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showInkAnnotation="0" codeName="ThisWorkbook" hidePivotFieldList="1" autoCompressPictures="0"/>
  <mc:AlternateContent xmlns:mc="http://schemas.openxmlformats.org/markup-compatibility/2006">
    <mc:Choice Requires="x15">
      <x15ac:absPath xmlns:x15ac="http://schemas.microsoft.com/office/spreadsheetml/2010/11/ac" url="/Users/Angela/Desktop/stock/StockTrader/ComprehensiveReport/"/>
    </mc:Choice>
  </mc:AlternateContent>
  <xr:revisionPtr revIDLastSave="0" documentId="13_ncr:1_{563E18E8-AAC9-5545-A6CF-56E5455D099E}" xr6:coauthVersionLast="47" xr6:coauthVersionMax="47" xr10:uidLastSave="{00000000-0000-0000-0000-000000000000}"/>
  <bookViews>
    <workbookView xWindow="0" yWindow="520" windowWidth="25600" windowHeight="14400" tabRatio="718" xr2:uid="{00000000-000D-0000-FFFF-FFFF00000000}"/>
  </bookViews>
  <sheets>
    <sheet name="Run" sheetId="24" r:id="rId1"/>
    <sheet name="個股查詢" sheetId="17" r:id="rId2"/>
    <sheet name="個股盤後與即時分析" sheetId="1" r:id="rId3"/>
    <sheet name="盤中即時資料與預估量" sheetId="5" r:id="rId4"/>
    <sheet name="盤中即時資料與預估量週Ｋ" sheetId="18" r:id="rId5"/>
    <sheet name="盤中即時資料與預估量月Ｋ" sheetId="21" r:id="rId6"/>
    <sheet name="籌碼Ｋ精選" sheetId="23" r:id="rId7"/>
    <sheet name="預估放大係數樞紐" sheetId="22" r:id="rId8"/>
    <sheet name="最後回補日" sheetId="16" r:id="rId9"/>
    <sheet name="除權息日" sheetId="8" r:id="rId10"/>
    <sheet name="台股產業分類表" sheetId="9" r:id="rId11"/>
    <sheet name="假日表" sheetId="19" r:id="rId12"/>
    <sheet name="備註" sheetId="7" r:id="rId13"/>
    <sheet name="可轉換公司債" sheetId="20" r:id="rId14"/>
  </sheets>
  <definedNames>
    <definedName name="_xlnm._FilterDatabase" localSheetId="13" hidden="1">可轉換公司債!$A$1:$E$228</definedName>
    <definedName name="_xlnm._FilterDatabase" localSheetId="10" hidden="1">台股產業分類表!$A$1:$F$1928</definedName>
    <definedName name="_xlnm._FilterDatabase" localSheetId="1" hidden="1">個股查詢!#REF!</definedName>
    <definedName name="_xlnm._FilterDatabase" localSheetId="2" hidden="1">個股盤後與即時分析!$A$2:$CS$10</definedName>
    <definedName name="_xlnm._FilterDatabase" localSheetId="12" hidden="1">備註!$A$1:$F$83</definedName>
    <definedName name="_xlnm._FilterDatabase" localSheetId="3" hidden="1">盤中即時資料與預估量!$A$1:$AV$1906</definedName>
    <definedName name="_xlnm._FilterDatabase" localSheetId="5" hidden="1">盤中即時資料與預估量月Ｋ!$A$1:$AD$1911</definedName>
    <definedName name="_xlnm._FilterDatabase" localSheetId="4" hidden="1">盤中即時資料與預估量週Ｋ!$A$1:$AD$1911</definedName>
  </definedNames>
  <calcPr calcId="191029"/>
</workbook>
</file>

<file path=xl/calcChain.xml><?xml version="1.0" encoding="utf-8"?>
<calcChain xmlns="http://schemas.openxmlformats.org/spreadsheetml/2006/main">
  <c r="BB2" i="5" l="1"/>
  <c r="T21" i="17"/>
  <c r="O21" i="17"/>
  <c r="J21" i="17"/>
  <c r="E21" i="17"/>
  <c r="CM3" i="1"/>
  <c r="BA3" i="1"/>
  <c r="DH3" i="1"/>
  <c r="R43" i="17"/>
  <c r="R42" i="17"/>
  <c r="S41" i="17"/>
  <c r="R41" i="17"/>
  <c r="R40" i="17"/>
  <c r="R39" i="17"/>
  <c r="R38" i="17"/>
  <c r="T37" i="17"/>
  <c r="S37" i="17"/>
  <c r="R37" i="17"/>
  <c r="R36" i="17"/>
  <c r="T35" i="17"/>
  <c r="R35" i="17"/>
  <c r="T34" i="17"/>
  <c r="R34" i="17"/>
  <c r="T33" i="17"/>
  <c r="R33" i="17"/>
  <c r="T31" i="17"/>
  <c r="S31" i="17"/>
  <c r="R31" i="17"/>
  <c r="Q31" i="17"/>
  <c r="S29" i="17"/>
  <c r="R29" i="17"/>
  <c r="Q29" i="17"/>
  <c r="T27" i="17"/>
  <c r="S27" i="17"/>
  <c r="R27" i="17"/>
  <c r="Q27" i="17"/>
  <c r="T26" i="17"/>
  <c r="S26" i="17"/>
  <c r="T25" i="17"/>
  <c r="S25" i="17"/>
  <c r="R25" i="17"/>
  <c r="S23" i="17"/>
  <c r="R23" i="17"/>
  <c r="Q23" i="17"/>
  <c r="S22" i="17"/>
  <c r="R22" i="17"/>
  <c r="Q22" i="17"/>
  <c r="S19" i="17"/>
  <c r="Q19" i="17"/>
  <c r="T18" i="17"/>
  <c r="R18" i="17"/>
  <c r="T17" i="17"/>
  <c r="S17" i="17"/>
  <c r="R17" i="17"/>
  <c r="Q17" i="17"/>
  <c r="R16" i="17"/>
  <c r="R15" i="17"/>
  <c r="R14" i="17"/>
  <c r="R13" i="17"/>
  <c r="Q13" i="17"/>
  <c r="T12" i="17"/>
  <c r="T10" i="17" s="1"/>
  <c r="Q12" i="17"/>
  <c r="R11" i="17"/>
  <c r="Q11" i="17"/>
  <c r="R10" i="17"/>
  <c r="Q10" i="17"/>
  <c r="R7" i="17"/>
  <c r="R4" i="17"/>
  <c r="T3" i="17" a="1"/>
  <c r="T3" i="17" s="1"/>
  <c r="Q2" i="17"/>
  <c r="M43" i="17"/>
  <c r="M42" i="17"/>
  <c r="N41" i="17"/>
  <c r="M41" i="17"/>
  <c r="M40" i="17"/>
  <c r="M39" i="17"/>
  <c r="M38" i="17"/>
  <c r="O37" i="17"/>
  <c r="N37" i="17"/>
  <c r="M37" i="17"/>
  <c r="M36" i="17"/>
  <c r="O35" i="17"/>
  <c r="M35" i="17"/>
  <c r="O34" i="17"/>
  <c r="M34" i="17"/>
  <c r="O33" i="17"/>
  <c r="M33" i="17"/>
  <c r="O31" i="17"/>
  <c r="N31" i="17"/>
  <c r="M31" i="17"/>
  <c r="L31" i="17"/>
  <c r="N29" i="17"/>
  <c r="M29" i="17"/>
  <c r="L29" i="17"/>
  <c r="O27" i="17"/>
  <c r="N27" i="17"/>
  <c r="M27" i="17"/>
  <c r="L27" i="17"/>
  <c r="O26" i="17"/>
  <c r="N26" i="17"/>
  <c r="O25" i="17"/>
  <c r="N25" i="17"/>
  <c r="M25" i="17"/>
  <c r="N23" i="17"/>
  <c r="M23" i="17"/>
  <c r="L23" i="17"/>
  <c r="N22" i="17"/>
  <c r="M22" i="17"/>
  <c r="L22" i="17"/>
  <c r="N19" i="17"/>
  <c r="L19" i="17"/>
  <c r="O18" i="17"/>
  <c r="M18" i="17"/>
  <c r="O17" i="17"/>
  <c r="N17" i="17"/>
  <c r="M17" i="17"/>
  <c r="L17" i="17"/>
  <c r="M16" i="17"/>
  <c r="M15" i="17"/>
  <c r="M14" i="17"/>
  <c r="M13" i="17"/>
  <c r="L13" i="17"/>
  <c r="O12" i="17"/>
  <c r="O10" i="17" s="1"/>
  <c r="L12" i="17"/>
  <c r="M11" i="17"/>
  <c r="L11" i="17"/>
  <c r="M10" i="17"/>
  <c r="L10" i="17"/>
  <c r="M7" i="17"/>
  <c r="M4" i="17"/>
  <c r="O3" i="17" a="1"/>
  <c r="O3" i="17" s="1"/>
  <c r="L2" i="17"/>
  <c r="H43" i="17"/>
  <c r="H42" i="17"/>
  <c r="I41" i="17"/>
  <c r="H41" i="17"/>
  <c r="H40" i="17"/>
  <c r="H39" i="17"/>
  <c r="H38" i="17"/>
  <c r="J37" i="17"/>
  <c r="I37" i="17"/>
  <c r="H37" i="17"/>
  <c r="H36" i="17"/>
  <c r="J35" i="17"/>
  <c r="H35" i="17"/>
  <c r="J34" i="17"/>
  <c r="H34" i="17"/>
  <c r="J33" i="17"/>
  <c r="H33" i="17"/>
  <c r="J31" i="17"/>
  <c r="I31" i="17"/>
  <c r="H31" i="17"/>
  <c r="G31" i="17"/>
  <c r="I29" i="17"/>
  <c r="H29" i="17"/>
  <c r="G29" i="17"/>
  <c r="J27" i="17"/>
  <c r="I27" i="17"/>
  <c r="H27" i="17"/>
  <c r="G27" i="17"/>
  <c r="J26" i="17"/>
  <c r="I26" i="17"/>
  <c r="J25" i="17"/>
  <c r="I25" i="17"/>
  <c r="H25" i="17"/>
  <c r="I23" i="17"/>
  <c r="H23" i="17"/>
  <c r="G23" i="17"/>
  <c r="I22" i="17"/>
  <c r="H22" i="17"/>
  <c r="G22" i="17"/>
  <c r="I19" i="17"/>
  <c r="G19" i="17"/>
  <c r="J18" i="17"/>
  <c r="H18" i="17"/>
  <c r="J17" i="17"/>
  <c r="I17" i="17"/>
  <c r="H17" i="17"/>
  <c r="G17" i="17"/>
  <c r="H16" i="17"/>
  <c r="H15" i="17"/>
  <c r="H14" i="17"/>
  <c r="H13" i="17"/>
  <c r="G13" i="17"/>
  <c r="J12" i="17"/>
  <c r="J10" i="17" s="1"/>
  <c r="G12" i="17"/>
  <c r="H11" i="17"/>
  <c r="G11" i="17"/>
  <c r="H10" i="17"/>
  <c r="G10" i="17"/>
  <c r="H7" i="17"/>
  <c r="H4" i="17"/>
  <c r="J3" i="17" a="1"/>
  <c r="J3" i="17" s="1"/>
  <c r="G2" i="17"/>
  <c r="W2" i="21"/>
  <c r="W2" i="18"/>
  <c r="AN2" i="5"/>
  <c r="X2" i="21"/>
  <c r="X2" i="18"/>
  <c r="AO2" i="5"/>
  <c r="G25" i="17" l="1"/>
  <c r="L25" i="17"/>
  <c r="Q25" i="17"/>
  <c r="CQ3" i="1"/>
  <c r="DG3" i="1"/>
  <c r="DF3" i="1"/>
  <c r="BA2" i="5"/>
  <c r="AZ2" i="5"/>
  <c r="AY2" i="5"/>
  <c r="CR3" i="1" l="1"/>
  <c r="B29" i="17"/>
  <c r="C29" i="17"/>
  <c r="C4" i="17"/>
  <c r="DE3" i="1"/>
  <c r="DD3" i="1"/>
  <c r="DC3" i="1"/>
  <c r="DB3" i="1"/>
  <c r="DA3" i="1"/>
  <c r="CZ3" i="1"/>
  <c r="CY3" i="1" l="1"/>
  <c r="CX3" i="1" l="1"/>
  <c r="CW3" i="1"/>
  <c r="CV3" i="1"/>
  <c r="CU3" i="1"/>
  <c r="CT3" i="1" l="1"/>
  <c r="F3" i="7"/>
  <c r="H3" i="7" s="1"/>
  <c r="G3" i="7"/>
  <c r="F4" i="7"/>
  <c r="H4" i="7" s="1"/>
  <c r="G4" i="7"/>
  <c r="F5" i="7"/>
  <c r="H5" i="7" s="1"/>
  <c r="G5" i="7"/>
  <c r="F6" i="7"/>
  <c r="H6" i="7" s="1"/>
  <c r="G6" i="7"/>
  <c r="F7" i="7"/>
  <c r="H7" i="7" s="1"/>
  <c r="G7" i="7"/>
  <c r="F8" i="7"/>
  <c r="H8" i="7" s="1"/>
  <c r="G8" i="7"/>
  <c r="F9" i="7"/>
  <c r="H9" i="7" s="1"/>
  <c r="G9" i="7"/>
  <c r="F10" i="7"/>
  <c r="H10" i="7" s="1"/>
  <c r="G10" i="7"/>
  <c r="F11" i="7"/>
  <c r="H11" i="7" s="1"/>
  <c r="G11" i="7"/>
  <c r="F12" i="7"/>
  <c r="H12" i="7" s="1"/>
  <c r="G12" i="7"/>
  <c r="F13" i="7"/>
  <c r="H13" i="7" s="1"/>
  <c r="G13" i="7"/>
  <c r="F14" i="7"/>
  <c r="H14" i="7" s="1"/>
  <c r="G14" i="7"/>
  <c r="F15" i="7"/>
  <c r="H15" i="7" s="1"/>
  <c r="G15" i="7"/>
  <c r="F16" i="7"/>
  <c r="H16" i="7" s="1"/>
  <c r="G16" i="7"/>
  <c r="F17" i="7"/>
  <c r="H17" i="7" s="1"/>
  <c r="G17" i="7"/>
  <c r="F18" i="7"/>
  <c r="H18" i="7" s="1"/>
  <c r="G18" i="7"/>
  <c r="F19" i="7"/>
  <c r="H19" i="7" s="1"/>
  <c r="G19" i="7"/>
  <c r="F20" i="7"/>
  <c r="H20" i="7" s="1"/>
  <c r="G20" i="7"/>
  <c r="F21" i="7"/>
  <c r="H21" i="7" s="1"/>
  <c r="G21" i="7"/>
  <c r="F22" i="7"/>
  <c r="H22" i="7" s="1"/>
  <c r="G22" i="7"/>
  <c r="F23" i="7"/>
  <c r="H23" i="7" s="1"/>
  <c r="G23" i="7"/>
  <c r="F24" i="7"/>
  <c r="H24" i="7" s="1"/>
  <c r="G24" i="7"/>
  <c r="F25" i="7"/>
  <c r="H25" i="7" s="1"/>
  <c r="G25" i="7"/>
  <c r="F26" i="7"/>
  <c r="H26" i="7" s="1"/>
  <c r="G26" i="7"/>
  <c r="F27" i="7"/>
  <c r="H27" i="7" s="1"/>
  <c r="G27" i="7"/>
  <c r="F28" i="7"/>
  <c r="H28" i="7" s="1"/>
  <c r="G28" i="7"/>
  <c r="F29" i="7"/>
  <c r="H29" i="7" s="1"/>
  <c r="G29" i="7"/>
  <c r="F30" i="7"/>
  <c r="H30" i="7" s="1"/>
  <c r="G30" i="7"/>
  <c r="F31" i="7"/>
  <c r="H31" i="7" s="1"/>
  <c r="G31" i="7"/>
  <c r="F32" i="7"/>
  <c r="H32" i="7" s="1"/>
  <c r="G32" i="7"/>
  <c r="F33" i="7"/>
  <c r="H33" i="7" s="1"/>
  <c r="G33" i="7"/>
  <c r="F34" i="7"/>
  <c r="H34" i="7" s="1"/>
  <c r="G34" i="7"/>
  <c r="F35" i="7"/>
  <c r="H35" i="7" s="1"/>
  <c r="G35" i="7"/>
  <c r="G2" i="7"/>
  <c r="F2" i="7"/>
  <c r="H2" i="7" s="1"/>
  <c r="C16" i="17" l="1"/>
  <c r="AA2" i="21" l="1"/>
  <c r="AA2" i="18"/>
  <c r="BJ20" i="5"/>
  <c r="AV2" i="5"/>
  <c r="Z2" i="21"/>
  <c r="Z2" i="18"/>
  <c r="BH20" i="5"/>
  <c r="AU2" i="5"/>
  <c r="Y2" i="21"/>
  <c r="Y2" i="18"/>
  <c r="BF20" i="5"/>
  <c r="AT2" i="5"/>
  <c r="AX2" i="5" l="1"/>
  <c r="AW2" i="5"/>
  <c r="AM2" i="5" s="1"/>
  <c r="AC2" i="18"/>
  <c r="AB2" i="18"/>
  <c r="V2" i="18"/>
  <c r="V2" i="21"/>
  <c r="AB2" i="21"/>
  <c r="AC2" i="21"/>
  <c r="AS2" i="5" l="1"/>
  <c r="BE42" i="5" l="1"/>
  <c r="AP3" i="1" l="1"/>
  <c r="AV3" i="1"/>
  <c r="C13" i="17" s="1"/>
  <c r="AZ3" i="1"/>
  <c r="CI3" i="1" s="1"/>
  <c r="BB3" i="1"/>
  <c r="BD3" i="1"/>
  <c r="CJ3" i="1" s="1"/>
  <c r="BF3" i="1"/>
  <c r="BU3" i="1"/>
  <c r="D29" i="17" s="1"/>
  <c r="BV3" i="1"/>
  <c r="T29" i="17" s="1"/>
  <c r="CF3" i="1"/>
  <c r="CS3" i="1"/>
  <c r="CK3" i="1"/>
  <c r="J29" i="17" l="1"/>
  <c r="O29" i="17"/>
  <c r="AU3" i="1"/>
  <c r="D17" i="17" s="1"/>
  <c r="AT3" i="1"/>
  <c r="C17" i="17" s="1"/>
  <c r="AS3" i="1"/>
  <c r="B17" i="17" s="1"/>
  <c r="D19" i="17"/>
  <c r="E29" i="17"/>
  <c r="BT3" i="1"/>
  <c r="E27" i="17" s="1"/>
  <c r="AK3" i="1"/>
  <c r="AL3" i="1"/>
  <c r="BL3" i="1"/>
  <c r="BP3" i="1"/>
  <c r="CC3" i="1"/>
  <c r="CE3" i="1"/>
  <c r="AN3" i="1"/>
  <c r="AR3" i="1"/>
  <c r="AQ3" i="1" s="1"/>
  <c r="AM3" i="1"/>
  <c r="CG3" i="1" s="1"/>
  <c r="BS3" i="1"/>
  <c r="C27" i="17" s="1"/>
  <c r="CB3" i="1"/>
  <c r="AO3" i="1"/>
  <c r="BI3" i="1"/>
  <c r="CD3" i="1"/>
  <c r="BY3" i="1" l="1"/>
  <c r="E25" i="17"/>
  <c r="CN3" i="1"/>
  <c r="CA3" i="1"/>
  <c r="CO3" i="1"/>
  <c r="BE36" i="5"/>
  <c r="BE33" i="5"/>
  <c r="BE47" i="5"/>
  <c r="BZ3" i="1" l="1"/>
  <c r="BR3" i="1"/>
  <c r="BX3" i="1"/>
  <c r="BE28" i="5"/>
  <c r="BE32" i="5"/>
  <c r="BE29" i="5"/>
  <c r="BE35" i="5"/>
  <c r="BE31" i="5"/>
  <c r="BE30" i="5"/>
  <c r="BE27" i="5"/>
  <c r="BE34" i="5"/>
  <c r="BE26" i="5"/>
  <c r="BE37" i="5"/>
  <c r="AW3" i="1"/>
  <c r="CH3" i="1" s="1"/>
  <c r="BQ3" i="1" l="1"/>
  <c r="B19" i="17"/>
  <c r="BE39" i="5"/>
  <c r="O22" i="17" l="1"/>
  <c r="O15" i="17" s="1"/>
  <c r="T22" i="17"/>
  <c r="E22" i="17"/>
  <c r="J22" i="17"/>
  <c r="BE41" i="5"/>
  <c r="BE40" i="5"/>
  <c r="BE38" i="5"/>
  <c r="N15" i="17" l="1"/>
  <c r="T15" i="17"/>
  <c r="S15" i="17"/>
  <c r="J15" i="17"/>
  <c r="I15" i="17"/>
  <c r="BE46" i="5"/>
  <c r="BE45" i="5"/>
  <c r="BE44" i="5"/>
  <c r="BD312" i="5" l="1"/>
  <c r="BF15" i="5"/>
  <c r="BF14" i="5"/>
  <c r="BF13" i="5"/>
  <c r="BF12" i="5"/>
  <c r="BF7" i="5"/>
  <c r="BH7" i="5"/>
  <c r="BJ7" i="5"/>
  <c r="BH5" i="5"/>
  <c r="BE43" i="5" l="1"/>
  <c r="BF11" i="5"/>
  <c r="BJ6" i="5" l="1"/>
  <c r="BH6" i="5"/>
  <c r="BF6" i="5"/>
  <c r="BJ5" i="5"/>
  <c r="BF5" i="5"/>
  <c r="BJ4" i="5"/>
  <c r="BH4" i="5"/>
  <c r="BF4" i="5"/>
  <c r="BJ3" i="5"/>
  <c r="BH3" i="5"/>
  <c r="BF3" i="5"/>
  <c r="U2" i="18" l="1"/>
  <c r="E18" i="17"/>
  <c r="AD6" i="18"/>
  <c r="AD9" i="18"/>
  <c r="AD12" i="18"/>
  <c r="AD16" i="18"/>
  <c r="BC3" i="1" l="1"/>
  <c r="E17" i="17" l="1"/>
  <c r="C33" i="17" l="1"/>
  <c r="C14" i="17" l="1"/>
  <c r="C35" i="17" l="1"/>
  <c r="D23" i="17"/>
  <c r="C23" i="17"/>
  <c r="B23" i="17"/>
  <c r="D22" i="17"/>
  <c r="C22" i="17"/>
  <c r="B22" i="17"/>
  <c r="C15" i="17"/>
  <c r="C34" i="17"/>
  <c r="AR2" i="5" l="1"/>
  <c r="AQ2" i="5"/>
  <c r="AP2" i="5"/>
  <c r="AD6" i="21" l="1"/>
  <c r="AD16" i="21" l="1"/>
  <c r="AD12" i="21"/>
  <c r="AD9" i="21"/>
  <c r="BE3" i="1"/>
  <c r="U2" i="21" l="1"/>
  <c r="BG3" i="1" l="1"/>
  <c r="B27" i="17" l="1"/>
  <c r="E3" i="17" a="1"/>
  <c r="E3" i="17" s="1"/>
  <c r="E31" i="17"/>
  <c r="E33" i="17"/>
  <c r="E34" i="17"/>
  <c r="E35" i="17"/>
  <c r="Q1" i="1" l="1"/>
  <c r="G1" i="1"/>
  <c r="BO3" i="1" l="1"/>
  <c r="D41" i="17" s="1"/>
  <c r="BN3" i="1"/>
  <c r="D37" i="17" s="1"/>
  <c r="BM3" i="1" l="1"/>
  <c r="E37" i="17" s="1"/>
  <c r="E12" i="17" l="1"/>
  <c r="E10" i="17" s="1"/>
  <c r="C43" i="17" l="1"/>
  <c r="C42" i="17"/>
  <c r="C41" i="17"/>
  <c r="C40" i="17"/>
  <c r="C39" i="17"/>
  <c r="C38" i="17"/>
  <c r="C37" i="17"/>
  <c r="C36" i="17"/>
  <c r="D31" i="17"/>
  <c r="C31" i="17"/>
  <c r="B31" i="17"/>
  <c r="D27" i="17"/>
  <c r="D26" i="17"/>
  <c r="E26" i="17"/>
  <c r="C25" i="17"/>
  <c r="D25" i="17"/>
  <c r="C7" i="17"/>
  <c r="B2" i="17"/>
  <c r="B25" i="17" l="1"/>
  <c r="AX3" i="1" l="1"/>
  <c r="CL3" i="1" s="1"/>
  <c r="AY3" i="1"/>
  <c r="C18" i="17" l="1"/>
  <c r="AK2" i="5"/>
  <c r="AL2" i="5" s="1"/>
  <c r="BH3" i="1" s="1"/>
  <c r="B12" i="17" l="1"/>
  <c r="CP3" i="1"/>
  <c r="AI3" i="1"/>
  <c r="BK3" i="1"/>
  <c r="BJ3" i="1" s="1"/>
  <c r="BW3" i="1" s="1"/>
  <c r="AJ3" i="1"/>
  <c r="B10" i="17"/>
  <c r="B11" i="17"/>
  <c r="C11" i="17" l="1"/>
  <c r="E15" i="17"/>
  <c r="D15" i="17"/>
  <c r="C10" i="17" l="1"/>
  <c r="B13" i="17"/>
</calcChain>
</file>

<file path=xl/sharedStrings.xml><?xml version="1.0" encoding="utf-8"?>
<sst xmlns="http://schemas.openxmlformats.org/spreadsheetml/2006/main" count="23717" uniqueCount="5824">
  <si>
    <t>盤後基本資料</t>
    <phoneticPr fontId="3" type="noConversion"/>
  </si>
  <si>
    <t>股票代號</t>
    <phoneticPr fontId="3" type="noConversion"/>
  </si>
  <si>
    <t>股票名稱</t>
  </si>
  <si>
    <t>近月營收年增率</t>
    <phoneticPr fontId="3" type="noConversion"/>
  </si>
  <si>
    <t>累計營收年增率</t>
  </si>
  <si>
    <t>近季EPS年增率</t>
  </si>
  <si>
    <t>累計EPS年增率</t>
  </si>
  <si>
    <t>今日量級</t>
    <phoneticPr fontId="3" type="noConversion"/>
  </si>
  <si>
    <t>今日預估量</t>
    <phoneticPr fontId="3" type="noConversion"/>
  </si>
  <si>
    <t>志豐</t>
  </si>
  <si>
    <t>漲跌</t>
    <phoneticPr fontId="3" type="noConversion"/>
  </si>
  <si>
    <t>股票代號</t>
  </si>
  <si>
    <t>累計量進位</t>
    <phoneticPr fontId="3" type="noConversion"/>
  </si>
  <si>
    <t>台泥</t>
  </si>
  <si>
    <t>欄標籤</t>
  </si>
  <si>
    <t>列標籤</t>
  </si>
  <si>
    <t>平均值 - 放大係數</t>
  </si>
  <si>
    <t>時間</t>
    <phoneticPr fontId="3" type="noConversion"/>
  </si>
  <si>
    <t>股票代碼</t>
    <phoneticPr fontId="3" type="noConversion"/>
  </si>
  <si>
    <t>食品</t>
  </si>
  <si>
    <t>成衣</t>
  </si>
  <si>
    <t>IC設計</t>
  </si>
  <si>
    <t>亞泥</t>
  </si>
  <si>
    <t>嘉泥</t>
  </si>
  <si>
    <t>環泥</t>
  </si>
  <si>
    <t>幸福</t>
  </si>
  <si>
    <t>信大</t>
  </si>
  <si>
    <t>東泥</t>
  </si>
  <si>
    <t>味全</t>
  </si>
  <si>
    <t>味王</t>
  </si>
  <si>
    <t>大成</t>
  </si>
  <si>
    <t>大飲</t>
  </si>
  <si>
    <t>卜蜂</t>
  </si>
  <si>
    <t>統一</t>
  </si>
  <si>
    <t>愛之味</t>
  </si>
  <si>
    <t>泰山</t>
  </si>
  <si>
    <t>福壽</t>
  </si>
  <si>
    <t>台榮</t>
  </si>
  <si>
    <t>福懋油</t>
  </si>
  <si>
    <t>佳格</t>
  </si>
  <si>
    <t>聯華</t>
  </si>
  <si>
    <t>聯華食</t>
  </si>
  <si>
    <t>大統益</t>
  </si>
  <si>
    <t>天仁</t>
  </si>
  <si>
    <t>黑松</t>
  </si>
  <si>
    <t>興泰</t>
  </si>
  <si>
    <t>宏亞</t>
  </si>
  <si>
    <t>鮮活果汁-KY</t>
  </si>
  <si>
    <t>其祥-KY</t>
  </si>
  <si>
    <t>安心</t>
  </si>
  <si>
    <t>綠悅-KY</t>
  </si>
  <si>
    <t>德麥</t>
  </si>
  <si>
    <t>台塑</t>
  </si>
  <si>
    <t>南亞</t>
  </si>
  <si>
    <t>台聚</t>
  </si>
  <si>
    <t>華夏</t>
  </si>
  <si>
    <t>三芳</t>
  </si>
  <si>
    <t>亞聚</t>
  </si>
  <si>
    <t>台達化</t>
  </si>
  <si>
    <t>台苯</t>
  </si>
  <si>
    <t>國喬</t>
  </si>
  <si>
    <t>聯成</t>
  </si>
  <si>
    <t>中石化</t>
  </si>
  <si>
    <t>達新</t>
  </si>
  <si>
    <t>上曜</t>
  </si>
  <si>
    <t>東陽</t>
  </si>
  <si>
    <t>大洋</t>
  </si>
  <si>
    <t>永裕</t>
  </si>
  <si>
    <t>地球</t>
  </si>
  <si>
    <t>恆大</t>
  </si>
  <si>
    <t>台化</t>
  </si>
  <si>
    <t>恩得利</t>
  </si>
  <si>
    <t>台翰</t>
  </si>
  <si>
    <t>再生-KY</t>
  </si>
  <si>
    <t>廣華-KY</t>
  </si>
  <si>
    <t>昭輝</t>
  </si>
  <si>
    <t>勝悅-KY</t>
  </si>
  <si>
    <t>遠東新</t>
  </si>
  <si>
    <t>新纖</t>
  </si>
  <si>
    <t>南染</t>
  </si>
  <si>
    <t>宏洲</t>
  </si>
  <si>
    <t>東和</t>
  </si>
  <si>
    <t>廣豐</t>
  </si>
  <si>
    <t>嘉裕</t>
  </si>
  <si>
    <t>東華</t>
  </si>
  <si>
    <t>新紡</t>
  </si>
  <si>
    <t>利華</t>
  </si>
  <si>
    <t>大魯閣</t>
  </si>
  <si>
    <t>福懋</t>
  </si>
  <si>
    <t>中福</t>
  </si>
  <si>
    <t>華友聯</t>
  </si>
  <si>
    <t>勤益控</t>
  </si>
  <si>
    <t>裕豐</t>
  </si>
  <si>
    <t>中和</t>
  </si>
  <si>
    <t>南紡</t>
  </si>
  <si>
    <t>大東</t>
  </si>
  <si>
    <t>名軒</t>
  </si>
  <si>
    <t>立益</t>
  </si>
  <si>
    <t>力麗</t>
  </si>
  <si>
    <t>大宇</t>
  </si>
  <si>
    <t>宏和</t>
  </si>
  <si>
    <t>力鵬</t>
  </si>
  <si>
    <t>佳和</t>
  </si>
  <si>
    <t>年興</t>
  </si>
  <si>
    <t>宏益</t>
  </si>
  <si>
    <t>大將</t>
  </si>
  <si>
    <t>台富</t>
  </si>
  <si>
    <t>集盛</t>
  </si>
  <si>
    <t>怡華</t>
  </si>
  <si>
    <t>宜進</t>
  </si>
  <si>
    <t>聯發</t>
  </si>
  <si>
    <t>宏遠</t>
  </si>
  <si>
    <t>強盛</t>
  </si>
  <si>
    <t>得力</t>
  </si>
  <si>
    <t>偉全</t>
  </si>
  <si>
    <t>聚隆</t>
  </si>
  <si>
    <t>南緯</t>
  </si>
  <si>
    <t>昶和</t>
  </si>
  <si>
    <t>理隆</t>
  </si>
  <si>
    <t>大統染</t>
  </si>
  <si>
    <t>首利</t>
  </si>
  <si>
    <t>三洋紡</t>
  </si>
  <si>
    <t>台南</t>
  </si>
  <si>
    <t>弘裕</t>
  </si>
  <si>
    <t>本盟</t>
  </si>
  <si>
    <t>儒鴻</t>
  </si>
  <si>
    <t>聚陽</t>
  </si>
  <si>
    <t>士電</t>
  </si>
  <si>
    <t>東元</t>
  </si>
  <si>
    <t>正道</t>
  </si>
  <si>
    <t>永大</t>
  </si>
  <si>
    <t>瑞利</t>
  </si>
  <si>
    <t>中興電</t>
  </si>
  <si>
    <t>亞力</t>
  </si>
  <si>
    <t>力山</t>
  </si>
  <si>
    <t>川飛</t>
  </si>
  <si>
    <t>利奇</t>
  </si>
  <si>
    <t>華城</t>
  </si>
  <si>
    <t>大億</t>
  </si>
  <si>
    <t>堤維西</t>
  </si>
  <si>
    <t>耿鼎</t>
  </si>
  <si>
    <t>江申</t>
  </si>
  <si>
    <t>日馳</t>
  </si>
  <si>
    <t>鑽全</t>
  </si>
  <si>
    <t>恩德</t>
  </si>
  <si>
    <t>樂士</t>
  </si>
  <si>
    <t>亞崴</t>
  </si>
  <si>
    <t>高林股</t>
  </si>
  <si>
    <t>勤美</t>
  </si>
  <si>
    <t>車王電</t>
  </si>
  <si>
    <t>中宇</t>
  </si>
  <si>
    <t>和大</t>
  </si>
  <si>
    <t>廣隆</t>
  </si>
  <si>
    <t>正峰新</t>
  </si>
  <si>
    <t>巨庭</t>
  </si>
  <si>
    <t>喬福</t>
  </si>
  <si>
    <t>錩泰</t>
  </si>
  <si>
    <t>伸興</t>
  </si>
  <si>
    <t>中砂</t>
  </si>
  <si>
    <t>精華</t>
  </si>
  <si>
    <t>捷邦</t>
  </si>
  <si>
    <t>倉佑</t>
  </si>
  <si>
    <t>濱川</t>
  </si>
  <si>
    <t>力肯</t>
  </si>
  <si>
    <t>新麥</t>
  </si>
  <si>
    <t>信錦</t>
  </si>
  <si>
    <t>程泰</t>
  </si>
  <si>
    <t>精剛</t>
  </si>
  <si>
    <t>和勤</t>
  </si>
  <si>
    <t>永冠-KY</t>
  </si>
  <si>
    <t>亞德客-KY</t>
  </si>
  <si>
    <t>駿吉-KY</t>
  </si>
  <si>
    <t>英瑞-KY</t>
  </si>
  <si>
    <t>祺驊</t>
  </si>
  <si>
    <t>川寶</t>
  </si>
  <si>
    <t>直得</t>
  </si>
  <si>
    <t>岱宇</t>
  </si>
  <si>
    <t>宏佳騰</t>
  </si>
  <si>
    <t>華電</t>
  </si>
  <si>
    <t>聲寶</t>
  </si>
  <si>
    <t>華新</t>
  </si>
  <si>
    <t>華榮</t>
  </si>
  <si>
    <t>大亞</t>
  </si>
  <si>
    <t>中電</t>
  </si>
  <si>
    <t>宏泰</t>
  </si>
  <si>
    <t>三洋電</t>
  </si>
  <si>
    <t>大山</t>
  </si>
  <si>
    <t>億泰</t>
  </si>
  <si>
    <t>榮星</t>
  </si>
  <si>
    <t>合機</t>
  </si>
  <si>
    <t>艾美特-KY</t>
  </si>
  <si>
    <t>中化</t>
  </si>
  <si>
    <t>南僑</t>
  </si>
  <si>
    <t>榮化</t>
  </si>
  <si>
    <t>葡萄王</t>
  </si>
  <si>
    <t>東鹼</t>
  </si>
  <si>
    <t>和益</t>
  </si>
  <si>
    <t>東聯</t>
  </si>
  <si>
    <t>永光</t>
  </si>
  <si>
    <t>興農</t>
  </si>
  <si>
    <t>國化</t>
  </si>
  <si>
    <t>和桐</t>
  </si>
  <si>
    <t>長興</t>
  </si>
  <si>
    <t>中纖</t>
  </si>
  <si>
    <t>生達</t>
  </si>
  <si>
    <t>三晃</t>
  </si>
  <si>
    <t>台肥</t>
  </si>
  <si>
    <t>中碳</t>
  </si>
  <si>
    <t>台硝</t>
  </si>
  <si>
    <t>元禎</t>
  </si>
  <si>
    <t>永記</t>
  </si>
  <si>
    <t>中華化</t>
  </si>
  <si>
    <t>必翔</t>
  </si>
  <si>
    <t>花仙子</t>
  </si>
  <si>
    <t>美吾華</t>
  </si>
  <si>
    <t>毛寶</t>
  </si>
  <si>
    <t>五鼎</t>
  </si>
  <si>
    <t>杏輝</t>
  </si>
  <si>
    <t>日勝化</t>
  </si>
  <si>
    <t>喬山</t>
  </si>
  <si>
    <t>臺鹽</t>
  </si>
  <si>
    <t>台蠟</t>
  </si>
  <si>
    <t>南光</t>
  </si>
  <si>
    <t>中化生</t>
  </si>
  <si>
    <t>勝一</t>
  </si>
  <si>
    <t>展宇</t>
  </si>
  <si>
    <t>生泰</t>
  </si>
  <si>
    <t>合世</t>
  </si>
  <si>
    <t>和康生</t>
  </si>
  <si>
    <t>訊聯</t>
  </si>
  <si>
    <t>光洋科</t>
  </si>
  <si>
    <t>科妍</t>
  </si>
  <si>
    <t>福盈科</t>
  </si>
  <si>
    <t>杏昌</t>
  </si>
  <si>
    <t>神隆</t>
  </si>
  <si>
    <t>美時</t>
  </si>
  <si>
    <t>易威</t>
  </si>
  <si>
    <t>台玻</t>
  </si>
  <si>
    <t>寶徠</t>
  </si>
  <si>
    <t>冠軍</t>
  </si>
  <si>
    <t>潤隆</t>
  </si>
  <si>
    <t>中釉</t>
  </si>
  <si>
    <t>寶利徠</t>
  </si>
  <si>
    <t>富喬</t>
  </si>
  <si>
    <t>凱撒衛</t>
  </si>
  <si>
    <t>士紙</t>
  </si>
  <si>
    <t>正隆</t>
  </si>
  <si>
    <t>華紙</t>
  </si>
  <si>
    <t>永豐餘</t>
  </si>
  <si>
    <t>榮成</t>
  </si>
  <si>
    <t>中鋼</t>
  </si>
  <si>
    <t>東和鋼鐵</t>
  </si>
  <si>
    <t>燁興</t>
  </si>
  <si>
    <t>高興昌</t>
  </si>
  <si>
    <t>第一銅</t>
  </si>
  <si>
    <t>春源</t>
  </si>
  <si>
    <t>春雨</t>
  </si>
  <si>
    <t>中鋼構</t>
  </si>
  <si>
    <t>中鴻</t>
  </si>
  <si>
    <t>豐興</t>
  </si>
  <si>
    <t>官田鋼</t>
  </si>
  <si>
    <t>美亞</t>
  </si>
  <si>
    <t>聚亨</t>
  </si>
  <si>
    <t>燁輝</t>
  </si>
  <si>
    <t>志聯</t>
  </si>
  <si>
    <t>千興</t>
  </si>
  <si>
    <t>大成鋼</t>
  </si>
  <si>
    <t>威致</t>
  </si>
  <si>
    <t>盛餘</t>
  </si>
  <si>
    <t>彰源</t>
  </si>
  <si>
    <t>新光鋼</t>
  </si>
  <si>
    <t>新鋼</t>
  </si>
  <si>
    <t>佳大</t>
  </si>
  <si>
    <t>允強</t>
  </si>
  <si>
    <t>唐榮</t>
  </si>
  <si>
    <t>海光</t>
  </si>
  <si>
    <t>上銀</t>
  </si>
  <si>
    <t>川湖</t>
  </si>
  <si>
    <t>風青</t>
  </si>
  <si>
    <t>橋椿</t>
  </si>
  <si>
    <t>世鎧</t>
  </si>
  <si>
    <t>晉椿</t>
  </si>
  <si>
    <t>世德</t>
  </si>
  <si>
    <t>嘉鋼</t>
  </si>
  <si>
    <t>運錩</t>
  </si>
  <si>
    <t>南港</t>
  </si>
  <si>
    <t>泰豐</t>
  </si>
  <si>
    <t>台橡</t>
  </si>
  <si>
    <t>中橡</t>
  </si>
  <si>
    <t>正新</t>
  </si>
  <si>
    <t>建大</t>
  </si>
  <si>
    <t>厚生</t>
  </si>
  <si>
    <t>南帝</t>
  </si>
  <si>
    <t>華豐</t>
  </si>
  <si>
    <t>鑫永銓</t>
  </si>
  <si>
    <t>六暉-KY</t>
  </si>
  <si>
    <t>裕隆</t>
  </si>
  <si>
    <t>中華</t>
  </si>
  <si>
    <t>三陽工業</t>
  </si>
  <si>
    <t>和泰車</t>
  </si>
  <si>
    <t>台船</t>
  </si>
  <si>
    <t>大甲</t>
  </si>
  <si>
    <t>裕日車</t>
  </si>
  <si>
    <t>劍麟</t>
  </si>
  <si>
    <t>泰茂</t>
  </si>
  <si>
    <t>為升</t>
  </si>
  <si>
    <t>宇隆</t>
  </si>
  <si>
    <t>謚源</t>
  </si>
  <si>
    <t>百達-KY</t>
  </si>
  <si>
    <t>英利-KY</t>
  </si>
  <si>
    <t>光寶科</t>
  </si>
  <si>
    <t>麗正</t>
  </si>
  <si>
    <t>聯電</t>
  </si>
  <si>
    <t>全友</t>
  </si>
  <si>
    <t>台達電</t>
  </si>
  <si>
    <t>日月光</t>
  </si>
  <si>
    <t>金寶</t>
  </si>
  <si>
    <t>華通</t>
  </si>
  <si>
    <t>台揚</t>
  </si>
  <si>
    <t>楠梓電</t>
  </si>
  <si>
    <t>鴻海</t>
  </si>
  <si>
    <t>東訊</t>
  </si>
  <si>
    <t>中環</t>
  </si>
  <si>
    <t>仁寶</t>
  </si>
  <si>
    <t>矽品</t>
  </si>
  <si>
    <t>國巨</t>
  </si>
  <si>
    <t>廣宇</t>
  </si>
  <si>
    <t>華泰</t>
  </si>
  <si>
    <t>台積電</t>
  </si>
  <si>
    <t>精英</t>
  </si>
  <si>
    <t>友訊</t>
  </si>
  <si>
    <t>旺宏</t>
  </si>
  <si>
    <t>光罩</t>
  </si>
  <si>
    <t>光磊</t>
  </si>
  <si>
    <t>茂矽</t>
  </si>
  <si>
    <t>華邦電</t>
  </si>
  <si>
    <t>智邦</t>
  </si>
  <si>
    <t>聯強</t>
  </si>
  <si>
    <t>海悅</t>
  </si>
  <si>
    <t>錸德</t>
  </si>
  <si>
    <t>順德</t>
  </si>
  <si>
    <t>佳世達</t>
  </si>
  <si>
    <t>宏碁</t>
  </si>
  <si>
    <t>鴻準</t>
  </si>
  <si>
    <t>敬鵬</t>
  </si>
  <si>
    <t>英業達</t>
  </si>
  <si>
    <t>華碩</t>
  </si>
  <si>
    <t>廷鑫</t>
  </si>
  <si>
    <t>所羅門</t>
  </si>
  <si>
    <t>致茂</t>
  </si>
  <si>
    <t>藍天</t>
  </si>
  <si>
    <t>矽統</t>
  </si>
  <si>
    <t>倫飛</t>
  </si>
  <si>
    <t>昆盈</t>
  </si>
  <si>
    <t>燿華</t>
  </si>
  <si>
    <t>金像電</t>
  </si>
  <si>
    <t>菱生</t>
  </si>
  <si>
    <t>大同</t>
  </si>
  <si>
    <t>震旦行</t>
  </si>
  <si>
    <t>佳能</t>
  </si>
  <si>
    <t>智寶</t>
  </si>
  <si>
    <t>技嘉</t>
  </si>
  <si>
    <t>微星</t>
  </si>
  <si>
    <t>瑞昱</t>
  </si>
  <si>
    <t>虹光</t>
  </si>
  <si>
    <t>廣達</t>
  </si>
  <si>
    <t>台光電</t>
  </si>
  <si>
    <t>群光</t>
  </si>
  <si>
    <t>精元</t>
  </si>
  <si>
    <t>威盛</t>
  </si>
  <si>
    <t>云辰</t>
  </si>
  <si>
    <t>正崴</t>
  </si>
  <si>
    <t>億光</t>
  </si>
  <si>
    <t>研華</t>
  </si>
  <si>
    <t>友通</t>
  </si>
  <si>
    <t>映泰</t>
  </si>
  <si>
    <t>凌陽</t>
  </si>
  <si>
    <t>毅嘉</t>
  </si>
  <si>
    <t>漢唐</t>
  </si>
  <si>
    <t>浩鑫</t>
  </si>
  <si>
    <t>國碩</t>
  </si>
  <si>
    <t>南亞科</t>
  </si>
  <si>
    <t>友達</t>
  </si>
  <si>
    <t>中華電</t>
  </si>
  <si>
    <t>環科</t>
  </si>
  <si>
    <t>精技</t>
  </si>
  <si>
    <t>錩新</t>
  </si>
  <si>
    <t>圓剛</t>
  </si>
  <si>
    <t>仲琦</t>
  </si>
  <si>
    <t>新巨</t>
  </si>
  <si>
    <t>建準</t>
  </si>
  <si>
    <t>固緯</t>
  </si>
  <si>
    <t>隴華</t>
  </si>
  <si>
    <t>承啟</t>
  </si>
  <si>
    <t>鼎元</t>
  </si>
  <si>
    <t>三商電</t>
  </si>
  <si>
    <t>興勤</t>
  </si>
  <si>
    <t>銘旺科</t>
  </si>
  <si>
    <t>燦坤</t>
  </si>
  <si>
    <t>聯昌</t>
  </si>
  <si>
    <t>互盛電</t>
  </si>
  <si>
    <t>統懋</t>
  </si>
  <si>
    <t>偉詮電</t>
  </si>
  <si>
    <t>翔耀</t>
  </si>
  <si>
    <t>美律</t>
  </si>
  <si>
    <t>太空梭</t>
  </si>
  <si>
    <t>超豐</t>
  </si>
  <si>
    <t>新美齊</t>
  </si>
  <si>
    <t>新利虹</t>
  </si>
  <si>
    <t>友旺</t>
  </si>
  <si>
    <t>晶電</t>
  </si>
  <si>
    <t>京元電子</t>
  </si>
  <si>
    <t>神腦</t>
  </si>
  <si>
    <t>創見</t>
  </si>
  <si>
    <t>凌群</t>
  </si>
  <si>
    <t>聯發科</t>
  </si>
  <si>
    <t>全新</t>
  </si>
  <si>
    <t>奇力新</t>
  </si>
  <si>
    <t>飛宏</t>
  </si>
  <si>
    <t>義隆</t>
  </si>
  <si>
    <t>敦吉</t>
  </si>
  <si>
    <t>建通</t>
  </si>
  <si>
    <t>光群雷</t>
  </si>
  <si>
    <t>良得電</t>
  </si>
  <si>
    <t>盟立</t>
  </si>
  <si>
    <t>麗臺</t>
  </si>
  <si>
    <t>冠西電</t>
  </si>
  <si>
    <t>志聖</t>
  </si>
  <si>
    <t>華經</t>
  </si>
  <si>
    <t>資通</t>
  </si>
  <si>
    <t>立隆電</t>
  </si>
  <si>
    <t>可成</t>
  </si>
  <si>
    <t>華映</t>
  </si>
  <si>
    <t>鉅祥</t>
  </si>
  <si>
    <t>美隆電</t>
  </si>
  <si>
    <t>大毅</t>
  </si>
  <si>
    <t>敦陽科</t>
  </si>
  <si>
    <t>強茂</t>
  </si>
  <si>
    <t>連宇</t>
  </si>
  <si>
    <t>百容</t>
  </si>
  <si>
    <t>希華</t>
  </si>
  <si>
    <t>兆赫</t>
  </si>
  <si>
    <t>一詮</t>
  </si>
  <si>
    <t>漢平</t>
  </si>
  <si>
    <t>瑞軒</t>
  </si>
  <si>
    <t>吉祥全</t>
  </si>
  <si>
    <t>華新科</t>
  </si>
  <si>
    <t>揚博</t>
  </si>
  <si>
    <t>普安</t>
  </si>
  <si>
    <t>卓越</t>
  </si>
  <si>
    <t>怡利電</t>
  </si>
  <si>
    <t>宏達電</t>
  </si>
  <si>
    <t>東貝</t>
  </si>
  <si>
    <t>國建</t>
  </si>
  <si>
    <t>國產</t>
  </si>
  <si>
    <t>國揚</t>
  </si>
  <si>
    <t>太設</t>
  </si>
  <si>
    <t>全坤建</t>
  </si>
  <si>
    <t>太子</t>
  </si>
  <si>
    <t>龍邦</t>
  </si>
  <si>
    <t>中工</t>
  </si>
  <si>
    <t>新建</t>
  </si>
  <si>
    <t>冠德</t>
  </si>
  <si>
    <t>京城</t>
  </si>
  <si>
    <t>宏璟</t>
  </si>
  <si>
    <t>皇普</t>
  </si>
  <si>
    <t>華建</t>
  </si>
  <si>
    <t>宏盛</t>
  </si>
  <si>
    <t>達欣工</t>
  </si>
  <si>
    <t>宏普</t>
  </si>
  <si>
    <t>聯上發</t>
  </si>
  <si>
    <t>基泰</t>
  </si>
  <si>
    <t>櫻花建</t>
  </si>
  <si>
    <t>愛山林</t>
  </si>
  <si>
    <t>興富發</t>
  </si>
  <si>
    <t>皇昌</t>
  </si>
  <si>
    <t>皇翔</t>
  </si>
  <si>
    <t>根基</t>
  </si>
  <si>
    <t>日勝生</t>
  </si>
  <si>
    <t>華固</t>
  </si>
  <si>
    <t>綠意</t>
  </si>
  <si>
    <t>潤弘</t>
  </si>
  <si>
    <t>益航</t>
  </si>
  <si>
    <t>長榮</t>
  </si>
  <si>
    <t>新興</t>
  </si>
  <si>
    <t>裕民</t>
  </si>
  <si>
    <t>榮運</t>
  </si>
  <si>
    <t>大榮</t>
  </si>
  <si>
    <t>陽明</t>
  </si>
  <si>
    <t>華航</t>
  </si>
  <si>
    <t>志信</t>
  </si>
  <si>
    <t>中航</t>
  </si>
  <si>
    <t>中櫃</t>
  </si>
  <si>
    <t>東森</t>
  </si>
  <si>
    <t>萬海</t>
  </si>
  <si>
    <t>山隆</t>
  </si>
  <si>
    <t>台航</t>
  </si>
  <si>
    <t>長榮航</t>
  </si>
  <si>
    <t>台灣高鐵</t>
  </si>
  <si>
    <t>漢翔</t>
  </si>
  <si>
    <t>台驊</t>
  </si>
  <si>
    <t>慧洋-KY</t>
  </si>
  <si>
    <t>大車隊</t>
  </si>
  <si>
    <t>正德</t>
  </si>
  <si>
    <t>宅配通</t>
  </si>
  <si>
    <t>捷迅</t>
  </si>
  <si>
    <t>萬企</t>
  </si>
  <si>
    <t>華園</t>
  </si>
  <si>
    <t>國賓</t>
  </si>
  <si>
    <t>六福</t>
  </si>
  <si>
    <t>第一店</t>
  </si>
  <si>
    <t>晶華</t>
  </si>
  <si>
    <t>遠雄來</t>
  </si>
  <si>
    <t>晶悅</t>
  </si>
  <si>
    <t>燦星旅</t>
  </si>
  <si>
    <t>夏都</t>
  </si>
  <si>
    <t>美食-KY</t>
  </si>
  <si>
    <t>富驛-KY</t>
  </si>
  <si>
    <t>雅茗-KY</t>
  </si>
  <si>
    <t>王品</t>
  </si>
  <si>
    <t>瓦城</t>
  </si>
  <si>
    <t>雄獅</t>
  </si>
  <si>
    <t>六角</t>
  </si>
  <si>
    <t>易飛網</t>
  </si>
  <si>
    <t>高野</t>
  </si>
  <si>
    <t>寒舍</t>
  </si>
  <si>
    <t>天蔥</t>
  </si>
  <si>
    <t>雲品</t>
  </si>
  <si>
    <t>彰銀</t>
  </si>
  <si>
    <t>京城銀</t>
  </si>
  <si>
    <t>台中銀</t>
  </si>
  <si>
    <t>旺旺保</t>
  </si>
  <si>
    <t>華票</t>
  </si>
  <si>
    <t>中壽</t>
  </si>
  <si>
    <t>台產</t>
  </si>
  <si>
    <t>臺企銀</t>
  </si>
  <si>
    <t>高雄銀</t>
  </si>
  <si>
    <t>聯邦銀</t>
  </si>
  <si>
    <t>台開</t>
  </si>
  <si>
    <t>遠東銀</t>
  </si>
  <si>
    <t>安泰銀</t>
  </si>
  <si>
    <t>新產</t>
  </si>
  <si>
    <t>中再保</t>
  </si>
  <si>
    <t>第一保</t>
  </si>
  <si>
    <t>統一證</t>
  </si>
  <si>
    <t>元富證</t>
  </si>
  <si>
    <t>三商壽</t>
  </si>
  <si>
    <t>華南金</t>
  </si>
  <si>
    <t>富邦金</t>
  </si>
  <si>
    <t>國泰金</t>
  </si>
  <si>
    <t>開發金</t>
  </si>
  <si>
    <t>玉山金</t>
  </si>
  <si>
    <t>元大金</t>
  </si>
  <si>
    <t>兆豐金</t>
  </si>
  <si>
    <t>台新金</t>
  </si>
  <si>
    <t>新光金</t>
  </si>
  <si>
    <t>國票金</t>
  </si>
  <si>
    <t>永豐金</t>
  </si>
  <si>
    <t>中信金</t>
  </si>
  <si>
    <t>第一金</t>
  </si>
  <si>
    <t>欣欣</t>
  </si>
  <si>
    <t>遠百</t>
  </si>
  <si>
    <t>匯僑</t>
  </si>
  <si>
    <t>三商</t>
  </si>
  <si>
    <t>高林</t>
  </si>
  <si>
    <t>特力</t>
  </si>
  <si>
    <t>統領</t>
  </si>
  <si>
    <t>麗嬰房</t>
  </si>
  <si>
    <t>統一超</t>
  </si>
  <si>
    <t>農林</t>
  </si>
  <si>
    <t>潤泰全</t>
  </si>
  <si>
    <t>滿心</t>
  </si>
  <si>
    <t>鼎固-KY</t>
  </si>
  <si>
    <t>東凌-KY</t>
  </si>
  <si>
    <t>誠品生活</t>
  </si>
  <si>
    <t>紅馬-KY</t>
  </si>
  <si>
    <t>淘帝-KY</t>
  </si>
  <si>
    <t>客思達-KY</t>
  </si>
  <si>
    <t>歐格</t>
  </si>
  <si>
    <t>健和興</t>
  </si>
  <si>
    <t>豐達科</t>
  </si>
  <si>
    <t>神基</t>
  </si>
  <si>
    <t>晶豪科</t>
  </si>
  <si>
    <t>大立光</t>
  </si>
  <si>
    <t>華立</t>
  </si>
  <si>
    <t>今皓</t>
  </si>
  <si>
    <t>晟銘電</t>
  </si>
  <si>
    <t>聯陽</t>
  </si>
  <si>
    <t>全漢</t>
  </si>
  <si>
    <t>嘉晶</t>
  </si>
  <si>
    <t>奇鋐</t>
  </si>
  <si>
    <t>同開</t>
  </si>
  <si>
    <t>亞光</t>
  </si>
  <si>
    <t>鴻名</t>
  </si>
  <si>
    <t>威強電</t>
  </si>
  <si>
    <t>信邦</t>
  </si>
  <si>
    <t>憶聲</t>
  </si>
  <si>
    <t>星通</t>
  </si>
  <si>
    <t>禾伸堂</t>
  </si>
  <si>
    <t>盛達</t>
  </si>
  <si>
    <t>增你強</t>
  </si>
  <si>
    <t>零壹</t>
  </si>
  <si>
    <t>德律</t>
  </si>
  <si>
    <t>佰鴻</t>
  </si>
  <si>
    <t>偉訓</t>
  </si>
  <si>
    <t>威健</t>
  </si>
  <si>
    <t>聯詠</t>
  </si>
  <si>
    <t>智原</t>
  </si>
  <si>
    <t>文曄</t>
  </si>
  <si>
    <t>欣興</t>
  </si>
  <si>
    <t>全台</t>
  </si>
  <si>
    <t>遠見</t>
  </si>
  <si>
    <t>揚智</t>
  </si>
  <si>
    <t>晶技</t>
  </si>
  <si>
    <t>科風</t>
  </si>
  <si>
    <t>健鼎</t>
  </si>
  <si>
    <t>台灣大</t>
  </si>
  <si>
    <t>建碁</t>
  </si>
  <si>
    <t>訊舟</t>
  </si>
  <si>
    <t>益登</t>
  </si>
  <si>
    <t>和鑫</t>
  </si>
  <si>
    <t>鈺德</t>
  </si>
  <si>
    <t>力特</t>
  </si>
  <si>
    <t>夆典</t>
  </si>
  <si>
    <t>立萬利</t>
  </si>
  <si>
    <t>蔚華科</t>
  </si>
  <si>
    <t>總太</t>
  </si>
  <si>
    <t>喬鼎</t>
  </si>
  <si>
    <t>立德</t>
  </si>
  <si>
    <t>華晶科</t>
  </si>
  <si>
    <t>銘異</t>
  </si>
  <si>
    <t>建漢</t>
  </si>
  <si>
    <t>泰偉</t>
  </si>
  <si>
    <t>李洲</t>
  </si>
  <si>
    <t>全域</t>
  </si>
  <si>
    <t>美磊</t>
  </si>
  <si>
    <t>協禧</t>
  </si>
  <si>
    <t>僑威</t>
  </si>
  <si>
    <t>聯亞</t>
  </si>
  <si>
    <t>網龍</t>
  </si>
  <si>
    <t>華義</t>
  </si>
  <si>
    <t>艾訊</t>
  </si>
  <si>
    <t>遠昇</t>
  </si>
  <si>
    <t>日電貿</t>
  </si>
  <si>
    <t>鴻碩</t>
  </si>
  <si>
    <t>港建</t>
  </si>
  <si>
    <t>聯傑</t>
  </si>
  <si>
    <t>及成</t>
  </si>
  <si>
    <t>穩懋</t>
  </si>
  <si>
    <t>好德</t>
  </si>
  <si>
    <t>寶島極</t>
  </si>
  <si>
    <t>進階</t>
  </si>
  <si>
    <t>笙泉</t>
  </si>
  <si>
    <t>昇銳</t>
  </si>
  <si>
    <t>一零四</t>
  </si>
  <si>
    <t>弘塑</t>
  </si>
  <si>
    <t>晶宏</t>
  </si>
  <si>
    <t>新揚科</t>
  </si>
  <si>
    <t>正達</t>
  </si>
  <si>
    <t>璟德</t>
  </si>
  <si>
    <t>精確</t>
  </si>
  <si>
    <t>波若威</t>
  </si>
  <si>
    <t>景岳</t>
  </si>
  <si>
    <t>大量</t>
  </si>
  <si>
    <t>亞信</t>
  </si>
  <si>
    <t>新洲</t>
  </si>
  <si>
    <t>基亞</t>
  </si>
  <si>
    <t>鑫龍騰</t>
  </si>
  <si>
    <t>景碩</t>
  </si>
  <si>
    <t>和進</t>
  </si>
  <si>
    <t>樺晟</t>
  </si>
  <si>
    <t>佰研</t>
  </si>
  <si>
    <t>耀勝</t>
  </si>
  <si>
    <t>全科</t>
  </si>
  <si>
    <t>順達</t>
  </si>
  <si>
    <t>茂訊</t>
  </si>
  <si>
    <t>優群</t>
  </si>
  <si>
    <t>大學光</t>
  </si>
  <si>
    <t>倚強</t>
  </si>
  <si>
    <t>台嘉碩</t>
  </si>
  <si>
    <t>三顧</t>
  </si>
  <si>
    <t>至寶電</t>
  </si>
  <si>
    <t>原相</t>
  </si>
  <si>
    <t>金麗科</t>
  </si>
  <si>
    <t>晟鈦</t>
  </si>
  <si>
    <t>錦明</t>
  </si>
  <si>
    <t>緯創</t>
  </si>
  <si>
    <t>昱捷</t>
  </si>
  <si>
    <t>光環</t>
  </si>
  <si>
    <t>千如</t>
  </si>
  <si>
    <t>海灣</t>
  </si>
  <si>
    <t>虹冠電</t>
  </si>
  <si>
    <t>鑫創</t>
  </si>
  <si>
    <t>威剛</t>
  </si>
  <si>
    <t>欣銓</t>
  </si>
  <si>
    <t>台星科</t>
  </si>
  <si>
    <t>昇陽</t>
  </si>
  <si>
    <t>海德威</t>
  </si>
  <si>
    <t>東碩</t>
  </si>
  <si>
    <t>宇環</t>
  </si>
  <si>
    <t>太普高</t>
  </si>
  <si>
    <t>微端</t>
  </si>
  <si>
    <t>廣寰科</t>
  </si>
  <si>
    <t>點晶</t>
  </si>
  <si>
    <t>宜特</t>
  </si>
  <si>
    <t>東浦</t>
  </si>
  <si>
    <t>鈊象</t>
  </si>
  <si>
    <t>英濟</t>
  </si>
  <si>
    <t>勝德</t>
  </si>
  <si>
    <t>杭特</t>
  </si>
  <si>
    <t>帛漢</t>
  </si>
  <si>
    <t>岱稜</t>
  </si>
  <si>
    <t>昇貿</t>
  </si>
  <si>
    <t>鼎天</t>
  </si>
  <si>
    <t>聯德</t>
  </si>
  <si>
    <t>佳穎</t>
  </si>
  <si>
    <t>閎暉</t>
  </si>
  <si>
    <t>弘憶股</t>
  </si>
  <si>
    <t>斐成</t>
  </si>
  <si>
    <t>尼克森</t>
  </si>
  <si>
    <t>同泰</t>
  </si>
  <si>
    <t>建舜電</t>
  </si>
  <si>
    <t>加百裕</t>
  </si>
  <si>
    <t>雙鴻</t>
  </si>
  <si>
    <t>旭品</t>
  </si>
  <si>
    <t>幸康</t>
  </si>
  <si>
    <t>泰碩</t>
  </si>
  <si>
    <t>泰谷</t>
  </si>
  <si>
    <t>麗清</t>
  </si>
  <si>
    <t>律勝</t>
  </si>
  <si>
    <t>奇偶</t>
  </si>
  <si>
    <t>尚立</t>
  </si>
  <si>
    <t>先進光</t>
  </si>
  <si>
    <t>上詮</t>
  </si>
  <si>
    <t>典範</t>
  </si>
  <si>
    <t>熱映</t>
  </si>
  <si>
    <t>精材</t>
  </si>
  <si>
    <t>新日興</t>
  </si>
  <si>
    <t>彬台</t>
  </si>
  <si>
    <t>明泰</t>
  </si>
  <si>
    <t>新世紀</t>
  </si>
  <si>
    <t>崇越電</t>
  </si>
  <si>
    <t>旭軟</t>
  </si>
  <si>
    <t>漢科</t>
  </si>
  <si>
    <t>玉晶光</t>
  </si>
  <si>
    <t>京鼎</t>
  </si>
  <si>
    <t>融程電</t>
  </si>
  <si>
    <t>譁裕</t>
  </si>
  <si>
    <t>台興</t>
  </si>
  <si>
    <t>光燿科</t>
  </si>
  <si>
    <t>長天</t>
  </si>
  <si>
    <t>台端</t>
  </si>
  <si>
    <t>哲固</t>
  </si>
  <si>
    <t>榮創</t>
  </si>
  <si>
    <t>類比科</t>
  </si>
  <si>
    <t>聯一光</t>
  </si>
  <si>
    <t>創意</t>
  </si>
  <si>
    <t>利機</t>
  </si>
  <si>
    <t>聯鈞</t>
  </si>
  <si>
    <t>益通</t>
  </si>
  <si>
    <t>晶睿</t>
  </si>
  <si>
    <t>由田</t>
  </si>
  <si>
    <t>祥業</t>
  </si>
  <si>
    <t>致振</t>
  </si>
  <si>
    <t>安勤</t>
  </si>
  <si>
    <t>群創</t>
  </si>
  <si>
    <t>力致</t>
  </si>
  <si>
    <t>崧騰</t>
  </si>
  <si>
    <t>森寶</t>
  </si>
  <si>
    <t>單井</t>
  </si>
  <si>
    <t>昇達科</t>
  </si>
  <si>
    <t>長盛</t>
  </si>
  <si>
    <t>誠研</t>
  </si>
  <si>
    <t>陽程</t>
  </si>
  <si>
    <t>環天科</t>
  </si>
  <si>
    <t>維熹</t>
  </si>
  <si>
    <t>揚明光</t>
  </si>
  <si>
    <t>位速</t>
  </si>
  <si>
    <t>矽瑪</t>
  </si>
  <si>
    <t>能緹</t>
  </si>
  <si>
    <t>昱晶</t>
  </si>
  <si>
    <t>華擎</t>
  </si>
  <si>
    <t>亞帝歐</t>
  </si>
  <si>
    <t>柏騰</t>
  </si>
  <si>
    <t>綠能</t>
  </si>
  <si>
    <t>振維</t>
  </si>
  <si>
    <t>鴻翊</t>
  </si>
  <si>
    <t>宏森</t>
  </si>
  <si>
    <t>迎輝</t>
  </si>
  <si>
    <t>凡甲</t>
  </si>
  <si>
    <t>聚積</t>
  </si>
  <si>
    <t>安馳</t>
  </si>
  <si>
    <t>力旺</t>
  </si>
  <si>
    <t>先益</t>
  </si>
  <si>
    <t>台勝科</t>
  </si>
  <si>
    <t>嘉澤</t>
  </si>
  <si>
    <t>晶彩科</t>
  </si>
  <si>
    <t>誠創</t>
  </si>
  <si>
    <t>堡達</t>
  </si>
  <si>
    <t>曜越</t>
  </si>
  <si>
    <t>西柏</t>
  </si>
  <si>
    <t>敦泰</t>
  </si>
  <si>
    <t>宇峻</t>
  </si>
  <si>
    <t>兆利</t>
  </si>
  <si>
    <t>聯穎</t>
  </si>
  <si>
    <t>世禾</t>
  </si>
  <si>
    <t>同致</t>
  </si>
  <si>
    <t>(重鳥)鵬</t>
  </si>
  <si>
    <t>禾瑞亞</t>
  </si>
  <si>
    <t>嘉威</t>
  </si>
  <si>
    <t>神準</t>
  </si>
  <si>
    <t>昇陽光電</t>
  </si>
  <si>
    <t>頂晶科</t>
  </si>
  <si>
    <t>牧德</t>
  </si>
  <si>
    <t>其陽</t>
  </si>
  <si>
    <t>逸昌</t>
  </si>
  <si>
    <t>大塚</t>
  </si>
  <si>
    <t>新日光</t>
  </si>
  <si>
    <t>泓格</t>
  </si>
  <si>
    <t>尚志</t>
  </si>
  <si>
    <t>友威科</t>
  </si>
  <si>
    <t>博磊</t>
  </si>
  <si>
    <t>辛耘</t>
  </si>
  <si>
    <t>閎康</t>
  </si>
  <si>
    <t>通嘉</t>
  </si>
  <si>
    <t>艾笛森</t>
  </si>
  <si>
    <t>力銘</t>
  </si>
  <si>
    <t>磐儀</t>
  </si>
  <si>
    <t>智易</t>
  </si>
  <si>
    <t>宏致</t>
  </si>
  <si>
    <t>谷崧</t>
  </si>
  <si>
    <t>東林</t>
  </si>
  <si>
    <t>鼎翰</t>
  </si>
  <si>
    <t>安可</t>
  </si>
  <si>
    <t>碩天</t>
  </si>
  <si>
    <t>洋華</t>
  </si>
  <si>
    <t>富晶通</t>
  </si>
  <si>
    <t>光頡</t>
  </si>
  <si>
    <t>西勝</t>
  </si>
  <si>
    <t>盈正</t>
  </si>
  <si>
    <t>群富通</t>
  </si>
  <si>
    <t>新鉅科</t>
  </si>
  <si>
    <t>晟楠</t>
  </si>
  <si>
    <t>研勤</t>
  </si>
  <si>
    <t>駿熠電</t>
  </si>
  <si>
    <t>達邁</t>
  </si>
  <si>
    <t>艾恩特</t>
  </si>
  <si>
    <t>精聯</t>
  </si>
  <si>
    <t>健策</t>
  </si>
  <si>
    <t>世芯-KY</t>
  </si>
  <si>
    <t>鑫科</t>
  </si>
  <si>
    <t>安瑞-KY</t>
  </si>
  <si>
    <t>貿聯-KY</t>
  </si>
  <si>
    <t>光耀</t>
  </si>
  <si>
    <t>圓展</t>
  </si>
  <si>
    <t>康聯訊</t>
  </si>
  <si>
    <t>TPK-KY</t>
  </si>
  <si>
    <t>德微</t>
  </si>
  <si>
    <t>新至陞</t>
  </si>
  <si>
    <t>家登</t>
  </si>
  <si>
    <t>亞太電</t>
  </si>
  <si>
    <t>榮昌</t>
  </si>
  <si>
    <t>元創精密</t>
  </si>
  <si>
    <t>達能</t>
  </si>
  <si>
    <t>歐買尬</t>
  </si>
  <si>
    <t>湧德</t>
  </si>
  <si>
    <t>碩禾</t>
  </si>
  <si>
    <t>營邦</t>
  </si>
  <si>
    <t>海華</t>
  </si>
  <si>
    <t>隆達</t>
  </si>
  <si>
    <t>大眾控</t>
  </si>
  <si>
    <t>大聯大</t>
  </si>
  <si>
    <t>欣陸</t>
  </si>
  <si>
    <t>合勤控</t>
  </si>
  <si>
    <t>永信</t>
  </si>
  <si>
    <t>神達</t>
  </si>
  <si>
    <t>漢磊</t>
  </si>
  <si>
    <t>上緯投控</t>
  </si>
  <si>
    <t>永日</t>
  </si>
  <si>
    <t>百略</t>
  </si>
  <si>
    <t>佳醫</t>
  </si>
  <si>
    <t>東洋</t>
  </si>
  <si>
    <t>雃博</t>
  </si>
  <si>
    <t>邦特</t>
  </si>
  <si>
    <t>懷特</t>
  </si>
  <si>
    <t>穆拉德加捷</t>
  </si>
  <si>
    <t>聯上</t>
  </si>
  <si>
    <t>健喬</t>
  </si>
  <si>
    <t>明基醫</t>
  </si>
  <si>
    <t>旭富</t>
  </si>
  <si>
    <t>友華</t>
  </si>
  <si>
    <t>優盛</t>
  </si>
  <si>
    <t>晟德</t>
  </si>
  <si>
    <t>太醫</t>
  </si>
  <si>
    <t>天良</t>
  </si>
  <si>
    <t>中天</t>
  </si>
  <si>
    <t>聯合</t>
  </si>
  <si>
    <t>健亞</t>
  </si>
  <si>
    <t>晶宇</t>
  </si>
  <si>
    <t>亞諾法</t>
  </si>
  <si>
    <t>麗豐-KY</t>
  </si>
  <si>
    <t>曜亞</t>
  </si>
  <si>
    <t>馬光-KY</t>
  </si>
  <si>
    <t>龍燈-KY</t>
  </si>
  <si>
    <t>國光生</t>
  </si>
  <si>
    <t>康聯-KY</t>
  </si>
  <si>
    <t>中裕</t>
  </si>
  <si>
    <t>台微體</t>
  </si>
  <si>
    <t>鈺緯</t>
  </si>
  <si>
    <t>康樂-KY</t>
  </si>
  <si>
    <t>太景*-KY</t>
  </si>
  <si>
    <t>創源</t>
  </si>
  <si>
    <t>聿新科</t>
  </si>
  <si>
    <t>智擎</t>
  </si>
  <si>
    <t>鐿鈦</t>
  </si>
  <si>
    <t>承業醫</t>
  </si>
  <si>
    <t>展旺</t>
  </si>
  <si>
    <t>醣聯</t>
  </si>
  <si>
    <t>瑞基</t>
  </si>
  <si>
    <t>久裕</t>
  </si>
  <si>
    <t>浩鼎</t>
  </si>
  <si>
    <t>杏一</t>
  </si>
  <si>
    <t>安成藥</t>
  </si>
  <si>
    <t>福永生技</t>
  </si>
  <si>
    <t>安克</t>
  </si>
  <si>
    <t>佐登-KY</t>
  </si>
  <si>
    <t>杏國</t>
  </si>
  <si>
    <t>環瑞醫</t>
  </si>
  <si>
    <t>中華食</t>
  </si>
  <si>
    <t>環泰</t>
  </si>
  <si>
    <t>信立</t>
  </si>
  <si>
    <t>勝昱</t>
  </si>
  <si>
    <t>世坤</t>
  </si>
  <si>
    <t>炎洲</t>
  </si>
  <si>
    <t>東隆興</t>
  </si>
  <si>
    <t>福大</t>
  </si>
  <si>
    <t>新昕纖</t>
  </si>
  <si>
    <t>飛寶企業</t>
  </si>
  <si>
    <t>如興</t>
  </si>
  <si>
    <t>台原藥</t>
  </si>
  <si>
    <t>三圓</t>
  </si>
  <si>
    <t>金洲</t>
  </si>
  <si>
    <t>光明</t>
  </si>
  <si>
    <t>利勤</t>
  </si>
  <si>
    <t>聚紡</t>
  </si>
  <si>
    <t>耀億</t>
  </si>
  <si>
    <t>銘旺實</t>
  </si>
  <si>
    <t>興采</t>
  </si>
  <si>
    <t>廣越</t>
  </si>
  <si>
    <t>健信</t>
  </si>
  <si>
    <t>金雨</t>
  </si>
  <si>
    <t>崇友</t>
  </si>
  <si>
    <t>高鋒</t>
  </si>
  <si>
    <t>福裕</t>
  </si>
  <si>
    <t>永彰</t>
  </si>
  <si>
    <t>東台</t>
  </si>
  <si>
    <t>方土霖</t>
  </si>
  <si>
    <t>江興鍛</t>
  </si>
  <si>
    <t>宏易</t>
  </si>
  <si>
    <t>瑞智</t>
  </si>
  <si>
    <t>協易機</t>
  </si>
  <si>
    <t>慶騰</t>
  </si>
  <si>
    <t>至興</t>
  </si>
  <si>
    <t>拓凱</t>
  </si>
  <si>
    <t>晟田</t>
  </si>
  <si>
    <t>科嶠</t>
  </si>
  <si>
    <t>萬在</t>
  </si>
  <si>
    <t>銘鈺</t>
  </si>
  <si>
    <t>桓達</t>
  </si>
  <si>
    <t>長佳</t>
  </si>
  <si>
    <t>智伸科</t>
  </si>
  <si>
    <t>力達-KY</t>
  </si>
  <si>
    <t>橙的</t>
  </si>
  <si>
    <t>氣立</t>
  </si>
  <si>
    <t>旭然</t>
  </si>
  <si>
    <t>永新-KY</t>
  </si>
  <si>
    <t>唐鋒</t>
  </si>
  <si>
    <t>中美實</t>
  </si>
  <si>
    <t>大恭</t>
  </si>
  <si>
    <t>磐亞</t>
  </si>
  <si>
    <t>永純</t>
  </si>
  <si>
    <t>南璋</t>
  </si>
  <si>
    <t>永捷</t>
  </si>
  <si>
    <t>大立</t>
  </si>
  <si>
    <t>德淵</t>
  </si>
  <si>
    <t>美琪瑪</t>
  </si>
  <si>
    <t>國精化</t>
  </si>
  <si>
    <t>信昌化</t>
  </si>
  <si>
    <t>永昕</t>
  </si>
  <si>
    <t>雙美</t>
  </si>
  <si>
    <t>熒茂</t>
  </si>
  <si>
    <t>豪展</t>
  </si>
  <si>
    <t>泰博</t>
  </si>
  <si>
    <t>華廣</t>
  </si>
  <si>
    <t>康普</t>
  </si>
  <si>
    <t>合一</t>
  </si>
  <si>
    <t>合富-KY</t>
  </si>
  <si>
    <t>台耀</t>
  </si>
  <si>
    <t>強生</t>
  </si>
  <si>
    <t>國碳科</t>
  </si>
  <si>
    <t>三福化</t>
  </si>
  <si>
    <t>材料-KY</t>
  </si>
  <si>
    <t>VHQ-KY</t>
  </si>
  <si>
    <t>大略-KY</t>
  </si>
  <si>
    <t>昇華</t>
  </si>
  <si>
    <t>聯光通</t>
  </si>
  <si>
    <t>遠傳</t>
  </si>
  <si>
    <t>台聯電</t>
  </si>
  <si>
    <t>正文</t>
  </si>
  <si>
    <t>富宇</t>
  </si>
  <si>
    <t>前鼎</t>
  </si>
  <si>
    <t>新復興</t>
  </si>
  <si>
    <t>德英</t>
  </si>
  <si>
    <t>聯德控股-KY</t>
  </si>
  <si>
    <t>致伸</t>
  </si>
  <si>
    <t>事欣科</t>
  </si>
  <si>
    <t>新唐</t>
  </si>
  <si>
    <t>欣厚-KY</t>
  </si>
  <si>
    <t>泰鼎-KY</t>
  </si>
  <si>
    <t>燦星網</t>
  </si>
  <si>
    <t>友輝</t>
  </si>
  <si>
    <t>太極</t>
  </si>
  <si>
    <t>茂林-KY</t>
  </si>
  <si>
    <t>和碩</t>
  </si>
  <si>
    <t>亞電</t>
  </si>
  <si>
    <t>嘉彰</t>
  </si>
  <si>
    <t>康控-KY</t>
  </si>
  <si>
    <t>兆遠</t>
  </si>
  <si>
    <t>辣椒</t>
  </si>
  <si>
    <t>昂寶-KY</t>
  </si>
  <si>
    <t>凌通</t>
  </si>
  <si>
    <t>緯軟</t>
  </si>
  <si>
    <t>光鋐</t>
  </si>
  <si>
    <t>臻鼎-KY</t>
  </si>
  <si>
    <t>奇美材</t>
  </si>
  <si>
    <t>商店街</t>
  </si>
  <si>
    <t>譜瑞-KY</t>
  </si>
  <si>
    <t>立積</t>
  </si>
  <si>
    <t>IET-KY</t>
  </si>
  <si>
    <t>湯石照明</t>
  </si>
  <si>
    <t>廣穎</t>
  </si>
  <si>
    <t>亞泰</t>
  </si>
  <si>
    <t>佳凌</t>
  </si>
  <si>
    <t>眾達-KY</t>
  </si>
  <si>
    <t>華星光</t>
  </si>
  <si>
    <t>科納-KY</t>
  </si>
  <si>
    <t>科誠</t>
  </si>
  <si>
    <t>環宇-KY</t>
  </si>
  <si>
    <t>傳奇</t>
  </si>
  <si>
    <t>晶達</t>
  </si>
  <si>
    <t>鑫禾</t>
  </si>
  <si>
    <t>三星</t>
  </si>
  <si>
    <t>榮剛</t>
  </si>
  <si>
    <t>強新</t>
  </si>
  <si>
    <t>建錩</t>
  </si>
  <si>
    <t>華祺</t>
  </si>
  <si>
    <t>松和</t>
  </si>
  <si>
    <t>富強</t>
  </si>
  <si>
    <t>凱衛</t>
  </si>
  <si>
    <t>力新</t>
  </si>
  <si>
    <t>訊連</t>
  </si>
  <si>
    <t>漢康</t>
  </si>
  <si>
    <t>坤悅</t>
  </si>
  <si>
    <t>新鼎</t>
  </si>
  <si>
    <t>寶碩</t>
  </si>
  <si>
    <t>蒙恬</t>
  </si>
  <si>
    <t>凌網</t>
  </si>
  <si>
    <t>亞昕</t>
  </si>
  <si>
    <t>科嘉-KY</t>
  </si>
  <si>
    <t>東科-KY</t>
  </si>
  <si>
    <t>立凱-KY</t>
  </si>
  <si>
    <t>雷笛克光學</t>
  </si>
  <si>
    <t>達興材料</t>
  </si>
  <si>
    <t>乙盛-KY</t>
  </si>
  <si>
    <t>智晶</t>
  </si>
  <si>
    <t>天鉞電</t>
  </si>
  <si>
    <t>美桀</t>
  </si>
  <si>
    <t>虹堡</t>
  </si>
  <si>
    <t>清惠</t>
  </si>
  <si>
    <t>智崴</t>
  </si>
  <si>
    <t>鎧勝-KY</t>
  </si>
  <si>
    <t>祥碩</t>
  </si>
  <si>
    <t>笙科</t>
  </si>
  <si>
    <t>信驊</t>
  </si>
  <si>
    <t>達輝-KY</t>
  </si>
  <si>
    <t>尚凡</t>
  </si>
  <si>
    <t>大峽谷-KY</t>
  </si>
  <si>
    <t>jpp-KY</t>
  </si>
  <si>
    <t>界霖</t>
  </si>
  <si>
    <t>數字</t>
  </si>
  <si>
    <t>豐祥-KY</t>
  </si>
  <si>
    <t>宜鼎</t>
  </si>
  <si>
    <t>邑昇</t>
  </si>
  <si>
    <t>寶得利</t>
  </si>
  <si>
    <t>太欣</t>
  </si>
  <si>
    <t>鼎創達</t>
  </si>
  <si>
    <t>敦南</t>
  </si>
  <si>
    <t>桂盟</t>
  </si>
  <si>
    <t>系統電</t>
  </si>
  <si>
    <t>天剛</t>
  </si>
  <si>
    <t>寶島科</t>
  </si>
  <si>
    <t>世紀</t>
  </si>
  <si>
    <t>光聯</t>
  </si>
  <si>
    <t>凱美</t>
  </si>
  <si>
    <t>友銓</t>
  </si>
  <si>
    <t>士開</t>
  </si>
  <si>
    <t>華容</t>
  </si>
  <si>
    <t>建榮</t>
  </si>
  <si>
    <t>立衛</t>
  </si>
  <si>
    <t>天揚</t>
  </si>
  <si>
    <t>世界</t>
  </si>
  <si>
    <t>系通</t>
  </si>
  <si>
    <t>先豐</t>
  </si>
  <si>
    <t>鈺創</t>
  </si>
  <si>
    <t>台林</t>
  </si>
  <si>
    <t>佳總</t>
  </si>
  <si>
    <t>協益</t>
  </si>
  <si>
    <t>力麗店</t>
  </si>
  <si>
    <t>中光電</t>
  </si>
  <si>
    <t>合正</t>
  </si>
  <si>
    <t>金利</t>
  </si>
  <si>
    <t>青雲</t>
  </si>
  <si>
    <t>中磊</t>
  </si>
  <si>
    <t>應華</t>
  </si>
  <si>
    <t>中菲</t>
  </si>
  <si>
    <t>國眾</t>
  </si>
  <si>
    <t>台半</t>
  </si>
  <si>
    <t>振發</t>
  </si>
  <si>
    <t>達威</t>
  </si>
  <si>
    <t>崇越</t>
  </si>
  <si>
    <t>東友</t>
  </si>
  <si>
    <t>高技</t>
  </si>
  <si>
    <t>均豪</t>
  </si>
  <si>
    <t>寶聯通</t>
  </si>
  <si>
    <t>佶優</t>
  </si>
  <si>
    <t>宣德</t>
  </si>
  <si>
    <t>同協</t>
  </si>
  <si>
    <t>霖宏</t>
  </si>
  <si>
    <t>富驊</t>
  </si>
  <si>
    <t>凱鈺</t>
  </si>
  <si>
    <t>瀚宇博</t>
  </si>
  <si>
    <t>松翰</t>
  </si>
  <si>
    <t>聰泰</t>
  </si>
  <si>
    <t>德宏</t>
  </si>
  <si>
    <t>智冠</t>
  </si>
  <si>
    <t>統盟</t>
  </si>
  <si>
    <t>華韡</t>
  </si>
  <si>
    <t>中美晶</t>
  </si>
  <si>
    <t>慧友</t>
  </si>
  <si>
    <t>通泰</t>
  </si>
  <si>
    <t>松普</t>
  </si>
  <si>
    <t>彩富</t>
  </si>
  <si>
    <t>同亨</t>
  </si>
  <si>
    <t>連展</t>
  </si>
  <si>
    <t>三聯</t>
  </si>
  <si>
    <t>凱崴</t>
  </si>
  <si>
    <t>永信建</t>
  </si>
  <si>
    <t>德昌</t>
  </si>
  <si>
    <t>力麒</t>
  </si>
  <si>
    <t>三豐</t>
  </si>
  <si>
    <t>建國</t>
  </si>
  <si>
    <t>雙喜</t>
  </si>
  <si>
    <t>隆大</t>
  </si>
  <si>
    <t>力泰</t>
  </si>
  <si>
    <t>工信</t>
  </si>
  <si>
    <t>遠雄</t>
  </si>
  <si>
    <t>豐謙</t>
  </si>
  <si>
    <t>順天</t>
  </si>
  <si>
    <t>志嘉</t>
  </si>
  <si>
    <t>龍巖</t>
  </si>
  <si>
    <t>鄉林</t>
  </si>
  <si>
    <t>皇鼎</t>
  </si>
  <si>
    <t>長虹</t>
  </si>
  <si>
    <t>聖暉</t>
  </si>
  <si>
    <t>東明-KY</t>
  </si>
  <si>
    <t>崇佑-KY</t>
  </si>
  <si>
    <t>台聯櫃</t>
  </si>
  <si>
    <t>陸海</t>
  </si>
  <si>
    <t>中連貨</t>
  </si>
  <si>
    <t>遠雄港</t>
  </si>
  <si>
    <t>四維航</t>
  </si>
  <si>
    <t>中菲行</t>
  </si>
  <si>
    <t>劍湖山</t>
  </si>
  <si>
    <t>亞都</t>
  </si>
  <si>
    <t>老爺知</t>
  </si>
  <si>
    <t>鳳凰</t>
  </si>
  <si>
    <t>日盛金</t>
  </si>
  <si>
    <t>中租-KY</t>
  </si>
  <si>
    <t>台名</t>
  </si>
  <si>
    <t>合庫金</t>
  </si>
  <si>
    <t>德記</t>
  </si>
  <si>
    <t>全家</t>
  </si>
  <si>
    <t>寶雅</t>
  </si>
  <si>
    <t>南仁湖</t>
  </si>
  <si>
    <t>台南-KY</t>
  </si>
  <si>
    <t>大洋-KY</t>
  </si>
  <si>
    <t>群益證</t>
  </si>
  <si>
    <t>宏遠證</t>
  </si>
  <si>
    <t>康和證</t>
  </si>
  <si>
    <t>大展證</t>
  </si>
  <si>
    <t>大慶證</t>
  </si>
  <si>
    <t>元大期</t>
  </si>
  <si>
    <t>群益期</t>
  </si>
  <si>
    <t>福邦證</t>
  </si>
  <si>
    <t>合邦</t>
  </si>
  <si>
    <t>創惟</t>
  </si>
  <si>
    <t>華美</t>
  </si>
  <si>
    <t>競國</t>
  </si>
  <si>
    <t>亞元</t>
  </si>
  <si>
    <t>大宇資</t>
  </si>
  <si>
    <t>聚碩</t>
  </si>
  <si>
    <t>亞矽</t>
  </si>
  <si>
    <t>久威</t>
  </si>
  <si>
    <t>鎰勝</t>
  </si>
  <si>
    <t>彩晶</t>
  </si>
  <si>
    <t>迎廣</t>
  </si>
  <si>
    <t>建達</t>
  </si>
  <si>
    <t>達運</t>
  </si>
  <si>
    <t>新普</t>
  </si>
  <si>
    <t>擎邦</t>
  </si>
  <si>
    <t>上奇</t>
  </si>
  <si>
    <t>業強</t>
  </si>
  <si>
    <t>廣運</t>
  </si>
  <si>
    <t>信音</t>
  </si>
  <si>
    <t>九豪</t>
  </si>
  <si>
    <t>上福</t>
  </si>
  <si>
    <t>普誠</t>
  </si>
  <si>
    <t>悠克</t>
  </si>
  <si>
    <t>金橋</t>
  </si>
  <si>
    <t>萬旭</t>
  </si>
  <si>
    <t>富爾特</t>
  </si>
  <si>
    <t>茂達</t>
  </si>
  <si>
    <t>亞翔</t>
  </si>
  <si>
    <t>訊達</t>
  </si>
  <si>
    <t>柏承</t>
  </si>
  <si>
    <t>友勁</t>
  </si>
  <si>
    <t>振曜</t>
  </si>
  <si>
    <t>得利影</t>
  </si>
  <si>
    <t>勁永</t>
  </si>
  <si>
    <t>耕興</t>
  </si>
  <si>
    <t>頎邦</t>
  </si>
  <si>
    <t>驊宏資</t>
  </si>
  <si>
    <t>撼訊</t>
  </si>
  <si>
    <t>晉倫</t>
  </si>
  <si>
    <t>百一</t>
  </si>
  <si>
    <t>嘉聯益</t>
  </si>
  <si>
    <t>順發</t>
  </si>
  <si>
    <t>鈞寶</t>
  </si>
  <si>
    <t>松上</t>
  </si>
  <si>
    <t>禾昌</t>
  </si>
  <si>
    <t>欣技</t>
  </si>
  <si>
    <t>捷波</t>
  </si>
  <si>
    <t>華電網</t>
  </si>
  <si>
    <t>華興</t>
  </si>
  <si>
    <t>捷泰</t>
  </si>
  <si>
    <t>凌華</t>
  </si>
  <si>
    <t>久正</t>
  </si>
  <si>
    <t>宏齊</t>
  </si>
  <si>
    <t>昱泉</t>
  </si>
  <si>
    <t>統振</t>
  </si>
  <si>
    <t>亞銳士</t>
  </si>
  <si>
    <t>互億</t>
  </si>
  <si>
    <t>信昌電</t>
  </si>
  <si>
    <t>安碁</t>
  </si>
  <si>
    <t>立敦</t>
  </si>
  <si>
    <t>瑞儀</t>
  </si>
  <si>
    <t>達麗</t>
  </si>
  <si>
    <t>亞通</t>
  </si>
  <si>
    <t>橘子</t>
  </si>
  <si>
    <t>合晶</t>
  </si>
  <si>
    <t>關貿</t>
  </si>
  <si>
    <t>大豐電</t>
  </si>
  <si>
    <t>幃翔</t>
  </si>
  <si>
    <t>新潤</t>
  </si>
  <si>
    <t>萬潤</t>
  </si>
  <si>
    <t>廣明</t>
  </si>
  <si>
    <t>豐藝</t>
  </si>
  <si>
    <t>萬泰科</t>
  </si>
  <si>
    <t>精成科</t>
  </si>
  <si>
    <t>巨路</t>
  </si>
  <si>
    <t>育富</t>
  </si>
  <si>
    <t>詩肯</t>
  </si>
  <si>
    <t>帆宣</t>
  </si>
  <si>
    <t>佳必琪</t>
  </si>
  <si>
    <t>凌泰</t>
  </si>
  <si>
    <t>天品</t>
  </si>
  <si>
    <t>亞弘電</t>
  </si>
  <si>
    <t>盛群</t>
  </si>
  <si>
    <t>海韻電</t>
  </si>
  <si>
    <t>艾華</t>
  </si>
  <si>
    <t>詮欣</t>
  </si>
  <si>
    <t>飛捷</t>
  </si>
  <si>
    <t>雷科</t>
  </si>
  <si>
    <t>日揚</t>
  </si>
  <si>
    <t>今國光</t>
  </si>
  <si>
    <t>慶生</t>
  </si>
  <si>
    <t>理銘</t>
  </si>
  <si>
    <t>聯茂</t>
  </si>
  <si>
    <t>精誠</t>
  </si>
  <si>
    <t>和椿</t>
  </si>
  <si>
    <t>居易</t>
  </si>
  <si>
    <t>中探針</t>
  </si>
  <si>
    <t>豪勉</t>
  </si>
  <si>
    <t>富旺</t>
  </si>
  <si>
    <t>岳豐</t>
  </si>
  <si>
    <t>晉泰</t>
  </si>
  <si>
    <t>上揚</t>
  </si>
  <si>
    <t>旺矽</t>
  </si>
  <si>
    <t>聚鼎</t>
  </si>
  <si>
    <t>天瀚</t>
  </si>
  <si>
    <t>光鼎</t>
  </si>
  <si>
    <t>茂綸</t>
  </si>
  <si>
    <t>全譜</t>
  </si>
  <si>
    <t>研通</t>
  </si>
  <si>
    <t>超眾</t>
  </si>
  <si>
    <t>系微</t>
  </si>
  <si>
    <t>旺玖</t>
  </si>
  <si>
    <t>高僑</t>
  </si>
  <si>
    <t>華孚</t>
  </si>
  <si>
    <t>康呈</t>
  </si>
  <si>
    <t>驊訊</t>
  </si>
  <si>
    <t>勝麗</t>
  </si>
  <si>
    <t>力成</t>
  </si>
  <si>
    <t>松崗</t>
  </si>
  <si>
    <t>易通展</t>
  </si>
  <si>
    <t>立康</t>
  </si>
  <si>
    <t>迅杰</t>
  </si>
  <si>
    <t>茂迪</t>
  </si>
  <si>
    <t>立端</t>
  </si>
  <si>
    <t>臺龍</t>
  </si>
  <si>
    <t>淇譽電</t>
  </si>
  <si>
    <t>沛波</t>
  </si>
  <si>
    <t>定穎</t>
  </si>
  <si>
    <t>矽格</t>
  </si>
  <si>
    <t>百徽</t>
  </si>
  <si>
    <t>久元</t>
  </si>
  <si>
    <t>普萊德</t>
  </si>
  <si>
    <t>富裔</t>
  </si>
  <si>
    <t>方土昶</t>
  </si>
  <si>
    <t>泰詠</t>
  </si>
  <si>
    <t>台郡</t>
  </si>
  <si>
    <t>倍微</t>
  </si>
  <si>
    <t>同欣電</t>
  </si>
  <si>
    <t>台燿</t>
  </si>
  <si>
    <t>元山</t>
  </si>
  <si>
    <t>安鈦克</t>
  </si>
  <si>
    <t>宏正</t>
  </si>
  <si>
    <t>台表科</t>
  </si>
  <si>
    <t>胡連</t>
  </si>
  <si>
    <t>全國電</t>
  </si>
  <si>
    <t>康舒</t>
  </si>
  <si>
    <t>淳安</t>
  </si>
  <si>
    <t>佳邦</t>
  </si>
  <si>
    <t>啟碁</t>
  </si>
  <si>
    <t>元隆</t>
  </si>
  <si>
    <t>華上</t>
  </si>
  <si>
    <t>良維</t>
  </si>
  <si>
    <t>沛亨</t>
  </si>
  <si>
    <t>迅德</t>
  </si>
  <si>
    <t>智基</t>
  </si>
  <si>
    <t>崴強</t>
  </si>
  <si>
    <t>通訊-KY</t>
  </si>
  <si>
    <t>悅城</t>
  </si>
  <si>
    <t>旭隼</t>
  </si>
  <si>
    <t>晶焱</t>
  </si>
  <si>
    <t>群電</t>
  </si>
  <si>
    <t>樺漢</t>
  </si>
  <si>
    <t>矽力-KY</t>
  </si>
  <si>
    <t>韋僑</t>
  </si>
  <si>
    <t>京晨科</t>
  </si>
  <si>
    <t>君耀-KY</t>
  </si>
  <si>
    <t>統新</t>
  </si>
  <si>
    <t>光麗-KY</t>
  </si>
  <si>
    <t>今展科</t>
  </si>
  <si>
    <t>大中</t>
  </si>
  <si>
    <t>光聖</t>
  </si>
  <si>
    <t>元晶</t>
  </si>
  <si>
    <t>藥華藥</t>
  </si>
  <si>
    <t>鈺邦</t>
  </si>
  <si>
    <t>訊芯-KY</t>
  </si>
  <si>
    <t>康友-KY</t>
  </si>
  <si>
    <t>GIS-KY</t>
  </si>
  <si>
    <t>紘康</t>
  </si>
  <si>
    <t>神盾</t>
  </si>
  <si>
    <t>台數科</t>
  </si>
  <si>
    <t>威潤</t>
  </si>
  <si>
    <t>大樹</t>
  </si>
  <si>
    <t>宇智</t>
  </si>
  <si>
    <t>安集</t>
  </si>
  <si>
    <t>弘煜科</t>
  </si>
  <si>
    <t>點序</t>
  </si>
  <si>
    <t>互動</t>
  </si>
  <si>
    <t>環球晶</t>
  </si>
  <si>
    <t>九齊</t>
  </si>
  <si>
    <t>科懋</t>
  </si>
  <si>
    <t>益安</t>
  </si>
  <si>
    <t>南六</t>
  </si>
  <si>
    <t>台塑化</t>
  </si>
  <si>
    <t>雙邦</t>
  </si>
  <si>
    <t>惠光</t>
  </si>
  <si>
    <t>聚和</t>
  </si>
  <si>
    <t>精測</t>
  </si>
  <si>
    <t>啟發電</t>
  </si>
  <si>
    <t>芮特-KY</t>
  </si>
  <si>
    <t>達爾膚</t>
  </si>
  <si>
    <t>捷敏-KY</t>
  </si>
  <si>
    <t>愛普</t>
  </si>
  <si>
    <t>瑞耘</t>
  </si>
  <si>
    <t>晶心科</t>
  </si>
  <si>
    <t>順藥</t>
  </si>
  <si>
    <t>倉和</t>
  </si>
  <si>
    <t>隆中</t>
  </si>
  <si>
    <t>長華科</t>
  </si>
  <si>
    <t>易華電</t>
  </si>
  <si>
    <t>中美冠科-KY</t>
  </si>
  <si>
    <t>欣普羅</t>
  </si>
  <si>
    <t>宏觀</t>
  </si>
  <si>
    <t>醫揚</t>
  </si>
  <si>
    <t>富強鑫</t>
  </si>
  <si>
    <t>帝寶</t>
  </si>
  <si>
    <t>瀧澤科</t>
  </si>
  <si>
    <t>崑鼎</t>
  </si>
  <si>
    <t>邑錡</t>
  </si>
  <si>
    <t>台通</t>
  </si>
  <si>
    <t>矽創</t>
  </si>
  <si>
    <t>尖點</t>
  </si>
  <si>
    <t>佑華</t>
  </si>
  <si>
    <t>鈦昇</t>
  </si>
  <si>
    <t>光菱</t>
  </si>
  <si>
    <t>雷虎</t>
  </si>
  <si>
    <t>榮群</t>
  </si>
  <si>
    <t>長園科</t>
  </si>
  <si>
    <t>台虹</t>
  </si>
  <si>
    <t>九暘</t>
  </si>
  <si>
    <t>金山電</t>
  </si>
  <si>
    <t>蜜望實</t>
  </si>
  <si>
    <t>網家</t>
  </si>
  <si>
    <t>南電</t>
  </si>
  <si>
    <t>星雲</t>
  </si>
  <si>
    <t>德勝</t>
  </si>
  <si>
    <t>晶采</t>
  </si>
  <si>
    <t>廣積</t>
  </si>
  <si>
    <t>安國</t>
  </si>
  <si>
    <t>凱碩</t>
  </si>
  <si>
    <t>東捷</t>
  </si>
  <si>
    <t>來思達</t>
  </si>
  <si>
    <t>志旭</t>
  </si>
  <si>
    <t>全達</t>
  </si>
  <si>
    <t>元太</t>
  </si>
  <si>
    <t>長華</t>
  </si>
  <si>
    <t>陞泰</t>
  </si>
  <si>
    <t>鉅橡</t>
  </si>
  <si>
    <t>伍豐</t>
  </si>
  <si>
    <t>洛碁</t>
  </si>
  <si>
    <t>奧斯特</t>
  </si>
  <si>
    <t>致新</t>
  </si>
  <si>
    <t>瑞穎</t>
  </si>
  <si>
    <t>巨虹</t>
  </si>
  <si>
    <t>福華</t>
  </si>
  <si>
    <t>宏捷科</t>
  </si>
  <si>
    <t>華鎂鑫</t>
  </si>
  <si>
    <t>品安</t>
  </si>
  <si>
    <t>翔名</t>
  </si>
  <si>
    <t>建暐</t>
  </si>
  <si>
    <t>保銳</t>
  </si>
  <si>
    <t>擎亞</t>
  </si>
  <si>
    <t>常珵</t>
  </si>
  <si>
    <t>大世科</t>
  </si>
  <si>
    <t>華冠</t>
  </si>
  <si>
    <t>瀚荃</t>
  </si>
  <si>
    <t>凌巨</t>
  </si>
  <si>
    <t>博大</t>
  </si>
  <si>
    <t>華東</t>
  </si>
  <si>
    <t>立碁</t>
  </si>
  <si>
    <t>至上</t>
  </si>
  <si>
    <t>振樺電</t>
  </si>
  <si>
    <t>越峰</t>
  </si>
  <si>
    <t>福懋科</t>
  </si>
  <si>
    <t>正淩</t>
  </si>
  <si>
    <t>南茂</t>
  </si>
  <si>
    <t>博智</t>
  </si>
  <si>
    <t>達方</t>
  </si>
  <si>
    <t>天宇</t>
  </si>
  <si>
    <t>智捷</t>
  </si>
  <si>
    <t>加高</t>
  </si>
  <si>
    <t>精星</t>
  </si>
  <si>
    <t>無敵</t>
  </si>
  <si>
    <t>勤誠</t>
  </si>
  <si>
    <t>志超</t>
  </si>
  <si>
    <t>明基材</t>
  </si>
  <si>
    <t>寶一</t>
  </si>
  <si>
    <t>新漢</t>
  </si>
  <si>
    <t>華宏</t>
  </si>
  <si>
    <t>菱光</t>
  </si>
  <si>
    <t>朋程</t>
  </si>
  <si>
    <t>富鼎</t>
  </si>
  <si>
    <t>宇瞻</t>
  </si>
  <si>
    <t>商丞</t>
  </si>
  <si>
    <t>生展</t>
  </si>
  <si>
    <t>英格爾</t>
  </si>
  <si>
    <t>泰藝</t>
  </si>
  <si>
    <t>尚茂</t>
  </si>
  <si>
    <t>群聯</t>
  </si>
  <si>
    <t>日友</t>
  </si>
  <si>
    <t>恒耀</t>
  </si>
  <si>
    <t>冠好</t>
  </si>
  <si>
    <t>金居</t>
  </si>
  <si>
    <t>羅昇</t>
  </si>
  <si>
    <t>千附</t>
  </si>
  <si>
    <t>金益鼎</t>
  </si>
  <si>
    <t>白紗科</t>
  </si>
  <si>
    <t>盛弘</t>
  </si>
  <si>
    <t>百和興業-KY</t>
  </si>
  <si>
    <t>金可-KY</t>
  </si>
  <si>
    <t>商之器</t>
  </si>
  <si>
    <t>森田</t>
  </si>
  <si>
    <t>福貞-KY</t>
  </si>
  <si>
    <t>大國鋼</t>
  </si>
  <si>
    <t>實威</t>
  </si>
  <si>
    <t>捷必勝-KY</t>
  </si>
  <si>
    <t>明揚</t>
  </si>
  <si>
    <t>旭源</t>
  </si>
  <si>
    <t>可寧衛</t>
  </si>
  <si>
    <t>保綠-KY</t>
  </si>
  <si>
    <t>惠普</t>
  </si>
  <si>
    <t>紅木-KY</t>
  </si>
  <si>
    <t>基勝-KY</t>
  </si>
  <si>
    <t>金麗-KY</t>
  </si>
  <si>
    <t>匯鑽科</t>
  </si>
  <si>
    <t>東生華</t>
  </si>
  <si>
    <t>弘帆</t>
  </si>
  <si>
    <t>鉅邁</t>
  </si>
  <si>
    <t>大江</t>
  </si>
  <si>
    <t>大地-KY</t>
  </si>
  <si>
    <t>威宏-KY</t>
  </si>
  <si>
    <t>阿瘦</t>
  </si>
  <si>
    <t>綠河-KY</t>
  </si>
  <si>
    <t>華研</t>
  </si>
  <si>
    <t>霹靂</t>
  </si>
  <si>
    <t>富邦媒</t>
  </si>
  <si>
    <t>大拓-KY</t>
  </si>
  <si>
    <t>柏文</t>
  </si>
  <si>
    <t>潤泰材</t>
  </si>
  <si>
    <t>億豐</t>
  </si>
  <si>
    <t>美吉吉-KY</t>
  </si>
  <si>
    <t>波力-KY</t>
  </si>
  <si>
    <t>夠麻吉</t>
  </si>
  <si>
    <t>山林水</t>
  </si>
  <si>
    <t>創業家</t>
  </si>
  <si>
    <t>政伸</t>
  </si>
  <si>
    <t>吉源-KY</t>
  </si>
  <si>
    <t>裕國</t>
  </si>
  <si>
    <t>花王</t>
  </si>
  <si>
    <t>欣雄</t>
  </si>
  <si>
    <t>全銓</t>
  </si>
  <si>
    <t>光隆</t>
  </si>
  <si>
    <t>欣泰</t>
  </si>
  <si>
    <t>沈氏</t>
  </si>
  <si>
    <t>時報</t>
  </si>
  <si>
    <t>大田</t>
  </si>
  <si>
    <t>台汽電</t>
  </si>
  <si>
    <t>北基</t>
  </si>
  <si>
    <t>富堡</t>
  </si>
  <si>
    <t>青鋼</t>
  </si>
  <si>
    <t>大汽電</t>
  </si>
  <si>
    <t>宏大</t>
  </si>
  <si>
    <t>愛地雅</t>
  </si>
  <si>
    <t>衡平</t>
  </si>
  <si>
    <t>邦泰</t>
  </si>
  <si>
    <t>國統</t>
  </si>
  <si>
    <t>合騏</t>
  </si>
  <si>
    <t>明安</t>
  </si>
  <si>
    <t>新天地</t>
  </si>
  <si>
    <t>關中</t>
  </si>
  <si>
    <t>森鉅</t>
  </si>
  <si>
    <t>高力</t>
  </si>
  <si>
    <t>泰金寶-DR</t>
  </si>
  <si>
    <t>越南控-DR</t>
  </si>
  <si>
    <t>巨騰-DR</t>
  </si>
  <si>
    <t>陽光能源-DR</t>
  </si>
  <si>
    <t>精熙-DR</t>
  </si>
  <si>
    <t>鈺齊-KY</t>
  </si>
  <si>
    <t>台火</t>
  </si>
  <si>
    <t>寶成</t>
  </si>
  <si>
    <t>大華</t>
  </si>
  <si>
    <t>欣巴巴</t>
  </si>
  <si>
    <t>統一實</t>
  </si>
  <si>
    <t>大台北</t>
  </si>
  <si>
    <t>豐泰</t>
  </si>
  <si>
    <t>櫻花</t>
  </si>
  <si>
    <t>偉聯</t>
  </si>
  <si>
    <t>美利達</t>
  </si>
  <si>
    <t>中保</t>
  </si>
  <si>
    <t>欣天然</t>
  </si>
  <si>
    <t>康那香</t>
  </si>
  <si>
    <t>巨大</t>
  </si>
  <si>
    <t>福興</t>
  </si>
  <si>
    <t>新保</t>
  </si>
  <si>
    <t>新海</t>
  </si>
  <si>
    <t>泰銘</t>
  </si>
  <si>
    <t>中視</t>
  </si>
  <si>
    <t>秋雨</t>
  </si>
  <si>
    <t>中聯資源</t>
  </si>
  <si>
    <t>欣高</t>
  </si>
  <si>
    <t>中鼎</t>
  </si>
  <si>
    <t>慶豐富</t>
  </si>
  <si>
    <t>全國</t>
  </si>
  <si>
    <t>百和</t>
  </si>
  <si>
    <t>宏全</t>
  </si>
  <si>
    <t>信義</t>
  </si>
  <si>
    <t>裕融</t>
  </si>
  <si>
    <t>茂順</t>
  </si>
  <si>
    <t>好樂迪</t>
  </si>
  <si>
    <t>新麗</t>
  </si>
  <si>
    <t>潤泰新</t>
  </si>
  <si>
    <t>三發地產</t>
  </si>
  <si>
    <t>琉園</t>
  </si>
  <si>
    <t>萬國通</t>
  </si>
  <si>
    <t>皇田</t>
  </si>
  <si>
    <t>佳龍</t>
  </si>
  <si>
    <t>世紀鋼</t>
  </si>
  <si>
    <t>邁達康</t>
  </si>
  <si>
    <t>有益</t>
  </si>
  <si>
    <t>取代成</t>
    <phoneticPr fontId="3" type="noConversion"/>
  </si>
  <si>
    <t>2017/</t>
    <phoneticPr fontId="3" type="noConversion"/>
  </si>
  <si>
    <t>V自選</t>
    <phoneticPr fontId="3" type="noConversion"/>
  </si>
  <si>
    <t>日期請把</t>
    <phoneticPr fontId="3" type="noConversion"/>
  </si>
  <si>
    <t>106/</t>
    <phoneticPr fontId="3" type="noConversion"/>
  </si>
  <si>
    <t>http://www.twse.com.tw/ch/trading/exchange/BFI84U/BFI84U.php</t>
    <phoneticPr fontId="3" type="noConversion"/>
  </si>
  <si>
    <t>最後回補日</t>
    <phoneticPr fontId="3" type="noConversion"/>
  </si>
  <si>
    <t>迅得</t>
  </si>
  <si>
    <t>寶隆</t>
  </si>
  <si>
    <t>王道銀行</t>
  </si>
  <si>
    <t>自動化設備及其相關產品</t>
  </si>
  <si>
    <t>最近四季EPS</t>
    <phoneticPr fontId="3" type="noConversion"/>
  </si>
  <si>
    <t>今量或估量</t>
    <phoneticPr fontId="3" type="noConversion"/>
  </si>
  <si>
    <t>均量等級</t>
    <phoneticPr fontId="3" type="noConversion"/>
  </si>
  <si>
    <t>除權息日</t>
    <phoneticPr fontId="3" type="noConversion"/>
  </si>
  <si>
    <t>宜鼎</t>
    <phoneticPr fontId="3" type="noConversion"/>
  </si>
  <si>
    <t>全宇生技-KY</t>
  </si>
  <si>
    <t>股票名稱</t>
    <phoneticPr fontId="3" type="noConversion"/>
  </si>
  <si>
    <t>備註</t>
    <phoneticPr fontId="3" type="noConversion"/>
  </si>
  <si>
    <t>V自選</t>
    <phoneticPr fontId="3" type="noConversion"/>
  </si>
  <si>
    <t>V自選</t>
    <phoneticPr fontId="3" type="noConversion"/>
  </si>
  <si>
    <t>亞光</t>
    <phoneticPr fontId="3" type="noConversion"/>
  </si>
  <si>
    <t>至上</t>
    <phoneticPr fontId="3" type="noConversion"/>
  </si>
  <si>
    <t>奇美材</t>
    <phoneticPr fontId="3" type="noConversion"/>
  </si>
  <si>
    <t>威剛</t>
    <phoneticPr fontId="3" type="noConversion"/>
  </si>
  <si>
    <t>華邦電</t>
    <phoneticPr fontId="3" type="noConversion"/>
  </si>
  <si>
    <t>鈊象</t>
    <phoneticPr fontId="3" type="noConversion"/>
  </si>
  <si>
    <t>V自選</t>
    <phoneticPr fontId="3" type="noConversion"/>
  </si>
  <si>
    <t>NEW</t>
    <phoneticPr fontId="3" type="noConversion"/>
  </si>
  <si>
    <t>上月營收月增率</t>
    <phoneticPr fontId="3" type="noConversion"/>
  </si>
  <si>
    <t>上季EPS季增率</t>
    <phoneticPr fontId="3" type="noConversion"/>
  </si>
  <si>
    <t>季營業毛利成長率</t>
    <phoneticPr fontId="3" type="noConversion"/>
  </si>
  <si>
    <t>季營業利益成長率</t>
    <phoneticPr fontId="3" type="noConversion"/>
  </si>
  <si>
    <t>績效</t>
    <phoneticPr fontId="3" type="noConversion"/>
  </si>
  <si>
    <t>獲利</t>
    <phoneticPr fontId="3" type="noConversion"/>
  </si>
  <si>
    <t>得分率</t>
    <phoneticPr fontId="3" type="noConversion"/>
  </si>
  <si>
    <t>&gt;=80%</t>
    <phoneticPr fontId="3" type="noConversion"/>
  </si>
  <si>
    <t>K3&gt;=</t>
    <phoneticPr fontId="3" type="noConversion"/>
  </si>
  <si>
    <t>AND(K3&lt;-60%,K3&gt;=-80%)</t>
    <phoneticPr fontId="3" type="noConversion"/>
  </si>
  <si>
    <t>K3&lt;-80%</t>
    <phoneticPr fontId="3" type="noConversion"/>
  </si>
  <si>
    <t>20日多空</t>
    <phoneticPr fontId="3" type="noConversion"/>
  </si>
  <si>
    <t>20日最高價</t>
    <phoneticPr fontId="3" type="noConversion"/>
  </si>
  <si>
    <t>20日均量</t>
    <phoneticPr fontId="3" type="noConversion"/>
  </si>
  <si>
    <t>卷資比</t>
    <phoneticPr fontId="3" type="noConversion"/>
  </si>
  <si>
    <t>綜合績效</t>
    <phoneticPr fontId="3" type="noConversion"/>
  </si>
  <si>
    <t>營收積分</t>
    <phoneticPr fontId="3" type="noConversion"/>
  </si>
  <si>
    <t>獲利積分</t>
    <phoneticPr fontId="3" type="noConversion"/>
  </si>
  <si>
    <t>本益比</t>
    <phoneticPr fontId="3" type="noConversion"/>
  </si>
  <si>
    <t>價格等級</t>
    <phoneticPr fontId="3" type="noConversion"/>
  </si>
  <si>
    <t>http://www.tpex.org.tw/web/stock/margin_trading/term/term.php?l=zh-tw</t>
  </si>
  <si>
    <t>AND(K3&lt;100%,K3&gt;=80%)</t>
    <phoneticPr fontId="3" type="noConversion"/>
  </si>
  <si>
    <t>AND(K3&lt;80%,K3&gt;60%)</t>
    <phoneticPr fontId="3" type="noConversion"/>
  </si>
  <si>
    <t>AND(K3&lt;60%,K3&gt;=40%)</t>
    <phoneticPr fontId="3" type="noConversion"/>
  </si>
  <si>
    <t>AND(K3&lt;40%,K3&gt;=30%)</t>
    <phoneticPr fontId="3" type="noConversion"/>
  </si>
  <si>
    <t>AND(K3&lt;30%,K3&gt;=20%)</t>
    <phoneticPr fontId="3" type="noConversion"/>
  </si>
  <si>
    <t>AND(K3&lt;20%,K3&gt;=10%)</t>
    <phoneticPr fontId="3" type="noConversion"/>
  </si>
  <si>
    <t>AND(K3&lt;10%,K3&gt;=5%)</t>
    <phoneticPr fontId="3" type="noConversion"/>
  </si>
  <si>
    <t>AND(K3&lt;5%,K3&gt;=-5%)</t>
    <phoneticPr fontId="3" type="noConversion"/>
  </si>
  <si>
    <t>AND(K3&lt;-5%,K3&gt;=-10%)</t>
    <phoneticPr fontId="3" type="noConversion"/>
  </si>
  <si>
    <t>AND(K3&lt;-10%,K3&gt;=-15%)</t>
    <phoneticPr fontId="3" type="noConversion"/>
  </si>
  <si>
    <t>AND(K3&lt;-15%,K3&gt;=-20%)</t>
    <phoneticPr fontId="3" type="noConversion"/>
  </si>
  <si>
    <t>AND(K3&lt;-20%,K3&gt;=-25%)</t>
    <phoneticPr fontId="3" type="noConversion"/>
  </si>
  <si>
    <t>AND(K3&lt;-25%,K3&gt;=-30%)</t>
    <phoneticPr fontId="3" type="noConversion"/>
  </si>
  <si>
    <t>AND(K3&lt;-35%,K3&gt;=-40%)</t>
    <phoneticPr fontId="3" type="noConversion"/>
  </si>
  <si>
    <t>AND(K3&lt;-30%,K3&gt;=-35%)</t>
    <phoneticPr fontId="3" type="noConversion"/>
  </si>
  <si>
    <t>AND(K3&lt;-40%,K3&gt;=-45%)</t>
    <phoneticPr fontId="3" type="noConversion"/>
  </si>
  <si>
    <t>AND(K3&lt;-45%,K3&gt;=-50%)</t>
    <phoneticPr fontId="3" type="noConversion"/>
  </si>
  <si>
    <t>AND(K3&lt;-50%,K3&gt;=-60%)</t>
    <phoneticPr fontId="3" type="noConversion"/>
  </si>
  <si>
    <t>IF(K3&gt;=100%,100%*$K$1,IF(AND(K3&lt;100%,K3&gt;=80%),95%*$K$1,IF(AND(K3&lt;80%,K3&gt;=60%),90%*$K$1,IF(AND(K3&lt;60%,K3&gt;=40%),85%*$K$1,IF(AND(K3&lt;40%,K3&gt;=30%),80%*$K$1,IF(AND(K3&lt;30%,K3&gt;=20%),75%*$K$1,IF(AND(K3&lt;20%,K3&gt;=10%),70%*$K$1,IF(AND(K3&lt;10%,K3&gt;=5%),65%*$K$1,IF(AND(K3&lt;5%,K3&gt;=-5%),60%*$K$1,IF(AND(K3&lt;-5%,K3&gt;=-10%),55%*$K$1,IF(AND(K3&lt;-10%,K3&gt;=-15%),50%*$K$1,IF(AND(K3&lt;-15%,K3&gt;=-20%),45%*$K$1,IF(AND(K3&lt;-20%,K3&gt;=-25%),40%*$K$1,IF(AND(K3&lt;-25%,K3&gt;=-30%),35%*$K$1,IF(AND(K3&lt;-30%,K3&gt;=-35%),30%*$K$1,IF(AND(K3&lt;-35%,K3&gt;=-40%),25%*$K$1,IF(AND(K3&lt;-40%,K3&gt;=-45%),20%*$K$1,IF(AND(K3&lt;-45%,K3&gt;=-50%),15%*$K$1,IF(AND(K3&lt;-50%,K3&gt;=-60%),10%*$K$1,IF(AND(K3&lt;-60%,K3&gt;=-80%),5%*$K$1,0))))))))))))))))))))</t>
    <phoneticPr fontId="3" type="noConversion"/>
  </si>
  <si>
    <t>IF(L3&gt;=100%,100%*$L$1,IF(AND(L3&lt;100%,L3&gt;=80%),95%*$L$1,IF(AND(L3&lt;80%,L3&gt;=60%),90%*$L$1,IF(AND(L3&lt;60%,L3&gt;=40%),85%*$L$1,IF(AND(L3&lt;40%,L3&gt;=30%),80%*$L$1,IF(AND(L3&lt;30%,L3&gt;=20%),75%*$L$1,IF(AND(L3&lt;20%,L3&gt;=10%),70%*$L$1,IF(AND(L3&lt;10%,L3&gt;=5%),65%*$L$1,IF(AND(L3&lt;5%,L3&gt;=-5%),60%*$L$1,IF(AND(L3&lt;-5%,L3&gt;=-10%),55%*$L$1,IF(AND(L3&lt;-10%,L3&gt;=-15%),50%*$L$1,IF(AND(L3&lt;-15%,L3&gt;=-20%),45%*$L$1,IF(AND(L3&lt;-20%,L3&gt;=-25%),40%*$L$1,IF(AND(L3&lt;-25%,L3&gt;=-30%),35%*$L$1,IF(AND(L3&lt;-30%,L3&gt;=-35%),30%*$L$1,IF(AND(L3&lt;-35%,L3&gt;=-40%),25%*$L$1,IF(AND(L3&lt;-40%,L3&gt;=-45%),20%*$L$1,IF(AND(L3&lt;-45%,L3&gt;=-50%),15%*$L$1,IF(AND(L3&lt;-50%,L3&gt;=-60%),10%*$L$1,IF(AND(L3&lt;-60%,L3&gt;=-80%),5%*$L$1,0))))))))))))))))))))</t>
    <phoneticPr fontId="3" type="noConversion"/>
  </si>
  <si>
    <t>IF(M3&gt;=100%,100%*$M$1,IF(AND(M3&lt;100%,M3&gt;=80%),95%*$M$1,IF(AND(M3&lt;80%,M3&gt;=60%),90%*$M$1,IF(AND(M3&lt;60%,M3&gt;=40%),85%*$M$1,IF(AND(M3&lt;40%,M3&gt;=30%),80%*$M$1,IF(AND(M3&lt;30%,M3&gt;=20%),75%*$M$1,IF(AND(M3&lt;20%,M3&gt;=10%),70%*$M$1,IF(AND(M3&lt;10%,M3&gt;=5%),65%*$M$1,IF(AND(M3&lt;5%,M3&gt;=-5%),60%*$M$1,IF(AND(M3&lt;-5%,M3&gt;=-10%),55%*$M$1,IF(AND(M3&lt;-10%,M3&gt;=-15%),50%*$M$1,IF(AND(M3&lt;-15%,M3&gt;=-20%),45%*$M$1,IF(AND(M3&lt;-20%,M3&gt;=-25%),40%*$M$1,IF(AND(M3&lt;-25%,M3&gt;=-30%),35%*$M$1,IF(AND(M3&lt;-30%,M3&gt;=-35%),30%*$M$1,IF(AND(M3&lt;-35%,M3&gt;=-40%),25%*$M$1,IF(AND(M3&lt;-40%,M3&gt;=-45%),20%*$M$1,IF(AND(M3&lt;-45%,M3&gt;=-50%),15%*$M$1,IF(AND(M3&lt;-50%,M3&gt;=-60%),10%*$M$1,IF(AND(M3&lt;-60%,M3&gt;=-80%),5%*$M$1,0))))))))))))))))))))</t>
    <phoneticPr fontId="3" type="noConversion"/>
  </si>
  <si>
    <t>sum(IF(K3&gt;=100%,100%*$K$1,IF(AND(K3&lt;100%,K3&gt;=80%),95%*$K$1,IF(AND(K3&lt;80%,K3&gt;=60%),90%*$K$1,IF(AND(K3&lt;60%,K3&gt;=40%),85%*$K$1,IF(AND(K3&lt;40%,K3&gt;=30%),80%*$K$1,IF(AND(K3&lt;30%,K3&gt;=20%),75%*$K$1,IF(AND(K3&lt;20%,K3&gt;=10%),70%*$K$1,IF(AND(K3&lt;10%,K3&gt;=5%),65%*$K$1,IF(AND(K3&lt;5%,K3&gt;=-5%),60%*$K$1,IF(AND(K3&lt;-5%,K3&gt;=-10%),55%*$K$1,IF(AND(K3&lt;-10%,K3&gt;=-15%),50%*$K$1,IF(AND(K3&lt;-15%,K3&gt;=-20%),45%*$K$1,IF(AND(K3&lt;-20%,K3&gt;=-25%),40%*$K$1,IF(AND(K3&lt;-25%,K3&gt;=-30%),35%*$K$1,IF(AND(K3&lt;-30%,K3&gt;=-35%),30%*$K$1,IF(AND(K3&lt;-35%,K3&gt;=-40%),25%*$K$1,IF(AND(K3&lt;-40%,K3&gt;=-45%),20%*$K$1,IF(AND(K3&lt;-45%,K3&gt;=-50%),15%*$K$1,IF(AND(K3&lt;-50%,K3&gt;=-60%),10%*$K$1,IF(AND(K3&lt;-60%,K3&gt;=-80%),5%*$K$1,0)))))))))))))))))))),IF(L3&gt;=100%,100%*$L$1,IF(AND(L3&lt;100%,L3&gt;=80%),95%*$L$1,IF(AND(L3&lt;80%,L3&gt;=60%),90%*$L$1,IF(AND(L3&lt;60%,L3&gt;=40%),85%*$L$1,IF(AND(L3&lt;40%,L3&gt;=30%),80%*$L$1,IF(AND(L3&lt;30%,L3&gt;=20%),75%*$L$1,IF(AND(L3&lt;20%,L3&gt;=10%),70%*$L$1,IF(AND(L3&lt;10%,L3&gt;=5%),65%*$L$1,IF(AND(L3&lt;5%,L3&gt;=-5%),60%*$L$1,IF(AND(L3&lt;-5%,L3&gt;=-10%),55%*$L$1,IF(AND(L3&lt;-10%,L3&gt;=-15%),50%*$L$1,IF(AND(L3&lt;-15%,L3&gt;=-20%),45%*$L$1,IF(AND(L3&lt;-20%,L3&gt;=-25%),40%*$L$1,IF(AND(L3&lt;-25%,L3&gt;=-30%),35%*$L$1,IF(AND(L3&lt;-30%,L3&gt;=-35%),30%*$L$1,IF(AND(L3&lt;-35%,L3&gt;=-40%),25%*$L$1,IF(AND(L3&lt;-40%,L3&gt;=-45%),20%*$L$1,IF(AND(L3&lt;-45%,L3&gt;=-50%),15%*$L$1,IF(AND(L3&lt;-50%,L3&gt;=-60%),10%*$L$1,IF(AND(L3&lt;-60%,L3&gt;=-80%),5%*$L$1,0)))))))))))))))))))),IF(M3&gt;=100%,100%*$M$1,IF(AND(M3&lt;100%,M3&gt;=80%),95%*$M$1,IF(AND(M3&lt;80%,M3&gt;=60%),90%*$M$1,IF(AND(M3&lt;60%,M3&gt;=40%),85%*$M$1,IF(AND(M3&lt;40%,M3&gt;=30%),80%*$M$1,IF(AND(M3&lt;30%,M3&gt;=20%),75%*$M$1,IF(AND(M3&lt;20%,M3&gt;=10%),70%*$M$1,IF(AND(M3&lt;10%,M3&gt;=5%),65%*$M$1,IF(AND(M3&lt;5%,M3&gt;=-5%),60%*$M$1,IF(AND(M3&lt;-5%,M3&gt;=-10%),55%*$M$1,IF(AND(M3&lt;-10%,M3&gt;=-15%),50%*$M$1,IF(AND(M3&lt;-15%,M3&gt;=-20%),45%*$M$1,IF(AND(M3&lt;-20%,M3&gt;=-25%),40%*$M$1,IF(AND(M3&lt;-25%,M3&gt;=-30%),35%*$M$1,IF(AND(M3&lt;-30%,M3&gt;=-35%),30%*$M$1,IF(AND(M3&lt;-35%,M3&gt;=-40%),25%*$M$1,IF(AND(M3&lt;-40%,M3&gt;=-45%),20%*$M$1,IF(AND(M3&lt;-45%,M3&gt;=-50%),15%*$M$1,IF(AND(M3&lt;-50%,M3&gt;=-60%),10%*$M$1,IF(AND(M3&lt;-60%,M3&gt;=-80%),5%*$M$1,0)))))))))))))))))))))</t>
    <phoneticPr fontId="3" type="noConversion"/>
  </si>
  <si>
    <t>IF(N3&gt;=100%,100%*$N$1,IF(AND(N3&lt;100%,N3&gt;=80%),95%*$N$1,IF(AND(N3&lt;80%,N3&gt;=60%),90%*$N$1,IF(AND(N3&lt;60%,N3&gt;=40%),85%*$N$1,IF(AND(N3&lt;40%,N3&gt;=30%),80%*$N$1,IF(AND(N3&lt;30%,N3&gt;=20%),75%*$N$1,IF(AND(N3&lt;20%,N3&gt;=10%),70%*$N$1,IF(AND(N3&lt;10%,N3&gt;=5%),65%*$N$1,IF(AND(N3&lt;5%,N3&gt;=-5%),60%*$N$1,IF(AND(N3&lt;-5%,N3&gt;=-10%),55%*$N$1,IF(AND(N3&lt;-10%,N3&gt;=-15%),50%*$N$1,IF(AND(N3&lt;-15%,N3&gt;=-20%),45%*$N$1,IF(AND(N3&lt;-20%,N3&gt;=-25%),40%*$N$1,IF(AND(N3&lt;-25%,N3&gt;=-30%),35%*$N$1,IF(AND(N3&lt;-30%,N3&gt;=-35%),30%*$N$1,IF(AND(N3&lt;-35%,N3&gt;=-40%),25%*$N$1,IF(AND(N3&lt;-40%,N3&gt;=-45%),20%*$N$1,IF(AND(N3&lt;-45%,N3&gt;=-50%),15%*$N$1,IF(AND(N3&lt;-50%,N3&gt;=-60%),10%*$N$1,IF(AND(N3&lt;-60%,N3&gt;=-80%),5%*$N$1,0))))))))))))))))))))</t>
    <phoneticPr fontId="3" type="noConversion"/>
  </si>
  <si>
    <t>IF(O3&gt;=100%,100%*$O$1,IF(AND(O3&lt;100%,O3&gt;=80%),95%*$O$1,IF(AND(O3&lt;80%,O3&gt;=60%),90%*$O$1,IF(AND(O3&lt;60%,O3&gt;=40%),85%*$O$1,IF(AND(O3&lt;40%,O3&gt;=30%),80%*$O$1,IF(AND(O3&lt;30%,O3&gt;=20%),75%*$O$1,IF(AND(O3&lt;20%,O3&gt;=10%),70%*$O$1,IF(AND(O3&lt;10%,O3&gt;=5%),65%*$O$1,IF(AND(O3&lt;5%,O3&gt;=-5%),60%*$O$1,IF(AND(O3&lt;-5%,O3&gt;=-10%),55%*$O$1,IF(AND(O3&lt;-10%,O3&gt;=-15%),50%*$O$1,IF(AND(O3&lt;-15%,O3&gt;=-20%),45%*$O$1,IF(AND(O3&lt;-20%,O3&gt;=-25%),40%*$O$1,IF(AND(O3&lt;-25%,O3&gt;=-30%),35%*$O$1,IF(AND(O3&lt;-30%,O3&gt;=-35%),30%*$O$1,IF(AND(O3&lt;-35%,O3&gt;=-40%),25%*$O$1,IF(AND(O3&lt;-40%,O3&gt;=-45%),20%*$O$1,IF(AND(O3&lt;-45%,O3&gt;=-50%),15%*$O$1,IF(AND(O3&lt;-50%,O3&gt;=-60%),10%*$O$1,IF(AND(O3&lt;-60%,O3&gt;=-80%),5%*$O$1,0))))))))))))))))))))</t>
    <phoneticPr fontId="3" type="noConversion"/>
  </si>
  <si>
    <t>IF(P3&gt;=100%,100%*$P$1,IF(AND(P3&lt;100%,P3&gt;=80%),95%*$P$1,IF(AND(P3&lt;80%,P3&gt;=60%),90%*$P$1,IF(AND(P3&lt;60%,P3&gt;=40%),85%*$P$1,IF(AND(P3&lt;40%,P3&gt;=30%),80%*$P$1,IF(AND(P3&lt;30%,P3&gt;=20%),75%*$P$1,IF(AND(P3&lt;20%,P3&gt;=10%),70%*$P$1,IF(AND(P3&lt;10%,P3&gt;=5%),65%*$P$1,IF(AND(P3&lt;5%,P3&gt;=-5%),60%*$P$1,IF(AND(P3&lt;-5%,P3&gt;=-10%),55%*$P$1,IF(AND(P3&lt;-10%,P3&gt;=-15%),50%*$P$1,IF(AND(P3&lt;-15%,P3&gt;=-20%),45%*$P$1,IF(AND(P3&lt;-20%,P3&gt;=-25%),40%*$P$1,IF(AND(P3&lt;-25%,P3&gt;=-30%),35%*$P$1,IF(AND(P3&lt;-30%,P3&gt;=-35%),30%*$P$1,IF(AND(P3&lt;-35%,P3&gt;=-40%),25%*$P$1,IF(AND(P3&lt;-40%,P3&gt;=-45%),20%*$P$1,IF(AND(P3&lt;-45%,P3&gt;=-50%),15%*$P$1,IF(AND(P3&lt;-50%,P3&gt;=-60%),10%*$P$1,IF(AND(P3&lt;-60%,P3&gt;=-80%),5%*$P$1,0))))))))))))))))))))</t>
    <phoneticPr fontId="3" type="noConversion"/>
  </si>
  <si>
    <t>IF(Q3&gt;=100%,100%*$Q$1,IF(AND(Q3&lt;100%,Q3&gt;=80%),95%*$Q$1,IF(AND(Q3&lt;80%,Q3&gt;=60%),90%*$Q$1,IF(AND(Q3&lt;60%,Q3&gt;=40%),85%*$Q$1,IF(AND(Q3&lt;40%,Q3&gt;=30%),80%*$Q$1,IF(AND(Q3&lt;30%,Q3&gt;=20%),75%*$Q$1,IF(AND(Q3&lt;20%,Q3&gt;=10%),70%*$Q$1,IF(AND(Q3&lt;10%,Q3&gt;=5%),65%*$Q$1,IF(AND(Q3&lt;5%,Q3&gt;=-5%),60%*$Q$1,IF(AND(Q3&lt;-5%,Q3&gt;=-10%),55%*$Q$1,IF(AND(Q3&lt;-10%,Q3&gt;=-15%),50%*$Q$1,IF(AND(Q3&lt;-15%,Q3&gt;=-20%),45%*$Q$1,IF(AND(Q3&lt;-20%,Q3&gt;=-25%),40%*$Q$1,IF(AND(Q3&lt;-25%,Q3&gt;=-30%),35%*$Q$1,IF(AND(Q3&lt;-30%,Q3&gt;=-35%),30%*$Q$1,IF(AND(Q3&lt;-35%,Q3&gt;=-40%),25%*$Q$1,IF(AND(Q3&lt;-40%,Q3&gt;=-45%),20%*$Q$1,IF(AND(Q3&lt;-45%,Q3&gt;=-50%),15%*$Q$1,IF(AND(Q3&lt;-50%,Q3&gt;=-60%),10%*$Q$1,IF(AND(Q3&lt;-60%,Q3&gt;=-80%),5%*$Q$1,0))))))))))))))))))))</t>
    <phoneticPr fontId="3" type="noConversion"/>
  </si>
  <si>
    <t>IF(R3&gt;=100%,100%*$R$1,IF(AND(R3&lt;100%,R3&gt;=80%),95%*$R$1,IF(AND(R3&lt;80%,R3&gt;=60%),90%*$R$1,IF(AND(R3&lt;60%,R3&gt;=40%),85%*$R$1,IF(AND(R3&lt;40%,R3&gt;=30%),80%*$R$1,IF(AND(R3&lt;30%,R3&gt;=20%),75%*$R$1,IF(AND(R3&lt;20%,R3&gt;=10%),70%*$R$1,IF(AND(R3&lt;10%,R3&gt;=5%),65%*$R$1,IF(AND(R3&lt;5%,R3&gt;=-5%),60%*$R$1,IF(AND(R3&lt;-5%,R3&gt;=-10%),55%*$R$1,IF(AND(R3&lt;-10%,R3&gt;=-15%),50%*$R$1,IF(AND(R3&lt;-15%,R3&gt;=-20%),45%*$R$1,IF(AND(R3&lt;-20%,R3&gt;=-25%),40%*$R$1,IF(AND(R3&lt;-25%,R3&gt;=-30%),35%*$R$1,IF(AND(R3&lt;-30%,R3&gt;=-35%),30%*$R$1,IF(AND(R3&lt;-35%,R3&gt;=-40%),25%*$R$1,IF(AND(R3&lt;-40%,R3&gt;=-45%),20%*$R$1,IF(AND(R3&lt;-45%,R3&gt;=-50%),15%*$R$1,IF(AND(R3&lt;-50%,R3&gt;=-60%),10%*$R$1,IF(AND(R3&lt;-60%,R3&gt;=-80%),5%*$R$1,0))))))))))))))))))))</t>
    <phoneticPr fontId="3" type="noConversion"/>
  </si>
  <si>
    <t>sum(IF(N3&gt;=100%,100%*$N$1,IF(AND(N3&lt;100%,N3&gt;=80%),95%*$N$1,IF(AND(N3&lt;80%,N3&gt;=60%),90%*$N$1,IF(AND(N3&lt;60%,N3&gt;=40%),85%*$N$1,IF(AND(N3&lt;40%,N3&gt;=30%),80%*$N$1,IF(AND(N3&lt;30%,N3&gt;=20%),75%*$N$1,IF(AND(N3&lt;20%,N3&gt;=10%),70%*$N$1,IF(AND(N3&lt;10%,N3&gt;=5%),65%*$N$1,IF(AND(N3&lt;5%,N3&gt;=-5%),60%*$N$1,IF(AND(N3&lt;-5%,N3&gt;=-10%),55%*$N$1,IF(AND(N3&lt;-10%,N3&gt;=-15%),50%*$N$1,IF(AND(N3&lt;-15%,N3&gt;=-20%),45%*$N$1,IF(AND(N3&lt;-20%,N3&gt;=-25%),40%*$N$1,IF(AND(N3&lt;-25%,N3&gt;=-30%),35%*$N$1,IF(AND(N3&lt;-30%,N3&gt;=-35%),30%*$N$1,IF(AND(N3&lt;-35%,N3&gt;=-40%),25%*$N$1,IF(AND(N3&lt;-40%,N3&gt;=-45%),20%*$N$1,IF(AND(N3&lt;-45%,N3&gt;=-50%),15%*$N$1,IF(AND(N3&lt;-50%,N3&gt;=-60%),10%*$N$1,IF(AND(N3&lt;-60%,N3&gt;=-80%),5%*$N$1,0)))))))))))))))))))),IF(O3&gt;=100%,100%*$O$1,IF(AND(O3&lt;100%,O3&gt;=80%),95%*$O$1,IF(AND(O3&lt;80%,O3&gt;=60%),90%*$O$1,IF(AND(O3&lt;60%,O3&gt;=40%),85%*$O$1,IF(AND(O3&lt;40%,O3&gt;=30%),80%*$O$1,IF(AND(O3&lt;30%,O3&gt;=20%),75%*$O$1,IF(AND(O3&lt;20%,O3&gt;=10%),70%*$O$1,IF(AND(O3&lt;10%,O3&gt;=5%),65%*$O$1,IF(AND(O3&lt;5%,O3&gt;=-5%),60%*$O$1,IF(AND(O3&lt;-5%,O3&gt;=-10%),55%*$O$1,IF(AND(O3&lt;-10%,O3&gt;=-15%),50%*$O$1,IF(AND(O3&lt;-15%,O3&gt;=-20%),45%*$O$1,IF(AND(O3&lt;-20%,O3&gt;=-25%),40%*$O$1,IF(AND(O3&lt;-25%,O3&gt;=-30%),35%*$O$1,IF(AND(O3&lt;-30%,O3&gt;=-35%),30%*$O$1,IF(AND(O3&lt;-35%,O3&gt;=-40%),25%*$O$1,IF(AND(O3&lt;-40%,O3&gt;=-45%),20%*$O$1,IF(AND(O3&lt;-45%,O3&gt;=-50%),15%*$O$1,IF(AND(O3&lt;-50%,O3&gt;=-60%),10%*$O$1,IF(AND(O3&lt;-60%,O3&gt;=-80%),5%*$O$1,0)))))))))))))))))))),IF(P3&gt;=100%,100%*$P$1,IF(AND(P3&lt;100%,P3&gt;=80%),95%*$P$1,IF(AND(P3&lt;80%,P3&gt;=60%),90%*$P$1,IF(AND(P3&lt;60%,P3&gt;=40%),85%*$P$1,IF(AND(P3&lt;40%,P3&gt;=30%),80%*$P$1,IF(AND(P3&lt;30%,P3&gt;=20%),75%*$P$1,IF(AND(P3&lt;20%,P3&gt;=10%),70%*$P$1,IF(AND(P3&lt;10%,P3&gt;=5%),65%*$P$1,IF(AND(P3&lt;5%,P3&gt;=-5%),60%*$P$1,IF(AND(P3&lt;-5%,P3&gt;=-10%),55%*$P$1,IF(AND(P3&lt;-10%,P3&gt;=-15%),50%*$P$1,IF(AND(P3&lt;-15%,P3&gt;=-20%),45%*$P$1,IF(AND(P3&lt;-20%,P3&gt;=-25%),40%*$P$1,IF(AND(P3&lt;-25%,P3&gt;=-30%),35%*$P$1,IF(AND(P3&lt;-30%,P3&gt;=-35%),30%*$P$1,IF(AND(P3&lt;-35%,P3&gt;=-40%),25%*$P$1,IF(AND(P3&lt;-40%,P3&gt;=-45%),20%*$P$1,IF(AND(P3&lt;-45%,P3&gt;=-50%),15%*$P$1,IF(AND(P3&lt;-50%,P3&gt;=-60%),10%*$P$1,IF(AND(P3&lt;-60%,P3&gt;=-80%),5%*$P$1,0)))))))))))))))))))),IF(Q3&gt;=100%,100%*$Q$1,IF(AND(Q3&lt;100%,Q3&gt;=80%),95%*$Q$1,IF(AND(Q3&lt;80%,Q3&gt;=60%),90%*$Q$1,IF(AND(Q3&lt;60%,Q3&gt;=40%),85%*$Q$1,IF(AND(Q3&lt;40%,Q3&gt;=30%),80%*$Q$1,IF(AND(Q3&lt;30%,Q3&gt;=20%),75%*$Q$1,IF(AND(Q3&lt;20%,Q3&gt;=10%),70%*$Q$1,IF(AND(Q3&lt;10%,Q3&gt;=5%),65%*$Q$1,IF(AND(Q3&lt;5%,Q3&gt;=-5%),60%*$Q$1,IF(AND(Q3&lt;-5%,Q3&gt;=-10%),55%*$Q$1,IF(AND(Q3&lt;-10%,Q3&gt;=-15%),50%*$Q$1,IF(AND(Q3&lt;-15%,Q3&gt;=-20%),45%*$Q$1,IF(AND(Q3&lt;-20%,Q3&gt;=-25%),40%*$Q$1,IF(AND(Q3&lt;-25%,Q3&gt;=-30%),35%*$Q$1,IF(AND(Q3&lt;-30%,Q3&gt;=-35%),30%*$Q$1,IF(AND(Q3&lt;-35%,Q3&gt;=-40%),25%*$Q$1,IF(AND(Q3&lt;-40%,Q3&gt;=-45%),20%*$Q$1,IF(AND(Q3&lt;-45%,Q3&gt;=-50%),15%*$Q$1,IF(AND(Q3&lt;-50%,Q3&gt;=-60%),10%*$Q$1,IF(AND(Q3&lt;-60%,Q3&gt;=-80%),5%*$Q$1,0)))))))))))))))))))),IF(R3&gt;=100%,100%*$R$1,IF(AND(R3&lt;100%,R3&gt;=80%),95%*$R$1,IF(AND(R3&lt;80%,R3&gt;=60%),90%*$R$1,IF(AND(R3&lt;60%,R3&gt;=40%),85%*$R$1,IF(AND(R3&lt;40%,R3&gt;=30%),80%*$R$1,IF(AND(R3&lt;30%,R3&gt;=20%),75%*$R$1,IF(AND(R3&lt;20%,R3&gt;=10%),70%*$R$1,IF(AND(R3&lt;10%,R3&gt;=5%),65%*$R$1,IF(AND(R3&lt;5%,R3&gt;=-5%),60%*$R$1,IF(AND(R3&lt;-5%,R3&gt;=-10%),55%*$R$1,IF(AND(R3&lt;-10%,R3&gt;=-15%),50%*$R$1,IF(AND(R3&lt;-15%,R3&gt;=-20%),45%*$R$1,IF(AND(R3&lt;-20%,R3&gt;=-25%),40%*$R$1,IF(AND(R3&lt;-25%,R3&gt;=-30%),35%*$R$1,IF(AND(R3&lt;-30%,R3&gt;=-35%),30%*$R$1,IF(AND(R3&lt;-35%,R3&gt;=-40%),25%*$R$1,IF(AND(R3&lt;-40%,R3&gt;=-45%),20%*$R$1,IF(AND(R3&lt;-45%,R3&gt;=-50%),15%*$R$1,IF(AND(R3&lt;-50%,R3&gt;=-60%),10%*$R$1,IF(AND(R3&lt;-60%,R3&gt;=-80%),5%*$R$1,0)))))))))))))))))))))</t>
    <phoneticPr fontId="3" type="noConversion"/>
  </si>
  <si>
    <t>淳紳</t>
  </si>
  <si>
    <t>季營收季增率</t>
    <phoneticPr fontId="3" type="noConversion"/>
  </si>
  <si>
    <t>個股分類</t>
  </si>
  <si>
    <t>經營業務內容</t>
  </si>
  <si>
    <t>上市股-水泥工業集團股-台泥概念股-中國、資產、S&amp;P台商收成指數、香港掛牌、內需中國收成股、基礎建設、碳權</t>
  </si>
  <si>
    <t>有關水泥及水泥製品之生產及運銷有關水泥原料及水泥製品原料之開採製造運銷及附屬礦石之開採經銷經營有關水泥工業及其附屬事業</t>
  </si>
  <si>
    <t>水泥、水泥之半成品、水泥製品、預拌混凝土及其添加劑之生產運銷水泥原料、水泥製品原料及砂石開採及爐石粉、石灰石粉之製造運銷其他未述及之項目請參照本公司營業執照之所營事業</t>
  </si>
  <si>
    <t>上市股-水泥工業概念股-中國、高雄經貿園區</t>
  </si>
  <si>
    <t>水泥、生產、銷售</t>
  </si>
  <si>
    <t>上市股-水泥工業集團股-台南幫概念股-中國、桃園機場捷運</t>
  </si>
  <si>
    <t>水泥原料熟料及水泥製品原料之開採製造生產運銷石膏板及其原料生產加工運銷，裝潢工程設計安裝前各項有關產品之進出口代理銷售業務</t>
  </si>
  <si>
    <t>上市股-水泥工業概念股-越南設廠、水力資源</t>
  </si>
  <si>
    <t>有關水泥及水泥製品之工業及相關事業</t>
  </si>
  <si>
    <t>上市股-水泥工業</t>
  </si>
  <si>
    <t>有關水泥及水泥製品之生產及運銷</t>
  </si>
  <si>
    <t>上市股-水泥工業概念股-資產、高雄經貿園區</t>
  </si>
  <si>
    <t>(1)水泥製造與買賣(2)石灰石之開採及銷售(3)水泥加工製品及預拌混凝土之製造及銷售(4)廠房及大樓出租業(5)廢棄物處理業</t>
  </si>
  <si>
    <t>上市股-食品工業集團股-頂新國際</t>
  </si>
  <si>
    <t>食品製造及販賣</t>
  </si>
  <si>
    <t>上市股-食品工業概念股-越南設廠、生質能源</t>
  </si>
  <si>
    <t>味精.醬油.罐頭.調理速食品.飲料等製造及營銷有關進出口業務洋菸酒類及飲料之進口及經銷汽車檢驗及修理</t>
  </si>
  <si>
    <t>飼料大宗油脂肉品</t>
  </si>
  <si>
    <t>上市股-食品工業</t>
  </si>
  <si>
    <t>製造蘋果汽水礦泉水及各種汽水飲料等之批發經銷各國及國內有關飲料之產品副產品加工產品百貨批發</t>
  </si>
  <si>
    <t>上市股-食品工業集團股-統一概念股-中國、S&amp;P台商收成指數、香港掛牌、越南設廠、內需中國收成股、嬰幼兒</t>
  </si>
  <si>
    <t>上市股-食品工業集團股-耐斯概念股-生質能源</t>
  </si>
  <si>
    <t>各種食用油脂之精製及批發零售.各種清涼飲料.冷凍調理食品各種禽畜魚類飼料之加工製造及買賣</t>
  </si>
  <si>
    <t>上市股-食品工業概念股-農金、新兆元能源</t>
  </si>
  <si>
    <t>配合飼料食用油脂有機肥料</t>
  </si>
  <si>
    <t>上市股-食品工業概念股-生質能源</t>
  </si>
  <si>
    <t>飼料製造販賣果糖製造販賣玉米澱粉製造販賣</t>
  </si>
  <si>
    <t>麵粉，飼料，黃豆油，黃豆粉，大麥片，玉米粉之製造與銷售。家畜，家禽之養殖及肉類之加工銷售。一般進口貿易業務(許可業務除外)。</t>
  </si>
  <si>
    <t>上市股-食品工業概念股-嬰幼兒、中國、S&amp;P台商收成指數</t>
  </si>
  <si>
    <t>嬰兒麥粉、麥片及相關產品之生產製造食用油及滋養飲料粉之分裝、加工、銷售業務一般進出口貿易及餐廳之經營</t>
  </si>
  <si>
    <t>上市股-食品工業集團股-聯華神通概念股-資產</t>
  </si>
  <si>
    <t>麵粉其他</t>
  </si>
  <si>
    <t>上市股-食品工業概念股-桃園機場捷運</t>
  </si>
  <si>
    <t>上市股-食品工業集團股-統一</t>
  </si>
  <si>
    <t>黃豆油、粉加工，製造及銷售</t>
  </si>
  <si>
    <t>茶葉製造加工茶葉製品買賣茶相關製品</t>
  </si>
  <si>
    <t>碳酸飲料、酒類、果蔬汁、咖啡飲料、運動飲料等.</t>
  </si>
  <si>
    <t>飼料</t>
  </si>
  <si>
    <t>糖果、餅乾、巧克力之製造、加工及買賣。月餅、西點、麵包糕餅等食品之製造、加工及買賣。七七巧克力、禮坊名店。</t>
  </si>
  <si>
    <t>茂生農經</t>
  </si>
  <si>
    <t>水禽(鴨鵝)家畜(雞豬)各項飼料及其原料之製造加工買賣玉米米穀麵粉黃豆大小麥花生高梁什糧之買賣業務倉庫租金收入、豬隻合作飼養肉豬銷售</t>
  </si>
  <si>
    <t>上市股-食品工業概念股-KY股票、回台掛牌</t>
  </si>
  <si>
    <t>果汁、果粒、果粉類等產品之生產與銷售</t>
  </si>
  <si>
    <t>雞隻飼養雞隻加工處理及販賣冷凍肉品及調理食品買賣</t>
  </si>
  <si>
    <t>上櫃股-觀光事業集團股-東元電機</t>
  </si>
  <si>
    <t>連鎖速食餐飲</t>
  </si>
  <si>
    <t>富味鄉</t>
  </si>
  <si>
    <t>香麻油芝麻製品一般油品及其他</t>
  </si>
  <si>
    <t>上市股-其他概念股-KY股票、回台掛牌</t>
  </si>
  <si>
    <t>雙向拉伸尼龍薄膜(BOPA薄膜)之生產及銷售</t>
  </si>
  <si>
    <t>上櫃股-食品工業</t>
  </si>
  <si>
    <t>專業進口烘焙原料銷售各式烘焙食品、乳製品、各式包裝材料及器具之銷售烘焙原料之預拌粉加工製造</t>
  </si>
  <si>
    <t>漢來美食</t>
  </si>
  <si>
    <t>餐館業。除許可業務外，得經營法令非禁止或限制之業務。</t>
  </si>
  <si>
    <t>乾杯</t>
  </si>
  <si>
    <t>燒肉飲食服務業</t>
  </si>
  <si>
    <t>聚氯乙烯(PVC)、氯乙烯、液�遄B聚丙烯、高密度聚乙烯聚乙烯醋酸乙烯酯、低密度聚乙烯、線性低密度聚乙烯、丙烯酸酯高吸水性樹脂、碳素纖維、丙烯睛、甲基丙烯酸甲酯及環氧氯丙烷等</t>
  </si>
  <si>
    <t>各種塑膠加工品、塑膠原料、電子材料、聚酯纖維之製銷及染整加工 、配電盤</t>
  </si>
  <si>
    <t>上市股-塑膠工業集團股-台聚</t>
  </si>
  <si>
    <t>塑膠原料之製造、加工及銷售電子材料其他</t>
  </si>
  <si>
    <t>從事生產與銷售塑膠布，塑膠皮，塑膠管，塑膠粒塑膠粉，鹼氯品及其它有關產品為主要業務</t>
  </si>
  <si>
    <t>上市股-塑膠工業概念股-越南設廠</t>
  </si>
  <si>
    <t>聚氨基甲酸加工品之製銷事項不織布起毛布加工品製銷染整事項聚氯乙烯加工之製銷事項塑膠加工品生產技術研究改良事項各種皮革加工之製銷事項有關事業之投資經營事項</t>
  </si>
  <si>
    <t>上市股-塑膠工業集團股-台聚概念股-香港掛牌</t>
  </si>
  <si>
    <t>低密度聚乙烯及乙烯醋酸乙烯酯共聚合樹脂之生產及銷售.高密度聚乙烯及線型低密度聚乙烯之銷售.分解性塑膠原料之製造及銷售.</t>
  </si>
  <si>
    <t>上市股-塑膠工業集團股-台聚概念股-高雄經貿園區</t>
  </si>
  <si>
    <t>聚苯乙烯及加工品之製銷、丙烯(月青)、丁二烯、苯乙烯共聚體樹脂ABS之製銷、﹝丙烯(月青)、苯乙烯共聚合樹脂﹞SAN之製銷玻璃棉及其有關產品之製銷、塑膠原料及加工品之製銷</t>
  </si>
  <si>
    <t>上市股-塑膠工業集團股-台苯</t>
  </si>
  <si>
    <t>苯乙烯單體對二乙苯甲苯 乙苯</t>
  </si>
  <si>
    <t>上市股-塑膠工業集團股-中信概念股-中國、S&amp;P台商收成指數</t>
  </si>
  <si>
    <t>石油化工原料製造業合成樹脂及塑膠製造業國際貿易業(除許可業務外得經營法令非禁止或限制之業務)</t>
  </si>
  <si>
    <t>上市股-塑膠工業集團股-聯華神通</t>
  </si>
  <si>
    <t>有機酸及其衍生物塑膠增韌劑樹脂及塑膠原料</t>
  </si>
  <si>
    <t>上市股-塑膠工業集團股-威京概念股-資產、高雄經貿園區</t>
  </si>
  <si>
    <t>石油化學產品CPL AN 之製造及銷售</t>
  </si>
  <si>
    <t>塑膠雨衣、什加工、PP瓦楞板等製品成衣、塗布加工製品傢俱、文具、護貝、皮件等製品</t>
  </si>
  <si>
    <t>上市股-化學工業</t>
  </si>
  <si>
    <t>住宅及大樓開發租售業務。合成皮有關材料之買賣及進出口貿易業務。保護玻璃有關材料之買賣及進出口貿易業務。</t>
  </si>
  <si>
    <t>上市股-塑膠工業概念股-中國、S&amp;P台商收成指數</t>
  </si>
  <si>
    <t>汽機車零件製造買賣各項模具製造買賣</t>
  </si>
  <si>
    <t>上市股-塑膠工業概念股-高雄經貿園區、桃園機場捷運</t>
  </si>
  <si>
    <t>塑膠原料之製造及銷售塑膠製品之製造及銷售塑膠工業附帶原料之製造及銷售</t>
  </si>
  <si>
    <t>上市股-塑膠工業</t>
  </si>
  <si>
    <t>各種塑膠製品製造.批發各種塑膠模具及機械零件之加工製造及買賣塑膠原料染色之加工業務</t>
  </si>
  <si>
    <t>各種黏膠帶電報紙防水紙防蝕漆防蝕膠帶等之製造加工買賣業務機械設計之製造加工按裝修護買賣及電子產品之製造加工買賣業務禮品雜貨等之買賣業務</t>
  </si>
  <si>
    <t>上市股-塑膠工業概念股-防疫環保</t>
  </si>
  <si>
    <t>各類不織布之產銷</t>
  </si>
  <si>
    <t>純對苯二甲酸、聚苯乙烯、苯乙烯、鄰二甲苯、對二甲苯、苯、合成酚、丙酮、聚丙烯、二甲基甲醯胺、ABS、嫘縈棉、合成纖維紗、布、耐隆絲、耐隆絲布及其染整加工等製銷</t>
  </si>
  <si>
    <t>上櫃股-電子零組件業</t>
  </si>
  <si>
    <t>塑膠日用品、工業用塑膠製品製造及進出口貿易業務電子零件及各種機械零件之製造加工、買賣及進出口貿易業務鋼模之製造加工、買賣及進出口貿易業務</t>
  </si>
  <si>
    <t>精密模具治具之設計製造及買賣業務電器製品運動器材文具用品等所需之塑膠零組件之製造及買賣業務前述各項業務之進出口業務</t>
  </si>
  <si>
    <t>上市股-塑膠工業概念股-KY股票、再生循環、回台掛牌</t>
  </si>
  <si>
    <t>以廢塑膠再生運用以產製EVA之共混發泡製品之製造及銷售</t>
  </si>
  <si>
    <t>汽車內飾件之曲面印刷、表面塗裝及射出成型等製造及銷售汽車內飾件之模具製造及銷售其他</t>
  </si>
  <si>
    <t>汽車零組件之製造及銷售</t>
  </si>
  <si>
    <t>上市股-塑膠工業概念股-KY股票、回台掛牌</t>
  </si>
  <si>
    <t>從事高分子複合材料之研發與應用，目前主要應用於各式鞋底材料</t>
  </si>
  <si>
    <t>石化纖維原料、半成品及製成品。纖維紗(布)、混紡紗(布)、假撚絲、棉布、被單。紡織成衣、針織成衣。</t>
  </si>
  <si>
    <t>各種合成纖維及各種合成纖維假撚絲之製造及銷售。各種工程用塑膠及其加工品之製造及銷售。各種合成薄膜、膠片及有關合成薄膜原料及加工品之製造及銷售。</t>
  </si>
  <si>
    <t>上市股-紡織纖維概念股-桃園機場捷運、桃園航空城</t>
  </si>
  <si>
    <t>絲棉毛合成化學纖維織品之印染及樹脂加工定型整理業務前各項有關產品及原材料之買賣、進出口布匹業務工業廠房開發租售、廠房出租、倉庫出租、辦公大樓出租業</t>
  </si>
  <si>
    <t>上市股-紡織纖維</t>
  </si>
  <si>
    <t>合成化學纖維之製造及加工買賣業務塑膠抽絲品之製造及加工買賣業務</t>
  </si>
  <si>
    <t>天然纖維紡織及其加工業務。</t>
  </si>
  <si>
    <t>上市股-紡織纖維概念股-桃園航空城</t>
  </si>
  <si>
    <t>家用紡織品進出口銷售業務委託興建國民住宅、商業大樓出租出售業務</t>
  </si>
  <si>
    <t>上市股-紡織纖維集團股-裕隆概念股-中國、中概通路、精品、TPP</t>
  </si>
  <si>
    <t>男女成衣</t>
  </si>
  <si>
    <t>聚丙烯青合成纖維.聚丙烯青梳毛條之製造及內外銷生產聚丙烯青紗內外銷聚尿酯系纖維及其原料之製造.加工及內外銷</t>
  </si>
  <si>
    <t>上市股-紡織纖維集團股-新光概念股-資產</t>
  </si>
  <si>
    <t>紡織品及針織品之製造、加工買賣及門市零售業務紡織品及針織品成衣加工、製造、買賣及門市零售業務委託營造廠興建商業大樓及國民住宅出租出售業務</t>
  </si>
  <si>
    <t>上市股-紡織纖維集團股-利華</t>
  </si>
  <si>
    <t>毛條(包括炭化羊毛)之製造及銷售業務其他羊毛之防縮、染整加工業務前列各款所列有關業務之進出口業務</t>
  </si>
  <si>
    <t>上市股-貿易百貨</t>
  </si>
  <si>
    <t>上市股-紡織纖維集團股-台塑概念股-越南設廠、TPP</t>
  </si>
  <si>
    <t>尼龍多富達布、聚酯布、傘骨槽骨、輪胎簾布、棉紗、人造棉紗合成纖維紗、混紡紗、織布染整、成衣、被單、床單等及其相關製品製造高分子聚合物製品、防彈衣背心、夾克、工業用工作服</t>
  </si>
  <si>
    <t>倉儲業國際貿易、服飾批發、煙酒零售電信器材批發業、電子材料批發業</t>
  </si>
  <si>
    <t>上市股-建材營造產業股-建築業</t>
  </si>
  <si>
    <t>住宅及大樓開發租售業休閒活動場館業餐館業</t>
  </si>
  <si>
    <t>一般投資業</t>
  </si>
  <si>
    <t>上市股-建材營造</t>
  </si>
  <si>
    <t>委託營造廠商興建商業大樓、工業大樓及住宅出租出售業務。紡織工業之產銷及其附屬事業暨投資金融與其他經濟事業。</t>
  </si>
  <si>
    <t>防縮羊毛之銷售毛條之銷售不動產租賃</t>
  </si>
  <si>
    <t>上市股-紡織纖維集團股-台南幫概念股-越南設廠、TPP</t>
  </si>
  <si>
    <t>各種紡織品之製造加工及販賣有關合成纖維製品之製造及販賣委託營造廠興建國民住宅、商業大樓出租、出售業務</t>
  </si>
  <si>
    <t>棉紗，混紡紗，化纖紗布營建</t>
  </si>
  <si>
    <t>營建</t>
  </si>
  <si>
    <t>上市股-紡織纖維集團股-立益紡織</t>
  </si>
  <si>
    <t>上市股-紡織纖維集團股-力麗</t>
  </si>
  <si>
    <t>聚酯纖維加工絲聚酯原絲聚酯粒</t>
  </si>
  <si>
    <t>上市股-紡織纖維集團股-大宇台富概念股-桃園機場捷運</t>
  </si>
  <si>
    <t>各種紡織品之製造、加工染整及營銷有關前項有關原料、材料及成品之進出口貿易業務委託營造廠商興建商業大樓、國民住宅之出租出售事業</t>
  </si>
  <si>
    <t>上市股-紡織纖維概念股-TPP</t>
  </si>
  <si>
    <t>紡織成衣</t>
  </si>
  <si>
    <t>特多龍尼龍織布尼龍絲</t>
  </si>
  <si>
    <t>纖維紡織品之加工及買賣紡織品及機械之進出口及買賣委託興建商業大樓等</t>
  </si>
  <si>
    <t>上市股-紡織纖維概念股-越南設廠、TPP</t>
  </si>
  <si>
    <t>紡紗業織布業成衣業</t>
  </si>
  <si>
    <t>聚酯加工絲</t>
  </si>
  <si>
    <t>上市股-紡織纖維產業股-半導體代理</t>
  </si>
  <si>
    <t>紡織營建</t>
  </si>
  <si>
    <t>上市股-紡織纖維集團股-大宇台富</t>
  </si>
  <si>
    <t>特多龍布特多龍紗</t>
  </si>
  <si>
    <t>各種纖維絲、人造棉絲、尼龍絲之紡製、織造、染整、印花、加工、買賣。石油化學工業纖維原料生產、銷售及進出口買賣。</t>
  </si>
  <si>
    <t>成品布製造買賣毛紗，棉紗製造買賣染料製造買賣</t>
  </si>
  <si>
    <t>各種人造纖維及其製品之假撚製造加工買賣各種合成纖維伸縮尼龍絲特多龍絲之製造加工及內外銷。委託營造廠商興建國民住宅商業大樓之出租出售等。</t>
  </si>
  <si>
    <t>上市股-紡織纖維集團股-聯發</t>
  </si>
  <si>
    <t>各種棉麻毛及合成纖維、化學纖維織品之針織加工製造買賣業務。各種針織布、梭織布、染整、染紗、紡紗及紗之買賣。各種合成纖維及其原料及其加工品及化學纖維紗之製造加工及買賣。</t>
  </si>
  <si>
    <t>加工絲、追撚絲、胚布、成品布、染整等其他業務</t>
  </si>
  <si>
    <t>上市股-紡織纖維集團股-立益紡織概念股-越南設廠、TPP</t>
  </si>
  <si>
    <t>染整代工成品布銷售</t>
  </si>
  <si>
    <t>各種紡織品之印染、整理加工製造及買賣業務紗類原料之製造買賣、加工及進出口貿易業務</t>
  </si>
  <si>
    <t>上市股-紡織纖維概念股-桃園機場捷運</t>
  </si>
  <si>
    <t>棉、人造棉及各種合成纖維之棉織、針織、紡織加工及買賣。各種伸縮合成纖維絲之製造加工及買賣。前各項有關業務進出口貿易業務及附帶事業之經營投資。</t>
  </si>
  <si>
    <t>尼龍原絲、假撚絲、仿棉絲製造、加工及買賣聚酯原絲、假撚絲、空氣打節絲製造、加工及買賣超細纖維、超細纖維布、彈性纖維、彈性纖維布製造、加工及買賣</t>
  </si>
  <si>
    <t>染紗織布成衣</t>
  </si>
  <si>
    <t>各類纖維、極細及超極細纖維絲、各種纖維、極細與超極細布種之織造、染色整理、加工及銷售各類紡織品之製造加工及買賣</t>
  </si>
  <si>
    <t>各種化學纖維.天然纖維之紡紗製造、從原料到成品、製造加工及買賣針織用花式紗製造加工及買賣業務羊毛及馬海混紡紗製造加工及買賣業務</t>
  </si>
  <si>
    <t>上市股-紡織纖維集團股-聯發概念股-桃園機場捷運</t>
  </si>
  <si>
    <t>染整代工業務經編針織布織造業務經編針織布.圓編針織布成品貿易銷售業務</t>
  </si>
  <si>
    <t>上市股-電子零組件業</t>
  </si>
  <si>
    <t>加工絲電子交織布</t>
  </si>
  <si>
    <t>聚丙烯(PP)纖維、聚醯胺(NYLON)纖維、聚酯(PET)纖維針織布、梭織布</t>
  </si>
  <si>
    <t>上市股-紡織纖維集團股-台南企業概念股-中國、中概通路、TPP</t>
  </si>
  <si>
    <t>各種塑膠製品之加工製造買賣各種棉毛絲纖維織品之製造代織、買賣、印染、整理及加工內外銷有關行紀業務進出口貿易事業</t>
  </si>
  <si>
    <t>上市股-紡織纖維集團股-中環</t>
  </si>
  <si>
    <t>提花布織造、染整與銷售</t>
  </si>
  <si>
    <t>彈性針織布成衣</t>
  </si>
  <si>
    <t>成衣業服飾品製造業布疋、衣著、鞋、帽、傘、服飾品零售業</t>
  </si>
  <si>
    <t>重電機械類電氣機器類租賃類</t>
  </si>
  <si>
    <t>各種電氣、運輸、產業、冷凍空調、電子、事務等及其附件之產銷承裝等各種通信器材、家庭電氣用具等及其附件之產銷承裝等;餐廳業務經營有關事業之代理、代辦及委託業務;有關進出口貿易及代理業務之</t>
  </si>
  <si>
    <t>引擎、機車、汽車等及其零件之製造買賣活塞、活塞肖、活塞環及其配件之製造及買賣轉向系統零件之製造及買賣</t>
  </si>
  <si>
    <t>上市股-電機機械集團股-永大概念股-中國、S&amp;P台商收成指數、內需中國收成股</t>
  </si>
  <si>
    <t>電梯</t>
  </si>
  <si>
    <t>上市股-電機機械概念股-中國</t>
  </si>
  <si>
    <t>一、電氣、機械、五金、工具及農機、車輛配件製造銷售。二、機車裝配組立及其內外銷。三、家具及其配件之製造銷售。四、模具、治具及飛機零配件之製造銷售。五、軌道車輛零配件之製造銷售。</t>
  </si>
  <si>
    <t>上市股-電機機械概念股-智慧電網、風力發電、新兆元能源、基礎建設、燃料電池、空汙防治、桃園機場捷運</t>
  </si>
  <si>
    <t>供電工程及產品冷凍空調工程及產品重電機產品</t>
  </si>
  <si>
    <t>上市股-電機機械概念股-智慧電網、風力發電</t>
  </si>
  <si>
    <t>配電盤電機器材、電子產品變壓器</t>
  </si>
  <si>
    <t>上市股-電機機械集團股-力山</t>
  </si>
  <si>
    <t>工具機及其零件之製造加工買賣健身機及其零件之製造加工買賣</t>
  </si>
  <si>
    <t>上市股-其他</t>
  </si>
  <si>
    <t>生煤交易業務</t>
  </si>
  <si>
    <t>上市股-電機機械</t>
  </si>
  <si>
    <t>汽、機車、腳踏車零件之製造、加工及買賣一般機械製造、加工及買賣</t>
  </si>
  <si>
    <t>上市股-電機機械概念股-智慧電網、風力發電、新兆元能源、基礎建設</t>
  </si>
  <si>
    <t>上市股-電機機械集團股-大億概念股-中國、車用電子相關、ADAS供應鏈</t>
  </si>
  <si>
    <t>經營汽、機車、五金等零件之製造、銷售及進出口貿易業務。航空飛機零件及航海船舶之製造加工銷售業務。交通用機械及其零件之製造加工銷售業務等。</t>
  </si>
  <si>
    <t>汽車燈機車燈汽車百貨及零件</t>
  </si>
  <si>
    <t>上市股-電機機械概念股-中國、桃園機場捷運</t>
  </si>
  <si>
    <t>汽車零件</t>
  </si>
  <si>
    <t>底盤、沖壓零組件車架、大樑木床後車身、模治具</t>
  </si>
  <si>
    <t>各種腳踏車之零件機械五金之加工製造買賣業務</t>
  </si>
  <si>
    <t>氣動打釘機及各種氣動機械等之製造加工、裝配買賣.建材加工、裝配買賣業務.前各項有關產品零組件及五金零件之進出口貿易業務.</t>
  </si>
  <si>
    <t>非金屬電腦數控加工中心PCB電子機械刀具.板材及其他</t>
  </si>
  <si>
    <t>高低壓配電盤自動控制盤馬達起動盤及試驗儀器設計製造安裝及買賣各種電工(含變比器)電子器材、電機電子教學器材設計製造及買賣各種電氣及水管工程設計承包、各種給水配管器材加工製造及買賣</t>
  </si>
  <si>
    <t>專用機及自動化設備、電腦控制工具機之設計、製造及銷售精密元組件製造及銷售有關上項產品、零件、原料之進出口貿易買賣業務</t>
  </si>
  <si>
    <t>上市股-電機機械概念股-中國、中概外銷收成股</t>
  </si>
  <si>
    <t>各種縫紉機及其零件之加工製造﹑裝配買賣業務。銑類製品鑄造加工及買賣。縫紉機零件之鑄造加工及買賣業務。</t>
  </si>
  <si>
    <t>上市股-電機機械概念股-中國、香港掛牌、內需中國收成股</t>
  </si>
  <si>
    <t>鑄件業務鋼筋及鋼胚業務</t>
  </si>
  <si>
    <t>上市股-電機機械概念股-中國、車用電子相關、ADAS供應鏈</t>
  </si>
  <si>
    <t>電子零組件製造業(電子點火器、電壓調整器、整流器)；電動工具製造業(電鑽、打釘機等)機車及其零件製造業；一般儀器製造業；</t>
  </si>
  <si>
    <t>上市股-電機機械集團股-中鋼概念股-水力資源</t>
  </si>
  <si>
    <t>環保工程機電工程代營運及機電維護</t>
  </si>
  <si>
    <t>汽、機車、農業機械等之齒輪、軸類製造及買賣。各種機械及零件之製造加工與代理經銷買賣業務。各種汽機車零件製造及代理經銷買賣。</t>
  </si>
  <si>
    <t>各種蓄電池極板製造、買賣、內外銷汽、機車蓄電池、密閉式照明電池製造、裝配、加工、買賣前項原料之買賣</t>
  </si>
  <si>
    <t>上市股-電機機械集團股-正峰概念股-太陽能</t>
  </si>
  <si>
    <t>電動工具及其零件製造買賣汽車及其零件製造買賣</t>
  </si>
  <si>
    <t>鑽床.車床.銑床.自動鉋床等機械及其零件.五金工具製造買賣馬達及其零件製造買賣有關國內外廠商產品之進出口貿易</t>
  </si>
  <si>
    <t>各種工作母機及其零配件製造加工買賣。軌道車輛及其零件製造業。代理前各項有關國內外廠商產品報價投標及經銷。</t>
  </si>
  <si>
    <t>主要經營手工具、電腦機械、馬達、電動工具、自動控制系統。電動測試儀器、木工機械及五金零件之製造加工及買賣業務。</t>
  </si>
  <si>
    <t>上市股-電機機械產業股-資訊家電類概念股-越南設廠</t>
  </si>
  <si>
    <t>家用/工業用縫紉機及相關半成品、零件吸塵器及相關半成品、零件</t>
  </si>
  <si>
    <t>各種研磨品、各種切削刀具、之製造加工經銷及代理研磨加工再生晶圓其他金屬製品製造業－金屬台金、熱處理業、表面處理業、模具製造業</t>
  </si>
  <si>
    <t>巧新</t>
  </si>
  <si>
    <t>汽車及其零件製造體育用品製造鋼鐵鍛造</t>
  </si>
  <si>
    <t>隱形眼鏡(軟片硬片)光學鏡片及其附屬用品之加工製造買賣。電腦軟硬體系統工程、週邊器材零組件買賣暨軟硬體裝備器材之買賣有關前各項之進出口貿易業務。</t>
  </si>
  <si>
    <t>上櫃股-電機機械集團股-能率</t>
  </si>
  <si>
    <t>軸受、軸承等冶金製品之製造加工、內外銷業務。汽機車機械零組件之製造加工、內外銷業務。磁性材料、電子零件之製造加工、內外銷業務。</t>
  </si>
  <si>
    <t>上市股-電機機械概念股-電動車</t>
  </si>
  <si>
    <t>汽車及其零件製造業(汽車零組件)汽.機車零件配備批發業汽.機車零件配備零售業</t>
  </si>
  <si>
    <t>上櫃股-電腦及週邊設備業產業股-電子周邊產品</t>
  </si>
  <si>
    <t>1.消費性電子產品、包括家庭劇院、環繞式音響及DVD之機構件等。2.資訊週邊產品、包括:筆記型電腦鍵盤、印表機及LCD之機構件等。3.上述產品之模具開發。</t>
  </si>
  <si>
    <t>上櫃股-電機機械</t>
  </si>
  <si>
    <t>各種氣動工具、手動工具、電動工具、機械等製造加工買賣。各種雜貨買賣。有關前二項業務之進出口貿易。</t>
  </si>
  <si>
    <t>上櫃股-電機機械產業股-電器</t>
  </si>
  <si>
    <t>食品機器設備製造及買賣</t>
  </si>
  <si>
    <t>上市股-電子零組件業概念股-APPLE概念、iTV</t>
  </si>
  <si>
    <t>樞紐HINGE之製造及買賣各種模具之加工製造及買賣</t>
  </si>
  <si>
    <t>電腦數值控制車床製造加工買賣各種自動化機械五金工具及零件製造買賣各種工作母機及其零件製造加工買賣</t>
  </si>
  <si>
    <t>上櫃股-其他</t>
  </si>
  <si>
    <t>鈦合金棒材特殊鋼棒材</t>
  </si>
  <si>
    <t>鎧鉅</t>
  </si>
  <si>
    <t>產業股-PCB設備</t>
  </si>
  <si>
    <t>機械刀具、植牙刀具、複合式棒料、PCB鑽頭/銑刀之研發與生產</t>
  </si>
  <si>
    <t>各類電子及汽車零件之加工製造買賣之產品業務</t>
  </si>
  <si>
    <t>吉茂</t>
  </si>
  <si>
    <t>有關各種車輛之金屬製水箱製造加工買賣內外銷有關生產水箱之專用機械買賣內外銷金屬、塑膠模具及水箱零件之加工、製造、買賣</t>
  </si>
  <si>
    <t>主要從事球狀石墨鑄鐵/灰口鑄鐵之高級鑄件產品之製造及銷售業務</t>
  </si>
  <si>
    <t>氣動控制元件、氣動執行元件、氣源處理元件及氣動輔助元件之研發、生產及銷售</t>
  </si>
  <si>
    <t>上櫃股-電機機械概念股-KY股票、回台掛牌</t>
  </si>
  <si>
    <t>氣動式槍釘系列製造、生產傢俬釘製造、生產</t>
  </si>
  <si>
    <t>汽車水箱、重型水箱、汽車冷凝器等產品之研發、製造及銷售。</t>
  </si>
  <si>
    <t>上櫃股-生技醫療業</t>
  </si>
  <si>
    <t>運動健身器材用之零組件製造及銷售</t>
  </si>
  <si>
    <t>日高</t>
  </si>
  <si>
    <t>環保工程機電工程鋼架鋼結構鐵工修護工程及重機械冷作修護工程、機械加工工程</t>
  </si>
  <si>
    <t>上櫃股-電子零組件業概念股-智慧型機器人</t>
  </si>
  <si>
    <t>電子零組件製造業設計、研發、生產CCD自動對位曝光機</t>
  </si>
  <si>
    <t>微型線性滑軌之研究開發製造及銷售標準型線性滑軌之研究開發製造及銷售線性馬達之研究開發製造及銷售</t>
  </si>
  <si>
    <t>上市股-生技醫療業</t>
  </si>
  <si>
    <t>健身器材</t>
  </si>
  <si>
    <t>機車及其零件製造及銷售沙灘車及其零件製造及銷售其他車輛及其零件製造及銷售</t>
  </si>
  <si>
    <t>上市股-電器電纜產業股-電纜業</t>
  </si>
  <si>
    <t>鋁線、鋁電線電纜、交連聚乙烯電纜及其配件等製造及買賣等業務。鋁門窗、鋁型材、帷幕牆之設計、製造、按裝及買賣等業務。其他。</t>
  </si>
  <si>
    <t>上市股-電器電纜產業股-資訊家電類集團股-聲寶概念股-數位電視</t>
  </si>
  <si>
    <t>電子.電化等製品之製造.加工.承攬.批發.零售等業務電子.電化等製品及汽車之買賣、保養、修理等業務倉儲業務之經營，有關進出口業務</t>
  </si>
  <si>
    <t>電線電纜、鋼線鋼纜及特殊鋼之生產與銷售</t>
  </si>
  <si>
    <t>上市股-電器電纜產業股-電纜業集團股-華榮概念股-光纖設備</t>
  </si>
  <si>
    <t>各種電線電纜及銅製品等之加工、製造、銷售及施工等各種電力、通信工程設計、施工維護及技術服務等各種電氣器具、電力及通信器材、通信用戶迴路配線器材等之製造買賣</t>
  </si>
  <si>
    <t>發電輸電配電機械製造業、電線電纜製造業、其他塑膠製品製造業電子零組件製造業、配管工程業、其它工程業、塑膠膜、鋼線鋼纜金屬結構建築組件製造業、電信器材電子材料批發業、國際貿易業</t>
  </si>
  <si>
    <t>電器、照明產品等之製造與銷售及進出口貿易業務、代理廠商產品之報價經銷及投標，委託廠商從事電器加工製造及銷售，陶瓷及陶瓷製品製造業、衛浴批發</t>
  </si>
  <si>
    <t>各種電線、電纜之製造、加工、銷售銅箔基板與絕緣材料等製造、加工、銷售與服務太陽能模組之光伏導電帶、接線盒、連接器及通信線纜之製造與銷售</t>
  </si>
  <si>
    <t>上市股-電器電纜產業股-電器集團股-能率概念股-數位電視、桃園機場捷運</t>
  </si>
  <si>
    <t>電冰箱、冷氣機、洗衣機、電視機等家電製品製造販賣。壓縮機、鑄造零件、通信器材之製造販賣。一般進出口貿易業務。</t>
  </si>
  <si>
    <t>各項電線電纜之配件、絕緣材料、銅線之製造、加工及銷售。前各項有關機械及其配件之製造、加工及銷售。電器承裝業。</t>
  </si>
  <si>
    <t>上市股-電器電纜產業股-電纜業概念股-越南設廠、基礎建設</t>
  </si>
  <si>
    <t>裸銅線、鍍錫線、電子線、電源線、電腦線、隔離線、同軸電纜、PVC電線電纜、交連聚乙稀高低壓電力電纜及通信電纜、光纖光纜、區域網路電纜、數位電纜、低煙無毒電纜、防火、耐熱電纜等製造、加工及買賣</t>
  </si>
  <si>
    <t>漆包線、鍍錫銅線、電子線、偏向軛、馳返變壓器、消磁線圈、線圈一般進出口貿易業務(許可業務除外)代理國內外有關產品之經銷、投標及報價業務</t>
  </si>
  <si>
    <t>上市股-電器電纜產業股-電纜業集團股-嵩益</t>
  </si>
  <si>
    <t>電線電纜、金屬之製造、加工、銷售電機、電氣器材及絕緣體材料之製造、加工、銷售前項各業務之進出口貿易、代理及經銷</t>
  </si>
  <si>
    <t>電風扇、電暖器及各式小家電之研發、生產及銷售</t>
  </si>
  <si>
    <t>上市股-生技醫療業產業股-生化製藥集團股-中化製藥概念股-生技、防疫環保</t>
  </si>
  <si>
    <t>醫藥品、農畜藥品、個人衛生保健用品、醫療儀器之進口、買賣</t>
  </si>
  <si>
    <t>上市股-食品工業概念股-中國、內需中國收成股、桃園機場捷運、防疫環保</t>
  </si>
  <si>
    <t>上市股-化學工業集團股-榮化概念股-太陽能、高雄經貿園區、生質能源</t>
  </si>
  <si>
    <t>聚丙烯及其下游之製造加工及買賣業務異丙醇及其下游製品之製造加工及買賣業務熱可塑性橡膠製造加工及買賣業務</t>
  </si>
  <si>
    <t>上市股-生技醫療業概念股-防疫環保</t>
  </si>
  <si>
    <t>藥品製劑、成藥及原料、醫療器材等之製造與買賣。雜項食品製造、冬蟲夏草食品之類似藥品劑型食品。飲料製造業、菌種業、生物技術服務業等。</t>
  </si>
  <si>
    <t>上市股-化學工業概念股-農金</t>
  </si>
  <si>
    <t>純鹼、小蘇打之買賣業務。硫酸鉀、鹽酸之製造及買賣業務。混合磷酸鈣、氯化鈣、鹽之買賣業務。</t>
  </si>
  <si>
    <t>烷基苯、正烯烴、壬酚、石油樹脂及其衍生物之製造及加工買賣。</t>
  </si>
  <si>
    <t>上市股-化學工業集團股-遠東概念股-高雄經貿園區</t>
  </si>
  <si>
    <t>乙二醇、二乙二醇、環氧乙烷、三乙二醇製造與買賣氣氧、液氧、氣氮、液氮、氣氬、液氬及壓縮空氣之製造與買賣一乙醇胺、二乙醇胺、三乙醇胺、碳酸乙烯脂之製造與買賣</t>
  </si>
  <si>
    <t>上市股-化學工業概念股-燃料電池</t>
  </si>
  <si>
    <t>色料化學品、特用化學品、醫藥化學品、電子化學品</t>
  </si>
  <si>
    <t>農藥其他</t>
  </si>
  <si>
    <t>上市股-化學工業集團股-利華概念股-高雄經貿園區</t>
  </si>
  <si>
    <t>基本化學工業、化學原料批發(零售)業化妝品製(批)業、國際貿易業、未分類其他食品業除許可業務外、得經營法令非限制或禁止之業務.</t>
  </si>
  <si>
    <t>石油化工原料製造業、其他石油及煤製品製造業清潔用品製造業、其他化學製品批發業、清潔用品批發業國際貿易業</t>
  </si>
  <si>
    <t>上市股-化學工業概念股-中國、S&amp;P台商收成指數、內需中國收成股、太陽能</t>
  </si>
  <si>
    <t>各種工業用合成樹脂之產銷印刷電路基板、光阻材料之產銷特殊化學品</t>
  </si>
  <si>
    <t>上市股-化學工業集團股-中纖</t>
  </si>
  <si>
    <t>人造纖維、聚胺纖維、聚脂纖維、化學品及其原料之製造加工乙二醇、環氧乙烷、氮氣及有關石油化學工業產品之製造買賣委託營造廠興建國民住宅與商業大樓之出租出售業務</t>
  </si>
  <si>
    <t>上市股-生技醫療業產業股-生化製藥集團股-生達概念股-生技、防疫環保</t>
  </si>
  <si>
    <t>人用藥品健康食品</t>
  </si>
  <si>
    <t>其他基本化學材料製造.其他合成樹脂及塑膠製造.未分類其他化學製品製造.</t>
  </si>
  <si>
    <t>上市股-化學工業概念股-資產、高雄經貿園區、農金、水力資源</t>
  </si>
  <si>
    <t>肥料產品化工產品電子級化學品</t>
  </si>
  <si>
    <t>碳化學及特用化學品之製造及買賣</t>
  </si>
  <si>
    <t>化工產品:硝化纖維素電子化學品試藥顏料</t>
  </si>
  <si>
    <t>化工原料物流</t>
  </si>
  <si>
    <t>油漆之製造及內外銷油漆工程之包辦合成樹脂之買賣業務</t>
  </si>
  <si>
    <t>硫酸等及各化學工業原料製造暨零售與成品之買賣。前項有關化學工程之設計。各工業投資及化學原料及進出口貿易及代理經銷。</t>
  </si>
  <si>
    <t>上市股-化學工業概念股-防疫環保</t>
  </si>
  <si>
    <t>上市股-生技醫療業集團股-美吾華概念股-防疫環保</t>
  </si>
  <si>
    <t>醫藥用品銷售美髮、護髮與肌膚清潔用品銷售</t>
  </si>
  <si>
    <t>清潔用品、化粧品製造批發及零售;輔助食品批發國際貿易、雜項化學及其他雜項工業製品製造西藥、環境衛生用藥及家庭日常用品批發零售</t>
  </si>
  <si>
    <t>上市股-生技醫療業產業股-製藥周邊概念股-生技</t>
  </si>
  <si>
    <t>生物技術醫療器材設備製造業</t>
  </si>
  <si>
    <t>上市股-生技醫療業產業股-生化製藥概念股-生技、防疫環保、中國</t>
  </si>
  <si>
    <t>西藥、抗生素、化妝品之製造加工買賣醫療器材之製造加工買賣、藥品原料之合成、中藥批發、農業服務業、其他工商服務業(菌種育種之研發)</t>
  </si>
  <si>
    <t>上市股-化學工業概念股-太陽能</t>
  </si>
  <si>
    <t>PU樹脂</t>
  </si>
  <si>
    <t>上市股-生技醫療業產業股-製藥周邊</t>
  </si>
  <si>
    <t>醫療器材設備製造業、批發業及零售業心肺復甦健身機及重量訓練機系列產品製造、批發與零售業其他電機及電子機械器材製造業(馬達)</t>
  </si>
  <si>
    <t>上市股-食品工業概念股-水力資源、防疫環保</t>
  </si>
  <si>
    <t>鹽產品包裝飲用水美容保養品</t>
  </si>
  <si>
    <t>上櫃股-化學工業集團股-台苯</t>
  </si>
  <si>
    <t>軟蠟、硬蠟、凡士林原料之製造配方蠟及製蠟特用化學品之開發、製造</t>
  </si>
  <si>
    <t>西藥、醫療器材、動物藥品、飼料添加物、化妝品之製造加工買賣。塑膠原料、塑膠瓶之製造加工買賣。食品製造加工買賣業務及前項有關進出口貿易業務。</t>
  </si>
  <si>
    <t>寶齡</t>
  </si>
  <si>
    <t>藥品之製造與銷售化妝品之製造與銷售配方食品之製造與銷售</t>
  </si>
  <si>
    <t>原料藥製造銷售</t>
  </si>
  <si>
    <t>醋酸丁酯、醋酸丙酯、丙二醇甲醚醋酸酯、丙二醇甲醚丙酸酯、甲醛、尿素甲醛樹脂、有機化學溶劑等製造、加工、買賣及外銷等</t>
  </si>
  <si>
    <t>溶劑型PU樹脂、水性PU樹脂、無溶劑PU樹脂、聚異氰酸酯。熱可塑性聚氨酯(TPU塑粒)。</t>
  </si>
  <si>
    <t>中.西及動物藥品、環境衛生藥品及化妝品之製造加工及販賣業務各種試藥.食品添加物.香料.界面活性劑之製造加工及販賣業務</t>
  </si>
  <si>
    <t>立弘</t>
  </si>
  <si>
    <t>類胡蘿蔔素系列產品之研發.製造與銷售其他預防醫學相關產品(Nutraceuticals)之研發.製造與銷售精密化學材料製造.化妝品製造及銷售.環境用藥批發</t>
  </si>
  <si>
    <t>電子血壓計藥物微霧化器</t>
  </si>
  <si>
    <t>生物高分子材料應用於生物醫材及醫美保養品的研發、製造及銷售</t>
  </si>
  <si>
    <t>上櫃股-其他電子業概念股-再生循環</t>
  </si>
  <si>
    <t>貴金屬材料鑄錠其他</t>
  </si>
  <si>
    <t>透明質酸(玻尿酸)醫療器材產品研發製造及銷售透明質酸(玻尿酸)保養品研發製造及銷售</t>
  </si>
  <si>
    <t>上櫃股-化學工業</t>
  </si>
  <si>
    <t>紡織染整、皮革、造紙、電子、混凝土等工業用助劑及清潔劑各種工業用特用化學品及助劑及其有關原料之製造及銷售</t>
  </si>
  <si>
    <t>醫療器材、生化試藥及西藥之買賣業務</t>
  </si>
  <si>
    <t>上市股-生技醫療業集團股-統一概念股-防疫環保、中國</t>
  </si>
  <si>
    <t>原料藥、針劑製劑及相關產品之諮詢、顧問及技術服務業務。生物技術服務國際貿易業</t>
  </si>
  <si>
    <t>西藥製造、零售</t>
  </si>
  <si>
    <t>金穎生技</t>
  </si>
  <si>
    <t>醫療器材批發業醫療器材零售業國際貿易業</t>
  </si>
  <si>
    <t>上市股-玻璃陶瓷概念股-中國、太陽能</t>
  </si>
  <si>
    <t>平板玻璃之製造與銷售玻璃纖維布及玻璃纖維束之製造與銷售玻璃器皿之製造與銷售</t>
  </si>
  <si>
    <t>委託營造廠商興建國民住宅及商業大樓出租出售業務。有關陶瓷製品及建築材料之加工、製造與買賣。有關電子零件及玻璃纖維及玻璃製品之加工、製造與買賣。</t>
  </si>
  <si>
    <t>上市股-玻璃陶瓷概念股-中國</t>
  </si>
  <si>
    <t>陶瓷及陶瓷製品製造業、石材製品製造業、特定專業區開發業新市鎮、新社區開發業、耐火材料製造業、其他化學製品製造業除許可業務外，得經營法令非禁止或限制之業務。</t>
  </si>
  <si>
    <t>上市股-建材營造集團股-興富發概念股-再生循環</t>
  </si>
  <si>
    <t>廢棄物處理業不動產投資興建及租售不動產買賣</t>
  </si>
  <si>
    <t>色釉料精密陶瓷、結晶化玻璃製品陶瓷及陶瓷製品、其他化學材料</t>
  </si>
  <si>
    <t>和成</t>
  </si>
  <si>
    <t>住宅設備之製造及銷售</t>
  </si>
  <si>
    <t>鏡片、鏡框、清洗器具製造加工進出口買賣磁碟光碟片、光學儀器研究開發製造加工進出口買賣隱形眼鏡、清潔液、醫療器材進出口買賣</t>
  </si>
  <si>
    <t>東光訊</t>
  </si>
  <si>
    <t>耐熱玻璃、汽車照明玻璃、燈鏡、各類模具等製品之加工製造及買賣數位投影機光學玻璃鏡杯之加工製造及買賣</t>
  </si>
  <si>
    <t>上櫃股-電子零組件業集團股-金鼎</t>
  </si>
  <si>
    <t>電子級玻璃纖維電子級玻璃纖維電子級玻璃纖維</t>
  </si>
  <si>
    <t>上市股-玻璃陶瓷概念股-越南設廠</t>
  </si>
  <si>
    <t>各種衛浴設備、周邊製品之銷售</t>
  </si>
  <si>
    <t>豐鼎</t>
  </si>
  <si>
    <t>石材製品製造業建材批發業建材零售業</t>
  </si>
  <si>
    <t>台紙</t>
  </si>
  <si>
    <t>上市股-造紙工業產業股-造紙概念股-資產、越南設廠</t>
  </si>
  <si>
    <t>紙、漿、化工紙器休閒</t>
  </si>
  <si>
    <t>上市股-造紙工業產業股-造紙集團股-士林紙業概念股-資產</t>
  </si>
  <si>
    <t>紙類之生產及運銷紙類加工品之製造紙業重要原料之產銷</t>
  </si>
  <si>
    <t>紙類之製銷及買賣紙器及紙類加工品之製銷委託營造商興建國民住宅及商業大樓出售、出租</t>
  </si>
  <si>
    <t>上市股-造紙工業產業股-造紙集團股-永豐餘概念股-中國、內需中國收成股、碳權</t>
  </si>
  <si>
    <t>闊(針)葉樹漂白漿 、 道林紙、 微塗紙、 化工藥品、 肥料</t>
  </si>
  <si>
    <t>上市股-造紙工業產業股-造紙集團股-榮成</t>
  </si>
  <si>
    <t>紙類之製造批發零售及國內外採購運銷業務</t>
  </si>
  <si>
    <t>紙器及紙類之製造、印刷、加工、買賣、代理及進出口業務。造紙原料之製造、加工、買賣、代理及進出口業務。紙器及紙類加工設備之買賣。</t>
  </si>
  <si>
    <t>鋼品設計製造買賣儲運及其他相關業務(含輕金屬、尖端材料)鋼廠之籌建鋼鐵及相關工業之工程顧問管理資詢</t>
  </si>
  <si>
    <t>鋼筋、扁鐵、角鐵、盤元、其他鋼鐵製品之製造加工銷售型鋼及合金鋼、工具鋼、高碳鋼、其他特殊鋼之製造加工銷售輪船解體、舊船買賣.....等</t>
  </si>
  <si>
    <t>上市股-鋼鐵工業集團股-燁聯鋼鐵</t>
  </si>
  <si>
    <t>線材</t>
  </si>
  <si>
    <t>上市股-鋼鐵工業</t>
  </si>
  <si>
    <t>鋼管、鍍鋅鋼管、鋼管樁冷軋鋼捲(板)熱軋鋼捲(板)、塗面鋼捲(板)</t>
  </si>
  <si>
    <t>上市股-鋼鐵工業集團股-華榮</t>
  </si>
  <si>
    <t>各種銅製品與銅片之製銷與加工、廢銅鐵之買賣及舊廢船之解體印刷電路基板用銅箔、積體電路及各種電路用引線架之製造買賣貿易以銅為基材之電子材料及原料製造買賣及外銷貿易</t>
  </si>
  <si>
    <t>鋼板.貨櫃部材.特殊鋼.矽鋼.特帶.鋼結構車身衝壓.倉儲設備</t>
  </si>
  <si>
    <t>螺絲、螺帽、攻牙螺絲、磨光線材及球狀化線材製造買賣。一般事業、有害事業廢棄物清除、處理業務。工業機械、電訊設備、汽機車及醫療器材零件製造買賣、國貿業務。</t>
  </si>
  <si>
    <t>各類型鋼.鋼構架.機械體及水工機械之設計.製造.安裝及技術服務。金屬製品及加工用化學品之生產.進出口及買賣業務。各類環保工程(包含焚化爐、污染防治設備)之設計.製造.安裝。</t>
  </si>
  <si>
    <t>上市股-鋼鐵工業集團股-中鋼概念股-基礎建設</t>
  </si>
  <si>
    <t>鋼捲、鋼管</t>
  </si>
  <si>
    <t>上市股-鋼鐵工業概念股-基礎建設、再生循環</t>
  </si>
  <si>
    <t>製鋼及軋鋼製造修理並加工買賣各種角鋼扁鋼槽鋼鋼板工字鋼等製造及加工買賣各種鋼筋圓鋼等特殊鋼製造及加工買賣</t>
  </si>
  <si>
    <t>盤元線材生產及買賣球化線材生產及買賣鍍鋅鐵線生產及買賣</t>
  </si>
  <si>
    <t>上市股-鋼鐵工業集團股-德安開發概念股-中國、香港掛牌、越南設廠</t>
  </si>
  <si>
    <t>鋼管製造及銷售</t>
  </si>
  <si>
    <t>上市股-鋼鐵工業集團股-聚亨概念股-越南設廠、基礎建設</t>
  </si>
  <si>
    <t>螺絲球化線材機械零件</t>
  </si>
  <si>
    <t>上市股-鋼鐵工業集團股-燁聯鋼鐵概念股-中國、中國十三五</t>
  </si>
  <si>
    <t>酸洗鋼捲、軋延鋼捲、鍍鋅鋼捲、烤漆鋼捲、鋼構工程、起重機</t>
  </si>
  <si>
    <t>鋼線、鋼棒、製造加工及買賣</t>
  </si>
  <si>
    <t>不銹鋼捲</t>
  </si>
  <si>
    <t>上市股-鋼鐵工業集團股-大成鋼概念股-中國</t>
  </si>
  <si>
    <t>生產銷售不銹鋼管製品。生產銷售管接頭、法蘭、凡而等管配件製品。生產銷售不銹鋼材裁剪加工品、鋼帶。</t>
  </si>
  <si>
    <t>鋼筋.鋼胚.棒鋼.盤元.廢鋼等鋼製品之製造加工買賣業務大鋼胚.小鋼胚.鋼錠.等特殊鋼之製造.加工.買賣業務廢鐵進口.輪船解體急舊船買賣業務</t>
  </si>
  <si>
    <t>上市股-鋼鐵工業概念股-中國十三五</t>
  </si>
  <si>
    <t>冷軋、鍍鋅、鍍鋁鋅、鍍鋅烤漆及鍍鋁鋅烤漆鋼捲之製造加工及銷售</t>
  </si>
  <si>
    <t>各種不銹鋼管、鋼管、銅管、鋁管之製造加工買賣內外銷業務。鋼、銅、鋁、不銹鋼等捲板壓延加工業務。不銹鋼扶手、門窗、欄杆、角鐵、床展示架等製造加工買賣。</t>
  </si>
  <si>
    <t>各種鋼鐵整平裁剪加工買賣各種鋼構構件製作加工買賣各種鋼鐵代理報價買賣</t>
  </si>
  <si>
    <t>上市股-鋼鐵工業集團股-春源鋼鐵</t>
  </si>
  <si>
    <t>不銹鋼板、捲裁切不銹鋼板表面處理</t>
  </si>
  <si>
    <t>預力鋼絞線一般鋼線預力鋼線</t>
  </si>
  <si>
    <t>不銹鋼捲(板)裁切及買賣不銹鋼焊接鋼管之製造加工及買賣不銹鋼角鋼、扁鐵及槽鐵等之製造加工及買賣</t>
  </si>
  <si>
    <t>不銹鋼品</t>
  </si>
  <si>
    <t>鋼筋製造買賣鋼胚製造買賣</t>
  </si>
  <si>
    <t>上市股-電機機械概念股-3D列印、智慧型機器人、工業4.0</t>
  </si>
  <si>
    <t>機械設備製造業。其他機械製造業(許可及限制業務除外)。發電、輸電、配電機械製造業。</t>
  </si>
  <si>
    <t>上市股-電子零組件業產業股-電子周邊產品概念股-雲端</t>
  </si>
  <si>
    <t>研發、設計、製造和銷售伺服器等用導軌及其週邊零組件生產及買賣鉸鏈(筆記型電腦鉸鏈)及其零組件之製造生產及買賣滑軌之製造生產及買賣</t>
  </si>
  <si>
    <t>銅材、銅線、漆包線之製造加工買賣業務電子材料批發業一般貿易業務(許可業務除外)</t>
  </si>
  <si>
    <t>水管開關配件閘門凡而、考克、水道衛生器材各種銅器等之製造加工及買賣</t>
  </si>
  <si>
    <t>上櫃股-鋼鐵工業</t>
  </si>
  <si>
    <t>螺絲、螺帽、螺絲釘及鉚釘等製品製造業金屬線製品製造業</t>
  </si>
  <si>
    <t>快削鋼、磨光鋼、棒鋼、中碳鋼、鋼線、鐵線、不鏽鋼材等買賣鐵絲、鐵釘製品之製造加工各項有關產品之買賣進出口貿易</t>
  </si>
  <si>
    <t>世豐</t>
  </si>
  <si>
    <t>各種螺絲、木質螺絲普通木螺釘及有關固定物製造加工買賣。各種有關螺絲機械之製造及加工買賣。表面處理、熱處理及伸線製造及買賣業務。</t>
  </si>
  <si>
    <t>上櫃股-電機機械概念股-電動車、電動車Tesla</t>
  </si>
  <si>
    <t>汽車、機械用之特殊零件、配件生產及研發汽車用之標準扣件(有螺紋及無螺紋產品)電子、建築、家具及其他產業用之有螺紋扣件產品</t>
  </si>
  <si>
    <t>各種鑄鐵之鑄造及加工買賣業金屬原物料之買賣業務前各項產品之進出口業務</t>
  </si>
  <si>
    <t>不銹鋼板、捲裁切不銹鋼捲分條不銹鋼板表面處理</t>
  </si>
  <si>
    <t>精湛</t>
  </si>
  <si>
    <t>機器設備製造業其他</t>
  </si>
  <si>
    <t>輪胎生產輪胎銷售</t>
  </si>
  <si>
    <t>上市股-橡膠工業概念股-資產、中國、桃園航空城</t>
  </si>
  <si>
    <t>製造汽車輪胎、三角膠帶、平面膠帶、運輸膠帶、環型帶、軍用戰車履帶、帆布特種膠帶、橡膠管以及其他橡膠製品、並批發、零售之運銷業務。</t>
  </si>
  <si>
    <t>上市股-橡膠工業產業股-橡膠原料集團股-台橡概念股-中國、S&amp;P台商收成指數、內需中國收成股</t>
  </si>
  <si>
    <t>SBR、BR、TPE、TPR橡膠。上述產品之製造及其有關原物料及加工製品之進出口及銷售。生產及銷售汽電共生所產生之蒸汽及工商業用電。</t>
  </si>
  <si>
    <t>合成橡膠、合成橡膠加工原料、碳煙及其附屬品之製造銷售與買賣生物技術服務業蒸汽製造.銷售買賣 、自用發電設備生產之剩餘電力躉售與當地電業</t>
  </si>
  <si>
    <t>輪胎橡膠製品等</t>
  </si>
  <si>
    <t>上市股-橡膠工業概念股-中國、S&amp;P台商收成指數、越南設廠、內需中國收成股、中概外銷收成股</t>
  </si>
  <si>
    <t>各類橡膠輪胎之製造、批發、零售</t>
  </si>
  <si>
    <t>上市股-橡膠工業概念股-資產、桃園機場捷運、桃園航空城</t>
  </si>
  <si>
    <t>生產銷售橡膠皮生產銷售塑膠皮生產銷售乳膠皮</t>
  </si>
  <si>
    <t>上市股-橡膠工業集團股-台南幫概念股-防疫環保</t>
  </si>
  <si>
    <t>乳膠製造買賣橡膠製造買賣、熱可塑性橡膠製造買賣鞋中底製造買賣</t>
  </si>
  <si>
    <t>上市股-橡膠工業集團股-華豐概念股-中國</t>
  </si>
  <si>
    <t>橡膠.塑膠製品之製造.加工及內外銷.有關上項之進出口業務.經營上項附帶業務.</t>
  </si>
  <si>
    <t>上市股-橡膠工業</t>
  </si>
  <si>
    <t>橡膠輸送帶及其他橡膠製品</t>
  </si>
  <si>
    <t>上市股-橡膠工業概念股-KY股票、回台掛牌</t>
  </si>
  <si>
    <t>各式氣門嘴之製造及銷售</t>
  </si>
  <si>
    <t>上市股-汽車工業產業股-汽車業集團股-裕隆概念股-中國、資產、電動車、油電混合車、電動車Tesla</t>
  </si>
  <si>
    <t>汽車零件保修及其他</t>
  </si>
  <si>
    <t>汽車及相關零組件等之製造、銷售</t>
  </si>
  <si>
    <t>生產汽車、機車及其零件、引擎、模治具內外銷提供有關產品之技術服務及其諮詢顧問業務</t>
  </si>
  <si>
    <t>上市股-汽車工業產業股-汽車業</t>
  </si>
  <si>
    <t>各種車輛、車輛用冷暖氣機及其零件之裝配、買賣、修理、保養進出口業務</t>
  </si>
  <si>
    <t>船舶、艦艇之設計、製造、安裝、修理、銷售及代理業務船用機械、運搬機械之設計、製造、安裝、修理及銷售業務廢棄物處理設備及空污防治設備之設計與製造</t>
  </si>
  <si>
    <t>化工級不鏽鋼(碳鋼)焊接管配件。潔淨級管、管件、微接頭元件及閥類。</t>
  </si>
  <si>
    <t>上市股-汽車工業產業股-汽車業集團股-裕隆概念股-中國</t>
  </si>
  <si>
    <t>汽車銷售與研發</t>
  </si>
  <si>
    <t>上市股-電機機械概念股-電動車Tesla</t>
  </si>
  <si>
    <t>汽車及其零件製造業國際貿易業除許可業務外、得經營法令非禁止或限制之業務</t>
  </si>
  <si>
    <t>引擎活塞環之製造與銷售暨引擎零組件及汽車零配件之買賣</t>
  </si>
  <si>
    <t>汽車及其零件製造汽、機車零件配備批發汽、機車零件配備零售</t>
  </si>
  <si>
    <t>上櫃股-電機機械概念股-電動車、空汙防治、中國十三五</t>
  </si>
  <si>
    <t>精密金屬零件之機械加工、製造及買賣</t>
  </si>
  <si>
    <t>上櫃股-電機機械集團股-大億</t>
  </si>
  <si>
    <t>風扇鼓風機升降機</t>
  </si>
  <si>
    <t>上市股-電機機械概念股-KY股票、回台掛牌、電動車</t>
  </si>
  <si>
    <t>生產銷售汽車、機車沖壓零組件及沖壓生產線設備等。</t>
  </si>
  <si>
    <t>電動巴士製造電動巴士銷售交換電服務</t>
  </si>
  <si>
    <t>生產汽車零組件、沖壓產品、熱壓成型產品模具設計</t>
  </si>
  <si>
    <t>艾姆勒</t>
  </si>
  <si>
    <t>逆變器散熱模組及其零組件</t>
  </si>
  <si>
    <t>詠勝昌</t>
  </si>
  <si>
    <t>汽車及其零件製造(限汽車零件)、機車及其零件製造、汽機車零件配備批發業、模具製造業、模具批發業、電線及電纜製造業、電子零組件製造業、...等等</t>
  </si>
  <si>
    <t>凱勝綠能</t>
  </si>
  <si>
    <t>電動汽車及其零件製造及買賣電動車用充電樁、電池製造及買賣電動堆高機維修、製造及買賣</t>
  </si>
  <si>
    <t>電腦資訊系統及週邊設備之製造加工及買賣業務多功能事務機、電視攝影機之製造加工及買賣業務網路設備、系統設備及其他影像處理設備之製造加工及買賣業務</t>
  </si>
  <si>
    <t>上市股-半導體業</t>
  </si>
  <si>
    <t>各種電子整流二極體及半導體零件，一般精密電子器材製造及銷售。代理國內外廠商電子產品銷售等業務。</t>
  </si>
  <si>
    <t>上市股-半導體業產業股-IC製造集團股-聯電概念股-4GLTE、網通、手機、美國ADR、德國GDR、赴美掛牌、車聯網、無人機</t>
  </si>
  <si>
    <t>積體電路各種半導體相關零組件</t>
  </si>
  <si>
    <t>上市股-電腦及週邊設備業產業股-掃瞄器及數位相機</t>
  </si>
  <si>
    <t>智慧型影像掃瞄器</t>
  </si>
  <si>
    <t>開發、設計、製造及銷售電腦、資訊、電機，及其零組件；電源供應設備；工業、醫療及工業自動化設備、零組件；視訊顯像系統；電動車電力動力系統；能源管理系統。</t>
  </si>
  <si>
    <t>消費性電子產品、網路通訊產品及影像產品等之製造、加工、買賣。</t>
  </si>
  <si>
    <t>多層印刷電路板</t>
  </si>
  <si>
    <t>衛星通訊系統及器材地面微波通訊系統及器材</t>
  </si>
  <si>
    <t>各類印刷電路板之製造、加工、組裝、銷售及服務.</t>
  </si>
  <si>
    <t>電腦系統設備及其週邊之連接器等線纜組件及殼體、基座之開發、設計、製造及銷售等精密模具之製造及銷售等</t>
  </si>
  <si>
    <t>局用傳輸設備用戶端交換系統代理行動電話系列產品</t>
  </si>
  <si>
    <t>上市股-光電業產業股-光碟片集團股-中環概念股-數位電視、3D技術</t>
  </si>
  <si>
    <t>光碟片及有關塑膠殼子製造加工與買賣</t>
  </si>
  <si>
    <t>上市股-電腦及週邊設備業產業股-NB系統集團股-金仁寶概念股-Dell、APPLE概念、中國、雲端、4GLTE、網通、Intel、S&amp;P台商收成指數、越南設廠、SmartTV、Android、Windows10、智慧型機器人、iPadmini、蘋果供應商、無線充電、工業4.0</t>
  </si>
  <si>
    <t>5C電子產品之研發、設計、產製及銷售。</t>
  </si>
  <si>
    <t>被動元件、電阻原料半成品天線、主動元件機器設備、零件製造及銷售。</t>
  </si>
  <si>
    <t>上市股-電子零組件業集團股-鴻海概念股-中國、中概通路</t>
  </si>
  <si>
    <t>電腦週邊產品線覽及連接器產品印刷電路板等</t>
  </si>
  <si>
    <t>上市股-半導體業產業股-IC封裝測試</t>
  </si>
  <si>
    <t>積體電路、各種半導體零組件、各種電子、電腦及通訊線路板電腦及通訊產品之硬體、軟體、系統及其週邊設備前各項產品研究發展、設計、製造、裝配、加工、測試及售後服務</t>
  </si>
  <si>
    <t>依客戶之訂單與其提供之產品設計說明，以從事製造與銷售積體電路以及其他晶圓半導體裝置。提供前述產品之封裝與測試服務、積體電路之電腦輔助設計技術服務。提供製造光罩及其設計服務。</t>
  </si>
  <si>
    <t>電腦主機板、桌上型電腦等之生產及銷售。電腦週邊產品、筆記型電腦之開發製造及銷售等。</t>
  </si>
  <si>
    <t>主要銷售自有品牌之網路集線器、交換器、網路介面卡、數位家庭產品</t>
  </si>
  <si>
    <t>積體電路、各種半導體零組件，及其系統應用產品之研究發展、設計、製造、測試、銷售及顧問諮詢</t>
  </si>
  <si>
    <t>上市股-半導體業產業股-光罩</t>
  </si>
  <si>
    <t>光罩之研究.發展.製造及銷售.提供有關前述產品之技術協助.諮詢.檢驗.維修與修理服務.</t>
  </si>
  <si>
    <t>有關光電半導體元件製造與銷售有關半導體電子元件製造與銷售以上各項目及其系統產品之研發設計製造銷售推廣及售後服務。</t>
  </si>
  <si>
    <t>上市股-半導體業產業股-IC製造概念股-太陽能</t>
  </si>
  <si>
    <t>1. 研究、設計、發展、測試、製造及銷售各種大型、超大型積體電路及其相關之零組件及系統產品。 2.太陽能電池及相關系統與產品</t>
  </si>
  <si>
    <t>1積體電路2半導體記憶零組件及其系統產品3電腦系統用、數位通訊用、及週邊設備用之半導體零組件及其系統產品4其他半導體零組件5電腦軟體程式設計及資料處理6兼營與業務相關之進出口貿易業務</t>
  </si>
  <si>
    <t>1.CC01060 2.CC01070 3.F401030 4.研發開發製造銷售:電腦網路系統、用戶端通訊電子設備、光電通訊設備、特定功能之積體電路、不斷電系統電源供應器及其零組件、相關之進出口貿易業務</t>
  </si>
  <si>
    <t>電子零組件、資訊產品及通訊產品代理銷售個人電腦、電腦週邊設備及通訊產品維修、技術服務3C distributor and service provider</t>
  </si>
  <si>
    <t>上市股-其他產業股-掃瞄器及數位相機</t>
  </si>
  <si>
    <t>不動產代銷及仲介、廣告服務、管理顧問、住宅及大樓開發租售國際貿易業</t>
  </si>
  <si>
    <t>上市股-光電業產業股-光碟片集團股-錸德概念股-觸控面板、3D技術、穿戴裝置</t>
  </si>
  <si>
    <t>光碟片、影碟片、組裝機器、光電產品</t>
  </si>
  <si>
    <t>半導體導線架五金文具用品模具及其他</t>
  </si>
  <si>
    <t>資訊產品商業暨工業用產品行動產品</t>
  </si>
  <si>
    <t>從事資訊產品、軟體及維修服務之通路銷售</t>
  </si>
  <si>
    <t>電腦終端機顯示器及有關零組件之加工製造銷售業務前項產品之進出口貿易(限工廠產品)代理國內外廠商產品之經銷報價及投標業務</t>
  </si>
  <si>
    <t>1.電子用印刷線路板及電子材料之製造加工買賣業務;2.沖床及鋼鐵類之電子用印刷線路板模具之製造加工買賣;3.絕緣板之製造加工買賣;4.前項有關進出口貿易業務</t>
  </si>
  <si>
    <t>筆記型電腦伺服器</t>
  </si>
  <si>
    <t>3C資訊產品(含電腦系統產品、主機板及各類板卡、平板電腦及智慧型手機等手持裝置等)之設計、研發及銷售。</t>
  </si>
  <si>
    <t>上市股-其他產業股-平面顯示器</t>
  </si>
  <si>
    <t>鋁合金產品</t>
  </si>
  <si>
    <t>電子零件、映射管等半導體產品代理引擎發電機等設備代理、設計及維修其他</t>
  </si>
  <si>
    <t>精密電子量測儀器自動化量測系統</t>
  </si>
  <si>
    <t>上市股-電腦及週邊設備業產業股-NB系統集團股-群光藍天概念股-中國、S&amp;P台商收成指數、內需中國收成股、中概通路</t>
  </si>
  <si>
    <t>筆記型電腦電腦周邊設備</t>
  </si>
  <si>
    <t>上市股-半導體業產業股-IC設計集團股-聯電概念股-Intel、USB3.0、Android</t>
  </si>
  <si>
    <t>研究開發、生產、製造、銷售各種特殊應用積體電路及其組件、系統產品，積體電路設計、高腳數精密封裝及測試服務兼營與本公司業務相關之貿易業務</t>
  </si>
  <si>
    <t>製造買賣筆記型電腦</t>
  </si>
  <si>
    <t>上市股-電腦及週邊設備業概念股-APPLE概念、智慧型機器人、iPad5</t>
  </si>
  <si>
    <t>電腦週邊設備之製造及買賣</t>
  </si>
  <si>
    <t>印刷電路板</t>
  </si>
  <si>
    <t>雙層、多層印刷電路板之製造加工及買賣業務。各種電腦、電子、通訊、資訊產品及其週邊設備與電子零件、加工。</t>
  </si>
  <si>
    <t>積體電路封裝.積體電路測試發光二極體顯示燈一般進出口貿易(許可業務除外)</t>
  </si>
  <si>
    <t>機電能源產品消費產品</t>
  </si>
  <si>
    <t>辦公室自動化設備、系統辦公家具等</t>
  </si>
  <si>
    <t>上市股-光電業產業股-掃瞄器及數位相機集團股-和碩概念股-香港掛牌、3D技術</t>
  </si>
  <si>
    <t>數位電子照相機、光學產品</t>
  </si>
  <si>
    <t>上市股-電子零組件業產業股-被動元件二集團股-國巨</t>
  </si>
  <si>
    <t>電子電機製品及其生產設備器材零件類；通信器材零件類；光學之電子器材零件類；電容器生產設備類；電容器及其零件材料類；變壓器及其零件材料類。</t>
  </si>
  <si>
    <t>上市股-電腦及週邊設備業產業股-主機板概念股-雲端、網通、Intel、USB3.0、SmartTV、VR/虛擬實境、Windows10</t>
  </si>
  <si>
    <t>電腦硬體及其零件之製造加工及買賣電腦系統週邊設備(包括軟體)之製造加工及買賣前項有關商品進口及代理國內外廠商之投標報價及經營業務</t>
  </si>
  <si>
    <t>有關各種電腦硬體軟體之設計及其成品與零組件製造買賣業務電子零件之製造買賣業務有關前項業務之進出口貿易業務</t>
  </si>
  <si>
    <t>研究開發生產、製造、銷售各種積體電路</t>
  </si>
  <si>
    <t>數位辦公設備</t>
  </si>
  <si>
    <t>電子筆記型電腦及相關產品</t>
  </si>
  <si>
    <t>上市股-電子零組件業產業股-銅箔基板概念股-中國、S&amp;P台商收成指數</t>
  </si>
  <si>
    <t>銅箔基板黏合片多層壓合板</t>
  </si>
  <si>
    <t>上市股-電子零組件業集團股-群光藍天概念股-Kinect、遊戲機、網通、SmartTV、PS4、XBOXOne、無人機、中國、S&amp;P台商收成指數</t>
  </si>
  <si>
    <t>鍵盤製造及銷售數位影像產品之製造及銷售電源供應器產品之製造及銷售</t>
  </si>
  <si>
    <t>上市股-電腦及週邊設備業概念股-APPLE概念、手機、三星、蘋果供應商</t>
  </si>
  <si>
    <t>電腦及其附屬設備軟硬體之設計製造加工買賣各項鍵盤塑膠射出字鍵及模具設計製造內外銷系統、應用軟體及電腦通訊控制器之設計開發製造買賣</t>
  </si>
  <si>
    <t>設計、製造、測試、銷售積體電路、半導體記憶零件組等電腦軟體程式設計、銷售、測試及電腦資料處理前各項產品之代理及進出口貿易業務</t>
  </si>
  <si>
    <t>上市股-其他電子業產業股-電子周邊產品概念股-安控器材與保全</t>
  </si>
  <si>
    <t>智慧型居家安控系統產品智能照明燈具產品智能感應器.警報器產品</t>
  </si>
  <si>
    <t>連接器之研發、製造與銷售電池模組之研發、製造與銷售電源管理模組之研發、製造與銷售</t>
  </si>
  <si>
    <t>電子製品之加工製造買賣業務各種光電控制器之加工買賣業務半導體原料及其設備之製造買賣業務</t>
  </si>
  <si>
    <t>工業測控產品工業用電腦/工業用工作站嵌入式電腦卡/超薄液晶電腦</t>
  </si>
  <si>
    <t>電腦主機板、工業用電腦及特殊專用平台(ACP)</t>
  </si>
  <si>
    <t>上市股-電腦及週邊設備業產業股-主機板</t>
  </si>
  <si>
    <t>電腦主機板工業電腦電腦VGA 卡</t>
  </si>
  <si>
    <t>各種積體電路及模組之設計.製造.測試及銷售各種積體電路應用軟體之研究.開發及銷售各積積體電路之貿易及代理業務</t>
  </si>
  <si>
    <t>上市股-電子零組件業概念股-中國、中概外銷收成股、電動車Tesla</t>
  </si>
  <si>
    <t>上市股-其他電子業產業股-機電工程集團股-漢唐</t>
  </si>
  <si>
    <t>半導體、光電等高科技廠房整廠、無塵室、控制、機電、特殊製程系統建造、設計、規劃顧問工作及維護運轉服務。紅外線應用及多頻道雷射治療儀等醫療器材之研發、製造與銷售。</t>
  </si>
  <si>
    <t>微電腦及其週邊設備開發製造及買賣業務等.</t>
  </si>
  <si>
    <t>上市股-光電業產業股-光碟片集團股-國碩</t>
  </si>
  <si>
    <t>太陽能矽晶片.可錄式光碟片.及其原料.半成品、零組件買賣前項產品之研究.發展.製造.銷售及其製造裝配技術之諮詢顧問業務前各項產品製造設備及產品之進出口貿易</t>
  </si>
  <si>
    <t>電子零組件製造業國際貿易業其他顧問服務業</t>
  </si>
  <si>
    <t>液晶顯示器有機發光顯示器</t>
  </si>
  <si>
    <t>上市股-通信網路業產業股-電信服務事業集團股-中華電信概念股-電信.零售通路、雲端、4GLTE、資產、網通、宅經濟、手機、宏達電、美國ADR、赴美掛牌、NFC近場通訊、電子商務及延伸</t>
  </si>
  <si>
    <t>第一、二類電信事業</t>
  </si>
  <si>
    <t>上市股-電子零組件業產業股-電源類零組件概念股-光纖設備</t>
  </si>
  <si>
    <t>電磁零件、交換式電源供應器資訊通訊產品、光電產品、光通訊產品其他電子零組件之製造加工及內外銷</t>
  </si>
  <si>
    <t>上市股-電子通路業集團股-精技概念股-網通、讀取辨識、NFC近場通訊、物聯網、電子商務及延伸</t>
  </si>
  <si>
    <t>電腦及電腦週邊產品之通路經營</t>
  </si>
  <si>
    <t>生產銷售揚聲器零件</t>
  </si>
  <si>
    <t>數位視訊產品系列之設計、製造、加工及買賣。</t>
  </si>
  <si>
    <t>上市股-通信網路業概念股-智慧電網、網通、數位電視、三網合一、光纖設備</t>
  </si>
  <si>
    <t>通訊、電信產品</t>
  </si>
  <si>
    <t>上市股-電子零組件業產業股-電源類零組件概念股-雲端</t>
  </si>
  <si>
    <t>微動開關電源供應器</t>
  </si>
  <si>
    <t>交直流工業用扇、電扇、吹排風機、馬達及零件之加工製造買賣。前項有關之進口業務。有關代理國內外廠商產品經銷報價投標之業務除許可業務外，得經營法令非禁止或限制之業務。</t>
  </si>
  <si>
    <t>上市股-其他電子業產業股-電子設備儀器</t>
  </si>
  <si>
    <t>儀器通訊其他</t>
  </si>
  <si>
    <t>上市股-電腦及週邊設備業</t>
  </si>
  <si>
    <t>數位機上盒（IP STB）之研發、製造及銷售不動產租售IPTV數位內容等</t>
  </si>
  <si>
    <t>一般進出口貿易業務電腦零組件、週邊設備、電器材料製造加工買賣</t>
  </si>
  <si>
    <t>上市股-光電業產業股-LED發光二極體集團股-鼎元概念股-太陽能、LED光源</t>
  </si>
  <si>
    <t>砷化鎵、 紅外線、 發光二極體、 雷射二極體、 光電晶體、 光二極體、單晶、 磊晶、 晶粒之研發、 製造、 銷售. 兼營相關之進出口貿易光電系統之研究開發、 製造、 銷售.</t>
  </si>
  <si>
    <t>上市股-資訊服務業產業股-軟體--系統整合集團股-三商行</t>
  </si>
  <si>
    <t>一般電腦事務機器、各型電腦及其有關設備、各種有無線電通訊器材自動售(收)費系統及其設備之買賣、設計、保養業務前各項產品之進出口貿易</t>
  </si>
  <si>
    <t>機械陶瓷.熱敏電阻.變阻體.陶瓷電容器製造加工買賣精密電子儀器.電子零件之製造加工買賣</t>
  </si>
  <si>
    <t>上市股-電子零組件業產業股-印刷電路板</t>
  </si>
  <si>
    <t>PCB專業製造</t>
  </si>
  <si>
    <t>零售3C(家電、通訊、電腦)百貨商品電熨斗、咖啡壺、煎烤器及馬達類產品研發設計零組件及模具銷售、技術報酬金等</t>
  </si>
  <si>
    <t>上市股-電子零組件業產業股-電源類零組件集團股-東元電機概念股-網通、無線充電</t>
  </si>
  <si>
    <t>電源供應器</t>
  </si>
  <si>
    <t>上市股-其他電子業產業股-資訊通路集團股-震旦</t>
  </si>
  <si>
    <t>事務機器電腦傳真機之買賣進出口修理及出租業務電子及機械零組件買賣業務有(無)線通信傳輸設備之買賣及工程承包、裝設</t>
  </si>
  <si>
    <t>功率電晶體、半導體、電子資訊處理設備之製造、加工及銷售除許可業務外、得經營法令非禁止或限制之業務</t>
  </si>
  <si>
    <t>研發生產銷售數位類比混合式特殊應用IC。研發生產銷售數位式積體電路、類比式IC。兼營與本公司業務相關之進出口貿易業務。</t>
  </si>
  <si>
    <t>上市股-光電業</t>
  </si>
  <si>
    <t>平面光源LED照明五金沖壓件等</t>
  </si>
  <si>
    <t>娛樂性產品、揚聲器、電池產品、免持聽筒、及其他電子零件</t>
  </si>
  <si>
    <t>3C產品用線3C連接組裝產品銅</t>
  </si>
  <si>
    <t>各種積體電路之封裝、測試及相關業務</t>
  </si>
  <si>
    <t>上市股-電腦及週邊設備業產業股-平面顯示器集團股-大同</t>
  </si>
  <si>
    <t>高附加價值車載顯示器之設計、製造與銷售。不動產買賣、租賃及營建開發。</t>
  </si>
  <si>
    <t>電腦軟硬體及週邊設備、光碟片製造加工及買賣業務資料儲存及處理設備製造業、電子零組件製造業加工紙業、文具批發業</t>
  </si>
  <si>
    <t>上市股-通信網路業概念股-網通、三網合一、SmartTV</t>
  </si>
  <si>
    <t>研究開發、生產、製造、銷售名片型個人電腦網路卡/數據卡及各式數位、數據、網路通訊等資訊產品。</t>
  </si>
  <si>
    <t>各種積體電路之設計.製造.測試.配件.加工.包裝.買賣業務各種奔應機及其零配件之製造.加工.買賣業務前各項產品之進出口貿易業務</t>
  </si>
  <si>
    <t>上市股-通信網路業產業股-網通代理集團股-神腦概念股-中國、手機、宏達電、中概通路</t>
  </si>
  <si>
    <t>通訊產品之代理及買賣行動電話及相關配件之代理及買賣</t>
  </si>
  <si>
    <t>上市股-半導體業概念股-Intel</t>
  </si>
  <si>
    <t>電腦等數位產品之記憶體擴充卡電腦週邊產品</t>
  </si>
  <si>
    <t>上市股-資訊服務業產業股-軟體--系統整合概念股-雲端</t>
  </si>
  <si>
    <t>電腦系統之出租與銷售、電腦系統整合及電腦軟硬體維護等</t>
  </si>
  <si>
    <t>多媒體IC 、電腦週邊IC、高階消費性IC、其他特殊應用IC</t>
  </si>
  <si>
    <t>電子零組件製造業。電子材料批發業。除許可業務外，得經營法令非禁止或限制之業務。</t>
  </si>
  <si>
    <t>電氣器材之製造金屬粉末加工及製造電氣器材生產設備之製造及組裝</t>
  </si>
  <si>
    <t>上市股-半導體業產業股-IC設計概念股-觸控面板、山寨機、智慧型機器人、Intel、網通、NFC近場通訊、穿戴裝置、VR/虛擬實境</t>
  </si>
  <si>
    <t>類神經網路及模糊處理器、數位訊號處理器八位元精簡指令微控制器、特定用途積體電硌兼營與本公司業務相關之進出口貿易業務</t>
  </si>
  <si>
    <t>電子零組件之買賣安全規格、電磁相容測試與驗證</t>
  </si>
  <si>
    <t>精密電子產品及其零件、電器類機器之製造、加工暨銅之原、廢料買賣內外銷、電鍍加工及前述有關產品進出口貿易業務</t>
  </si>
  <si>
    <t>上市股-其他電子業產業股-投影機及光電周邊概念股-RFID相關、物聯網</t>
  </si>
  <si>
    <t>全像術及光電相關產品</t>
  </si>
  <si>
    <t>電腦系統及電器類電源傳輸線組.資訊週邊產品訊號聯結線通訊系統高效連接線組.環保節能電子安定器.電子式電源開關光纖被動元件</t>
  </si>
  <si>
    <t>設計.開發.生產.製造及銷售下列產品:自動化設備系統及其零組件、電腦 控制設備及系統、醫療器材及其自動化生產設備、立體停車設備、前項產品 工程之規劃.安裝、 技術咨詢顧問、維修及租賃</t>
  </si>
  <si>
    <t>光電繼電器、光耦合器、磁簧繼電器、磁簧感應器、固態繼電器、精密電容器等電子零組件製造買賣。發電、輸電、配電機械工程。前各項有關進出口貿易業務。</t>
  </si>
  <si>
    <t>系統整合、軟體服務、電腦諮詢顧問影像處理、知識管理服務、數位學習系統建置諮詢服務及教材製作電腦週邊及耗材銷售、維護支援</t>
  </si>
  <si>
    <t>應用套裝軟體之分析.設計.修改.安裝及維護等業務.各型電腦設備.網路設備及其相關軟體之買賣.有關前項之系統整合.網路規劃.資料庫管理及應用軟體設計等.</t>
  </si>
  <si>
    <t>各種電子器材之製造、裝配及買賣業務各種機械批發及買賣業務有關前各項進出口業務</t>
  </si>
  <si>
    <t>筆記型電腦外殼內構件及散熱模組、數位相機、硬碟機、PDAMP3、DATAPLAYER、行動電話、衛星接收器、光纖寬頻相關產品..等、氣動工具、引擎蓋、模具...等</t>
  </si>
  <si>
    <t>平板顯示器映像管電子零組件</t>
  </si>
  <si>
    <t>上市股-電子零組件業集團股-鉅祥概念股-遊戲機、手機、三星、WiiU、PS4</t>
  </si>
  <si>
    <t>連續沖壓精密金屬零件與連續沖壓模具機械零組件、刀具、夾具自動化專用機�C</t>
  </si>
  <si>
    <t>上市股-其他電子業</t>
  </si>
  <si>
    <t>家用、車用、多媒體及專業用影音電子產品之設計研發、製造及買賣前項有關產品及其原料進出口及代理業務</t>
  </si>
  <si>
    <t>厚膜晶片電阻、電阻網路、積體電路等零阻件製造加工、買賣業務。有關前產品及原料之進出口貿易業務。代理國內外有關廠商產品之報價投標及經銷買賣等業務。</t>
  </si>
  <si>
    <t>上市股-資訊服務業產業股-軟體--系統整合概念股-雲端、宅經濟、中國</t>
  </si>
  <si>
    <t>電腦系統、電腦週邊、網路產品及電腦軟體之規劃、銷售及整合。系統整合及諮詢與維修等。</t>
  </si>
  <si>
    <t>上市股-半導體業集團股-強茂概念股-太陽能、車用電子相關</t>
  </si>
  <si>
    <t>整流二極體之生產製造、銷售及進出口業務突波抑制器之生產製造、銷售及進出口業務一般精密電子材料及零組件之製造加工配置買賣進出口業務</t>
  </si>
  <si>
    <t>讀卡機及銷售點終端機之製造、銷售及買賣業務。IC卡讀卡機設備及其週邊設備、零配件之製造、銷售與買賣業務。視訊會議設備及其週邊設備及零配件之製造、銷售、按裝與買賣。</t>
  </si>
  <si>
    <t>上市股-電子零組件業集團股-百容</t>
  </si>
  <si>
    <t>程式開關沖壓件</t>
  </si>
  <si>
    <t>石英晶體之製造加工買賣石英晶體濾波器及振盪器之製造加工買賣</t>
  </si>
  <si>
    <t>數位有線視訊傳輸系統數位衛星通訊傳輸系統數位視訊轉換器產品</t>
  </si>
  <si>
    <t>上市股-光電業產業股-投影機及光電周邊概念股-中國、中概外銷收成股</t>
  </si>
  <si>
    <t>LED及SMD導線架直下式電視背光模組其他電子零組件</t>
  </si>
  <si>
    <t>上市股-其他電子業概念股-中國、中概外銷收成股</t>
  </si>
  <si>
    <t>電器製造業.照明設備製造業.資料儲存及處理設備製造業.無線通信機械器材製造業.電子零組件製造業國際貿易業.產品設計業.資訊軟體服務業</t>
  </si>
  <si>
    <t>上市股-光電業產業股-平面顯示器概念股-網通、數位電視、3D技術、SmartTV</t>
  </si>
  <si>
    <t>TFT-LCD液晶顯示器之設計、製造與銷售LCD TV之設計、製造與銷售</t>
  </si>
  <si>
    <t>上市股-光電業產業股-光碟片</t>
  </si>
  <si>
    <t>光學資訊相關產品</t>
  </si>
  <si>
    <t>電子零組件製造業積層陶瓷及圓板電容、晶片電阻及保險絲、電感、射頻元件製造銷售高壓、高頻與精密電容，車用與工業用特殊電阻及陶瓷粉末製造加工</t>
  </si>
  <si>
    <t>上市股-電子零組件業產業股-製造代理</t>
  </si>
  <si>
    <t>印刷電路板(PCB)製程、檢測設備及製程用各式化學藥水.液晶顯示器(LCD)製程、檢測設備.半導體製程、檢測設備、材料及製程用各式化學品.</t>
  </si>
  <si>
    <t>上市股-其他電子業產業股-儲存設備概念股-雲端</t>
  </si>
  <si>
    <t>個人電腦及週邊設備設計研究開發，製造及買賣業務．通訊網路設備設計開發，製造及買賣業務．電腦軟體程式系統分析設計及電腦資料處理業務．</t>
  </si>
  <si>
    <t>上市股-通信網路業概念股-雲端</t>
  </si>
  <si>
    <t>上市股-其他電子業概念股-車用電子相關、中國、ADAS供應鏈</t>
  </si>
  <si>
    <t>汽車電子其他</t>
  </si>
  <si>
    <t>掌上型電腦與智慧型手機之設計、生產與製造掌上型電腦(含具備無線通訊功能之產品)掌上型電腦與智慧型手機之各式零組件及相關技術支援、售後服務等</t>
  </si>
  <si>
    <t>光電元件、零組件、成品、系統設備製造及買賣業務 。半導體元件、零組件製造、買賣業務。光纖系統設備設計、製造、買賣業務。</t>
  </si>
  <si>
    <t>上市股-建材營造產業股-建築業集團股-霖園</t>
  </si>
  <si>
    <t>興建國宅與商業大樓之出租出售接受委託辦理有關都市計劃、山坡地等之規劃、設計、顧問業務其他有關事業之經營及投資</t>
  </si>
  <si>
    <t>上市股-建材營造產業股-建築業集團股-國產概念股-中國、資產、基礎建設</t>
  </si>
  <si>
    <t>預拌混凝土不動產買賣.出租</t>
  </si>
  <si>
    <t>委託營造廠商興建國民住宅、商業大樓出租出售建築材料之買賣製造代理工業廠房開發租售業</t>
  </si>
  <si>
    <t>承攬代辦土木建築工程土地開發興建房屋住宅及大樓開發租售業</t>
  </si>
  <si>
    <t>建築業其他營業收入</t>
  </si>
  <si>
    <t>國民住宅及商業大樓等之委託興建及經營租售</t>
  </si>
  <si>
    <t>委託營造廠商興建國民住宅、商業大樓出租出售業務投資興闢都市計劃範圍內之市場、公園等公共設施接受委託辦理市地重劃</t>
  </si>
  <si>
    <t>上市股-建材營造產業股-營造業集團股-威京概念股-基礎建設</t>
  </si>
  <si>
    <t>國內外土木工程業務國內外建築工程業務代辦工業區之開發及發展社區工程業務</t>
  </si>
  <si>
    <t>土木工程：承辦各種道路.橋樑.隧道.運河等土木工程建築工程：承辦各種辦公大樓.住宅.學校.廠房.醫院.運動館等工程工廠工程：核能電廠及各種工廠之建廠工程</t>
  </si>
  <si>
    <t>上市股-建材營造產業股-建築業集團股-冠德</t>
  </si>
  <si>
    <t>委託營造廠商興建國民住宅及商業大樓出租出售業務。建築傢具之買賣及進出口貿易業務。接受委託辦理都市更新土地重劃及房屋買賣資訊業務。</t>
  </si>
  <si>
    <t>上市股-建材營造產業股-建築業集團股-京城</t>
  </si>
  <si>
    <t>住宅及大樓開發租售業。電腦設備安裝業。電子資訊供應服務業。</t>
  </si>
  <si>
    <t>上市股-建材營造產業股-建築業集團股-日月光</t>
  </si>
  <si>
    <t>委託營造廠商興建國民住宅及商業大樓出租出售業務買賣各種建材及進出口業務室內設計裝潢工程(營造業除外)</t>
  </si>
  <si>
    <t>委託營造廠商興建商業大樓及國民住宅出租、出售業務投資興闢都市計劃範圍內之停車場餐廳、咖啡廳、旅館業務之經營</t>
  </si>
  <si>
    <t>委託營造廠商興建商業大樓出租出售業務委託營造廠商興建國民住宅出租出售業務房屋租售之介紹業務</t>
  </si>
  <si>
    <t>上市股-建材營造產業股-建築業集團股-宏盛</t>
  </si>
  <si>
    <t>委託營造廠興建國民住宅及商業大樓出售出租業務房屋租售之介紹業務室內裝潢之設計及施工業務(現場僅作辦公室使用)</t>
  </si>
  <si>
    <t>上市股-建材營造產業股-營造業概念股-基礎建設</t>
  </si>
  <si>
    <t>集合住宅商辦大樓等建築工程總承包晶圓廠、封測廠等高科技廠房工程總承包捷運、道路等交通工程統包及總承包</t>
  </si>
  <si>
    <t>上市股-建材營造產業股-建築業概念股-高雄經貿園區</t>
  </si>
  <si>
    <t>委託營造廠商興建國民住宅及商業辦公大樓出租出售業務。代理及買賣各種工程材料建設機械及進出口業務。電腦設備安裝業。</t>
  </si>
  <si>
    <t>委託營造廠商興建商業大樓及國民住宅出售、出租業務(營造廠除外)企業管理、財務管理及投資計劃之諮詢分析顧問業務廢棄物處理業及其他環保服務業(廢棄土處理)</t>
  </si>
  <si>
    <t>委託營造廠商興建國民住宅及商業大樓之出租出售業務</t>
  </si>
  <si>
    <t>住宅及大樓開發租售業.不動產買賣業.不動產租賃業.</t>
  </si>
  <si>
    <t>上市股-建材營造產業股-建築業集團股-興富發</t>
  </si>
  <si>
    <t>委託營造廠商興建商業大樓及國民住宅出租、出售業務。有關室內裝潢之設計及施工業務。有關建材、裝潢材料及建設機械之買賣及進出口業務等。</t>
  </si>
  <si>
    <t>上市股-建材營造產業股-營造業</t>
  </si>
  <si>
    <t>土木建築工程之承攬業務</t>
  </si>
  <si>
    <t>委託營造廠商興建住宅、商業大樓出租出售業務有關建材之買賣及進出口業務</t>
  </si>
  <si>
    <t>上市股-建材營造產業股-營造業集團股-冠德</t>
  </si>
  <si>
    <t>土木、建築、水利及整地工程之承攬。各項基礎工程之承攬。橋樑、隧道工程之承攬。</t>
  </si>
  <si>
    <t>委託營造廠商興建國民住宅商業大樓出租出售業務</t>
  </si>
  <si>
    <t>上市股-建材營造產業股-營造業集團股-正峰</t>
  </si>
  <si>
    <t>委託營造廠商興建商業大樓、國民住宅及廠辦之出租及出售室內裝潢業務及建材.機械買賣及進出口貿易業務委託營造廠興建一般工業用地之廠房倉庫出租等業務</t>
  </si>
  <si>
    <t>住宅及大樓開發租售業務工業廠房開發租售業務特定專業區開發業</t>
  </si>
  <si>
    <t>上市股-建材營造產業股-營造業集團股-潤泰</t>
  </si>
  <si>
    <t>土木泥作建築工程、機電系統工程、預鑄牆板及柱筋工程之設計施工預拌泥作沙漿建材之開發、生產、銷售�S建築材料施作及買賣</t>
  </si>
  <si>
    <t>樂揚</t>
  </si>
  <si>
    <t>產業股-代銷業</t>
  </si>
  <si>
    <t>委託營造廠商興建住宅、商業大樓出租出售業務</t>
  </si>
  <si>
    <t>上市股-貿易百貨產業股-散裝航運概念股-中國、內需中國收成股、中概通路</t>
  </si>
  <si>
    <t>船舶運送業、船務代理業貨櫃集散站經營業除許可業務外，得經營法令非禁止或限制之業務</t>
  </si>
  <si>
    <t>船舶運送業拖船駁船業船務代理業</t>
  </si>
  <si>
    <t>船舶運送船舶買賣船務代理</t>
  </si>
  <si>
    <t>船舶運送及出租業汽車貨櫃貨運業貨櫃集散站經營業</t>
  </si>
  <si>
    <t>汽車貨運業、汽車路線貨運業、汽車貨櫃貨運業倉儲業務、快遞業務、宅配業務冷凍車、冷凍櫃、冷凍庫出租業務及商品分類配送處理業務</t>
  </si>
  <si>
    <t>國內外水上貨運、客運業務之經營倉庫、碼頭、拖船、駁船、貨櫃集散場站業務之經營船舶、貨櫃及車架之修理、租賃、買賣業務之經營</t>
  </si>
  <si>
    <t>客運、貨運、郵運代理業務(包括營業、運務)及代理修護倉儲業務之經營</t>
  </si>
  <si>
    <t>散裝貨輪運輸業(百分之百轉投資海外子公司)汽車貨櫃貨運業民用航空總代理</t>
  </si>
  <si>
    <t>經營港埠碼頭貨櫃集散站辦理貨櫃修理維護業務辦理一般倉庫及保稅業務</t>
  </si>
  <si>
    <t>多通路B2C零售事業穀倉及散裝航運營運旅館營運</t>
  </si>
  <si>
    <t>船舶運送業船務代理、船舶及貨櫃買賣港口貨櫃集散站經營業務、船舶及貨櫃出租業務</t>
  </si>
  <si>
    <t>汽車貨櫃貨運業汽車修理業及其零件買賣加油站業務及倉儲業務</t>
  </si>
  <si>
    <t>海運服務業委託營造廠商興建住宅及商業大樓出租出售業務</t>
  </si>
  <si>
    <t>國際航線之定期及不定期航空客貨運輸業務</t>
  </si>
  <si>
    <t>凌天</t>
  </si>
  <si>
    <t>產業股-航運--航空</t>
  </si>
  <si>
    <t>普通航空業</t>
  </si>
  <si>
    <t>亞航</t>
  </si>
  <si>
    <t>航空器與有關裝備之維修、租賃與買賣航空配件裝備之製造與裝配、精密工業設備之修理以及上述各項業務之代理與顧問</t>
  </si>
  <si>
    <t>高速鐵路之經營</t>
  </si>
  <si>
    <t>國內外軍用、民用航空及相關工業產品之發展、製造、裝修及銷售。協助國內航空工業建立中心衛星體系與制度。提供對航空工業系統之規劃、製造、整合、發展及管理之技術服務。</t>
  </si>
  <si>
    <t>國際海上運輸業務船舶相關管理、維護及服務業務船舶租賃業務、船務代理業務</t>
  </si>
  <si>
    <t>計程車派遣業務及廣告服務</t>
  </si>
  <si>
    <t>船務代理業海運承攬運送業其他顧問服務業</t>
  </si>
  <si>
    <t>汽車貨運及宅配倉儲物流理貨包裝</t>
  </si>
  <si>
    <t>整合型物流服務</t>
  </si>
  <si>
    <t>上市股-觀光事業產業股-旅館業集團股-萬華企業</t>
  </si>
  <si>
    <t>育樂租賃</t>
  </si>
  <si>
    <t>上市股-觀光事業產業股-旅館業</t>
  </si>
  <si>
    <t>國際觀光旅館客房出租中、西餐廳、夜總會及游泳池業務一般進出口貿易業務(許可業務除外)</t>
  </si>
  <si>
    <t>上市股-觀光事業產業股-旅館業集團股-仰德</t>
  </si>
  <si>
    <t>國際觀光大飯店附設餐飲等業務</t>
  </si>
  <si>
    <t>上市股-觀光事業概念股-資產、中國</t>
  </si>
  <si>
    <t>國際觀光旅館.餐飲.電影院.主題遊樂園</t>
  </si>
  <si>
    <t>觀光旅館業務商場出租業務</t>
  </si>
  <si>
    <t>上市股-觀光事業產業股-旅館業概念股-中國、博奕、博奕觀光</t>
  </si>
  <si>
    <t>經營國際觀光旅館;附中西餐廳咖啡廳夜總會酒吧會議廳健身房三溫暖商店等;停車場經營;旅館管理;休閒育樂產業設施諮詢顧問</t>
  </si>
  <si>
    <t>上市股-觀光事業集團股-遠雄</t>
  </si>
  <si>
    <t>經營觀光旅館及餐廳業務經營商品之銷售健身房之經營</t>
  </si>
  <si>
    <t>上櫃股-觀光事業產業股-旅館業</t>
  </si>
  <si>
    <t>國際觀光旅館、餐廳、會議室、咖啡廳其他經交通部核定與觀光旅館有關業務之經營［</t>
  </si>
  <si>
    <t>上櫃股-觀光事業產業股-資訊及遊戲軟體集團股-燦坤企業概念股-宅經濟</t>
  </si>
  <si>
    <t>旅行業</t>
  </si>
  <si>
    <t>楷捷-KY</t>
  </si>
  <si>
    <t>博奕飯店遊樂園與土地開發</t>
  </si>
  <si>
    <t>一般旅館業餐館業商品銷售</t>
  </si>
  <si>
    <t>咖啡飲料及烘培產品製造販售</t>
  </si>
  <si>
    <t>上櫃股-觀光事業概念股-KY股票、回台掛牌</t>
  </si>
  <si>
    <t>飯店業</t>
  </si>
  <si>
    <t>餐飲銷售及連鎖加盟</t>
  </si>
  <si>
    <t>上市股-觀光事業</t>
  </si>
  <si>
    <t>餐館業</t>
  </si>
  <si>
    <t>上櫃股-觀光事業</t>
  </si>
  <si>
    <t>餐飲服務業</t>
  </si>
  <si>
    <t>美麗信</t>
  </si>
  <si>
    <t>集團股-德安開發</t>
  </si>
  <si>
    <t>國際觀光旅館業務之經營附西餐廳、咖啡廳、酒吧、會議廳、健身房、三溫暖商店等停車場經營</t>
  </si>
  <si>
    <t>上市股-觀光事業概念股-宅經濟</t>
  </si>
  <si>
    <t>經營連鎖餐飲品牌</t>
  </si>
  <si>
    <t>維格</t>
  </si>
  <si>
    <t>以銷售觀光客為主之各項類型烘培糕餅及休閒類伴手禮</t>
  </si>
  <si>
    <t>一般旅館業餐飲</t>
  </si>
  <si>
    <t>概念股-KY股票、回台掛牌</t>
  </si>
  <si>
    <t>經營國際觀光旅館附設中西餐廳咖啡廳酒吧會議廳健身房三溫暖美容商店及停車場經營旅館管理諮詢顧問及休閒育樂產業設施經營諮詢診斷分析顧問</t>
  </si>
  <si>
    <t>老四川</t>
  </si>
  <si>
    <t>餐飲業</t>
  </si>
  <si>
    <t>山富</t>
  </si>
  <si>
    <t>提供團體旅遊及自由行旅遊服務接受委託代售票務及代辦簽證服務</t>
  </si>
  <si>
    <t>五福</t>
  </si>
  <si>
    <t>提供國.內外旅客團體旅遊商品或居間勞務銷售與服務</t>
  </si>
  <si>
    <t>國際觀光旅館餐館經營其他</t>
  </si>
  <si>
    <t>上市股-金融保險產業股-銀行業</t>
  </si>
  <si>
    <t>存、放款、外匯及其他銀行業可辦業務</t>
  </si>
  <si>
    <t>上市股-金融保險產業股-銀行業集團股-京城</t>
  </si>
  <si>
    <t>收受支票存款及其他各種存款、辦理短中長期放款、票據貼現.辦理國內外匯兌、保證業務、簽發國內外信用狀等外匯業務.代理收付款項、代售金塊、金幣、銀幣、辦理出租保管箱業務.</t>
  </si>
  <si>
    <t>上市股-金融保險產業股-銀行業集團股-中纖</t>
  </si>
  <si>
    <t>銀行相關事業</t>
  </si>
  <si>
    <t>上市股-金融保險產業股-保險業集團股-旺旺</t>
  </si>
  <si>
    <t>火險、水險、汽車險、承保其他損失責任及再保險、代理其他公司委託之保險業務、各種生產事業投資、依法辦理之事項</t>
  </si>
  <si>
    <t>上市股-金融保險產業股-票券業</t>
  </si>
  <si>
    <t>票券金融業證券商（不含營業廳）</t>
  </si>
  <si>
    <t>人身保險</t>
  </si>
  <si>
    <t>上市股-金融保險產業股-保險業</t>
  </si>
  <si>
    <t>產物保險</t>
  </si>
  <si>
    <t>存款、授信、外匯、投資、信託、個人理財等金融業務</t>
  </si>
  <si>
    <t>代理市庫、存款、授信、外匯、信託、投資等金融業務</t>
  </si>
  <si>
    <t>收受存款、辦理放款、票據貼現、匯兌、承兌、保證、開發信用狀業務、買賣短期票券、投資、外匯業務、信託業務、財富管理及其他代理業務等。</t>
  </si>
  <si>
    <t>土地及工業區投資開發業務資產管理及不良債權處理業務都市更新及不動產證券化業務</t>
  </si>
  <si>
    <t>上市股-金融保險產業股-銀行業集團股-遠東</t>
  </si>
  <si>
    <t>收受存款、辦理放款、保證簽發信用狀、辦理國內外匯兌及承兌業務辦理投資及代銷公債、公司債及金融債券</t>
  </si>
  <si>
    <t>經營銀行法規定之商業銀行業務經營信託法及信託業法規定之信託業務</t>
  </si>
  <si>
    <t>上市股-金融保險產業股-保險業集團股-新光</t>
  </si>
  <si>
    <t>財產保險</t>
  </si>
  <si>
    <t>上市股-金融保險產業股-保險業集團股-長榮</t>
  </si>
  <si>
    <t>H501031再保險業</t>
  </si>
  <si>
    <t>上市股-金融保險產業股-證券業集團股-統一</t>
  </si>
  <si>
    <t>承銷有價證券 自行買賣有價證券 受託買賣有價證券股務代理 有價證券融資融券業務 期貨業務輔助 期貨自營其它經證期會核准之有關證券業務</t>
  </si>
  <si>
    <t>上市股-金融保險集團股-三商行</t>
  </si>
  <si>
    <t>經營人身保險業務</t>
  </si>
  <si>
    <t>上市股-金融保險產業股-金控</t>
  </si>
  <si>
    <t>金融控股公司業投資經主管機關核准之事業對被投資事業之管理</t>
  </si>
  <si>
    <t>金融控股公司業</t>
  </si>
  <si>
    <t>投資管理</t>
  </si>
  <si>
    <t>投資及被投資公司之管理</t>
  </si>
  <si>
    <t>上市股-金融保險產業股-金控概念股-APPLE概念</t>
  </si>
  <si>
    <t>上市股-金融保險產業股-金控集團股-元大</t>
  </si>
  <si>
    <t>上市股-金融保險產業股-金控集團股-新光</t>
  </si>
  <si>
    <t>上市股-金融保險產業股-金控集團股-旺旺</t>
  </si>
  <si>
    <t>本公司得投資下列事業：銀行業、票券金融業、信用卡業、信託業、保險業、證券業、期貨業、創業投資事業、經主管機關核准投資之外國金融機構、其他經主管機關認定與金融業相關之事業。</t>
  </si>
  <si>
    <t>投資金融相關事業經主管機關核准辦理之其他有關業務</t>
  </si>
  <si>
    <t>商業銀行業證券商人身保險代理人、財產保險代理人</t>
  </si>
  <si>
    <t>上市股-貿易百貨產業股-百貨業集團股-退輔會概念股-資產、電信.零售通路</t>
  </si>
  <si>
    <t>百貨業超市電影院</t>
  </si>
  <si>
    <t>上市股-貿易百貨產業股-百貨業集團股-遠東概念股-中國、電信.零售通路、博奕、中概通路、博奕觀光</t>
  </si>
  <si>
    <t>買賣環球百貨及經營超級市場</t>
  </si>
  <si>
    <t>上市股-其他產業股-貿易業</t>
  </si>
  <si>
    <t>港埠石化品之裝卸及儲轉業務進出口貿易業務及其有關之國內外買賣業務</t>
  </si>
  <si>
    <t>上市股-貿易百貨產業股-百貨業集團股-三商行概念股-電信.零售通路</t>
  </si>
  <si>
    <t>一般投資業。</t>
  </si>
  <si>
    <t>上市股-貿易百貨產業股-貿易業概念股-越南設廠、桃園機場捷運</t>
  </si>
  <si>
    <t>上市股-貿易百貨產業股-貿易業集團股-特力概念股-中國、中概通路</t>
  </si>
  <si>
    <t>一般進出口貿易業務及其有關之國內外買賣業務(許可業務除外)代理國內外廠商產品之銷售及投標業務代理國內外廠商之採購及投標業務</t>
  </si>
  <si>
    <t>上市股-貿易百貨產業股-百貨業概念股-電信.零售通路</t>
  </si>
  <si>
    <t>百貨零售業</t>
  </si>
  <si>
    <t>上市股-貿易百貨產業股-百貨業概念股-中國、電信.零售通路、中概通路、嬰幼兒</t>
  </si>
  <si>
    <t>成衣服飾製造及買賣業務各種家具、鞋襪、飾品等百貨之製造及買賣業務各種玩具之製造及買賣</t>
  </si>
  <si>
    <t>上市股-貿易百貨產業股-百貨業集團股-統一概念股-中國、電信.零售通路、中概通路、零售消費、宅經濟</t>
  </si>
  <si>
    <t>超級商店之經營;煙酒.家庭用品之零售</t>
  </si>
  <si>
    <t>天然棉．纖維．紡織品之製造加工染整印花營銷及進出口貿易業務農畜水產品．雜貨．衣著．建材．家具及裝飾品之批發及零售業務委託營造商興建國民住宅．商業大樓出租．出售業務</t>
  </si>
  <si>
    <t>上櫃股-貿易百貨產業股-貿易業</t>
  </si>
  <si>
    <t>各種成衣針織品製造買賣業務代理國內外廠商有關產品經銷投標報價業務前項有關之進出口貿易業務</t>
  </si>
  <si>
    <t>不動產開發不動產租售不動產管理及其他</t>
  </si>
  <si>
    <t>童裝及嬰童產品之研發童裝及嬰童產品之生產童裝及嬰童產品之銷售</t>
  </si>
  <si>
    <t>商場之經營管理各類食品之進口代理及零售、咖啡館及餐廳業務之經營等各類餐旅用品設備之買賣進口與安裝</t>
  </si>
  <si>
    <t>上市股-貿易百貨概念股-KY股票、回台掛牌、嬰幼兒</t>
  </si>
  <si>
    <t>自有品牌童裝及配飾之設計開發及銷售</t>
  </si>
  <si>
    <t>家具買賣進口及批發業務</t>
  </si>
  <si>
    <t>集雅社</t>
  </si>
  <si>
    <t>上櫃股-貿易百貨</t>
  </si>
  <si>
    <t>各種電器製品、視聽音響組合、保養維修與其器材買賣業務進出口貿易業務、代理國內外廠商之報價投標及經銷業務醫療器材批發與零售業務</t>
  </si>
  <si>
    <t>床的世界</t>
  </si>
  <si>
    <t>家具、寢具、廚房器具、裝飾品批發業家具及裝飾品製造業家具、寢具、廚房器具、裝飾品零售業</t>
  </si>
  <si>
    <t>凱羿-KY</t>
  </si>
  <si>
    <t>概念股-KY股票</t>
  </si>
  <si>
    <t>衛星電視購物及購物台購物通路商品開發、製造及銷售In Store TV 店中店通路商品開發、製造及銷售</t>
  </si>
  <si>
    <t>上市股-電腦及週邊設備業產業股-電源類零組件</t>
  </si>
  <si>
    <t>電源供應產品光電產品</t>
  </si>
  <si>
    <t>端子</t>
  </si>
  <si>
    <t>飛機用及船舶用扣件、結構件之製造、加工、代理及買賣業務車輛用及工業用扣件、結構件之製造、加工、代理及買賣業務產品設計業</t>
  </si>
  <si>
    <t>上市股-電腦及週邊設備業產業股-NB系統集團股-聯華神通概念股-遊戲機、PS4、3D列印</t>
  </si>
  <si>
    <t>設計、製造及銷售筆記型電腦、強固型攜帶式電腦、行動智慧監控系統模具設計、模具製造、以及模具成型件航太扣件、汽車機構件</t>
  </si>
  <si>
    <t>上市股-半導體業產業股-IC設計概念股-3D技術</t>
  </si>
  <si>
    <t>動、靜態隨機存取記憶體(DRAM/SRAM)、快閃記憶體(FLASH)類比積體電路、類比與數位混合積體電路與本公司業務相關之產品設計及研發之技術服務</t>
  </si>
  <si>
    <t>各式光學鏡頭模組觀景器模組與光電零組件以上產品之研發設計生產銷售與技術服務等</t>
  </si>
  <si>
    <t>上市股-電子通路業產業股-製造代理集團股-華立</t>
  </si>
  <si>
    <t>半導體製程用材料及設備、資訊通訊用材料及設備。平面顯示器材料及設備、印刷電路板用材料、設備及零組件。光電材料及設備、工業材料及新材料。</t>
  </si>
  <si>
    <t>有關電腦及其週邊產品、電子消費性與通訊用產品之連接線</t>
  </si>
  <si>
    <t>上市股-電腦及週邊設備業概念股-手機、宏達電、APPLE概念</t>
  </si>
  <si>
    <t>PC、NB、Server、TV及行動產品等機構件與沖壓、射出、組裝、銷售精密模具設計製造銷售</t>
  </si>
  <si>
    <t>上市股-半導體業產業股-IC設計集團股-聯電概念股-觸控面板、USB3.0、3D技術</t>
  </si>
  <si>
    <t>電腦週邊控制IC資訊家電相關IC液晶螢幕顯示器相關IC</t>
  </si>
  <si>
    <t>上市股-電子零組件業產業股-電源類零組件概念股-雲端、網通、無線充電</t>
  </si>
  <si>
    <t>電源供應器之製造銷售</t>
  </si>
  <si>
    <t>矽磊晶、化合物半導體磊晶晶圓之開發、製造與銷售</t>
  </si>
  <si>
    <t>3C電子產品</t>
  </si>
  <si>
    <t>照相機、距離計、攝影機、望遠鏡、顯微鏡、複印機傳真機、光碟機用光學鏡片及光學鏡片組合體之製造、加工與外銷等</t>
  </si>
  <si>
    <t>連接器.連接線組、電子元件產品之研發.生產及銷售家電.空調.汽車.事務機器設備相關接線組之研發.生產及銷售電腦資訊系統整合及維護服務</t>
  </si>
  <si>
    <t>本公司為全球工業電腦之供應廠商，專門設計、生產、及銷售各種網路通訊與自動化設備產品。主要產品類有單板/嵌入型/液晶顯示電腦、伺服器、網路儲存設備、工業機箱、介面卡、工作站、電源供</t>
  </si>
  <si>
    <t>各種電子零件加工、製造及其成品之買賣業務電腦週邊設備、通訊器材、電腦通訊網路及其零組件之製造加工買賣代理各種電子零件有關產品之報價經銷</t>
  </si>
  <si>
    <t>電子製造事業體系流通服務事業體系倉儲物流事業體系</t>
  </si>
  <si>
    <t>上市股-通信網路業集團股-南訊</t>
  </si>
  <si>
    <t>網路存取設備產品群</t>
  </si>
  <si>
    <t>被動元件系統模組主動元件</t>
  </si>
  <si>
    <t>上市股-通信網路業產業股-網通系統整合</t>
  </si>
  <si>
    <t>電源供應器和LED驅動器等零組件設計製造和銷售業務智慧型電網解決方案和多網合一網路產品設計製造和銷售業務網路通訊設備和寬頻電力線產品設計製造和銷售業務</t>
  </si>
  <si>
    <t>上市股-電子通路業產業股-半導體代理</t>
  </si>
  <si>
    <t>各種電子零件、組件之進出口業務</t>
  </si>
  <si>
    <t>網路軟體.硬體產品之代理製造及開發</t>
  </si>
  <si>
    <t>上市股-其他電子業產業股-電子設備儀器概念股-智慧型機器人、工業4.0</t>
  </si>
  <si>
    <t>電子工業</t>
  </si>
  <si>
    <t>電腦機殼產品電源供應器等資訊產品</t>
  </si>
  <si>
    <t>上市股-電子通路業產業股-零組件代理</t>
  </si>
  <si>
    <t>電子零組件暨周邊設備之代理銷售</t>
  </si>
  <si>
    <t>研究、開發、製造、銷售下列產品:A.通訊積體電路B.內嵌式微控制器C.數位訊號處理器D.電腦週邊控制積體電路E.液晶顯示器驅動積體電路及系統</t>
  </si>
  <si>
    <t>上市股-半導體業產業股-IC設計集團股-聯電概念股-4GLTE、網通、手機、三星、USB3.0、VR/虛擬實境、工業4.0</t>
  </si>
  <si>
    <t>特殊應用積體電路設計(ASIC)特殊應用積體電路設計用矽智財及系統平台(IP &amp; System Platform)特殊應用積體電路電子設計、自動化軟體工具(ASIC EDA Tools)</t>
  </si>
  <si>
    <t>電子零組件、成品之加工、製造、研究開發、買賣及進出口業務。電話器材及其零組件之製造、代理國內外廠商有關之報價投標業務。資訊軟體服務、零售與批發業、倉儲業、電信器材批發業。</t>
  </si>
  <si>
    <t>PCB製造IC加工</t>
  </si>
  <si>
    <t>上市股-光電業產業股-LCD面板概念股-觸控面板、3D技術</t>
  </si>
  <si>
    <t>LCD液晶顯示器及電容式觸控面板及模組LCM液晶顯示器模組電子零組件製造、電腦與其週邊設備製造及電子材料批發</t>
  </si>
  <si>
    <t>上市股-其他產業股-資訊家電類集團股-凌陽</t>
  </si>
  <si>
    <t>租賃服務收入教育相關電子產品及軟件</t>
  </si>
  <si>
    <t>上市股-半導體業產業股-IC設計集團股-聯發科概念股-網通、三網合一</t>
  </si>
  <si>
    <t>數位機上盒晶片等相關晶片設計業務</t>
  </si>
  <si>
    <t>插件式石英晶體及石英晶體振盪器之製造加工買賣表面黏著式石英晶體及石英晶體振盪器之製造加工買賣表面聲波濾波器之製造買賣</t>
  </si>
  <si>
    <t>上市股-其他電子業產業股-電源類零組件概念股-雲端</t>
  </si>
  <si>
    <t>不斷電電源供應器</t>
  </si>
  <si>
    <t>印刷電路板工業自動化機械電子收銀機系統</t>
  </si>
  <si>
    <t>通訊業</t>
  </si>
  <si>
    <t>電腦系統其他電腦周邊產品</t>
  </si>
  <si>
    <t>上市股-通信網路業概念股-智慧電網、網通、SmartTV</t>
  </si>
  <si>
    <t>電子零件、電腦及週邊設備與其配件之製造修理買賣業務代理有關國內外廠商產品報價及經銷業務</t>
  </si>
  <si>
    <t>代理銷售半導體零組件及相關研發業務</t>
  </si>
  <si>
    <t>上市股-光電業集團股-華新概念股-觸控面板、手機、三星</t>
  </si>
  <si>
    <t>觸控式液晶顯示器之研究、開發、生產、製造及銷售業務。</t>
  </si>
  <si>
    <t>上市股-光電業產業股-光碟片集團股-錸德概念股-3D技術</t>
  </si>
  <si>
    <t>光碟服務產品</t>
  </si>
  <si>
    <t>上市股-光電業概念股-數位電視、3D技術</t>
  </si>
  <si>
    <t>偏光板</t>
  </si>
  <si>
    <t>上市股-建材營造產業股-零組件代理</t>
  </si>
  <si>
    <t>營建工程機電、儀電工程電子零組件之銷售、光電產品之製造及銷售</t>
  </si>
  <si>
    <t>上市股-半導體業產業股-儲存設備集團股-威剛</t>
  </si>
  <si>
    <t>電子零組件製造業電子材料批發業電腦及其週邊設備製造業</t>
  </si>
  <si>
    <t>上市股-電子通路業產業股-半導體代理集團股-蔚華科</t>
  </si>
  <si>
    <t>半導體設備代理、技術諮詢與維修服務應用軟體支援等</t>
  </si>
  <si>
    <t>營建收入</t>
  </si>
  <si>
    <t>上市股-電腦及週邊設備業產業股-儲存設備概念股-雲端、宅經濟、工業4.0</t>
  </si>
  <si>
    <t>研究開發生產製造銷售電腦儲存設備高效能控制卡及系統、電腦高效能網路及圖型系統、多媒體軟硬體套件及系統、電腦電話整合技術相關產品、暨前項產品之管理顧問諮詢技術移轉等業務、及相關之貿易</t>
  </si>
  <si>
    <t>交換式電源供應器、變壓器及電源轉換器之生產銷售及買賣電信器材批發、零售電子材料批發、零售</t>
  </si>
  <si>
    <t>電子零組件製造業。國際貿易業。研究、開發、設計、生產、製造與銷售數位式照相機。</t>
  </si>
  <si>
    <t>上市股-電腦及週邊設備業概念股-雲端</t>
  </si>
  <si>
    <t>硬碟驅動臂組件音圈馬達硬碟上蓋</t>
  </si>
  <si>
    <t>研究開發生產製造及銷售下列產品:1.寬頻網際網路存取路由器2.虛擬私有網路3.防火牆4.第三/四層交換器5.有線高階寬頻網路保全路由器6.無線高階寬頻網路保全路由器</t>
  </si>
  <si>
    <t>資料儲存及處理設備製造業資訊軟體服務業電子零組件製造業</t>
  </si>
  <si>
    <t>上櫃股-光電業產業股-LED發光二極體</t>
  </si>
  <si>
    <t>發光二極體指示燈發光二極體顯示器光電零組件</t>
  </si>
  <si>
    <t>上櫃股-其他電子業</t>
  </si>
  <si>
    <t>PHONIC 專業音響之製造及全球行銷</t>
  </si>
  <si>
    <t>上櫃股-電腦及週邊設備業產業股-電子周邊產品集團股-宏碁概念股-Kinect、遊戲機</t>
  </si>
  <si>
    <t>熱源處理及冷卻風扇</t>
  </si>
  <si>
    <t>上櫃股-半導體業產業股-半導體代理</t>
  </si>
  <si>
    <t>單晶片微控制器應用設計及銷售單晶片微控制器買賣其他電子零組件買賣</t>
  </si>
  <si>
    <t>資訊用電源供應器制造買賣/工業用電源制造買賣通訊用電源制造買賣/外接式電源外接盒/機殼/投影機等產品制造買賣</t>
  </si>
  <si>
    <t>有線通信機械器材製造業、電子零組件製造業、國際貿易業研發、設計、生產及銷售下列產品:1.雷射磊晶片 2.檢光器磊晶片 3.兼營前述產品相關之國際貿易業</t>
  </si>
  <si>
    <t>電子資訊供應服務業資料處理服務業</t>
  </si>
  <si>
    <t>新零售</t>
  </si>
  <si>
    <t>上櫃股-資訊服務業產業股-網通系統整合</t>
  </si>
  <si>
    <t>電腦廣告設計製作電腦網路架設企業資料庫系統建置軟體設計國際商情資訊之提供及電子資訊供應服務網站排序登錄網路行銷</t>
  </si>
  <si>
    <t>電腦軟硬體程式之設計買賣遊戲軟體之代理銷售電子資訊服務</t>
  </si>
  <si>
    <t>嵌入式板卡及系統產品設計製造服務產品其他</t>
  </si>
  <si>
    <t>上櫃股-電子零組件業產業股-被動元件二</t>
  </si>
  <si>
    <t>電解電容器零件、材料之製造加工及買賣業務電機機械之裝配及機械零件、電子零件製造加工買賣前各項有關產品之進出口貿易</t>
  </si>
  <si>
    <t>電子零件組件及其材料之製造加工及買賣業務。電腦週邊設備之製造加工買賣及軟體程式設計業務。前各項有關產品之進出口貿易業務。</t>
  </si>
  <si>
    <t>製造、銷售各種電腦訊號線、連接器、連接線</t>
  </si>
  <si>
    <t>上櫃股-其他電子業產業股-PCB設備</t>
  </si>
  <si>
    <t>印刷電路板設備之銷售代理及售後服務。半導體封裝及電子組裝設備之銷售代理及售後服務。CD-R/DVD設備之銷售代理及售後服務。</t>
  </si>
  <si>
    <t>上市股-半導體業產業股-IC設計集團股-聯電概念股-網通、RFID相關、三網合一、NFC近場通訊、物聯網、穿戴裝置、車聯網、電子商務及延伸、工業4.0</t>
  </si>
  <si>
    <t>設計研究開發生產製造銷售網路控制晶片設計研究開發生產製造銷售數據機晶片組設計研究開發生產製造銷售USB系列晶片</t>
  </si>
  <si>
    <t>上櫃股-通信網路業</t>
  </si>
  <si>
    <t>各種精密五金、塑膠電子零組件、精密嵌件(INSERT PARTS)之產製。五金模具、塑膠模具之設計、製造。上述相關材料之加工及買賣。</t>
  </si>
  <si>
    <t>拍檔</t>
  </si>
  <si>
    <t>POS系統主機POS系統週邊電腦週邊</t>
  </si>
  <si>
    <t>電子零組件製造業電子材料批發業除許可業務外、得經營法令非禁止或限制之業務</t>
  </si>
  <si>
    <t>上櫃股-電子零組件業產業股-零組件代理集團股-台林</t>
  </si>
  <si>
    <t>電子零組件進出口代理及買賣業務印刷電路板設備及相關化學品之代理、買賣業務系統整合業務及相關產品維護業務</t>
  </si>
  <si>
    <t>上櫃股-電子零組件業產業股-印刷電路板</t>
  </si>
  <si>
    <t>印刷電路板之製造加工、測試及買賣業務。家電製品之控制零組件設計、製造加工及買賣業務。家電製品、電子零件製造加工及買賣業務。</t>
  </si>
  <si>
    <t>年程</t>
  </si>
  <si>
    <t>電子產品用鐵氧磁粉及磁鐵心之製造加工及買賣各種電子組件之製造加工及買賣積層晶片電感、積層晶片變壓器、積層晶片濾波器之製造加工及買賣</t>
  </si>
  <si>
    <t>生物醫學相關產品代理臨床前試驗服務</t>
  </si>
  <si>
    <t>上櫃股-半導體業概念股-工業4.0</t>
  </si>
  <si>
    <t>研發、設計及銷售各種 積體電路</t>
  </si>
  <si>
    <t>各種電子監視系統之製造加工各種電子監視系統及其另件之買賣及安裝業務前項有關產品及其原材料之進出口業務</t>
  </si>
  <si>
    <t>上市股-資訊服務業概念股-第三方支付</t>
  </si>
  <si>
    <t>一般廣告服務業電子資訊就業服務</t>
  </si>
  <si>
    <t>半導體及積體電路製造設備之工程承包、製造、買賣及維修工程。化學品：工業級、試藥級、電子級混酸（蝕刻液）、電鑄藥液。半導體相關之機械安裝、電子零組件製造。</t>
  </si>
  <si>
    <t>耀登</t>
  </si>
  <si>
    <t>產業股-通訊零組件</t>
  </si>
  <si>
    <t>人體手持、穿戴與植入系統的安全性與電磁相容之評估服務。射頻應用產品之天線研發製造及相關進出口貿易業務。代理精密量測儀器及國內外廠商產品之投標報價經銷業務。</t>
  </si>
  <si>
    <t>上櫃股-半導體業產業股-IC設計</t>
  </si>
  <si>
    <t>LCD驅動IC之設計與產銷</t>
  </si>
  <si>
    <t>上櫃股-電子零組件業概念股-手機、三星</t>
  </si>
  <si>
    <t>電子零組件合成樹脂及塑膠國際貿易業</t>
  </si>
  <si>
    <t>大綜</t>
  </si>
  <si>
    <t>上市股-光電業產業股-投影機及光電周邊集團股-鴻海概念股-APPLE概念、手機、iPadmini、iPad5</t>
  </si>
  <si>
    <t>光電玻璃及玻璃製品製造業。(LCD手機、DSC、NB面板加工製造)電子零組件製造業。國際貿易業。</t>
  </si>
  <si>
    <t>鈺寶</t>
  </si>
  <si>
    <t>產品設計業無線通信機械器材製造業電子零組件製造業</t>
  </si>
  <si>
    <t>高頻整合元件及模組(研究、開發、生產、製造及銷售)高頻晶片陶瓷元件(研究、開發、生產、製造及銷售)電子材料及電信器材之零售之批發</t>
  </si>
  <si>
    <t>鎔煉.鑄造.擠型.鍛造.CNC精密加工及裝配等生產及製造汽車零配件.電工零配件.機車零配件.自行車零配件.電腦零配件製造</t>
  </si>
  <si>
    <t>高密度波分多工器/解多工器與合波器之設計、生產與銷售服務全光纖式波長存取多工器之設計、生產與銷售服務光機電主動被動元件、模組及次系統之設計、生產與銷售服務</t>
  </si>
  <si>
    <t>上市股-生技醫療業產業股-生化製藥</t>
  </si>
  <si>
    <t>西藥製造業生物技術服務業未分類其他食品製造業</t>
  </si>
  <si>
    <t>上市股-電機機械產業股-PCB設備</t>
  </si>
  <si>
    <t>各種機器之設計製造加工及買賣各種模具之設計製造加工及買賣上項有關業務之進出口貿易業務</t>
  </si>
  <si>
    <t>眾福科</t>
  </si>
  <si>
    <t>液晶顯示器模組</t>
  </si>
  <si>
    <t>上櫃股-半導體業產業股-IC設計集團股-力山概念股-網通、RFID相關、三網合一、NFC近場通訊、Google眼鏡、物聯網、車聯網、工業4.0</t>
  </si>
  <si>
    <t>通信及混合信號接收處理積體電路資訊及多媒體繪圖、 相關積體電路及繪圖板非同步傳輸模式積體電路及模組</t>
  </si>
  <si>
    <t>上櫃股-貿易百貨集團股-炎洲概念股-電子商務及延伸</t>
  </si>
  <si>
    <t>包裝材料 雲端服務 研發及產銷精簡型電腦</t>
  </si>
  <si>
    <t>生物製藥研發業務中 、西藥之批發、零售業醫療器材、動物用藥之批發、零售業及國際貿易業</t>
  </si>
  <si>
    <t>公準</t>
  </si>
  <si>
    <t>面板、半導體、航太類等產業之關鍵零組件之精密加工及製造模具零組件自動化設備</t>
  </si>
  <si>
    <t>微邦</t>
  </si>
  <si>
    <t>微機電系統設備.零組件之生產.設計.諮詢.顧問業務.醫療器材之設計.規劃.維護.製造.加工.買賣研究開發業務.前各項產品進出口貿易業務(醫療器材及微機電系統設備零組件)</t>
  </si>
  <si>
    <t>上櫃股-半導體業產業股-電源類零組件</t>
  </si>
  <si>
    <t>住宅及大樓開發租售業建築批發業一般廣告服務業</t>
  </si>
  <si>
    <t>電子零組件製造業電子材料批發業電子材料零售業</t>
  </si>
  <si>
    <t>電子零件、電子材料之製造加工及進出口貿易等業務變壓器線架製造及銷售</t>
  </si>
  <si>
    <t>上櫃股-電子零組件業概念股-手機、三星、USB3.0</t>
  </si>
  <si>
    <t>連接線組件研發及組裝</t>
  </si>
  <si>
    <t>技術服務(生化科技產品(中西藥)研發)中西藥品零售食品飲料零售</t>
  </si>
  <si>
    <t>上櫃股-電子零組件業產業股-電子周邊產品</t>
  </si>
  <si>
    <t>蜂鳴器、揚聲器、喇叭、麥克風、耳機之製造及銷售通訊配件之製造及銷售</t>
  </si>
  <si>
    <t>上櫃股-電子零組件業產業股-電源類零組件</t>
  </si>
  <si>
    <t>電源供應器各式線圈製作買賣業務充電器各式線圈製作買賣INVERTER各式線圈製作買賣</t>
  </si>
  <si>
    <t>上市股-電子通路業產業股-通訊零組件概念股-網通、SmartTV、穿戴裝置</t>
  </si>
  <si>
    <t>國際貿易業資訊軟體服務業電子資訊供應服務業</t>
  </si>
  <si>
    <t>電池製造業電子零組件製造業發電、輸電、配電機械製造業</t>
  </si>
  <si>
    <t>上櫃股-電腦及週邊設備業產業股-NB系統概念股-無人機</t>
  </si>
  <si>
    <t>各式電腦軟硬體之研究設計規劃製作銷售(特許業務除外)各式電腦零組件之研究銷售電腦主機及週邊設備零組件之製造加工及買賣業務</t>
  </si>
  <si>
    <t>上櫃股-電子零組件業產業股-儲存設備</t>
  </si>
  <si>
    <t>各式連接器製造、設計及買賣業務儲存裝置設備及其週邊裝置製造、設計、維修及零件買賣業務.電腦視覺系統設計製造維修買賣業務.</t>
  </si>
  <si>
    <t>光學眼鏡產品買賣眼科儀器設備買賣、租賃及技術服務、眼科藥品耗材買賣醫院及診所管理顧問</t>
  </si>
  <si>
    <t>有、無線電通信零組件及其系統設備之研發、設計、製造、銷售。電腦硬體及週邊設備零組件之研發、設計、製造、銷售。積體電路製造及封裝。</t>
  </si>
  <si>
    <t>上櫃股-電子通路業產業股-半導體代理</t>
  </si>
  <si>
    <t>電子材料零售業.批發業資訊軟體服務業資料處理服務業</t>
  </si>
  <si>
    <t>上櫃股-電機機械產業股-電源類零組件</t>
  </si>
  <si>
    <t>電源供應器工業用電腦週邊產品車用週邊零組件</t>
  </si>
  <si>
    <t>互補金氧半導體影像感測積體電路之研究、開發、設計、生產及銷售</t>
  </si>
  <si>
    <t>上櫃股-半導體業產業股-IC設計集團股-蔚華科概念股-網通、SmartTV</t>
  </si>
  <si>
    <t>微控制器IC、嵌入式微處理器及網路單晶片IC等設計、製造及販賣</t>
  </si>
  <si>
    <t>上市股-電子零組件業產業股-印刷電路板概念股-博奕</t>
  </si>
  <si>
    <t>印刷電路板製造</t>
  </si>
  <si>
    <t>上櫃股-光電業產業股-投影機及光電周邊</t>
  </si>
  <si>
    <t>3C電子產品其他</t>
  </si>
  <si>
    <t>上櫃股-電子通路業產業股-零組件代理</t>
  </si>
  <si>
    <t>電子材料零售業電子材料批發業電子資訊供應服務業</t>
  </si>
  <si>
    <t>各種電感器、晶片電感、濾波器、變壓器之製造加工及買賣。轉換器、延遲線、收斂線圈及各種磁鐵芯之製造加工及買賣。電源供應器、電器電子零組件、電腦及其週邊設備等之製造及買賣。</t>
  </si>
  <si>
    <t>一般旅館業住宅及大樓開發租賃業不動產買賣業</t>
  </si>
  <si>
    <t>上市股-半導體業概念股-雲端、網通、無線充電</t>
  </si>
  <si>
    <t>功率積體電路(Power IC)電源模組(Power Module)場效電晶體(MOSFET)</t>
  </si>
  <si>
    <t>上櫃股-半導體業產業股-電子周邊產品概念股-穿戴裝置</t>
  </si>
  <si>
    <t>上櫃股-半導體業產業股-零組件代理集團股-威剛概念股-USB3.0、Intel</t>
  </si>
  <si>
    <t>電子零組件製造業電子材料批發業製造輸出業</t>
  </si>
  <si>
    <t>上櫃股-半導體業產業股-IC封裝測試概念股-網通、NFC近場通訊、車用電子相關、車聯網</t>
  </si>
  <si>
    <t>記憶體IC之晶圓測試數位訊號IC及混合訊號IC之晶圓及成品測試晶圓型式之Burn in 之測試</t>
  </si>
  <si>
    <t>上櫃股-半導體業產業股-IC封裝測試概念股-4GLTE、網通</t>
  </si>
  <si>
    <t>積體電路、IC 及其測試機組之研發及測試資訊軟體服務業電子零組件製造業</t>
  </si>
  <si>
    <t>住宅及大樓開發租售業不動產買賣業都市更新重建業</t>
  </si>
  <si>
    <t>上櫃股-半導體業產業股-IC設計概念股-太陽能、燃料電池</t>
  </si>
  <si>
    <t>消費性/多媒體/微控制器IC應用設計、方案整合與銷售半導體雷射元件/太陽能面板及太陽能應用、設計、整合及銷售</t>
  </si>
  <si>
    <t>上櫃股-電腦及週邊設備業</t>
  </si>
  <si>
    <t>USB萬用匯流埠等電腦週邊設備之研發、產製居家智能應用之軟、韌、硬體之開發整合前項有關產品及原料之進出口貿易業務</t>
  </si>
  <si>
    <t>上櫃股-電子零組件業集團股-志超概念股-手機、三星</t>
  </si>
  <si>
    <t>電子零組件製造業電子材料零售業製造輸出業</t>
  </si>
  <si>
    <t>印刷預塗式平版及鋁版素材感光呈像用光阻劑、顯影劑</t>
  </si>
  <si>
    <t>數位影音多媒體產品液晶顯示器模組其他</t>
  </si>
  <si>
    <t>多功能視訊卡視訊會議產品</t>
  </si>
  <si>
    <t>上櫃股-電子零組件業產業股-IC設計</t>
  </si>
  <si>
    <t>電子零組件製造業研究、開發、生產、製造、銷售無刷式風扇馬達驅動晶片研究、開發、生產、製造、銷售混和數位及類比晶片</t>
  </si>
  <si>
    <t>上櫃股-其他電子業產業股-IC封裝測試</t>
  </si>
  <si>
    <t>積體電路之研究開發製作、分析預燒、測試業務半導體零件及其儀器進出口</t>
  </si>
  <si>
    <t>上櫃股-通信網路業概念股-遊戲機、XBOXOne</t>
  </si>
  <si>
    <t>各種塑膠製品及模具製造、加工及買賣業務電子零組件製造加工及買賣業務有線通信機械器材製造及電信器材批發、零售</t>
  </si>
  <si>
    <t>玩具娛樂用品批發零售業、電子材料零組件製造批發零售業資訊軟體服務批發零售業、事務機器設備製造批發零售業、國際貿易電子資訊供應服務業、玩具製造業、資料儲存及處理設備製造業</t>
  </si>
  <si>
    <t>電腦、電子、電信、照相機等塑膠零組件之射出成型製造、買賣模具開發、設計電子儲存裝置等週邊設備</t>
  </si>
  <si>
    <t>有線及無線通信機械器材製造買賣電子零組件製造買賣電機與電子機械器材製造買賣</t>
  </si>
  <si>
    <t>上櫃股-光電業產業股-資訊家電類概念股-安控器材與保全</t>
  </si>
  <si>
    <t>上櫃股-其他電子業產業股-貿易業</t>
  </si>
  <si>
    <t>真空蒸鍍薄膜之製造加工、買賣及其原材料之買賣。電子膠帶、保護膜等光電材料之製造加工買賣。前各項相關產品之進出口貿易業務。</t>
  </si>
  <si>
    <t>經營銲錫絲、銲錫棒、BGA錫球及銲錫膏等之製造及銷售。</t>
  </si>
  <si>
    <t>衛星定位系統(GPS)主機板GPS資訊應用產品(CF-GPS.G-MOUSE)</t>
  </si>
  <si>
    <t>上市股-電子零組件業產業股-電源類零組件</t>
  </si>
  <si>
    <t>交換式電源供應器、無停電裝置、變壓器等之加工製造買賣業務.電子零件、電機儀器、科學儀表、各式半導體裝置之加工及買賣業務.各種有無線電通訊機件、器材、電音儀器之修護裝配買賣業務.</t>
  </si>
  <si>
    <t>拓洋</t>
  </si>
  <si>
    <t>各種電腦連接片彈片之製造加工買賣業務各種機械五金零件及電器零件之製造加工買賣業務各種模具之設計製造加工買賣業務</t>
  </si>
  <si>
    <t>上櫃股-電子零組件業產業股-零組件代理</t>
  </si>
  <si>
    <t>各種連續沖壓模具及其另件、精密端子、五金另件前項有關產品之進出口貿易業務代理前項有關國內外廠商產品之投標議價及經銷業務</t>
  </si>
  <si>
    <t>按鍵及模組產品3C產品輸入裝置</t>
  </si>
  <si>
    <t>上市股-電子通路業產業股-通訊零組件集團股-瑞昱</t>
  </si>
  <si>
    <t>電子零組件之製造加工及買賣業務電腦系統設備、主機板、介面卡與電腦週邊設備製造加工及賣賣一般進出口貿易業務</t>
  </si>
  <si>
    <t>上櫃股-半導體業產業股-IC設計概念股-Intel</t>
  </si>
  <si>
    <t>類比積體整合電路產品設計</t>
  </si>
  <si>
    <t>多層及軟式印刷電路板之製造加工及買賣業務電子零組件之製造加工及買賣業務資料儲存及處理設備製造業</t>
  </si>
  <si>
    <t>上櫃股-電子零組件業概念股-USB3.0、3D技術</t>
  </si>
  <si>
    <t>線裝類(含連接器)電子產品天線</t>
  </si>
  <si>
    <t>電子零組件製造業，電池製造業，電器零售業電子材料批發業，電子材料零售業，電器批發業國際貿易業</t>
  </si>
  <si>
    <t>上櫃股-其他電子業概念股-雲端、無人機</t>
  </si>
  <si>
    <t>散熱模組</t>
  </si>
  <si>
    <t>電子產品及其零件、電源供應器之進出口買賣業務電腦外殼、電腦週邊設備之研究開發、組裝加工及進出口買賣業務電腦外殼沖壓機械及其零組件之進出口買賣業務</t>
  </si>
  <si>
    <t>上櫃股-電子零組件業產業股-電池及電源模組</t>
  </si>
  <si>
    <t>電源供應器、電源轉換器、電池充電器、各式變壓器塑膠射出成型加工及買賣業務各種無線通訊器材之買賣、裝設及進出口業務</t>
  </si>
  <si>
    <t>連接器及散熱器之製造、代理銷售及買賣電子電腦之零組件之加工製造裝配買賣業務電線電纜之加工組裝製造之買賣</t>
  </si>
  <si>
    <t>上櫃股-光電業集團股-億光概念股-LED光源</t>
  </si>
  <si>
    <t>氮化鎵發光二極體磊晶片與晶粒</t>
  </si>
  <si>
    <t>電子材料批發業國際貿易業(限工廠產品)電子零組件製造業</t>
  </si>
  <si>
    <t>寶德</t>
  </si>
  <si>
    <t>產業股-電子周邊產品</t>
  </si>
  <si>
    <t>電子零組件製造、電信管制射頻器材製造、電腦及其週邊設備製造其他電機及電子機械器材製造、資訊軟體批發業、資訊軟體零售業國際貿易、電信管制射頻器材輸入業、智慧財產業及其他設計業</t>
  </si>
  <si>
    <t>軟性銅箔基板保護膠片其他</t>
  </si>
  <si>
    <t>上市股-光電業產業股-資訊家電類概念股-安控器材與保全、新兆元通信</t>
  </si>
  <si>
    <t>數位監控系統</t>
  </si>
  <si>
    <t>臺慶科</t>
  </si>
  <si>
    <t>線圈晶片</t>
  </si>
  <si>
    <t>光學鏡片加工製造買賣鏡片組合裝配製造買賣光學原器加工製造買賣</t>
  </si>
  <si>
    <t>光纖被動元件之設計、生產與銷售服務光纖模組及整合系統之設計、生產與銷售服務光纖相關之生產測試儀器設備之設計、生產與銷售服務</t>
  </si>
  <si>
    <t>上櫃股-半導體業產業股-IC封裝測試</t>
  </si>
  <si>
    <t>IC封裝及測試</t>
  </si>
  <si>
    <t>上櫃股-其他電子業集團股-凌陽概念股-防疫環保</t>
  </si>
  <si>
    <t>紅外線溫度量測儀耳溫槍、額溫槍等體溫量測產品其他</t>
  </si>
  <si>
    <t>晶圓級尺寸封裝業務晶圓級後護層封裝業務</t>
  </si>
  <si>
    <t>NB、液晶顯示幕、手機、3C電子等樞紐之研發、製造及銷售精密金屬沖壓件精密彈簧製品</t>
  </si>
  <si>
    <t>健格</t>
  </si>
  <si>
    <t>機械設計及其器材之輸出及買賣業務電子零組件製造業自動電腦儀表遙控之工程設計及施工</t>
  </si>
  <si>
    <t>上櫃股-電機機械概念股-智慧型機器人</t>
  </si>
  <si>
    <t>食品、飲料、生物科技之整廠自動化生產設備之系統整合及銷售業務食品、化工、包裝之機械及原料、包材與香料等之買賣及進出口業務代理國內外廠商報價投標業務及前項各工程之規劃設計安裝試車</t>
  </si>
  <si>
    <t>電信管制射頻器材製造業電信管制射頻器材輸入業無線通信機械器材製造業</t>
  </si>
  <si>
    <t>上市股-光電業概念股-LED光源、新兆元能源</t>
  </si>
  <si>
    <t>高亮度氮化鎵藍、綠光發光二極體磊晶片及晶粒之研發、製造及銷售氮化鎵紫外光發光二極體磊晶片及晶粒之研發、製造及銷售氮化鎵量子點發光二極體磊晶片及晶粒之研發、製造及銷售</t>
  </si>
  <si>
    <t>矽利光產品買賣:矽烷偶合劑，矽橡膠，矽油，矽樹脂矽利光產品買賣:離型劑、消泡劑、散熱材料、RTVI、RTVII矽利光產品買賣：LED封裝材料及太陽能電池應用材料等</t>
  </si>
  <si>
    <t>上櫃股-電子零組件業產業股-印刷電路板集團股-鉅祥概念股-觸控面板</t>
  </si>
  <si>
    <t>軟性印刷電路板</t>
  </si>
  <si>
    <t>佳得</t>
  </si>
  <si>
    <t>基站延伸放大系統(包括強波器、監控軟件及其配件)</t>
  </si>
  <si>
    <t>上櫃股-其他電子業產業股-機電工程</t>
  </si>
  <si>
    <t>特殊管路工程之設計、規劃、施工二次配工程之設計、規劃、施工特殊氣體分配盤與氣瓶櫃之設計與製造</t>
  </si>
  <si>
    <t>各類光學鏡頭、鏡片研發及生產製造。高功率LED室內外照明產品。</t>
  </si>
  <si>
    <t>上市股-半導體業產業股-資訊家電類集團股-鴻海概念股-工業4.0</t>
  </si>
  <si>
    <t>半導體設備、次系統及系統整合平面顯示器設備、次系統及系統整合</t>
  </si>
  <si>
    <t>嵌入式系統模組液晶顯示應用設備及模組其他</t>
  </si>
  <si>
    <t>工業用塑膠製品製造業。電線及電纜製造業。電子零組件製造、批發、零售業。</t>
  </si>
  <si>
    <t>電磁鐵、電磁閥、繼電器之製造及銷售、石英晶體銷售等</t>
  </si>
  <si>
    <t>彥陽</t>
  </si>
  <si>
    <t>電腦及其周邊設備、IC電子零件之研發批發零售買賣業務.代理前項國內外廠商產品投標報價及經銷業務.前各項產品之進出口貿易業務.</t>
  </si>
  <si>
    <t>奇鈦科</t>
  </si>
  <si>
    <t>塗料油墨接著劑纖維染料匯加劑之進出口買賣業務。工業助劑製造業、電子零組件製造業、一般進出口買賣業務。紡織水處理劑顏料染料皮革原料之進出口買賣業務。</t>
  </si>
  <si>
    <t>上櫃股-通信網路業產業股-資訊家電類概念股-車用電子相關、無人機</t>
  </si>
  <si>
    <t>衛星導航定位系統產品之設計、生產及銷售行車記錄器產品之設計、生產及銷售穿戴式裝置產品之設計、生產及銷售</t>
  </si>
  <si>
    <t>連接器</t>
  </si>
  <si>
    <t>上櫃股-光電業產業股-工業電腦概念股-安控器材與保全</t>
  </si>
  <si>
    <t>安全監控產品系列，工業電腦產品系列及週邊產品</t>
  </si>
  <si>
    <t>德之傑</t>
  </si>
  <si>
    <t>產業股-掃瞄器及數位相機</t>
  </si>
  <si>
    <t>數位攝影機之研發及銷售業務數位相機之研發及銷售業務</t>
  </si>
  <si>
    <t>上市股-光電業集團股-鴻海</t>
  </si>
  <si>
    <t>LED晶粒研發、製造、封裝、模組及銷售</t>
  </si>
  <si>
    <t>積體電路之設計</t>
  </si>
  <si>
    <t>各種光學玻璃、光學鏡片、透鏡毛胚、稜鏡毛胚之製造、加工及買賣各種精密光學鏡頭、光學儀器之製造、加工及買賣照相機、望遠鏡、放大鏡、等光學用器具之製造加工及買賣</t>
  </si>
  <si>
    <t>一、研究、開發、生產、製造及銷售：各種應用積體電路1.嵌入式記憶體及邏輯元件。2.設計用元件資料庫。3.設計用自動化工具二、提供前述產品相關及客戶委託之技術服務。</t>
  </si>
  <si>
    <t>各種半導體、光電及太陽能產業所需之原材料、零組件及其設備</t>
  </si>
  <si>
    <t>光資訊產品光通訊產品微小型元件產品</t>
  </si>
  <si>
    <t>上櫃股-光電業產業股-電池及電源模組集團股-英業達概念股-太陽能、新兆元能源</t>
  </si>
  <si>
    <t>電子零組件製造業電子材料零售業國際貿易業</t>
  </si>
  <si>
    <t>上市股-光電業概念股-安控器材與保全、新兆元通信</t>
  </si>
  <si>
    <t>有線無線通信機械器材製造及銷售電子零組件及電信器材製造及銷售資訊軟體、資料處理及電子資訊服務及銷售</t>
  </si>
  <si>
    <t>檢測系統及設備</t>
  </si>
  <si>
    <t>3C電子產品充電器交換式電源供應器</t>
  </si>
  <si>
    <t>上櫃股-通信網路業產業股-通訊零組件概念股-網通、數位電視、三網合一、SmartTV</t>
  </si>
  <si>
    <t>衛星電視接收系統外銷音響之製造加工及買賣一般進出口貿易代理國內外廠商前各項有關產品之報價投標及銷售</t>
  </si>
  <si>
    <t>單板電腦系統產品產業電腦週邊</t>
  </si>
  <si>
    <t>電子零組件製造業國際貿易業</t>
  </si>
  <si>
    <t>上櫃股-電腦及週邊設備業概念股-雲端</t>
  </si>
  <si>
    <t>NB Thermal ModuleOthers</t>
  </si>
  <si>
    <t>上櫃股-電子零組件業產業股-電源類零組件概念股-電動車Tesla</t>
  </si>
  <si>
    <t>電源開關電源插座變頻控制器</t>
  </si>
  <si>
    <t>敘豐</t>
  </si>
  <si>
    <t>TP整廠製程設備LCD整廠製程設備自動化物流規劃及製造</t>
  </si>
  <si>
    <t>住宅及大樓開發租售綜合營建</t>
  </si>
  <si>
    <t>上櫃股-光電業產業股-製造代理</t>
  </si>
  <si>
    <t>模具製造機器設備製造光電節能系統工程及銷售</t>
  </si>
  <si>
    <t>微波高頻通訊元件-濾波器、雙工器之設計研發與製造。微波高頻通訊元件-天線及其他被動元件之設計研發與製造。</t>
  </si>
  <si>
    <t>汽車電子連接器製造加工及買賣汽車線組產品製造加工及買賣模具設計製造及買賣</t>
  </si>
  <si>
    <t>上市股-電腦及週邊設備業產業股-電子周邊產品</t>
  </si>
  <si>
    <t>相片印表機及週邊耗材研發批發零售之經營事務性機器設備批發零售國際貿易</t>
  </si>
  <si>
    <t>CCL &amp; PCB 自動化設備。Flat Panel Display (簡稱FPD) 自動化設備。物流、其他自動化設備製造及所營相關設備維修與售服。</t>
  </si>
  <si>
    <t>上櫃股-通信網路業產業股-網通系統整合集團股-松翰概念股-車用電子相關</t>
  </si>
  <si>
    <t>衛星導航定位系統及藍芽應用產品之設計、生產及銷售</t>
  </si>
  <si>
    <t>電子、資訊、電機及電器類電源線組插座、插頭、轉接頭、組合式插頭其他</t>
  </si>
  <si>
    <t>電子零組件製造業；光學儀器製造業；其他設計業；國際貿易業研究/開發/設計/製造/銷售各式顯像或取像之光源、光學元件研究/開發/設計/製造/銷售各式顯像或取像之模組、光機引擎</t>
  </si>
  <si>
    <t>上櫃股-其他電子業概念股-手機、宏達電</t>
  </si>
  <si>
    <t>各式塑膠日用品、電子零組件、汽車及其零件之表面處理業務。</t>
  </si>
  <si>
    <t>上櫃股-電子零組件業概念股-手機、三星、穿戴裝置</t>
  </si>
  <si>
    <t>連接器之研發、製造與銷售光纖／高頻連接器之研發、製造與銷售HINGE之研發、製造與銷售</t>
  </si>
  <si>
    <t>模具製造業模具批發業電子零組件製造業</t>
  </si>
  <si>
    <t>太陽能電池</t>
  </si>
  <si>
    <t>上市股-電腦及週邊設備業產業股-主機板集團股-和碩</t>
  </si>
  <si>
    <t>個人電腦主機板個人電腦主機板之零配件</t>
  </si>
  <si>
    <t>照明產品設計組裝</t>
  </si>
  <si>
    <t>NB、手機及其他電子產品之防電磁波干擾及外觀膜處理真空濺鍍機設備</t>
  </si>
  <si>
    <t>上市股-半導體業集團股-大同概念股-太陽能、新兆元能源</t>
  </si>
  <si>
    <t>電腦、通訊、電子資訊及家電用電源傳輸線及訊號連接線組前項產品之進出口貿易業務及代理國內外廠商產品投標與經銷等業務</t>
  </si>
  <si>
    <t>上櫃股-電腦及週邊設備業產業股-電子周邊產品概念股-讀取辨識、物聯網</t>
  </si>
  <si>
    <t>端點銷售系統 POS SYSTEM</t>
  </si>
  <si>
    <t>上櫃股-光電業</t>
  </si>
  <si>
    <t>上櫃股-光電業概念股-觸控面板</t>
  </si>
  <si>
    <t>LCD背光模組零組件-聚光片</t>
  </si>
  <si>
    <t>筆記型電腦連接器一般連接器</t>
  </si>
  <si>
    <t>上市股-電子通路業概念股-工業4.0</t>
  </si>
  <si>
    <t>電腦設備安裝業電子材料批發業電腦及事務性機器設備批發業</t>
  </si>
  <si>
    <t>嵌入式非揮發記憶體IP授權及技術服務</t>
  </si>
  <si>
    <t>晶相光</t>
  </si>
  <si>
    <t>LED中小尺寸背光模組發光二極體指示燈、顯示器其他電子產品(LED應用燈組、紅外線發射二極體...)</t>
  </si>
  <si>
    <t>上市股-半導體業集團股-台塑概念股-太陽能</t>
  </si>
  <si>
    <t>矽晶圓電子材料之製造及銷售進出口業務前項原材料之買賣及進出口業務除許可業務外，得經營非法令非禁止或限制之業務</t>
  </si>
  <si>
    <t>上市股-電子零組件業概念股-智慧型機器人</t>
  </si>
  <si>
    <t>上市股-光電業概念股-網通、RFID相關、NFC近場通訊、物聯網</t>
  </si>
  <si>
    <t>TFT-LCD檢測機台設備零組件及電子配件維修收入</t>
  </si>
  <si>
    <t>上市股-半導體業集團股-元大</t>
  </si>
  <si>
    <t>各種馬達、電子零件及電機器材之進出口買賣業務有關前項產品之國內外廠商代理報價、投標及經銷業務除許可業務外，得經營法令非禁止或限制之業務</t>
  </si>
  <si>
    <t>機殼電源供應器其他電腦周邊(散熱器)</t>
  </si>
  <si>
    <t>上櫃股-其他電子業產業股-電子周邊產品</t>
  </si>
  <si>
    <t>影像處理機器設計製造加工買賣液晶電視光電板設計製造買賣衛星電視KU頻道接收器材之製造加工買賣</t>
  </si>
  <si>
    <t>州巧</t>
  </si>
  <si>
    <t>光電電子零組件、模具及精密儀器等製造加工買賣業務</t>
  </si>
  <si>
    <t>上市股-半導體業產業股-IC製造概念股-觸控面板、手機、三星、3D技術</t>
  </si>
  <si>
    <t>研究、開發、設計、製造及銷售手持式行動裝置應用晶片</t>
  </si>
  <si>
    <t>線上遊戲軟體研發及銷售</t>
  </si>
  <si>
    <t>NB、LCD、手機、3C電子等產品的扭力轉軸之研發設計、製造及銷售光纖連接器之研發設計、製造及銷售</t>
  </si>
  <si>
    <t>光宸</t>
  </si>
  <si>
    <t>產業電腦產品及產業相關產品電子加工服務消費性電子產品</t>
  </si>
  <si>
    <t>上市股-電子零組件業概念股-USB3.0</t>
  </si>
  <si>
    <t>電線、電纜、電腦用多蕊線、彈簧曲線等之特殊電線製造</t>
  </si>
  <si>
    <t>機械安裝業電子材料批發業電子零組件製造業</t>
  </si>
  <si>
    <t>上櫃股-其他電子業概念股-中國、電動車、車用電子相關、ADAS供應鏈</t>
  </si>
  <si>
    <t>汽車電子零配件之製造買賣。</t>
  </si>
  <si>
    <t>上櫃股-半導體業</t>
  </si>
  <si>
    <t>上櫃股-半導體業產業股-IC製造集團股-禾伸堂概念股-觸控面板、Android、Intel、工業4.0</t>
  </si>
  <si>
    <t>產品設計業電子材料批發業電子材料零售業</t>
  </si>
  <si>
    <t>上市股-光電業概念股-觸控面板</t>
  </si>
  <si>
    <t>光學膜片設計製造</t>
  </si>
  <si>
    <t>上櫃股-通信網路業產業股-無線網路集團股-神腦概念股-雲端、網通、4GLTE、工業4.0</t>
  </si>
  <si>
    <t>無線網路產品(WiFi)之設計開發、製造及買賣有線網路產品(Switch)之設計開發、製造及買賣電話系統產品之設計開發、製造及買賣。</t>
  </si>
  <si>
    <t>上櫃股-光電業產業股-投影機及光電周邊集團股-鼎元概念股-太陽能</t>
  </si>
  <si>
    <t>太陽能電池模組製造、銷售太陽能電池系統設計</t>
  </si>
  <si>
    <t>非接觸式機械視覺檢測系統設備</t>
  </si>
  <si>
    <t>上櫃股-通信網路業產業股-工業電腦概念股-博奕、雲端</t>
  </si>
  <si>
    <t>工業級電腦主機板及相關產品之設計、製造及銷售</t>
  </si>
  <si>
    <t>晶圓測試、雷射修補、成品IC 測試、外觀檢查、捲帶包裝等服務</t>
  </si>
  <si>
    <t>上櫃股-資訊服務業概念股-3D列印</t>
  </si>
  <si>
    <t>製造業3D電腦工程繪圖CAD/CAM/CAE/CAID軟體產品代理銷售製造業3D電腦工程繪圖軟體技術應用顧問軟體線上教育輔導、軟體人才培訓及電腦網路系統整合應用</t>
  </si>
  <si>
    <t>上市股-光電業產業股-投影機及光電周邊概念股-太陽能、新兆元能源、空汙防治</t>
  </si>
  <si>
    <t>研究、開發、設計、製造及銷售(1) 太陽能電池及相關系統(2)太陽能發電模組及晶圓(3) 兼營與本公司產品相關之進出口貿易業務</t>
  </si>
  <si>
    <t>上櫃股-電腦及週邊設備業概念股-智慧電網、物聯網、智慧型機器人、工業4.0</t>
  </si>
  <si>
    <t>產業電腦相關產品研發、製造銷售及電腦軟體代理買賣遠端控制器之研發、製造銷售、維修及相關材料進出口業務工控介面卡之研發、製造銷售、維修及相關材料進出口業務</t>
  </si>
  <si>
    <t>上市股-半導體業集團股-大同</t>
  </si>
  <si>
    <t>矽晶圓研磨片藍寶石晶棒</t>
  </si>
  <si>
    <t>真空鍍膜設備 VCE (Vacuum Coating Equipment)真空鍍膜代工 VCS (Vacuum Coating Service)薄膜元件 TFC (Thin Film Component)</t>
  </si>
  <si>
    <t>電子零組件製造機械設備製造業務電子零件材料批發及零售業務</t>
  </si>
  <si>
    <t>半導體/LED/Solar/LCD等製程機台設備代理、研發與製造晶圓再生技術研發與服務化學分析儀器代理技術、研發與製造</t>
  </si>
  <si>
    <t>聯致</t>
  </si>
  <si>
    <t>集團股-聯電</t>
  </si>
  <si>
    <t>黏合膠片、銅箔基板印刷電路板壓合代工精密化學品</t>
  </si>
  <si>
    <t>物性分析電性分析材料元素分析</t>
  </si>
  <si>
    <t>上市股-半導體業產業股-IC設計</t>
  </si>
  <si>
    <t>電子零組件製造業產品設計業</t>
  </si>
  <si>
    <t>上市股-光電業產業股-LED發光二極體概念股-LED光源、空汙防治</t>
  </si>
  <si>
    <t>高功率LED元件模組、PLCC及光傳輸元件之研發、製造及銷售</t>
  </si>
  <si>
    <t>瑞鼎</t>
  </si>
  <si>
    <t>集團股-友達</t>
  </si>
  <si>
    <t>研究、開發、設計、生產、製造及銷售1. 顯示器驅動IC2. 觸控IC</t>
  </si>
  <si>
    <t>上市股-電子零組件業集團股-光寶概念股-網通、無線充電</t>
  </si>
  <si>
    <t>電子零組件消費性電子產品</t>
  </si>
  <si>
    <t>上櫃股-電腦及週邊設備業產業股-工業電腦概念股-物聯網</t>
  </si>
  <si>
    <t>工業用主機控制板介面卡之研發裝配組合加工製造業務電腦產品、電子零組件之研發裝配組合加工製造及買賣進出口業務各種電子零組件與相關軟硬體及工業用控制器及傳感器之買賣</t>
  </si>
  <si>
    <t>山太士</t>
  </si>
  <si>
    <t>光學膜工業膠帶</t>
  </si>
  <si>
    <t>無線區域網路產品整合性數位家庭及行動辦公室之多媒體閘道器無線影音產品</t>
  </si>
  <si>
    <t>映興</t>
  </si>
  <si>
    <t>產業股-零組件代理</t>
  </si>
  <si>
    <t>電氣保護器.高溫壓電線、壓力傳感器等元件代理、板線端模組製造各類照明電源、SMD LED等元件代理、PCBA設計與客製化服務avin智慧化綠建築無線控制系統、研發製造及自有品牌行銷</t>
  </si>
  <si>
    <t>前源</t>
  </si>
  <si>
    <t>光收發模組其他</t>
  </si>
  <si>
    <t>建祥國際</t>
  </si>
  <si>
    <t>電器製造、批發及零售業其他電機及電子機械器材製造業電子材料批發及零售業</t>
  </si>
  <si>
    <t>各種模具、金屬零件之製造加工及買賣各種塑膠成型製品及其零件之製造加工及買賣各種電子、電機及其零件之開發製造加工及買賣</t>
  </si>
  <si>
    <t>電子式安定器加工製造買賣業務電子式變壓器加工製造買賣業務LED Driver 加工製造買賣業務</t>
  </si>
  <si>
    <t>上櫃股-電腦及週邊設備業集團股-台半概念股-網通、RFID相關、NFC近場通訊、物聯網</t>
  </si>
  <si>
    <t>條碼印表機及其零配件</t>
  </si>
  <si>
    <t>上櫃股-光電業集團股-錸德概念股-觸控面板、手機、穿戴裝置</t>
  </si>
  <si>
    <t>導電玻璃生產與銷售</t>
  </si>
  <si>
    <t>上市股-其他電子業產業股-電源類零組件</t>
  </si>
  <si>
    <t>不斷電電源供應系統之設計製造及銷售業務電源保護與電源管理系統之設計製造及銷售業務電力電子相關設備之設計製造及銷售業務</t>
  </si>
  <si>
    <t>上市股-光電業產業股-電纜業集團股-嵩益概念股-觸控面板、手機、三星、宏達電、越南設廠、穿戴裝置</t>
  </si>
  <si>
    <t>觸控面板之製造與銷售高壓交連PE電力電纜附屬器材之製造與銷售</t>
  </si>
  <si>
    <t>上櫃股-光電業產業股-LCD面板集團股-中環概念股-觸控面板</t>
  </si>
  <si>
    <t>觸控面板產品研發觸控面板產品製造觸控面板產品銷售</t>
  </si>
  <si>
    <t>電子組件製造業國際貿易業表面處理業</t>
  </si>
  <si>
    <t>上櫃股-電腦及週邊設備業產業股-電池及電源模組概念股-鋰電池、電動車</t>
  </si>
  <si>
    <t>電子零組件製造業電池製造業電腦及週邊設備製造業</t>
  </si>
  <si>
    <t>華信科</t>
  </si>
  <si>
    <t>集團股-華宇概念股-3D列印</t>
  </si>
  <si>
    <t>上櫃股-其他電子業集團股-漢唐</t>
  </si>
  <si>
    <t>不斷電系統設備(UPS)研發.製造.銷售及代理改善電力品質系統設備.太陽能電力系統設備研發.製造及銷售維護及技術服務業務</t>
  </si>
  <si>
    <t>導電塑膠薄膜</t>
  </si>
  <si>
    <t>上櫃股-光電業產業股-投影機及光電周邊集團股-群光藍天概念股-Kinect、遊戲機、網通、SmartTV、Android、XBOXOne</t>
  </si>
  <si>
    <t>光學儀器製造業電子零組件製造業其他電機及電子機械器材製造業</t>
  </si>
  <si>
    <t>上櫃股-電子零組件業概念股-再生循環</t>
  </si>
  <si>
    <t>(有鉛、無鉛)銲錫條、錫絲、(有鉛、無鉛)錫珠、錫膏、全(半)球有(無)鉛助焊劑等相關產品</t>
  </si>
  <si>
    <t>行車記錄器買賣導航系統之電子地圖軟體開發、買賣、維護及相關軟體服務。行動裝置軟體開發及衛星接收器零售。</t>
  </si>
  <si>
    <t>云光</t>
  </si>
  <si>
    <t>產業股-LED發光二極體集團股-嵩益</t>
  </si>
  <si>
    <t>中小尺寸背光模組</t>
  </si>
  <si>
    <t>塑橡膠結合類產品橡膠類製品</t>
  </si>
  <si>
    <t>聚醯亞胺薄膜之製造與銷售電子零組件製造業</t>
  </si>
  <si>
    <t>上櫃股-電子零組件業概念股-手機、小米手機</t>
  </si>
  <si>
    <t>連接器製造生產線材製造生產模具開發</t>
  </si>
  <si>
    <t>上櫃股-電腦及週邊設備業集團股-精技概念股-網通、讀取辨識、NFC近場通訊、物聯網、工業4.0</t>
  </si>
  <si>
    <t>自動資料收集產品研發、製造、全球銷售</t>
  </si>
  <si>
    <t>各種機械及零件、精密模具之製造加工買賣各種精密沖件產品及精密塑膠崁入射出之製造與販賣金屬零件表面處理加工及機械加工自動車床及CNC車床加工</t>
  </si>
  <si>
    <t>百辰</t>
  </si>
  <si>
    <t>相機模組與電腦週邊產品</t>
  </si>
  <si>
    <t>上市股-半導體業概念股-KY股票、回台掛牌、AI人工智慧</t>
  </si>
  <si>
    <t>專業特殊應用積體電路(Application Specific IC、 ASIC)系統單晶片(System-on-Chip; SoC)設計及製造生產</t>
  </si>
  <si>
    <t>上櫃股-其他電子業集團股-中鋼概念股-3D列印</t>
  </si>
  <si>
    <t>各式薄膜濺鍍靶材、太陽能電池用導電膠及貴金屬材料之加工銷售</t>
  </si>
  <si>
    <t>上櫃股-通信網路業概念股-KY股票、雲端、回台掛牌、網通</t>
  </si>
  <si>
    <t>網路連線安全及網路流量加速相關係統之研發及銷售</t>
  </si>
  <si>
    <t>電腦週邊零組件之研發、生產及銷售汽車、醫療、通訊及太陽能設備相關接線組之研發、生產及銷售連接器、線材、光電子元件等產品之研發、生產及銷售</t>
  </si>
  <si>
    <t>光學膜相關產品</t>
  </si>
  <si>
    <t>上市股-光電業集團股-圓剛</t>
  </si>
  <si>
    <t>光纖網路局端、用戶端設備及網管交換器之研發製造及買賣</t>
  </si>
  <si>
    <t>觸控感應器、觸控模組、觸控螢幕、ITO玻璃及保護玻璃相關產品之研發、生產及銷售。</t>
  </si>
  <si>
    <t>康訊</t>
  </si>
  <si>
    <t>無線通信機械器材製造業資訊軟體服務業國際貿易業</t>
  </si>
  <si>
    <t>上櫃股-半導體業概念股-車用電子相關</t>
  </si>
  <si>
    <t>專業整流二極體之研究、設計、檢測、製造及國內外銷售業務。整流二極體零組件之及國內外銷售業務。晶圓檢測及相關產品之國內外銷售業務。</t>
  </si>
  <si>
    <t>聯享</t>
  </si>
  <si>
    <t>透明導電膜</t>
  </si>
  <si>
    <t>精密塑膠模具之設計開發塑膠射出零組件</t>
  </si>
  <si>
    <t>光罩解決方案產品機台設備產品晶圓解決方案產品</t>
  </si>
  <si>
    <t>上櫃股-通信網路業概念股-網通、智慧電網、4GLTE</t>
  </si>
  <si>
    <t>高頻/車用連接線室內外天線工業用次系統產品等製造加工買賣業務一般進出口貿易業務(期貨除外)有關前項業務之代理經銷報價及投標業務</t>
  </si>
  <si>
    <t>工業用塑膠製品製造業電子零組件製造業國際貿易業</t>
  </si>
  <si>
    <t>上市股-半導體業概念股-太陽能</t>
  </si>
  <si>
    <t>資訊軟體服務業、資訊處理服務業、電子資訊供應服務業、除許可業務外，得經營法令非禁止或限制之業務</t>
  </si>
  <si>
    <t>華立捷</t>
  </si>
  <si>
    <t>面射型雷射感測光源面射型雷射監視器光源光纖通訊</t>
  </si>
  <si>
    <t>上櫃股-電子零組件業概念股-遊戲機、PS4、XBOXOne</t>
  </si>
  <si>
    <t>整合型訊號連接器</t>
  </si>
  <si>
    <t>上櫃股-光電業集團股-國碩概念股-太陽能、空汙防治、中國、中國十三五</t>
  </si>
  <si>
    <t>太陽能導電漿</t>
  </si>
  <si>
    <t>上櫃股-電腦及週邊設備業概念股-雲端、工業4.0</t>
  </si>
  <si>
    <t>產業用電腦及伺服器用機箱類存儲平台類系統平台類</t>
  </si>
  <si>
    <t>上市股-通信網路業集團股-和碩概念股-4GLTE、網通</t>
  </si>
  <si>
    <t>無線網路通訊模組產品之研究開發、生產製造及銷售數位影像處理模組產品之研究開發、生產製造及銷售</t>
  </si>
  <si>
    <t>氮化銦鎵磊晶片與晶粒(InGaN Epi Wafer &amp; Chip)發光二極體封裝(Package)及其模組上述各產品之系統及應用零組件</t>
  </si>
  <si>
    <t>上市股-電腦及週邊設備業產業股-PC業</t>
  </si>
  <si>
    <t>上市股-建材營造集團股-台橡概念股-印度設廠、基礎建設</t>
  </si>
  <si>
    <t>投資</t>
  </si>
  <si>
    <t>上市股-生技醫療業集團股-永信概念股-生技、防疫環保</t>
  </si>
  <si>
    <t>鑫聯大投控</t>
  </si>
  <si>
    <t>化學藥品、醫藥品、工業藥品之製造及買賣業務。精密化學材料製造業國際貿易業</t>
  </si>
  <si>
    <t>上市股-生技醫療業產業股-製藥周邊集團股-佳醫概念股-防疫環保、中國</t>
  </si>
  <si>
    <t>血液透析相關醫療耗材外科設備及耗材、 血袋、 造口健康家電及保養品系列產品</t>
  </si>
  <si>
    <t>各種西藥動物用藥農藥環境用藥化粧品等之製造及銷售生物技術服務業各種醫療器材玻璃器具橡膠製品等製造銷售及食品什貨批發零售</t>
  </si>
  <si>
    <t>醫療用褥瘡氣墊床組福祉器材醫療電子產品</t>
  </si>
  <si>
    <t>醫療耗材(血液迴路管、藥用軟袋、TPU體內導管等)製造買賣醫療設備之進出口貿易</t>
  </si>
  <si>
    <t>上市股-生技醫療業產業股-生化製藥集團股-美吾華概念股-生技</t>
  </si>
  <si>
    <t>天然植物、中草藥成分、萃取分離技術、生化科技之研發中草藥、原料藥及化學藥品之研發醫藥品之顧問服務</t>
  </si>
  <si>
    <t>一、甲魚粉、甲魚蛋、甲魚油等甲魚食品加工製造銷售買賣業務。二、甲魚加工買賣業務。</t>
  </si>
  <si>
    <t>濟生醫藥</t>
  </si>
  <si>
    <t>一般中西藥品類抗生素藥品類及醫療器材之製造與銷售醫療器材機器整廠設備及飲料輸出買賣業務</t>
  </si>
  <si>
    <t>不動產買賣及租賃業國際貿易業</t>
  </si>
  <si>
    <t>各種藥品醫療器材製造販賣業務各種化妝品動物藥品製造販賣業務各種化學食品添加物及飲料製造販賣業務</t>
  </si>
  <si>
    <t>醫療器材製造加工及銷售醫療耗材製造及代理銷售醫院工程及管理顧問</t>
  </si>
  <si>
    <t>普生</t>
  </si>
  <si>
    <t>產業股-製藥周邊</t>
  </si>
  <si>
    <t>診斷用套組及輔助器材之設計、開發、製造、銷售及進出口貿易業務生物製品之設計、開發、製造、銷售及進出口貿易業務醫療用品之設計、開發、製造、銷售及進出口貿易業務</t>
  </si>
  <si>
    <t>上市股-生技醫療業產業股-生化製藥集團股-三商行</t>
  </si>
  <si>
    <t>原料藥、原料藥中間體、特殊及精密化學品之加工、製造及銷售</t>
  </si>
  <si>
    <t>西藥、醫療器材及乳製品、化妝品、食品等之批發買賣、代理經銷、製造及進出口</t>
  </si>
  <si>
    <t>數位式血壓計呼吸治療系列產品溫度系列產品</t>
  </si>
  <si>
    <t>西藥製造業西藥批發業西藥零售業</t>
  </si>
  <si>
    <t>期美</t>
  </si>
  <si>
    <t>室內運動器材及零配件之製造、加工裝配、買賣業務</t>
  </si>
  <si>
    <t>各種醫療器材製造、加工、買賣。醫療氣體用儀器、儀表、設備之製造、按裝、施工及買賣。醫療用中央氣體工程及其他系統設計、維修保養、承裝工程。</t>
  </si>
  <si>
    <t>中藥製造買賣西藥進口批發零售其他健康照護產品、保健食品製造、批發、零售</t>
  </si>
  <si>
    <t>骨科用人工植入物：包括人工關節、人工骨板、骨釘、骨針等。</t>
  </si>
  <si>
    <t>研究、開發、生產、製造及銷售各種西藥製劑各種西藥品、西藥原料之銷售及進出口業務各種藥物之臨床試驗服務</t>
  </si>
  <si>
    <t>生物晶片之研究、開發、製造與銷售國際貿易業建設開發相關產業</t>
  </si>
  <si>
    <t>國鼎</t>
  </si>
  <si>
    <t>單株抗體、多株抗體、蛋白質、檢驗試劑、循環稀有細胞富集檢測系統之研發、生產、銷售</t>
  </si>
  <si>
    <t>台欣生</t>
  </si>
  <si>
    <t>產業股-生化製藥</t>
  </si>
  <si>
    <t>血糖測試片血糖測試儀血糖測試儀套組</t>
  </si>
  <si>
    <t>天賜爾</t>
  </si>
  <si>
    <t>保健產品化妝品私密肌膚保養品</t>
  </si>
  <si>
    <t>太和-KY</t>
  </si>
  <si>
    <t>彩妝類護膚類其他類</t>
  </si>
  <si>
    <t>美容產品與護理套組之研發、製造及銷售業務特許經營美容連鎖加盟店之經營與推廣業務除許可業務外，得經營法令非禁止或限制之業務</t>
  </si>
  <si>
    <t>醫學美容之雷射儀器銷售醫學美容之耗材、保養品銷售醫學美容之儀器維護</t>
  </si>
  <si>
    <t>作物保劑、植物營養劑的研究開發、生產製造與銷售一體化服務</t>
  </si>
  <si>
    <t>血清、疫苗、檢驗試劑、生物製劑及其菌液、原料等之加工製造買賣有關西藥、動物用藥品、化學品及飼料添加物等之加工製造買賣前各項產品之進出口貿易與代理</t>
  </si>
  <si>
    <t>醫藥開發及銷售</t>
  </si>
  <si>
    <t>新藥研發</t>
  </si>
  <si>
    <t>微生物研發及量產微生物有機複合肥生化有機複合肥</t>
  </si>
  <si>
    <t>優你康</t>
  </si>
  <si>
    <t>隱形眼鏡</t>
  </si>
  <si>
    <t>明躍</t>
  </si>
  <si>
    <t>體育用品製造業醫療器材批發業醫療器材零售業</t>
  </si>
  <si>
    <t>醫療器材製造業、醫療器材批發業、醫療器材零售業及國際貿易業電腦及其週邊設備製造業、資訊軟體批發業及資訊軟體零售業資訊軟體服務業、除許可業務外、得經營法令非禁止或限制之業務</t>
  </si>
  <si>
    <t>美容保健產品之銷售</t>
  </si>
  <si>
    <t>訊映</t>
  </si>
  <si>
    <t>醫療器材製造業醫療器材批發業醫療器材零售業</t>
  </si>
  <si>
    <t>泉盛</t>
  </si>
  <si>
    <t>抗體藥物之研發銷售</t>
  </si>
  <si>
    <t>1.基因檢測 2.分子診斷 3.生物技術服務4.個人化醫療相關檢測服務 5.生物資訊服務 6.健康照護</t>
  </si>
  <si>
    <t>居家醫療檢測產品生醫材料及產品天然蝦紅素及原料</t>
  </si>
  <si>
    <t>新藥開發</t>
  </si>
  <si>
    <t>醫療器材用產品精密扣件產品微波開關產品</t>
  </si>
  <si>
    <t>上市股-生技醫療業概念股-中國</t>
  </si>
  <si>
    <t>放射腫瘤、神經科學、影像醫學、眼科及外科/手術等儀器設備銷售維修保養、出租及其相關零配件、耗材之銷售及藥品銷售一般投資業</t>
  </si>
  <si>
    <t>友霖</t>
  </si>
  <si>
    <t>集團股-友華</t>
  </si>
  <si>
    <t>西藥研發、製造及銷售</t>
  </si>
  <si>
    <t>西藥製造業(原料藥產品及註冊針劑)原料藥之中間體物生物製藥技術服務</t>
  </si>
  <si>
    <t>抗癌用之單株抗體開發單株抗體標的授權醣質抗原與蛋白質藥物相關委託服務</t>
  </si>
  <si>
    <t>泰宗</t>
  </si>
  <si>
    <t>肝臟疾病新藥及檢測之開發西藥產品、醫療器材、機能性食品製造、買賣</t>
  </si>
  <si>
    <t>鑫品</t>
  </si>
  <si>
    <t>免疫細胞儲存生物技術服務委託試驗服務</t>
  </si>
  <si>
    <t>動物用藥製造業、生物技術服務業醫療器材製造業、一般儀器製造業</t>
  </si>
  <si>
    <t>因華</t>
  </si>
  <si>
    <t>生物技術服務業研究發展服務業</t>
  </si>
  <si>
    <t>處方用藥、指示用藥、健康消費品、美容保養品之銷售處方用藥及指示用藥之經銷物流服務</t>
  </si>
  <si>
    <t>醫療及保健產品開發與零售</t>
  </si>
  <si>
    <t>柏登</t>
  </si>
  <si>
    <t>醫療器材研發製造與銷售生物技術服務研究發展服務</t>
  </si>
  <si>
    <t>製藥技術之開發及轉移西藥製造與銷售其他生技服務等業務</t>
  </si>
  <si>
    <t>醫療器材製造業國際貿易業智慧財產權業</t>
  </si>
  <si>
    <t>尖端醫</t>
  </si>
  <si>
    <t>研發、生產、銷售藥物殘留檢驗試劑。濫用藥物檢驗。臍帶血幹細胞之研發與儲存及生物技術服務業等相關業務。</t>
  </si>
  <si>
    <t>電腦輔助診斷軟體高階醫材</t>
  </si>
  <si>
    <t>上市股-生技醫療業概念股-KY股票、回台掛牌</t>
  </si>
  <si>
    <t>美容美體產品美容美體SPA課程</t>
  </si>
  <si>
    <t>法德藥</t>
  </si>
  <si>
    <t>特殊製劑技術平台的開發及應用口服固體緩控釋製劑技術與產品的開發其他生技服務等業務</t>
  </si>
  <si>
    <t>喬本</t>
  </si>
  <si>
    <t>超臨界萃取技術、SMB純化分離技術及USP原料認證服務天然植物、中草藥成分萃取分離技術及中草藥、原料藥之研發牛樟植育事業及醫藥品之顧問服務</t>
  </si>
  <si>
    <t>禾生技</t>
  </si>
  <si>
    <t>醫療器材批發業西藥製造業新藥及新醫材研發</t>
  </si>
  <si>
    <t>基米</t>
  </si>
  <si>
    <t>相關科學研究服務臨床定序相關癌症個體化醫療及遺傳性篩檢服務預防性基因檢測之大眾基因定序服務</t>
  </si>
  <si>
    <t>暐世</t>
  </si>
  <si>
    <t>血糖測試儀血糖測試片保養品</t>
  </si>
  <si>
    <t>數位 X光診斷影像設備之研發、生產製造、銷售與安裝維修升級</t>
  </si>
  <si>
    <t>中華豆腐、豆花冷凍食品、火鍋料</t>
  </si>
  <si>
    <t>液態糖漿</t>
  </si>
  <si>
    <t>上櫃股-塑膠工業</t>
  </si>
  <si>
    <t>合成皮塑膠皮</t>
  </si>
  <si>
    <t>各項包裝材料之製造加工及買賣業務各種絕源材料印刷電路基板之製造加工及買賣業務各種塑膠薄膜及金屬薄膜之製造加工及買賣業務</t>
  </si>
  <si>
    <t>塑膠布製造反光片</t>
  </si>
  <si>
    <t>上市股-塑膠工業集團股-炎洲概念股-越南設廠</t>
  </si>
  <si>
    <t>薄膜膠帶包裝材料</t>
  </si>
  <si>
    <t>上櫃股-紡織纖維概念股-越南設廠、TPP</t>
  </si>
  <si>
    <t>各種人造纖維縫線及織造用紗之製造、銷售與批發業務。各種棉、毛、麻絲、人造絲等混合線之製造與經銷。有關線類紡織品之製造經銷。</t>
  </si>
  <si>
    <t>上櫃股-紡織纖維</t>
  </si>
  <si>
    <t>紡織業電子材料批發、零售</t>
  </si>
  <si>
    <t>特多龍加工絲</t>
  </si>
  <si>
    <t>長纖紡織業國際貿易業不動產買賣及租賃、旅館經營</t>
  </si>
  <si>
    <t>成衣製造、加工、買賣及進出口業務成衣附屬品之加工、買賣及進出口業務代理國內外廠商有關前各項業務之投標、報價、採購、經銷</t>
  </si>
  <si>
    <t>委託營造廠商興建商業大樓、國民住宅出售租出售業務。室內裝潢設計工程承攬及有關裝潢材料之進出口買賣。</t>
  </si>
  <si>
    <t>上櫃股-紡織纖維概念股-TPP</t>
  </si>
  <si>
    <t>各類魚網各類線索各類繩索</t>
  </si>
  <si>
    <t>元勝國際</t>
  </si>
  <si>
    <t>紗線、絲帶、網繩、纜、疋頭、絲織布、針織布、加工絲、仿棉絲</t>
  </si>
  <si>
    <t>聚酯加工絲胚布租賃收入</t>
  </si>
  <si>
    <t>針織布</t>
  </si>
  <si>
    <t>展頌</t>
  </si>
  <si>
    <t>各種纖維及其原材料之製造加工和纖造買賣內外銷紡絲機械設備及其零配件維修、組裝、加工及買賣業務前各項之進出口貿易業務</t>
  </si>
  <si>
    <t>透濕防水機能性紡織品</t>
  </si>
  <si>
    <t>體育用品、工業用線、尼龍線、釣漁線、割草線等各種紡紗、織布、不織布、其他紡織及製品製造育樂用品、布疋、衣著、鞋、帽、傘、服飾品、漁具等批發買賣</t>
  </si>
  <si>
    <t>敏成</t>
  </si>
  <si>
    <t>集團股-盛弘</t>
  </si>
  <si>
    <t>靜電濾材/熔噴不織布/保溫棉特殊醫療耗材布服租賃</t>
  </si>
  <si>
    <t>針織成衣、梭織成衣及各種成衣製造加工買賣業務前項有關產品之進出口貿易代理前各項有關國內外廠商產品之報價投標業務</t>
  </si>
  <si>
    <t>上櫃股-紡織纖維概念股-越南設廠</t>
  </si>
  <si>
    <t>國際貿易業務印染整理業成衣業</t>
  </si>
  <si>
    <t>成衣加工成衣製造成衣買賣</t>
  </si>
  <si>
    <t>上櫃股-電機機械概念股-中國</t>
  </si>
  <si>
    <t>各種鋼圈、鋁合金輪圈製造、加工、出口鋼板加工、出口及銷售汽車轉向系統之製造、出口及銷售</t>
  </si>
  <si>
    <t>自動販賣機</t>
  </si>
  <si>
    <t>客、貨、病床用電梯，電扶梯及維修保養。發電機、停車設備。</t>
  </si>
  <si>
    <t>上櫃股-電機機械集團股-和大</t>
  </si>
  <si>
    <t>各種工作母機及其零配件及原料之製造加工買賣。塑膠射出成型機等產業機械及其有關零配件及原料前項有關產品進出口貿易與代理買賣業務。</t>
  </si>
  <si>
    <t>各項工作母機製造加工及內外銷販賣前項有關工具之製造加工內外銷進出口貿易業務電子產品製造及買賣</t>
  </si>
  <si>
    <t>上櫃股-電機機械集團股-永大概念股-中國、車用電子相關、智慧型機器人</t>
  </si>
  <si>
    <t>汽車空調機電產品</t>
  </si>
  <si>
    <t>上市股-電機機械概念股-工業4.0</t>
  </si>
  <si>
    <t>各種工作母機機械工具與電腦組件之製造加工及銷售電腦數值控制車床、切削中心機之製造與銷售</t>
  </si>
  <si>
    <t>冰水機組冷凝機組</t>
  </si>
  <si>
    <t>汽車零件鍛壓製造加工機車、自行車零件鍛壓製造加工機械、五金及3C電子零件鍛壓製造加工</t>
  </si>
  <si>
    <t>上櫃股-其他概念股-電動車</t>
  </si>
  <si>
    <t>新能源科技生物科技其他</t>
  </si>
  <si>
    <t>各種鋼模設計製造加工修理買賣業務電子零組件製造各種塑膠射出成型製品等之製造加工買賣</t>
  </si>
  <si>
    <t>上市股-電機機械集團股-聲寶</t>
  </si>
  <si>
    <t>其他機械製造業(壓縮機、機械零組件)發電、輸電、配電機械製造業電器製造業、製造輸出業</t>
  </si>
  <si>
    <t>機械設備製造業、其他機械製造業資訊軟體服務業、其它設計業除許可業務外，得經營法令非禁止或限制之業務</t>
  </si>
  <si>
    <t>粉末冶金業除許可業務外，得經營法令非禁止或限制之業務��</t>
  </si>
  <si>
    <t>汽機車座椅及座椅調角器、機車煞車圓盤及齒輪、精沖件等</t>
  </si>
  <si>
    <t>上市股-其他概念股-無人機</t>
  </si>
  <si>
    <t>運動休閒產品航太醫療產品原物料及其他</t>
  </si>
  <si>
    <t>旭東</t>
  </si>
  <si>
    <t>高科技電子產業製程精密設備製造及銷售。自行車及自動化專用機械製造及銷售。液壓管件、模具製造及銷售。</t>
  </si>
  <si>
    <t>大詠城</t>
  </si>
  <si>
    <t>工具機鑄件生產銷售</t>
  </si>
  <si>
    <t>全球</t>
  </si>
  <si>
    <t>滾珠螺桿、線性滑軌及滾珠花鍵等產品之製造及銷售</t>
  </si>
  <si>
    <t>上櫃股-其他概念股-無人機</t>
  </si>
  <si>
    <t>航太產業發動機機匣、起落架及次系統相關零組件。無菌食品充填設備產業相關零組件。工業用自動化精密傳動零組件。</t>
  </si>
  <si>
    <t>設計、研發及生產自動化乾燥設備及相關機械設備製造與買賣</t>
  </si>
  <si>
    <t>各種熱交換器之製造加工及買賣。有關鋁製品模具之製造加工及買賣</t>
  </si>
  <si>
    <t>春日</t>
  </si>
  <si>
    <t>螺絲、螺帽、零件成型機研發、設計、生產及銷售</t>
  </si>
  <si>
    <t>音圈馬達上下板硬碟機沖壓零組件其他</t>
  </si>
  <si>
    <t>長亨</t>
  </si>
  <si>
    <t>飛機引擎零組件製造</t>
  </si>
  <si>
    <t>上櫃股-電機機械概念股-工業4.0</t>
  </si>
  <si>
    <t>製程自動化感測器之設計、生產與銷售電機氣動控制元件之設計、生產與銷售電子電力控制儀表等整合服務</t>
  </si>
  <si>
    <t>機電工程承攬運動場館委辦營運管理</t>
  </si>
  <si>
    <t>上市股-電機機械概念股-中國十三五</t>
  </si>
  <si>
    <t>以自營品牌專業研發、製造及銷售通用型空氣壓縮機</t>
  </si>
  <si>
    <t>盛復</t>
  </si>
  <si>
    <t>鋁合金鍛造品之設計.製造.銷售與代工</t>
  </si>
  <si>
    <t>無線胎壓監測器系統</t>
  </si>
  <si>
    <t>氣動執行元件氣動控制元件氣源處理元件及氣動輔助元件之研發、生產及銷售</t>
  </si>
  <si>
    <t>上櫃股-其他概念股-水力資源</t>
  </si>
  <si>
    <t>過濾分離設備及周邊產品之研發、設計、製造與銷售</t>
  </si>
  <si>
    <t>售後市場汽車剎車系統零組件之製造、生產及銷售。</t>
  </si>
  <si>
    <t>寶緯</t>
  </si>
  <si>
    <t>鋁擠型鋁窗其他</t>
  </si>
  <si>
    <t>久裕興</t>
  </si>
  <si>
    <t>自行車零件製造及銷售機車之零件製造及銷售自行車、機車零件暨相關產品之開發</t>
  </si>
  <si>
    <t>強信-KY</t>
  </si>
  <si>
    <t>工業縫紉機配件</t>
  </si>
  <si>
    <t>健椿</t>
  </si>
  <si>
    <t>精密主軸設計、製造、銷售</t>
  </si>
  <si>
    <t>穎漢</t>
  </si>
  <si>
    <t>全自動設備工具機其他零件類</t>
  </si>
  <si>
    <t>百德</t>
  </si>
  <si>
    <t>電腦控製之工具機設計、製造及銷售工具機零件、原物料之進出口貿易買賣業務工具機售後保養維修服務</t>
  </si>
  <si>
    <t>元翎</t>
  </si>
  <si>
    <t>宏偉</t>
  </si>
  <si>
    <t>客、貨用電梯之製造加工及買賣業務客、貨用電梯之修繕及保養業務高低壓配電盤、各種自動門、輸送機械等之設計製造加工及買賣業務</t>
  </si>
  <si>
    <t>時碩工業</t>
  </si>
  <si>
    <t>工業產品精密金屬零件製造販售汽車產品精密金屬零件製造販售航太產品精密金屬零件製造販售</t>
  </si>
  <si>
    <t>除許可業務外，得經營法令非禁止或限制之業務。</t>
  </si>
  <si>
    <t>分散性染料精密化學品其他</t>
  </si>
  <si>
    <t>有機顏料調製應用顏料</t>
  </si>
  <si>
    <t>上櫃股-化學工業集團股-中纖概念股-太陽能</t>
  </si>
  <si>
    <t>非離子界面活性劑</t>
  </si>
  <si>
    <t>不飽和聚酯樹脂多元醇聚酯樹脂FRP製品</t>
  </si>
  <si>
    <t>水產品批發。水產養殖。</t>
  </si>
  <si>
    <t>上櫃股-化學工業概念股-越南設廠</t>
  </si>
  <si>
    <t>PU樹脂住宅及大樓開發租售</t>
  </si>
  <si>
    <t>合成樹脂電子化學材料</t>
  </si>
  <si>
    <t>熱熔膠等黏劑.塗劑.填縫劑.脫模劑等化學品之加工製造買賣業務滅菌鍋等醫療器材之製造買賣業務迴流設備振動機產品標示設備等自動化設備之設計組合維修買賣業務</t>
  </si>
  <si>
    <t>醋酸鈷、錳、磁性材料生產製造買賣及進出口業務鈷化合物、錳化合物之生產買賣及進出口業務鈷金屬、錳金屬之買賣及進出口業務</t>
  </si>
  <si>
    <t>上市股-化學工業概念股-3D列印</t>
  </si>
  <si>
    <t>各種工業用合成樹脂，及其他有關化學品之製造、加工、銷售。各種人造樹脂之原物料買賣及工業用合成樹脂之進出口業務。玻纖強化塑膠製品之製造、加工及相關原物料之買賣進出口業務。</t>
  </si>
  <si>
    <t>上市股-化學工業集團股-台泥</t>
  </si>
  <si>
    <t>酚系列產品生產銷售化學原料批發零售其他化學製品批發零售</t>
  </si>
  <si>
    <t>CMC技術及cGMP生產技術平台提供業界新藥開發及GMP製造的服務</t>
  </si>
  <si>
    <t>西藥製造業、醫療器材設備製造業、化粧品製造業國際貿易業(兼營與前述業務相關之進出口貿易業務)研究、開發、製造及銷售生醫材料級膠原蛋白及相關產品</t>
  </si>
  <si>
    <t>上櫃股-光電業產業股-LCD面板集團股-強茂概念股-觸控面板</t>
  </si>
  <si>
    <t>觸控面板玻璃鏡片PC鏡片</t>
  </si>
  <si>
    <t>通用</t>
  </si>
  <si>
    <t>矽橡膠有關產品進出口貿易業務，矽橡膠有關產品之製造及加工業務</t>
  </si>
  <si>
    <t>彥臣</t>
  </si>
  <si>
    <t>中西藥、醫療器材之批發及零售業。乙類成藥、食品及飲料零售業。生物技術服務業。</t>
  </si>
  <si>
    <t>醫療器材設備製造業、醫療器材批發業、醫療器材零售業</t>
  </si>
  <si>
    <t>醫療器材設備製造</t>
  </si>
  <si>
    <t>血糖檢測儀、血糖檢測試片</t>
  </si>
  <si>
    <t>尚化</t>
  </si>
  <si>
    <t>集團股-大同</t>
  </si>
  <si>
    <t>化學工業製造相關產品磷酸鋰鐵(正極材料)之生產與銷售</t>
  </si>
  <si>
    <t>氧化觸媒生產製造買賣及進出口業務先進材料生產製造買賣及進出口業務動力電池材料生產製造買賣及進出口業務</t>
  </si>
  <si>
    <t>泓瀚</t>
  </si>
  <si>
    <t>研發與製造噴墨墨水開發市售與發展新型之噴墨印表機及噴繪機墨水耗材</t>
  </si>
  <si>
    <t>皇將</t>
  </si>
  <si>
    <t>製藥設備生產線檢驗儀器生產線生物技術服務</t>
  </si>
  <si>
    <t>從事醫療器材、試劑及零配件之進出口買賣業務</t>
  </si>
  <si>
    <t>原料藥-紫外線吸收劑原料藥-醫療用</t>
  </si>
  <si>
    <t>西藥之製造，加工，買賣，批發零售，進出口。營養保健食品之加工買賣。</t>
  </si>
  <si>
    <t>聯超</t>
  </si>
  <si>
    <t>石油樹脂之加工製造買賣</t>
  </si>
  <si>
    <t>其他化學材料製造業、工業助劑製造業、其他化學製品製造業、耐火材料製造業消防安全設備安裝工程業、塗料、油漆、染料及顏料製造業、</t>
  </si>
  <si>
    <t>上市股-化學工業概念股-水力資源</t>
  </si>
  <si>
    <t>精密化學品基礎化學品其他</t>
  </si>
  <si>
    <t>勤凱</t>
  </si>
  <si>
    <t>導電漿料設計製造及銷售</t>
  </si>
  <si>
    <t>二醋酸纖維絲束研發、製造與銷售</t>
  </si>
  <si>
    <t>雙鍵</t>
  </si>
  <si>
    <t>塑膠添加劑及UV光固化產品等產品之研發、製造與銷售</t>
  </si>
  <si>
    <t>磐采</t>
  </si>
  <si>
    <t>紫外線固化油墨、塗料、接著劑及導電漿之製造.加工及買賣</t>
  </si>
  <si>
    <t>南寶</t>
  </si>
  <si>
    <t>合成橡膠、合成樹脂及塑膠製造業工業助劑製造業塗料、油漆、染料及顏料製造業</t>
  </si>
  <si>
    <t>電視廣告、電影、動漫等多媒體創意、後製及特效等相關服務。</t>
  </si>
  <si>
    <t>一站式婚宴會所婚紗攝影</t>
  </si>
  <si>
    <t>電視劇製作電視劇編劇藝人經紀</t>
  </si>
  <si>
    <t>日成-KY</t>
  </si>
  <si>
    <t>珠寶首飾之設計、製造及銷售</t>
  </si>
  <si>
    <t>上櫃股-通信網路業集團股-南訊概念股-雲端、新兆元通信</t>
  </si>
  <si>
    <t>光纖電纜及配合材料數據產品傳輸設備光通信工程等</t>
  </si>
  <si>
    <t>行動電話業務行動電話手機及其零配件之買賣及裝修業務</t>
  </si>
  <si>
    <t>上櫃股-通信網路業產業股-網通系統整合集團股-富鼎先進</t>
  </si>
  <si>
    <t>高階數據機XDSL用戶迴路接取設備光纖接取設備</t>
  </si>
  <si>
    <t>無線區域網路產品類</t>
  </si>
  <si>
    <t>委託營造廠商興建商業大樓及國民住宅出租、出售業務。有關建材、裝潢材料及建設機械之買賣及進出口業務等</t>
  </si>
  <si>
    <t>上櫃股-通信網路業產業股-網通系統整合集團股-華祺概念股-雲端、網通、新兆元通信、三網合一、SmartTV、光纖設備</t>
  </si>
  <si>
    <t>設計、研發、生產及銷售雷射二極體、受光二極體封裝及光傳接模組之相關光纖通訊產品</t>
  </si>
  <si>
    <t>上櫃股-通信網路業產業股-印刷電路板概念股-4GLTE、網通、三網合一</t>
  </si>
  <si>
    <t>高頻微波通訊用基板一般資訊週邊用基板</t>
  </si>
  <si>
    <t>植物新藥、功能性化粧品、保健食品研發與製造</t>
  </si>
  <si>
    <t>精密金屬模具設計及生產五金沖壓件生產</t>
  </si>
  <si>
    <t>電腦週邊產品之設計開發、製造與銷售非電腦週邊產品之設計開發、製造與銷售</t>
  </si>
  <si>
    <t>工業電腦、博奕機台之製造與銷售安控、通訊用之主機板加工</t>
  </si>
  <si>
    <t>一般IC產品六吋晶圓廠產品生產，測試及代工業務</t>
  </si>
  <si>
    <t>集團股-凌陽</t>
  </si>
  <si>
    <t>力士</t>
  </si>
  <si>
    <t>MOSFETS</t>
  </si>
  <si>
    <t>電腦及週邊設備業其他電子業</t>
  </si>
  <si>
    <t>智微</t>
  </si>
  <si>
    <t>集團股-聯發科</t>
  </si>
  <si>
    <t>資料儲存控制 IC電腦週邊 IC其他特殊應用IC</t>
  </si>
  <si>
    <t>雙面與多層印刷電路板之製造與銷售</t>
  </si>
  <si>
    <t>上市股-電器電纜集團股-燦坤企業</t>
  </si>
  <si>
    <t>小家電之製造及銷售旅遊服務。其他。</t>
  </si>
  <si>
    <t>新盛力</t>
  </si>
  <si>
    <t>鋰電池模組製造銷售電池零件買賣電子材料買賣</t>
  </si>
  <si>
    <t>上櫃股-光電業集團股-新光概念股-APPLE概念、iTV</t>
  </si>
  <si>
    <t>上市股-光電業集團股-廣運</t>
  </si>
  <si>
    <t>導光板應用之光電產品零組件研發製造及進出口買賣業務電子零組件製造及進出口買賣業務模具製造批發及進出口買賣業務</t>
  </si>
  <si>
    <t>電信管制射頻器材製造業電信管制射頻器材輸入業除許可業務外，得經營法令非禁止或限制之業務</t>
  </si>
  <si>
    <t>覆蓋膜軟性銅箔基層板補強板</t>
  </si>
  <si>
    <t>光電資訊電子零組件模具及精密儀器等製造加工買賣業務及相關產品之進出口業務</t>
  </si>
  <si>
    <t>光電材料基板</t>
  </si>
  <si>
    <t>資訊軟體服務業資料處理服務業、一般廣告服務業除許可業務外，得經營法令非禁止或限制之業務</t>
  </si>
  <si>
    <t>牧東</t>
  </si>
  <si>
    <t>不銹鋼製品之加工與銷售</t>
  </si>
  <si>
    <t>精拓科</t>
  </si>
  <si>
    <t>電腦IC產品</t>
  </si>
  <si>
    <t>上市股-半導體業集團股-凌陽概念股-網通、無線充電</t>
  </si>
  <si>
    <t>產品設計業電子零組件製造業資料處理服務業</t>
  </si>
  <si>
    <t>上櫃股-資訊服務業集團股-緯創資通</t>
  </si>
  <si>
    <t>軟體外包服務</t>
  </si>
  <si>
    <t>(一)超高亮度發光二極體藍 綠光磊晶片及晶粒。(二)超高亮度發光二極體紅 黃 橙光磊晶片及晶粒。(三)超高亮度發光二極體封裝模組及相關應用產品。(四)兼營前述相關產品之國際貿易。</t>
  </si>
  <si>
    <t>PCB</t>
  </si>
  <si>
    <t>上市股-光電業概念股-APPLE概念、iTV</t>
  </si>
  <si>
    <t>偏光板其他無</t>
  </si>
  <si>
    <t>天鈺</t>
  </si>
  <si>
    <t>集團股-鴻海</t>
  </si>
  <si>
    <t>積體電路設計業</t>
  </si>
  <si>
    <t>上櫃股-半導體業概念股-KY股票、APPLE概念、回台掛牌、iPad5</t>
  </si>
  <si>
    <t>高速訊號傳輸介面及顯示與觸控晶片之研發設計及銷售</t>
  </si>
  <si>
    <t>十銓</t>
  </si>
  <si>
    <t>電子零組件製造業電腦及其週邊設備之買賣業務一般電子材料、電子產品之買賣業務</t>
  </si>
  <si>
    <t>RF IC射頻前端元件之研發及銷售。RF IC無線影音傳輸之研發及銷售。</t>
  </si>
  <si>
    <t>GaAs pHEMT epi wafersInP HBT epi wafersGaSb infrared material and epi wafers</t>
  </si>
  <si>
    <t>專業商用照明燈具設計及製造</t>
  </si>
  <si>
    <t>上櫃股-半導體業概念股-USB3.0</t>
  </si>
  <si>
    <t>快閃記憶體相關產品之製造及買賣記憶體模組之製造及買賣</t>
  </si>
  <si>
    <t>上櫃股-電子零組件業集團股-亞光</t>
  </si>
  <si>
    <t>影像感測器之買賣</t>
  </si>
  <si>
    <t>設計、研發、生產及銷售光收發模組</t>
  </si>
  <si>
    <t>電子零組件製造業及電子材料批發業等相關產業</t>
  </si>
  <si>
    <t>佐臻</t>
  </si>
  <si>
    <t>工規及車規無線模組、物聯網無線感測模組及無線媒體串流模組行動媒體處理器模組(Application Processor Module)穿戴式裝置(Wearable Device)及多晶片SiP整合性系統模組化(SoM)</t>
  </si>
  <si>
    <t>條碼標籤印製機之研發、製造及銷售。</t>
  </si>
  <si>
    <t>榮科</t>
  </si>
  <si>
    <t>電解銅箔之製造及銷售</t>
  </si>
  <si>
    <t>砷化鎵/磷化銦/氮化鎵高階射頻及先進光電產品之研發、製造及銷售</t>
  </si>
  <si>
    <t>上市股-資訊服務業</t>
  </si>
  <si>
    <t>電子資訊供應服務業資訊處理服務業、資訊軟體服務業除許可業務外，得經營法令非禁止或限制之業務</t>
  </si>
  <si>
    <t>上櫃股-光電業集團股-華碩</t>
  </si>
  <si>
    <t>高亮度液晶面板模組及顯示器特殊應用系統平台</t>
  </si>
  <si>
    <t>上市股-電子零組件業集團股-可成</t>
  </si>
  <si>
    <t>樞紐組件</t>
  </si>
  <si>
    <t>螺絲、螺帽、汽車零件、鋼棒、鋼鐵線材等之製造、加工及買賣。有關前項產品之機械及機械零件、工具之製造、加工及買賣。各種金屬模具之製造、加工及買賣。</t>
  </si>
  <si>
    <t>特殊鋼(工具鋼、低合金鋼、軸承鋼、不銹鋼、高速鋼)碳鋼(含中、高拉鋼筋)特殊鍛件與模具(鍛胚、車軸、機械主軸、輥子、輥軸、壓輪等)之製造加工與銷售業務。</t>
  </si>
  <si>
    <t>久陽</t>
  </si>
  <si>
    <t>螺栓、螺絲、螺帽、華司及其他金屬材料之製造、加工、銷售</t>
  </si>
  <si>
    <t>上櫃股-鋼鐵工業概念股-中國</t>
  </si>
  <si>
    <t>盤元、不鏽鋼盤元、黑鐵絲、五金線材、螺絲、螺帽線材、不鏽鋼線材、鍍鋅鋼線、鐵釘、鐵板、不鏽鋼板之製造、加工及買賣業務、機械設備製造及製造輸出業、國際貿易業。</t>
  </si>
  <si>
    <t>止滑板、不銹鋼板、不銹鋼圓條、不銹鋼管、角鐵、槽鐵</t>
  </si>
  <si>
    <t>上櫃股-鋼鐵工業集團股-華祺</t>
  </si>
  <si>
    <t>不銹鋼螺絲不銹鋼線材</t>
  </si>
  <si>
    <t>上櫃股-鋼鐵工業概念股-越南設廠</t>
  </si>
  <si>
    <t>鋼纜之生產銷售鋼線之生產銷售棒鋼之生產銷售</t>
  </si>
  <si>
    <t>上櫃股-橡膠工業</t>
  </si>
  <si>
    <t>各種橡膠製品及有關五金、零件之加工買賣各種輪胎之翻修加工買賣前各項有關產品之進出口貿易業務</t>
  </si>
  <si>
    <t>上櫃股-資訊服務業產業股-軟體--系統整合</t>
  </si>
  <si>
    <t>上櫃股-資訊服務業產業股-影音軟體集團股-力晶</t>
  </si>
  <si>
    <t>影像視訊及多媒體軟體開發與銷售</t>
  </si>
  <si>
    <t>上市股-資訊服務業產業股-影音軟體概念股-網通、3D技術、SmartTV</t>
  </si>
  <si>
    <t>多媒體影音軟體之開發與銷售</t>
  </si>
  <si>
    <t>上櫃股-其他電子業產業股-ERP類</t>
  </si>
  <si>
    <t>LCD顯示器、Audio產品、電子零組件工具軟體ERP應用軟體及其他</t>
  </si>
  <si>
    <t>上櫃股-資訊服務業產業股-軟體--系統整合集團股-中鼎工程概念股-雲端、智慧電網、工業4.0</t>
  </si>
  <si>
    <t>各項控制系統軟硬體之分項與整體之可行性研究、規劃、設計、採購軟硬體組合.監造.安裝.校測.試車.維護及操作等。電腦軟.硬體.儀器之進口代理及銷售。</t>
  </si>
  <si>
    <t>資訊軟體服務業電子資訊供應服務業系統整合服務業</t>
  </si>
  <si>
    <t>電腦軟體之設計維護及買賣業務。電腦及其週邊設備之設計、製造、修理及買賣業務。一般進出口貿易業務。</t>
  </si>
  <si>
    <t>知識與內容管理消費金融電子商務</t>
  </si>
  <si>
    <t>住宅及大樓開發租售</t>
  </si>
  <si>
    <t>薄膜觸控開關之製造銷售</t>
  </si>
  <si>
    <t>優燈</t>
  </si>
  <si>
    <t>照明設備製造業電子零組件製造業國際貿易業</t>
  </si>
  <si>
    <t>單點及多點投射式電容觸控面板、五線電阻式觸控面製造製造買賣觸控面板控制器及IC買賣勞務收入</t>
  </si>
  <si>
    <t>全訊</t>
  </si>
  <si>
    <t>研究、開發微波半導體元件、積體電路及其次系統。生產、製造、銷售微波半導體元件、積體電路及其次系統。</t>
  </si>
  <si>
    <t>上市股-其他電子業概念股-KY股票、回台掛牌</t>
  </si>
  <si>
    <t>磷酸鐵鋰電池正極材料製造與銷售電動巴士、電池、充換電系統之製造、研發與銷售其他</t>
  </si>
  <si>
    <t>鈺鎧</t>
  </si>
  <si>
    <t>Multilayer Chip beadMultilayer Chip inductorHigh frequency inductor</t>
  </si>
  <si>
    <t>照明設備製造業光學儀器製造業電子零組件製造業</t>
  </si>
  <si>
    <t>有量</t>
  </si>
  <si>
    <t>鋰電池及電池組製造及銷售電子材料批發業機械設備製造.銷售及批發</t>
  </si>
  <si>
    <t>光電產業用化學材料</t>
  </si>
  <si>
    <t>建騰</t>
  </si>
  <si>
    <t>網路影像監控系統/網路攝影機影像伺服器數位監控管理系統/進階影像監控分析軟體</t>
  </si>
  <si>
    <t>模具、塑膠及五金製品之設計、研發、生產及銷售</t>
  </si>
  <si>
    <t>弘凱</t>
  </si>
  <si>
    <t>LED專業封裝製造LED照明需求及設計應用開發室內外照明ODM / OEM</t>
  </si>
  <si>
    <t>上櫃股-光電業概念股-穿戴裝置</t>
  </si>
  <si>
    <t>被動式有機發光顯示器(PMOLED)</t>
  </si>
  <si>
    <t>景傳</t>
  </si>
  <si>
    <t>集團股-華榮</t>
  </si>
  <si>
    <t>線狀光源之研發、製造與銷售光學鏡片模組之研發、製造與銷售影像感測模組及照明模組之研發、製造與銷售</t>
  </si>
  <si>
    <t>上櫃股-光電業集團股-日電貿</t>
  </si>
  <si>
    <t>智慧型家庭安防應用相關產品</t>
  </si>
  <si>
    <t>銳捷</t>
  </si>
  <si>
    <t>電子零組件製造業產品設計業電子材料批發業</t>
  </si>
  <si>
    <t>上市股-電腦及週邊設備業集團股-正崴</t>
  </si>
  <si>
    <t>資訊軟體服務業產品設計業電腦及週邊設備製造業</t>
  </si>
  <si>
    <t>光電玻璃製造業玻璃製品製造業</t>
  </si>
  <si>
    <t>立達</t>
  </si>
  <si>
    <t>Branding and Mobile peripheralsSpecialized memory and Control ICmemory module</t>
  </si>
  <si>
    <t>體感模擬遊樂設備</t>
  </si>
  <si>
    <t>電腦、通訊、消費性電子等3C產品金屬外觀件及內構件之生產及銷售</t>
  </si>
  <si>
    <t>龍翩</t>
  </si>
  <si>
    <t>光學儀器製造業機械設備製造業精密儀器批發業</t>
  </si>
  <si>
    <t>上市股-半導體業集團股-華碩</t>
  </si>
  <si>
    <t>高速介面控制晶片及裝置端高速控制晶片之設計</t>
  </si>
  <si>
    <t>紘通</t>
  </si>
  <si>
    <t>各類電腦、筆記型電腦使用之連接器</t>
  </si>
  <si>
    <t>RF射頻晶片</t>
  </si>
  <si>
    <t>多媒體積體電路電腦周邊積體電路高階消費性電子積體電路</t>
  </si>
  <si>
    <t>汽、機車專用配線束機車位置燈、機車儀錶汽車嬰兒安全設備</t>
  </si>
  <si>
    <t>葳天</t>
  </si>
  <si>
    <t>發光二極體封裝之研究、開發、設計、製造、測試等及該產品之銷售</t>
  </si>
  <si>
    <t>社群交友網路平台服務</t>
  </si>
  <si>
    <t>LED照明燈具設備、集成控制系統及相關軟體</t>
  </si>
  <si>
    <t>禾聯碩</t>
  </si>
  <si>
    <t>電子零組件製造業、電器批發業及其他等相關產業</t>
  </si>
  <si>
    <t>金屬精密機構件</t>
  </si>
  <si>
    <t>導線架模具及其它</t>
  </si>
  <si>
    <t>育駿</t>
  </si>
  <si>
    <t>資訊軟體服務業電子資訊供應服務業除許可業務外，得經營法令非禁止或限制之業務</t>
  </si>
  <si>
    <t>網路交易平台服飾零售</t>
  </si>
  <si>
    <t>汽機車零組件之製造、加工、買賣、五金零組件、機械零組件及裝配醫療器材之製造、加工、買賣、五金零組件、機械零組件及裝配休閒車輛零組件之製造、加工、買賣</t>
  </si>
  <si>
    <t>上櫃股-電腦及週邊設備業概念股-車用電子相關、車聯網</t>
  </si>
  <si>
    <t>工業用嵌入式儲存裝置工業用動態隨機記憶體模組</t>
  </si>
  <si>
    <t>印刷電路板光電產品</t>
  </si>
  <si>
    <t>捷音特</t>
  </si>
  <si>
    <t>經營有關電聲產品之設計與銷售業務</t>
  </si>
  <si>
    <t>廣化</t>
  </si>
  <si>
    <t>半導體封裝固晶機設備及方案之提供者。</t>
  </si>
  <si>
    <t>杰力</t>
  </si>
  <si>
    <t>積體電路設計業功率元件電源管理積體電路</t>
  </si>
  <si>
    <t>上櫃股-觀光事業產業股-印刷電路板</t>
  </si>
  <si>
    <t>珠寶精品及一般禮品</t>
  </si>
  <si>
    <t>上櫃股-半導體業產業股-IC設計集團股-太欣</t>
  </si>
  <si>
    <t>積體電路研究發展.設計積體電路製造積體電路銷售</t>
  </si>
  <si>
    <t>上櫃股-電腦及週邊設備業產業股-手機</t>
  </si>
  <si>
    <t>行動電話、高頻無線電話、電話機、通訊零件等通訊產品之製造及買賣</t>
  </si>
  <si>
    <t>上市股-半導體業集團股-光寶概念股-手機、三星、網通、無線充電</t>
  </si>
  <si>
    <t>分離式元件IC 產品系統模組</t>
  </si>
  <si>
    <t>自行車鏈條及機車鏈條、鏈輪之製造與銷售</t>
  </si>
  <si>
    <t>工業電腦及週邊產品不中斷電力設備車用電子及視聽產品</t>
  </si>
  <si>
    <t>眼鏡傳真機事務機器</t>
  </si>
  <si>
    <t>上櫃股-半導體業產業股-IC設計集團股-裕隆</t>
  </si>
  <si>
    <t>研發、產製、銷售混合式數位類比及純數位、類比積體電路產品。研發、製造、銷售及測試混合訊號積體電路。前項有關產品之進出口貿易業務。</t>
  </si>
  <si>
    <t>LCM(Liquid Crystal Module )LCD PANEL(Liquid Crystal Display Panel)Others</t>
  </si>
  <si>
    <t>鋁質電解電容器直流馬達風扇、電子安定器</t>
  </si>
  <si>
    <t>多層印刷電路板之製造、加工及買賣業務。軟式印刷電路板之製造、加工及買賣業務。雙面印刷電路板之製造、加工及買賣業務。</t>
  </si>
  <si>
    <t>住宅及大樓開發租售業都市更新重建業不動產買賣租賃業</t>
  </si>
  <si>
    <t>各種電子零組件及原料之製造、加工、裝配、進出口及買賣業務電子材料、塑膠(電子裝配用之塑膠另件)、橡膠(電子裝配用之橡膠另件)、機械之進出口及買賣業務、倉儲業</t>
  </si>
  <si>
    <t>上櫃股-電子零組件業產業股-銅箔基板集團股-金仁寶</t>
  </si>
  <si>
    <t>印刷電路基層板、玻璃布之製造加工、買賣業務。前項有關之原材料、零配組件、製成品之製造加工買賣業務。前項有關產品之進出口及國內外廠商有關產品之代理經銷投標報價。</t>
  </si>
  <si>
    <t>上櫃股-半導體業產業股-IC封裝測試集團股-威盛</t>
  </si>
  <si>
    <t>測試</t>
  </si>
  <si>
    <t>被動元件通路服務主動元件通路服務</t>
  </si>
  <si>
    <t>上櫃股-半導體業產業股-IC製造集團股-台積電概念股-4K2KTV、車聯網</t>
  </si>
  <si>
    <t>依客戶訂單與其提供之產品設計說明，從事製造與銷售積體電路。提供前述產品之封裝與測試服務。提供製造光罩及其設計服務。提供積體電路以及其他晶圓半導體裝置之電腦輔助設計技術服務。</t>
  </si>
  <si>
    <t>上櫃股-通信網路業產業股-無線網路</t>
  </si>
  <si>
    <t>研發、生產、銷售、系統安裝有線、無線、視訊產品之組件與系統.兼營前項業務相關之進出口貿易.兼營前項業務相關之顧問諮詢及技術服務.</t>
  </si>
  <si>
    <t>多層印刷電路板之設計加工製造及買賣單、雙面印刷電路板之設計加工製造及買賣電子組件之設計加工製造及買賣</t>
  </si>
  <si>
    <t>研發、開發、生產、製造、測試、銷售半導體裝置。前項產品有關之管理顧問、諮詢及技術移轉。兼營本公司業務相關之進出口貿易業務。</t>
  </si>
  <si>
    <t>上櫃股-通信網路業集團股-台林概念股-光纖設備</t>
  </si>
  <si>
    <t>通信接取、網路及工業應用產品之設計、製造及相關服務和銷售</t>
  </si>
  <si>
    <t>多層板印刷電路板</t>
  </si>
  <si>
    <t>上櫃股-電腦及週邊設備業產業股-電源類零組件</t>
  </si>
  <si>
    <t>雷射印表機碳粉匣、給皂機、汽車音響用面板之製造、塑膠鋼模電子基板之裝著加工與組裝測試、電腦週邊產品Adapter之裝造與銷售</t>
  </si>
  <si>
    <t>上櫃股-觀光事業產業股-主機板</t>
  </si>
  <si>
    <t>一般旅館(飯店旅館經營、籌建規劃、市場分析規劃)生醫(免疫細胞儲存)綠能(除碳機)</t>
  </si>
  <si>
    <t>研發、生產製造、銷售各式液晶顯示器、投射系統及其模組與背光裝置；多媒體簡報系統設備及其軟體；電漿顯示監視器/電視、液晶顯示型網路個人電腦、液晶顯示型視窗終端機、數位傳輸式液晶監</t>
  </si>
  <si>
    <t>上櫃股-電子零組件業產業股-銅箔基板</t>
  </si>
  <si>
    <t>半導體導線架及散熱片、SMD LED導線架、連接器零組件整流二極體支架、功率電晶體支架、可覆式保險絲代理國內外廠商有關產品銷售業務</t>
  </si>
  <si>
    <t>電腦硬體及其零件之製造加工及買賣資訊設備及其他週邊設備加工製造及買賣高階伺服器記憶體模組</t>
  </si>
  <si>
    <t>有線網路產品無線網路產品其他</t>
  </si>
  <si>
    <t>上櫃股-光電業集團股-能率概念股-鎂合金機殼、Android</t>
  </si>
  <si>
    <t>鋁合金及塑膠壓鑄品模具之製造、加工買賣業務</t>
  </si>
  <si>
    <t>慕康生醫</t>
  </si>
  <si>
    <t>電子零件組件之製造、銷售及進出口貿易業務等(特許業務除外)醫療生技等業務代理前兩項產品國內外有關廠商投標報價及經銷等業務</t>
  </si>
  <si>
    <t>上櫃股-資訊服務業產業股-ERP類集團股-中菲概念股-中國</t>
  </si>
  <si>
    <t>各種電腦軟體之設計開發及銷售業務各種電腦硬體設備之代理及銷售業務各種電腦資料之處理服務</t>
  </si>
  <si>
    <t>上櫃股-資訊服務業產業股-資訊通路</t>
  </si>
  <si>
    <t>資訊軟硬體銷售、資訊服務、系統整合金融業自動化解決方案網際網路行銷</t>
  </si>
  <si>
    <t>上櫃股-半導體業集團股-台半概念股-手機、三星、車用電子相關</t>
  </si>
  <si>
    <t>整流器之生產製造．銷售及進出口業務</t>
  </si>
  <si>
    <t>視訊解碼器外殼及其零組件衛星碟型天線外殼及其零組件磁碟陣列機殼等工業電腦外殼及其零組件</t>
  </si>
  <si>
    <t>上櫃股-光電業集團股-所羅門</t>
  </si>
  <si>
    <t>LCD模組</t>
  </si>
  <si>
    <t>上市股-電子通路業產業股-製造代理概念股-太陽能、水力資源</t>
  </si>
  <si>
    <t>半導體與光電相關產品電子材料環境工程</t>
  </si>
  <si>
    <t>上櫃股-電腦及週邊設備業產業股-掃瞄器及數位相機集團股-東元電機</t>
  </si>
  <si>
    <t>多功能事務機雷射普通紙傳真機影像掃瞄器</t>
  </si>
  <si>
    <t>電子產品之製造及買賣(印刷電路板、個人電腦、電腦週邊設備)前項有關產品之進出口貿易代理前項有關國內外廠商產品投標報價及經銷業務</t>
  </si>
  <si>
    <t>顯示器製程設備與智動化整合系統之設計製造買賣業務半導體製程暨檢測設備之設計製造買賣業務自動光學檢測設備之設計製造買賣業務</t>
  </si>
  <si>
    <t>LED零組件</t>
  </si>
  <si>
    <t>上櫃股-其他電子業產業股-零組件代理</t>
  </si>
  <si>
    <t>ABS塑膠工程塑膠電子材料</t>
  </si>
  <si>
    <t>建材批發業住宅及大樓開發租售業</t>
  </si>
  <si>
    <t>各式連接器.精密零組件. 按鍵與彈片之加工及製造。</t>
  </si>
  <si>
    <t>精密沖壓製品、精密沖壓連續模模具、冷光EL產品及LED燈具、產品OEM/ODM開發設計等</t>
  </si>
  <si>
    <t>多層及雙面印刷電路板加工製造及內外銷業務。電子產品及其零配件之設計製造加工修護及銷售業務。前各項產品之進出口貿易業務與投標報價及經銷業務。</t>
  </si>
  <si>
    <t>電腦外殼及其零組件製造加工買賣業務五金零件、金屬零件製造加工買賣及沖床加工五金加工鍛造鑄造業務</t>
  </si>
  <si>
    <t>上櫃股-半導體業產業股-IC設計集團股-鈺創</t>
  </si>
  <si>
    <t>研究、開發、生產、製造、銷售下列產品：(1)積體電路晶片、零組件。(2)前項產品之技術及諮詢顧問。(3)本公司業務相關之進出口貿易業務。</t>
  </si>
  <si>
    <t>上市股-電子零組件業產業股-印刷電路板集團股-華新</t>
  </si>
  <si>
    <t>上市股-半導體業產業股-IC設計集團股-松翰概念股-觸控面板、智慧型機器人</t>
  </si>
  <si>
    <t>1.半導體之研發、設計製造、買賣經銷及進出口貿易業務2.電腦程式設計開發3.電子、化工、機械設備及化工原料買賣及進出口貿易4.其他設計業(積體電路設計、測試)5.除許可業務外、得經營法令非</t>
  </si>
  <si>
    <t>一般進出口貿易業務電子、電腦零件製造加工之買賣業務代理各項有關國內外廠商產品之經銷及投標業務</t>
  </si>
  <si>
    <t>印刷電路基層板、玻璃布之製造加工及買賣業務前項之原材料、零配組件、製成品之製造加工買賣業務前項產品之進出口及國內外廠商產品之經銷、投標、報價業務</t>
  </si>
  <si>
    <t>遊戲軟體之發行.買賣遊戲軟體雜誌.圖書之發行及買賣</t>
  </si>
  <si>
    <t>上櫃股-電子零組件業產業股-印刷電路板集團股-志超</t>
  </si>
  <si>
    <t>雙面及多層印刷電路板之製造、加工及買賣。</t>
  </si>
  <si>
    <t>太陽能晶錠 太陽能晶圓 太陽能電池 太陽能模組 太陽能發電系統</t>
  </si>
  <si>
    <t>上市股-光電業產業股-平面顯示器概念股-安控器材與保全</t>
  </si>
  <si>
    <t>CCD電子攝影機、影像處理器</t>
  </si>
  <si>
    <t>積體電路開發設計、委託設計、生產及測試電子材料批發業電子材料零售業</t>
  </si>
  <si>
    <t>3C產品用線</t>
  </si>
  <si>
    <t>上櫃股-其他電子業產業股-電子周邊產品概念股-安控器材與保全</t>
  </si>
  <si>
    <t>電腦及週邊設備軟硬體、電腦自動化測試系統之設計買賣修護進出口電腦顯示器、高解析度電視、電子測試儀器之設計裝配買賣修護進出口電子零組件、照明設備、光學儀器、電信管制射頻製造業;電子材料</t>
  </si>
  <si>
    <t>電子金融交易終端機及其零組件交易資料安全保護設備及其零組件多功能智慧卡讀／寫卡機及其零組件</t>
  </si>
  <si>
    <t>上櫃股-其他電子業產業股-電子設備儀器概念股-安控器材與保全、防疫環保、智慧型機器人</t>
  </si>
  <si>
    <t>感測及監控系統整合工業機械設備微電子製程設備</t>
  </si>
  <si>
    <t>上櫃股-電子零組件業產業股-PCB設備</t>
  </si>
  <si>
    <t>電鍍液乾膜鑽頭等印刷電路板原料之設計製造加工買賣業務。印刷電路板專用機之設計、製造、買賣業務。前各項產品之代理、經銷、報價、投標業務。</t>
  </si>
  <si>
    <t>委託營造廠商興建國民住宅及商業大樓出租出售業務有關建築材料買賣(期貨除外)有關室內裝潢之設計及施工業務</t>
  </si>
  <si>
    <t>建築及土木工程</t>
  </si>
  <si>
    <t>住宅及商業大樓投資興建出租出售</t>
  </si>
  <si>
    <t>委託營造廠商興建國民住宅及商業大樓出租、出售業務。</t>
  </si>
  <si>
    <t>上市股-建材營造產業股-營造業概念股-中國、內需中國收成股</t>
  </si>
  <si>
    <t>營造業</t>
  </si>
  <si>
    <t>預拌混凝土</t>
  </si>
  <si>
    <t>道路、橋樑、隧道、碼頭、捷運等土木工程及房屋建築工程營造。地質鑽探工程承攬。前項工程有關材料之買賣及進出口。</t>
  </si>
  <si>
    <t>上市股-建材營造產業股-建築業集團股-遠雄</t>
  </si>
  <si>
    <t>委託營造廠商興建商業大樓及國民住宅出租出售業務室內裝潢設計施工承包業務</t>
  </si>
  <si>
    <t>委託營造廠商興建國民住宅及商業大樓出租出售業務室內裝璜業務(營造業.建築師業務及建築物室內裝璜業務除外)有關建材之買賣及進出口業務</t>
  </si>
  <si>
    <t>經營委託營造廠商興建國民住宅及商業大樓之出租出售業務工業廠房開發出租辦公大樓出租等業務各種廣告企劃代理及其策劃製作業務</t>
  </si>
  <si>
    <t>住宅及大樓開發租售業新市鎮、新社區開發業不動產租賃業</t>
  </si>
  <si>
    <t>上櫃股-其他產業股-建築業</t>
  </si>
  <si>
    <t>殯葬業建設業</t>
  </si>
  <si>
    <t>委託營造廠興建國民住宅、商業大樓出租或出售</t>
  </si>
  <si>
    <t>興建國民住宅、商業大樓及工業廠房之出租及出售</t>
  </si>
  <si>
    <t>投資興建國民住宅、工業廠房、廠辦及商業大樓出租出售</t>
  </si>
  <si>
    <t>電子及生技醫藥等高科技產業無塵室機電.製程設施之設計與建造節能技術服務機電空調系統整合</t>
  </si>
  <si>
    <t>專營不銹鋼緊固件及不銹鋼線材生產與銷售。特殊緊固件的國際貿易。</t>
  </si>
  <si>
    <t>吊頂龍骨之生產及銷售金屬天花板之生產及銷售金屬隔間牆體之生產及銷售</t>
  </si>
  <si>
    <t>貨櫃集散站經營業委託營造廠商、興建國民住宅、商業大樓之出租出售業務G801010倉儲業、H703020倉庫出租業、IZ06010理貨包裝業</t>
  </si>
  <si>
    <t>貨櫃運輸重機件運輸</t>
  </si>
  <si>
    <t>汽車路線貨運汽車貨運汽車貨櫃貨運</t>
  </si>
  <si>
    <t>船務代理業。船舶運送業。船舶及其零件批發/零售業。</t>
  </si>
  <si>
    <t>航空貨運承攬業務之經營、進出口貨物之報關業務。倉儲業務之經營、理貨包裝業務之經營。前項有關業務之經營及投資。</t>
  </si>
  <si>
    <t>上櫃股-觀光事業集團股-耐斯概念股-博奕、博奕觀光</t>
  </si>
  <si>
    <t>觀光遊樂業觀光旅館業百貨公司業</t>
  </si>
  <si>
    <t>上櫃股-觀光事業產業股-旅館業概念股-博奕、博奕觀光</t>
  </si>
  <si>
    <t>觀光旅館業餐廳業會議室出租業</t>
  </si>
  <si>
    <t>上櫃股-觀光事業產業股-旅館業集團股-互助營造</t>
  </si>
  <si>
    <t>國際觀光大飯店食品、藝品、運動用品、日用品等買賣之經營。育樂、遊樂場之經營(賭博性、色情性電動玩具除外)</t>
  </si>
  <si>
    <t>接受客戶委託代辦國內外觀光旅遊安排食宿及相關服務等</t>
  </si>
  <si>
    <t>上櫃股-金融保險產業股-金控</t>
  </si>
  <si>
    <t>遠壽</t>
  </si>
  <si>
    <t>瑞興銀</t>
  </si>
  <si>
    <t>產業股-銀行業集團股-新光</t>
  </si>
  <si>
    <t>銀行法所規定商業銀行得以經營之業務辦理各種儲蓄、信託、信用卡業務、政府債券自行買賣業務經中央主管機關核准辦理之其他有關業務</t>
  </si>
  <si>
    <t>致和證</t>
  </si>
  <si>
    <t>租賃業務分期付款買賣融資及應收帳款收買暨管理業務</t>
  </si>
  <si>
    <t>上海商銀</t>
  </si>
  <si>
    <t>商業銀行業(經目的事業主管機關核准營業項目為限)</t>
  </si>
  <si>
    <t>上櫃股-金融保險</t>
  </si>
  <si>
    <t>人身保險經紀人財產保險經紀人</t>
  </si>
  <si>
    <t>上櫃股-貿易百貨產業股-貿易業集團股-統一</t>
  </si>
  <si>
    <t>通路銷售及物流服務事業品牌及產品代理事業</t>
  </si>
  <si>
    <t>上櫃股-貿易百貨產業股-百貨業概念股-中國、電信.零售通路、中概通路、零售消費</t>
  </si>
  <si>
    <t>連鎖便利商店之投資及經營</t>
  </si>
  <si>
    <t>上櫃股-貿易百貨概念股-電信.零售通路</t>
  </si>
  <si>
    <t>零售業(1)時尚美粧美材保養品(2)流行內衣襪零售業(3)生活日常用品(4)精緻個人用品</t>
  </si>
  <si>
    <t>客房、餐飲、商品、會員卡銷售</t>
  </si>
  <si>
    <t>上市股-貿易百貨集團股-台南企業概念股-KY股票、回台掛牌</t>
  </si>
  <si>
    <t>品牌男女裝之設計開發、製造及銷售業務</t>
  </si>
  <si>
    <t>服飾、珠寶、化妝品、鞋類。運動用品、家用及其他等百貨零售商品。</t>
  </si>
  <si>
    <t>在集中交易市場及其營業處所受託買賣與自行買賣有價證券。辦理有價證券之融資、融券業務及自營期貨、期貨交易輔助人業務。承銷有價證券、有價證券股務事項之代理。</t>
  </si>
  <si>
    <t>證券經紀、自營、承銷業務期貨經紀、期貨顧問、期貨自營業務</t>
  </si>
  <si>
    <t>上櫃股-金融保險產業股-證券業</t>
  </si>
  <si>
    <t>證券經紀承銷自營股務代理期貨交易輔助人</t>
  </si>
  <si>
    <t>在集中交易市場及營業處所受託買賣有價證券。在集中交易市場及營業處所自行買賣有價證券。承銷有價證券、兼營期貨及有價證券買賣融資融券業務。</t>
  </si>
  <si>
    <t>證券商期貨商</t>
  </si>
  <si>
    <t>上櫃股-金融保險產業股-證券業集團股-元大</t>
  </si>
  <si>
    <t>期貨經紀業務 期貨自營業務 期貨顧問事業證券商 證券交易輔助業務 證券自營商槓桿交易商</t>
  </si>
  <si>
    <t>期貨經紀、自營業務、期貨顧問事業、期貨經理事業證券交易輔助人、證券投資顧問事業、證券業(自營)其他經主管機關核准之項目</t>
  </si>
  <si>
    <t>在集中交易市場及營業處所受託買賣有價證券在集中交易市場及營業處所自行買賣有價證券承銷有價證券</t>
  </si>
  <si>
    <t>德信</t>
  </si>
  <si>
    <t>在集中及櫃檯買賣交易市場受託買賣有價證券在集中及櫃檯買賣交易市場自行買賣有價證券承銷有價證券</t>
  </si>
  <si>
    <t>從事影視節目之製作、發行及投資等文創產業。</t>
  </si>
  <si>
    <t>研究、開發、生產、製造、銷售以下產品影音、光碟、顯示器、電源管理、通訊系統之半導體零組件客戶委託開發之半導體零組件</t>
  </si>
  <si>
    <t>上櫃股-半導體業產業股-IC設計集團股-太欣概念股-USB3.0、網通、NFC近場通訊</t>
  </si>
  <si>
    <t>設計、製造、測試、銷售積體電路及半導體零組件等電腦軟體程式設計、研發、銷售、測試及電腦資料處理前各項產品之代理及進出口貿易業務</t>
  </si>
  <si>
    <t>上市股-電子零組件業產業股-印刷電路板概念股-車用電子相關</t>
  </si>
  <si>
    <t>印刷電路板製造及買賣</t>
  </si>
  <si>
    <t>上櫃股-通信網路業產業股-電源類零組件</t>
  </si>
  <si>
    <t>電源供應器藍芽無線產品、通訊用變壓器、行動通訊充電器其他電子零件</t>
  </si>
  <si>
    <t>遊戲軟體研發、代理及銷售線上遊戲經營服務及授權</t>
  </si>
  <si>
    <t>上市股-資訊服務業產業股-網通代理概念股-雲端、安控器材與保全、宅經濟、工業4.0</t>
  </si>
  <si>
    <t>網際網路及通訊設備軟硬體工具整合應用軟體、工作站及伺服器主機技術諮詢服務等</t>
  </si>
  <si>
    <t>資訊、電子、電信、電腦零組件產品之代理銷售</t>
  </si>
  <si>
    <t>電腦週邊裝置及電子零件製造加工買賣業務印刷電路板製造及買賣有關前各項進出口貿易業務</t>
  </si>
  <si>
    <t>上市股-電子零組件業概念股-遊戲機、PS4</t>
  </si>
  <si>
    <t>資訊、通訊及消費性電子產品之電源線連接器、電源傳輸線、網路線電子訊號線、延長線</t>
  </si>
  <si>
    <t>上市股-光電業產業股-LCD面板集團股-華新</t>
  </si>
  <si>
    <t>平面顯示器製造及買賣監視器製造及買賣零組件製造及買賣</t>
  </si>
  <si>
    <t>電腦機殼、電腦及其週邊設備、塑膠成品等之加工製造及買賣機械五金零件之製造烤漆及買賣業務</t>
  </si>
  <si>
    <t>上櫃股-電子通路業產業股-資訊通路集團股-威盛</t>
  </si>
  <si>
    <t>電腦及事務性機器設備批發資訊軟體批發電腦設備安裝</t>
  </si>
  <si>
    <t>背光源模組液晶電視及模組代工</t>
  </si>
  <si>
    <t>電池製造業電池組裝配(筆記型電腦電池組、行動電話電池組)</t>
  </si>
  <si>
    <t>上櫃股-電機機械產業股-機電工程</t>
  </si>
  <si>
    <t>電子半導體光電、生物科技、無菌無塵室、化工石化等整廠設計建造無菌無塵室設備之製造與銷售網路及電子商務</t>
  </si>
  <si>
    <t>上櫃股-電腦及週邊設備業集團股-能率概念股-網通、SmartTV、3D列印</t>
  </si>
  <si>
    <t>資訊應用軟硬體代理銷售資訊圖書出版軟體本土化開發</t>
  </si>
  <si>
    <t>上櫃股-電子零組件業產業股-被動元件一</t>
  </si>
  <si>
    <t>熱導元件之研發、製造、銷售業務高科技電子材料之研發、製造、銷售業務</t>
  </si>
  <si>
    <t>上櫃股-光電業產業股-機電工程集團股-廣運概念股-高雄經貿園區</t>
  </si>
  <si>
    <t>整廠自動化物流系統整合之工程服務。</t>
  </si>
  <si>
    <t>上櫃股-電子零組件業概念股-USB3.0</t>
  </si>
  <si>
    <t>各種電子電腦及週邊設備之零件製造裝配及買賣。各種鋼模及金屬沖品之製造及買賣。塑膠玩具、電池玩具(電動玩具除外)之製造裝配及買賣。</t>
  </si>
  <si>
    <t>氧化鋁陶瓷基板之製造、加工及買賣業務</t>
  </si>
  <si>
    <t>感光鼓齒輪、碳粉匣等資訊週邊事務機器相關零組件耗材</t>
  </si>
  <si>
    <t>上櫃股-半導體業產業股-IC設計概念股-車用電子相關</t>
  </si>
  <si>
    <t>消費性IC之設計、製造與銷售</t>
  </si>
  <si>
    <t>星寶國際</t>
  </si>
  <si>
    <t>化妝品零售業管理顧問業租賃業</t>
  </si>
  <si>
    <t>攝影機、影像處理器及相關附屬設備一般旅館業不動產投資業務</t>
  </si>
  <si>
    <t>連接器及連接線(組)其他</t>
  </si>
  <si>
    <t>上櫃股-電子零組件業集團股-萬泰概念股-手機、三星</t>
  </si>
  <si>
    <t>連接器配線組立無線天線其他</t>
  </si>
  <si>
    <t>上市股-通信網路業產業股-半導體代理</t>
  </si>
  <si>
    <t>通信網路業資訊服務業資訊軟體服務業、資訊軟體批發業</t>
  </si>
  <si>
    <t>電子零組件製造業一、研究開發生產製造下列產品：1.半導體功率IC和其模組 2.半導體功率元件和其模組3.智慧型功率IC和其模組 4.無線及網路通訊IC 5.光電驅動IC。</t>
  </si>
  <si>
    <t>工業機電系統整合工程生化無菌室、電子業無塵室及相關機電製程管線之設計及建造</t>
  </si>
  <si>
    <t>電腦網路系統的諮詢、設計、整合、銷售、建置、服務六大項目，提供一貫化全方位e化解決方案(e-solution)專業服務</t>
  </si>
  <si>
    <t>上市股-電子零組件業產業股-印刷電路板概念股-山寨機</t>
  </si>
  <si>
    <t>上市股-通信網路業集團股-友訊概念股-網通、新兆元通信、802.11n、三網合一、SmartTV、光纖設備、物聯網</t>
  </si>
  <si>
    <t>1.研發、生產、製造、加工等及銷售電腦網路系統設備及其零組件2.前項產品之進出口貿易業務3.電信管制設頻器材製造業及輸入業</t>
  </si>
  <si>
    <t>各種電腦產品設計、製造、加工、銷售業務。電腦軟硬體設計、銷售業務。電腦網路與網路週邊產品之設計、製造、加工、銷售業務。</t>
  </si>
  <si>
    <t>影音光碟產品及錄影帶</t>
  </si>
  <si>
    <t>上櫃股-其他電子業產業股-電子設備儀器概念股-網通、手機、三星、NFC近場通訊、無線充電、APPLE概念、電子商務及延伸</t>
  </si>
  <si>
    <t>無線網通及行動通訊產品之射頻、天線性能及符合性標準測試及認證電磁相容(EMC)及產品安全規範(SAFETY)之測試及認證電子零組件之買賣</t>
  </si>
  <si>
    <t>金凸塊(GOLD BUMPING)，錫鉛凸塊(SOLD BUMPING)，晶圓測試(CP)捲帶軟板封裝(TCP)，捲帶式薄膜覆晶(COF)，玻璃覆晶封裝(COG)</t>
  </si>
  <si>
    <t>電腦主機及儲存設備網通設備工程收入</t>
  </si>
  <si>
    <t>上櫃股-電腦及週邊設備業概念股-3D技術</t>
  </si>
  <si>
    <t>顯示卡其他</t>
  </si>
  <si>
    <t>橡膠複合材料及塑膠複合材料之製造加工及買賣、電子零組件製造業工業用塑膠製品製造業、其他電機及電子機械器材製造業(連接器)</t>
  </si>
  <si>
    <t>有線通信機械器材製造業無線通信機械器材製造業電信管制射頻器材製造業及輸入業</t>
  </si>
  <si>
    <t>軟性電路板(FPC)之設計、研究、開發、製造、加工及買賣之業務</t>
  </si>
  <si>
    <t>上櫃股-電子通路業產業股-資訊通路</t>
  </si>
  <si>
    <t>3C商品買賣</t>
  </si>
  <si>
    <t>磁鐵心、氧化鐵心、偏向軛及偏向軛磁鐵心。排感、收斂線圈、延遲線濾波器、電磁組件。共模抗流線圈、天線棒、積層晶片、電感晶片、磁珠。</t>
  </si>
  <si>
    <t>印刷電路板、線材、磁性元件</t>
  </si>
  <si>
    <t>各種沖壓零件、電腦端子和各種連接器等製造加工買賣沖壓加工廠之整廠機械設備規劃、輸出精密模具及治具之製造加工買賣</t>
  </si>
  <si>
    <t>自動辨識掃描器及資料收集器製造買賣電信管制射頻器材輸入及製造業</t>
  </si>
  <si>
    <t>上櫃股-電腦及週邊設備業產業股-主機板</t>
  </si>
  <si>
    <t>電腦及週邊產品</t>
  </si>
  <si>
    <t>上櫃股-通信網路業產業股-網通系統整合概念股-光纖設備</t>
  </si>
  <si>
    <t>資訊應用整合服務及電信整合系統服務網際網路建設服務及媒體應用服務寬頻產業服務、軟體與加值服務開發及智慧城控等</t>
  </si>
  <si>
    <t>上市股-光電業產業股-LED發光二極體概念股-LED光源</t>
  </si>
  <si>
    <t>發光二極體元件照明應用產品其 他</t>
  </si>
  <si>
    <t>各種精密機械、零件及儀器之裝配加工、製造、買賣等業務</t>
  </si>
  <si>
    <t>通訊暨電腦產品量測及自動化產品</t>
  </si>
  <si>
    <t>上櫃股-光電業產業股-LCD面板概念股-3D技術</t>
  </si>
  <si>
    <t>液晶顯示器模組製造及銷售</t>
  </si>
  <si>
    <t>上市股-光電業產業股-LED發光二極體概念股-山寨機、新兆元能源</t>
  </si>
  <si>
    <t>表面黏著發光二極體之生產與銷售</t>
  </si>
  <si>
    <t>遊戲及教育軟體研究開發、生產、代理及銷售</t>
  </si>
  <si>
    <t>電信預付卡代理行銷線上遊戲代理行銷遊戲及網路服務平台之研究開發與營運</t>
  </si>
  <si>
    <t>上市股-電腦及週邊設備業產業股-電子設備儀器集團股-互助營造</t>
  </si>
  <si>
    <t>電腦週邊設備資料儲存及處理設備有線無線通訊機械器材</t>
  </si>
  <si>
    <t>上櫃股-電子零組件業產業股-被動元件一集團股-華新</t>
  </si>
  <si>
    <t>晶片電容、晶片電阻、介電瓷粉、半導性瓷片、二極管及線圈</t>
  </si>
  <si>
    <t>上櫃股-電子零組件業產業股-通訊零組件集團股-廣隆</t>
  </si>
  <si>
    <t>石英晶體、石英振盪器、濾波器等產品及半成品之製造、加工及內外銷石英晶體、石英振盪器、濾波器等產品之原料、零件之加工及內外銷F119010電子材料批發及F219010電子材料零售</t>
  </si>
  <si>
    <t>上櫃股-電子零組件業產業股-被動元件二集團股-立隆</t>
  </si>
  <si>
    <t>生產及銷售化成鋁箔生產及銷售高純度導針化成鋁箔加工</t>
  </si>
  <si>
    <t>電子零組件製造業模具製造業照明設備製造業</t>
  </si>
  <si>
    <t>上市股-建材營造產業股-電子周邊產品</t>
  </si>
  <si>
    <t>委託營造廠商興建商業大樓及國民住宅出租、出售都市更新重建不動產買賣及租賃</t>
  </si>
  <si>
    <t>上櫃股-其他產業股-儲存設備概念股-APPLE概念</t>
  </si>
  <si>
    <t>能源工程相關業務</t>
  </si>
  <si>
    <t>資訊軟體服務業，第二類電信事業仲介服務業，資料儲存及處理設備製造業一般廣告業務，除許可業務外，得經營法令非禁止或限制之業務</t>
  </si>
  <si>
    <t>上櫃股-半導體業產業股-IC製造集團股-合晶概念股-香港掛牌</t>
  </si>
  <si>
    <t>半導體及其材料之研發、設計、製造、進出口及代理銷售等</t>
  </si>
  <si>
    <t>上市股-資訊服務業概念股-雲端、第三方支付、網通、NFC近場通訊、電子商務及延伸</t>
  </si>
  <si>
    <t>電子資料交換服務專案承包設備設施管理</t>
  </si>
  <si>
    <t>上市股-其他概念股-數位電視</t>
  </si>
  <si>
    <t>有線電視系統之經營電視接收機、發射機之研究設計、製造、銷售與維護電視機械設備及材料之買賣、進口業務及第一類電信事業</t>
  </si>
  <si>
    <t>上櫃股-電子零組件業概念股-USB3.0、APPLE概念、iPhone8</t>
  </si>
  <si>
    <t>住宅及大樓開發租售業、不動產買賣業、不動產租賃業。</t>
  </si>
  <si>
    <t>上櫃股-其他電子業產業股-電子設備儀器概念股-APPLE概念</t>
  </si>
  <si>
    <t>機械設備製造業光學儀器製造業國際貿易業</t>
  </si>
  <si>
    <t>上櫃股-電腦及週邊設備業產業股-光碟機集團股-廣達概念股-網通、3D技術、SmartTV、工業4.0</t>
  </si>
  <si>
    <t>光電儲存設備及電腦週邊儲存裝置製造與銷售</t>
  </si>
  <si>
    <t>電子零組件之代理經銷及面板模組之研發及銷售</t>
  </si>
  <si>
    <t>上櫃股-通信網路業集團股-萬泰</t>
  </si>
  <si>
    <t>區域網路線.電子線電腦線電源線</t>
  </si>
  <si>
    <t>上市股-電子零組件業產業股-印刷電路板集團股-華新概念股-車用電子相關</t>
  </si>
  <si>
    <t>印刷電路板及組裝資訊軟體服務業有線通信機械器材製造業無線通信機械器材製造業等</t>
  </si>
  <si>
    <t>上市股-其他電子業產業股-機電工程概念股-防疫環保、空汙防治、中國、中國十三五</t>
  </si>
  <si>
    <t>提供電子及通信元件之經銷代理程控儀器買賣及承攬系統整合工程</t>
  </si>
  <si>
    <t>各項印刷電路板及電腦週邊之維修安裝製造加工買賣業務電子產品及其零件之製造加工修理買賣業務一般化學藥品原物料之買賣業務</t>
  </si>
  <si>
    <t>品牌家具連鎖門市業務</t>
  </si>
  <si>
    <t>提供高科技產業廠務及製程系統規劃整合服務，並搭配半導體及光電客製化設備研發、組裝、製造等業務，且擁有半導體、光電等高科技產業製程所需材料與設備之代理銷售、安裝、售後服務與技術支</t>
  </si>
  <si>
    <t>雲端網通產品、物聯網系統產品、消費型電子產品、其他產品</t>
  </si>
  <si>
    <t>電子零組件製造電子材料批發及零售資料儲存及處理設備製造</t>
  </si>
  <si>
    <t>上櫃股-其他產業股-電子周邊產品</t>
  </si>
  <si>
    <t>租賃及葬儀服務電腦週邊設備與電子零件電子產品買賣</t>
  </si>
  <si>
    <t>專業音訊產品小家電產品電子零組件製造業</t>
  </si>
  <si>
    <t>上市股-半導體業產業股-IC設計集團股-聯電概念股-網通、車用電子相關、RFID相關、SmartTV、NFC近場通訊、智慧型機器人、物聯網、無線充電、穿戴裝置、車聯網、無人機、工業4.0</t>
  </si>
  <si>
    <t>各種積體電路之研究、設計開發、製造及銷售。</t>
  </si>
  <si>
    <t>交換式電源供應器(Switching Power Supplies、SPS)之生產與銷售</t>
  </si>
  <si>
    <t>可變電阻製造加工及買賣開關矽整流器買賣前項有關之原料及產品進出口業務有關上項業務之經營及投資</t>
  </si>
  <si>
    <t>各種電子零件(連接器、電子線)等製造加工買賣業務一般進出口貿易業務(期貨除外)有關前項業務之代理經銷報價及投標業務</t>
  </si>
  <si>
    <t>表面黏著元件&amp;SMD捲裝材料錫膏測厚儀、自動光學檢查系統、迴銲爐雷射修整機、陶瓷基板雷射切割機、劃線、鑽孔</t>
  </si>
  <si>
    <t>真空腔體、模組、閥門及零部件設計製造銷售真空泵銷售及維修，中古真空泵銷售客製化各式真空鍍膜腔體與系統設計製造</t>
  </si>
  <si>
    <t>光學鏡片、光學鏡頭之製造光學鏡片、光學鏡頭之買賣</t>
  </si>
  <si>
    <t>單雙面及多層印刷電路板之製造、加工及買賣業務電子零組件之製造、加工及買賣業務前各項有關產品及原料之進出口及經銷買賣業務</t>
  </si>
  <si>
    <t>住宅及大樓開發租售業</t>
  </si>
  <si>
    <t>多層印刷電路基材及銅箔基板及半成品及成品之製造、加工及買賣電子零組件製造業電子材料批發業</t>
  </si>
  <si>
    <t>資訊軟體服務業、電子資訊供應服務業資料處理服務業、電腦及事務性機器設備零售業資訊軟體零售業</t>
  </si>
  <si>
    <t>上市股-其他電子業產業股-機電工程概念股-車用電子相關、智慧型機器人、工業4.0</t>
  </si>
  <si>
    <t>上市股-通信網路業</t>
  </si>
  <si>
    <t>製造及銷售有線無線通信機械器材、電信器材及資訊軟體服務</t>
  </si>
  <si>
    <t>各種精密探針製造及加工買賣、各種探針用測試治具之研發製造銷售電子零組件、有線及無線電通信機械器材製造業、電子材料買賣有關進出口貿易業務之經營</t>
  </si>
  <si>
    <t>上櫃股-通信網路業產業股-半導體代理</t>
  </si>
  <si>
    <t>電腦網路系統整合半導體設備與應用材料之代理銷售光電設備之代理銷售</t>
  </si>
  <si>
    <t>不動產開發、租賃及買賣等不動產仲介、代銷經紀業特定專業區、新市鎮及新社區開發業</t>
  </si>
  <si>
    <t>區域通訊網路線光纖接續材料、零件及其配件之組裝製造及買賣3C電源線組、無線及電纜製造業</t>
  </si>
  <si>
    <t>系統平台、儲存設備、企業應用軟體服務、資料處理服務資訊安全管理、網路安全及設備、入口網站及電子資訊供應服務系統管理、資料修復、國際貿易、事務性機器設備、電信器材等</t>
  </si>
  <si>
    <t>上櫃股-電腦及週邊設備業產業股-平面顯示器</t>
  </si>
  <si>
    <t>車用多媒體影音系統及液晶顯示器相關產品研發、設計、製造、銷售代理國內外廠商產品之報價投標業務</t>
  </si>
  <si>
    <t>上櫃股-半導體業概念股-LED光源</t>
  </si>
  <si>
    <t>半導體測試零組件加工維修製造進出口買賣電腦及週邊設備維護買賣研發機械及其零件之進出口買賣</t>
  </si>
  <si>
    <t>高分子正溫度係數熱敏電阻</t>
  </si>
  <si>
    <t>微型投影機/數位相機/ 數位攝影機/ 彩色電子童書無線壓力電磁感應筆式輸入系統與ASIC模組微型光電模組</t>
  </si>
  <si>
    <t>LED指示燈LED顯示器其他LED相關產品</t>
  </si>
  <si>
    <t>各種視聽器材各種電子電器零件之進出口貿易買賣業務代理國內外有關廠商經銷代購有關上項產品及進出口業務倉儲業</t>
  </si>
  <si>
    <t>上櫃股-電腦及週邊設備業產業股-掃瞄器及數位相機</t>
  </si>
  <si>
    <t>高解析度底片型掃描器</t>
  </si>
  <si>
    <t>IC韌體應用設計</t>
  </si>
  <si>
    <t>各項鋁合金製品，如散熱片、面板。熱導管及應用熱導管之散/傳熱模組</t>
  </si>
  <si>
    <t>上櫃股-資訊服務業產業股-軟體--系統整合集團股-倍微</t>
  </si>
  <si>
    <t>筆記型電腦之基本輸出入軟體資訊家電之基本輸出入軟體</t>
  </si>
  <si>
    <t>上櫃股-半導體業產業股-IC設計概念股-智慧電網、USB3.0、RFID相關、物聯網、工業4.0</t>
  </si>
  <si>
    <t>積體電路之研發、設計與銷售。電腦週邊設備、顯示器之研發、設計。電子零件、基板模組及電子產品之研發、設計及代理與銷售。</t>
  </si>
  <si>
    <t>上櫃股-光電業產業股-電子設備儀器</t>
  </si>
  <si>
    <t>自動化輸送及倉儲設備產業專業自動化機器及各類腔體組裝精密微型鑽頭</t>
  </si>
  <si>
    <t>鎂合金射出成型及鋁合金壓鑄之各類零組件或成品各類模治具之設計開發塑膠射出成型，主要包含流程箱及工業用棧板等。</t>
  </si>
  <si>
    <t>上櫃股-其他產業股-IC設計</t>
  </si>
  <si>
    <t>醫療器材、美容保健器材、保養品及保健食品之開發及銷售</t>
  </si>
  <si>
    <t>上櫃股-半導體業產業股-IC設計概念股-VR/虛擬實境</t>
  </si>
  <si>
    <t>積體電路設計與製造</t>
  </si>
  <si>
    <t>上櫃股-其他電子業概念股-工業4.0、車用電子相關、ADAS供應鏈</t>
  </si>
  <si>
    <t>IC Packaging &amp; Final TestReconstruct WaferMemory</t>
  </si>
  <si>
    <t>積體電路與半導體元件之測試服務積體電路與半導體元件自動測試電腦軟體之研發、設計與銷售電子零組件製造業</t>
  </si>
  <si>
    <t>上櫃股-資訊服務業產業股-零組件代理</t>
  </si>
  <si>
    <t>各種書籍出版、買賣業務資訊軟體批發業租賃業</t>
  </si>
  <si>
    <t>通訊產品製造及買賣</t>
  </si>
  <si>
    <t>以觀光工廠模式銷售各式藥品、保健食品、美容商品提供健康諮詢、產品宅配與售後服務</t>
  </si>
  <si>
    <t>上市股-半導體業產業股-IC設計概念股-觸控面板、網通、無線充電</t>
  </si>
  <si>
    <t>積體電路設計、研究、開發、製造、銷售</t>
  </si>
  <si>
    <t>三用電錶電腦之製造裝配加工買賣(數位式三用電錶)、電源供應器信號產生器電感電容歐姆測量器程式燒錄器線材測試器自動販賣機之製造加工買賣、太陽能電池、太陽能發電模組及發電系統設備之買賣</t>
  </si>
  <si>
    <t>電腦及其週邊設備及電子零件材料之製造加工買賣.電腦軟體設計開發買賣業務.企業電腦化顧問業務及有關資訊處理服務業務.</t>
  </si>
  <si>
    <t>背光模組及其零組件製造買賣馬達變壓器製造買賣及保護玻璃</t>
  </si>
  <si>
    <t>SPESKERSDRIVEROTHERS</t>
  </si>
  <si>
    <t>上櫃股-鋼鐵工業產業股-電源類零組件</t>
  </si>
  <si>
    <t>鋼材二次加工業、建材批發業、建材零售業</t>
  </si>
  <si>
    <t>上市股-電子零組件業產業股-印刷電路板概念股-觸控面板、手機、三星、車用電子相關</t>
  </si>
  <si>
    <t>各種印刷電路板之製造加工買賣業務</t>
  </si>
  <si>
    <t>上市股-半導體業產業股-IC封裝測試集團股-矽品概念股-4GLTE、網通、無線充電</t>
  </si>
  <si>
    <t>電子零組件製造業。其他工商服務業(積體電路測試業)。資料儲存媒體製造及複製業。</t>
  </si>
  <si>
    <t>上櫃股-電子零組件業產業股-半導體代理</t>
  </si>
  <si>
    <t>電信器材批發業電子材料批發業電子資訊供應服務業</t>
  </si>
  <si>
    <t>半導體及光電產品加工：切割、研磨、測試、挑檢與基板切割等。半導體及光電設備之研發、製造與銷售：IC/CIS/CCM測試設備等。</t>
  </si>
  <si>
    <t>上櫃股-通信網路業概念股-雲端、網通、三網合一、SmartTV、光纖設備、工業4.0</t>
  </si>
  <si>
    <t>自有品牌網路通訊設備製造商，主要銷售有交換器、寬頻網路、光纖網路、監控、語音、無線網路、路由器及工業網路等。</t>
  </si>
  <si>
    <t>興建商業大樓、國民住宅及廠辦之出租及出售.電話自動總機、電話總機、電話交換機之製造加工裝配買賣維護.生物科技產品之研發及買賣.</t>
  </si>
  <si>
    <t>電子零件買賣</t>
  </si>
  <si>
    <t>電子產品、通信器材之設計及生產製造(含加工設計及製造)電子元件、半成品及成品之進出口業務電子產品之設計及生產製造技術諮詢</t>
  </si>
  <si>
    <t>加成(Build-up)銅箔基層板之製造多層加成(Build-up)印刷電路板、軟式印刷電路板製造聚醯亞胺薄膜銅箔基層板半製品之零組配件之製造、研究、開發、買賣</t>
  </si>
  <si>
    <t>上櫃股-電子通路業產業股-零組件代理集團股-倍微</t>
  </si>
  <si>
    <t>半導體零組件銷售</t>
  </si>
  <si>
    <t>陶瓷電路板影像產品混合積體電路模組</t>
  </si>
  <si>
    <t>驊陞</t>
  </si>
  <si>
    <t>各種電子零組件.電線.電纜.機械設備模具製.電器視聽電子製造.國際貿易.汽車及其零件製造.照明設備製造.電子代工製造服務.無線通信RF天線設計製造、消費電子產品.光纖零組件製造銷售.</t>
  </si>
  <si>
    <t>銅箔基板、粘合片、多層壓合板之製造、加工及買賣</t>
  </si>
  <si>
    <t>上櫃股-其他電子業產業股-電器概念股-網通、三網合一、電動車、車用電子相關</t>
  </si>
  <si>
    <t>電腦週邊設備各式小家電</t>
  </si>
  <si>
    <t>上櫃股-電腦及週邊設備業產業股-電子設備儀器</t>
  </si>
  <si>
    <t>電腦周邊產品</t>
  </si>
  <si>
    <t>上市股-電腦及週邊設備業集團股-宏正概念股-雲端、智慧電網</t>
  </si>
  <si>
    <t>網路管理與電腦週邊之設備研發、製造及銷售</t>
  </si>
  <si>
    <t>電子資訊產品電路板另體表面黏著構裝設計、加工、製造及買賣業務。前項有關進出口業務之經營。除許可業務外，得經營法令非禁止或限制之業務。</t>
  </si>
  <si>
    <t>電子零件(端子)五金機械配件等製造加工及買賣(模具端子壓著機)塑膠件模具製造、電子零組件製造業(端子)及電子材料、模具批發零售</t>
  </si>
  <si>
    <t>上市股-電子通路業產業股-資訊通路</t>
  </si>
  <si>
    <t>電視機等家用電器通訊器材燈具及其有關器材零組件之買賣業務�I�桯q腦及其週邊自動化事務機器及其器材零組件之裝配及買賣業務�晛e各項產品之維修及保養服務業務及電器安裝業務��</t>
  </si>
  <si>
    <t>交換式電源供應器之研發設計、製造及銷售</t>
  </si>
  <si>
    <t>積體化電子保護元件之研究、開發、製造及銷售。微波複合化微型天線及模組之研究、開發、製造及銷售。積層式微波通訊元件及其模組之研究、開發、製造及銷售。</t>
  </si>
  <si>
    <t>衛星通訊系列產品移動與攜帶產品之通訊系列產品上述產品相關之進出口貿易業務</t>
  </si>
  <si>
    <t>上櫃股-半導體業產業股-IC製造</t>
  </si>
  <si>
    <t>6吋晶圓積體電路代工</t>
  </si>
  <si>
    <t>聯嘉</t>
  </si>
  <si>
    <t>LED號誌燈、路燈、節能照明產品及模組LED車燈元件及模組LED背光源元件及模組</t>
  </si>
  <si>
    <t>電源傳輸線組及轉接頭訊號傳輸線組其他</t>
  </si>
  <si>
    <t>上櫃股-半導體業產業股-IC設計概念股-手機、三星</t>
  </si>
  <si>
    <t>本公司所營事業如下: 研究、 開發、 生產、 製造、 銷售下列產品:工業用電子產品、 通訊器材、 消費性電子產品及電腦用類比積體電路(Analog ICs)及混成式(Hybrid)類比積體電路</t>
  </si>
  <si>
    <t>各種金屬機械零件設計製造買賣線圈、 變壓器 、電子安定器、空壓零組件之製造加工買賣</t>
  </si>
  <si>
    <t>短期補習班業</t>
  </si>
  <si>
    <t>群登</t>
  </si>
  <si>
    <t>電子材料批發業電子零組件製造業電信器材批發業</t>
  </si>
  <si>
    <t>手機應用軟件及遊戲推廣及提供其他增值服務</t>
  </si>
  <si>
    <t>光電薄化玻璃</t>
  </si>
  <si>
    <t>相互</t>
  </si>
  <si>
    <t>印刷電路板製造及加工</t>
  </si>
  <si>
    <t>UPS(Uninterruptible power system)INVERTER/PV INVERTER / AVR / Electronic Components</t>
  </si>
  <si>
    <t>IC設計及銷售</t>
  </si>
  <si>
    <t>交換式電源供應器之研發、製造及買賣其他各種電子零組件及器材之研發、製造及買賣照明燈具之研發、製造及買賣</t>
  </si>
  <si>
    <t>電腦及其週邊設備製造業資訊軟體服務業除許可業務外，得經營法令非禁止或限制之業務</t>
  </si>
  <si>
    <t>電源管理IC 之研發設計及銷售</t>
  </si>
  <si>
    <t>無線射頻識別詢答器相關產品設計研發及製造代理前項進出口貿易其他</t>
  </si>
  <si>
    <t>詠昇</t>
  </si>
  <si>
    <t>訊號連接器生產製造買賣訊號傳輸線生產製造買賣</t>
  </si>
  <si>
    <t>億而得</t>
  </si>
  <si>
    <t>可複寫嵌入式非揮發記憶體IP授權及技術服務</t>
  </si>
  <si>
    <t>易發</t>
  </si>
  <si>
    <t>高科技自動化設備設計、製造、銷售</t>
  </si>
  <si>
    <t>淘米</t>
  </si>
  <si>
    <t>網路遊戲代理及營運</t>
  </si>
  <si>
    <t>上市股-光電業概念股-KY股票、回台掛牌</t>
  </si>
  <si>
    <t>光學玻璃專業加工服務</t>
  </si>
  <si>
    <t>各類電感及保護元件</t>
  </si>
  <si>
    <t>達輝光電</t>
  </si>
  <si>
    <t>LCD材料光學膜--TAC Film</t>
  </si>
  <si>
    <t>電子零組件製造業智慧財產權業產品設計業</t>
  </si>
  <si>
    <t>上櫃股-其他電子業概念股-工業4.0</t>
  </si>
  <si>
    <t>廣錠</t>
  </si>
  <si>
    <t>博奕機台.博奕主機.博奕板卡零組件買賣</t>
  </si>
  <si>
    <t>各種光纖及光纖連合器等之製造組立加工及買賣業務通訊光電介面產品及通信網路設備之加工裝配業務電子組件用精密金屬零件及電子產品之加工製造組立業務</t>
  </si>
  <si>
    <t>上市股-光電業概念股-太陽能</t>
  </si>
  <si>
    <t>太陽能電池及模組之製造及銷售</t>
  </si>
  <si>
    <t>經絡醫</t>
  </si>
  <si>
    <t>醫療器材相關產品</t>
  </si>
  <si>
    <t>從事新藥之研究、開發、生產與銷售</t>
  </si>
  <si>
    <t>鋁捲繞固態電容之研究、開發、製造及銷售。貼片式鋁捲繞固態電容之研究、開發、製造及銷售。堆疊型鋁晶片固態電容之研究、開發、製造及銷售。</t>
  </si>
  <si>
    <t>系統模組封裝產品及其他各型積體電路模組之封裝、測試及銷售</t>
  </si>
  <si>
    <t>大容量注射液(大輸液)及原料藥之生產與銷售</t>
  </si>
  <si>
    <t>觸控模組之生產及銷售業務</t>
  </si>
  <si>
    <t>益得</t>
  </si>
  <si>
    <t>新藥研發、製造及銷售</t>
  </si>
  <si>
    <t>資訊軟體服務業資料處理服務業電子資訊供應服務業</t>
  </si>
  <si>
    <t>有線電視系統之投資及控股頻道版權代理顧問諮詢</t>
  </si>
  <si>
    <t>上櫃股-通信網路業概念股-車用電子相關、車聯網</t>
  </si>
  <si>
    <t>衛星定位監控器之研發、製造及銷售</t>
  </si>
  <si>
    <t>棒辣椒</t>
  </si>
  <si>
    <t>資訊軟體服務業除許可業務外，得經營法令非禁止或限制之業務</t>
  </si>
  <si>
    <t>銷售各式藥品、保健食品、婦嬰用品、化妝品之連鎖通路</t>
  </si>
  <si>
    <t>設計及製造以無線寬頻及數位串流為核心技術之網路通訊設備</t>
  </si>
  <si>
    <t>保瑞</t>
  </si>
  <si>
    <t>好玩家*</t>
  </si>
  <si>
    <t>線上遊戲之代理、營運與開發</t>
  </si>
  <si>
    <t>岱煒</t>
  </si>
  <si>
    <t>電子零組件製造業/工業用塑膠製品製造業其他塑膠製品製造業/資訊軟體批發業電子材料批發業/資訊軟體服務業</t>
  </si>
  <si>
    <t>太陽能電池模組設計、生產及銷售能源技術服務其他</t>
  </si>
  <si>
    <t>瑞寶基因</t>
  </si>
  <si>
    <t>動物用疫苗之研發動物用疫苗之生產動物用疫苗之銷售</t>
  </si>
  <si>
    <t>遊戲軟體研發及銷售</t>
  </si>
  <si>
    <t>NAND Flash Controller IC研發製造</t>
  </si>
  <si>
    <t>電信暨寬頻網路系統服務、無線傳輸服務、數位媒體系統服務雲端資訊系統服務、地理資訊系統服務</t>
  </si>
  <si>
    <t>半導體晶棒及晶圓之研發、設計與製造</t>
  </si>
  <si>
    <t>凌昇科</t>
  </si>
  <si>
    <t>Virgin Poly-SiliconIC Grade Silicon Feed stockSolar Wafer</t>
  </si>
  <si>
    <t>晶碩</t>
  </si>
  <si>
    <t>集團股-和碩</t>
  </si>
  <si>
    <t>生華科</t>
  </si>
  <si>
    <t>抗癌新藥及特殊原料藥研發</t>
  </si>
  <si>
    <t>雷虎生</t>
  </si>
  <si>
    <t>醫療器材產品之製造與買賣</t>
  </si>
  <si>
    <t>消費性IC設計</t>
  </si>
  <si>
    <t>納諾*-KY</t>
  </si>
  <si>
    <t>開發、製造、純化及分級納米級的粉體，以應用於拋光及研磨材料。開發、製造散熱材料，以應用於電子以及LED的散熱應用。</t>
  </si>
  <si>
    <t>處方用藥、指示用藥、保健產品、快速檢驗試劑之銷售生技醫藥研發及產品開發生物技術服務</t>
  </si>
  <si>
    <t>亞獅康-KY</t>
  </si>
  <si>
    <t>久禾光</t>
  </si>
  <si>
    <t>各式光學鏡頭之加工製造買賣</t>
  </si>
  <si>
    <t>醫療器材產品研發、製造及銷售</t>
  </si>
  <si>
    <t>上市股-其他概念股-嬰幼兒、空汙防治、中國十三五</t>
  </si>
  <si>
    <t>石油化工原料製造業基本化學工業製造業</t>
  </si>
  <si>
    <t>PU樹脂、透濕防水布、硬化劑、光起始劑、接著劑</t>
  </si>
  <si>
    <t>植物保護劑之製造銷售地工合成材料製造銷售</t>
  </si>
  <si>
    <t>特用化學品辦公文具用品精密化學品</t>
  </si>
  <si>
    <t>晶圓測試板IC測試板技術服務與其他</t>
  </si>
  <si>
    <t>綠晁</t>
  </si>
  <si>
    <t>太陽能模組設計、生產及行銷太陽能系統設計規劃、建置及安裝其他</t>
  </si>
  <si>
    <t>影像處理機器設計製造加工買賣工業控制器材設計製造加工買賣安全監控器材設計製造加工買賣</t>
  </si>
  <si>
    <t>上櫃股-通信網路業概念股-KY股票、回台掛牌、物聯網</t>
  </si>
  <si>
    <t>銷售及設計生產各式天線、射頻線與射頻連接器等電子元器件。</t>
  </si>
  <si>
    <t>勤崴</t>
  </si>
  <si>
    <t>集團股-中華電信</t>
  </si>
  <si>
    <t>電子地圖 、導航服務及車載、系統整合服務、存取網路服務</t>
  </si>
  <si>
    <t>康科特</t>
  </si>
  <si>
    <t>藥品衛材供應設備租賃醫院管理顧問</t>
  </si>
  <si>
    <t>醫學美容保養相關產品之研發及銷售除許可業務外，得經營法令非禁止或限制之業務</t>
  </si>
  <si>
    <t>功率半導體封裝測試</t>
  </si>
  <si>
    <t>明達醫</t>
  </si>
  <si>
    <t>醫療相關儀器之設計、製造及銷售</t>
  </si>
  <si>
    <t>研鼎</t>
  </si>
  <si>
    <t>智慧型穿戴式裝置軟體開發及相關產品研發衛星導航APP之軟體開發、買賣、維護及相關軟體服務電子地圖軟體開發、買賣、維護及相關軟體服務</t>
  </si>
  <si>
    <t>創威</t>
  </si>
  <si>
    <t>光收發模組及光學次模組等光纖通訊相關產品之研發、生產與銷售</t>
  </si>
  <si>
    <t>電子零件製造業產品設計業</t>
  </si>
  <si>
    <t>半導體零組件系統設備</t>
  </si>
  <si>
    <t>上市股-半導體業集團股-聯發科概念股-物聯網</t>
  </si>
  <si>
    <t>晶心嵌入式微處理器核心智財及其相關硬體、軟體發展平台與工具鏈</t>
  </si>
  <si>
    <t>正瀚</t>
  </si>
  <si>
    <t>植物生長調節劑研發及銷售植物生長促進劑研發及銷售肥料研發及銷售</t>
  </si>
  <si>
    <t>碩豐</t>
  </si>
  <si>
    <t>電腦及其週邊設備製造業其他光學及精密器械製造業資訊軟體服務業</t>
  </si>
  <si>
    <t>網版製造網印耗材買賣</t>
  </si>
  <si>
    <t>翔宇</t>
  </si>
  <si>
    <t>醫材及針(藥)劑、保健品與保養品等銷售美容瘦身服務幹細胞服務</t>
  </si>
  <si>
    <t>泰福-KY</t>
  </si>
  <si>
    <t>生物相似藥及新藥之研發、製造及銷售。</t>
  </si>
  <si>
    <t>遊戲聯運平台遊戲代理發行</t>
  </si>
  <si>
    <t>擎力</t>
  </si>
  <si>
    <t>高端疫苗</t>
  </si>
  <si>
    <t>疫苗研發製造生物製劑研發製造</t>
  </si>
  <si>
    <t>導線架製造</t>
  </si>
  <si>
    <t>景凱</t>
  </si>
  <si>
    <t>北極星藥業-KY</t>
  </si>
  <si>
    <t>新藥研發製造</t>
  </si>
  <si>
    <t>上市股-半導體業集團股-華立</t>
  </si>
  <si>
    <t>捲帶式高階覆晶薄膜 IC 基板</t>
  </si>
  <si>
    <t>豐華</t>
  </si>
  <si>
    <t>益生菌及發酵相關應用產品研發、製造、銷售</t>
  </si>
  <si>
    <t>榮炭</t>
  </si>
  <si>
    <t>基本化學工業其他化學材料製造業其他非金屬礦物製品製造業</t>
  </si>
  <si>
    <t>勝品</t>
  </si>
  <si>
    <t>電腦及週邊設備軟硬體、電器及視聽電子產品製造及銷售有線無線通信機械器材製造及銷售電子零組件、電子材料製造及銷售</t>
  </si>
  <si>
    <t>興能高</t>
  </si>
  <si>
    <t>電池製造業國際貿易業</t>
  </si>
  <si>
    <t>研晶</t>
  </si>
  <si>
    <t>不可見光LED可見光LED其他</t>
  </si>
  <si>
    <t>各類影像相關產品之設計、生產及銷售各類影像處理系統之設計、生產及銷售各類安全監控系統之設計、生產及銷售</t>
  </si>
  <si>
    <t>是方</t>
  </si>
  <si>
    <t>數據網路服務、IDC機房服務、語音通信服務、雲端應用服務</t>
  </si>
  <si>
    <t>聯亞藥</t>
  </si>
  <si>
    <t>非抗體蛋白質藥品、小分子新藥及特殊學名藥之研發、製造及銷售。藥品委託製造服務。研究發展服務。</t>
  </si>
  <si>
    <t>物聯</t>
  </si>
  <si>
    <t>Kalay雲端服務收入軟體銷貨收入設計服務收入</t>
  </si>
  <si>
    <t>創益</t>
  </si>
  <si>
    <t>研發/行銷西藥及健康食品</t>
  </si>
  <si>
    <t>射頻積體(RF IC)電路之設計、製造與銷售</t>
  </si>
  <si>
    <t>醫療用電腦設計、製造及銷售其他零組件買賣</t>
  </si>
  <si>
    <t>維田</t>
  </si>
  <si>
    <t>事務機器製造業資料儲存及處理設備製造業電子零組件製造業</t>
  </si>
  <si>
    <t>博錸</t>
  </si>
  <si>
    <t>多元檢測儀器平台多元檢測試劑其它收入</t>
  </si>
  <si>
    <t>霈方</t>
  </si>
  <si>
    <t>美容保養相關產品之研發及銷售除許可業務外，得經營法令非禁止或限制之業務</t>
  </si>
  <si>
    <t>心悅</t>
  </si>
  <si>
    <t>逸達</t>
  </si>
  <si>
    <t>勁豐</t>
  </si>
  <si>
    <t>醫療及特殊應用嵌入式顯示器模組</t>
  </si>
  <si>
    <t>達邦蛋白</t>
  </si>
  <si>
    <t>製造批發及銷售水解黃豆胜�_蛋白</t>
  </si>
  <si>
    <t>研揚</t>
  </si>
  <si>
    <t>工業系統產品單板電腦及週邊裝置</t>
  </si>
  <si>
    <t>台睿</t>
  </si>
  <si>
    <t>新藥研究開發</t>
  </si>
  <si>
    <t>鋼聯</t>
  </si>
  <si>
    <t>申豐</t>
  </si>
  <si>
    <t>醫材及其他用途之合成乳膠原料加工用接著劑其他</t>
  </si>
  <si>
    <t>友松</t>
  </si>
  <si>
    <t>電視綜藝節目之製作及發行電視戲劇節目之製作及發行藝人經紀</t>
  </si>
  <si>
    <t>南俊國際</t>
  </si>
  <si>
    <t>電子零組件製造業家具及裝設品製造業其他金屬製品製造業</t>
  </si>
  <si>
    <t>鼎基</t>
  </si>
  <si>
    <t>熱塑性聚氨基甲酸酯製品TPU薄膜、TPU油封、 TPU管帶</t>
  </si>
  <si>
    <t>東典光電</t>
  </si>
  <si>
    <t>概念股-雲端</t>
  </si>
  <si>
    <t>光通訊主動元件使用之薄膜濾光片光通訊被動元件使用之薄膜濾光片光通訊雲端資料中心使用之薄膜濾光片</t>
  </si>
  <si>
    <t>台康生技</t>
  </si>
  <si>
    <t>生物相似藥及新藥研發生技藥品委託開發暨生產服務(CDMO)</t>
  </si>
  <si>
    <t>普鴻</t>
  </si>
  <si>
    <t>資訊軟體服務電子資訊供應服務</t>
  </si>
  <si>
    <t>動力-KY</t>
  </si>
  <si>
    <t>散熱風扇</t>
  </si>
  <si>
    <t>台灣銘板</t>
  </si>
  <si>
    <t>卡片/卡片個人化等銘板/薄膜按鍵開關等</t>
  </si>
  <si>
    <t>展匯科</t>
  </si>
  <si>
    <t>IC DESIGN</t>
  </si>
  <si>
    <t>寬宏藝術</t>
  </si>
  <si>
    <t>國內外演唱會、展覽、藝文活動主辦國內外演唱會、展覽、藝文活動代理國內外演唱會、展覽、藝文活動票券銷售</t>
  </si>
  <si>
    <t>ABC-KY</t>
  </si>
  <si>
    <t>自動化多元檢測儀器及試劑之研發、銷售</t>
  </si>
  <si>
    <t>塑膠射出機(3C電子精密元件射出機、LCD射出機...)及模具等製造汽機車零件及電子零件等塑膠製品之製造電線及電纜(漆包線、鍍錫銅線、電子線...)之製造及買賣業務</t>
  </si>
  <si>
    <t>汽車車燈汽車百貨零件</t>
  </si>
  <si>
    <t>CNC工具機PCB鑽孔機</t>
  </si>
  <si>
    <t>安成生技</t>
  </si>
  <si>
    <t>方舟</t>
  </si>
  <si>
    <t>手機遊戲代理營運業務</t>
  </si>
  <si>
    <t>奈米醫材</t>
  </si>
  <si>
    <t>人工水晶體及其植入系統、眼科及奈米醫材產品之研發、製造及銷售</t>
  </si>
  <si>
    <t>朋億</t>
  </si>
  <si>
    <t>高科技產業製程系統、設備製造、安裝及銷售</t>
  </si>
  <si>
    <t>慧智</t>
  </si>
  <si>
    <t>孕前、產前及新生兒之各項基因檢測及醫療檢測等服務</t>
  </si>
  <si>
    <t>共信-KY</t>
  </si>
  <si>
    <t>抗癌消融新藥</t>
  </si>
  <si>
    <t>漢達</t>
  </si>
  <si>
    <t>研發、設計及銷售505(b)2新藥及高技術門檻學名藥其他生技服務等業務</t>
  </si>
  <si>
    <t>華宇藥</t>
  </si>
  <si>
    <t>經營藥品、醫療器材及診斷試劑之批發與銷售</t>
  </si>
  <si>
    <t>百聿數碼</t>
  </si>
  <si>
    <t>影音後製廣告業務</t>
  </si>
  <si>
    <t>萬年清</t>
  </si>
  <si>
    <t>1. 環境保護工程規劃、設計及統包工程2. 工業廢水處理、回收再利用工程3. 環境保護設備銷售</t>
  </si>
  <si>
    <t>必應</t>
  </si>
  <si>
    <t>演唱會製作硬體設備租賃</t>
  </si>
  <si>
    <t>唯數</t>
  </si>
  <si>
    <t>手機遊戲之研發、代理及營運</t>
  </si>
  <si>
    <t>萊鎂醫</t>
  </si>
  <si>
    <t>欣耀</t>
  </si>
  <si>
    <t>肝臟疾病治療及疼痛治療相關藥物研究及開發</t>
  </si>
  <si>
    <t>醫影</t>
  </si>
  <si>
    <t>醫療設備的經銷醫院設備租賃、設備維修醫藥品聯合採購及議價</t>
  </si>
  <si>
    <t>沅聖</t>
  </si>
  <si>
    <t>電腦及其週邊設備製造業電信管制射頻器材製造業除許可業務外，得經營法令非禁止或限制之業務</t>
  </si>
  <si>
    <t>均華</t>
  </si>
  <si>
    <t>機械設備製造業模具製造業機械.模具批發業</t>
  </si>
  <si>
    <t>金萬林</t>
  </si>
  <si>
    <t>公司地址</t>
  </si>
  <si>
    <t>斯其大</t>
  </si>
  <si>
    <t>智慧電表及電力監控管理系統、 AMI家用電表之開發、製造及銷售多功能電子計費器開發、製造及銷售家庭自動化設備及系統之開發、製造及銷售</t>
  </si>
  <si>
    <t>台生材</t>
  </si>
  <si>
    <t>上櫃股-其他集團股-中鼎工程概念股-再生循環、中國十三五</t>
  </si>
  <si>
    <t>一般投資</t>
  </si>
  <si>
    <t>生活記錄器、數位電子貓眼、動態感應相機機構設計</t>
  </si>
  <si>
    <t>凡事康</t>
  </si>
  <si>
    <t>純水機及相關部品之製造及買賣業務。前各項產品之進出口業務。</t>
  </si>
  <si>
    <t>上市股-通信網路業概念股-4GLTE、網通、光纖設備</t>
  </si>
  <si>
    <t>通信網路相關產品工程收入</t>
  </si>
  <si>
    <t>各種積體電路之設計、製造、測試及銷售各種積體電路模組之設計、製造、測試及銷售各種積體電路應用軟體之研究、開發及銷售</t>
  </si>
  <si>
    <t>上市股-其他電子業產業股-PCB設備</t>
  </si>
  <si>
    <t>電子線路板專用微型鑽頭之製造銷售電子線路板專用數控鑽孔機之製造銷售電子線路板加工週邊設備之製造銷售、一般進出口貿易及代理</t>
  </si>
  <si>
    <t>研究、設計、開發、製作及銷售各種微電子積體電路產品電腦與電腦週邊及其零件之設計、製造及買賣業務事務機器、通訊器材之設計、製造及買賣業務</t>
  </si>
  <si>
    <t>康和資</t>
  </si>
  <si>
    <t>產業股-軟體--系統整合</t>
  </si>
  <si>
    <t>電腦產品軟硬體系統整合設計/開發資訊軟體服務電腦之維護與保養</t>
  </si>
  <si>
    <t>自動化機械暨零件之設計、研發、製造、安裝及買賣業務</t>
  </si>
  <si>
    <t>上櫃股-電子通路業產業股-零組件代理概念股-網通、NFC近場通訊</t>
  </si>
  <si>
    <t>電腦及電腦週邊設備之製造及進出口電子零件、組件之製造及進出口電視機、錄影機、收錄音機等電器用品及其零組件之進出口</t>
  </si>
  <si>
    <t>上市股-其他概念股-智慧型機器人、無人機</t>
  </si>
  <si>
    <t>無線電遙控產品─各種科學模型飛機、車、船、直昇機及其零配件如引擎等製造與買賣無線電相關電子產品製造與買賣</t>
  </si>
  <si>
    <t>上櫃股-通信網路業集團股-南訊概念股-光纖設備</t>
  </si>
  <si>
    <t>有線通信機械器材製造業無線通信機械器材製造業通信工程業</t>
  </si>
  <si>
    <t>上櫃股-電子零組件業產業股-電池及電源模組概念股-鋰電池、電動車Tesla、車用電子相關、電動車、無人機</t>
  </si>
  <si>
    <t>研發及生產鋰二次電池正極材料各類高容量鋰電池模組與應用系統鋰電池及高分子電池製造技術移轉顧問服務業</t>
  </si>
  <si>
    <t>上市股-電子零組件業產業股-銅箔基板概念股-太陽能、iPhone8、APPLE概念、手機</t>
  </si>
  <si>
    <t>高分子薄膜銅箔積層板保護膠片太陽能模組用背板</t>
  </si>
  <si>
    <t>積體電路之研發、製造及銷售積體電路之進出口貿易</t>
  </si>
  <si>
    <t>東精電</t>
  </si>
  <si>
    <t>集團股-東元電機</t>
  </si>
  <si>
    <t>步進馬達、伺服馬達、直流馬達及直流無刷馬達之生產製造及銷售馬達售後服務及維修</t>
  </si>
  <si>
    <t>各種電子器材電容器之製造加工買賣及進出口業務承包設計各種無線電工程業務除許可業務外得經營法令非禁止或限制之業務</t>
  </si>
  <si>
    <t>(1).一般進出口業務(2).電子零件之買買(3).代理國內外廠商有關產品之經銷報價及投標業務</t>
  </si>
  <si>
    <t>網路媒體電子商務</t>
  </si>
  <si>
    <t>達運光電</t>
  </si>
  <si>
    <t>有線電視頭端、光收發訊機、放大器、接頭、監測系統寬頻網路系統規劃、設計及安裝多媒體視訊設備</t>
  </si>
  <si>
    <t>電子零組件製造業電池製造業除許可業務外、得經營法令非禁止或限制之業務</t>
  </si>
  <si>
    <t>上櫃股-其他電子業產業股-電子設備儀器</t>
  </si>
  <si>
    <t>電腦割字機雷射雕刻機</t>
  </si>
  <si>
    <t>光纖網路局端、用戶端設備及網管交換器之研發製造及買賣室外無線網路之研發製造及買賣</t>
  </si>
  <si>
    <t>上櫃股-光電業產業股-LCD面板概念股-觸控面板</t>
  </si>
  <si>
    <t>資料儲存及處理設備製造.電子零組件製造業.其他機械器具零售(液晶顯示器及液晶顯示模組及觸控螢幕).事務性機器設備零售</t>
  </si>
  <si>
    <t>上櫃股-電腦及週邊設備業產業股-工業電腦概念股-博奕、博奕觀光、網通、NFC近場通訊、物聯網、工業4.0</t>
  </si>
  <si>
    <t>工業用主機板電腦設備安裝電子資訊供應服務</t>
  </si>
  <si>
    <t>上櫃股-半導體業產業股-IC設計概念股-USB3.0</t>
  </si>
  <si>
    <t>上櫃股-通信網路業集團股-金仁寶概念股-智慧電網</t>
  </si>
  <si>
    <t>LCD檢測整修設備、自動化設備及製程設備濺鍍及蒸鍍設備設備零組件及電子配件</t>
  </si>
  <si>
    <t>上櫃股-貿易百貨產業股-IC封裝測試</t>
  </si>
  <si>
    <t>品牌家具</t>
  </si>
  <si>
    <t>上櫃股-電子通路業產業股-光碟片</t>
  </si>
  <si>
    <t>光電數位產品專業代理商</t>
  </si>
  <si>
    <t>上櫃股-電子通路業產業股-半導體代理集團股-威盛</t>
  </si>
  <si>
    <t>電子元件、組件、積體電路、設計及測試儀器之經銷代理及維護電腦及其零配件之經銷代理、維護及進出口貿易業務電腦整體系統及軟體系統之分析、規劃、設計研發、維護及經銷代理</t>
  </si>
  <si>
    <t>上櫃股-光電業產業股-LCD面板集團股-永豐餘概念股-雲端、Android、穿戴裝置</t>
  </si>
  <si>
    <t>電子紙顯示器</t>
  </si>
  <si>
    <t>半導體封裝材料之銷售封裝機器設備之買賣與安裝提供封裝技術服務</t>
  </si>
  <si>
    <t>上櫃股-電子零組件業產業股-光碟片集團股-能率</t>
  </si>
  <si>
    <t>事務機零組件、內外銷業務電子零組件、內外銷業務。光電產品、內外銷業務。</t>
  </si>
  <si>
    <t>監視防盜系統製造、按裝、銷售及進口貿易業務</t>
  </si>
  <si>
    <t>電木管、電木棒之製造加工買賣業務印刷電路基板之製造加工買賣業務絕緣材料之製造加工買賣業務</t>
  </si>
  <si>
    <t>上櫃股-電腦及週邊設備業產業股-電子周邊產品概念股-博奕、博奕觀光</t>
  </si>
  <si>
    <t>微電腦. 商用電腦及裝備(印表機.顯示器.終端機)之配備有關電腦硬體及軟體程式之研究開發設計業務有關前各項產品及零件之進出口業務</t>
  </si>
  <si>
    <t>上櫃股-觀光事業產業股-投影機及光電周邊</t>
  </si>
  <si>
    <t>飯店旅館業</t>
  </si>
  <si>
    <t>電子零件代理及銷售鋁質電解電容器銷售</t>
  </si>
  <si>
    <t>上市股-半導體業產業股-IC設計概念股-Intel、網通、無線充電、工業4.0</t>
  </si>
  <si>
    <t>研究.開發.生產.製造及銷售數位與類比混合IC及特殊應用IC</t>
  </si>
  <si>
    <t>運動器材之零組件、培林、機械零組件之製造及買賣業務電子、電腦零組件之製造及買賣業務前項產品之進出口貿易業務</t>
  </si>
  <si>
    <t>IC應用設計－通訊IC．通用型微控制器IC．個人電腦週邊類商品光電產品－LED照明.光學元件與系統設計.光學滑鼠及指紋辨識系統記憶體產品－記憶卡</t>
  </si>
  <si>
    <t>上櫃股-其他電子業集團股-大同概念股-太陽能</t>
  </si>
  <si>
    <t>LED封裝與照明應用、背光模組、數位電視模組、視訊盒可變電阻器、開關、編碼器、感測器藍芽滑鼠/耳機/遙控器、讀卡機、液晶顯示器模組</t>
  </si>
  <si>
    <t>無線通信機械器材製造砷化鎵晶片數位行動電話功率放大器模組</t>
  </si>
  <si>
    <t>上櫃股-光電業產業股-光碟片</t>
  </si>
  <si>
    <t>各種用途可燒錄式光碟片之製造及買賣研發業務影音光碟片之製造、買賣研發業務</t>
  </si>
  <si>
    <t>記憶體模組 積體電路 快閃記憶體 代工</t>
  </si>
  <si>
    <t>半導體儀器及其設備之製造加工買賣業務（度量衡除外）。電腦及其週邊設備之買賣業務。電子（特許除外）、機械及其零件之買賣業務。</t>
  </si>
  <si>
    <t>上櫃股-其他電子業產業股-IC製造</t>
  </si>
  <si>
    <t>IC封裝模具兼精密零組件設計製造工具機、治具磨床、數控立式磨床及儀器設計製造銷售</t>
  </si>
  <si>
    <t>1﹑電腦及其週邊設備製造業 2﹑資訊軟體批發業3﹑資訊軟體零售業 4﹑資訊軟體服務業5﹑電信管制射頻器材輸入業</t>
  </si>
  <si>
    <t>上櫃股-電子通路業產業股-零組件代理概念股-手機、宏達電</t>
  </si>
  <si>
    <t>國際貿易業電子材料批發業智慧財產權業</t>
  </si>
  <si>
    <t>網路無線通訊產品組之設計、加工、製造、買賣暨材料批發通訊週邊成品模組之設計、加工、製造、買賣LED產品模組、T8燈管等產品之設計、加工、製造、買賣</t>
  </si>
  <si>
    <t>上櫃股-資訊服務業產業股-軟體--系統整合集團股-大同概念股-新兆元能源、雲端</t>
  </si>
  <si>
    <t>資訊 、 通訊 、 網路 、 軟體產品 、 專業服務</t>
  </si>
  <si>
    <t>上市股-通信網路業概念股-網通、NFC近場通訊、穿戴裝置</t>
  </si>
  <si>
    <t>無線通信機械器材之製造及銷售電信管制射頻器材之製造及銷售電子零組件之製造及銷售</t>
  </si>
  <si>
    <t>各種電子零件(連接器、電子線)等製造加工及買賣業務一般進出口貿易業務(許可業務除外)代理國內外廠商有關商品投標報價業務</t>
  </si>
  <si>
    <t>錸寶</t>
  </si>
  <si>
    <t>有機電激發光顯示器〈OLED〉之製造加工及買賣業務</t>
  </si>
  <si>
    <t>研發生產及銷售液晶顯示器(STN型及TFT型)、液晶顯示面板及模組研發生產及銷售液晶顯示器測試儀器、液晶顯示器零組件、多晶片模組</t>
  </si>
  <si>
    <t>電子零組件製造業汽車及其零件製造業製造輸出業</t>
  </si>
  <si>
    <t>上櫃股-電子零組件業集團股-百容概念股-中國</t>
  </si>
  <si>
    <t>各種電腦軟硬體及週邊設備暨零組件之製造、加工、買賣各種交直流電源供應器.轉換器.電信器材及其零組件之製造加工買賣資訊軟體服務業</t>
  </si>
  <si>
    <t>上市股-半導體業集團股-華新概念股-車用電子相關</t>
  </si>
  <si>
    <t>電子零組件製造業</t>
  </si>
  <si>
    <t>上櫃股-光電業產業股-LED發光二極體概念股-LED光源</t>
  </si>
  <si>
    <t>發光二極體指示燈、顯示器之製造及買賣業務電子零件之製造及買賣業務</t>
  </si>
  <si>
    <t>電子零組件經銷業務</t>
  </si>
  <si>
    <t>上市股-電腦及週邊設備業概念股-讀取辨識、網通、NFC近場通訊、物聯網、工業4.0</t>
  </si>
  <si>
    <t>POS及週邊系統</t>
  </si>
  <si>
    <t>帝聞</t>
  </si>
  <si>
    <t>產業股-電源類零組件</t>
  </si>
  <si>
    <t>交換式電源供應器及其零配件整流器及其零配件變壓器及其零配件</t>
  </si>
  <si>
    <t>公信</t>
  </si>
  <si>
    <t>電腦及週邊設備之製造/加工等業務.電腦及週邊設備/電子資訊供應服務業、一般進出口貿易業務.除許可業務外、得經營法令非禁止或限制之業務.</t>
  </si>
  <si>
    <t>上櫃股-電子零組件業產業股-被動元件一集團股-台聚</t>
  </si>
  <si>
    <t>軟性鐵氧磁粉.磁鐵芯及其他有關電磁組件及其原物料製造及銷售前項產品生產設備之設計、製造、加工及銷售前各項有關產品進出口貿易業務及除許可業務外得經營法令許可業務</t>
  </si>
  <si>
    <t>神通</t>
  </si>
  <si>
    <t>產業股-網通系統整合集團股-聯華神通</t>
  </si>
  <si>
    <t>控股投資系統整合及客戶維修業務</t>
  </si>
  <si>
    <t>利汎</t>
  </si>
  <si>
    <t>產業股-IC製造</t>
  </si>
  <si>
    <t>積體電路用引線架(含160腳以上)設計、製造與買賣業務。沖壓或塑膠用精密模具設計、製造與買賣業務。精密機械及電子生產設備設計、製造與買賣業務。</t>
  </si>
  <si>
    <t>上市股-半導體業集團股-台塑概念股-車用電子相關</t>
  </si>
  <si>
    <t>接受委託各型積體電路之封裝、測試與模組之加工及研究開發業務CC01080電子零組件製造業</t>
  </si>
  <si>
    <t>高速高頻連接器之設計、製造及行銷連接器生產模治具之設計、製造及行銷背板、機箱及其零組件之設計、製造及行銷</t>
  </si>
  <si>
    <t>上市股-半導體業集團股-矽品概念股-4K2KTV</t>
  </si>
  <si>
    <t>研究開發生產製造銷售高集積度高精密度記憶體之封裝及測試服務LCD驅動IC封裝測試業務</t>
  </si>
  <si>
    <t>上櫃股-電子零組件業集團股-金仁寶</t>
  </si>
  <si>
    <t>電子零組件製造業電子材料批發及零售業國際貿易業</t>
  </si>
  <si>
    <t>電子零組件電腦週邊產品</t>
  </si>
  <si>
    <t>上櫃股-通信網路業概念股-手機、宏達電</t>
  </si>
  <si>
    <t>電池模組行動電源其他</t>
  </si>
  <si>
    <t>無線網路產品</t>
  </si>
  <si>
    <t>旭德</t>
  </si>
  <si>
    <t>上櫃股-電子零組件業概念股-山寨機</t>
  </si>
  <si>
    <t>1. 產銷石英振盪器、石英發振器、石英濾波器、陶瓷共振器等2. 從事一般進出口業務(許可業務除外)3.CC01080電子零組件製造</t>
  </si>
  <si>
    <t>電子零組件製造業。資料儲存及處理設備製造業。一般進出口貿易 (許可業務除外)。</t>
  </si>
  <si>
    <t>上市股-其他電子業產業股-資訊家電類集團股-英業達</t>
  </si>
  <si>
    <t>上市股-電腦及週邊設備業產業股-資訊及遊戲軟體概念股-雲端</t>
  </si>
  <si>
    <t>電腦應用軟體設計工程業務有關電腦用品及週邊設備之進出口貿易業務有關電腦週邊設備及其用品耗材主件系統之研展製造加工及買賣業務</t>
  </si>
  <si>
    <t>電子零組件製造業。電子材料零售業。國際貿易業。</t>
  </si>
  <si>
    <t>電腦及週邊設備製造業其他化學材料製造業醫療產品製造業</t>
  </si>
  <si>
    <t>各型航空器及其零件之製造、修理及買賣業務航空合金材料及五金之買賣業務發電、輸電、配電機械及其零配件之製造及買賣業務</t>
  </si>
  <si>
    <t>上櫃股-電腦及週邊設備業產業股-工業電腦概念股-雲端、工業4.0</t>
  </si>
  <si>
    <t>電腦及其週邊設備之製造、買賣、安裝業務通信機械器材之製造、買賣、安裝業務資訊軟體及資料處理之服務業務</t>
  </si>
  <si>
    <t>上櫃股-光電業集團股-華立概念股-數位電視、4K2KTV</t>
  </si>
  <si>
    <t>LCD膜片材料製造與銷售BMC材料及成型品(汽車前車燈反射鏡、高鐵軌道預埋栓)高機能工程塑膠材料及成型品</t>
  </si>
  <si>
    <t>上市股-電子零組件業產業股-通訊零組件集團股-東元電機</t>
  </si>
  <si>
    <t>電子零組件製造業資料儲存及處理設備製造業有線通信機械器材製造業</t>
  </si>
  <si>
    <t>上櫃股-電機機械集團股-光寶概念股-中國、電動車、車用電子相關、電動車Tesla、ADAS供應鏈</t>
  </si>
  <si>
    <t>上市股-半導體業產業股-IC設計集團股-富鼎先進概念股-電動車</t>
  </si>
  <si>
    <t>電子零組件製造業電子元件設計電子元件等電子測試服務</t>
  </si>
  <si>
    <t>記憶體模組快閃記憶體其他</t>
  </si>
  <si>
    <t>上櫃股-半導體業產業股-儲存設備</t>
  </si>
  <si>
    <t>資料儲存及處理設備製造業、電子零組件製造業、事務性機器設備批發業、事務性機器設備零售業、事務機器製造業、國際貿易業</t>
  </si>
  <si>
    <t>微生物醫藥原料藥製造、銷售、買賣業生化營養品製造、銷售、買賣業預防醫學、動物保健銷售、買賣業</t>
  </si>
  <si>
    <t>歐普羅</t>
  </si>
  <si>
    <t>各種影像處理系統設備之設計、生產、代工及銷售各種安全監視系統設材之設計、生產、代工及銷售各種光電電子設備之設計、生產、代工及銷售</t>
  </si>
  <si>
    <t>三竹</t>
  </si>
  <si>
    <t>電子通訊器材、資訊器材之買賣業務。電腦器材之買賣業務。電話交換機、有線無線電子通訊器材之買賣業務。</t>
  </si>
  <si>
    <t>電子零組件製造業、電器製造業各種電子零件(電阻器、電容器、電子開關器...)製造、加工、買賣國際貿易業、無線通信機械器材製造業</t>
  </si>
  <si>
    <t>銅箔電路基板及黏合膠片之製造加工、買賣業務。前項零配組件之製造加工買賣業務。前各項產品之進出口國內外廠商產品之代理經銷。(許可業務除外)</t>
  </si>
  <si>
    <t>資訊軟體服務業電子材料批發業產品設計業</t>
  </si>
  <si>
    <t>中廣</t>
  </si>
  <si>
    <t>調幅、調頻廣播電臺之設立與經營。廣播節目之製作、播送及發行。不動產租賃業。</t>
  </si>
  <si>
    <t>台視</t>
  </si>
  <si>
    <t>電視節目製作業廣播電視廣告業廣播電視節目發行業</t>
  </si>
  <si>
    <t>醫療廢棄物焚化處理，有害事業廢棄物焚化、物化、固化及掩埋處理一般事業廢棄物、垃圾、污泥及油泥焚化處理小型焚化爐設計、規劃及建造、承攬興建焚化廠或掩埋場</t>
  </si>
  <si>
    <t>益張</t>
  </si>
  <si>
    <t>國際貿易業。螺絲、螺帽、螺絲釘及鉚釘等製品製造業。熱處理業。</t>
  </si>
  <si>
    <t>自黏標籤自黏膠帶離型紙和紙</t>
  </si>
  <si>
    <t>電子零組件製造業金屬表面處理業鍊銅業</t>
  </si>
  <si>
    <t>錢櫃</t>
  </si>
  <si>
    <t>視聽歌唱餐飲</t>
  </si>
  <si>
    <t>建新國際</t>
  </si>
  <si>
    <t>船舶裝卸業運輸業報關業</t>
  </si>
  <si>
    <t>上市股-電機機械概念股-智慧型機器人</t>
  </si>
  <si>
    <t>變頻器/自動化驅動控制系統自動化傳動系列控制器及監控系統</t>
  </si>
  <si>
    <t>上櫃股-其他電子業產業股-機電工程概念股-水力資源、無人機</t>
  </si>
  <si>
    <t>1.廠務系統工程2.專案工程3.鞋機生產銷售4.精密零組件整合製造5.水資源處理</t>
  </si>
  <si>
    <t>上櫃股-其他概念股-再生循環</t>
  </si>
  <si>
    <t>廢棄物清除處理業務及貴金屬回收及處理業務。銅、錫、鎳、鋁之金屬五金加工業務。機械五金、電子零件、塑膠廢料、....等之報廢材料買賣業務。</t>
  </si>
  <si>
    <t>名片、海報、書冊、信封、桌月曆等合版網路印刷之製造加工買賣。喜帖產品、大圖輸出產品文化產品等之製造加工買賣。柔版印刷產品、畢業紀念冊文化產品等之製造加工買賣。</t>
  </si>
  <si>
    <t>西藥批發業租賃業管理顧問業</t>
  </si>
  <si>
    <t>成衣、鞋類及運動用品之輔料黏扣帶、織帶(鞋帶)之產製及銷售成衣、鞋類及運動用品之鬆緊帶、針織緹花網布等材料之產製及銷售</t>
  </si>
  <si>
    <t>隱形眼鏡護理液</t>
  </si>
  <si>
    <t>印刷業製版業電腦及其週邊設備製造業</t>
  </si>
  <si>
    <t>馬口鐵罐製造與銷售</t>
  </si>
  <si>
    <t>上櫃股-鋼鐵工業集團股-大成鋼</t>
  </si>
  <si>
    <t>扣件買賣</t>
  </si>
  <si>
    <t>上櫃股-資訊服務業概念股-3D列印、工業4.0</t>
  </si>
  <si>
    <t>3D 繪圖軟體 ( SOLIDWORKS)3D CAD/CAM/CAE/CAID軟體銷售PDM產品研發生產及銷售、 顧問輔導與客製化服務</t>
  </si>
  <si>
    <t>工業重型機械之租賃、買賣提供相關後勤支援服務，如設備之維修、保養、零配件供應等</t>
  </si>
  <si>
    <t>上櫃股-其他集團股-明安</t>
  </si>
  <si>
    <t>高爾夫球</t>
  </si>
  <si>
    <t>其他塑膠品製造業機械設備製造業模具製造業</t>
  </si>
  <si>
    <t>上市股-其他概念股-再生循環</t>
  </si>
  <si>
    <t>有害事業廢棄物清除處理業務</t>
  </si>
  <si>
    <t>上櫃股-其他概念股-KY股票、再生循環、回台掛牌</t>
  </si>
  <si>
    <t>再生橡膠之生產及銷售</t>
  </si>
  <si>
    <t>矽酸鈣板、纖維水泥板製造及銷售</t>
  </si>
  <si>
    <t>上櫃股-其他概念股-KY股票、回台掛牌、精品</t>
  </si>
  <si>
    <t>全球性高級精品名牌店之裝潢客製化傢俱之製造銷售</t>
  </si>
  <si>
    <t>戶外休閒金屬傢俱、健身器材及相關製品設計、生產及銷售</t>
  </si>
  <si>
    <t>上市股-貿易百貨概念股-KY股票、回台掛牌</t>
  </si>
  <si>
    <t>自有品牌休閒鞋、休閒服飾(牛仔服飾)及配件之設計、生產及銷售</t>
  </si>
  <si>
    <t>金屬表面處理服務</t>
  </si>
  <si>
    <t>西藥批發零售業</t>
  </si>
  <si>
    <t>流行髮飾.梳子.珠寶.手袋及其他等進出口業務</t>
  </si>
  <si>
    <t>上櫃股-其他概念股-水力資源、中國十三五</t>
  </si>
  <si>
    <t>專業水處理應用與技術服務等項目水質檢測環保代檢服務</t>
  </si>
  <si>
    <t>保健食品及保養品之研發、製造及銷售</t>
  </si>
  <si>
    <t>上櫃股-其他概念股-KY股票、回台掛牌</t>
  </si>
  <si>
    <t>教育諮詢幼教用品銷售幼教軟體銷售</t>
  </si>
  <si>
    <t>昶昕</t>
  </si>
  <si>
    <t>概念股-再生循環</t>
  </si>
  <si>
    <t>資源回收再生產品研發產製與銷售特用化學品研發產製與銷售其他綠色產品與設備之研發與銷售</t>
  </si>
  <si>
    <t>廢棄物清除處理業務污染防治設備販售</t>
  </si>
  <si>
    <t>生產各類型運動用手套、護具等專業運動醫療防護用品專業生產精品手袋、錢包、拉杆箱及休閒袋等各類箱包</t>
  </si>
  <si>
    <t>鞋類商品之批發與零售其他</t>
  </si>
  <si>
    <t>塑合板與實木板材之專業製造及銷售。</t>
  </si>
  <si>
    <t>流行音樂之製作及發行著作權授權藝人演藝經紀</t>
  </si>
  <si>
    <t>劇集節目、電視節目、錄影節目帶、電影片之製作及發行商品及肖像授權商品銷售</t>
  </si>
  <si>
    <t>一般商品批發零售業</t>
  </si>
  <si>
    <t>經營電機、電子零件代理經銷業務工廠自動化設備銷售組裝製品業務嵌入式電腦組裝製品業務</t>
  </si>
  <si>
    <t>影一</t>
  </si>
  <si>
    <t>電影片製作業演藝活動業</t>
  </si>
  <si>
    <t>競技、運動訓練及休閒運動場館等業務</t>
  </si>
  <si>
    <t>水泥產品製造及銷售預拌式泥作材料等建築材料之開發、製造與銷售</t>
  </si>
  <si>
    <t>各式窗簾、窗簾零件生產及銷售</t>
  </si>
  <si>
    <t>德河</t>
  </si>
  <si>
    <t>片材型塑膠地板生產與銷售</t>
  </si>
  <si>
    <t>碳纖維複材用品非碳纖維複材用品</t>
  </si>
  <si>
    <t>上櫃股-資訊服務業</t>
  </si>
  <si>
    <t>經營服務業電子商務</t>
  </si>
  <si>
    <t>環境保護工程營造業廢(污)水處理業</t>
  </si>
  <si>
    <t>台境</t>
  </si>
  <si>
    <t>環境保護工程顧問與施工土方資源再利用處理環境檢測採樣及檢驗</t>
  </si>
  <si>
    <t>電子商務網路零售業</t>
  </si>
  <si>
    <t>東哥</t>
  </si>
  <si>
    <t>豪華遊艇及其零配件製造及銷售。</t>
  </si>
  <si>
    <t>台灣藝術</t>
  </si>
  <si>
    <t>文創設計藝術品買賣藝文服務</t>
  </si>
  <si>
    <t>泰昇-KY</t>
  </si>
  <si>
    <t>生產及銷售嬰兒紙尿布(褲)生產及銷售成人失禁產品生產及銷售女性衛生棉</t>
  </si>
  <si>
    <t>網版印刷及相關印刷業務前項有關之買賣及進出口貿易業務國際貿易業</t>
  </si>
  <si>
    <t>愛爾達</t>
  </si>
  <si>
    <t>數位內容系統開發整合廣告託播代理</t>
  </si>
  <si>
    <t>馬口鐵罐、鋁罐等金屬包裝材料之製造及銷售</t>
  </si>
  <si>
    <t>三貝德</t>
  </si>
  <si>
    <t>數位學習內容產品品牌授權及其他</t>
  </si>
  <si>
    <t>利得</t>
  </si>
  <si>
    <t>保健食品台灣原生種機能性作物研發、培育、製造加工食藥用菇菌之研發、培育、製造加工</t>
  </si>
  <si>
    <t>真好玩</t>
  </si>
  <si>
    <t>手機遊戲全球發行及開發</t>
  </si>
  <si>
    <t>兔將</t>
  </si>
  <si>
    <t>電影製作與開發特效製作與開發動畫製作與開發</t>
  </si>
  <si>
    <t>經緯航</t>
  </si>
  <si>
    <t>無人載具開發銷售與服務科技應用產品與服務工程顧問服務</t>
  </si>
  <si>
    <t>台霖</t>
  </si>
  <si>
    <t>蝴蝶蘭苗株蝴蝶蘭切花蝴蝶蘭瓶苗</t>
  </si>
  <si>
    <t>聯廣</t>
  </si>
  <si>
    <t>廣告製作媒體企劃行銷公關</t>
  </si>
  <si>
    <t>冷凍肉品加工、銷售冷凍冷藏庫租賃營建業務</t>
  </si>
  <si>
    <t>印刷</t>
  </si>
  <si>
    <t>以導管供應氣體燃料。瓦斯計量器之製造租售業務。前各項器材設備之按裝維護及進出口代理。</t>
  </si>
  <si>
    <t>不動產及各項設備之租賃、轉租賃及再租賃附條件買賣(分期付款銷售)暨應收帳款受讓財務規劃及管理</t>
  </si>
  <si>
    <t>上櫃股-其他概念股-越南設廠、TPP</t>
  </si>
  <si>
    <t>成衣羽絨寢具</t>
  </si>
  <si>
    <t>公用煤氣業燃料導管安裝工程業</t>
  </si>
  <si>
    <t>上櫃股-其他集團股-永豐餘</t>
  </si>
  <si>
    <t>各種印刷品之製造加工買賣前項之藝術品買賣各種印刷器材買賣業務</t>
  </si>
  <si>
    <t>出版</t>
  </si>
  <si>
    <t>上櫃股-其他概念股-高爾夫球</t>
  </si>
  <si>
    <t>高爾夫球桿頭及其半成品之製造、委託加工、裝配及銷售藝術鑄品(不銹鋼質及銅質)之製造加工及銷售前述各項有關產品之進出口貿易業務</t>
  </si>
  <si>
    <t>非屬公用之發電業務汽電廠運維及經營(汽電廠主要產出為電力、蒸汽)研究諮詢及技術服務</t>
  </si>
  <si>
    <t>加油站供售汽.柴油汽機車之潤滑與保養等週邊油品零售、洗車、車輛用液化石油氣除許可業務外，得經營法令非禁止或限制之業務</t>
  </si>
  <si>
    <t>鉅明</t>
  </si>
  <si>
    <t>高爾夫球桿頭</t>
  </si>
  <si>
    <t>上櫃股-其他概念股-中國、內需中國收成股</t>
  </si>
  <si>
    <t>成人紙尿褲等醫療保健用品之製造及買賣</t>
  </si>
  <si>
    <t>輕鋼架.防火門之製造、買賣業務經營有關進出口業務各種機械之製造及買賣業務</t>
  </si>
  <si>
    <t>汽電共生廠之經營、操作運轉管理及其設備之維修汽電共生系統之設計管理顧問諮詢及設備之進出口諮詢廢棄物清除處理及其設備安裝工程</t>
  </si>
  <si>
    <t>各種拉鍊、拉鍊配件、拉鍊機零件之製造加工買賣前項產品之進出口貿易委託營造廠商興建國民住宅、商業大大樓出租及出售</t>
  </si>
  <si>
    <t>上櫃股-其他產業股-休閒及自行車類集團股-金鼎概念股-自行車相關、新兆元能源</t>
  </si>
  <si>
    <t>各種自行車、室內外運動車、童車、迷你踏板車及零件製造銷售。農業機械、汽機車、輪船、飛機等零件之製造加工及內外銷。有關工具之加工及買賣。</t>
  </si>
  <si>
    <t>物業管理</t>
  </si>
  <si>
    <t>運動器材射出零組件之設計製造工程塑膠複合材料之開發其他</t>
  </si>
  <si>
    <t>預力混凝土管及各種水泥製品、預拌混凝土製造買賣前項有關水泥製品之自來水管承裝業務有關自來水管之零件、鋼管包覆及另件包覆等製造買賣及承裝業務</t>
  </si>
  <si>
    <t>上櫃股-其他產業股-休閒及自行車類概念股-新兆元能源</t>
  </si>
  <si>
    <t>生產機車(多功能休閒車)及其零件等買賣業務生產電動機車(電動代步車)及其零件等買賣業務生產其他交通運輸工具及其零件等買賣業務(沙灘車、殘障代步車)</t>
  </si>
  <si>
    <t>碳纖維預浸材料、碳維維製品(球桿、球頭..)製造加工及買賣業務。航太工業所需「碳纖維布」之製造加工及買賣業務。前項有關產品之進出口貿易業務。</t>
  </si>
  <si>
    <t>上市股-觀光事業概念股-中國、中概通路</t>
  </si>
  <si>
    <t>各種果汁飲料雜貨食品及生鮮魚肉海鮮冷凍食品買賣各種餐具用品之進口買賣及餐廳業務之經營前各項有關產品之加工製造及進出口業務</t>
  </si>
  <si>
    <t>一般進出口貿易業務(期貨除外)瓦斯器材爐具及五金機械工具之買賣及製造輸出入販賣度量衡器之買賣</t>
  </si>
  <si>
    <t>複合板材之製造買賣塑膠板材.塑膠條其他及塑膠膜之製造加工及進出口買賣業務</t>
  </si>
  <si>
    <t>上市股-電機機械概念股-電動車、燃料電池、電動車Tesla</t>
  </si>
  <si>
    <t>金屬製品及加工板式熱交換器熱能產品</t>
  </si>
  <si>
    <t>美德醫療-DR</t>
  </si>
  <si>
    <t>電腦週邊及通訊產品之加工及製造。主要產品為印表機、傳真機、硬碟、PCBA、無線電話、手機、藍芽耳機、機上盒。</t>
  </si>
  <si>
    <t>上市股-其他概念股-KY股票、回台掛牌、越南設廠</t>
  </si>
  <si>
    <t>運動鞋及戶外鞋之代工生產、銷售運動休閒戶外用品之代理經銷業務</t>
  </si>
  <si>
    <t>上市股-其他概念股-資產</t>
  </si>
  <si>
    <t>國際貿易業。住宅及大樓開發租售業。特定專業區開發業。</t>
  </si>
  <si>
    <t>各種運動鞋.皮鞋.塑膠鞋.橡膠鞋.布鞋.塑膠發泡板等棉.人造棉.人造纖維.合成纖維及混紡等針織之製造及銷售</t>
  </si>
  <si>
    <t>上市股-其他概念股-中國、越南設廠、內需中國收成股</t>
  </si>
  <si>
    <t>各種金屬之印刷塗漆、容器、模具之製造加工及買賣.罐裝啤酒包裝、碳酸飲料包裝設備製造買賣.各種塑膠製品製造業及塑膠保特瓶.</t>
  </si>
  <si>
    <t>委託營造廠商興建商業大樓及國民住宅出租、出售業務室內裝潢設計施工承包業務其他</t>
  </si>
  <si>
    <t>上市股-其他集團股-統一概念股-中國、內需中國收成股、越南設廠</t>
  </si>
  <si>
    <t>各種鐵皮印花製罐及其原料鍍製鋼片加工製造原料鋼板加工製造製罐及馬口鐵機器進出口馬口鐵罐及鍍製鋼片原料鋼板加工製造其他批發業(氧化鐵、脂肪酸、錫製品、氧化錫)</t>
  </si>
  <si>
    <t>1.瓦斯之供應2.瓦斯設備裝置工程及有關器材製造及供應3.瓦斯器材之行紀業務4.度量衡及瓦斯錶之修理輸入販賣業務5.其他有關事業之經營6-9.租賃業....等10.第一類電信事業</t>
  </si>
  <si>
    <t>製鞋、機械設備製造、模具製造產品設計、國際貿易、企業經營管理顧問除許可業務外，得經營法令非禁止或限制之業務</t>
  </si>
  <si>
    <t>上市股-其他概念股-中國、中概通路</t>
  </si>
  <si>
    <t>除油煙機.瓦斯爐.熱水器.系統廚具</t>
  </si>
  <si>
    <t>上市股-電腦及週邊設備業產業股-平面顯示器集團股-中航偉聯</t>
  </si>
  <si>
    <t>上市股-其他產業股-休閒及自行車類概念股-中國、自行車相關、S&amp;P台商收成指數、新兆元能源、中概外銷收成股</t>
  </si>
  <si>
    <t>自行車及其零組件製造買賣.</t>
  </si>
  <si>
    <t>上市股-其他集團股-國產概念股-安控器材與保全、穿戴裝置</t>
  </si>
  <si>
    <t>保全業</t>
  </si>
  <si>
    <t>以導管輸送可燃天然氣供應非工業用燃料天然氣用具及器材之製造銷售暨進出口代銷事項有關瓦斯管工程之承裝</t>
  </si>
  <si>
    <t>上市股-其他集團股-統一概念股-防疫環保、水力資源、空汙防治、嬰幼兒</t>
  </si>
  <si>
    <t>各類紙製品及棉料化學纖維加工製品之製造買賣業務紙尿褲、衛生棉、濕紙巾及化妝棉等生產銷售及代理經銷業務各種不織布製品之生產銷售及代理經銷業務</t>
  </si>
  <si>
    <t>自行車及零配件製造、加工與銷售。</t>
  </si>
  <si>
    <t>1.表面處理業2.製鎖業3.其他金屬製品製造業4.模具製造零售業5.電信管制射頻器材輸入製造業6.金屬、鋁鑄造業7.除許可業務外，得經營法令非禁止或限制之業務</t>
  </si>
  <si>
    <t>上市股-其他集團股-新光概念股-安控器材與保全、智慧型機器人</t>
  </si>
  <si>
    <t>防盜、防火、防災之安全維護現金或其他貴重物品運送及人身之安全維護門禁設備、數位影像監控之系統規劃、設計保養、修理按裝、及諮詢顧問</t>
  </si>
  <si>
    <t>天然氣之供應、燃氣導管安裝工程，相關器材之製造及供應。度量衡器批發及零售，進口及買賣業務。廚房器具批發及零售業。第一類電信事業。燃氣熱水器承裝業。</t>
  </si>
  <si>
    <t>上市股-其他概念股-再生循環、越南設廠</t>
  </si>
  <si>
    <t>鉛錠、鉛合金錠、紅丹粉、黃丹粉、氧化鉛等製造加工買賣前各項有關國內外產品代理經銷報價、投標業務及進出口貿易業務一般及事業廢棄物清除、回收處理業務</t>
  </si>
  <si>
    <t>上市股-其他集團股-旺旺概念股-數位電視</t>
  </si>
  <si>
    <t>設立與經營電視播送系統製作播映並發行電視節目製作及播映電視廣告</t>
  </si>
  <si>
    <t>印刷;製版;印刷品裝訂及加工業 ;攝影業特定專業區開發業;投資興建公共建設業;新市鎮、新社區開發業;區段徵收及市地重劃代辦業;都市更新重建業</t>
  </si>
  <si>
    <t>上市股-其他集團股-中鋼概念股-水力資源、再生循環</t>
  </si>
  <si>
    <t>爐石資源化應用有關產品之製造、加工、代工生產、買賣及進出口。廢棄物清除及處理業務。</t>
  </si>
  <si>
    <t>以導管輸送天然氣氣體導管裝置石油氣(天然氣)具及器材製造及代銷</t>
  </si>
  <si>
    <t>工程規劃、設計、採購、建造、專案管理、設備製作、監理製作、環境評估等工程技術服務工作</t>
  </si>
  <si>
    <t>成霖</t>
  </si>
  <si>
    <t>上市股-其他概念股-中國</t>
  </si>
  <si>
    <t>水龍頭、衛浴設備及其零件、機械零件製造加工及買賣與經銷業務。代理國內外廠商有關產品投標報價、業務。一般進出口貿易業務。其他非鐵金屬基本工業：錠、塊、條等製造、鍛造、擠型、軋壓等</t>
  </si>
  <si>
    <t>各種百葉窗.百摺簾等窗簾製品及有關附屬零件製造加工內外銷塑膠玩具.塑膠建材之製造.加工及內外銷各項木製品(傢俱.玩具.藝品)之製造.加工及買賣</t>
  </si>
  <si>
    <t>經營加油站供售汽、柴油汽、機車之潤滑保養、簡易檢驗、洗車及潤滑油脂之供應及零售廣告看板之出租業務</t>
  </si>
  <si>
    <t>上市股-其他集團股-百和概念股-中國、越南設廠、中概外銷收成股、APPLE概念、TPP、S&amp;P台商收成指數</t>
  </si>
  <si>
    <t>生產及銷售各式黏扣帶、各式織帶(鞋帶)、鬆緊帶及各種面料等產品銷售委託營造廠商興建之住宅</t>
  </si>
  <si>
    <t>房屋買賣之居間仲介</t>
  </si>
  <si>
    <t>上市股-其他集團股-裕隆概念股-中國、內需中國收成股</t>
  </si>
  <si>
    <t>汽車分期付款買賣業務展示車業務</t>
  </si>
  <si>
    <t>汽車、機車、機械、交通器材用油封之加工製造及進出口業務模具製造業、機械設備製造業、製造輸出業工業用橡膠製品製造業、國際貿易業</t>
  </si>
  <si>
    <t>提供伴唱視聽供人唱歌</t>
  </si>
  <si>
    <t>上市股-其他概念股-越南設廠、桃園機場捷運、TPP</t>
  </si>
  <si>
    <t>不織布之製造加工及買賣寢具之製造加工及買賣相關機械之製造加工及買賣</t>
  </si>
  <si>
    <t>委託營造廠興建國民住宅．商業大樓出租出售業務辦理國內外工業區及區內之社區廠房及大樓之開發規劃及租售從事商品之處理．包裝．分類．倉儲及前各項產品之加工批發業務</t>
  </si>
  <si>
    <t>住宅及大樓開發租售業、新市鎮.新社區開發業.不動產租賃業</t>
  </si>
  <si>
    <t>水晶玻璃藝品之設計加工製造買賣業務水晶玻璃原料及其書籍之買賣業務水晶玻璃藝品之諮詢顧問業務</t>
  </si>
  <si>
    <t>各種皮箱之製造.加工及買賣各種皮箱及其零件之製造.加工及買賣前項有關進出口業務</t>
  </si>
  <si>
    <t>汽窗窗簾割草機</t>
  </si>
  <si>
    <t>廢資訊品清運及處理、混合五金處理及銷售貴金屬之銷售、資源再生品之銷售五金、機械零件及零組件之買賣業務、其他等。</t>
  </si>
  <si>
    <t>燁聯</t>
  </si>
  <si>
    <t>集團股-燁聯鋼鐵</t>
  </si>
  <si>
    <t>不鏽鋼之軋鋼、煉鋼、型鋼、鋼絲、鐵絲之加工製造</t>
  </si>
  <si>
    <t>上市股-鋼鐵工業概念股-風力發電</t>
  </si>
  <si>
    <t>有關各種鐵骨/不銹鋼桶/建築材料等加工製造買賣及相關業務;按裝工程業務(營造業除外)/大樓鋼結構買賣代理國內外有關廠商產品經銷/報價投標業務</t>
  </si>
  <si>
    <t>上櫃股-貿易百貨產業股-貿易業概念股-中國、高爾夫球、中概通路</t>
  </si>
  <si>
    <t>高爾夫球相關產品銷售電子商務</t>
  </si>
  <si>
    <t>不銹鋼製品熱處理、整平、裁剪、酸洗加工各類鋼品之加工買賣業務機械、五金買賣業務</t>
  </si>
  <si>
    <t>毛利年增率</t>
    <phoneticPr fontId="3" type="noConversion"/>
  </si>
  <si>
    <t>毛利季增率</t>
    <phoneticPr fontId="3" type="noConversion"/>
  </si>
  <si>
    <t>營益季增率</t>
    <phoneticPr fontId="3" type="noConversion"/>
  </si>
  <si>
    <t>營益年增率</t>
    <phoneticPr fontId="3" type="noConversion"/>
  </si>
  <si>
    <t>EPS累計年增率</t>
    <phoneticPr fontId="3" type="noConversion"/>
  </si>
  <si>
    <t>EPS年增率</t>
    <phoneticPr fontId="3" type="noConversion"/>
  </si>
  <si>
    <t>EPS季增率</t>
    <phoneticPr fontId="3" type="noConversion"/>
  </si>
  <si>
    <t>營收累計年增率</t>
    <phoneticPr fontId="3" type="noConversion"/>
  </si>
  <si>
    <t>能率網通</t>
  </si>
  <si>
    <t>昨9日K</t>
    <phoneticPr fontId="3" type="noConversion"/>
  </si>
  <si>
    <t>昨9日D</t>
    <phoneticPr fontId="3" type="noConversion"/>
  </si>
  <si>
    <t>今9日K</t>
    <phoneticPr fontId="3" type="noConversion"/>
  </si>
  <si>
    <t>今9日D</t>
    <phoneticPr fontId="3" type="noConversion"/>
  </si>
  <si>
    <t>積分比例：</t>
    <phoneticPr fontId="3" type="noConversion"/>
  </si>
  <si>
    <t>技術面 (量能，多空趨勢 )</t>
    <phoneticPr fontId="3" type="noConversion"/>
  </si>
  <si>
    <t>快速篩選</t>
    <phoneticPr fontId="3" type="noConversion"/>
  </si>
  <si>
    <t>年最低價</t>
    <phoneticPr fontId="3" type="noConversion"/>
  </si>
  <si>
    <t>年度震幅</t>
    <phoneticPr fontId="3" type="noConversion"/>
  </si>
  <si>
    <t>年多空篩選</t>
    <phoneticPr fontId="3" type="noConversion"/>
  </si>
  <si>
    <t>季營收年增率</t>
    <phoneticPr fontId="3" type="noConversion"/>
  </si>
  <si>
    <t>年度多空</t>
    <phoneticPr fontId="3" type="noConversion"/>
  </si>
  <si>
    <t>近四季毛利年增</t>
    <phoneticPr fontId="3" type="noConversion"/>
  </si>
  <si>
    <t>前日開盤價</t>
  </si>
  <si>
    <t>前日收盤價</t>
  </si>
  <si>
    <t>前日最高價</t>
  </si>
  <si>
    <t>前日最低價</t>
  </si>
  <si>
    <t>昨日開盤價</t>
  </si>
  <si>
    <t>昨日收盤價</t>
  </si>
  <si>
    <t>昨日最高價</t>
  </si>
  <si>
    <t>昨日最低價</t>
  </si>
  <si>
    <t>Ｋ線訊號</t>
    <phoneticPr fontId="3" type="noConversion"/>
  </si>
  <si>
    <t>今日開盤價</t>
    <phoneticPr fontId="3" type="noConversion"/>
  </si>
  <si>
    <t>今日最高價</t>
    <phoneticPr fontId="3" type="noConversion"/>
  </si>
  <si>
    <t>今日最低價</t>
    <phoneticPr fontId="3" type="noConversion"/>
  </si>
  <si>
    <t>今日收盤價</t>
    <phoneticPr fontId="3" type="noConversion"/>
  </si>
  <si>
    <t>20日震幅</t>
    <phoneticPr fontId="3" type="noConversion"/>
  </si>
  <si>
    <t>現價漲跌幅</t>
    <phoneticPr fontId="3" type="noConversion"/>
  </si>
  <si>
    <t>年最高價</t>
    <phoneticPr fontId="3" type="noConversion"/>
  </si>
  <si>
    <t>20日最低價</t>
    <phoneticPr fontId="3" type="noConversion"/>
  </si>
  <si>
    <t>昨日收量</t>
    <phoneticPr fontId="3" type="noConversion"/>
  </si>
  <si>
    <t>今日累計量</t>
    <phoneticPr fontId="3" type="noConversion"/>
  </si>
  <si>
    <t>今日漲跌幅</t>
    <phoneticPr fontId="3" type="noConversion"/>
  </si>
  <si>
    <t>均線走勢</t>
    <phoneticPr fontId="3" type="noConversion"/>
  </si>
  <si>
    <t>上櫃股-食品工業概念股-KY股票、回台掛牌</t>
  </si>
  <si>
    <t>上市股-電機機械集團股-和大概念股-電動車、電動車Tesla</t>
  </si>
  <si>
    <t>上市股-電機機械概念股-KY股票、電動車、回台掛牌</t>
  </si>
  <si>
    <t>宏旭-KY</t>
  </si>
  <si>
    <t>上市股-汽車工業概念股-KY股票、回台掛牌</t>
  </si>
  <si>
    <t>汽車鈑金模具</t>
  </si>
  <si>
    <t>汎德永業</t>
  </si>
  <si>
    <t>汽車零售業務汽、機車零件配備零售業務汽車修理業務</t>
  </si>
  <si>
    <t>上市股-半導體業產業股-IC製造集團股-華新概念股-iPhone8、APPLE概念、車用電子相關、車聯網</t>
  </si>
  <si>
    <t>上市股-電子零組件業產業股-印刷電路板概念股-APPLE概念、手機、iPadmini、iPad5</t>
  </si>
  <si>
    <t>上市股-電腦及週邊設備業產業股-主機板集團股-友達概念股-博奕、工業4.0</t>
  </si>
  <si>
    <t>上市股-其他產業股-建築業</t>
  </si>
  <si>
    <t>上市股-其他電子業產業股-機電工程</t>
  </si>
  <si>
    <t>凱柏實業</t>
  </si>
  <si>
    <t>上櫃股-電腦及週邊設備業產業股-機電工程集團股-研華概念股-博奕、物聯網、工業4.0</t>
  </si>
  <si>
    <t>上櫃股-電腦及週邊設備業產業股-工業電腦集團股-研華</t>
  </si>
  <si>
    <t>上櫃股-生技醫療業集團股-中天生技</t>
  </si>
  <si>
    <t>上市股-電機機械概念股-回台掛牌、KY股票</t>
  </si>
  <si>
    <t>上市股-電機機械概念股-KY股票、回台掛牌</t>
  </si>
  <si>
    <t>科際精密</t>
  </si>
  <si>
    <t>氣泵、電磁閥、精密儀器及醫療器材等生產及銷售</t>
  </si>
  <si>
    <t>誠泰科技</t>
  </si>
  <si>
    <t>上市股-電子零組件業概念股-APPLE概念、蘋果供應商、iPadmini、網通、手機、小米手機、無線充電、iPhone8、中國、S&amp;P台商收成指數、OPPO</t>
  </si>
  <si>
    <t>上櫃股-半導體業集團股-光寶概念股-KY股票、回台掛牌、網通、無線充電</t>
  </si>
  <si>
    <t>上櫃股-光電業概念股-KY股票、回台掛牌</t>
  </si>
  <si>
    <t>昇益</t>
  </si>
  <si>
    <t>寬魚國際</t>
  </si>
  <si>
    <t>上市股-電腦及週邊設備業產業股-工業電腦集團股-致茂概念股-雲端、智慧型機器人、物聯網、工業4.0、3D感測、AI人工智慧</t>
  </si>
  <si>
    <t>上櫃股-光電業產業股-電池及電源模組集團股-台積電概念股-太陽能、新兆元能源、空汙防治、中國十三五</t>
  </si>
  <si>
    <t>上櫃股-半導體業概念股-網通、無線充電</t>
  </si>
  <si>
    <t>上市股-半導體業概念股-KY股票、回台掛牌、中國、S&amp;P台商收成指數、網通、無線充電</t>
  </si>
  <si>
    <t>上櫃股-半導體業概念股-APPLE概念、iPhone8</t>
  </si>
  <si>
    <t>上市股-生技醫療業集團股-潤泰概念股-KY股票、回台掛牌</t>
  </si>
  <si>
    <t>虹揚-KY</t>
  </si>
  <si>
    <t>上市股-半導體業概念股-KY股票、回台掛牌</t>
  </si>
  <si>
    <t>設計、研發、製造、銷售半導體整流功率分離式元件</t>
  </si>
  <si>
    <t>上市股-電腦及週邊設備業集團股-華碩概念股-物聯網</t>
  </si>
  <si>
    <t>醣基</t>
  </si>
  <si>
    <t>與醣類相關疾病的新藥開發與檢測</t>
  </si>
  <si>
    <t>上櫃股-半導體業概念股-APPLE概念、iPhone8、iPad5</t>
  </si>
  <si>
    <t>永虹先進</t>
  </si>
  <si>
    <t>中高模數及高強度碳纖維中高模數碳纖維生產線輸出</t>
  </si>
  <si>
    <t>富致</t>
  </si>
  <si>
    <t>M31</t>
  </si>
  <si>
    <t>矽智財授權金及權利金</t>
  </si>
  <si>
    <t>生物醫學產品銷售暨基因檢測分析服務</t>
  </si>
  <si>
    <t>帝圖</t>
  </si>
  <si>
    <t>實體藝術品拍賣藝術電商藝術廣告服務</t>
  </si>
  <si>
    <t>全宇昕</t>
  </si>
  <si>
    <t>天正國際</t>
  </si>
  <si>
    <t>電阻、電容及電感測試包裝機、電感層間耐壓測試機LED分選機、打孔機、各式機械自動化設備開發、製造及銷售</t>
  </si>
  <si>
    <t>科定</t>
  </si>
  <si>
    <t>塗裝木皮板、手刮木地板、其他木材相關產品之製造及銷售</t>
  </si>
  <si>
    <t>威健生技</t>
  </si>
  <si>
    <t>基因檢測；分子診斷生物技術服務；個人化醫療相關檢測服務生物資訊服務；多元化臨床試驗劑與儀器</t>
  </si>
  <si>
    <t>群翊</t>
  </si>
  <si>
    <t>設備及其相關自動化產品機台維修其他</t>
  </si>
  <si>
    <t>康聯生醫</t>
  </si>
  <si>
    <t>提供健康促進諮詢顧問服務，精準醫學之健康管理服務提供分子生物、基因、微生物及生命科學檢測精密儀器及試劑</t>
  </si>
  <si>
    <t>信紘科</t>
  </si>
  <si>
    <t>高科技產業製程附屬設備及廠務系統之設計、製造、安裝及銷售。</t>
  </si>
  <si>
    <t>中揚光</t>
  </si>
  <si>
    <t>模具製造、研發及買賣、數位鏡頭組裝及鏡片鍍膜</t>
  </si>
  <si>
    <t>緯穎</t>
  </si>
  <si>
    <t>資料中心產品</t>
  </si>
  <si>
    <t>復盛應用</t>
  </si>
  <si>
    <t>高爾夫球桿頭等各項金屬製品之製造加工裝配買賣業務高爾夫球具(桿、握把、頭)之裝配及買賣業務</t>
  </si>
  <si>
    <t>上櫃股-光電業產業股-IC封裝測試</t>
  </si>
  <si>
    <t>大億金茂</t>
  </si>
  <si>
    <t>鼎炫-KY</t>
  </si>
  <si>
    <t>上市股-其他概念股-中國、越南設廠、中概外銷收成股、S&amp;P台商收成指數</t>
  </si>
  <si>
    <t>今5日均價</t>
    <phoneticPr fontId="3" type="noConversion"/>
  </si>
  <si>
    <t>今20日均價</t>
    <phoneticPr fontId="3" type="noConversion"/>
  </si>
  <si>
    <t>今60日均價</t>
    <phoneticPr fontId="3" type="noConversion"/>
  </si>
  <si>
    <t>前5日均價</t>
    <phoneticPr fontId="3" type="noConversion"/>
  </si>
  <si>
    <t>前20日均價</t>
    <phoneticPr fontId="3" type="noConversion"/>
  </si>
  <si>
    <t>前60日均價</t>
    <phoneticPr fontId="3" type="noConversion"/>
  </si>
  <si>
    <t>昨5日均價</t>
    <phoneticPr fontId="3" type="noConversion"/>
  </si>
  <si>
    <t>昨20日均價</t>
    <phoneticPr fontId="3" type="noConversion"/>
  </si>
  <si>
    <t>昨60日均價</t>
    <phoneticPr fontId="3" type="noConversion"/>
  </si>
  <si>
    <t>季線位置</t>
    <phoneticPr fontId="3" type="noConversion"/>
  </si>
  <si>
    <t>月線位置</t>
    <phoneticPr fontId="3" type="noConversion"/>
  </si>
  <si>
    <t>週線位置</t>
    <phoneticPr fontId="3" type="noConversion"/>
  </si>
  <si>
    <t>買進</t>
    <phoneticPr fontId="3" type="noConversion"/>
  </si>
  <si>
    <t>5日線上1%內</t>
    <phoneticPr fontId="3" type="noConversion"/>
  </si>
  <si>
    <t>週線向上</t>
    <phoneticPr fontId="3" type="noConversion"/>
  </si>
  <si>
    <t>20日線3%內</t>
    <phoneticPr fontId="3" type="noConversion"/>
  </si>
  <si>
    <t>月線向上</t>
    <phoneticPr fontId="3" type="noConversion"/>
  </si>
  <si>
    <t>季線向上</t>
    <phoneticPr fontId="3" type="noConversion"/>
  </si>
  <si>
    <t>60日線5%內</t>
    <phoneticPr fontId="3" type="noConversion"/>
  </si>
  <si>
    <t>近年殖利率</t>
    <phoneticPr fontId="3" type="noConversion"/>
  </si>
  <si>
    <t>多頭吞噬</t>
    <phoneticPr fontId="3" type="noConversion"/>
  </si>
  <si>
    <t>空頭吞噬</t>
    <phoneticPr fontId="3" type="noConversion"/>
  </si>
  <si>
    <t>晨星</t>
    <phoneticPr fontId="3" type="noConversion"/>
  </si>
  <si>
    <t>近日投信$</t>
    <phoneticPr fontId="3" type="noConversion"/>
  </si>
  <si>
    <t>籌碼面</t>
    <phoneticPr fontId="3" type="noConversion"/>
  </si>
  <si>
    <t>篩選</t>
    <phoneticPr fontId="3" type="noConversion"/>
  </si>
  <si>
    <t>法人買賣超金額(仟元)</t>
    <phoneticPr fontId="3" type="noConversion"/>
  </si>
  <si>
    <t>近月營收月增率</t>
    <phoneticPr fontId="3" type="noConversion"/>
  </si>
  <si>
    <t>5年平均股利</t>
    <phoneticPr fontId="3" type="noConversion"/>
  </si>
  <si>
    <t>5年均配利率</t>
    <phoneticPr fontId="3" type="noConversion"/>
  </si>
  <si>
    <t>配息年度</t>
    <phoneticPr fontId="3" type="noConversion"/>
  </si>
  <si>
    <t>現金股息</t>
    <phoneticPr fontId="3" type="noConversion"/>
  </si>
  <si>
    <t>股票股利</t>
    <phoneticPr fontId="3" type="noConversion"/>
  </si>
  <si>
    <t>近日外資</t>
    <phoneticPr fontId="3" type="noConversion"/>
  </si>
  <si>
    <t>近日投信</t>
    <phoneticPr fontId="3" type="noConversion"/>
  </si>
  <si>
    <t>近日自營商</t>
    <phoneticPr fontId="3" type="noConversion"/>
  </si>
  <si>
    <t>當日多空</t>
    <phoneticPr fontId="3" type="noConversion"/>
  </si>
  <si>
    <t>目前價格</t>
    <phoneticPr fontId="3" type="noConversion"/>
  </si>
  <si>
    <t>均線排列</t>
    <phoneticPr fontId="3" type="noConversion"/>
  </si>
  <si>
    <t>週線趨勢</t>
    <phoneticPr fontId="3" type="noConversion"/>
  </si>
  <si>
    <t>月線趨勢</t>
    <phoneticPr fontId="3" type="noConversion"/>
  </si>
  <si>
    <t>季線趨勢</t>
    <phoneticPr fontId="3" type="noConversion"/>
  </si>
  <si>
    <t>昨量比</t>
    <phoneticPr fontId="3" type="noConversion"/>
  </si>
  <si>
    <t>最低價漲跌幅</t>
    <phoneticPr fontId="3" type="noConversion"/>
  </si>
  <si>
    <t>5年均殖利率</t>
    <phoneticPr fontId="3" type="noConversion"/>
  </si>
  <si>
    <t>近日外資$</t>
    <phoneticPr fontId="3" type="noConversion"/>
  </si>
  <si>
    <t>產業分類</t>
    <phoneticPr fontId="3" type="noConversion"/>
  </si>
  <si>
    <t>近四季ROE成長</t>
    <phoneticPr fontId="3" type="noConversion"/>
  </si>
  <si>
    <t>近四季ROA成長</t>
    <phoneticPr fontId="3" type="noConversion"/>
  </si>
  <si>
    <t>近5年均ROE</t>
    <phoneticPr fontId="3" type="noConversion"/>
  </si>
  <si>
    <t>近5年均ROA</t>
    <phoneticPr fontId="3" type="noConversion"/>
  </si>
  <si>
    <t>近四季營益年增</t>
    <phoneticPr fontId="3" type="noConversion"/>
  </si>
  <si>
    <t>空頭母子</t>
    <phoneticPr fontId="3" type="noConversion"/>
  </si>
  <si>
    <t>一字線</t>
    <phoneticPr fontId="3" type="noConversion"/>
  </si>
  <si>
    <t>多頭母子</t>
    <phoneticPr fontId="3" type="noConversion"/>
  </si>
  <si>
    <t>夜星</t>
    <phoneticPr fontId="3" type="noConversion"/>
  </si>
  <si>
    <t>旭日東昇</t>
    <phoneticPr fontId="3" type="noConversion"/>
  </si>
  <si>
    <t>&gt;=20000</t>
  </si>
  <si>
    <t>今年累計EPS</t>
    <phoneticPr fontId="3" type="noConversion"/>
  </si>
  <si>
    <t>調整後本益比</t>
    <phoneticPr fontId="3" type="noConversion"/>
  </si>
  <si>
    <t>本益比調整</t>
    <phoneticPr fontId="3" type="noConversion"/>
  </si>
  <si>
    <t>預估EPS</t>
    <phoneticPr fontId="3" type="noConversion"/>
  </si>
  <si>
    <t>連展投控</t>
  </si>
  <si>
    <t>日Ｋ線訊號</t>
    <phoneticPr fontId="3" type="noConversion"/>
  </si>
  <si>
    <t>日KD區域</t>
    <phoneticPr fontId="3" type="noConversion"/>
  </si>
  <si>
    <t>日Ｋ訊號</t>
    <phoneticPr fontId="3" type="noConversion"/>
  </si>
  <si>
    <t>日ＫＤ方向</t>
    <phoneticPr fontId="3" type="noConversion"/>
  </si>
  <si>
    <t>9日KD方向</t>
    <phoneticPr fontId="3" type="noConversion"/>
  </si>
  <si>
    <t>日比例</t>
    <phoneticPr fontId="3" type="noConversion"/>
  </si>
  <si>
    <t>本月工作天</t>
    <phoneticPr fontId="3" type="noConversion"/>
  </si>
  <si>
    <t>上月總工作天</t>
    <phoneticPr fontId="3" type="noConversion"/>
  </si>
  <si>
    <t>代碼</t>
  </si>
  <si>
    <t>股票</t>
  </si>
  <si>
    <t>當日外+投</t>
    <phoneticPr fontId="3" type="noConversion"/>
  </si>
  <si>
    <t>日期/卷商</t>
    <phoneticPr fontId="3" type="noConversion"/>
  </si>
  <si>
    <t>主力價格</t>
    <phoneticPr fontId="3" type="noConversion"/>
  </si>
  <si>
    <t>今日價格</t>
    <phoneticPr fontId="3" type="noConversion"/>
  </si>
  <si>
    <t>投信鎖碼</t>
    <phoneticPr fontId="3" type="noConversion"/>
  </si>
  <si>
    <t>可轉換公司債</t>
    <phoneticPr fontId="3" type="noConversion"/>
  </si>
  <si>
    <t>前週開盤價</t>
    <phoneticPr fontId="3" type="noConversion"/>
  </si>
  <si>
    <t>前週最高價</t>
    <phoneticPr fontId="3" type="noConversion"/>
  </si>
  <si>
    <t>前週最低價</t>
    <phoneticPr fontId="3" type="noConversion"/>
  </si>
  <si>
    <t>前週收盤價</t>
    <phoneticPr fontId="3" type="noConversion"/>
  </si>
  <si>
    <t>上週開盤價</t>
    <phoneticPr fontId="3" type="noConversion"/>
  </si>
  <si>
    <t>上週最高價</t>
    <phoneticPr fontId="3" type="noConversion"/>
  </si>
  <si>
    <t>上週最低價</t>
    <phoneticPr fontId="3" type="noConversion"/>
  </si>
  <si>
    <t>上週收盤價</t>
    <phoneticPr fontId="3" type="noConversion"/>
  </si>
  <si>
    <t>本週開盤價</t>
    <phoneticPr fontId="3" type="noConversion"/>
  </si>
  <si>
    <t>本週最高價</t>
    <phoneticPr fontId="3" type="noConversion"/>
  </si>
  <si>
    <t>本週最低價</t>
    <phoneticPr fontId="3" type="noConversion"/>
  </si>
  <si>
    <t>本週收盤價</t>
    <phoneticPr fontId="3" type="noConversion"/>
  </si>
  <si>
    <t>本週累計量</t>
    <phoneticPr fontId="3" type="noConversion"/>
  </si>
  <si>
    <t>上週收量</t>
    <phoneticPr fontId="3" type="noConversion"/>
  </si>
  <si>
    <t>上週9週K</t>
    <phoneticPr fontId="3" type="noConversion"/>
  </si>
  <si>
    <t>上週9週D</t>
    <phoneticPr fontId="3" type="noConversion"/>
  </si>
  <si>
    <t>本週9週K</t>
    <phoneticPr fontId="3" type="noConversion"/>
  </si>
  <si>
    <t>本週9週D</t>
    <phoneticPr fontId="3" type="noConversion"/>
  </si>
  <si>
    <t>週Ｋ線訊號</t>
    <phoneticPr fontId="3" type="noConversion"/>
  </si>
  <si>
    <t>9週KD方向</t>
    <phoneticPr fontId="3" type="noConversion"/>
  </si>
  <si>
    <t>週KD區域</t>
    <phoneticPr fontId="3" type="noConversion"/>
  </si>
  <si>
    <t>前週量比</t>
    <phoneticPr fontId="3" type="noConversion"/>
  </si>
  <si>
    <t>上週量比</t>
    <phoneticPr fontId="3" type="noConversion"/>
  </si>
  <si>
    <t>週ＫＤ方向</t>
    <phoneticPr fontId="3" type="noConversion"/>
  </si>
  <si>
    <t>月Ｋ線訊號</t>
    <phoneticPr fontId="3" type="noConversion"/>
  </si>
  <si>
    <t>9月KD方向</t>
    <phoneticPr fontId="3" type="noConversion"/>
  </si>
  <si>
    <t>月KD區域</t>
    <phoneticPr fontId="3" type="noConversion"/>
  </si>
  <si>
    <t>前月量比</t>
    <phoneticPr fontId="3" type="noConversion"/>
  </si>
  <si>
    <t>月ＫＤ方向</t>
    <phoneticPr fontId="3" type="noConversion"/>
  </si>
  <si>
    <t>上月量比</t>
    <phoneticPr fontId="3" type="noConversion"/>
  </si>
  <si>
    <t>本月9月D</t>
    <phoneticPr fontId="3" type="noConversion"/>
  </si>
  <si>
    <t>本月9月K</t>
    <phoneticPr fontId="3" type="noConversion"/>
  </si>
  <si>
    <t>上月9月D</t>
    <phoneticPr fontId="3" type="noConversion"/>
  </si>
  <si>
    <t>上月9月K</t>
    <phoneticPr fontId="3" type="noConversion"/>
  </si>
  <si>
    <t>上月收量</t>
    <phoneticPr fontId="3" type="noConversion"/>
  </si>
  <si>
    <t>本月累計量</t>
    <phoneticPr fontId="3" type="noConversion"/>
  </si>
  <si>
    <t>本月收盤價</t>
    <phoneticPr fontId="3" type="noConversion"/>
  </si>
  <si>
    <t>本月最低價</t>
    <phoneticPr fontId="3" type="noConversion"/>
  </si>
  <si>
    <t>本月最高價</t>
    <phoneticPr fontId="3" type="noConversion"/>
  </si>
  <si>
    <t>本月開盤價</t>
    <phoneticPr fontId="3" type="noConversion"/>
  </si>
  <si>
    <t>上月收盤價</t>
    <phoneticPr fontId="3" type="noConversion"/>
  </si>
  <si>
    <t>上月最低價</t>
    <phoneticPr fontId="3" type="noConversion"/>
  </si>
  <si>
    <t>上月最高價</t>
    <phoneticPr fontId="3" type="noConversion"/>
  </si>
  <si>
    <t>上月開盤價</t>
    <phoneticPr fontId="3" type="noConversion"/>
  </si>
  <si>
    <t>前月收盤價</t>
    <phoneticPr fontId="3" type="noConversion"/>
  </si>
  <si>
    <t>前月最低價</t>
    <phoneticPr fontId="3" type="noConversion"/>
  </si>
  <si>
    <t>前月最高價</t>
    <phoneticPr fontId="3" type="noConversion"/>
  </si>
  <si>
    <t>前月開盤價</t>
    <phoneticPr fontId="3" type="noConversion"/>
  </si>
  <si>
    <t>http://www.yobond.com.tw/Form/pub/</t>
    <phoneticPr fontId="3" type="noConversion"/>
  </si>
  <si>
    <t>除息日程</t>
  </si>
  <si>
    <t>除權日程</t>
  </si>
  <si>
    <t>長科*</t>
  </si>
  <si>
    <t>綠電</t>
  </si>
  <si>
    <t>5日外資</t>
    <phoneticPr fontId="3" type="noConversion"/>
  </si>
  <si>
    <t>5日投信</t>
    <phoneticPr fontId="3" type="noConversion"/>
  </si>
  <si>
    <t>5日自營商</t>
    <phoneticPr fontId="3" type="noConversion"/>
  </si>
  <si>
    <t>5日外資$</t>
    <phoneticPr fontId="3" type="noConversion"/>
  </si>
  <si>
    <t>5日投信$</t>
    <phoneticPr fontId="3" type="noConversion"/>
  </si>
  <si>
    <t>合理價差</t>
    <phoneticPr fontId="3" type="noConversion"/>
  </si>
  <si>
    <t>佈局價差</t>
    <phoneticPr fontId="3" type="noConversion"/>
  </si>
  <si>
    <r>
      <rPr>
        <sz val="14"/>
        <rFont val="Heiti TC Light"/>
        <family val="1"/>
      </rPr>
      <t>輸入股票代號</t>
    </r>
    <phoneticPr fontId="3" type="noConversion"/>
  </si>
  <si>
    <r>
      <rPr>
        <sz val="14"/>
        <rFont val="Heiti TC Light"/>
        <family val="1"/>
      </rPr>
      <t>股票名稱</t>
    </r>
    <phoneticPr fontId="3" type="noConversion"/>
  </si>
  <si>
    <r>
      <rPr>
        <sz val="14"/>
        <rFont val="Heiti TC Light"/>
        <family val="1"/>
      </rPr>
      <t>個</t>
    </r>
    <r>
      <rPr>
        <sz val="14"/>
        <rFont val="Arial"/>
        <family val="2"/>
      </rPr>
      <t xml:space="preserve"> </t>
    </r>
    <r>
      <rPr>
        <sz val="14"/>
        <rFont val="Heiti TC Light"/>
        <family val="1"/>
      </rPr>
      <t>股</t>
    </r>
    <r>
      <rPr>
        <sz val="14"/>
        <rFont val="Arial"/>
        <family val="2"/>
      </rPr>
      <t xml:space="preserve"> </t>
    </r>
    <r>
      <rPr>
        <sz val="14"/>
        <rFont val="Heiti TC Light"/>
        <family val="1"/>
      </rPr>
      <t>分</t>
    </r>
    <r>
      <rPr>
        <sz val="14"/>
        <rFont val="Arial"/>
        <family val="2"/>
      </rPr>
      <t xml:space="preserve"> </t>
    </r>
    <r>
      <rPr>
        <sz val="14"/>
        <rFont val="Heiti TC Light"/>
        <family val="1"/>
      </rPr>
      <t>類</t>
    </r>
    <phoneticPr fontId="3" type="noConversion"/>
  </si>
  <si>
    <r>
      <rPr>
        <sz val="14"/>
        <rFont val="Heiti TC Light"/>
        <family val="1"/>
      </rPr>
      <t>經</t>
    </r>
    <r>
      <rPr>
        <sz val="14"/>
        <rFont val="Arial"/>
        <family val="2"/>
      </rPr>
      <t xml:space="preserve"> </t>
    </r>
    <r>
      <rPr>
        <sz val="14"/>
        <rFont val="Heiti TC Light"/>
        <family val="1"/>
      </rPr>
      <t>營</t>
    </r>
    <r>
      <rPr>
        <sz val="14"/>
        <rFont val="Arial"/>
        <family val="2"/>
      </rPr>
      <t xml:space="preserve"> </t>
    </r>
    <r>
      <rPr>
        <sz val="14"/>
        <rFont val="Heiti TC Light"/>
        <family val="1"/>
      </rPr>
      <t>業</t>
    </r>
    <r>
      <rPr>
        <sz val="14"/>
        <rFont val="Arial"/>
        <family val="2"/>
      </rPr>
      <t xml:space="preserve"> </t>
    </r>
    <r>
      <rPr>
        <sz val="14"/>
        <rFont val="Heiti TC Light"/>
        <family val="1"/>
      </rPr>
      <t>務</t>
    </r>
    <phoneticPr fontId="3" type="noConversion"/>
  </si>
  <si>
    <r>
      <rPr>
        <sz val="14"/>
        <color theme="1"/>
        <rFont val="PMingLiU"/>
        <family val="1"/>
        <charset val="136"/>
      </rPr>
      <t>低本益比</t>
    </r>
    <r>
      <rPr>
        <sz val="14"/>
        <color theme="1"/>
        <rFont val="黑體-繁 細體"/>
        <charset val="136"/>
      </rPr>
      <t>價</t>
    </r>
    <phoneticPr fontId="3" type="noConversion"/>
  </si>
  <si>
    <r>
      <rPr>
        <sz val="14"/>
        <color theme="1"/>
        <rFont val="PMingLiU"/>
        <family val="1"/>
        <charset val="136"/>
      </rPr>
      <t>高本益比</t>
    </r>
    <r>
      <rPr>
        <sz val="14"/>
        <color theme="1"/>
        <rFont val="黑體-繁 細體"/>
        <charset val="136"/>
      </rPr>
      <t>價</t>
    </r>
    <phoneticPr fontId="3" type="noConversion"/>
  </si>
  <si>
    <r>
      <rPr>
        <sz val="14"/>
        <rFont val="PMingLiU"/>
        <family val="1"/>
        <charset val="136"/>
      </rPr>
      <t>五年均股息</t>
    </r>
    <phoneticPr fontId="3" type="noConversion"/>
  </si>
  <si>
    <r>
      <rPr>
        <sz val="14"/>
        <rFont val="Heiti TC Light"/>
        <family val="1"/>
      </rPr>
      <t>五年均殖利率</t>
    </r>
    <phoneticPr fontId="3" type="noConversion"/>
  </si>
  <si>
    <r>
      <rPr>
        <sz val="14"/>
        <rFont val="Heiti TC Light"/>
        <family val="1"/>
      </rPr>
      <t>預估</t>
    </r>
    <r>
      <rPr>
        <sz val="14"/>
        <rFont val="Arial"/>
        <family val="2"/>
      </rPr>
      <t>EPS</t>
    </r>
    <phoneticPr fontId="3" type="noConversion"/>
  </si>
  <si>
    <r>
      <rPr>
        <sz val="14"/>
        <rFont val="Heiti TC Light"/>
        <family val="1"/>
      </rPr>
      <t>最近四季</t>
    </r>
    <r>
      <rPr>
        <sz val="14"/>
        <rFont val="Arial"/>
        <family val="2"/>
      </rPr>
      <t>EPS</t>
    </r>
    <phoneticPr fontId="3" type="noConversion"/>
  </si>
  <si>
    <r>
      <rPr>
        <sz val="14"/>
        <rFont val="Heiti TC Light"/>
        <family val="1"/>
      </rPr>
      <t>今年累計</t>
    </r>
    <r>
      <rPr>
        <sz val="14"/>
        <rFont val="Arial"/>
        <family val="2"/>
      </rPr>
      <t>EPS</t>
    </r>
    <phoneticPr fontId="3" type="noConversion"/>
  </si>
  <si>
    <r>
      <rPr>
        <sz val="14"/>
        <rFont val="Heiti TC Light"/>
        <family val="1"/>
      </rPr>
      <t>本益比</t>
    </r>
    <phoneticPr fontId="3" type="noConversion"/>
  </si>
  <si>
    <r>
      <rPr>
        <sz val="14"/>
        <rFont val="Heiti TC Light"/>
        <family val="1"/>
      </rPr>
      <t>近五年均</t>
    </r>
    <r>
      <rPr>
        <sz val="14"/>
        <rFont val="Arial"/>
        <family val="2"/>
      </rPr>
      <t>ROE</t>
    </r>
    <phoneticPr fontId="3" type="noConversion"/>
  </si>
  <si>
    <r>
      <rPr>
        <sz val="14"/>
        <rFont val="Heiti TC Light"/>
        <family val="1"/>
      </rPr>
      <t>近四季</t>
    </r>
    <r>
      <rPr>
        <sz val="14"/>
        <rFont val="Arial"/>
        <family val="2"/>
      </rPr>
      <t>ROE</t>
    </r>
    <r>
      <rPr>
        <sz val="14"/>
        <rFont val="Heiti TC Light"/>
        <family val="1"/>
      </rPr>
      <t>成長</t>
    </r>
    <phoneticPr fontId="3" type="noConversion"/>
  </si>
  <si>
    <r>
      <rPr>
        <sz val="14"/>
        <rFont val="Heiti TC Light"/>
        <family val="1"/>
      </rPr>
      <t>近五年均</t>
    </r>
    <r>
      <rPr>
        <sz val="14"/>
        <rFont val="Arial"/>
        <family val="2"/>
      </rPr>
      <t>ROA</t>
    </r>
    <phoneticPr fontId="3" type="noConversion"/>
  </si>
  <si>
    <r>
      <rPr>
        <sz val="14"/>
        <rFont val="Heiti TC Light"/>
        <family val="1"/>
      </rPr>
      <t>近四季</t>
    </r>
    <r>
      <rPr>
        <sz val="14"/>
        <rFont val="Arial"/>
        <family val="2"/>
      </rPr>
      <t>ROA</t>
    </r>
    <r>
      <rPr>
        <sz val="14"/>
        <rFont val="Heiti TC Light"/>
        <family val="1"/>
      </rPr>
      <t>成長</t>
    </r>
    <phoneticPr fontId="3" type="noConversion"/>
  </si>
  <si>
    <r>
      <rPr>
        <sz val="14"/>
        <color theme="1"/>
        <rFont val="Heiti TC Light"/>
        <family val="1"/>
      </rPr>
      <t>月營收月增率</t>
    </r>
    <phoneticPr fontId="3" type="noConversion"/>
  </si>
  <si>
    <r>
      <t>EPS</t>
    </r>
    <r>
      <rPr>
        <sz val="14"/>
        <color theme="1"/>
        <rFont val="Heiti TC Light"/>
        <family val="1"/>
      </rPr>
      <t>季增率</t>
    </r>
    <phoneticPr fontId="3" type="noConversion"/>
  </si>
  <si>
    <r>
      <rPr>
        <sz val="14"/>
        <color theme="1"/>
        <rFont val="Heiti TC Light"/>
        <family val="1"/>
      </rPr>
      <t>月營收年增率</t>
    </r>
    <phoneticPr fontId="3" type="noConversion"/>
  </si>
  <si>
    <r>
      <t>EPS</t>
    </r>
    <r>
      <rPr>
        <sz val="14"/>
        <color theme="1"/>
        <rFont val="Heiti TC Light"/>
        <family val="1"/>
      </rPr>
      <t>年增率</t>
    </r>
    <phoneticPr fontId="3" type="noConversion"/>
  </si>
  <si>
    <r>
      <rPr>
        <sz val="14"/>
        <color theme="1"/>
        <rFont val="Heiti TC Light"/>
        <family val="1"/>
      </rPr>
      <t>季營收季增率</t>
    </r>
    <phoneticPr fontId="3" type="noConversion"/>
  </si>
  <si>
    <r>
      <t>EPS</t>
    </r>
    <r>
      <rPr>
        <sz val="14"/>
        <color theme="1"/>
        <rFont val="Heiti TC Light"/>
        <family val="1"/>
      </rPr>
      <t>累計年增率</t>
    </r>
    <phoneticPr fontId="3" type="noConversion"/>
  </si>
  <si>
    <r>
      <rPr>
        <sz val="14"/>
        <color theme="1"/>
        <rFont val="Heiti TC Light"/>
        <family val="1"/>
      </rPr>
      <t>季營收年增率</t>
    </r>
    <phoneticPr fontId="3" type="noConversion"/>
  </si>
  <si>
    <r>
      <rPr>
        <sz val="14"/>
        <rFont val="Heiti TC Light"/>
        <family val="1"/>
      </rPr>
      <t>營收成長積分</t>
    </r>
    <phoneticPr fontId="3" type="noConversion"/>
  </si>
  <si>
    <r>
      <rPr>
        <sz val="14"/>
        <rFont val="Heiti TC Light"/>
        <family val="1"/>
      </rPr>
      <t>綜合成長積分</t>
    </r>
    <phoneticPr fontId="3" type="noConversion"/>
  </si>
  <si>
    <r>
      <rPr>
        <sz val="14"/>
        <color theme="1"/>
        <rFont val="Heiti TC Light"/>
        <family val="1"/>
      </rPr>
      <t>營收累計年增率</t>
    </r>
    <phoneticPr fontId="3" type="noConversion"/>
  </si>
  <si>
    <r>
      <rPr>
        <sz val="14"/>
        <color theme="1"/>
        <rFont val="Heiti TC Light"/>
        <family val="1"/>
      </rPr>
      <t>毛利季增率</t>
    </r>
    <phoneticPr fontId="3" type="noConversion"/>
  </si>
  <si>
    <r>
      <rPr>
        <sz val="14"/>
        <color theme="1"/>
        <rFont val="Heiti TC Light"/>
        <family val="1"/>
      </rPr>
      <t>毛利年增率</t>
    </r>
    <phoneticPr fontId="3" type="noConversion"/>
  </si>
  <si>
    <r>
      <rPr>
        <sz val="14"/>
        <color theme="1"/>
        <rFont val="Heiti TC Light"/>
        <family val="1"/>
      </rPr>
      <t>近四季毛利年增</t>
    </r>
  </si>
  <si>
    <r>
      <rPr>
        <sz val="14"/>
        <rFont val="Heiti TC Light"/>
        <family val="1"/>
      </rPr>
      <t>獲利成長積分</t>
    </r>
    <phoneticPr fontId="3" type="noConversion"/>
  </si>
  <si>
    <r>
      <rPr>
        <sz val="14"/>
        <color theme="1"/>
        <rFont val="Heiti TC Light"/>
        <family val="1"/>
      </rPr>
      <t>營益季增率</t>
    </r>
    <phoneticPr fontId="3" type="noConversion"/>
  </si>
  <si>
    <r>
      <rPr>
        <sz val="14"/>
        <color theme="1"/>
        <rFont val="Heiti TC Light"/>
        <family val="1"/>
      </rPr>
      <t>營益年增率</t>
    </r>
    <phoneticPr fontId="3" type="noConversion"/>
  </si>
  <si>
    <r>
      <rPr>
        <sz val="14"/>
        <color theme="1"/>
        <rFont val="Heiti TC Light"/>
        <family val="1"/>
      </rPr>
      <t>近四季營益年增</t>
    </r>
  </si>
  <si>
    <t>外資</t>
    <phoneticPr fontId="3" type="noConversion"/>
  </si>
  <si>
    <t>投信</t>
    <phoneticPr fontId="3" type="noConversion"/>
  </si>
  <si>
    <t>自營商</t>
    <phoneticPr fontId="3" type="noConversion"/>
  </si>
  <si>
    <t>9週KD</t>
    <phoneticPr fontId="3" type="noConversion"/>
  </si>
  <si>
    <r>
      <t>9</t>
    </r>
    <r>
      <rPr>
        <sz val="14"/>
        <rFont val="PMingLiU"/>
        <family val="1"/>
        <charset val="136"/>
      </rPr>
      <t>日</t>
    </r>
    <r>
      <rPr>
        <sz val="14"/>
        <rFont val="Arial"/>
        <family val="2"/>
      </rPr>
      <t>KD</t>
    </r>
    <phoneticPr fontId="3" type="noConversion"/>
  </si>
  <si>
    <t>外投當日買超</t>
    <phoneticPr fontId="3" type="noConversion"/>
  </si>
  <si>
    <t>外投5日買超</t>
    <phoneticPr fontId="3" type="noConversion"/>
  </si>
  <si>
    <t>波段高低</t>
    <phoneticPr fontId="3" type="noConversion"/>
  </si>
  <si>
    <t>成交值</t>
    <phoneticPr fontId="3" type="noConversion"/>
  </si>
  <si>
    <t>前日</t>
    <phoneticPr fontId="3" type="noConversion"/>
  </si>
  <si>
    <t>昨日</t>
    <phoneticPr fontId="3" type="noConversion"/>
  </si>
  <si>
    <t>今日</t>
    <phoneticPr fontId="3" type="noConversion"/>
  </si>
  <si>
    <t>F2&gt;C2</t>
    <phoneticPr fontId="3" type="noConversion"/>
  </si>
  <si>
    <t>J2&gt;G2</t>
    <phoneticPr fontId="3" type="noConversion"/>
  </si>
  <si>
    <t>N2&gt;K2</t>
    <phoneticPr fontId="3" type="noConversion"/>
  </si>
  <si>
    <t>F2&lt;C2</t>
    <phoneticPr fontId="3" type="noConversion"/>
  </si>
  <si>
    <t>J2&lt;G2</t>
    <phoneticPr fontId="3" type="noConversion"/>
  </si>
  <si>
    <t>N2&lt;K2</t>
    <phoneticPr fontId="3" type="noConversion"/>
  </si>
  <si>
    <t>ABS(C2-F2)/Min(C2,F2)</t>
    <phoneticPr fontId="3" type="noConversion"/>
  </si>
  <si>
    <t>ABS(G2-J2)/Min(G2,J2)</t>
    <phoneticPr fontId="3" type="noConversion"/>
  </si>
  <si>
    <t>ABS(K2-N2)/MIN(K2,N2)</t>
    <phoneticPr fontId="3" type="noConversion"/>
  </si>
  <si>
    <t>C</t>
    <phoneticPr fontId="3" type="noConversion"/>
  </si>
  <si>
    <t>D</t>
    <phoneticPr fontId="3" type="noConversion"/>
  </si>
  <si>
    <t>E</t>
    <phoneticPr fontId="3" type="noConversion"/>
  </si>
  <si>
    <t>F</t>
    <phoneticPr fontId="3" type="noConversion"/>
  </si>
  <si>
    <t>G</t>
    <phoneticPr fontId="3" type="noConversion"/>
  </si>
  <si>
    <t>H</t>
    <phoneticPr fontId="3" type="noConversion"/>
  </si>
  <si>
    <t>I</t>
    <phoneticPr fontId="3" type="noConversion"/>
  </si>
  <si>
    <t>J</t>
    <phoneticPr fontId="3" type="noConversion"/>
  </si>
  <si>
    <t>K</t>
    <phoneticPr fontId="3" type="noConversion"/>
  </si>
  <si>
    <t>L</t>
    <phoneticPr fontId="3" type="noConversion"/>
  </si>
  <si>
    <t>M</t>
    <phoneticPr fontId="3" type="noConversion"/>
  </si>
  <si>
    <t>N</t>
    <phoneticPr fontId="3" type="noConversion"/>
  </si>
  <si>
    <t>開</t>
    <phoneticPr fontId="3" type="noConversion"/>
  </si>
  <si>
    <t>高</t>
    <phoneticPr fontId="3" type="noConversion"/>
  </si>
  <si>
    <t>低</t>
    <phoneticPr fontId="3" type="noConversion"/>
  </si>
  <si>
    <t>收</t>
    <phoneticPr fontId="3" type="noConversion"/>
  </si>
  <si>
    <t>(D2-Max(C2,F2))/(D2-E2)</t>
    <phoneticPr fontId="3" type="noConversion"/>
  </si>
  <si>
    <t>(L2-Max(K2,N2))/(L2-M2)</t>
    <phoneticPr fontId="3" type="noConversion"/>
  </si>
  <si>
    <t>(Min(C2,F2)-E2)/(D2-E2)</t>
    <phoneticPr fontId="3" type="noConversion"/>
  </si>
  <si>
    <t>(Min(G2,J2)-I2)/(H2-I2)</t>
    <phoneticPr fontId="3" type="noConversion"/>
  </si>
  <si>
    <t>(Min(K2,N2)-M2)/(L2-M2)</t>
    <phoneticPr fontId="3" type="noConversion"/>
  </si>
  <si>
    <t>試算</t>
    <phoneticPr fontId="3" type="noConversion"/>
  </si>
  <si>
    <t>判斷項目：</t>
    <phoneticPr fontId="3" type="noConversion"/>
  </si>
  <si>
    <t>黑Ｋ棒</t>
    <phoneticPr fontId="3" type="noConversion"/>
  </si>
  <si>
    <t>IF(C2=F2,"一字線",IF(F2&gt;C2,"紅K","黑K"))</t>
    <phoneticPr fontId="3" type="noConversion"/>
  </si>
  <si>
    <t>前日Ｋ棒</t>
    <phoneticPr fontId="3" type="noConversion"/>
  </si>
  <si>
    <t>昨日Ｋ棒</t>
    <phoneticPr fontId="3" type="noConversion"/>
  </si>
  <si>
    <t>今日Ｋ棒</t>
    <phoneticPr fontId="3" type="noConversion"/>
  </si>
  <si>
    <t>紅K棒</t>
    <phoneticPr fontId="3" type="noConversion"/>
  </si>
  <si>
    <t>整合：</t>
    <phoneticPr fontId="3" type="noConversion"/>
  </si>
  <si>
    <t>前月Ｋ棒</t>
    <phoneticPr fontId="3" type="noConversion"/>
  </si>
  <si>
    <t>前週Ｋ棒</t>
    <phoneticPr fontId="3" type="noConversion"/>
  </si>
  <si>
    <t>上週Ｋ棒</t>
    <phoneticPr fontId="3" type="noConversion"/>
  </si>
  <si>
    <t>本週Ｋ棒</t>
    <phoneticPr fontId="3" type="noConversion"/>
  </si>
  <si>
    <t>上月Ｋ棒</t>
    <phoneticPr fontId="3" type="noConversion"/>
  </si>
  <si>
    <t>本月Ｋ棒</t>
    <phoneticPr fontId="3" type="noConversion"/>
  </si>
  <si>
    <t>(D2-E2)/E2</t>
    <phoneticPr fontId="3" type="noConversion"/>
  </si>
  <si>
    <t>(H2-I2)/I2</t>
    <phoneticPr fontId="3" type="noConversion"/>
  </si>
  <si>
    <t>(L2-M2)/M2</t>
    <phoneticPr fontId="3" type="noConversion"/>
  </si>
  <si>
    <t>ABS(C2-F2)/(D2-E2)</t>
    <phoneticPr fontId="3" type="noConversion"/>
  </si>
  <si>
    <t>ABS(G2-J2)/(H2-I2)</t>
    <phoneticPr fontId="3" type="noConversion"/>
  </si>
  <si>
    <t>ABS(K2-N2)/(L2-M2)</t>
    <phoneticPr fontId="3" type="noConversion"/>
  </si>
  <si>
    <t>跌勢下阻</t>
    <phoneticPr fontId="3" type="noConversion"/>
  </si>
  <si>
    <t>漲勢吊首</t>
    <phoneticPr fontId="3" type="noConversion"/>
  </si>
  <si>
    <t>週Ｋ/月Ｋ用程式</t>
    <phoneticPr fontId="3" type="noConversion"/>
  </si>
  <si>
    <t>日Ｋ用程式</t>
    <phoneticPr fontId="3" type="noConversion"/>
  </si>
  <si>
    <t>大小含影線:</t>
    <phoneticPr fontId="3" type="noConversion"/>
  </si>
  <si>
    <t>IF((D2-E2)/E2&lt;0.1%,"含影一字K", IF((D2-E2)/E2&lt;0.5%,"含影微/槌K", IF((D2-E2)/E2&lt;1.5%,"含影小K", IF((D2-E2)/E2&lt;3.5%,"含影中K","含影大K"))))</t>
    <phoneticPr fontId="3" type="noConversion"/>
  </si>
  <si>
    <t>IF(ABS(C2-F2)/MIN(C2,F2)&lt;0.1%,"不含影一字K", IF(ABS(C2-F2)/MIN(C2,F2)&lt;0.5%,"不含影微/槌K", IF(ABS(C2-F2)/MIN(C2,F2)&lt;1.5%,"不含影小K", IF(ABS(C2-F2)/MIN(C2,F2)&lt;3.5%,"不含影中K","不含影大K"))))</t>
    <phoneticPr fontId="3" type="noConversion"/>
  </si>
  <si>
    <t>IF(AND(OR(C2=F2, AND(D2=MAX(C2,F2),E2=MIN(C2,F2))),OR(ABS(C2-F2)/Min(C2,F2)&lt;0.1%, ABS(C2-F2)/Min(C2,F2)&lt;0.5%)), IF((D2-E2)/E2&lt;0.1%,”含影一字K”, IF((D2-E2)/E2&lt;0.5%,”含影微/槌K”, IF((D2-E2)/E2&lt;1.5%,”含影小K”, IF((D2-E2)/E2&lt;3.5%,”含影中K”,”含影大K”)))), IF(ABS(C2-F2)/Min(C2,F2)&lt;0.1%,”不含影一字K”, IF(ABS(C2-F2)/Min(C2,F2)&lt;0.5%,”不含影微/槌K”, IF(ABS(C2-F2)/Min(C2,F2)&lt;1.5%,”不含影小K”, IF(ABS(C2-F2)/Min(C2,F2)&lt;3.5%,”不含影中K”,”不含影大K”)))))</t>
    <phoneticPr fontId="3" type="noConversion"/>
  </si>
  <si>
    <t>大小不含影線:</t>
    <phoneticPr fontId="3" type="noConversion"/>
  </si>
  <si>
    <t>Ｋ棒大小判斷式(含影+不含影):</t>
    <phoneticPr fontId="3" type="noConversion"/>
  </si>
  <si>
    <t>一/十字或紅黑Ｋ棒判斷式:</t>
    <phoneticPr fontId="3" type="noConversion"/>
  </si>
  <si>
    <t>IF(AND(D2=MAX(C2,F2),E2=MIN(C2,F2)),"無影線", IF(F2=D2,"頂棒", IF(F2=E2,"底棒", IF(F2 &gt;= (D2-((D2-E2)*37.5%)),"上棒", IF(F2 &lt;= (E2+((D2-E2)*37.5%)),"下棒","中棒")))))</t>
    <phoneticPr fontId="3" type="noConversion"/>
  </si>
  <si>
    <t>Ｋ棒位置判斷式:</t>
    <phoneticPr fontId="3" type="noConversion"/>
  </si>
  <si>
    <t>跳空上漲(日Ｋ)</t>
    <phoneticPr fontId="3" type="noConversion"/>
  </si>
  <si>
    <t>跳空下跌(日Ｋ)</t>
    <phoneticPr fontId="3" type="noConversion"/>
  </si>
  <si>
    <t>紅Ｋ破均(週/月)</t>
    <phoneticPr fontId="3" type="noConversion"/>
  </si>
  <si>
    <t>黑Ｋ破均(週/月)</t>
    <phoneticPr fontId="3" type="noConversion"/>
  </si>
  <si>
    <t>夜幕低垂</t>
    <phoneticPr fontId="3" type="noConversion"/>
  </si>
  <si>
    <t>多頭貫穿</t>
    <phoneticPr fontId="3" type="noConversion"/>
  </si>
  <si>
    <t>空頭貫穿</t>
    <phoneticPr fontId="3" type="noConversion"/>
  </si>
  <si>
    <t>日Ｋ</t>
    <phoneticPr fontId="3" type="noConversion"/>
  </si>
  <si>
    <t>週Ｋ</t>
    <phoneticPr fontId="3" type="noConversion"/>
  </si>
  <si>
    <t>月Ｋ</t>
    <phoneticPr fontId="3" type="noConversion"/>
  </si>
  <si>
    <t>多空訊號篩選</t>
    <phoneticPr fontId="3" type="noConversion"/>
  </si>
  <si>
    <r>
      <t>微陰線和極陽線的波動範圍在</t>
    </r>
    <r>
      <rPr>
        <sz val="12"/>
        <color rgb="FF000000"/>
        <rFont val="Calibri"/>
        <family val="2"/>
      </rPr>
      <t xml:space="preserve"> 1.5%</t>
    </r>
    <r>
      <rPr>
        <sz val="12"/>
        <color rgb="FF000000"/>
        <rFont val="新細明體"/>
        <family val="1"/>
        <charset val="136"/>
      </rPr>
      <t>左右；</t>
    </r>
    <phoneticPr fontId="3" type="noConversion"/>
  </si>
  <si>
    <t>上影線％</t>
    <phoneticPr fontId="3" type="noConversion"/>
  </si>
  <si>
    <t>下影線%</t>
    <phoneticPr fontId="3" type="noConversion"/>
  </si>
  <si>
    <t>多空勢力</t>
    <phoneticPr fontId="3" type="noConversion"/>
  </si>
  <si>
    <t>僅供參考，慎估投資風險，請勿轉傳</t>
    <phoneticPr fontId="3" type="noConversion"/>
  </si>
  <si>
    <t>漲跌幅</t>
    <phoneticPr fontId="3" type="noConversion"/>
  </si>
  <si>
    <t>金額</t>
    <phoneticPr fontId="3" type="noConversion"/>
  </si>
  <si>
    <t>主力狂收</t>
    <phoneticPr fontId="3" type="noConversion"/>
  </si>
  <si>
    <t>狂收</t>
    <phoneticPr fontId="3" type="noConversion"/>
  </si>
  <si>
    <t>秘買</t>
    <phoneticPr fontId="3" type="noConversion"/>
  </si>
  <si>
    <t>同買</t>
    <phoneticPr fontId="3" type="noConversion"/>
  </si>
  <si>
    <t>投鎖</t>
    <phoneticPr fontId="3" type="noConversion"/>
  </si>
  <si>
    <t>主力狂收噴發</t>
  </si>
  <si>
    <t>秘密卷商買超</t>
  </si>
  <si>
    <t>法人同步買超</t>
    <phoneticPr fontId="3" type="noConversion"/>
  </si>
  <si>
    <t>投信鎖碼上漲</t>
  </si>
  <si>
    <t>綜合精選</t>
    <phoneticPr fontId="3" type="noConversion"/>
  </si>
  <si>
    <t>籌碼K精選</t>
    <phoneticPr fontId="3" type="noConversion"/>
  </si>
  <si>
    <t>噴發</t>
    <phoneticPr fontId="3" type="noConversion"/>
  </si>
  <si>
    <t>集中</t>
    <phoneticPr fontId="3" type="noConversion"/>
  </si>
  <si>
    <t>大戶</t>
    <phoneticPr fontId="3" type="noConversion"/>
  </si>
  <si>
    <t>主連</t>
    <phoneticPr fontId="3" type="noConversion"/>
  </si>
  <si>
    <t>外連</t>
    <phoneticPr fontId="3" type="noConversion"/>
  </si>
  <si>
    <t>投連</t>
    <phoneticPr fontId="3" type="noConversion"/>
  </si>
  <si>
    <t>卷異</t>
    <phoneticPr fontId="3" type="noConversion"/>
  </si>
  <si>
    <t>噴發向上</t>
    <phoneticPr fontId="3" type="noConversion"/>
  </si>
  <si>
    <t>籌碼集中</t>
    <phoneticPr fontId="3" type="noConversion"/>
  </si>
  <si>
    <t>大戶買</t>
    <phoneticPr fontId="3" type="noConversion"/>
  </si>
  <si>
    <t>主力連買</t>
    <phoneticPr fontId="3" type="noConversion"/>
  </si>
  <si>
    <t>外資連買</t>
    <phoneticPr fontId="3" type="noConversion"/>
  </si>
  <si>
    <t>投信連買</t>
    <phoneticPr fontId="3" type="noConversion"/>
  </si>
  <si>
    <t>Top1買超異常</t>
    <phoneticPr fontId="3" type="noConversion"/>
  </si>
  <si>
    <t>上市股-水泥工業集團股-遠東概念股-中國、S&amp;P台商收成指數、英國GDR、香港掛牌、內需中國收成股、基礎建設、桃園機場捷運</t>
  </si>
  <si>
    <t>上市股-食品工業概念股-香港掛牌、越南設廠</t>
  </si>
  <si>
    <t>各種飼料生產加工配製銷售進口及買賣各種禽畜電動屠宰業務及各種禽畜加工品製品銷售各種肉類加工品與調理食品生產銷售等業務</t>
  </si>
  <si>
    <t>麵粉.飼料.油脂.速食麵.冷調食品.飲料.奶粉.乳品.麵包.醬品.肉品.冰品.進口食品等之製造加工及銷售.國際貿易業.烘焙炊蒸食品製造等項目</t>
  </si>
  <si>
    <t>上市股-塑膠工業集團股-台塑概念股-高雄經貿園區、越南設廠、碳權</t>
  </si>
  <si>
    <t>上市股-塑膠工業集團股-台塑概念股-中國、S&amp;P台商收成指數、越南設廠</t>
  </si>
  <si>
    <t>上市股-汽車工業概念股-F-股票、回台掛牌、中國</t>
  </si>
  <si>
    <t>上市股-紡織纖維集團股-遠東概念股-資產、英國GDR、越南設廠、桃園航空城、TPP</t>
  </si>
  <si>
    <t>上市股-紡織纖維集團股-新光概念股-桃園航空城</t>
  </si>
  <si>
    <t>委託營造廠商興建商業大樓及國民住宅出售出租業務休閒活動場館開發</t>
  </si>
  <si>
    <t>上市股-其他產業股-零組件代理概念股-桃園航空城</t>
  </si>
  <si>
    <t>上市股-半導體業產業股-IC封裝測試概念股-資產、桃園機場捷運</t>
  </si>
  <si>
    <t>棉紡業電子商務、倉儲、物流、理貨加工委託營造廠商興建商業大樓及國民住宅出租出售</t>
  </si>
  <si>
    <t>上市股-紡織纖維集團股-佳和</t>
  </si>
  <si>
    <t>上市股-紡織纖維集團股-遠東</t>
  </si>
  <si>
    <t>上市股-電機機械集團股-仰德概念股-資產、智慧電網、中國、S&amp;P台商收成指數、越南設廠、水力資源、智慧型機器人、工業4.0</t>
  </si>
  <si>
    <t>上市股-電機機械集團股-東元電機概念股-資產、風力發電、越南設廠、油電混合車、新兆元能源、數位電視、智慧型機器人、空汙防治、桃園航空城、工業4.0</t>
  </si>
  <si>
    <t>上市股-電機機械集團股-光寶概念股-中國</t>
  </si>
  <si>
    <t>變壓器配電器材及其他統包工程</t>
  </si>
  <si>
    <t>上市股-電機機械集團股-大億概念股-中國</t>
  </si>
  <si>
    <t>上市股-電機機械集團股-裕隆概念股-中國</t>
  </si>
  <si>
    <t>上市股-電機機械集團股-恩德</t>
  </si>
  <si>
    <t>上市股-電機機械集團股-亞崴概念股-中國</t>
  </si>
  <si>
    <t>上市股-電機機械集團股-廣隆概念股-越南設廠、車用電子相關</t>
  </si>
  <si>
    <t>上櫃股-生技醫療業產業股-製藥周邊</t>
  </si>
  <si>
    <t>上市股-電機機械集團股-亞崴概念股-智慧型機器人、工業4.0</t>
  </si>
  <si>
    <t>上市股-電機機械概念股-F-股票、風力發電、回台掛牌、空汙防治、中國、中國十三五</t>
  </si>
  <si>
    <t>上市股-電機機械概念股-KY股票、回台掛牌、智慧型機器人、工業4.0、中國十三五、中國、S&amp;P台商收成指數</t>
  </si>
  <si>
    <t>上櫃股-電機機械概念股-3D列印、智慧型機器人</t>
  </si>
  <si>
    <t>上市股-電器電纜產業股-電纜業集團股-華新概念股-高雄經貿園區、微型投影機、基礎建設、光纖設備</t>
  </si>
  <si>
    <t>上市股-電器電纜產業股-電纜業概念股-越南設廠、基礎建設、光纖設備、電動車</t>
  </si>
  <si>
    <t>上市股-電器電纜產業股-電器概念股-無人機</t>
  </si>
  <si>
    <t>上市股-電器電纜概念股-F-股票、回台掛牌、空汙防治</t>
  </si>
  <si>
    <t>上市股-化學工業集團股-和桐概念股-農金、越南設廠</t>
  </si>
  <si>
    <t>上市股-化學工業集團股-和桐概念股-防疫環保</t>
  </si>
  <si>
    <t>上市股-化學工業集團股-中鋼概念股-鋰電池、電動車、電動車Tesla、無人機</t>
  </si>
  <si>
    <t>上市股-化學工業概念股-高雄經貿園區、越南設廠</t>
  </si>
  <si>
    <t>上市股-生技醫療業產業股-製藥周邊概念股-生技、鋰電池、電動車、電動車Tesla</t>
  </si>
  <si>
    <t>各種殘障用車、電動代步車及其零件製造、加工及買賣業務。</t>
  </si>
  <si>
    <t>家庭日用化學品工業類</t>
  </si>
  <si>
    <t>上櫃股-生技醫療業產業股-生化製藥</t>
  </si>
  <si>
    <t>產業股-生化製藥集團股-國產</t>
  </si>
  <si>
    <t>上市股-生技醫療業集團股-中化製藥</t>
  </si>
  <si>
    <t>上櫃股-生技醫療業產業股-生化製藥集團股-生達</t>
  </si>
  <si>
    <t>上櫃股-生技醫療業產業股-製藥周邊概念股-生技</t>
  </si>
  <si>
    <t>上櫃股-生技醫療業產業股-生化製藥集團股-訊聯概念股-嬰幼兒、3D列印</t>
  </si>
  <si>
    <t>臍帶血、間質幹細胞、成人周邊血幹細胞儲存及應用幹細胞生醫美容基因檢測</t>
  </si>
  <si>
    <t>上市股-生技醫療業集團股-亞翔</t>
  </si>
  <si>
    <t>上櫃股-生技醫療業產業股-製藥周邊概念股-中國</t>
  </si>
  <si>
    <t>保健食品國際級發酵萃取專業代工</t>
  </si>
  <si>
    <t>上櫃股-生技醫療業概念股-3D技術</t>
  </si>
  <si>
    <t>願景</t>
  </si>
  <si>
    <t>磁磚、建材及石材批發買賣</t>
  </si>
  <si>
    <t>上市股-造紙工業產業股-造紙集團股-正隆概念股-富櫃50、碳權、蘋果供應商、越南設廠</t>
  </si>
  <si>
    <t>上市股-造紙工業產業股-造紙集團股-榮成概念股-中國、內需中國收成股、電子商務及延伸</t>
  </si>
  <si>
    <t>上市股-鋼鐵工業集團股-中鋼概念股-中國、英國GDR、越南設廠、德國GDR、碳權、空汙防治、電動車、中國十三五</t>
  </si>
  <si>
    <t>上市股-鋼鐵工業概念股-中國、高雄經貿園區、基礎建設、桃園機場捷運</t>
  </si>
  <si>
    <t>上市股-鋼鐵工業集團股-春源鋼鐵概念股-中國</t>
  </si>
  <si>
    <t>上市股-鋼鐵工業概念股-中國</t>
  </si>
  <si>
    <t>上市股-鋼鐵工業集團股-中鋼概念股-中國</t>
  </si>
  <si>
    <t>上市股-鋼鐵工業概念股-基礎建設</t>
  </si>
  <si>
    <t>上櫃股-鋼鐵工業概念股-高雄經貿園區</t>
  </si>
  <si>
    <t>上櫃股-電纜電覽</t>
  </si>
  <si>
    <t>上市股-橡膠工業概念股-資產、中國、S&amp;P台商收成指數</t>
  </si>
  <si>
    <t>上市股-橡膠工業產業股-橡膠原料集團股-台泥概念股-生技、油電混合車</t>
  </si>
  <si>
    <t>上市股-橡膠工業概念股-中國、S&amp;P台商收成指數、內需中國收成股、中概外銷收成股</t>
  </si>
  <si>
    <t>上市股-汽車工業產業股-汽車業集團股-裕隆概念股-中國、內需中國收成股</t>
  </si>
  <si>
    <t>上市股-汽車工業產業股-汽車業概念股-中國、S&amp;P台商收成指數、香港掛牌、越南設廠、電動車</t>
  </si>
  <si>
    <t>上市股-航運輸產業股-運輸代理</t>
  </si>
  <si>
    <t>上市股-電機機械概念股-中國、車用電子相關</t>
  </si>
  <si>
    <t>華德動</t>
  </si>
  <si>
    <t>上市股-汽車工業概念股-F-股票、回台掛牌</t>
  </si>
  <si>
    <t>上市股-電腦及週邊設備業產業股-平面顯示器集團股-光寶概念股-Dell、富櫃50、遊戲機、網通、手機、諾基亞、宏達電、SmartTV、小米手機、蘋果供應商、PS4、XBOXOne、車用電子相關、無線充電、工業4.0</t>
  </si>
  <si>
    <t>上市股-電子零組件業產業股-電源類零組件集團股-台達電概念股-Dell、富櫃50、中國、雲端、智慧電網、iPhone6、遊戲機、網通、太陽能、鋰電池、S&amp;P台商收成指數、香港掛牌、電動車、油電混合車、新兆元能源、中概外銷收成股、3D技術、SmartTV、任天堂3DS、Android、蘋果供應商、WiiU、PS4、XBOXOne、智慧型機器人、光纖設備、電動車Tesla、無線充電、物聯網、工業4.0</t>
  </si>
  <si>
    <t>上市股-半導體業產業股-IC封裝測試集團股-日月光概念股-Intel、4GLTE、中國、遊戲機、網通、手機、S&amp;P台商收成指數、美國ADR、德國GDR、赴美掛牌、WiiU、Google眼鏡、APPLE概念、NFC近場通訊、車聯網</t>
  </si>
  <si>
    <t>從事各型積體電路之製造、組合、加工、測試及外銷</t>
  </si>
  <si>
    <t>上市股-其他電子業集團股-金仁寶概念股-車用電子相關、穿戴裝置</t>
  </si>
  <si>
    <t>上市股-電子零組件業產業股-印刷電路板概念股-富櫃50、手機、TheNewiPad、iPhone6、諾基亞、三星、Android、小米手機、蘋果供應商、iPadmini、iPad5</t>
  </si>
  <si>
    <t>上市股-通信網路業產業股-無線網路集團股-鴻海概念股-4GLTE、網通、數位電視、三網合一</t>
  </si>
  <si>
    <t>上市股-電子零組件業產業股-印刷電路板概念股-滬深B股</t>
  </si>
  <si>
    <t>上市股-其他電子業集團股-鴻海概念股-Dell、Intel、富櫃50、遊戲機、中國、雲端、手機、iPhone6、4GLTE、網通、三星、S&amp;P台商收成指數、英國GDR、香港掛牌、印度設廠、越南設廠、中概外銷收成股、USB3.0、3D技術、SmartTV、Android、小米手機、蘋果供應商、iPadmini、iTV、PS4、Google眼鏡、XBOXOne、智慧型機器人、iPad5、電動車Tesla、穿戴裝置、工業4.0</t>
  </si>
  <si>
    <t>上市股-通信網路業集團股-東元電機概念股-4GLTE、網通、新兆元通信</t>
  </si>
  <si>
    <t>上市股-半導體業產業股-IC封裝測試集團股-矽品概念股-4GLTE、中國、網通、Intel、手機、S&amp;P台商收成指數、美國ADR、赴美掛牌、Google眼鏡</t>
  </si>
  <si>
    <t>1.積體電路、電晶體、發光二極體數字顯示板、發光二極體顯示燈、液晶時鐘蕊、光電晶體、合成電路、薄膜電路、厚膜電路等製造、加工買賣業務。2.電子零組件製造業。</t>
  </si>
  <si>
    <t>上市股-電子零組件業產業股-被動元件一集團股-國巨概念股-中國、APPLE概念、手機、三星、S&amp;P台商收成指數、中概外銷收成股、Android、蘋果供應商、車用電子相關</t>
  </si>
  <si>
    <t>上市股-半導體業產業股-IC製造集團股-台積電概念股-Intel、山寨機、TheNewiPad、iPhone6、4GLTE、網通、富櫃50、手機、GoogleNexus、美國ADR、德國GDR、赴美掛牌、iTV、Google眼鏡、車聯網</t>
  </si>
  <si>
    <t>上市股-電腦及週邊設備業產業股-主機板集團股-大同概念股-富櫃50</t>
  </si>
  <si>
    <t>上市股-通信網路業集團股-友訊概念股-4GLTE、雲端、網通、印度設廠、新兆元通信、802.11n、三網合一、SmartTV</t>
  </si>
  <si>
    <t>上市股-半導體業產業股-IC製造概念股-宅經濟、遊戲機、APPLE概念、任天堂3DS、蘋果供應商、WiiU、車用電子相關</t>
  </si>
  <si>
    <t>上市股-光電業集團股-光磊概念股-車用電子相關</t>
  </si>
  <si>
    <t>上市股-通信網路業概念股-4GLTE、雲端、網通、三網合一、SmartTV、智慧型機器人、光纖設備、中國、S&amp;P台商收成指數</t>
  </si>
  <si>
    <t>上市股-電子通路業產業股-資訊通路集團股-聯華神通概念股-Intel、中國、手機、遊戲機、黑莓、宏達電、S&amp;P台商收成指數、印度設廠、內需中國收成股、中概通路、XBOXOne</t>
  </si>
  <si>
    <t>上市股-半導體業概念股-富櫃50、蘋果供應商</t>
  </si>
  <si>
    <t>上市股-電腦及週邊設備業集團股-友達概念股-印度設廠、Android</t>
  </si>
  <si>
    <t>上市股-電腦及週邊設備業產業股-PC業集團股-宏碁概念股-雲端、4GLTE、網通、Intel、印度設廠、越南設廠、3D技術、SmartTV、Android、Windows10、穿戴裝置、3D感測、AI人工智慧</t>
  </si>
  <si>
    <t>上市股-其他電子業產業股-平面顯示器集團股-鴻海概念股-富櫃50、宅經濟、手機、iPhone6、雲端、中國、遊戲機、Intel、鎂合金機殼、S&amp;P台商收成指數、中概外銷收成股、任天堂3DS、Android、小米手機、WiiU、iPadmini、PS4、iPad5、蘋果供應商</t>
  </si>
  <si>
    <t>上市股-電子零組件業產業股-印刷電路板概念股-諾基亞、車用電子相關</t>
  </si>
  <si>
    <t>上市股-電腦及週邊設備業產業股-NB系統集團股-英業達概念股-雲端、手機、小米手機、Windows8、物聯網、穿戴裝置、工業4.0</t>
  </si>
  <si>
    <t>上市股-電腦及週邊設備業產業股-主機板集團股-華碩概念股-雲端、4GLTE、網通、Intel、英國GDR、新兆元通信、USB3.0、3D技術、SmartTV、Android、Windows10、智慧型機器人、物聯網、穿戴裝置、AI人工智慧</t>
  </si>
  <si>
    <t>上市股-其他電子業集團股-所羅門概念股-中國、防疫環保、空汙防治、中國十三五</t>
  </si>
  <si>
    <t>上市股-其他電子業產業股-電子設備儀器集團股-致茂概念股-電動車、智慧型機器人、電動車Tesla、無人機、工業4.0、APPLE概念、蘋果供應商</t>
  </si>
  <si>
    <t>上市股-電腦及週邊設備業產業股-NB系統集團股-倫飛</t>
  </si>
  <si>
    <t>上市股-電子零組件業產業股-印刷電路板集團股-金鼎概念股-太陽能、手機、宏達電、越南設廠、車用電子相關</t>
  </si>
  <si>
    <t>上市股-半導體業產業股-IC封裝測試概念股-遊戲機、富櫃50、任天堂3DS、WiiU、iTV、車聯網</t>
  </si>
  <si>
    <t>上市股-電機機械產業股-資訊家電類集團股-大同概念股-智慧電網、香港掛牌、工業4.0</t>
  </si>
  <si>
    <t>上市股-其他電子業產業股-網通代理集團股-震旦概念股-中國、中概通路</t>
  </si>
  <si>
    <t>上市股-電腦及週邊設備業產業股-主機板概念股-雲端、Intel、3D技術、智慧型機器人、物聯網、VR/虛擬實境、Windows8</t>
  </si>
  <si>
    <t>上市股-半導體業產業股-IC設計集團股-瑞昱概念股-4GLTE、網通、Intel、APPLE概念、新兆元通信、802.11n、USB3.0、三網合一、SmartTV、iTV、NFC近場通訊、無線充電、VR/虛擬實境、電子商務及延伸</t>
  </si>
  <si>
    <t>上市股-電腦及週邊設備業產業股-NB系統集團股-廣達概念股-Dell、富櫃50、雲端、4GLTE、GoogleNexus、網通、Intel、手機、iPod、香港掛牌、Android、Windows8、蘋果供應商、宅經濟、穿戴裝置、工業4.0</t>
  </si>
  <si>
    <t>上市股-半導體業產業股-IC設計集團股-威盛概念股-Intel、4GLTE、網通、3D列印</t>
  </si>
  <si>
    <t>上市股-電子零組件業產業股-電池及電源模組集團股-正崴概念股-富櫃50、網通、遊戲機、中國、手機、諾基亞、Kinect、iPhone6、TheNewiPad、黑莓、宏達電、iPod、S&amp;P台商收成指數、電動車、USB3.0、SmartTV、Android、小米手機、蘋果供應商、WiiU、iPadmini、PS4、XBOXOne、電動車Tesla、iPad5、無線充電、穿戴裝置</t>
  </si>
  <si>
    <t>上市股-光電業產業股-LED發光二極體集團股-億光概念股-網通、手機、三星、LED光源、新兆元能源、微型投影機、SmartTV、空汙防治、車用電子相關</t>
  </si>
  <si>
    <t>上市股-電腦及週邊設備業產業股-工業電腦集團股-研華概念股-博奕、智慧電網、讀取辨識、3D列印、智慧型機器人、網通、NFC近場通訊、物聯網、無人機、工業4.0、中國十三五、3D感測、AI人工智慧</t>
  </si>
  <si>
    <t>上市股-半導體業產業股-IC設計集團股-凌陽概念股-3D技術</t>
  </si>
  <si>
    <t>各種電子塑膠、矽膠字鍵、鍵盤及其組裝軟性電路版及其組裝光學儀器製造業、智慧財產權業</t>
  </si>
  <si>
    <t>上市股-半導體業產業股-IC製造集團股-台塑概念股-網通、SmartTV</t>
  </si>
  <si>
    <t>上市股-光電業產業股-LCD面板集團股-友達概念股-APPLE概念、觸控面板、網通、Dell、美國ADR、數位電視、3D技術、SmartTV、赴美掛牌、蘋果供應商、iPadmini、4K2KTV</t>
  </si>
  <si>
    <t>上市股-電子零組件業概念股-電動車Tesla</t>
  </si>
  <si>
    <t>上市股-電腦及週邊設備業集團股-圓剛</t>
  </si>
  <si>
    <t>上市股-電子零組件業概念股-雲端、遊戲機、Kinect</t>
  </si>
  <si>
    <t>上市股-電子零組件業產業股-被動元件一概念股-中國、諾基亞、車用電子相關</t>
  </si>
  <si>
    <t>上市股-電子通路業產業股-資訊通路集團股-燦坤企業概念股-遊戲機、滬深B股、XBOXOne</t>
  </si>
  <si>
    <t>上市股-半導體業集團股-統一概念股-太陽能</t>
  </si>
  <si>
    <t>上市股-半導體業產業股-IC設計概念股-網通、觸控面板、RFID相關、NFC近場通訊、物聯網、電子商務及延伸、工業4.0、APPLE概念</t>
  </si>
  <si>
    <t>上市股-通信網路業概念股-手機、宏達電、網通、Android、APPLE概念、iPhone8、無線充電、穿戴裝置、中國、S&amp;P台商收成指數</t>
  </si>
  <si>
    <t>上市股-電子零組件業產業股-光碟片</t>
  </si>
  <si>
    <t>上市股-光電業產業股-LED發光二極體集團股-億光概念股-網通、APPLE概念、LED光源、新兆元能源、SmartTV、iTV、空汙防治、車用電子相關</t>
  </si>
  <si>
    <t>上市股-半導體業產業股-IC封裝測試集團股-矽品概念股-山寨機、網通、NFC近場通訊、手機、華為</t>
  </si>
  <si>
    <t>上市股-半導體業產業股-IC設計集團股-聯發科概念股-山寨機、手機、4GLTE、中國、網通、APPLE概念、新兆元通信、內需中國收成股、3D技術、小米手機、iTV、NFC近場通訊、無線充電、無人機、VR/虛擬實境、電子商務及延伸、iPhone8、蘋果供應商、3D感測、AI人工智慧、OPPO</t>
  </si>
  <si>
    <t>上市股-通信網路業概念股-4GLTE、iPhone6、網通、富櫃50、3D列印、光纖設備</t>
  </si>
  <si>
    <t>上市股-電子零組件業產業股-被動元件一集團股-國巨概念股-網通、無線充電</t>
  </si>
  <si>
    <t>上市股-電子零組件業產業股-電源類零組件概念股-手機、三星、黑莓、宏達電</t>
  </si>
  <si>
    <t>上市股-電子通路業產業股-零組件代理概念股-中國、中概外銷收成股、富櫃50、iPhone6</t>
  </si>
  <si>
    <t>上市股-電子零組件業概念股-電動車</t>
  </si>
  <si>
    <t>上市股-其他電子業產業股-機電工程概念股-智慧型機器人、工業4.0、APPLE概念、iPhone8</t>
  </si>
  <si>
    <t>電腦產品通訊產品其他</t>
  </si>
  <si>
    <t>上市股-光電業集團股-寶成</t>
  </si>
  <si>
    <t>上市股-電子零組件業產業股-PCB設備概念股-智慧型機器人、工業4.0</t>
  </si>
  <si>
    <t>上市股-資訊服務業產業股-ERP類集團股-浩鑫概念股-雲端、工業4.0</t>
  </si>
  <si>
    <t>上市股-電子零組件業產業股-被動元件二集團股-立隆概念股-車用電子相關</t>
  </si>
  <si>
    <t>上市股-其他電子業集團股-可成概念股-富櫃50、手機、中國、Intel、Dell、觸控面板、三星、黑莓、宏達電、鎂合金機殼、S&amp;P台商收成指數、中概外銷收成股、Android、蘋果供應商、iPadmini、穿戴裝置</t>
  </si>
  <si>
    <t>上市股-光電業產業股-LCD面板集團股-大同概念股-Dell、觸控面板、諾基亞、滬深B股、3D技術、工業4.0</t>
  </si>
  <si>
    <t>上市股-電子零組件業產業股-被動元件一</t>
  </si>
  <si>
    <t>上市股-其他電子業產業股-電子周邊產品概念股-網通、讀取辨識、NFC近場通訊、物聯網、富櫃50</t>
  </si>
  <si>
    <t>上市股-電子零組件業產業股-通訊零組件概念股-車用電子相關</t>
  </si>
  <si>
    <t>上市股-通信網路業概念股-網通、數位電視、三網合一、SmartTV</t>
  </si>
  <si>
    <t>上市股-電子零組件業產業股-被動元件二集團股-華新</t>
  </si>
  <si>
    <t>開發、製造、銷售光纖、光纜及光通信元件、系統光纖各種特性之檢測及該檢測設備設計、製作與銷售，資訊軟體服務業、前各項有關產品之進出口貿易</t>
  </si>
  <si>
    <t>上市股-通信網路業產業股-資訊家電類集團股-威盛概念股-雲端、4GLTE、網通、手機、宏達電、Android、NFC近場通訊、穿戴裝置、VR/虛擬實境</t>
  </si>
  <si>
    <t>上市股-光電業產業股-LED發光二極體概念股-富櫃50、LED光源、iTV、空汙防治</t>
  </si>
  <si>
    <t>上市股-建材營造產業股-建築業集團股-國揚</t>
  </si>
  <si>
    <t>上市股-建材營造產業股-建築業集團股-台南幫</t>
  </si>
  <si>
    <t>上市股-建材營造產業股-建築業概念股-中國、桃園機場捷運</t>
  </si>
  <si>
    <t>上櫃股-建材營建產業股-代銷業</t>
  </si>
  <si>
    <t>經營國內外航運及其有關之附屬業務船舶及其零件批發業商業大樓出租業務</t>
  </si>
  <si>
    <t>上市股-航運輸產業股-貨櫃航運集團股-長榮概念股-三通、中國</t>
  </si>
  <si>
    <t>上市股-航運輸產業股-散裝航運</t>
  </si>
  <si>
    <t>上市股-航運輸產業股-散裝航運集團股-遠東</t>
  </si>
  <si>
    <t>上市股-航運輸產業股-內陸運輸集團股-長榮概念股-桃園機場捷運、桃園航空城</t>
  </si>
  <si>
    <t>上市股-航運輸產業股-內陸運輸概念股-桃園航空城、電子商務及延伸</t>
  </si>
  <si>
    <t>上市股-航運輸產業股-貨櫃航運集團股-陽明概念股-三通、中國</t>
  </si>
  <si>
    <t>上市股-航運輸產業股-航運--航空概念股-三通、中國、印度設廠、桃園航空城</t>
  </si>
  <si>
    <t>上市股-航運輸產業股-內陸運輸集團股-德安開發</t>
  </si>
  <si>
    <t>貨櫃運輸加油站設置及經營工業廠辦大樓及住宅大樓之營建與銷售</t>
  </si>
  <si>
    <t>上市股-航運輸產業股-內陸運輸集團股-中航偉聯</t>
  </si>
  <si>
    <t>上市股-航運輸產業股-內陸運輸</t>
  </si>
  <si>
    <t>上市股-貿易百貨產業股-散裝航運概念股-第三方支付</t>
  </si>
  <si>
    <t>上市股-航運輸產業股-貨櫃航運集團股-士林紙業概念股-三通、中國、印度設廠</t>
  </si>
  <si>
    <t>上市股-油氣燃氣業產業股-內陸運輸集團股-正隆</t>
  </si>
  <si>
    <t>上市股-航運輸產業股-航運--航空集團股-長榮概念股-三通、中國</t>
  </si>
  <si>
    <t>上市股-航運輸概念股-無人機</t>
  </si>
  <si>
    <t>上市股-航運輸產業股-航運--航空概念股-中國、中概通路、宅經濟、電子商務及延伸</t>
  </si>
  <si>
    <t>上市股-航運輸概念股-KY股票、回台掛牌</t>
  </si>
  <si>
    <t>上櫃股-航運輸</t>
  </si>
  <si>
    <t>上市股-航運輸集團股-東元電機概念股-宅經濟、電子商務及延伸</t>
  </si>
  <si>
    <t>和昇</t>
  </si>
  <si>
    <t>客房服務餐飲服務其他</t>
  </si>
  <si>
    <t>上市股-觀光事業概念股-F-股票、中國、回台掛牌、中概通路、S&amp;P台商收成指數</t>
  </si>
  <si>
    <t>曼哈頓-KY</t>
  </si>
  <si>
    <t>國際觀光旅館營業場所出租及網路訂房</t>
  </si>
  <si>
    <t>上市股-金融保險產業股-保險業集團股-中信概念股-資產</t>
  </si>
  <si>
    <t>上市股-建材營造產業股-銀行業</t>
  </si>
  <si>
    <t>上市股-金融保險產業股-證券業集團股-新光</t>
  </si>
  <si>
    <t>承銷有價證券、自行買賣有價證券、受託買賣有價證券有價證券買賣融資融券、有價證券股務事項之代理、期貨交易輔助人期貨自營、受託買賣外國有價證券、其它經主管機關核准之業務</t>
  </si>
  <si>
    <t>上市股-金融保險產業股-金控集團股-富邦</t>
  </si>
  <si>
    <t>上市股-金融保險產業股-金控集團股-霖園概念股-富櫃50</t>
  </si>
  <si>
    <t>上市股-金融保險產業股-金控集團股-中信</t>
  </si>
  <si>
    <t>上市股-金融保險產業股-金控集團股-新光概念股-APPLE概念</t>
  </si>
  <si>
    <t>上市股-金融保險產業股-金控集團股-永豐餘</t>
  </si>
  <si>
    <t>上市股-金融保險產業股-金控集團股-中信概念股-APPLE概念</t>
  </si>
  <si>
    <t>國際貿易進口服飾零售</t>
  </si>
  <si>
    <t>上市股-貿易百貨產業股-貿易業概念股-資產、鎂合金機殼</t>
  </si>
  <si>
    <t>茶葉&amp;進出口貿易內裝建材金屬材料</t>
  </si>
  <si>
    <t>上市股-貿易百貨產業股-貿易業集團股-潤泰概念股-中國、S&amp;P台商收成指數、香港掛牌、內需中國收成股、中概通路、零售消費、桃園航空城</t>
  </si>
  <si>
    <t>上市股-建材營造集團股-日月光概念股-F-股票、回台掛牌</t>
  </si>
  <si>
    <t>上櫃股-貿易百貨概念股-F-股票、回台掛牌、嬰幼兒</t>
  </si>
  <si>
    <t>上櫃股-文創業概念股-零售消費</t>
  </si>
  <si>
    <t>日本海外旅遊相關事業日本國內伴手禮事業其他事業</t>
  </si>
  <si>
    <t>上市股-電子零組件業概念股-電動車、中國十三五、工業4.0</t>
  </si>
  <si>
    <t>上市股-鋼鐵工業集團股-聯華神通</t>
  </si>
  <si>
    <t>上市股-光電業產業股-投影機及光電周邊概念股-富櫃50、手機、諾基亞、宏達電、Kinect、TheNewiPad、iPhone6、遊戲機、網通、iPod、SmartTV、Android、小米手機、iPadmini、iTV、iPad5、穿戴裝置、無人機</t>
  </si>
  <si>
    <t>上市股-電子零組件業概念股-iPod、USB3.0、3D列印</t>
  </si>
  <si>
    <t>上市股-電腦及週邊設備業產業股-電子周邊產品概念股-雲端、網通、三網合一、中國</t>
  </si>
  <si>
    <t>機電系統整合工程</t>
  </si>
  <si>
    <t>上市股-光電業產業股-投影機及光電周邊集團股-亞光概念股-遊戲機、網通、手機、微型投影機、SmartTV、XBOXOne、無人機</t>
  </si>
  <si>
    <t>上市股-電子零組件業產業股-軟體--系統整合</t>
  </si>
  <si>
    <t>上市股-電腦及週邊設備業產業股-工業電腦概念股-博奕、中國、3D列印、宅經濟、物聯網、工業4.0</t>
  </si>
  <si>
    <t>上市股-電子零組件業概念股-手機、三星、USB3.0、電動車</t>
  </si>
  <si>
    <t>上市股-光電業產業股-平面顯示器概念股-車用電子相關</t>
  </si>
  <si>
    <t>上市股-電子零組件業產業股-被動元件二集團股-禾伸堂概念股-車用電子相關</t>
  </si>
  <si>
    <t>上市股-資訊服務業產業股-軟體--系統整合概念股-雲端、中國、工業4.0</t>
  </si>
  <si>
    <t>組裝電路板自動檢測設備暨相關治具電路板檢測設備、半導體檢測設備</t>
  </si>
  <si>
    <t>上市股-光電業產業股-LED發光二極體概念股-山寨機、LED光源、新兆元能源、車用電子相關</t>
  </si>
  <si>
    <t>上市股-半導體業產業股-IC設計集團股-聯電概念股-網通、富櫃50、手機、三星、數位電視、3D技術、SmartTV、Android、小米手機、iPadmini、iTV、4K2KTV、無人機</t>
  </si>
  <si>
    <t>上市股-電子通路業產業股-零組件代理概念股-車用電子相關、車聯網、無人機</t>
  </si>
  <si>
    <t>上市股-電子零組件業產業股-印刷電路板集團股-聯電概念股-APPLE概念、手機、iPhone8、遊戲機、Intel、三星、車用電子相關、Android、小米手機、蘋果供應商、iPadmini、PS4</t>
  </si>
  <si>
    <t>上市股-電子零組件業產業股-通訊零組件概念股-富櫃50、山寨機、手機、宏達電、iPhone6、TheNewiPad、中國、網通、諾基亞、iPod、S&amp;P台商收成指數、SmartTV、Android、蘋果供應商、iPadmini、iPad5、車用電子相關</t>
  </si>
  <si>
    <t>上市股-電子零組件業產業股-印刷電路板集團股-健鼎概念股-富櫃50、iPhone6、TheNewiPad、山寨機、手機、iPod、車用電子相關、Android、蘋果供應商、iPadmini</t>
  </si>
  <si>
    <t>上市股-通信網路業產業股-電信服務事業集團股-富邦概念股-電信.零售通路、雲端、4GLTE、網通、手機、黑莓、宏達電、NFC近場通訊、電子商務及延伸</t>
  </si>
  <si>
    <t>上市股-電腦及週邊設備業集團股-緯創資通</t>
  </si>
  <si>
    <t>上市股-電子通路業產業股-半導體代理概念股-車用電子相關、車聯網、電子商務及延伸、富櫃50</t>
  </si>
  <si>
    <t>上市股-光電業產業股-掃瞄器及數位相機概念股-山寨機、3D技術、車用電子相關、無人機、ADAS供應鏈</t>
  </si>
  <si>
    <t>上市股-通信網路業集團股-鴻海概念股-雲端、4GLTE、遊戲機、網通、802.11n、三網合一、SmartTV、PS4、物聯網</t>
  </si>
  <si>
    <t>上櫃股-文創業產業股-資訊及遊戲軟體概念股-博奕、博奕觀光</t>
  </si>
  <si>
    <t>上櫃股-通信網路業產業股-被動元件一集團股-美磊概念股-手機、Android、網通、無線充電、電動車Tesla</t>
  </si>
  <si>
    <t>電氣器材(電感表面黏著零組件、線圈等)之製造、加工、買賣業務。各項有關電氣器材、原料、半成品、成品之進出口貿易業務。</t>
  </si>
  <si>
    <t>上櫃股-電子零組件業產業股-電源類零組件概念股-網通、三網合一</t>
  </si>
  <si>
    <t>上櫃股-通信網路業概念股-雲端</t>
  </si>
  <si>
    <t>上櫃股-文創業產業股-資訊及遊戲軟體集團股-智冠概念股-宅經濟、3D技術</t>
  </si>
  <si>
    <t>上櫃股-文創業產業股-資訊及遊戲軟體概念股-宅經濟、電子商務及延伸</t>
  </si>
  <si>
    <t>上市股-電子零組件業集團股-日電貿概念股-車用電子相關</t>
  </si>
  <si>
    <t>上櫃股-半導體業集團股-英業達概念股-4GLTE、網通、APPLE概念、iPhone8、蘋果供應商</t>
  </si>
  <si>
    <t>上櫃股-光電業產業股-平面顯示器概念股-安控器材與保全</t>
  </si>
  <si>
    <t>各類電腦、資訊設備、軟硬體及其週邊設備之製造、加工、裝配、買賣電子自動化系統及電腦通信網路系統之設計、銷售電腦程式設計買賣業務</t>
  </si>
  <si>
    <t>上櫃股-通信網路業集團股-國碩概念股-4GLTE、網通、山寨機</t>
  </si>
  <si>
    <t>上櫃股-通信網路業概念股-光纖設備、雲端</t>
  </si>
  <si>
    <t>上櫃股-生技醫療業產業股-生化製藥概念股-中國</t>
  </si>
  <si>
    <t>上市股-半導體業產業股-印刷電路板集團股-和碩概念股-TheNewiPad、網通、Intel、富櫃50、手機、三網合一、iPadmini、iPhone6、4GLTE、穿戴裝置</t>
  </si>
  <si>
    <t>上櫃股-電腦及週邊設備業產業股-電池及電源模組概念股-APPLE概念、中國、Dell、手機、鋰電池、Android、蘋果供應商、iPadmini、iPad5、iPhone8、車用電子相關</t>
  </si>
  <si>
    <t>影像處理IC控制晶片設計生產及買賣DSC控制晶片設計生產及買賣SCAN控制晶片設計生產及買賣</t>
  </si>
  <si>
    <t>上櫃股-通信網路業產業股-通訊零組件概念股-車用電子相關</t>
  </si>
  <si>
    <t>上櫃股-半導體業產業股-IC設計集團股-聯電概念股-宅經濟、遊戲機、網通、觸控面板、SmartTV、WiiU、Intel、穿戴裝置、車聯網、工業4.0、3D技術、3D感測</t>
  </si>
  <si>
    <t>上市股-電腦及週邊設備業產業股-PC業集團股-緯創資通概念股-雲端、手機、中國、網通、Dell、S&amp;P台商收成指數、3D技術、SmartTV、Android、小米手機、Windows10、APPLE概念、iPhone8、蘋果供應商、3D感測、AI人工智慧</t>
  </si>
  <si>
    <t>上櫃股-通信網路業概念股-光纖設備、中國、中國十三五</t>
  </si>
  <si>
    <t>PIN及LD、VCSEL等相關產品</t>
  </si>
  <si>
    <t>上櫃股-電子零組件業概念股-網通、車用電子相關、無線充電</t>
  </si>
  <si>
    <t>上櫃股-其他產業股-IC封裝測試</t>
  </si>
  <si>
    <t>上櫃股-文創業產業股-資訊及遊戲軟體概念股-宅經濟、博奕、博奕觀光</t>
  </si>
  <si>
    <t>安全監控用攝影機、數位影像錄放影機、相關附屬設備之設計、生產及買賣業務</t>
  </si>
  <si>
    <t>上櫃股-通信網路業集團股-友訊</t>
  </si>
  <si>
    <t>各種區域網路元件及寬頻網路元件之設計製造加工買賣變壓器DC/DC轉換器濾波器電感及電源供應器等前各項有關原材料及成品之進出口貿易業務</t>
  </si>
  <si>
    <t>上櫃股-通信網路業產業股-無線網路集團股-廣達概念股-微型投影機、車用電子相關、無人機</t>
  </si>
  <si>
    <t>上市股-通信網路業集團股-光寶概念股-手機、諾基亞、三星、黑莓、中國、中概外銷收成股、小米手機</t>
  </si>
  <si>
    <t>電子材料批發業。國際貿易業。電子零組件製造業。</t>
  </si>
  <si>
    <t>上櫃股-電腦及週邊設備業產業股-電池及電源模組概念股-鋰電池、車用電子相關</t>
  </si>
  <si>
    <t>上市股-汽車工業</t>
  </si>
  <si>
    <t>上櫃股-電子通路業概念股-富櫃50、iPhone6、手機、小米手機</t>
  </si>
  <si>
    <t>上櫃股-通信網路業概念股-光纖設備</t>
  </si>
  <si>
    <t>上櫃股-半導體業產業股-IC封裝測試集團股-台積電概念股-APPLE概念、iPhone8、蘋果供應商、3D技術、3D感測</t>
  </si>
  <si>
    <t>上市股-電子零組件業產業股-零組件代理概念股-富櫃50、蘋果供應商</t>
  </si>
  <si>
    <t>上市股-通信網路業產業股-通訊零組件集團股-友訊概念股-雲端、4GLTE、網通、新兆元通信、三網合一、SmartTV、光纖設備、車聯網、車用電子相關、ADAS供應鏈</t>
  </si>
  <si>
    <t>上櫃股-電子零組件業產業股-投影機及光電周邊概念股-安控器材與保全、富櫃50</t>
  </si>
  <si>
    <t>上市股-光電業產業股-投影機及光電周邊概念股-富櫃50、iPhone6、TheNewiPad、網通、手機、iPod、SmartTV、Android、iPadmini、iTV</t>
  </si>
  <si>
    <t>上市股-電腦及週邊設備業集團股-系統概念股-觸控面板</t>
  </si>
  <si>
    <t>上市股-通信網路業產業股-電纜業概念股-4GLTE、網通、新兆元通信、RFID相關、NFC近場通訊、物聯網、工業4.0</t>
  </si>
  <si>
    <t>上櫃股-光電業集團股-正崴</t>
  </si>
  <si>
    <t>光學鏡頭組及光通訊產品</t>
  </si>
  <si>
    <t>上市股-半導體業產業股-IC設計集團股-台積電概念股-遊戲機、手機、三星、USB3.0、XBOXOne、VR/虛擬實境</t>
  </si>
  <si>
    <t>上市股-其他電子業概念股-雲端、智慧電網、遊戲機、網通、Intel、Kinect、三網合一、3D列印、XBOXOne、光纖設備、中國十三五</t>
  </si>
  <si>
    <t>上櫃股-光電業產業股-機電工程概念股-工業4.0</t>
  </si>
  <si>
    <t>上市股-光電業產業股-零組件代理集團股-鴻海概念股-富櫃50、觸控面板、網通、Dell、手機、越南設廠、3D技術、SmartTV、Android、蘋果供應商、iTV、4K2KTV、電動車Tesla</t>
  </si>
  <si>
    <t>上櫃股-建材營建產業股-電子周邊產品</t>
  </si>
  <si>
    <t>上櫃股-通信網路業概念股-4GLTE、網通、三網合一</t>
  </si>
  <si>
    <t>上櫃股-其他電子業概念股-智慧型機器人、工業4.0</t>
  </si>
  <si>
    <t>上市股-電子零組件業產業股-電源類零組件集團股-正崴概念股-遊戲機、Kinect、電動車、PS4、電動車Tesla、富櫃50、iPhone6</t>
  </si>
  <si>
    <t>上市股-光電業產業股-投影機及光電周邊集團股-中強光電概念股-智慧電網、微型投影機、3D列印</t>
  </si>
  <si>
    <t>上市股-光電業概念股-太陽能、新兆元能源、空汙防治</t>
  </si>
  <si>
    <t>光學膜片的裁切及印刷</t>
  </si>
  <si>
    <t>上櫃股-電子零組件業概念股-電動車</t>
  </si>
  <si>
    <t>上櫃股-半導體業概念股-網通、NFC近場通訊、車用電子相關、車聯網、電子商務及延伸、富櫃50</t>
  </si>
  <si>
    <t>產業股-IC設計</t>
  </si>
  <si>
    <t>冷陰極燈管照明產品之製造及銷售整流器件製造及銷售面板之銷售</t>
  </si>
  <si>
    <t>上櫃股-文創業產業股-資訊及遊戲軟體概念股-宅經濟</t>
  </si>
  <si>
    <t>資料儲存與安全保密相關控制晶片及其系統產品視訊安全監控相關控制晶片及其系統產品特殊記憶體積體電路及其系統產品</t>
  </si>
  <si>
    <t>上市股-光電業產業股-投影機及光電周邊概念股-太陽能、鋰電池、電動車、新兆元能源</t>
  </si>
  <si>
    <t>上櫃股-其他電子業集團股-恩德概念股-工業4.0</t>
  </si>
  <si>
    <t>太陽光</t>
  </si>
  <si>
    <t>上市股-通信網路業產業股-無線網路集團股-金仁寶概念股-4GLTE、網通、數位電視、三網合一、SmartTV、光纖設備</t>
  </si>
  <si>
    <t>上市股-電子零組件業概念股-USB3.0、Android</t>
  </si>
  <si>
    <t>電子、電腦、通信設備及零組件、各式連接器之加工製造沖壓、塑膠射出成型模具之開發、設計、製造前各項有關產品之進出口貿易業務</t>
  </si>
  <si>
    <t>上市股-電子零組件業概念股-遊戲機、觸控面板、任天堂3DS、WiiU</t>
  </si>
  <si>
    <t>上櫃股-電子零組件業產業股-被動元件一集團股-光磊概念股-LED光源、車用電子相關</t>
  </si>
  <si>
    <t>上櫃股-通信網路業產業股-資訊及遊戲軟體集團股-松翰</t>
  </si>
  <si>
    <t>凌嘉科</t>
  </si>
  <si>
    <t>鍍膜機器製造與買賣鍍膜代工售服收入及其他</t>
  </si>
  <si>
    <t>上市股-電子零組件業集團股-國碩</t>
  </si>
  <si>
    <t>上市股-電子零組件業概念股-Kinect、遊戲機、Intel、任天堂3DS、WiiU、PS4、XBOXOne</t>
  </si>
  <si>
    <t>上市股-其他電子業概念股-KY股票、電動車、回台掛牌、電動車Tesla</t>
  </si>
  <si>
    <t>簡報、監控及視訊會議產品等系列設計、製造、加工及買賣</t>
  </si>
  <si>
    <t>上市股-光電業集團股-TPK宸鴻概念股-iPhone8、KY股票、遊戲機、APPLE概念、觸控面板、手機、宏達電、回台掛牌、Android、小米手機、蘋果供應商、WiiU、iPadmini、電動車Tesla、iPad5、穿戴裝置</t>
  </si>
  <si>
    <t>上市股-電子零組件業概念股-富櫃50、蘋果供應商</t>
  </si>
  <si>
    <t>上市股-通信網路業集團股-鴻海</t>
  </si>
  <si>
    <t>上櫃股-文創業概念股-第三方支付、電子商務及延伸、富櫃50</t>
  </si>
  <si>
    <t>上市股-光電業集團股-友達概念股-LED光源</t>
  </si>
  <si>
    <t>上市股-電子通路業產業股-半導體代理集團股-大聯大概念股-山寨機、中國、Intel、手機、內需中國收成股、中概通路、小米手機、車用電子相關、車聯網</t>
  </si>
  <si>
    <t>上市股-通信網路業概念股-雲端、4GLTE、網通、新兆元通信、三網合一、光纖設備、中國</t>
  </si>
  <si>
    <t>上市股-電腦及週邊設備業產業股-PC業集團股-聯華神通概念股-雲端、車用電子相關、穿戴裝置</t>
  </si>
  <si>
    <t>上櫃股-生技醫療業產業股-生化製藥集團股-永信概念股-防疫環保</t>
  </si>
  <si>
    <t>上櫃股-生技醫療業產業股-製藥周邊概念股-生技、防疫環保</t>
  </si>
  <si>
    <t>數位血壓量測系統數位體溫量測系統恆溫電毯</t>
  </si>
  <si>
    <t>上櫃股-生技醫療業產業股-生化製藥集團股-東洋概念股-生技</t>
  </si>
  <si>
    <t>上櫃股-建材營建產業股-製藥周邊</t>
  </si>
  <si>
    <t>上櫃股-生技醫療業產業股-製藥周邊集團股-友達</t>
  </si>
  <si>
    <t>上櫃股-生技醫療業產業股-生化製藥集團股-友華概念股-嬰幼兒</t>
  </si>
  <si>
    <t>上櫃股-生技醫療業產業股-生化製藥集團股-東洋</t>
  </si>
  <si>
    <t>上櫃股-生技醫療業產業股-製藥周邊概念股-防疫環保</t>
  </si>
  <si>
    <t>上櫃股-生技醫療業產業股-生化製藥集團股-中天生技概念股-生技</t>
  </si>
  <si>
    <t>上櫃股-生技醫療業產業股-製藥周邊概念股-中國、中國十三五</t>
  </si>
  <si>
    <t>上櫃股-生技醫療業產業股-生化製藥概念股-防疫環保</t>
  </si>
  <si>
    <t>雜項食品製造業(樟芝類食品)、輔助食品批發業新藥研發、智慧財產權業生物技術服務業</t>
  </si>
  <si>
    <t>上市股-生技醫療業概念股-KY股票、回台掛牌、中國十三五</t>
  </si>
  <si>
    <t>上櫃股-生技醫療業集團股-佳醫</t>
  </si>
  <si>
    <t>上櫃股-生技醫療業概念股-F-股票、回台掛牌、中國</t>
  </si>
  <si>
    <t>中醫門診治療服務保健品及醫療美容各項醫療訓練課程及諮詢</t>
  </si>
  <si>
    <t>上市股-生技醫療業概念股-F-股票、農金、回台掛牌</t>
  </si>
  <si>
    <t>上市股-生技醫療業概念股-F-股票、回台掛牌、中國</t>
  </si>
  <si>
    <t>上櫃股-生技醫療業集團股-潤泰</t>
  </si>
  <si>
    <t>上市股-生技醫療業概念股-KY股票</t>
  </si>
  <si>
    <t>上櫃股-生技醫療業集團股-永豐餘概念股-中國</t>
  </si>
  <si>
    <t>授權合作開發收入權利金收入</t>
  </si>
  <si>
    <t>上櫃股-生技醫療業概念股-KY股票、回台掛牌</t>
  </si>
  <si>
    <t>上櫃股-生技醫療業集團股-永豐餘概念股-F-股票、回台掛牌</t>
  </si>
  <si>
    <t>集團股-中天集團</t>
  </si>
  <si>
    <t>上櫃股-生技醫療業集團股-訊聯</t>
  </si>
  <si>
    <t>上櫃股-生技醫療業集團股-東洋</t>
  </si>
  <si>
    <t>上櫃股-生技醫療業概念股-富櫃50、iPhone6</t>
  </si>
  <si>
    <t>得榮</t>
  </si>
  <si>
    <t>微生物醫藥原料藥製造銷售</t>
  </si>
  <si>
    <t>生物科技電子產品</t>
  </si>
  <si>
    <t>上櫃股-建材營建</t>
  </si>
  <si>
    <t>上市股-電機機械概念股-F-股票、回台掛牌</t>
  </si>
  <si>
    <t>上櫃股-電纜電覽產業股-電器</t>
  </si>
  <si>
    <t>上櫃股-化學工業概念股-油電混合車、鋰電池、電動車、電動車Tesla</t>
  </si>
  <si>
    <t>上櫃股-生技醫療業概念股-中國</t>
  </si>
  <si>
    <t>上櫃股-生技醫療業概念股-防疫環保</t>
  </si>
  <si>
    <t>上市股-化學工業概念股-電動車、電動車Tesla、鋰電池</t>
  </si>
  <si>
    <t>上市股-化學工業概念股-F-股票、回台掛牌</t>
  </si>
  <si>
    <t>熱熔膠防水膜</t>
  </si>
  <si>
    <t>樂美館</t>
  </si>
  <si>
    <t>資訊軟體服務業、資訊處理服務業電子資訊供應服務業、軟體出版業除許可業務外，得經營法令非禁止或限制之業務</t>
  </si>
  <si>
    <t>上櫃股-文創業概念股-F-股票、回台掛牌</t>
  </si>
  <si>
    <t>上櫃股-觀光事業概念股-F-股票、回台掛牌</t>
  </si>
  <si>
    <t>上櫃股-文創業</t>
  </si>
  <si>
    <t>上市股-貿易百貨概念股-KY股票</t>
  </si>
  <si>
    <t>上市股-通信網路業產業股-電信服務事業集團股-遠東概念股-電信.零售通路、雲端、4GLTE、網通、宅經濟、手機、小米手機、NFC近場通訊、電子商務及延伸</t>
  </si>
  <si>
    <t>上市股-通信網路業產業股-無線網路概念股-智慧電網、4GLTE、雲端、網通、新兆元通信、三網合一、SmartTV、光纖設備、物聯網</t>
  </si>
  <si>
    <t>上市股-電子零組件業概念股-F-股票、遊戲機、回台掛牌、PS4、電動車</t>
  </si>
  <si>
    <t>上市股-電腦及週邊設備業概念股-博奕</t>
  </si>
  <si>
    <t>上市股-半導體業集團股-華新概念股-遊戲機、XBOXOne、網通、無線充電、無人機、工業4.0</t>
  </si>
  <si>
    <t>宏陽</t>
  </si>
  <si>
    <t>產品設計業電子零組件製造業</t>
  </si>
  <si>
    <t>上櫃股-電腦及週邊設備業概念股-F-股票、回台掛牌</t>
  </si>
  <si>
    <t>上市股-電子零組件業概念股-KY股票、車用電子相關、回台掛牌</t>
  </si>
  <si>
    <t>上市股-光電業概念股-F-股票、富櫃50、回台掛牌、iTV</t>
  </si>
  <si>
    <t>上市股-電腦及週邊設備業集團股-和碩概念股-iPhone8、遊戲機、網通、Dell、APPLE概念、手機、SmartTV、Android、蘋果供應商、iPadmini、PS4、穿戴裝置、無人機、中國、S&amp;P台商收成指數</t>
  </si>
  <si>
    <t>上櫃股-電子零組件業概念股-富櫃50</t>
  </si>
  <si>
    <t>上市股-光電業概念股-富櫃50、iTV</t>
  </si>
  <si>
    <t>上市股-電子零組件業概念股-KY股票、回台掛牌、APPLE概念、iPhone8</t>
  </si>
  <si>
    <t>電子接插件(連接器)</t>
  </si>
  <si>
    <t>有成</t>
  </si>
  <si>
    <t>太陽能光電模組系統安裝太陽能光電模組半導體設備、零件</t>
  </si>
  <si>
    <t>上市股-光電業集團股-可成概念股-LED光源、空汙防治</t>
  </si>
  <si>
    <t>上市股-電子零組件業集團股-鴻海概念股-F-股票、手機、車用電子相關、回台掛牌、小米手機、富櫃50</t>
  </si>
  <si>
    <t>上櫃股-資訊服務業集團股-網路家庭概念股-第三方支付、中國、電子商務及延伸</t>
  </si>
  <si>
    <t>電子商務</t>
  </si>
  <si>
    <t>上市股-半導體業概念股-無人機</t>
  </si>
  <si>
    <t>上櫃股-半導體業概念股-F-股票、回台掛牌、車聯網、車用電子相關、ADAS供應鏈</t>
  </si>
  <si>
    <t>LED.手機.相機.監視器.投影機.辨識器.攝影機等鏡頭開發及製作。各類塑膠成型機構部品開發及製作。研磨皿.傘具.半導體設備.計測具.組裝等。</t>
  </si>
  <si>
    <t>上市股-通信網路業概念股-KY股票、雲端、回台掛牌、網通、4GLTE、光纖設備</t>
  </si>
  <si>
    <t>上櫃股-通信網路業概念股-雲端、4GLTE、網通、光纖設備、中國</t>
  </si>
  <si>
    <t>上市股-通信網路業概念股-KY股票、回台掛牌、光纖設備、雲端</t>
  </si>
  <si>
    <t>波長選擇開關WSS(Wavelength Selective Switch)光波阻斷器WB(Wavelength Blocker)可調式光波上載/下載子系統(ROADM Subsystem)</t>
  </si>
  <si>
    <t>集團股-榮化</t>
  </si>
  <si>
    <t>上櫃股-半導體業概念股-KY股票、網通、4GLTE、回台掛牌</t>
  </si>
  <si>
    <t>上櫃股-鋼鐵工業集團股-榮剛</t>
  </si>
  <si>
    <t>軟硬體系統整合銷售資訊網路傳輸軟硬體系統維修收入</t>
  </si>
  <si>
    <t>上櫃股-建材營建產業股-軟體--系統整合</t>
  </si>
  <si>
    <t>房地產開發維護服務</t>
  </si>
  <si>
    <t>上市股-電腦及週邊設備業概念股-F-股票、回台掛牌</t>
  </si>
  <si>
    <t>萬達</t>
  </si>
  <si>
    <t>傳統揚聲器/帶電子揚聲器及音響/無線揚聲器/高級揚聲器/耳機產品研發生產及銷售業務、有HTiB/組合音響揚聲器/Sound Bars/喇叭單體高級揚聲器/藍牙揚聲器/無線家庭智慧音響系統/車用揚聲器/耳</t>
  </si>
  <si>
    <t>上櫃股-電子零組件業集團股-潤泰概念股-F-股票、鋰電池、電動車、回台掛牌、車用電子相關</t>
  </si>
  <si>
    <t>立宇</t>
  </si>
  <si>
    <t>塑膠精密零組件、塑膠製品及模具之製造及買賣</t>
  </si>
  <si>
    <t>上櫃股-光電業概念股-LED光源、車用電子相關、ADAS供應鏈</t>
  </si>
  <si>
    <t>集團股-台達電概念股-鋰電池、電動車</t>
  </si>
  <si>
    <t>上市股-光電業集團股-友達概念股-富櫃50、iTV</t>
  </si>
  <si>
    <t>上市股-光電業集團股-鴻海概念股-F-股票、回台掛牌、電動車</t>
  </si>
  <si>
    <t>電子零組件製造業電腦及其週邊設備製造業電子材料零售業</t>
  </si>
  <si>
    <t>上市股-電腦及週邊設備業集團股-和碩概念股-KY股票、APPLE概念、iPad5、回台掛牌、蘋果供應商</t>
  </si>
  <si>
    <t>上櫃股-半導體業概念股-網通、NFC近場通訊、穿戴裝置、車聯網、電子商務及延伸</t>
  </si>
  <si>
    <t>上櫃股-半導體業集團股-宏正概念股-雲端、宅經濟</t>
  </si>
  <si>
    <t>上櫃股-其他概念股-F-股票、回台掛牌、嬰幼兒</t>
  </si>
  <si>
    <t>上櫃股-文創業概念股-第三方支付</t>
  </si>
  <si>
    <t>上櫃股-資訊服務業概念股-宅經濟、中國、電子商務及延伸</t>
  </si>
  <si>
    <t>懷藝</t>
  </si>
  <si>
    <t>電器及視聽電子產品製造業電子零組件製造業資料儲存及處理設備製造業</t>
  </si>
  <si>
    <t>上櫃股-電子零組件業產業股-電子周邊產品集團股-系統</t>
  </si>
  <si>
    <t>電腦週邊設備及系統整合、維修及維運服務。軟體銷售規劃及開發建置、顧問及諮詢服務。</t>
  </si>
  <si>
    <t>上櫃股-其他產業股-投影機及光電周邊概念股-中國、內需中國收成股、中概通路</t>
  </si>
  <si>
    <t>上櫃股-光電業產業股-LCD面板集團股-光磊</t>
  </si>
  <si>
    <t>上櫃股-建材營建集團股-仰德</t>
  </si>
  <si>
    <t>上櫃股-電子零組件業產業股-印刷電路板集團股-永豐餘概念股-網通、4GLTE、車聯網、車用電子相關、ADAS供應鏈</t>
  </si>
  <si>
    <t>上櫃股-半導體業產業股-IC設計集團股-鈺創概念股-USB3.0、3D技術、穿戴裝置、VR/虛擬實境</t>
  </si>
  <si>
    <t>上櫃股-光電業產業股-投影機及光電周邊集團股-中強光電概念股-TheNewiPad、富櫃50、手機、微型投影機、數位電視、3D技術、iPadmini、iTV、3D列印、4K2KTV、iPad5</t>
  </si>
  <si>
    <t>多層壓合基板鑽孔用潤滑鋁蓋板其他</t>
  </si>
  <si>
    <t>上市股-通信網路業產業股-電子周邊產品概念股-智慧電網、4GLTE、中國、網通、三網合一、光纖設備、宅經濟、物聯網、工業4.0、S&amp;P台商收成指數</t>
  </si>
  <si>
    <t>上櫃股-電子零組件業產業股-印刷電路板概念股-車用電子相關</t>
  </si>
  <si>
    <t>上櫃股-光電業產業股-電子設備儀器概念股-智慧型機器人</t>
  </si>
  <si>
    <t>上櫃股-半導體業產業股-電子設備儀器</t>
  </si>
  <si>
    <t>上櫃股-電子零組件業概念股-網通、無線充電、富櫃50、iPhone6</t>
  </si>
  <si>
    <t>上櫃股-電子零組件業概念股-iPod</t>
  </si>
  <si>
    <t>上櫃股-電腦及週邊設備業集團股-聯華神通</t>
  </si>
  <si>
    <t>上櫃股-文創業產業股-資訊及遊戲軟體集團股-智冠概念股-宅經濟、博奕、3D技術、博奕觀光、第三方支付、電子商務及延伸、富櫃50</t>
  </si>
  <si>
    <t>銅箔基層板電子用玻璃纖維布多層銅箔基層板</t>
  </si>
  <si>
    <t>上櫃股-半導體業概念股-太陽能、新兆元能源、車用電子相關</t>
  </si>
  <si>
    <t>上櫃股-半導體業產業股-IC設計集團股-友通資訊概念股-觸控面板</t>
  </si>
  <si>
    <t>上櫃股-電腦及週邊設備業產業股-電子周邊產品概念股-網通、讀取辨識、NFC近場通訊、第三方支付、物聯網、電子商務及延伸、富櫃50</t>
  </si>
  <si>
    <t>上櫃股-電子零組件業概念股-APPLE概念、手機、三星</t>
  </si>
  <si>
    <t>連結器及連接線製造買賣業務其他電子零組件製造買賣業務其他</t>
  </si>
  <si>
    <t>上櫃股-建材營建產業股-建築業</t>
  </si>
  <si>
    <t>上櫃股-建材營建產業股-營造業</t>
  </si>
  <si>
    <t>上櫃股-建材營建產業股-建築業集團股-力麗概念股-水力資源</t>
  </si>
  <si>
    <t>設計.監修承造各種大小工程買賣建築材料石灰石.大理石及土石方之採取經銷</t>
  </si>
  <si>
    <t>營造業住宅、大樓及工業廠房開發租售業、投資興建公共建設業金屬建材、磁磚、貼面石材、水泥、石灰及其製品批發業</t>
  </si>
  <si>
    <t>上櫃股-其他電子業概念股-中國</t>
  </si>
  <si>
    <t>上市股-鋼鐵工業概念股-F-股票、回台掛牌</t>
  </si>
  <si>
    <t>上櫃股-建材營建概念股-KY股票、回台掛牌</t>
  </si>
  <si>
    <t>上櫃股-航運輸產業股-運輸代理</t>
  </si>
  <si>
    <t>上櫃股-航運輸產業股-內陸運輸</t>
  </si>
  <si>
    <t>上市股-航運輸產業股-航運--航空集團股-遠雄概念股-桃園航空城</t>
  </si>
  <si>
    <t>上櫃股-航運輸產業股-運輸代理集團股-中菲概念股-中國、宅經濟</t>
  </si>
  <si>
    <t>經紀(證券暨期貨)自營承銷</t>
  </si>
  <si>
    <t>上市股-其他集團股-中信概念股-KY股票、回台掛牌、中國、S&amp;P台商收成指數</t>
  </si>
  <si>
    <t>上市股-貿易百貨概念股-F-股票、中國、回台掛牌、中概通路</t>
  </si>
  <si>
    <t>上市股-金融保險產業股-證券業集團股-群益金融</t>
  </si>
  <si>
    <t>上櫃股-金融保險產業股-證券業集團股-三商行</t>
  </si>
  <si>
    <t>上櫃股-電子通路業產業股-電源類零組件</t>
  </si>
  <si>
    <t>記憶體相關產品電源供應器負離子空氣活化器關鍵零組件、數字化精準有機農業設備</t>
  </si>
  <si>
    <t>上櫃股-文創業產業股-資訊及遊戲軟體</t>
  </si>
  <si>
    <t>上市股-光電業集團股-友達概念股-富櫃50、數位電視、iPadmini</t>
  </si>
  <si>
    <t>上櫃股-電腦及週邊設備業產業股-電池及電源模組概念股-APPLE概念、Dell、手機、鋰電池、電動車、Android、蘋果供應商、iPadmini、iPad5、電動車Tesla、車用電子相關</t>
  </si>
  <si>
    <t>上櫃股-生技醫療業產業股-IC設計</t>
  </si>
  <si>
    <t>上櫃股-半導體業產業股-IC設計概念股-電動車、工業4.0</t>
  </si>
  <si>
    <t>上市股-其他電子業產業股-機電工程集團股-亞翔</t>
  </si>
  <si>
    <t>上櫃股-文創業集團股-中環</t>
  </si>
  <si>
    <t>上市股-電子通路業集團股-正崴概念股-USB3.0</t>
  </si>
  <si>
    <t>Apple商品及週邊配件之買賣電子零組件之製造及買賣</t>
  </si>
  <si>
    <t>上櫃股-半導體業產業股-IC封裝測試概念股-APPLE概念、iPadmini、iTV、Google眼鏡、4K2KTV</t>
  </si>
  <si>
    <t>上市股-通信網路業概念股-4GLTE、網通、數位電視、三網合一</t>
  </si>
  <si>
    <t>上市股-電子零組件業產業股-印刷電路板概念股-iPhone6、TheNewiPad、中國、富櫃50、觸控面板、手機、三星、黑莓、宏達電、S&amp;P台商收成指數、Android、蘋果供應商、iPadmini、iPad5</t>
  </si>
  <si>
    <t>上市股-電子零組件業產業股-被動元件一概念股-網通、USB3.0、NFC近場通訊、電子商務及延伸、富櫃50</t>
  </si>
  <si>
    <t>上櫃股-電腦及週邊設備業產業股-電子周邊產品概念股-網通、讀取辨識、NFC近場通訊、物聯網</t>
  </si>
  <si>
    <t>上櫃股-通信網路業產業股-網通代理概念股-電動車</t>
  </si>
  <si>
    <t>住宅及大樓開發租賃業。</t>
  </si>
  <si>
    <t>上市股-光電業概念股-TheNewiPad、中國、富櫃50、S&amp;P台商收成指數、數位電視、iPadmini、iTV、4K2KTV、iPad5、iPhone6</t>
  </si>
  <si>
    <t>上櫃股-文創業產業股-資訊及遊戲軟體概念股-宅經濟、第三方支付、電子商務及延伸、APPLE概念</t>
  </si>
  <si>
    <t>上櫃股-建材營建產業股-IC設計</t>
  </si>
  <si>
    <t>上市股-其他電子業產業股-機電工程集團股-帆宣概念股-智慧型機器人、工業4.0</t>
  </si>
  <si>
    <t>上市股-電子零組件業概念股-USB3.0、3D技術、車用電子相關</t>
  </si>
  <si>
    <t>上市股-電腦及週邊設備業產業股-NB系統概念股-博奕、網通、NFC近場通訊、物聯網、富櫃50</t>
  </si>
  <si>
    <t>上市股-光電業產業股-投影機及光電周邊概念股-遊戲機、手機、三星、PS4、無人機</t>
  </si>
  <si>
    <t>上櫃股-建材營建產業股-光碟機</t>
  </si>
  <si>
    <t>上市股-電子零組件業產業股-銅箔基板集團股-美磊</t>
  </si>
  <si>
    <t>上市股-資訊服務業產業股-軟體--系統整合概念股-雲端、第三方支付、網通、NFC近場通訊、宅經濟、中國、工業4.0</t>
  </si>
  <si>
    <t>自動化系統業務自動化傳動組件業務安全裝置系統整合業務</t>
  </si>
  <si>
    <t>上櫃股-電子零組件業產業股-PCB設備概念股-穿戴裝置</t>
  </si>
  <si>
    <t>上櫃股-建材營建產業股-平面顯示器</t>
  </si>
  <si>
    <t>上市股-電子零組件業產業股-被動元件一概念股-APPLE概念、手機、三星、USB3.0、iPadmini、車用電子相關</t>
  </si>
  <si>
    <t>上市股-光電業產業股-掃瞄器及數位相機概念股-微型投影機</t>
  </si>
  <si>
    <t>上市股-電腦及週邊設備業產業股-電源類零組件概念股-富櫃50、雲端</t>
  </si>
  <si>
    <t>上市股-電腦及週邊設備業集團股-聯華神通概念股-鎂合金機殼</t>
  </si>
  <si>
    <t>上市股-半導體業產業股-IC封裝測試概念股-富櫃50、iPadmini、車聯網</t>
  </si>
  <si>
    <t>上櫃股-通信網路業產業股-工業電腦集團股-友訊概念股-雲端</t>
  </si>
  <si>
    <t>上櫃股-電子零組件業產業股-印刷電路板集團股-帆宣</t>
  </si>
  <si>
    <t>上市股-電子零組件業產業股-印刷電路板概念股-iPhone8、中國、APPLE概念、觸控面板、手機、S&amp;P台商收成指數、Android、蘋果供應商、iPadmini、iPad5</t>
  </si>
  <si>
    <t>上市股-半導體業產業股-印刷電路板概念股-遊戲機、富櫃50、LED光源、XBOXOne、蘋果供應商</t>
  </si>
  <si>
    <t>上櫃股-電子零組件業產業股-銅箔基板概念股-雲端</t>
  </si>
  <si>
    <t>上市股-光電業產業股-印刷電路板概念股-TheNewiPad、富櫃50、iTV</t>
  </si>
  <si>
    <t>上櫃股-電子零組件業概念股-中國、電動車、車用電子相關、電動車Tesla</t>
  </si>
  <si>
    <t>上市股-電子零組件業產業股-電源類零組件集團股-金仁寶概念股-APPLE概念、智慧電網、雲端、蘋果供應商、網通、電動車Tesla、電動車、無線充電</t>
  </si>
  <si>
    <t>各式薄膜線路與按鍵之製造.加工.代理及買賣服務薄膜線路與按鍵之進出口貿易服務代理國內外廠商產品經銷服務</t>
  </si>
  <si>
    <t>上市股-通信網路業產業股-通訊零組件集團股-緯創資通概念股-網通、APPLE概念、手機、三網合一、SmartTV、NFC近場通訊、4GLTE、車聯網、電子商務及延伸、車用電子相關、ADAS供應鏈、中國、S&amp;P台商收成指數</t>
  </si>
  <si>
    <t>上櫃股-電子零組件業概念股-APPLE概念、手機、USB3.0、Android、蘋果供應商、iPhone8</t>
  </si>
  <si>
    <t>上櫃股-其他產業股-掃瞄器及數位相機</t>
  </si>
  <si>
    <t>上櫃股-電腦及週邊設備業產業股-掃瞄器及數位相機集團股-正崴概念股-觸控面板</t>
  </si>
  <si>
    <t>影像掃描器、多功能事務機、手寫觸控式液晶顯示器電腦程式設計及電腦週邊設備研發製造及內外銷各型電腦視訊圖形卡、介面卡及光碟機、光碟片研發製造及內外銷</t>
  </si>
  <si>
    <t>上櫃股-資訊服務業概念股-F-股票、回台掛牌</t>
  </si>
  <si>
    <t>上市股-其他電子業概念股-雲端</t>
  </si>
  <si>
    <t>上市股-電子零組件業集團股-群光藍天概念股-網通、無線充電、無人機</t>
  </si>
  <si>
    <t>上市股-電腦及週邊設備業集團股-鴻海概念股-讀取辨識、網通、NFC近場通訊、物聯網、車聯網、智慧型機器人、工業4.0、中國十三五、3D感測、AI人工智慧</t>
  </si>
  <si>
    <t>瑞祺電</t>
  </si>
  <si>
    <t>上市股-電子零組件業概念股-KY股票、回台掛牌</t>
  </si>
  <si>
    <t>電子保護元件製造、加工、銷售及買賣業務</t>
  </si>
  <si>
    <t>光通訊主動元件使用之薄膜濾光片光通訊被動元件使用之薄膜濾光片光學鍍膜元件</t>
  </si>
  <si>
    <t>上市股-半導體業集團股-鴻海概念股-F-股票、回台掛牌</t>
  </si>
  <si>
    <t>健永</t>
  </si>
  <si>
    <t>天然藥物及植物新藥之開發與保健產品之製造及銷售</t>
  </si>
  <si>
    <t>上市股-光電業集團股-鴻海概念股-F-股票、回台掛牌、富櫃50、iPhone6、蘋果供應商</t>
  </si>
  <si>
    <t>泰合藥</t>
  </si>
  <si>
    <t>新藥開發改變劑型藥物傳輸系統</t>
  </si>
  <si>
    <t>聯生藥</t>
  </si>
  <si>
    <t>單株抗體藥品開發、製造、委託生產服務。</t>
  </si>
  <si>
    <t>西藥代理及銷售藥品製造、新藥開發保健品研發及銷售</t>
  </si>
  <si>
    <t>世界科</t>
  </si>
  <si>
    <t>TFT-LCD Array 製程設備零件維修及製造</t>
  </si>
  <si>
    <t>源一</t>
  </si>
  <si>
    <t>新藥開發、抗體相關委託設計及授權服務</t>
  </si>
  <si>
    <t>德晶</t>
  </si>
  <si>
    <t>圖案化藍寶石基板(PSS)之生產及銷售</t>
  </si>
  <si>
    <t>上櫃股-生技醫療業概念股-KY股票</t>
  </si>
  <si>
    <t>衛材類不織布. 水針布. 手術防護衣用布製造生技產品: 醫療化妝用布.柔濕巾. 面膜 . 乳劑 液劑化妝品製造.人工皮革基布. 熱風熱壓不織布.</t>
  </si>
  <si>
    <t>上市股-油氣燃氣業集團股-台塑</t>
  </si>
  <si>
    <t>上櫃股-概念股-農金、水力資源</t>
  </si>
  <si>
    <t>上櫃股-化學工業概念股-電動車、中國十三五、鋰電池</t>
  </si>
  <si>
    <t>上櫃股-半導體業集團股-聯發科</t>
  </si>
  <si>
    <t>金樺</t>
  </si>
  <si>
    <t>生物藥開發技術服務單株抗體相似藥細胞株產品</t>
  </si>
  <si>
    <t>上市股-半導體業概念股-F-股票、回台掛牌</t>
  </si>
  <si>
    <t>喜康-KY</t>
  </si>
  <si>
    <t>蛋白質新藥與生物相似藥製程開發服務業蛋白質新藥與生物相似藥專業委託製造服務</t>
  </si>
  <si>
    <t>正基</t>
  </si>
  <si>
    <t>無線通訊模組之研發、生產及銷售光通訊元件之研發、生產及銷售</t>
  </si>
  <si>
    <t>腫瘤藥效測試服務(體內及體外)藥物篩選及藥物代謝分析轉化醫學領域等研究服務</t>
  </si>
  <si>
    <t>生控</t>
  </si>
  <si>
    <t>生物技術服務業</t>
  </si>
  <si>
    <t>廢棄物清除處理銷售氧化鋅</t>
  </si>
  <si>
    <t>概念股-F-股票</t>
  </si>
  <si>
    <t>飛躍文創</t>
  </si>
  <si>
    <t>肖像商品設計銷售肖像展覽</t>
  </si>
  <si>
    <t>嘉貿</t>
  </si>
  <si>
    <t>主要從事太陽能光電模組封裝材料-鍍錫銅帶(PV Ribbon)之產銷。</t>
  </si>
  <si>
    <t>易宏</t>
  </si>
  <si>
    <t>生物技術服務業造林及種苗業食用菌菇類及作物栽培業</t>
  </si>
  <si>
    <t>上市股-半導體業產業股-IC設計集團股-勝華概念股-穿戴裝置、工業4.0、手機、OPPO</t>
  </si>
  <si>
    <t>昇陽半</t>
  </si>
  <si>
    <t>研究、開發、製造、銷售重生晶圓、測試晶圓、產品晶圓太陽能電池、儲能鋰電池兼營與本公司業務相關之進出口貿易業務</t>
  </si>
  <si>
    <t>上櫃股-半導體業產業股-IC製造集團股-友訊概念股-網通、三網合一</t>
  </si>
  <si>
    <t>上櫃股-資訊服務業集團股-網路家庭概念股-宅經濟、第三方支付、中國、電子商務及延伸</t>
  </si>
  <si>
    <t>上市股-電子零組件業產業股-印刷電路板集團股-台塑概念股-富櫃50、遊戲機、網通、Intel、手機、三網合一、蘋果供應商、WiiU、PS4、iPad5</t>
  </si>
  <si>
    <t>Cable Modem等寬頻網路通訊用戶端產品之設計、製造及銷售。IAD、EMTA等VOIP寬頻語音家用網路接取設備。NB內建56k數據機、Bluetooth Module及電容感應式觸控按鍵面板。</t>
  </si>
  <si>
    <t>上市股-電子通路業產業股-IC封裝測試集團股-華立概念股-LED光源</t>
  </si>
  <si>
    <t>上市股-光電業產業股-平面顯示器概念股-安控器材與保全、新兆元通信</t>
  </si>
  <si>
    <t>上櫃股-半導體業產業股-無線網路概念股-4GLTE、iPhone8、網通、APPLE概念、3D技術、3D感測</t>
  </si>
  <si>
    <t>上市股-電子零組件業概念股-富櫃50、手機、三星、iTV</t>
  </si>
  <si>
    <t>上市股-光電業產業股-LCD面板集團股-大同概念股-山寨機、觸控面板</t>
  </si>
  <si>
    <t>上市股-電子通路業產業股-零組件代理概念股-鋰電池、手機、OPPO</t>
  </si>
  <si>
    <t>上市股-電腦及週邊設備業集團股-友達概念股-富櫃50、蘋果供應商</t>
  </si>
  <si>
    <t>上櫃股-其他電子業產業股-儲存設備集團股-華新</t>
  </si>
  <si>
    <t>電子辭典及學習機PDA個人數位助理器數位網路線上KTV音樂</t>
  </si>
  <si>
    <t>上市股-電子零組件業產業股-印刷電路板集團股-志超概念股-富櫃50、iPadmini、iTV</t>
  </si>
  <si>
    <t>上市股-光電業產業股-儲存設備集團股-友達概念股-網通、SmartTV</t>
  </si>
  <si>
    <t>上櫃股-電子零組件業產業股-印刷電路板集團股-倫飛</t>
  </si>
  <si>
    <t>上櫃股-電腦及週邊設備業產業股-電子周邊產品概念股-USB3.0、網通、NFC近場通訊</t>
  </si>
  <si>
    <t>上市股-其他集團股-潤泰概念股-中國十三五</t>
  </si>
  <si>
    <t>金屬線製品製造其他金屬製品製造家具及裝設品製造</t>
  </si>
  <si>
    <t>上櫃股-鋼鐵工業概念股-電動車Tesla</t>
  </si>
  <si>
    <t>新東亞</t>
  </si>
  <si>
    <t>產業股-儲存設備</t>
  </si>
  <si>
    <t>IC智慧卡、多媒體儲存卡、記憶體卡接觸式、非接觸式卡手持裝置應用產品</t>
  </si>
  <si>
    <t>上櫃股-電子零組件業集團股-光寶概念股-鋰電池</t>
  </si>
  <si>
    <t>上櫃股-生技醫療業集團股-盛弘概念股-中國</t>
  </si>
  <si>
    <t>上市股-其他集團股-百和概念股-KY股票、回台掛牌、越南設廠</t>
  </si>
  <si>
    <t>上櫃股-生技醫療業概念股-KY股票、回台掛牌、中國</t>
  </si>
  <si>
    <t>上櫃股-生技醫療業概念股-雲端、穿戴裝置</t>
  </si>
  <si>
    <t>智慧醫療平台及應用電子病歷醫療資訊系統醫療院所影像儲傳系統</t>
  </si>
  <si>
    <t>上櫃股-建材營建集團股-國產</t>
  </si>
  <si>
    <t>上市股-其他概念股-F-股票、回台掛牌</t>
  </si>
  <si>
    <t>上市股-貿易百貨概念股-電子商務及延伸</t>
  </si>
  <si>
    <t>上櫃股-其他電子業概念股-F-股票、回台掛牌、智慧型機器人</t>
  </si>
  <si>
    <t>上市股-其他集團股-潤泰</t>
  </si>
  <si>
    <t>石斑養殖.批發、零售觀賞魚用品批發</t>
  </si>
  <si>
    <t>上市股-其他概念股-回台掛牌、F-股票</t>
  </si>
  <si>
    <t>上市股-其他概念股-KY股票</t>
  </si>
  <si>
    <t>上櫃股-油氣燃氣業</t>
  </si>
  <si>
    <t>上櫃股-油氣燃氣業集團股-退輔會</t>
  </si>
  <si>
    <t>上市股-油氣燃氣業</t>
  </si>
  <si>
    <t>上櫃股-油氣燃氣業集團股-正隆</t>
  </si>
  <si>
    <t>上櫃股-其他概念股-滬深B股、水力資源、中國十三五</t>
  </si>
  <si>
    <t>上櫃股-其他集團股-明安概念股-高爾夫球、越南設廠</t>
  </si>
  <si>
    <t>上市股-產業股-製藥周邊概念股-防疫環保、回台掛牌</t>
  </si>
  <si>
    <t>上市股-集團股-金仁寶概念股-網通、印度設廠、SmartTV、回台掛牌</t>
  </si>
  <si>
    <t>上市股-概念股-香港掛牌、越南設廠、回台掛牌</t>
  </si>
  <si>
    <t>上市股-概念股-香港掛牌、回台掛牌</t>
  </si>
  <si>
    <t>上市股-集團股-合晶概念股-回台掛牌</t>
  </si>
  <si>
    <t>上市股-集團股-能率概念股-香港掛牌、回台掛牌</t>
  </si>
  <si>
    <t>上市股-其他集團股-寶成概念股-中國、香港掛牌、越南設廠、中概通路、智慧型機器人</t>
  </si>
  <si>
    <t>上市股-油氣燃氣業集團股-新光</t>
  </si>
  <si>
    <t>液晶顯示器及其零組件之研發與銷售不動產出租業務</t>
  </si>
  <si>
    <t>上市股-油氣燃氣業集團股-退輔會</t>
  </si>
  <si>
    <t>上市股-其他集團股-中鼎工程概念股-印度設廠、中國</t>
  </si>
  <si>
    <t>上市股-油氣燃氣業概念股-生質能源</t>
  </si>
  <si>
    <t>上市股-其他概念股-中國、S&amp;P台商收成指數、越南設廠、內需中國收成股</t>
  </si>
  <si>
    <t>PET耐熱結晶瓶、飲料充填代工、電池罐體電子零組件多層熱縮薄膜、LDPE熱縮薄膜、標籤類鋁蓋類、塑蓋類、爪蓋類</t>
  </si>
  <si>
    <t>上市股-觀光事業集團股-富邦概念股-中國、中概通路</t>
  </si>
  <si>
    <t>上市股-其他集團股-潤泰概念股-中國、S&amp;P台商收成指數、內需中國收成股、中概通路、零售消費</t>
  </si>
  <si>
    <t>上櫃股-文創業概念股-精品</t>
  </si>
  <si>
    <t>波動範圍(K棒不含影線)：</t>
    <phoneticPr fontId="3" type="noConversion"/>
  </si>
  <si>
    <r>
      <t>小陰線和小陽線的波動範圍一般在</t>
    </r>
    <r>
      <rPr>
        <sz val="12"/>
        <color rgb="FF000000"/>
        <rFont val="Calibri"/>
        <family val="2"/>
      </rPr>
      <t>1-2%</t>
    </r>
    <r>
      <rPr>
        <sz val="12"/>
        <color rgb="FF000000"/>
        <rFont val="新細明體"/>
        <family val="1"/>
        <charset val="136"/>
      </rPr>
      <t>；</t>
    </r>
    <phoneticPr fontId="3" type="noConversion"/>
  </si>
  <si>
    <t>波動範圍(K棒+影線)：</t>
    <phoneticPr fontId="3" type="noConversion"/>
  </si>
  <si>
    <r>
      <t>中陰線和中陽線的波動範圍一般在</t>
    </r>
    <r>
      <rPr>
        <sz val="12"/>
        <color rgb="FF000000"/>
        <rFont val="Calibri"/>
        <family val="2"/>
      </rPr>
      <t>2-4%</t>
    </r>
    <r>
      <rPr>
        <sz val="12"/>
        <color rgb="FF000000"/>
        <rFont val="新細明體"/>
        <family val="1"/>
        <charset val="136"/>
      </rPr>
      <t>；</t>
    </r>
    <phoneticPr fontId="3" type="noConversion"/>
  </si>
  <si>
    <t>上影線長比例：</t>
    <phoneticPr fontId="3" type="noConversion"/>
  </si>
  <si>
    <t>(H2-Max(G2,J2))/(H2-I2)</t>
    <phoneticPr fontId="3" type="noConversion"/>
  </si>
  <si>
    <r>
      <t>大陰線和大陽線的波動範圍在</t>
    </r>
    <r>
      <rPr>
        <sz val="12"/>
        <color rgb="FF000000"/>
        <rFont val="Calibri"/>
        <family val="2"/>
      </rPr>
      <t>4%</t>
    </r>
    <r>
      <rPr>
        <sz val="12"/>
        <color rgb="FF000000"/>
        <rFont val="新細明體"/>
        <family val="1"/>
        <charset val="136"/>
      </rPr>
      <t>以上。</t>
    </r>
    <phoneticPr fontId="3" type="noConversion"/>
  </si>
  <si>
    <t>下影線長比例：</t>
    <phoneticPr fontId="3" type="noConversion"/>
  </si>
  <si>
    <t>K棒/總波動(K+影)比例：</t>
    <phoneticPr fontId="3" type="noConversion"/>
  </si>
  <si>
    <t>紅K公式</t>
    <phoneticPr fontId="3" type="noConversion"/>
  </si>
  <si>
    <t>黑K公式</t>
    <phoneticPr fontId="3" type="noConversion"/>
  </si>
  <si>
    <t>主匿</t>
    <phoneticPr fontId="3" type="noConversion"/>
  </si>
  <si>
    <t>主力能量藏匿</t>
    <phoneticPr fontId="3" type="noConversion"/>
  </si>
  <si>
    <t>磷化鋁鎵銦磊晶片與晶粒(AlGaInP EPI WAFER &amp; CHIPS)砷化鋁鎵磊晶片與晶粒(AlGaAs  EPI WAFER &amp; CHIPS)氮化銦鎵磊晶片與晶粒(InGaN EPI WAFER &amp; CHIPS)</t>
  </si>
  <si>
    <t>印刷電路板業製程設備：光阻製程設備、光固化/曝光製程設備..平面顯示器業製程設備：TFT Array / Cell /CF/TFT-LCM製程設備..半導體業  &amp; 太陽光電業製程設備：晶圓表面清潔電漿處理設備..</t>
  </si>
  <si>
    <t>五金及鎂合金製品(LCD  及NB等零組件)之製造加工買賣業務塑膠射出成型製品製造加工買賣業務TFT LCD TV &amp; Monitor之Base 與Hinge之研究開發製造加工及買賣</t>
  </si>
  <si>
    <t>電子零組件與生產設備代理銷售    技術解決方案整合與行銷產品製造技術輔導與諮詢產品通路銷售    行銷與技術售後服務</t>
  </si>
  <si>
    <t>A.食品顧問業 B.藥品檢驗業 C.生物技術服務業  D.西藥批發業E.智慧財產權業  F.除許可業務外，經營法令非禁止或限制之業務</t>
  </si>
  <si>
    <t>各式迷你高壓充氣鋼瓶(charger)及各式高壓容器CD01030  汽車及其零件製造業CA02990  其他金屬製品製造業</t>
  </si>
  <si>
    <t>端點銷售系統 POS  SYSTEM平板電腦PANEL PC資訊服務系統KIOSK</t>
  </si>
  <si>
    <t>元大高股息</t>
  </si>
  <si>
    <t>MSCI</t>
  </si>
  <si>
    <t/>
  </si>
  <si>
    <t>元大台灣50</t>
  </si>
  <si>
    <t>MSCI元大高股息元大台灣50</t>
  </si>
  <si>
    <t>MSCI元大台灣50</t>
  </si>
  <si>
    <t>MSCI元大高股息</t>
  </si>
  <si>
    <t>投信成分</t>
    <phoneticPr fontId="3" type="noConversion"/>
  </si>
  <si>
    <t>綜合</t>
  </si>
  <si>
    <t>國泰台灣5G+</t>
  </si>
  <si>
    <t>國泰高股息</t>
  </si>
  <si>
    <t>國泰精選30</t>
  </si>
  <si>
    <r>
      <t>CB</t>
    </r>
    <r>
      <rPr>
        <sz val="12"/>
        <color theme="1"/>
        <rFont val="PMingLiU"/>
        <family val="1"/>
        <charset val="136"/>
      </rPr>
      <t>轉換價</t>
    </r>
    <r>
      <rPr>
        <sz val="12"/>
        <color theme="1"/>
        <rFont val="黑體-繁 細體"/>
        <family val="1"/>
      </rPr>
      <t>/</t>
    </r>
    <r>
      <rPr>
        <sz val="12"/>
        <color theme="1"/>
        <rFont val="PMingLiU"/>
        <family val="1"/>
        <charset val="136"/>
      </rPr>
      <t>轉換率</t>
    </r>
    <phoneticPr fontId="3" type="noConversion"/>
  </si>
  <si>
    <r>
      <rPr>
        <sz val="14"/>
        <rFont val="Cambria"/>
        <family val="1"/>
      </rPr>
      <t>CB</t>
    </r>
    <r>
      <rPr>
        <sz val="12"/>
        <rFont val="PMingLiU"/>
        <family val="1"/>
        <charset val="136"/>
      </rPr>
      <t>到期日</t>
    </r>
    <phoneticPr fontId="3" type="noConversion"/>
  </si>
  <si>
    <t>CB到期日</t>
    <phoneticPr fontId="3" type="noConversion"/>
  </si>
  <si>
    <t>現價/轉換價差</t>
    <phoneticPr fontId="3" type="noConversion"/>
  </si>
  <si>
    <t>已轉換%</t>
    <phoneticPr fontId="3" type="noConversion"/>
  </si>
  <si>
    <t>https://thefew.tw/cb</t>
    <phoneticPr fontId="3" type="noConversion"/>
  </si>
  <si>
    <t>轉換價</t>
  </si>
  <si>
    <r>
      <t>代碼</t>
    </r>
    <r>
      <rPr>
        <sz val="12"/>
        <color rgb="FF000000"/>
        <rFont val="Arial"/>
        <family val="2"/>
      </rPr>
      <t>/</t>
    </r>
    <r>
      <rPr>
        <sz val="12"/>
        <color rgb="FF000000"/>
        <rFont val="PingFang TC"/>
        <family val="2"/>
        <charset val="136"/>
      </rPr>
      <t>名稱</t>
    </r>
  </si>
  <si>
    <r>
      <t>已轉換</t>
    </r>
    <r>
      <rPr>
        <sz val="12"/>
        <color rgb="FF000000"/>
        <rFont val="Arial"/>
        <family val="2"/>
      </rPr>
      <t>(%)</t>
    </r>
  </si>
  <si>
    <r>
      <t>到期</t>
    </r>
    <r>
      <rPr>
        <sz val="12"/>
        <color rgb="FF000000"/>
        <rFont val="Arial"/>
        <family val="2"/>
      </rPr>
      <t>/</t>
    </r>
    <r>
      <rPr>
        <sz val="12"/>
        <color rgb="FF000000"/>
        <rFont val="PingFang TC"/>
        <family val="2"/>
        <charset val="136"/>
      </rPr>
      <t>最近賣回日</t>
    </r>
  </si>
  <si>
    <t>80923 建暐三</t>
  </si>
  <si>
    <t>28886 新光金五</t>
  </si>
  <si>
    <t>13165 上曜五</t>
  </si>
  <si>
    <t>26106 華航六</t>
  </si>
  <si>
    <t>34891 森寶一</t>
  </si>
  <si>
    <t>35211 鴻翊一</t>
  </si>
  <si>
    <t>13164 上曜四</t>
  </si>
  <si>
    <t>47202 德淵二</t>
  </si>
  <si>
    <t>18156 富喬六</t>
  </si>
  <si>
    <t>33223 建舜電三</t>
  </si>
  <si>
    <t>41414 龍燈四KY</t>
  </si>
  <si>
    <t>52137 亞昕七</t>
  </si>
  <si>
    <t>18155 富喬五</t>
  </si>
  <si>
    <t>47162 大立二</t>
  </si>
  <si>
    <t>31881 鑫龍騰一</t>
  </si>
  <si>
    <t>89275 北基五</t>
  </si>
  <si>
    <t>36253 西勝三</t>
  </si>
  <si>
    <t>30335 威健五</t>
  </si>
  <si>
    <t>26301 亞航一</t>
  </si>
  <si>
    <t>26302 亞航二</t>
  </si>
  <si>
    <t>35913 艾笛森三</t>
  </si>
  <si>
    <t>41212 優盛二</t>
  </si>
  <si>
    <t>24616 光群雷六</t>
  </si>
  <si>
    <t>15921 英瑞一KY</t>
  </si>
  <si>
    <t>31712 新洲二</t>
  </si>
  <si>
    <t>29051 三商一</t>
  </si>
  <si>
    <t>25282 皇普二</t>
  </si>
  <si>
    <t>32024 樺晟四</t>
  </si>
  <si>
    <t>80704 長華四</t>
  </si>
  <si>
    <t>20343 允強三</t>
  </si>
  <si>
    <t>62483 沛波三</t>
  </si>
  <si>
    <t>62482 沛波二</t>
  </si>
  <si>
    <t>33101 佳穎一</t>
  </si>
  <si>
    <t>16263 艾美特三KY</t>
  </si>
  <si>
    <t>48071 日成一KY</t>
  </si>
  <si>
    <t>33054 昇貿四</t>
  </si>
  <si>
    <t>33053 昇貿三</t>
  </si>
  <si>
    <t>64961 科懋一</t>
  </si>
  <si>
    <t>36893 湧德三</t>
  </si>
  <si>
    <t>64651 威潤一</t>
  </si>
  <si>
    <t>31493 正達三</t>
  </si>
  <si>
    <t>49162 事欣科二</t>
  </si>
  <si>
    <t>20631 世鎧一</t>
  </si>
  <si>
    <t>14361 華友聯一</t>
  </si>
  <si>
    <t>66161 特昇一KY</t>
  </si>
  <si>
    <t>61791 亞通一</t>
  </si>
  <si>
    <t>45562 旭然二</t>
  </si>
  <si>
    <t>24663 冠西電三</t>
  </si>
  <si>
    <t>29371 集雅社一</t>
  </si>
  <si>
    <t>26364 台驊投控四</t>
  </si>
  <si>
    <t>45561 旭然一</t>
  </si>
  <si>
    <t>14362 華友聯二</t>
  </si>
  <si>
    <t>15862 和勤二</t>
  </si>
  <si>
    <t>55381 東明一KY</t>
  </si>
  <si>
    <t>33463 麗清三</t>
  </si>
  <si>
    <t>17961 金穎生技一</t>
  </si>
  <si>
    <t>80505 廣積五</t>
  </si>
  <si>
    <t>44332 興采二</t>
  </si>
  <si>
    <t>66551 科定一</t>
  </si>
  <si>
    <t>45631 百德一</t>
  </si>
  <si>
    <t>41293 聯合三</t>
  </si>
  <si>
    <t>45552 氣立二</t>
  </si>
  <si>
    <t>52842 jpp二KY</t>
  </si>
  <si>
    <t>37131 新晶投控一</t>
  </si>
  <si>
    <t>41644 承業醫四</t>
  </si>
  <si>
    <t>84731 山林水一</t>
  </si>
  <si>
    <t>27481 雲品一</t>
  </si>
  <si>
    <t>64492 鈺邦二</t>
  </si>
  <si>
    <t>65891 台康生技一</t>
  </si>
  <si>
    <t>36313 晟楠三</t>
  </si>
  <si>
    <t>47463 台耀三</t>
  </si>
  <si>
    <t>66291 泰金一KY</t>
  </si>
  <si>
    <t>81713 天宇三</t>
  </si>
  <si>
    <t>15132 中興電二</t>
  </si>
  <si>
    <t>32243 三顧三</t>
  </si>
  <si>
    <t>80425 金山電五</t>
  </si>
  <si>
    <t>31632 波若威二</t>
  </si>
  <si>
    <t>47641 雙鍵一</t>
  </si>
  <si>
    <t>13381 廣華一KY</t>
  </si>
  <si>
    <t>84671 波力一KY</t>
  </si>
  <si>
    <t>84661 美吉吉一KY</t>
  </si>
  <si>
    <t>41752 杏一二</t>
  </si>
  <si>
    <t>80281 昇陽半導體一</t>
  </si>
  <si>
    <t>65581 興能高一</t>
  </si>
  <si>
    <t>34842 崧騰二</t>
  </si>
  <si>
    <t>52852 界霖二</t>
  </si>
  <si>
    <t>17861 科妍一</t>
  </si>
  <si>
    <t>55461 永固一KY</t>
  </si>
  <si>
    <t>34162 融程電二</t>
  </si>
  <si>
    <t>48032 VHQ二KY</t>
  </si>
  <si>
    <t>66682 中揚光二</t>
  </si>
  <si>
    <t>80661 來思達一</t>
  </si>
  <si>
    <t>66681 中揚光一</t>
  </si>
  <si>
    <t>35961 智易一</t>
  </si>
  <si>
    <t>41235 晟德五</t>
  </si>
  <si>
    <t>41234 晟德四</t>
  </si>
  <si>
    <t>15893 永冠三KY</t>
  </si>
  <si>
    <t>54572 宣德二</t>
  </si>
  <si>
    <t>22282 劍麟二</t>
  </si>
  <si>
    <t>52633 智崴三</t>
  </si>
  <si>
    <t>52634 智崴四</t>
  </si>
  <si>
    <t>41901 佐登一KY</t>
  </si>
  <si>
    <t>62241 聚鼎一</t>
  </si>
  <si>
    <t>98025 鈺齊五KY</t>
  </si>
  <si>
    <t>80441 網家一</t>
  </si>
  <si>
    <t>36171 碩天一</t>
  </si>
  <si>
    <t>61964 帆宣四</t>
  </si>
  <si>
    <t>47632 材料二KY</t>
  </si>
  <si>
    <t>47631 材料一KY</t>
  </si>
  <si>
    <t>64415 廣錠五</t>
  </si>
  <si>
    <t>64413 廣錠三</t>
  </si>
  <si>
    <t>64414 廣錠四</t>
  </si>
  <si>
    <t>62743 台燿三</t>
  </si>
  <si>
    <t>44381 廣越一</t>
  </si>
  <si>
    <t>84622 柏文二</t>
  </si>
  <si>
    <t>22392 英利二KY</t>
  </si>
  <si>
    <t>64511 訊芯一KY</t>
  </si>
  <si>
    <t>67061 惠特一</t>
  </si>
  <si>
    <t>55361 聖暉一</t>
  </si>
  <si>
    <t>30237 信邦七</t>
  </si>
  <si>
    <t>53063 桂盟三</t>
  </si>
  <si>
    <t>33244 雙鴻四</t>
  </si>
  <si>
    <t>36533 健策三</t>
  </si>
  <si>
    <t>27291 瓦城一</t>
  </si>
  <si>
    <t>53094 系統電四</t>
  </si>
  <si>
    <t>24921 華新科一</t>
  </si>
  <si>
    <t>12582 其祥二KY</t>
  </si>
  <si>
    <t>22081 台船一</t>
  </si>
  <si>
    <t>49065 正文五</t>
  </si>
  <si>
    <t>34132 京鼎二</t>
  </si>
  <si>
    <t>61893 豐藝三</t>
  </si>
  <si>
    <t>31411 晶宏一</t>
  </si>
  <si>
    <t>44162 三圓二</t>
  </si>
  <si>
    <t>47441 皇將一</t>
  </si>
  <si>
    <t>83494 恒耀四</t>
  </si>
  <si>
    <t>37101 連展投控一</t>
  </si>
  <si>
    <t>16264 艾美特四KY</t>
  </si>
  <si>
    <t>62053 詮欣三</t>
  </si>
  <si>
    <t>17333 五鼎三</t>
  </si>
  <si>
    <t>25425 興富發五</t>
  </si>
  <si>
    <t>14721 三洋紡一</t>
  </si>
  <si>
    <t>81041 錸寶一</t>
  </si>
  <si>
    <t>52231 安力一KY</t>
  </si>
  <si>
    <t>64381 迅得一</t>
  </si>
  <si>
    <t>32607 威剛七</t>
  </si>
  <si>
    <t>65912 動力二KY</t>
  </si>
  <si>
    <t>49672 十銓二</t>
  </si>
  <si>
    <t>15863 和勤三</t>
  </si>
  <si>
    <t>64143 樺漢三</t>
  </si>
  <si>
    <t>27311 雄獅一</t>
  </si>
  <si>
    <t>89334 愛地雅四</t>
  </si>
  <si>
    <t>27072 晶華二</t>
  </si>
  <si>
    <t>45414 晟田四</t>
  </si>
  <si>
    <t>13163 上曜三</t>
  </si>
  <si>
    <t>80764 伍豐四</t>
  </si>
  <si>
    <t>22431 宏旭一KY</t>
  </si>
  <si>
    <t>35264 凡甲四</t>
  </si>
  <si>
    <t>26184 長榮航四</t>
  </si>
  <si>
    <t>84991 鼎炫一KY</t>
  </si>
  <si>
    <t>43068 炎洲八</t>
  </si>
  <si>
    <t>47145 永捷五</t>
  </si>
  <si>
    <t>41415 龍燈五KY</t>
  </si>
  <si>
    <t>64861 互動一</t>
  </si>
  <si>
    <t>25391 櫻花建一</t>
  </si>
  <si>
    <t>43069 炎洲九</t>
  </si>
  <si>
    <t>41672 松瑞藥二</t>
  </si>
  <si>
    <t>24392 美律二</t>
  </si>
  <si>
    <t>45661 時碩工業一</t>
  </si>
  <si>
    <t>47203 德淵三</t>
  </si>
  <si>
    <t>45551 氣立一</t>
  </si>
  <si>
    <t>15982 岱宇二</t>
  </si>
  <si>
    <t>33382 泰碩二</t>
  </si>
  <si>
    <t>89335 愛地雅五</t>
  </si>
  <si>
    <t>20315 新光鋼五</t>
  </si>
  <si>
    <t>30881 艾訊一</t>
  </si>
  <si>
    <t>17881 杏昌一</t>
  </si>
  <si>
    <t>49191 新唐一</t>
  </si>
  <si>
    <t>41551 訊映一</t>
  </si>
  <si>
    <t>61753 立敦三</t>
  </si>
  <si>
    <t>35943 磐儀三</t>
  </si>
  <si>
    <t>52911 邑昇一</t>
  </si>
  <si>
    <t>30921 鴻碩一</t>
  </si>
  <si>
    <t>30163 嘉晶三</t>
  </si>
  <si>
    <t>80114 台通四</t>
  </si>
  <si>
    <t>62573 矽格三</t>
  </si>
  <si>
    <t>24566 奇力新六</t>
  </si>
  <si>
    <t>47601 勤凱一</t>
  </si>
  <si>
    <t>61952 詩肯二</t>
  </si>
  <si>
    <t>20651 世豐一</t>
  </si>
  <si>
    <t>62881 聯嘉一</t>
  </si>
  <si>
    <t>28885 新光金四</t>
  </si>
  <si>
    <t>27322 六角二</t>
  </si>
  <si>
    <t>84362 大江二</t>
  </si>
  <si>
    <t>62209 岳豐九</t>
  </si>
  <si>
    <t>99584 世紀鋼四</t>
  </si>
  <si>
    <t>30366 文曄六</t>
  </si>
  <si>
    <t>25392 櫻花建二</t>
  </si>
  <si>
    <t>15932 祺驊二</t>
  </si>
  <si>
    <t>50112 久陽二</t>
  </si>
  <si>
    <t>49671 十銓一</t>
  </si>
  <si>
    <t>47363 泰博三</t>
  </si>
  <si>
    <t>80272 鈦昇二</t>
  </si>
  <si>
    <t>64411 廣錠一</t>
  </si>
  <si>
    <t>64161 瑞祺電通一</t>
  </si>
  <si>
    <t>24723 立隆電三</t>
  </si>
  <si>
    <t>64772 安集二</t>
  </si>
  <si>
    <t>65321 瑞耘一</t>
  </si>
  <si>
    <t>24722 立隆電二</t>
  </si>
  <si>
    <t>32606 威剛六</t>
  </si>
  <si>
    <t>49123 聯德控股三KY</t>
  </si>
  <si>
    <t>36912 碩禾二</t>
  </si>
  <si>
    <t>62083 日揚三</t>
  </si>
  <si>
    <t>37072 漢磊二</t>
  </si>
  <si>
    <t>62234 旺矽四</t>
  </si>
  <si>
    <t>64412 廣錠二</t>
  </si>
  <si>
    <t>64691 大樹一</t>
  </si>
  <si>
    <t>33462 麗清二</t>
  </si>
  <si>
    <t>15696 濱川六</t>
  </si>
  <si>
    <t>83493 恒耀三</t>
  </si>
  <si>
    <t>33632 上詮二</t>
  </si>
  <si>
    <t>65731 虹揚一KY</t>
  </si>
  <si>
    <t>64322 今展科二</t>
  </si>
  <si>
    <t>30453 台灣大三</t>
  </si>
  <si>
    <t>41412 龍燈二KY</t>
  </si>
  <si>
    <t>26095 陽明五</t>
  </si>
  <si>
    <t>20067 東和鋼鐵七</t>
  </si>
  <si>
    <t>26183 長榮航三</t>
  </si>
  <si>
    <t>25355 達欣工五</t>
  </si>
  <si>
    <t>49431 康控一KY</t>
  </si>
  <si>
    <t>64771 安集一</t>
  </si>
  <si>
    <t>KD篩選</t>
    <phoneticPr fontId="3" type="noConversion"/>
  </si>
  <si>
    <t>秘密卷商賣超</t>
    <phoneticPr fontId="3" type="noConversion"/>
  </si>
  <si>
    <t>明輝-DR</t>
  </si>
  <si>
    <t>世紀風電</t>
  </si>
  <si>
    <t>豆府</t>
  </si>
  <si>
    <t>泰金-KY</t>
  </si>
  <si>
    <t>秀育</t>
  </si>
  <si>
    <t>威鋒電子</t>
  </si>
  <si>
    <t>綠界科技</t>
  </si>
  <si>
    <t>力積電</t>
  </si>
  <si>
    <t>捷智商訊</t>
  </si>
  <si>
    <t>大統新創</t>
  </si>
  <si>
    <t>匯僑設計</t>
  </si>
  <si>
    <t>凌陽創新</t>
  </si>
  <si>
    <t>普惠醫工</t>
  </si>
  <si>
    <t>寶齡富錦</t>
  </si>
  <si>
    <t>穎崴</t>
  </si>
  <si>
    <t>騰輝電子-KY</t>
  </si>
  <si>
    <t>上品</t>
  </si>
  <si>
    <t>鈞興-KY</t>
  </si>
  <si>
    <t>聚恆</t>
  </si>
  <si>
    <t>康師傅-DR</t>
  </si>
  <si>
    <t>宜新實業</t>
  </si>
  <si>
    <t>八貫</t>
  </si>
  <si>
    <t>圓點奈米</t>
  </si>
  <si>
    <t>昇佳電子</t>
  </si>
  <si>
    <t>久舜</t>
  </si>
  <si>
    <t>神州-DR</t>
  </si>
  <si>
    <t>旭暉應材</t>
  </si>
  <si>
    <t>八方雲集</t>
  </si>
  <si>
    <t>秘賣</t>
    <phoneticPr fontId="3" type="noConversion"/>
  </si>
  <si>
    <t>永崴投控</t>
  </si>
  <si>
    <t>軒郁</t>
  </si>
  <si>
    <t>嘉實</t>
  </si>
  <si>
    <t>豐技生技</t>
  </si>
  <si>
    <t>2881A</t>
  </si>
  <si>
    <t>富邦特</t>
  </si>
  <si>
    <t>2881B</t>
  </si>
  <si>
    <t>富邦金乙特</t>
  </si>
  <si>
    <t>2882A</t>
  </si>
  <si>
    <t>國泰特</t>
  </si>
  <si>
    <t>2882B</t>
  </si>
  <si>
    <t>國泰金乙特</t>
  </si>
  <si>
    <t>2897A</t>
  </si>
  <si>
    <t>王道銀甲特</t>
  </si>
  <si>
    <t>視陽</t>
  </si>
  <si>
    <t>達航</t>
  </si>
  <si>
    <t>連鋐科技</t>
  </si>
  <si>
    <t>虎門科技</t>
  </si>
  <si>
    <t>富士達</t>
  </si>
  <si>
    <t>富林-KY</t>
  </si>
  <si>
    <t>安格</t>
  </si>
  <si>
    <t>天凱科技</t>
  </si>
  <si>
    <t>台灣精銳</t>
  </si>
  <si>
    <t>麗彤</t>
  </si>
  <si>
    <t>展碁國際</t>
  </si>
  <si>
    <t>商億-KY</t>
  </si>
  <si>
    <t>鈺太</t>
  </si>
  <si>
    <t>智聯服務</t>
  </si>
  <si>
    <t>宏碁資訊</t>
  </si>
  <si>
    <t>達亞</t>
  </si>
  <si>
    <t>連騰</t>
  </si>
  <si>
    <t>8349A</t>
  </si>
  <si>
    <t>恒耀甲特</t>
  </si>
  <si>
    <t>停券起日(最後回補日)</t>
  </si>
  <si>
    <t>https://goodinfo.tw/StockInfo/StockDividendScheduleList.asp?MARKET_CAT=全部&amp;INDUSTRY_CAT=全部&amp;YEAR=2021</t>
    <phoneticPr fontId="3" type="noConversion"/>
  </si>
  <si>
    <t>上洋</t>
  </si>
  <si>
    <t>普達系統</t>
  </si>
  <si>
    <t>穩得</t>
  </si>
  <si>
    <t>嘉里大榮</t>
  </si>
  <si>
    <t>5871A</t>
  </si>
  <si>
    <t>中租-KY甲特</t>
  </si>
  <si>
    <t>亞洲教育</t>
  </si>
  <si>
    <t>基士德-KY</t>
  </si>
  <si>
    <t>振躍精密</t>
  </si>
  <si>
    <t>平和環保</t>
  </si>
  <si>
    <t>華景電</t>
  </si>
  <si>
    <t>眾智</t>
  </si>
  <si>
    <t>亨泰光</t>
  </si>
  <si>
    <t>天擎</t>
  </si>
  <si>
    <t>3036A</t>
  </si>
  <si>
    <t>文曄甲特</t>
  </si>
  <si>
    <t>常廣</t>
  </si>
  <si>
    <t>華懋</t>
  </si>
  <si>
    <t>詠業</t>
  </si>
  <si>
    <t>晉弘</t>
  </si>
  <si>
    <t>2888A</t>
  </si>
  <si>
    <t>新光金甲特</t>
  </si>
  <si>
    <t>2888B</t>
  </si>
  <si>
    <t>新光金乙特</t>
  </si>
  <si>
    <t>連訊</t>
  </si>
  <si>
    <t>晨暉生技</t>
  </si>
  <si>
    <t>鑫創電子</t>
  </si>
  <si>
    <t>中保科</t>
  </si>
  <si>
    <t>三商家購</t>
  </si>
  <si>
    <t>建德工業</t>
  </si>
  <si>
    <t>富邦科技</t>
  </si>
  <si>
    <t>0050</t>
    <phoneticPr fontId="3" type="noConversion"/>
  </si>
  <si>
    <t>聯合再生</t>
  </si>
  <si>
    <t>突破均線</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</si>
</sst>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76" formatCode="0.0"/>
    <numFmt numFmtId="177" formatCode="h:mm;@"/>
    <numFmt numFmtId="178" formatCode="0.0%"/>
    <numFmt numFmtId="179" formatCode="_(* #,##0_);_(* \(#,##0\);_(* &quot;-&quot;??_);_(@_)"/>
    <numFmt numFmtId="180" formatCode="0.00_ "/>
    <numFmt numFmtId="181" formatCode="[&gt;0]&quot;+&quot;0.0%;[&lt;0]&quot;-&quot;0.0%;0.0%"/>
    <numFmt numFmtId="182" formatCode="[&gt;0]&quot;+&quot;0;[&lt;0]&quot;-&quot;0"/>
    <numFmt numFmtId="183" formatCode="0.0_);[Red]\(0.0\)"/>
    <numFmt numFmtId="184" formatCode="0_ "/>
    <numFmt numFmtId="185" formatCode="m&quot;月&quot;d&quot;日&quot;"/>
    <numFmt numFmtId="186" formatCode="0.0_ "/>
    <numFmt numFmtId="187" formatCode="#,##0_ "/>
  </numFmts>
  <fonts count="56">
    <font>
      <sz val="12"/>
      <color theme="1"/>
      <name val="新細明體"/>
      <family val="2"/>
      <charset val="136"/>
      <scheme val="minor"/>
    </font>
    <font>
      <sz val="12"/>
      <color theme="1"/>
      <name val="新細明體"/>
      <family val="2"/>
      <charset val="136"/>
      <scheme val="minor"/>
    </font>
    <font>
      <sz val="12"/>
      <color theme="0"/>
      <name val="新細明體"/>
      <family val="2"/>
      <charset val="136"/>
      <scheme val="minor"/>
    </font>
    <font>
      <sz val="9"/>
      <name val="新細明體"/>
      <family val="2"/>
      <charset val="136"/>
      <scheme val="minor"/>
    </font>
    <font>
      <sz val="12"/>
      <name val="微軟正黑體"/>
      <family val="2"/>
      <charset val="136"/>
    </font>
    <font>
      <sz val="12"/>
      <color theme="0"/>
      <name val="微軟正黑體"/>
      <family val="2"/>
      <charset val="136"/>
    </font>
    <font>
      <sz val="12"/>
      <color theme="1"/>
      <name val="微軟正黑體"/>
      <family val="2"/>
      <charset val="136"/>
    </font>
    <font>
      <sz val="12"/>
      <name val="新細明體"/>
      <family val="1"/>
      <charset val="136"/>
      <scheme val="minor"/>
    </font>
    <font>
      <u/>
      <sz val="12"/>
      <color theme="10"/>
      <name val="新細明體"/>
      <family val="2"/>
      <charset val="136"/>
      <scheme val="minor"/>
    </font>
    <font>
      <u/>
      <sz val="12"/>
      <color theme="11"/>
      <name val="新細明體"/>
      <family val="2"/>
      <charset val="136"/>
      <scheme val="minor"/>
    </font>
    <font>
      <sz val="12"/>
      <color rgb="FF000000"/>
      <name val="新細明體"/>
      <family val="3"/>
      <charset val="136"/>
      <scheme val="minor"/>
    </font>
    <font>
      <b/>
      <sz val="36"/>
      <color theme="1"/>
      <name val="Arial"/>
      <family val="2"/>
    </font>
    <font>
      <sz val="12"/>
      <color theme="1"/>
      <name val="Arial"/>
      <family val="2"/>
    </font>
    <font>
      <b/>
      <sz val="20"/>
      <name val="Arial"/>
      <family val="2"/>
    </font>
    <font>
      <b/>
      <sz val="24"/>
      <color theme="1"/>
      <name val="Arial"/>
      <family val="2"/>
    </font>
    <font>
      <sz val="18"/>
      <color theme="1"/>
      <name val="Arial"/>
      <family val="2"/>
    </font>
    <font>
      <sz val="14"/>
      <color theme="1"/>
      <name val="Arial"/>
      <family val="2"/>
    </font>
    <font>
      <b/>
      <sz val="13"/>
      <color theme="1"/>
      <name val="Arial"/>
      <family val="2"/>
    </font>
    <font>
      <b/>
      <sz val="22"/>
      <color theme="1"/>
      <name val="Arial"/>
      <family val="2"/>
    </font>
    <font>
      <sz val="14"/>
      <name val="Arial"/>
      <family val="2"/>
    </font>
    <font>
      <sz val="14"/>
      <name val="Heiti TC Light"/>
      <family val="1"/>
    </font>
    <font>
      <sz val="24"/>
      <color theme="1"/>
      <name val="黑體-繁 細體"/>
      <charset val="136"/>
    </font>
    <font>
      <sz val="10"/>
      <color theme="1"/>
      <name val="Arial"/>
      <family val="2"/>
    </font>
    <font>
      <sz val="16"/>
      <color theme="1"/>
      <name val="黑體-繁 細體"/>
      <charset val="136"/>
    </font>
    <font>
      <sz val="14"/>
      <name val="黑體-繁 細體"/>
      <charset val="136"/>
    </font>
    <font>
      <sz val="14"/>
      <color theme="1"/>
      <name val="黑體-繁 細體"/>
      <family val="1"/>
      <charset val="136"/>
    </font>
    <font>
      <sz val="14"/>
      <color theme="1"/>
      <name val="PMingLiU"/>
      <family val="1"/>
      <charset val="136"/>
    </font>
    <font>
      <sz val="14"/>
      <color theme="1"/>
      <name val="黑體-繁 細體"/>
      <charset val="136"/>
    </font>
    <font>
      <sz val="16"/>
      <color theme="1"/>
      <name val="Arial"/>
      <family val="2"/>
    </font>
    <font>
      <sz val="14"/>
      <name val="PMingLiU"/>
      <family val="1"/>
      <charset val="136"/>
    </font>
    <font>
      <sz val="18"/>
      <color theme="1"/>
      <name val="黑體-繁 細體"/>
      <charset val="136"/>
    </font>
    <font>
      <sz val="14"/>
      <color theme="1"/>
      <name val="Heiti TC Light"/>
      <family val="1"/>
    </font>
    <font>
      <sz val="14"/>
      <name val="Heiti TC Light"/>
      <charset val="136"/>
    </font>
    <font>
      <sz val="14"/>
      <color theme="1"/>
      <name val="微軟正黑體"/>
      <family val="2"/>
      <charset val="136"/>
    </font>
    <font>
      <sz val="12"/>
      <color rgb="FF000000"/>
      <name val="新細明體"/>
      <family val="1"/>
      <charset val="136"/>
      <scheme val="minor"/>
    </font>
    <font>
      <sz val="12"/>
      <color rgb="FF000000"/>
      <name val="新細明體"/>
      <family val="1"/>
      <charset val="136"/>
    </font>
    <font>
      <sz val="12"/>
      <color rgb="FF000000"/>
      <name val="Calibri"/>
      <family val="2"/>
    </font>
    <font>
      <sz val="22"/>
      <color theme="1"/>
      <name val="黑體-繁 細體"/>
      <charset val="136"/>
    </font>
    <font>
      <sz val="18"/>
      <color theme="11"/>
      <name val="新細明體"/>
      <family val="2"/>
      <charset val="136"/>
      <scheme val="minor"/>
    </font>
    <font>
      <b/>
      <sz val="14"/>
      <color rgb="FF1B1B1B"/>
      <name val="PMingLiU"/>
      <family val="1"/>
      <charset val="136"/>
    </font>
    <font>
      <b/>
      <sz val="14"/>
      <color theme="1"/>
      <name val="微軟正黑體"/>
      <family val="2"/>
      <charset val="136"/>
    </font>
    <font>
      <sz val="14"/>
      <name val="Cambria"/>
      <family val="1"/>
    </font>
    <font>
      <sz val="12"/>
      <color theme="1"/>
      <name val="PMingLiU"/>
      <family val="1"/>
      <charset val="136"/>
    </font>
    <font>
      <sz val="12"/>
      <color theme="1"/>
      <name val="黑體-繁 細體"/>
      <family val="1"/>
    </font>
    <font>
      <sz val="12"/>
      <name val="PMingLiU"/>
      <family val="1"/>
      <charset val="136"/>
    </font>
    <font>
      <sz val="12"/>
      <color rgb="FF000000"/>
      <name val="Arial"/>
      <family val="2"/>
    </font>
    <font>
      <sz val="12"/>
      <color rgb="FF333333"/>
      <name val="Arial"/>
      <family val="2"/>
    </font>
    <font>
      <sz val="12"/>
      <color rgb="FF000000"/>
      <name val="PingFang TC"/>
      <family val="2"/>
      <charset val="136"/>
    </font>
    <font>
      <sz val="10"/>
      <color rgb="FF000000"/>
      <name val="PMingLiU"/>
      <family val="1"/>
      <charset val="136"/>
    </font>
    <font>
      <sz val="10"/>
      <color theme="1"/>
      <name val="新細明體"/>
      <family val="2"/>
      <charset val="136"/>
      <scheme val="minor"/>
    </font>
    <font>
      <sz val="12"/>
      <color theme="1"/>
      <name val="Helvetica"/>
      <family val="2"/>
    </font>
    <font>
      <sz val="12"/>
      <color rgb="FF000000"/>
      <name val="PMingLiU"/>
      <family val="1"/>
      <charset val="136"/>
    </font>
    <font>
      <sz val="9"/>
      <color rgb="FF000000"/>
      <name val="PMingLiU"/>
      <family val="1"/>
      <charset val="136"/>
    </font>
    <font>
      <sz val="8"/>
      <color rgb="FF000000"/>
      <name val="PMingLiU"/>
      <family val="1"/>
      <charset val="136"/>
    </font>
    <font>
      <u/>
      <sz val="10"/>
      <color theme="10"/>
      <name val="新細明體"/>
      <family val="2"/>
      <charset val="136"/>
      <scheme val="minor"/>
    </font>
    <font>
      <sz val="10"/>
      <color theme="1"/>
      <name val="Helvetica"/>
      <family val="2"/>
    </font>
  </fonts>
  <fills count="15">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rgb="FF3366FF"/>
        <bgColor indexed="64"/>
      </patternFill>
    </fill>
    <fill>
      <patternFill patternType="solid">
        <fgColor rgb="FFFF6600"/>
        <bgColor indexed="64"/>
      </patternFill>
    </fill>
    <fill>
      <patternFill patternType="solid">
        <fgColor rgb="FFFF0000"/>
        <bgColor indexed="64"/>
      </patternFill>
    </fill>
    <fill>
      <patternFill patternType="solid">
        <fgColor rgb="FF008000"/>
        <bgColor indexed="64"/>
      </patternFill>
    </fill>
    <fill>
      <patternFill patternType="solid">
        <fgColor rgb="FF0000FF"/>
        <bgColor indexed="64"/>
      </patternFill>
    </fill>
    <fill>
      <patternFill patternType="solid">
        <fgColor theme="2" tint="-0.249977111117893"/>
        <bgColor indexed="64"/>
      </patternFill>
    </fill>
    <fill>
      <patternFill patternType="solid">
        <fgColor theme="2"/>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0000FF"/>
        <bgColor rgb="FF000000"/>
      </patternFill>
    </fill>
    <fill>
      <patternFill patternType="solid">
        <fgColor rgb="FFCCFFCC"/>
        <bgColor indexed="64"/>
      </patternFill>
    </fill>
  </fills>
  <borders count="39">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style="thin">
        <color auto="1"/>
      </left>
      <right style="thin">
        <color auto="1"/>
      </right>
      <top style="thin">
        <color auto="1"/>
      </top>
      <bottom/>
      <diagonal/>
    </border>
    <border>
      <left/>
      <right style="medium">
        <color auto="1"/>
      </right>
      <top/>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medium">
        <color auto="1"/>
      </left>
      <right/>
      <top/>
      <bottom/>
      <diagonal/>
    </border>
    <border>
      <left/>
      <right style="medium">
        <color auto="1"/>
      </right>
      <top/>
      <bottom style="thin">
        <color indexed="64"/>
      </bottom>
      <diagonal/>
    </border>
    <border>
      <left/>
      <right style="medium">
        <color indexed="64"/>
      </right>
      <top style="thin">
        <color auto="1"/>
      </top>
      <bottom/>
      <diagonal/>
    </border>
    <border>
      <left/>
      <right/>
      <top style="thin">
        <color auto="1"/>
      </top>
      <bottom/>
      <diagonal/>
    </border>
    <border>
      <left style="thin">
        <color auto="1"/>
      </left>
      <right style="medium">
        <color indexed="64"/>
      </right>
      <top/>
      <bottom/>
      <diagonal/>
    </border>
    <border>
      <left style="thin">
        <color auto="1"/>
      </left>
      <right style="thin">
        <color auto="1"/>
      </right>
      <top/>
      <bottom/>
      <diagonal/>
    </border>
    <border>
      <left style="medium">
        <color indexed="64"/>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right style="thin">
        <color auto="1"/>
      </right>
      <top style="thin">
        <color auto="1"/>
      </top>
      <bottom/>
      <diagonal/>
    </border>
    <border>
      <left style="medium">
        <color indexed="64"/>
      </left>
      <right/>
      <top style="thin">
        <color auto="1"/>
      </top>
      <bottom/>
      <diagonal/>
    </border>
    <border>
      <left style="thin">
        <color auto="1"/>
      </left>
      <right style="medium">
        <color indexed="64"/>
      </right>
      <top style="thin">
        <color auto="1"/>
      </top>
      <bottom/>
      <diagonal/>
    </border>
    <border>
      <left/>
      <right style="medium">
        <color indexed="64"/>
      </right>
      <top style="thin">
        <color indexed="64"/>
      </top>
      <bottom style="thin">
        <color indexed="64"/>
      </bottom>
      <diagonal/>
    </border>
  </borders>
  <cellStyleXfs count="1121">
    <xf numFmtId="0" fontId="0" fillId="0" borderId="0"/>
    <xf numFmtId="43" fontId="1" fillId="0" borderId="0" applyFont="0" applyFill="0" applyBorder="0" applyAlignment="0" applyProtection="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cellStyleXfs>
  <cellXfs count="263">
    <xf numFmtId="0" fontId="0" fillId="0" borderId="0" xfId="0"/>
    <xf numFmtId="0" fontId="6" fillId="3" borderId="3" xfId="0" applyFont="1" applyFill="1" applyBorder="1" applyAlignment="1">
      <alignment horizontal="center" vertical="center"/>
    </xf>
    <xf numFmtId="0" fontId="6" fillId="2" borderId="3" xfId="0" applyFont="1" applyFill="1" applyBorder="1" applyAlignment="1">
      <alignment horizontal="center" vertical="center"/>
    </xf>
    <xf numFmtId="0" fontId="4" fillId="3" borderId="3" xfId="0" applyFont="1" applyFill="1" applyBorder="1" applyAlignment="1">
      <alignment horizontal="center" vertical="center"/>
    </xf>
    <xf numFmtId="0" fontId="5" fillId="4" borderId="3" xfId="0" applyFont="1" applyFill="1" applyBorder="1" applyAlignment="1">
      <alignment horizontal="center" vertical="center"/>
    </xf>
    <xf numFmtId="0" fontId="5" fillId="5" borderId="3" xfId="0" applyFont="1" applyFill="1" applyBorder="1" applyAlignment="1">
      <alignment horizontal="center" vertical="center"/>
    </xf>
    <xf numFmtId="0" fontId="5" fillId="6" borderId="3" xfId="0" applyFont="1" applyFill="1" applyBorder="1" applyAlignment="1">
      <alignment horizontal="center" vertical="center"/>
    </xf>
    <xf numFmtId="0" fontId="6" fillId="0" borderId="0" xfId="0" applyFont="1" applyFill="1" applyAlignment="1">
      <alignment horizontal="center" vertical="center"/>
    </xf>
    <xf numFmtId="0" fontId="6" fillId="0" borderId="0" xfId="0" applyFont="1" applyAlignment="1">
      <alignment horizontal="center" vertical="center"/>
    </xf>
    <xf numFmtId="10" fontId="6" fillId="0" borderId="0" xfId="2" applyNumberFormat="1" applyFont="1" applyAlignment="1">
      <alignment horizontal="center" vertical="center"/>
    </xf>
    <xf numFmtId="40" fontId="6" fillId="0" borderId="0" xfId="2" applyNumberFormat="1" applyFont="1" applyFill="1" applyAlignment="1">
      <alignment horizontal="center" vertical="center"/>
    </xf>
    <xf numFmtId="0" fontId="0" fillId="3" borderId="0" xfId="0" applyFill="1" applyAlignment="1">
      <alignment horizontal="left"/>
    </xf>
    <xf numFmtId="0" fontId="0" fillId="0" borderId="0" xfId="0" applyAlignment="1">
      <alignment horizontal="left"/>
    </xf>
    <xf numFmtId="0" fontId="2" fillId="7" borderId="0" xfId="0" applyNumberFormat="1" applyFont="1" applyFill="1" applyAlignment="1">
      <alignment horizontal="left"/>
    </xf>
    <xf numFmtId="0" fontId="6" fillId="0" borderId="0" xfId="0" applyFont="1" applyAlignment="1">
      <alignment horizontal="left" vertical="center"/>
    </xf>
    <xf numFmtId="0" fontId="4" fillId="3" borderId="0" xfId="0" applyFont="1" applyFill="1" applyAlignment="1">
      <alignment horizontal="center" vertical="center"/>
    </xf>
    <xf numFmtId="0" fontId="7" fillId="3" borderId="0" xfId="0" applyFont="1" applyFill="1" applyAlignment="1">
      <alignment horizontal="center" vertical="center"/>
    </xf>
    <xf numFmtId="0" fontId="2" fillId="5" borderId="0" xfId="0" applyFont="1" applyFill="1" applyAlignment="1">
      <alignment horizontal="center" vertical="center"/>
    </xf>
    <xf numFmtId="0" fontId="6" fillId="0" borderId="0" xfId="0" applyFont="1" applyFill="1" applyBorder="1" applyAlignment="1">
      <alignment horizontal="left" vertical="center"/>
    </xf>
    <xf numFmtId="176" fontId="0" fillId="0" borderId="0" xfId="0" applyNumberFormat="1"/>
    <xf numFmtId="9" fontId="6" fillId="0" borderId="0" xfId="2" applyFont="1" applyFill="1" applyAlignment="1">
      <alignment horizontal="center" vertical="center"/>
    </xf>
    <xf numFmtId="10" fontId="6" fillId="0" borderId="0" xfId="2" applyNumberFormat="1" applyFont="1" applyFill="1" applyAlignment="1">
      <alignment horizontal="center" vertical="center"/>
    </xf>
    <xf numFmtId="0" fontId="6" fillId="0" borderId="0" xfId="0" applyNumberFormat="1" applyFont="1" applyFill="1" applyAlignment="1">
      <alignment horizontal="center" vertical="center"/>
    </xf>
    <xf numFmtId="0" fontId="5" fillId="8" borderId="3" xfId="0" applyFont="1" applyFill="1" applyBorder="1" applyAlignment="1">
      <alignment horizontal="center" vertical="center"/>
    </xf>
    <xf numFmtId="0" fontId="0" fillId="0" borderId="0" xfId="0" applyAlignment="1">
      <alignment horizontal="left" vertical="center"/>
    </xf>
    <xf numFmtId="178" fontId="6" fillId="0" borderId="0" xfId="2" applyNumberFormat="1" applyFont="1" applyFill="1" applyAlignment="1">
      <alignment horizontal="center" vertical="center"/>
    </xf>
    <xf numFmtId="0" fontId="4" fillId="3" borderId="7" xfId="0" applyFont="1" applyFill="1" applyBorder="1" applyAlignment="1">
      <alignment horizontal="center" vertical="center"/>
    </xf>
    <xf numFmtId="9" fontId="0" fillId="0" borderId="0" xfId="0" applyNumberFormat="1" applyAlignment="1">
      <alignment horizontal="left"/>
    </xf>
    <xf numFmtId="9" fontId="0" fillId="2" borderId="0" xfId="0" applyNumberFormat="1" applyFill="1" applyAlignment="1">
      <alignment horizontal="center" vertical="center"/>
    </xf>
    <xf numFmtId="9" fontId="0" fillId="9" borderId="0" xfId="0" applyNumberFormat="1" applyFill="1" applyAlignment="1">
      <alignment horizontal="center" vertical="center"/>
    </xf>
    <xf numFmtId="0" fontId="5" fillId="6" borderId="5" xfId="0" applyFont="1" applyFill="1" applyBorder="1" applyAlignment="1">
      <alignment horizontal="center" vertical="center"/>
    </xf>
    <xf numFmtId="9" fontId="2" fillId="6" borderId="0" xfId="0" applyNumberFormat="1" applyFont="1" applyFill="1" applyAlignment="1">
      <alignment horizontal="center" vertical="center"/>
    </xf>
    <xf numFmtId="0" fontId="0" fillId="0" borderId="0" xfId="0" applyFill="1" applyAlignment="1">
      <alignment horizontal="left"/>
    </xf>
    <xf numFmtId="9" fontId="0" fillId="0" borderId="0" xfId="0" applyNumberFormat="1" applyFill="1" applyAlignment="1">
      <alignment horizontal="left"/>
    </xf>
    <xf numFmtId="9" fontId="0" fillId="3" borderId="0" xfId="0" applyNumberFormat="1" applyFill="1" applyAlignment="1">
      <alignment horizontal="left"/>
    </xf>
    <xf numFmtId="0" fontId="10" fillId="0" borderId="0" xfId="0" applyFont="1" applyAlignment="1">
      <alignment horizontal="left"/>
    </xf>
    <xf numFmtId="0" fontId="5" fillId="4" borderId="4" xfId="0" applyFont="1" applyFill="1" applyBorder="1" applyAlignment="1">
      <alignment vertical="center"/>
    </xf>
    <xf numFmtId="0" fontId="5" fillId="4" borderId="5" xfId="0" applyFont="1" applyFill="1" applyBorder="1" applyAlignment="1">
      <alignment vertical="center"/>
    </xf>
    <xf numFmtId="178" fontId="6" fillId="0" borderId="0" xfId="2" applyNumberFormat="1" applyFont="1" applyAlignment="1">
      <alignment horizontal="center" vertical="center"/>
    </xf>
    <xf numFmtId="0" fontId="6" fillId="2" borderId="2" xfId="0" applyFont="1" applyFill="1" applyBorder="1" applyAlignment="1">
      <alignment vertical="center"/>
    </xf>
    <xf numFmtId="9" fontId="5" fillId="6" borderId="5" xfId="0" applyNumberFormat="1"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Alignment="1">
      <alignment vertical="center"/>
    </xf>
    <xf numFmtId="0" fontId="6" fillId="0" borderId="0" xfId="0" applyFont="1" applyAlignment="1">
      <alignment vertical="center"/>
    </xf>
    <xf numFmtId="181" fontId="6" fillId="0" borderId="0" xfId="2" applyNumberFormat="1" applyFont="1" applyAlignment="1">
      <alignment horizontal="center" vertical="center"/>
    </xf>
    <xf numFmtId="179" fontId="6" fillId="0" borderId="0" xfId="1" applyNumberFormat="1" applyFont="1" applyAlignment="1">
      <alignment horizontal="center" vertical="center"/>
    </xf>
    <xf numFmtId="176" fontId="6" fillId="0" borderId="0" xfId="0" applyNumberFormat="1" applyFont="1" applyAlignment="1">
      <alignment horizontal="center" vertical="center"/>
    </xf>
    <xf numFmtId="14" fontId="6" fillId="0" borderId="0" xfId="0" applyNumberFormat="1" applyFont="1" applyAlignment="1">
      <alignment horizontal="center" vertical="center"/>
    </xf>
    <xf numFmtId="179" fontId="6" fillId="0" borderId="0" xfId="1" applyNumberFormat="1" applyFont="1" applyAlignment="1">
      <alignment horizontal="left" vertical="center"/>
    </xf>
    <xf numFmtId="178" fontId="6" fillId="0" borderId="0" xfId="2" applyNumberFormat="1" applyFont="1" applyBorder="1" applyAlignment="1">
      <alignment horizontal="center" vertical="center"/>
    </xf>
    <xf numFmtId="0" fontId="5" fillId="5" borderId="17" xfId="0" applyFont="1" applyFill="1" applyBorder="1" applyAlignment="1">
      <alignment horizontal="center" vertical="center"/>
    </xf>
    <xf numFmtId="182" fontId="6" fillId="0" borderId="0" xfId="0" applyNumberFormat="1" applyFont="1" applyAlignment="1">
      <alignment horizontal="center" vertical="center"/>
    </xf>
    <xf numFmtId="0" fontId="14" fillId="3" borderId="9" xfId="0" applyFont="1" applyFill="1" applyBorder="1" applyAlignment="1">
      <alignment horizontal="center" vertical="center"/>
    </xf>
    <xf numFmtId="14" fontId="15" fillId="0" borderId="0" xfId="0" applyNumberFormat="1" applyFont="1" applyFill="1" applyBorder="1" applyAlignment="1">
      <alignment horizontal="left" vertical="center"/>
    </xf>
    <xf numFmtId="0" fontId="6" fillId="0" borderId="0" xfId="0" applyFont="1" applyFill="1" applyBorder="1" applyAlignment="1">
      <alignment horizontal="center" vertical="center"/>
    </xf>
    <xf numFmtId="0" fontId="5" fillId="4" borderId="5" xfId="0" applyFont="1" applyFill="1" applyBorder="1" applyAlignment="1">
      <alignment horizontal="center" vertical="center"/>
    </xf>
    <xf numFmtId="0" fontId="5" fillId="5" borderId="0" xfId="0" applyFont="1" applyFill="1" applyAlignment="1">
      <alignment horizontal="center" vertical="center"/>
    </xf>
    <xf numFmtId="0" fontId="0" fillId="0" borderId="0" xfId="0"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0" fillId="0" borderId="0" xfId="0" applyAlignment="1">
      <alignment horizontal="center" vertical="center"/>
    </xf>
    <xf numFmtId="177" fontId="0" fillId="0" borderId="0" xfId="0" applyNumberFormat="1" applyAlignment="1">
      <alignment vertical="center"/>
    </xf>
    <xf numFmtId="179" fontId="0" fillId="0" borderId="0" xfId="1" applyNumberFormat="1" applyFont="1" applyAlignment="1">
      <alignment horizontal="center" vertical="center"/>
    </xf>
    <xf numFmtId="0" fontId="0" fillId="0" borderId="0" xfId="2" applyNumberFormat="1" applyFont="1" applyAlignment="1">
      <alignment vertical="center"/>
    </xf>
    <xf numFmtId="180" fontId="0" fillId="0" borderId="0" xfId="0" applyNumberFormat="1" applyAlignment="1">
      <alignment vertical="center"/>
    </xf>
    <xf numFmtId="180" fontId="0" fillId="0" borderId="0" xfId="0" applyNumberFormat="1" applyAlignment="1">
      <alignment horizontal="center" vertical="center"/>
    </xf>
    <xf numFmtId="0" fontId="5" fillId="4" borderId="5" xfId="0" applyFont="1" applyFill="1" applyBorder="1" applyAlignment="1">
      <alignment horizontal="left" vertical="center"/>
    </xf>
    <xf numFmtId="0" fontId="6" fillId="0" borderId="0" xfId="0" applyFont="1" applyFill="1" applyAlignment="1">
      <alignment horizontal="left" vertical="center"/>
    </xf>
    <xf numFmtId="0" fontId="0" fillId="0" borderId="0" xfId="0" applyAlignment="1">
      <alignment horizontal="center" vertical="center"/>
    </xf>
    <xf numFmtId="0" fontId="2" fillId="8" borderId="0" xfId="0" applyFont="1" applyFill="1" applyAlignment="1">
      <alignment horizontal="center" vertical="center"/>
    </xf>
    <xf numFmtId="0" fontId="2" fillId="6" borderId="0" xfId="0" applyFont="1" applyFill="1" applyAlignment="1">
      <alignment horizontal="center" vertical="center"/>
    </xf>
    <xf numFmtId="0" fontId="5" fillId="6" borderId="0" xfId="0" applyFont="1" applyFill="1" applyAlignment="1">
      <alignment horizontal="center" vertical="center"/>
    </xf>
    <xf numFmtId="0" fontId="5" fillId="13" borderId="0" xfId="0" applyFont="1" applyFill="1" applyAlignment="1">
      <alignment horizontal="center" vertical="center"/>
    </xf>
    <xf numFmtId="0" fontId="0" fillId="0" borderId="0" xfId="0" applyAlignment="1">
      <alignment horizontal="center" vertical="center"/>
    </xf>
    <xf numFmtId="0" fontId="6" fillId="0" borderId="3" xfId="0" applyFont="1" applyFill="1" applyBorder="1" applyAlignment="1">
      <alignment horizontal="center" vertical="center"/>
    </xf>
    <xf numFmtId="184" fontId="6" fillId="0" borderId="0" xfId="2" applyNumberFormat="1" applyFont="1" applyFill="1" applyAlignment="1">
      <alignment horizontal="center" vertical="center"/>
    </xf>
    <xf numFmtId="0" fontId="4" fillId="14" borderId="3" xfId="0" applyFont="1" applyFill="1" applyBorder="1" applyAlignment="1">
      <alignment horizontal="center" vertical="center"/>
    </xf>
    <xf numFmtId="176" fontId="0" fillId="0" borderId="0" xfId="0" applyNumberFormat="1" applyAlignment="1">
      <alignment horizontal="center" vertical="center"/>
    </xf>
    <xf numFmtId="0" fontId="2" fillId="5" borderId="0" xfId="0" applyFont="1" applyFill="1" applyAlignment="1">
      <alignment horizontal="left" vertical="center"/>
    </xf>
    <xf numFmtId="9" fontId="6" fillId="0" borderId="0" xfId="2" applyNumberFormat="1" applyFont="1" applyAlignment="1">
      <alignment horizontal="center" vertical="center"/>
    </xf>
    <xf numFmtId="0" fontId="8" fillId="0" borderId="0" xfId="7" applyAlignment="1">
      <alignment horizontal="left" vertical="center"/>
    </xf>
    <xf numFmtId="0" fontId="5" fillId="7" borderId="3" xfId="0" applyFont="1" applyFill="1" applyBorder="1" applyAlignment="1">
      <alignment horizontal="center" vertical="center"/>
    </xf>
    <xf numFmtId="2" fontId="6" fillId="0" borderId="0" xfId="0" applyNumberFormat="1" applyFont="1" applyAlignment="1">
      <alignment horizontal="center" vertical="center"/>
    </xf>
    <xf numFmtId="9" fontId="6" fillId="0" borderId="0" xfId="2" applyFont="1" applyAlignment="1">
      <alignment horizontal="center" vertical="center"/>
    </xf>
    <xf numFmtId="14" fontId="0" fillId="0" borderId="0" xfId="0" applyNumberFormat="1"/>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5" fillId="8" borderId="5" xfId="0" applyFont="1" applyFill="1" applyBorder="1" applyAlignment="1">
      <alignment vertical="center"/>
    </xf>
    <xf numFmtId="0" fontId="5" fillId="8" borderId="5" xfId="0" applyFont="1" applyFill="1" applyBorder="1" applyAlignment="1">
      <alignment horizontal="center" vertical="center"/>
    </xf>
    <xf numFmtId="0" fontId="0" fillId="0" borderId="0" xfId="0" applyAlignment="1">
      <alignment horizontal="center" vertical="center"/>
    </xf>
    <xf numFmtId="0" fontId="6" fillId="0" borderId="1" xfId="0" applyFont="1" applyBorder="1" applyAlignment="1">
      <alignment vertical="center"/>
    </xf>
    <xf numFmtId="185" fontId="0" fillId="0" borderId="0" xfId="0" applyNumberFormat="1" applyAlignment="1">
      <alignment horizontal="left" vertical="center"/>
    </xf>
    <xf numFmtId="0" fontId="16" fillId="0" borderId="3" xfId="0" applyFont="1" applyFill="1" applyBorder="1" applyAlignment="1">
      <alignment horizontal="center" vertical="center"/>
    </xf>
    <xf numFmtId="0" fontId="0" fillId="0" borderId="0" xfId="0" applyAlignment="1">
      <alignment horizontal="right" vertical="center"/>
    </xf>
    <xf numFmtId="0" fontId="0" fillId="0" borderId="0" xfId="0" applyFill="1" applyAlignment="1">
      <alignment horizontal="right" vertical="center"/>
    </xf>
    <xf numFmtId="0" fontId="0" fillId="0" borderId="0" xfId="0" applyAlignment="1">
      <alignment horizontal="center" vertical="center"/>
    </xf>
    <xf numFmtId="0" fontId="17" fillId="0" borderId="0" xfId="0" applyFont="1" applyAlignment="1">
      <alignment horizontal="left"/>
    </xf>
    <xf numFmtId="0" fontId="6" fillId="0" borderId="0" xfId="0" applyFont="1" applyAlignment="1">
      <alignment horizontal="center" vertical="center"/>
    </xf>
    <xf numFmtId="14" fontId="6" fillId="0" borderId="0" xfId="0" applyNumberFormat="1" applyFont="1" applyFill="1" applyAlignment="1">
      <alignment vertical="center"/>
    </xf>
    <xf numFmtId="0" fontId="6" fillId="0" borderId="0" xfId="0" applyFont="1" applyAlignment="1">
      <alignment horizontal="center" vertical="center"/>
    </xf>
    <xf numFmtId="0" fontId="6" fillId="0" borderId="0" xfId="0" applyFont="1" applyAlignment="1">
      <alignment horizontal="center" vertical="center"/>
    </xf>
    <xf numFmtId="0" fontId="5" fillId="6" borderId="0" xfId="0" applyFont="1" applyFill="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0" fillId="3" borderId="0" xfId="0" applyFill="1"/>
    <xf numFmtId="177" fontId="0" fillId="3" borderId="0" xfId="0" applyNumberFormat="1" applyFill="1" applyAlignment="1">
      <alignment horizontal="left"/>
    </xf>
    <xf numFmtId="0" fontId="0" fillId="0" borderId="0" xfId="0" applyAlignment="1">
      <alignment horizontal="center" vertical="center"/>
    </xf>
    <xf numFmtId="0" fontId="13" fillId="0" borderId="31"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Border="1" applyAlignment="1">
      <alignment horizontal="left" vertical="center"/>
    </xf>
    <xf numFmtId="0" fontId="19" fillId="11" borderId="8" xfId="0" applyFont="1" applyFill="1" applyBorder="1" applyAlignment="1">
      <alignment horizontal="center" vertical="center"/>
    </xf>
    <xf numFmtId="0" fontId="19" fillId="11" borderId="9" xfId="0" applyFont="1" applyFill="1" applyBorder="1" applyAlignment="1">
      <alignment horizontal="center" vertical="center"/>
    </xf>
    <xf numFmtId="0" fontId="19" fillId="0" borderId="20" xfId="0" applyFont="1" applyFill="1" applyBorder="1" applyAlignment="1">
      <alignment horizontal="center" vertical="center"/>
    </xf>
    <xf numFmtId="9" fontId="24" fillId="0" borderId="16" xfId="2" applyFont="1" applyFill="1" applyBorder="1" applyAlignment="1">
      <alignment horizontal="center" vertical="center"/>
    </xf>
    <xf numFmtId="0" fontId="23" fillId="0" borderId="28"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14" xfId="0" applyFont="1" applyFill="1" applyBorder="1" applyAlignment="1">
      <alignment horizontal="center" vertical="center"/>
    </xf>
    <xf numFmtId="0" fontId="19" fillId="11" borderId="3" xfId="0" applyFont="1" applyFill="1" applyBorder="1" applyAlignment="1">
      <alignment horizontal="center" vertical="center"/>
    </xf>
    <xf numFmtId="0" fontId="19" fillId="11" borderId="14" xfId="0" applyFont="1" applyFill="1" applyBorder="1" applyAlignment="1">
      <alignment horizontal="center" vertical="center"/>
    </xf>
    <xf numFmtId="0" fontId="16" fillId="0" borderId="11" xfId="0" applyFont="1" applyBorder="1" applyAlignment="1">
      <alignment horizontal="center" vertical="center"/>
    </xf>
    <xf numFmtId="178" fontId="16" fillId="0" borderId="3" xfId="2" applyNumberFormat="1" applyFont="1" applyFill="1" applyBorder="1" applyAlignment="1">
      <alignment horizontal="center" vertical="center"/>
    </xf>
    <xf numFmtId="178" fontId="16" fillId="0" borderId="14" xfId="2" applyNumberFormat="1" applyFont="1" applyFill="1" applyBorder="1" applyAlignment="1">
      <alignment horizontal="center" vertical="center"/>
    </xf>
    <xf numFmtId="0" fontId="19" fillId="11" borderId="11" xfId="0" applyFont="1" applyFill="1" applyBorder="1" applyAlignment="1">
      <alignment horizontal="center" vertical="center"/>
    </xf>
    <xf numFmtId="0" fontId="16" fillId="0" borderId="11" xfId="0" applyFont="1" applyFill="1" applyBorder="1" applyAlignment="1">
      <alignment horizontal="center" vertical="center"/>
    </xf>
    <xf numFmtId="176" fontId="16" fillId="0" borderId="14" xfId="0" applyNumberFormat="1" applyFont="1" applyFill="1" applyBorder="1" applyAlignment="1">
      <alignment horizontal="center" vertical="center"/>
    </xf>
    <xf numFmtId="10" fontId="16" fillId="0" borderId="11" xfId="0" applyNumberFormat="1" applyFont="1" applyFill="1" applyBorder="1" applyAlignment="1">
      <alignment horizontal="center" vertical="center"/>
    </xf>
    <xf numFmtId="10" fontId="16" fillId="0" borderId="3" xfId="0" applyNumberFormat="1" applyFont="1" applyFill="1" applyBorder="1" applyAlignment="1">
      <alignment horizontal="center" vertical="center"/>
    </xf>
    <xf numFmtId="10" fontId="16" fillId="0" borderId="14" xfId="0" applyNumberFormat="1" applyFont="1" applyFill="1" applyBorder="1" applyAlignment="1">
      <alignment horizontal="center" vertical="center"/>
    </xf>
    <xf numFmtId="0" fontId="24" fillId="11" borderId="11" xfId="0" applyFont="1" applyFill="1" applyBorder="1" applyAlignment="1">
      <alignment horizontal="center" vertical="center"/>
    </xf>
    <xf numFmtId="0" fontId="24" fillId="11" borderId="3" xfId="0" applyFont="1" applyFill="1" applyBorder="1" applyAlignment="1">
      <alignment horizontal="center" vertical="center"/>
    </xf>
    <xf numFmtId="0" fontId="16" fillId="0" borderId="12" xfId="0" applyFont="1" applyFill="1" applyBorder="1" applyAlignment="1">
      <alignment horizontal="center" vertical="center"/>
    </xf>
    <xf numFmtId="183" fontId="28" fillId="0" borderId="30" xfId="0" applyNumberFormat="1" applyFont="1" applyBorder="1" applyAlignment="1">
      <alignment horizontal="center" vertical="center"/>
    </xf>
    <xf numFmtId="0" fontId="21" fillId="3" borderId="10" xfId="0" applyFont="1" applyFill="1" applyBorder="1" applyAlignment="1">
      <alignment horizontal="center" vertical="center"/>
    </xf>
    <xf numFmtId="182" fontId="16" fillId="0" borderId="3" xfId="0" applyNumberFormat="1" applyFont="1" applyFill="1" applyBorder="1" applyAlignment="1">
      <alignment horizontal="center" vertical="center"/>
    </xf>
    <xf numFmtId="14" fontId="16" fillId="0" borderId="3" xfId="0" applyNumberFormat="1" applyFont="1" applyBorder="1" applyAlignment="1">
      <alignment horizontal="center" vertical="center"/>
    </xf>
    <xf numFmtId="182" fontId="16" fillId="0" borderId="11" xfId="0" applyNumberFormat="1" applyFont="1" applyFill="1" applyBorder="1" applyAlignment="1">
      <alignment horizontal="center" vertical="center"/>
    </xf>
    <xf numFmtId="0" fontId="32" fillId="11" borderId="14" xfId="0" applyFont="1" applyFill="1" applyBorder="1" applyAlignment="1">
      <alignment horizontal="center" vertical="center"/>
    </xf>
    <xf numFmtId="179" fontId="6" fillId="0" borderId="0" xfId="0" applyNumberFormat="1" applyFont="1" applyFill="1" applyAlignment="1">
      <alignment vertical="center"/>
    </xf>
    <xf numFmtId="0" fontId="6" fillId="0" borderId="0" xfId="0" applyFont="1" applyAlignment="1">
      <alignment horizontal="center" vertical="center"/>
    </xf>
    <xf numFmtId="0" fontId="5" fillId="6" borderId="0" xfId="0" applyFont="1" applyFill="1" applyAlignment="1">
      <alignment horizontal="center" vertical="center"/>
    </xf>
    <xf numFmtId="187" fontId="6" fillId="0" borderId="0" xfId="2" applyNumberFormat="1" applyFont="1" applyFill="1" applyAlignment="1">
      <alignment vertical="center"/>
    </xf>
    <xf numFmtId="0" fontId="0" fillId="0" borderId="0" xfId="0" applyAlignment="1">
      <alignment horizontal="center" vertical="center"/>
    </xf>
    <xf numFmtId="0" fontId="0" fillId="0" borderId="0" xfId="0" applyAlignment="1">
      <alignment horizontal="center" vertical="center"/>
    </xf>
    <xf numFmtId="0" fontId="34" fillId="0" borderId="0" xfId="0" applyFont="1" applyAlignment="1">
      <alignment horizontal="center" vertical="center" readingOrder="1"/>
    </xf>
    <xf numFmtId="0" fontId="35" fillId="0" borderId="0" xfId="0" applyFont="1" applyAlignment="1">
      <alignment vertical="center"/>
    </xf>
    <xf numFmtId="0" fontId="5" fillId="6" borderId="3" xfId="0" applyFont="1" applyFill="1" applyBorder="1" applyAlignment="1">
      <alignment horizontal="left" vertical="center"/>
    </xf>
    <xf numFmtId="0" fontId="12" fillId="0" borderId="0" xfId="0" applyFont="1" applyBorder="1" applyAlignment="1">
      <alignment horizontal="center" vertical="center"/>
    </xf>
    <xf numFmtId="14" fontId="16" fillId="0" borderId="14" xfId="0" applyNumberFormat="1" applyFont="1" applyBorder="1" applyAlignment="1">
      <alignment horizontal="center" vertical="center"/>
    </xf>
    <xf numFmtId="178" fontId="16" fillId="0" borderId="3" xfId="2" applyNumberFormat="1" applyFont="1" applyBorder="1" applyAlignment="1">
      <alignment horizontal="center" vertical="center"/>
    </xf>
    <xf numFmtId="178" fontId="16" fillId="0" borderId="14" xfId="2" applyNumberFormat="1" applyFont="1" applyBorder="1" applyAlignment="1">
      <alignment horizontal="center" vertical="center"/>
    </xf>
    <xf numFmtId="182" fontId="16" fillId="0" borderId="1" xfId="0" applyNumberFormat="1" applyFont="1" applyFill="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5" fillId="6" borderId="0" xfId="0" applyFont="1" applyFill="1" applyAlignment="1">
      <alignment horizontal="center" vertical="center"/>
    </xf>
    <xf numFmtId="0" fontId="38" fillId="0" borderId="0" xfId="0" applyFont="1" applyAlignment="1">
      <alignment horizontal="right" vertical="top"/>
    </xf>
    <xf numFmtId="0" fontId="6" fillId="0" borderId="0" xfId="0" applyFont="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xf>
    <xf numFmtId="14" fontId="6" fillId="0" borderId="0" xfId="0" applyNumberFormat="1" applyFont="1" applyAlignment="1">
      <alignment vertical="center"/>
    </xf>
    <xf numFmtId="0" fontId="12" fillId="0" borderId="18" xfId="0" applyFont="1" applyBorder="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181" fontId="6" fillId="0" borderId="0" xfId="2" applyNumberFormat="1" applyFont="1" applyAlignment="1">
      <alignment horizontal="left" vertical="center"/>
    </xf>
    <xf numFmtId="180" fontId="28" fillId="0" borderId="17" xfId="0" applyNumberFormat="1" applyFont="1" applyBorder="1" applyAlignment="1">
      <alignment horizontal="center" vertical="center"/>
    </xf>
    <xf numFmtId="0" fontId="28" fillId="0" borderId="17" xfId="0" applyFont="1" applyFill="1" applyBorder="1" applyAlignment="1">
      <alignment horizontal="center" vertical="center"/>
    </xf>
    <xf numFmtId="181" fontId="33" fillId="0" borderId="3" xfId="2" applyNumberFormat="1" applyFont="1" applyBorder="1" applyAlignment="1">
      <alignment horizontal="center" vertical="center"/>
    </xf>
    <xf numFmtId="0" fontId="28" fillId="0" borderId="37" xfId="0" applyFont="1" applyFill="1" applyBorder="1" applyAlignment="1">
      <alignment horizontal="center" vertical="center"/>
    </xf>
    <xf numFmtId="0" fontId="33" fillId="0" borderId="38" xfId="0" applyFont="1" applyBorder="1" applyAlignment="1">
      <alignment horizontal="center" vertical="center"/>
    </xf>
    <xf numFmtId="181" fontId="33" fillId="0" borderId="11" xfId="2" applyNumberFormat="1" applyFont="1" applyBorder="1" applyAlignment="1">
      <alignment horizontal="center" vertical="center"/>
    </xf>
    <xf numFmtId="0" fontId="0" fillId="0" borderId="0" xfId="0" applyAlignment="1">
      <alignment horizontal="center" vertical="center"/>
    </xf>
    <xf numFmtId="0" fontId="0" fillId="0" borderId="0" xfId="0" applyAlignment="1">
      <alignment horizontal="left" vertical="top"/>
    </xf>
    <xf numFmtId="178" fontId="16" fillId="0" borderId="13" xfId="2" applyNumberFormat="1" applyFont="1" applyFill="1" applyBorder="1" applyAlignment="1">
      <alignment horizontal="center" vertical="center"/>
    </xf>
    <xf numFmtId="0" fontId="6" fillId="0" borderId="0" xfId="0" applyFont="1" applyAlignment="1">
      <alignment horizontal="center" vertical="top"/>
    </xf>
    <xf numFmtId="185" fontId="0" fillId="0" borderId="0" xfId="0" applyNumberFormat="1" applyAlignment="1">
      <alignment horizontal="left" vertical="top"/>
    </xf>
    <xf numFmtId="0" fontId="6" fillId="3" borderId="0" xfId="0" applyFont="1" applyFill="1" applyAlignment="1">
      <alignment horizontal="center" vertical="top"/>
    </xf>
    <xf numFmtId="0" fontId="0" fillId="3" borderId="0" xfId="0" applyFill="1" applyAlignment="1">
      <alignment vertical="top"/>
    </xf>
    <xf numFmtId="0" fontId="0" fillId="0" borderId="0" xfId="0" applyAlignment="1">
      <alignment vertical="top"/>
    </xf>
    <xf numFmtId="0" fontId="39" fillId="0" borderId="0" xfId="0" applyFont="1" applyAlignment="1">
      <alignment vertical="top"/>
    </xf>
    <xf numFmtId="0" fontId="40" fillId="0" borderId="0" xfId="0" applyFont="1" applyAlignment="1">
      <alignment horizontal="left" vertical="top"/>
    </xf>
    <xf numFmtId="0" fontId="6" fillId="0" borderId="0" xfId="0" applyFont="1" applyAlignment="1">
      <alignment horizontal="center" vertical="center"/>
    </xf>
    <xf numFmtId="10" fontId="6" fillId="0" borderId="0" xfId="2" applyNumberFormat="1" applyFont="1" applyFill="1" applyAlignment="1">
      <alignment vertical="center"/>
    </xf>
    <xf numFmtId="0" fontId="12" fillId="0" borderId="0" xfId="0" applyFont="1" applyAlignment="1">
      <alignment horizontal="left" vertical="center"/>
    </xf>
    <xf numFmtId="0" fontId="45" fillId="0" borderId="0" xfId="0" applyFont="1" applyAlignment="1">
      <alignment horizontal="left"/>
    </xf>
    <xf numFmtId="0" fontId="46" fillId="0" borderId="0" xfId="0" applyFont="1" applyAlignment="1">
      <alignment horizontal="left"/>
    </xf>
    <xf numFmtId="10" fontId="46" fillId="0" borderId="0" xfId="0" applyNumberFormat="1" applyFont="1" applyAlignment="1">
      <alignment horizontal="left"/>
    </xf>
    <xf numFmtId="14" fontId="46" fillId="0" borderId="0" xfId="0" applyNumberFormat="1" applyFont="1" applyAlignment="1">
      <alignment horizontal="left"/>
    </xf>
    <xf numFmtId="10" fontId="1" fillId="0" borderId="0" xfId="7" applyNumberFormat="1" applyFont="1" applyAlignment="1">
      <alignment horizontal="left"/>
    </xf>
    <xf numFmtId="0" fontId="8" fillId="0" borderId="0" xfId="7" applyAlignment="1">
      <alignment horizontal="left"/>
    </xf>
    <xf numFmtId="0" fontId="47" fillId="0" borderId="0" xfId="0" applyFont="1" applyAlignment="1">
      <alignment horizontal="left"/>
    </xf>
    <xf numFmtId="0" fontId="49" fillId="0" borderId="0" xfId="0" applyFont="1" applyAlignment="1">
      <alignment horizontal="left" vertical="center"/>
    </xf>
    <xf numFmtId="0" fontId="49" fillId="0" borderId="0" xfId="0" applyFont="1" applyAlignment="1">
      <alignment horizontal="right" vertical="center"/>
    </xf>
    <xf numFmtId="14" fontId="16" fillId="0" borderId="11" xfId="0" applyNumberFormat="1" applyFont="1" applyBorder="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48" fillId="0" borderId="0" xfId="0" applyFont="1" applyAlignment="1">
      <alignment horizontal="left" vertical="center"/>
    </xf>
    <xf numFmtId="14" fontId="48" fillId="0" borderId="0" xfId="0" applyNumberFormat="1" applyFont="1" applyAlignment="1">
      <alignment horizontal="left" vertical="center"/>
    </xf>
    <xf numFmtId="0" fontId="50" fillId="0" borderId="0" xfId="0" applyFont="1" applyAlignment="1">
      <alignment horizontal="left" vertical="center"/>
    </xf>
    <xf numFmtId="0" fontId="52" fillId="0" borderId="0" xfId="0" applyFont="1" applyAlignment="1">
      <alignment horizontal="left" vertical="center"/>
    </xf>
    <xf numFmtId="0" fontId="53" fillId="0" borderId="0" xfId="0" applyFont="1" applyAlignment="1">
      <alignment horizontal="left" vertical="center"/>
    </xf>
    <xf numFmtId="0" fontId="48" fillId="0" borderId="0" xfId="0" quotePrefix="1" applyFont="1" applyAlignment="1">
      <alignment horizontal="left" vertical="center"/>
    </xf>
    <xf numFmtId="0" fontId="49" fillId="0" borderId="0" xfId="0" applyFont="1"/>
    <xf numFmtId="0" fontId="54" fillId="0" borderId="0" xfId="7" applyFont="1"/>
    <xf numFmtId="0" fontId="55" fillId="0" borderId="0" xfId="0" applyFont="1" applyAlignment="1">
      <alignment horizontal="left" vertical="center"/>
    </xf>
    <xf numFmtId="0" fontId="49" fillId="0" borderId="0" xfId="0" applyFont="1" applyAlignment="1">
      <alignment horizontal="left"/>
    </xf>
    <xf numFmtId="0" fontId="51" fillId="0" borderId="0" xfId="0" applyFont="1" applyAlignment="1">
      <alignment horizontal="left" vertical="center"/>
    </xf>
    <xf numFmtId="14" fontId="51" fillId="0" borderId="0" xfId="0" applyNumberFormat="1" applyFont="1" applyAlignment="1">
      <alignment horizontal="left" vertical="center"/>
    </xf>
    <xf numFmtId="9" fontId="11" fillId="10" borderId="3" xfId="2" applyFont="1" applyFill="1" applyBorder="1" applyAlignment="1">
      <alignment horizontal="center" vertical="center"/>
    </xf>
    <xf numFmtId="9" fontId="11" fillId="10" borderId="14" xfId="2" applyFont="1" applyFill="1" applyBorder="1" applyAlignment="1">
      <alignment horizontal="center" vertical="center"/>
    </xf>
    <xf numFmtId="9" fontId="11" fillId="10" borderId="15" xfId="2" applyFont="1" applyFill="1" applyBorder="1" applyAlignment="1">
      <alignment horizontal="center" vertical="center"/>
    </xf>
    <xf numFmtId="9" fontId="11" fillId="10" borderId="13" xfId="2" applyFont="1" applyFill="1" applyBorder="1" applyAlignment="1">
      <alignment horizontal="center" vertical="center"/>
    </xf>
    <xf numFmtId="0" fontId="37" fillId="0" borderId="19" xfId="0" applyFont="1" applyFill="1" applyBorder="1" applyAlignment="1">
      <alignment horizontal="center" vertical="center"/>
    </xf>
    <xf numFmtId="0" fontId="37" fillId="0" borderId="20" xfId="0" applyFont="1" applyFill="1" applyBorder="1" applyAlignment="1">
      <alignment horizontal="center" vertical="center"/>
    </xf>
    <xf numFmtId="0" fontId="6" fillId="0" borderId="36" xfId="0" applyFont="1" applyBorder="1" applyAlignment="1">
      <alignment horizontal="center" vertical="center"/>
    </xf>
    <xf numFmtId="0" fontId="6" fillId="0" borderId="35" xfId="0" applyFont="1" applyBorder="1" applyAlignment="1">
      <alignment horizontal="center" vertical="center"/>
    </xf>
    <xf numFmtId="0" fontId="12" fillId="12" borderId="25" xfId="0" applyFont="1" applyFill="1" applyBorder="1" applyAlignment="1">
      <alignment horizontal="center" vertical="center"/>
    </xf>
    <xf numFmtId="0" fontId="12" fillId="12" borderId="0" xfId="0" applyFont="1" applyFill="1" applyBorder="1" applyAlignment="1">
      <alignment horizontal="center" vertical="center"/>
    </xf>
    <xf numFmtId="0" fontId="12" fillId="12" borderId="18" xfId="0" applyFont="1" applyFill="1" applyBorder="1" applyAlignment="1">
      <alignment horizontal="center" vertical="center"/>
    </xf>
    <xf numFmtId="0" fontId="30" fillId="0" borderId="29" xfId="0" applyFont="1" applyBorder="1" applyAlignment="1">
      <alignment horizontal="center" vertical="center"/>
    </xf>
    <xf numFmtId="0" fontId="30" fillId="0" borderId="16" xfId="0" applyFont="1" applyBorder="1" applyAlignment="1">
      <alignment horizontal="center" vertical="center"/>
    </xf>
    <xf numFmtId="0" fontId="6" fillId="0" borderId="28" xfId="0" applyFont="1" applyBorder="1" applyAlignment="1">
      <alignment horizontal="center" vertical="center"/>
    </xf>
    <xf numFmtId="0" fontId="6" fillId="0" borderId="27" xfId="0" applyFont="1" applyBorder="1" applyAlignment="1">
      <alignment horizontal="center" vertical="center"/>
    </xf>
    <xf numFmtId="186" fontId="18" fillId="0" borderId="29" xfId="0" applyNumberFormat="1" applyFont="1" applyBorder="1" applyAlignment="1">
      <alignment horizontal="center" vertical="center"/>
    </xf>
    <xf numFmtId="186" fontId="18" fillId="0" borderId="30" xfId="0" applyNumberFormat="1" applyFont="1" applyBorder="1" applyAlignment="1">
      <alignment horizontal="center" vertical="center"/>
    </xf>
    <xf numFmtId="0" fontId="19" fillId="11" borderId="19" xfId="0" applyFont="1" applyFill="1" applyBorder="1" applyAlignment="1">
      <alignment horizontal="center" vertical="center"/>
    </xf>
    <xf numFmtId="0" fontId="19" fillId="11" borderId="20" xfId="0" applyFont="1" applyFill="1" applyBorder="1" applyAlignment="1">
      <alignment horizontal="center" vertical="center"/>
    </xf>
    <xf numFmtId="0" fontId="19" fillId="11" borderId="21" xfId="0" applyFont="1" applyFill="1" applyBorder="1" applyAlignment="1">
      <alignment horizontal="center" vertical="center"/>
    </xf>
    <xf numFmtId="0" fontId="22" fillId="0" borderId="22" xfId="0" applyFont="1" applyFill="1" applyBorder="1" applyAlignment="1">
      <alignment horizontal="left" vertical="center" wrapText="1"/>
    </xf>
    <xf numFmtId="0" fontId="22" fillId="0" borderId="28" xfId="0" applyFont="1" applyFill="1" applyBorder="1" applyAlignment="1">
      <alignment horizontal="left" vertical="center" wrapText="1"/>
    </xf>
    <xf numFmtId="0" fontId="22" fillId="0" borderId="27" xfId="0" applyFont="1" applyFill="1" applyBorder="1" applyAlignment="1">
      <alignment horizontal="left" vertical="center" wrapText="1"/>
    </xf>
    <xf numFmtId="0" fontId="22" fillId="0" borderId="23" xfId="0" applyFont="1" applyFill="1" applyBorder="1" applyAlignment="1">
      <alignment horizontal="left" vertical="center" wrapText="1"/>
    </xf>
    <xf numFmtId="0" fontId="22" fillId="0" borderId="0" xfId="0" applyFont="1" applyFill="1" applyBorder="1" applyAlignment="1">
      <alignment horizontal="left" vertical="center" wrapText="1"/>
    </xf>
    <xf numFmtId="0" fontId="22" fillId="0" borderId="18" xfId="0" applyFont="1" applyFill="1" applyBorder="1" applyAlignment="1">
      <alignment horizontal="left" vertical="center" wrapText="1"/>
    </xf>
    <xf numFmtId="0" fontId="22" fillId="0" borderId="4" xfId="0" applyFont="1" applyFill="1" applyBorder="1" applyAlignment="1">
      <alignment horizontal="left" vertical="center" wrapText="1"/>
    </xf>
    <xf numFmtId="0" fontId="22" fillId="0" borderId="5" xfId="0" applyFont="1" applyFill="1" applyBorder="1" applyAlignment="1">
      <alignment horizontal="left" vertical="center" wrapText="1"/>
    </xf>
    <xf numFmtId="0" fontId="22" fillId="0" borderId="26" xfId="0" applyFont="1" applyFill="1" applyBorder="1" applyAlignment="1">
      <alignment horizontal="left" vertical="center" wrapText="1"/>
    </xf>
    <xf numFmtId="0" fontId="23" fillId="0" borderId="32" xfId="0" applyFont="1" applyFill="1" applyBorder="1" applyAlignment="1">
      <alignment horizontal="center" vertical="center"/>
    </xf>
    <xf numFmtId="0" fontId="23" fillId="0" borderId="33" xfId="0" applyFont="1" applyFill="1" applyBorder="1" applyAlignment="1">
      <alignment horizontal="center" vertical="center"/>
    </xf>
    <xf numFmtId="0" fontId="23" fillId="0" borderId="23" xfId="0" applyFont="1" applyFill="1" applyBorder="1" applyAlignment="1">
      <alignment horizontal="center" vertical="center" wrapText="1"/>
    </xf>
    <xf numFmtId="0" fontId="23" fillId="0" borderId="24" xfId="0" applyFont="1" applyFill="1" applyBorder="1" applyAlignment="1">
      <alignment horizontal="center" vertical="center" wrapText="1"/>
    </xf>
    <xf numFmtId="0" fontId="23" fillId="0" borderId="4" xfId="0" applyFont="1" applyFill="1" applyBorder="1" applyAlignment="1">
      <alignment horizontal="center" vertical="center" wrapText="1"/>
    </xf>
    <xf numFmtId="0" fontId="23" fillId="0" borderId="6" xfId="0" applyFont="1" applyFill="1" applyBorder="1" applyAlignment="1">
      <alignment horizontal="center" vertical="center" wrapText="1"/>
    </xf>
    <xf numFmtId="0" fontId="21" fillId="0" borderId="34" xfId="0" applyFont="1" applyFill="1" applyBorder="1" applyAlignment="1">
      <alignment horizontal="center" vertical="center"/>
    </xf>
    <xf numFmtId="0" fontId="21" fillId="0" borderId="29" xfId="0" applyFont="1" applyFill="1" applyBorder="1" applyAlignment="1">
      <alignment horizontal="center" vertical="center"/>
    </xf>
    <xf numFmtId="0" fontId="6" fillId="0" borderId="0" xfId="0" applyFont="1" applyAlignment="1">
      <alignment horizontal="center" vertical="center"/>
    </xf>
    <xf numFmtId="0" fontId="5" fillId="5" borderId="5" xfId="0" applyFont="1" applyFill="1" applyBorder="1" applyAlignment="1">
      <alignment horizontal="center" vertical="center"/>
    </xf>
    <xf numFmtId="0" fontId="5" fillId="5" borderId="4" xfId="0" applyFont="1" applyFill="1" applyBorder="1" applyAlignment="1">
      <alignment horizontal="center" vertical="center"/>
    </xf>
    <xf numFmtId="0" fontId="4" fillId="14" borderId="5" xfId="0" applyFont="1" applyFill="1" applyBorder="1" applyAlignment="1">
      <alignment horizontal="center" vertical="center"/>
    </xf>
    <xf numFmtId="0" fontId="5" fillId="7" borderId="5" xfId="0" applyFont="1" applyFill="1" applyBorder="1" applyAlignment="1">
      <alignment horizontal="center" vertical="center"/>
    </xf>
    <xf numFmtId="0" fontId="5" fillId="6" borderId="23" xfId="0" applyFont="1" applyFill="1" applyBorder="1" applyAlignment="1">
      <alignment horizontal="center" vertical="center"/>
    </xf>
    <xf numFmtId="0" fontId="5" fillId="6" borderId="0" xfId="0" applyFont="1" applyFill="1" applyBorder="1" applyAlignment="1">
      <alignment horizontal="center" vertical="center"/>
    </xf>
    <xf numFmtId="9" fontId="0" fillId="0" borderId="0" xfId="0" applyNumberFormat="1" applyAlignment="1">
      <alignment horizontal="center" vertical="center"/>
    </xf>
    <xf numFmtId="0" fontId="0" fillId="0" borderId="0" xfId="0" applyAlignment="1">
      <alignment horizontal="center" vertical="center"/>
    </xf>
    <xf numFmtId="0" fontId="2" fillId="5" borderId="0" xfId="0" applyFont="1" applyFill="1" applyAlignment="1">
      <alignment vertical="center"/>
    </xf>
  </cellXfs>
  <cellStyles count="1121">
    <cellStyle name="一般" xfId="0" builtinId="0"/>
    <cellStyle name="千分位" xfId="1" builtinId="3"/>
    <cellStyle name="已瀏覽過的超連結" xfId="4" builtinId="9" hidden="1"/>
    <cellStyle name="已瀏覽過的超連結" xfId="6" builtinId="9" hidden="1"/>
    <cellStyle name="已瀏覽過的超連結" xfId="8" builtinId="9" hidden="1"/>
    <cellStyle name="已瀏覽過的超連結" xfId="9" builtinId="9" hidden="1"/>
    <cellStyle name="已瀏覽過的超連結" xfId="10" builtinId="9" hidden="1"/>
    <cellStyle name="已瀏覽過的超連結" xfId="11" builtinId="9" hidden="1"/>
    <cellStyle name="已瀏覽過的超連結" xfId="12" builtinId="9" hidden="1"/>
    <cellStyle name="已瀏覽過的超連結" xfId="13" builtinId="9" hidden="1"/>
    <cellStyle name="已瀏覽過的超連結" xfId="14" builtinId="9" hidden="1"/>
    <cellStyle name="已瀏覽過的超連結" xfId="15" builtinId="9" hidden="1"/>
    <cellStyle name="已瀏覽過的超連結" xfId="16" builtinId="9" hidden="1"/>
    <cellStyle name="已瀏覽過的超連結" xfId="17" builtinId="9" hidden="1"/>
    <cellStyle name="已瀏覽過的超連結" xfId="18" builtinId="9" hidden="1"/>
    <cellStyle name="已瀏覽過的超連結" xfId="19" builtinId="9" hidden="1"/>
    <cellStyle name="已瀏覽過的超連結" xfId="20" builtinId="9" hidden="1"/>
    <cellStyle name="已瀏覽過的超連結" xfId="21" builtinId="9" hidden="1"/>
    <cellStyle name="已瀏覽過的超連結" xfId="22" builtinId="9" hidden="1"/>
    <cellStyle name="已瀏覽過的超連結" xfId="23" builtinId="9" hidden="1"/>
    <cellStyle name="已瀏覽過的超連結" xfId="24" builtinId="9" hidden="1"/>
    <cellStyle name="已瀏覽過的超連結" xfId="25" builtinId="9" hidden="1"/>
    <cellStyle name="已瀏覽過的超連結" xfId="26" builtinId="9" hidden="1"/>
    <cellStyle name="已瀏覽過的超連結" xfId="27" builtinId="9" hidden="1"/>
    <cellStyle name="已瀏覽過的超連結" xfId="28" builtinId="9" hidden="1"/>
    <cellStyle name="已瀏覽過的超連結" xfId="29" builtinId="9" hidden="1"/>
    <cellStyle name="已瀏覽過的超連結" xfId="30" builtinId="9" hidden="1"/>
    <cellStyle name="已瀏覽過的超連結" xfId="31" builtinId="9" hidden="1"/>
    <cellStyle name="已瀏覽過的超連結" xfId="32" builtinId="9" hidden="1"/>
    <cellStyle name="已瀏覽過的超連結" xfId="33" builtinId="9" hidden="1"/>
    <cellStyle name="已瀏覽過的超連結" xfId="34" builtinId="9" hidden="1"/>
    <cellStyle name="已瀏覽過的超連結" xfId="35" builtinId="9" hidden="1"/>
    <cellStyle name="已瀏覽過的超連結" xfId="36" builtinId="9" hidden="1"/>
    <cellStyle name="已瀏覽過的超連結" xfId="37" builtinId="9" hidden="1"/>
    <cellStyle name="已瀏覽過的超連結" xfId="38" builtinId="9" hidden="1"/>
    <cellStyle name="已瀏覽過的超連結" xfId="39" builtinId="9" hidden="1"/>
    <cellStyle name="已瀏覽過的超連結" xfId="40" builtinId="9" hidden="1"/>
    <cellStyle name="已瀏覽過的超連結" xfId="41" builtinId="9" hidden="1"/>
    <cellStyle name="已瀏覽過的超連結" xfId="42" builtinId="9" hidden="1"/>
    <cellStyle name="已瀏覽過的超連結" xfId="43" builtinId="9" hidden="1"/>
    <cellStyle name="已瀏覽過的超連結" xfId="44" builtinId="9" hidden="1"/>
    <cellStyle name="已瀏覽過的超連結" xfId="45" builtinId="9" hidden="1"/>
    <cellStyle name="已瀏覽過的超連結" xfId="46" builtinId="9" hidden="1"/>
    <cellStyle name="已瀏覽過的超連結" xfId="47" builtinId="9" hidden="1"/>
    <cellStyle name="已瀏覽過的超連結" xfId="48" builtinId="9" hidden="1"/>
    <cellStyle name="已瀏覽過的超連結" xfId="49" builtinId="9" hidden="1"/>
    <cellStyle name="已瀏覽過的超連結" xfId="50" builtinId="9" hidden="1"/>
    <cellStyle name="已瀏覽過的超連結" xfId="51" builtinId="9" hidden="1"/>
    <cellStyle name="已瀏覽過的超連結" xfId="52" builtinId="9" hidden="1"/>
    <cellStyle name="已瀏覽過的超連結" xfId="53" builtinId="9" hidden="1"/>
    <cellStyle name="已瀏覽過的超連結" xfId="54" builtinId="9" hidden="1"/>
    <cellStyle name="已瀏覽過的超連結" xfId="55" builtinId="9" hidden="1"/>
    <cellStyle name="已瀏覽過的超連結" xfId="56" builtinId="9" hidden="1"/>
    <cellStyle name="已瀏覽過的超連結" xfId="57" builtinId="9" hidden="1"/>
    <cellStyle name="已瀏覽過的超連結" xfId="58" builtinId="9" hidden="1"/>
    <cellStyle name="已瀏覽過的超連結" xfId="59" builtinId="9" hidden="1"/>
    <cellStyle name="已瀏覽過的超連結" xfId="60" builtinId="9" hidden="1"/>
    <cellStyle name="已瀏覽過的超連結" xfId="61" builtinId="9" hidden="1"/>
    <cellStyle name="已瀏覽過的超連結" xfId="62" builtinId="9" hidden="1"/>
    <cellStyle name="已瀏覽過的超連結" xfId="63" builtinId="9" hidden="1"/>
    <cellStyle name="已瀏覽過的超連結" xfId="64" builtinId="9" hidden="1"/>
    <cellStyle name="已瀏覽過的超連結" xfId="65" builtinId="9" hidden="1"/>
    <cellStyle name="已瀏覽過的超連結" xfId="66" builtinId="9" hidden="1"/>
    <cellStyle name="已瀏覽過的超連結" xfId="67" builtinId="9" hidden="1"/>
    <cellStyle name="已瀏覽過的超連結" xfId="68" builtinId="9" hidden="1"/>
    <cellStyle name="已瀏覽過的超連結" xfId="69" builtinId="9" hidden="1"/>
    <cellStyle name="已瀏覽過的超連結" xfId="70" builtinId="9" hidden="1"/>
    <cellStyle name="已瀏覽過的超連結" xfId="71" builtinId="9" hidden="1"/>
    <cellStyle name="已瀏覽過的超連結" xfId="72" builtinId="9" hidden="1"/>
    <cellStyle name="已瀏覽過的超連結" xfId="73" builtinId="9" hidden="1"/>
    <cellStyle name="已瀏覽過的超連結" xfId="74" builtinId="9" hidden="1"/>
    <cellStyle name="已瀏覽過的超連結" xfId="75" builtinId="9" hidden="1"/>
    <cellStyle name="已瀏覽過的超連結" xfId="76" builtinId="9" hidden="1"/>
    <cellStyle name="已瀏覽過的超連結" xfId="77" builtinId="9" hidden="1"/>
    <cellStyle name="已瀏覽過的超連結" xfId="78" builtinId="9" hidden="1"/>
    <cellStyle name="已瀏覽過的超連結" xfId="79" builtinId="9" hidden="1"/>
    <cellStyle name="已瀏覽過的超連結" xfId="80" builtinId="9" hidden="1"/>
    <cellStyle name="已瀏覽過的超連結" xfId="81" builtinId="9" hidden="1"/>
    <cellStyle name="已瀏覽過的超連結" xfId="82" builtinId="9" hidden="1"/>
    <cellStyle name="已瀏覽過的超連結" xfId="83" builtinId="9" hidden="1"/>
    <cellStyle name="已瀏覽過的超連結" xfId="84" builtinId="9" hidden="1"/>
    <cellStyle name="已瀏覽過的超連結" xfId="85" builtinId="9" hidden="1"/>
    <cellStyle name="已瀏覽過的超連結" xfId="86" builtinId="9" hidden="1"/>
    <cellStyle name="已瀏覽過的超連結" xfId="87" builtinId="9" hidden="1"/>
    <cellStyle name="已瀏覽過的超連結" xfId="88" builtinId="9" hidden="1"/>
    <cellStyle name="已瀏覽過的超連結" xfId="89" builtinId="9" hidden="1"/>
    <cellStyle name="已瀏覽過的超連結" xfId="90" builtinId="9" hidden="1"/>
    <cellStyle name="已瀏覽過的超連結" xfId="91" builtinId="9" hidden="1"/>
    <cellStyle name="已瀏覽過的超連結" xfId="92" builtinId="9" hidden="1"/>
    <cellStyle name="已瀏覽過的超連結" xfId="93" builtinId="9" hidden="1"/>
    <cellStyle name="已瀏覽過的超連結" xfId="94" builtinId="9" hidden="1"/>
    <cellStyle name="已瀏覽過的超連結" xfId="95" builtinId="9" hidden="1"/>
    <cellStyle name="已瀏覽過的超連結" xfId="96" builtinId="9" hidden="1"/>
    <cellStyle name="已瀏覽過的超連結" xfId="97" builtinId="9" hidden="1"/>
    <cellStyle name="已瀏覽過的超連結" xfId="98" builtinId="9" hidden="1"/>
    <cellStyle name="已瀏覽過的超連結" xfId="99" builtinId="9" hidden="1"/>
    <cellStyle name="已瀏覽過的超連結" xfId="100" builtinId="9" hidden="1"/>
    <cellStyle name="已瀏覽過的超連結" xfId="101" builtinId="9" hidden="1"/>
    <cellStyle name="已瀏覽過的超連結" xfId="102" builtinId="9" hidden="1"/>
    <cellStyle name="已瀏覽過的超連結" xfId="103" builtinId="9" hidden="1"/>
    <cellStyle name="已瀏覽過的超連結" xfId="104" builtinId="9" hidden="1"/>
    <cellStyle name="已瀏覽過的超連結" xfId="105" builtinId="9" hidden="1"/>
    <cellStyle name="已瀏覽過的超連結" xfId="106" builtinId="9" hidden="1"/>
    <cellStyle name="已瀏覽過的超連結" xfId="107" builtinId="9" hidden="1"/>
    <cellStyle name="已瀏覽過的超連結" xfId="108" builtinId="9" hidden="1"/>
    <cellStyle name="已瀏覽過的超連結" xfId="109" builtinId="9" hidden="1"/>
    <cellStyle name="已瀏覽過的超連結" xfId="110" builtinId="9" hidden="1"/>
    <cellStyle name="已瀏覽過的超連結" xfId="111" builtinId="9" hidden="1"/>
    <cellStyle name="已瀏覽過的超連結" xfId="112" builtinId="9" hidden="1"/>
    <cellStyle name="已瀏覽過的超連結" xfId="113" builtinId="9" hidden="1"/>
    <cellStyle name="已瀏覽過的超連結" xfId="114" builtinId="9" hidden="1"/>
    <cellStyle name="已瀏覽過的超連結" xfId="115" builtinId="9" hidden="1"/>
    <cellStyle name="已瀏覽過的超連結" xfId="116" builtinId="9" hidden="1"/>
    <cellStyle name="已瀏覽過的超連結" xfId="117" builtinId="9" hidden="1"/>
    <cellStyle name="已瀏覽過的超連結" xfId="118" builtinId="9" hidden="1"/>
    <cellStyle name="已瀏覽過的超連結" xfId="119" builtinId="9" hidden="1"/>
    <cellStyle name="已瀏覽過的超連結" xfId="120" builtinId="9" hidden="1"/>
    <cellStyle name="已瀏覽過的超連結" xfId="121" builtinId="9" hidden="1"/>
    <cellStyle name="已瀏覽過的超連結" xfId="122" builtinId="9" hidden="1"/>
    <cellStyle name="已瀏覽過的超連結" xfId="123" builtinId="9" hidden="1"/>
    <cellStyle name="已瀏覽過的超連結" xfId="124" builtinId="9" hidden="1"/>
    <cellStyle name="已瀏覽過的超連結" xfId="125" builtinId="9" hidden="1"/>
    <cellStyle name="已瀏覽過的超連結" xfId="126" builtinId="9" hidden="1"/>
    <cellStyle name="已瀏覽過的超連結" xfId="127" builtinId="9" hidden="1"/>
    <cellStyle name="已瀏覽過的超連結" xfId="128" builtinId="9" hidden="1"/>
    <cellStyle name="已瀏覽過的超連結" xfId="129" builtinId="9" hidden="1"/>
    <cellStyle name="已瀏覽過的超連結" xfId="130" builtinId="9" hidden="1"/>
    <cellStyle name="已瀏覽過的超連結" xfId="131" builtinId="9" hidden="1"/>
    <cellStyle name="已瀏覽過的超連結" xfId="132" builtinId="9" hidden="1"/>
    <cellStyle name="已瀏覽過的超連結" xfId="133" builtinId="9" hidden="1"/>
    <cellStyle name="已瀏覽過的超連結" xfId="134" builtinId="9" hidden="1"/>
    <cellStyle name="已瀏覽過的超連結" xfId="135" builtinId="9" hidden="1"/>
    <cellStyle name="已瀏覽過的超連結" xfId="136" builtinId="9" hidden="1"/>
    <cellStyle name="已瀏覽過的超連結" xfId="137" builtinId="9" hidden="1"/>
    <cellStyle name="已瀏覽過的超連結" xfId="138" builtinId="9" hidden="1"/>
    <cellStyle name="已瀏覽過的超連結" xfId="139" builtinId="9" hidden="1"/>
    <cellStyle name="已瀏覽過的超連結" xfId="140" builtinId="9" hidden="1"/>
    <cellStyle name="已瀏覽過的超連結" xfId="141" builtinId="9" hidden="1"/>
    <cellStyle name="已瀏覽過的超連結" xfId="142" builtinId="9" hidden="1"/>
    <cellStyle name="已瀏覽過的超連結" xfId="143" builtinId="9" hidden="1"/>
    <cellStyle name="已瀏覽過的超連結" xfId="144" builtinId="9" hidden="1"/>
    <cellStyle name="已瀏覽過的超連結" xfId="145" builtinId="9" hidden="1"/>
    <cellStyle name="已瀏覽過的超連結" xfId="146" builtinId="9" hidden="1"/>
    <cellStyle name="已瀏覽過的超連結" xfId="147" builtinId="9" hidden="1"/>
    <cellStyle name="已瀏覽過的超連結" xfId="148" builtinId="9" hidden="1"/>
    <cellStyle name="已瀏覽過的超連結" xfId="149" builtinId="9" hidden="1"/>
    <cellStyle name="已瀏覽過的超連結" xfId="150" builtinId="9" hidden="1"/>
    <cellStyle name="已瀏覽過的超連結" xfId="151" builtinId="9" hidden="1"/>
    <cellStyle name="已瀏覽過的超連結" xfId="152" builtinId="9" hidden="1"/>
    <cellStyle name="已瀏覽過的超連結" xfId="153" builtinId="9" hidden="1"/>
    <cellStyle name="已瀏覽過的超連結" xfId="154" builtinId="9" hidden="1"/>
    <cellStyle name="已瀏覽過的超連結" xfId="155" builtinId="9" hidden="1"/>
    <cellStyle name="已瀏覽過的超連結" xfId="156" builtinId="9" hidden="1"/>
    <cellStyle name="已瀏覽過的超連結" xfId="157" builtinId="9" hidden="1"/>
    <cellStyle name="已瀏覽過的超連結" xfId="158" builtinId="9" hidden="1"/>
    <cellStyle name="已瀏覽過的超連結" xfId="159" builtinId="9" hidden="1"/>
    <cellStyle name="已瀏覽過的超連結" xfId="160" builtinId="9" hidden="1"/>
    <cellStyle name="已瀏覽過的超連結" xfId="161" builtinId="9" hidden="1"/>
    <cellStyle name="已瀏覽過的超連結" xfId="162" builtinId="9" hidden="1"/>
    <cellStyle name="已瀏覽過的超連結" xfId="163" builtinId="9" hidden="1"/>
    <cellStyle name="已瀏覽過的超連結" xfId="164" builtinId="9" hidden="1"/>
    <cellStyle name="已瀏覽過的超連結" xfId="165" builtinId="9" hidden="1"/>
    <cellStyle name="已瀏覽過的超連結" xfId="166" builtinId="9" hidden="1"/>
    <cellStyle name="已瀏覽過的超連結" xfId="167" builtinId="9" hidden="1"/>
    <cellStyle name="已瀏覽過的超連結" xfId="168" builtinId="9" hidden="1"/>
    <cellStyle name="已瀏覽過的超連結" xfId="169" builtinId="9" hidden="1"/>
    <cellStyle name="已瀏覽過的超連結" xfId="170" builtinId="9" hidden="1"/>
    <cellStyle name="已瀏覽過的超連結" xfId="171" builtinId="9" hidden="1"/>
    <cellStyle name="已瀏覽過的超連結" xfId="172" builtinId="9" hidden="1"/>
    <cellStyle name="已瀏覽過的超連結" xfId="173" builtinId="9" hidden="1"/>
    <cellStyle name="已瀏覽過的超連結" xfId="174" builtinId="9" hidden="1"/>
    <cellStyle name="已瀏覽過的超連結" xfId="175" builtinId="9" hidden="1"/>
    <cellStyle name="已瀏覽過的超連結" xfId="176" builtinId="9" hidden="1"/>
    <cellStyle name="已瀏覽過的超連結" xfId="177" builtinId="9" hidden="1"/>
    <cellStyle name="已瀏覽過的超連結" xfId="178" builtinId="9" hidden="1"/>
    <cellStyle name="已瀏覽過的超連結" xfId="179" builtinId="9" hidden="1"/>
    <cellStyle name="已瀏覽過的超連結" xfId="180" builtinId="9" hidden="1"/>
    <cellStyle name="已瀏覽過的超連結" xfId="181" builtinId="9" hidden="1"/>
    <cellStyle name="已瀏覽過的超連結" xfId="182" builtinId="9" hidden="1"/>
    <cellStyle name="已瀏覽過的超連結" xfId="183" builtinId="9" hidden="1"/>
    <cellStyle name="已瀏覽過的超連結" xfId="184" builtinId="9" hidden="1"/>
    <cellStyle name="已瀏覽過的超連結" xfId="185" builtinId="9" hidden="1"/>
    <cellStyle name="已瀏覽過的超連結" xfId="186" builtinId="9" hidden="1"/>
    <cellStyle name="已瀏覽過的超連結" xfId="187" builtinId="9" hidden="1"/>
    <cellStyle name="已瀏覽過的超連結" xfId="188" builtinId="9" hidden="1"/>
    <cellStyle name="已瀏覽過的超連結" xfId="189" builtinId="9" hidden="1"/>
    <cellStyle name="已瀏覽過的超連結" xfId="190" builtinId="9" hidden="1"/>
    <cellStyle name="已瀏覽過的超連結" xfId="191" builtinId="9" hidden="1"/>
    <cellStyle name="已瀏覽過的超連結" xfId="192" builtinId="9" hidden="1"/>
    <cellStyle name="已瀏覽過的超連結" xfId="193" builtinId="9" hidden="1"/>
    <cellStyle name="已瀏覽過的超連結" xfId="194" builtinId="9" hidden="1"/>
    <cellStyle name="已瀏覽過的超連結" xfId="195" builtinId="9" hidden="1"/>
    <cellStyle name="已瀏覽過的超連結" xfId="196" builtinId="9" hidden="1"/>
    <cellStyle name="已瀏覽過的超連結" xfId="197" builtinId="9" hidden="1"/>
    <cellStyle name="已瀏覽過的超連結" xfId="198" builtinId="9" hidden="1"/>
    <cellStyle name="已瀏覽過的超連結" xfId="199" builtinId="9" hidden="1"/>
    <cellStyle name="已瀏覽過的超連結" xfId="200" builtinId="9" hidden="1"/>
    <cellStyle name="已瀏覽過的超連結" xfId="201" builtinId="9" hidden="1"/>
    <cellStyle name="已瀏覽過的超連結" xfId="202" builtinId="9" hidden="1"/>
    <cellStyle name="已瀏覽過的超連結" xfId="203" builtinId="9" hidden="1"/>
    <cellStyle name="已瀏覽過的超連結" xfId="204" builtinId="9" hidden="1"/>
    <cellStyle name="已瀏覽過的超連結" xfId="205" builtinId="9" hidden="1"/>
    <cellStyle name="已瀏覽過的超連結" xfId="206" builtinId="9" hidden="1"/>
    <cellStyle name="已瀏覽過的超連結" xfId="207" builtinId="9" hidden="1"/>
    <cellStyle name="已瀏覽過的超連結" xfId="208" builtinId="9" hidden="1"/>
    <cellStyle name="已瀏覽過的超連結" xfId="209" builtinId="9" hidden="1"/>
    <cellStyle name="已瀏覽過的超連結" xfId="210" builtinId="9" hidden="1"/>
    <cellStyle name="已瀏覽過的超連結" xfId="211" builtinId="9" hidden="1"/>
    <cellStyle name="已瀏覽過的超連結" xfId="212" builtinId="9" hidden="1"/>
    <cellStyle name="已瀏覽過的超連結" xfId="213" builtinId="9" hidden="1"/>
    <cellStyle name="已瀏覽過的超連結" xfId="214" builtinId="9" hidden="1"/>
    <cellStyle name="已瀏覽過的超連結" xfId="215" builtinId="9" hidden="1"/>
    <cellStyle name="已瀏覽過的超連結" xfId="216" builtinId="9" hidden="1"/>
    <cellStyle name="已瀏覽過的超連結" xfId="217" builtinId="9" hidden="1"/>
    <cellStyle name="已瀏覽過的超連結" xfId="218" builtinId="9" hidden="1"/>
    <cellStyle name="已瀏覽過的超連結" xfId="219" builtinId="9" hidden="1"/>
    <cellStyle name="已瀏覽過的超連結" xfId="220" builtinId="9" hidden="1"/>
    <cellStyle name="已瀏覽過的超連結" xfId="221" builtinId="9" hidden="1"/>
    <cellStyle name="已瀏覽過的超連結" xfId="222" builtinId="9" hidden="1"/>
    <cellStyle name="已瀏覽過的超連結" xfId="223" builtinId="9" hidden="1"/>
    <cellStyle name="已瀏覽過的超連結" xfId="224" builtinId="9" hidden="1"/>
    <cellStyle name="已瀏覽過的超連結" xfId="225" builtinId="9" hidden="1"/>
    <cellStyle name="已瀏覽過的超連結" xfId="226" builtinId="9" hidden="1"/>
    <cellStyle name="已瀏覽過的超連結" xfId="227" builtinId="9" hidden="1"/>
    <cellStyle name="已瀏覽過的超連結" xfId="228" builtinId="9" hidden="1"/>
    <cellStyle name="已瀏覽過的超連結" xfId="229" builtinId="9" hidden="1"/>
    <cellStyle name="已瀏覽過的超連結" xfId="230" builtinId="9" hidden="1"/>
    <cellStyle name="已瀏覽過的超連結" xfId="231" builtinId="9" hidden="1"/>
    <cellStyle name="已瀏覽過的超連結" xfId="232" builtinId="9" hidden="1"/>
    <cellStyle name="已瀏覽過的超連結" xfId="233" builtinId="9" hidden="1"/>
    <cellStyle name="已瀏覽過的超連結" xfId="234" builtinId="9" hidden="1"/>
    <cellStyle name="已瀏覽過的超連結" xfId="235" builtinId="9" hidden="1"/>
    <cellStyle name="已瀏覽過的超連結" xfId="236" builtinId="9" hidden="1"/>
    <cellStyle name="已瀏覽過的超連結" xfId="237" builtinId="9" hidden="1"/>
    <cellStyle name="已瀏覽過的超連結" xfId="238" builtinId="9" hidden="1"/>
    <cellStyle name="已瀏覽過的超連結" xfId="239" builtinId="9" hidden="1"/>
    <cellStyle name="已瀏覽過的超連結" xfId="240" builtinId="9" hidden="1"/>
    <cellStyle name="已瀏覽過的超連結" xfId="241" builtinId="9" hidden="1"/>
    <cellStyle name="已瀏覽過的超連結" xfId="242" builtinId="9" hidden="1"/>
    <cellStyle name="已瀏覽過的超連結" xfId="243" builtinId="9" hidden="1"/>
    <cellStyle name="已瀏覽過的超連結" xfId="244" builtinId="9" hidden="1"/>
    <cellStyle name="已瀏覽過的超連結" xfId="245" builtinId="9" hidden="1"/>
    <cellStyle name="已瀏覽過的超連結" xfId="246" builtinId="9" hidden="1"/>
    <cellStyle name="已瀏覽過的超連結" xfId="247" builtinId="9" hidden="1"/>
    <cellStyle name="已瀏覽過的超連結" xfId="248" builtinId="9" hidden="1"/>
    <cellStyle name="已瀏覽過的超連結" xfId="249" builtinId="9" hidden="1"/>
    <cellStyle name="已瀏覽過的超連結" xfId="250" builtinId="9" hidden="1"/>
    <cellStyle name="已瀏覽過的超連結" xfId="251" builtinId="9" hidden="1"/>
    <cellStyle name="已瀏覽過的超連結" xfId="252" builtinId="9" hidden="1"/>
    <cellStyle name="已瀏覽過的超連結" xfId="253" builtinId="9" hidden="1"/>
    <cellStyle name="已瀏覽過的超連結" xfId="254" builtinId="9" hidden="1"/>
    <cellStyle name="已瀏覽過的超連結" xfId="255" builtinId="9" hidden="1"/>
    <cellStyle name="已瀏覽過的超連結" xfId="256" builtinId="9" hidden="1"/>
    <cellStyle name="已瀏覽過的超連結" xfId="257" builtinId="9" hidden="1"/>
    <cellStyle name="已瀏覽過的超連結" xfId="258" builtinId="9" hidden="1"/>
    <cellStyle name="已瀏覽過的超連結" xfId="259" builtinId="9" hidden="1"/>
    <cellStyle name="已瀏覽過的超連結" xfId="260" builtinId="9" hidden="1"/>
    <cellStyle name="已瀏覽過的超連結" xfId="261" builtinId="9" hidden="1"/>
    <cellStyle name="已瀏覽過的超連結" xfId="262" builtinId="9" hidden="1"/>
    <cellStyle name="已瀏覽過的超連結" xfId="263" builtinId="9" hidden="1"/>
    <cellStyle name="已瀏覽過的超連結" xfId="264" builtinId="9" hidden="1"/>
    <cellStyle name="已瀏覽過的超連結" xfId="265" builtinId="9" hidden="1"/>
    <cellStyle name="已瀏覽過的超連結" xfId="266" builtinId="9" hidden="1"/>
    <cellStyle name="已瀏覽過的超連結" xfId="267" builtinId="9" hidden="1"/>
    <cellStyle name="已瀏覽過的超連結" xfId="268" builtinId="9" hidden="1"/>
    <cellStyle name="已瀏覽過的超連結" xfId="269" builtinId="9" hidden="1"/>
    <cellStyle name="已瀏覽過的超連結" xfId="270" builtinId="9" hidden="1"/>
    <cellStyle name="已瀏覽過的超連結" xfId="271" builtinId="9" hidden="1"/>
    <cellStyle name="已瀏覽過的超連結" xfId="272" builtinId="9" hidden="1"/>
    <cellStyle name="已瀏覽過的超連結" xfId="273" builtinId="9" hidden="1"/>
    <cellStyle name="已瀏覽過的超連結" xfId="274" builtinId="9" hidden="1"/>
    <cellStyle name="已瀏覽過的超連結" xfId="275" builtinId="9" hidden="1"/>
    <cellStyle name="已瀏覽過的超連結" xfId="276" builtinId="9" hidden="1"/>
    <cellStyle name="已瀏覽過的超連結" xfId="277" builtinId="9" hidden="1"/>
    <cellStyle name="已瀏覽過的超連結" xfId="278" builtinId="9" hidden="1"/>
    <cellStyle name="已瀏覽過的超連結" xfId="279" builtinId="9" hidden="1"/>
    <cellStyle name="已瀏覽過的超連結" xfId="280" builtinId="9" hidden="1"/>
    <cellStyle name="已瀏覽過的超連結" xfId="281" builtinId="9" hidden="1"/>
    <cellStyle name="已瀏覽過的超連結" xfId="282" builtinId="9" hidden="1"/>
    <cellStyle name="已瀏覽過的超連結" xfId="283" builtinId="9" hidden="1"/>
    <cellStyle name="已瀏覽過的超連結" xfId="284" builtinId="9" hidden="1"/>
    <cellStyle name="已瀏覽過的超連結" xfId="285" builtinId="9" hidden="1"/>
    <cellStyle name="已瀏覽過的超連結" xfId="286" builtinId="9" hidden="1"/>
    <cellStyle name="已瀏覽過的超連結" xfId="287" builtinId="9" hidden="1"/>
    <cellStyle name="已瀏覽過的超連結" xfId="288" builtinId="9" hidden="1"/>
    <cellStyle name="已瀏覽過的超連結" xfId="289" builtinId="9" hidden="1"/>
    <cellStyle name="已瀏覽過的超連結" xfId="290" builtinId="9" hidden="1"/>
    <cellStyle name="已瀏覽過的超連結" xfId="291" builtinId="9" hidden="1"/>
    <cellStyle name="已瀏覽過的超連結" xfId="292" builtinId="9" hidden="1"/>
    <cellStyle name="已瀏覽過的超連結" xfId="293" builtinId="9" hidden="1"/>
    <cellStyle name="已瀏覽過的超連結" xfId="294" builtinId="9" hidden="1"/>
    <cellStyle name="已瀏覽過的超連結" xfId="295" builtinId="9" hidden="1"/>
    <cellStyle name="已瀏覽過的超連結" xfId="296" builtinId="9" hidden="1"/>
    <cellStyle name="已瀏覽過的超連結" xfId="297" builtinId="9" hidden="1"/>
    <cellStyle name="已瀏覽過的超連結" xfId="298" builtinId="9" hidden="1"/>
    <cellStyle name="已瀏覽過的超連結" xfId="299" builtinId="9" hidden="1"/>
    <cellStyle name="已瀏覽過的超連結" xfId="300" builtinId="9" hidden="1"/>
    <cellStyle name="已瀏覽過的超連結" xfId="301" builtinId="9" hidden="1"/>
    <cellStyle name="已瀏覽過的超連結" xfId="302" builtinId="9" hidden="1"/>
    <cellStyle name="已瀏覽過的超連結" xfId="303" builtinId="9" hidden="1"/>
    <cellStyle name="已瀏覽過的超連結" xfId="304" builtinId="9" hidden="1"/>
    <cellStyle name="已瀏覽過的超連結" xfId="305" builtinId="9" hidden="1"/>
    <cellStyle name="已瀏覽過的超連結" xfId="306" builtinId="9" hidden="1"/>
    <cellStyle name="已瀏覽過的超連結" xfId="307" builtinId="9" hidden="1"/>
    <cellStyle name="已瀏覽過的超連結" xfId="308" builtinId="9" hidden="1"/>
    <cellStyle name="已瀏覽過的超連結" xfId="309" builtinId="9" hidden="1"/>
    <cellStyle name="已瀏覽過的超連結" xfId="310" builtinId="9" hidden="1"/>
    <cellStyle name="已瀏覽過的超連結" xfId="311" builtinId="9" hidden="1"/>
    <cellStyle name="已瀏覽過的超連結" xfId="312" builtinId="9" hidden="1"/>
    <cellStyle name="已瀏覽過的超連結" xfId="313" builtinId="9" hidden="1"/>
    <cellStyle name="已瀏覽過的超連結" xfId="314" builtinId="9" hidden="1"/>
    <cellStyle name="已瀏覽過的超連結" xfId="315" builtinId="9" hidden="1"/>
    <cellStyle name="已瀏覽過的超連結" xfId="316" builtinId="9" hidden="1"/>
    <cellStyle name="已瀏覽過的超連結" xfId="317" builtinId="9" hidden="1"/>
    <cellStyle name="已瀏覽過的超連結" xfId="318" builtinId="9" hidden="1"/>
    <cellStyle name="已瀏覽過的超連結" xfId="319" builtinId="9" hidden="1"/>
    <cellStyle name="已瀏覽過的超連結" xfId="320" builtinId="9" hidden="1"/>
    <cellStyle name="已瀏覽過的超連結" xfId="321" builtinId="9" hidden="1"/>
    <cellStyle name="已瀏覽過的超連結" xfId="322" builtinId="9" hidden="1"/>
    <cellStyle name="已瀏覽過的超連結" xfId="323" builtinId="9" hidden="1"/>
    <cellStyle name="已瀏覽過的超連結" xfId="324" builtinId="9" hidden="1"/>
    <cellStyle name="已瀏覽過的超連結" xfId="325" builtinId="9" hidden="1"/>
    <cellStyle name="已瀏覽過的超連結" xfId="326" builtinId="9" hidden="1"/>
    <cellStyle name="已瀏覽過的超連結" xfId="327" builtinId="9" hidden="1"/>
    <cellStyle name="已瀏覽過的超連結" xfId="328" builtinId="9" hidden="1"/>
    <cellStyle name="已瀏覽過的超連結" xfId="329" builtinId="9" hidden="1"/>
    <cellStyle name="已瀏覽過的超連結" xfId="330" builtinId="9" hidden="1"/>
    <cellStyle name="已瀏覽過的超連結" xfId="331" builtinId="9" hidden="1"/>
    <cellStyle name="已瀏覽過的超連結" xfId="332" builtinId="9" hidden="1"/>
    <cellStyle name="已瀏覽過的超連結" xfId="333" builtinId="9" hidden="1"/>
    <cellStyle name="已瀏覽過的超連結" xfId="334" builtinId="9" hidden="1"/>
    <cellStyle name="已瀏覽過的超連結" xfId="335" builtinId="9" hidden="1"/>
    <cellStyle name="已瀏覽過的超連結" xfId="336" builtinId="9" hidden="1"/>
    <cellStyle name="已瀏覽過的超連結" xfId="337" builtinId="9" hidden="1"/>
    <cellStyle name="已瀏覽過的超連結" xfId="338" builtinId="9" hidden="1"/>
    <cellStyle name="已瀏覽過的超連結" xfId="339" builtinId="9" hidden="1"/>
    <cellStyle name="已瀏覽過的超連結" xfId="340" builtinId="9" hidden="1"/>
    <cellStyle name="已瀏覽過的超連結" xfId="341" builtinId="9" hidden="1"/>
    <cellStyle name="已瀏覽過的超連結" xfId="342" builtinId="9" hidden="1"/>
    <cellStyle name="已瀏覽過的超連結" xfId="343" builtinId="9" hidden="1"/>
    <cellStyle name="已瀏覽過的超連結" xfId="344" builtinId="9" hidden="1"/>
    <cellStyle name="已瀏覽過的超連結" xfId="345" builtinId="9" hidden="1"/>
    <cellStyle name="已瀏覽過的超連結" xfId="346" builtinId="9" hidden="1"/>
    <cellStyle name="已瀏覽過的超連結" xfId="347" builtinId="9" hidden="1"/>
    <cellStyle name="已瀏覽過的超連結" xfId="348" builtinId="9" hidden="1"/>
    <cellStyle name="已瀏覽過的超連結" xfId="349" builtinId="9" hidden="1"/>
    <cellStyle name="已瀏覽過的超連結" xfId="350" builtinId="9" hidden="1"/>
    <cellStyle name="已瀏覽過的超連結" xfId="351" builtinId="9" hidden="1"/>
    <cellStyle name="已瀏覽過的超連結" xfId="352" builtinId="9" hidden="1"/>
    <cellStyle name="已瀏覽過的超連結" xfId="353" builtinId="9" hidden="1"/>
    <cellStyle name="已瀏覽過的超連結" xfId="354" builtinId="9" hidden="1"/>
    <cellStyle name="已瀏覽過的超連結" xfId="355" builtinId="9" hidden="1"/>
    <cellStyle name="已瀏覽過的超連結" xfId="356" builtinId="9" hidden="1"/>
    <cellStyle name="已瀏覽過的超連結" xfId="357" builtinId="9" hidden="1"/>
    <cellStyle name="已瀏覽過的超連結" xfId="358" builtinId="9" hidden="1"/>
    <cellStyle name="已瀏覽過的超連結" xfId="359" builtinId="9" hidden="1"/>
    <cellStyle name="已瀏覽過的超連結" xfId="360" builtinId="9" hidden="1"/>
    <cellStyle name="已瀏覽過的超連結" xfId="361" builtinId="9" hidden="1"/>
    <cellStyle name="已瀏覽過的超連結" xfId="362" builtinId="9" hidden="1"/>
    <cellStyle name="已瀏覽過的超連結" xfId="363" builtinId="9" hidden="1"/>
    <cellStyle name="已瀏覽過的超連結" xfId="364" builtinId="9" hidden="1"/>
    <cellStyle name="已瀏覽過的超連結" xfId="365" builtinId="9" hidden="1"/>
    <cellStyle name="已瀏覽過的超連結" xfId="366" builtinId="9" hidden="1"/>
    <cellStyle name="已瀏覽過的超連結" xfId="367" builtinId="9" hidden="1"/>
    <cellStyle name="已瀏覽過的超連結" xfId="368" builtinId="9" hidden="1"/>
    <cellStyle name="已瀏覽過的超連結" xfId="369" builtinId="9" hidden="1"/>
    <cellStyle name="已瀏覽過的超連結" xfId="370" builtinId="9" hidden="1"/>
    <cellStyle name="已瀏覽過的超連結" xfId="371" builtinId="9" hidden="1"/>
    <cellStyle name="已瀏覽過的超連結" xfId="372" builtinId="9" hidden="1"/>
    <cellStyle name="已瀏覽過的超連結" xfId="373" builtinId="9" hidden="1"/>
    <cellStyle name="已瀏覽過的超連結" xfId="374" builtinId="9" hidden="1"/>
    <cellStyle name="已瀏覽過的超連結" xfId="375" builtinId="9" hidden="1"/>
    <cellStyle name="已瀏覽過的超連結" xfId="376" builtinId="9" hidden="1"/>
    <cellStyle name="已瀏覽過的超連結" xfId="377" builtinId="9" hidden="1"/>
    <cellStyle name="已瀏覽過的超連結" xfId="378" builtinId="9" hidden="1"/>
    <cellStyle name="已瀏覽過的超連結" xfId="379" builtinId="9" hidden="1"/>
    <cellStyle name="已瀏覽過的超連結" xfId="380" builtinId="9" hidden="1"/>
    <cellStyle name="已瀏覽過的超連結" xfId="381" builtinId="9" hidden="1"/>
    <cellStyle name="已瀏覽過的超連結" xfId="382" builtinId="9" hidden="1"/>
    <cellStyle name="已瀏覽過的超連結" xfId="383" builtinId="9" hidden="1"/>
    <cellStyle name="已瀏覽過的超連結" xfId="384" builtinId="9" hidden="1"/>
    <cellStyle name="已瀏覽過的超連結" xfId="385" builtinId="9" hidden="1"/>
    <cellStyle name="已瀏覽過的超連結" xfId="386" builtinId="9" hidden="1"/>
    <cellStyle name="已瀏覽過的超連結" xfId="387" builtinId="9" hidden="1"/>
    <cellStyle name="已瀏覽過的超連結" xfId="388" builtinId="9" hidden="1"/>
    <cellStyle name="已瀏覽過的超連結" xfId="389" builtinId="9" hidden="1"/>
    <cellStyle name="已瀏覽過的超連結" xfId="390" builtinId="9" hidden="1"/>
    <cellStyle name="已瀏覽過的超連結" xfId="391" builtinId="9" hidden="1"/>
    <cellStyle name="已瀏覽過的超連結" xfId="392" builtinId="9" hidden="1"/>
    <cellStyle name="已瀏覽過的超連結" xfId="393" builtinId="9" hidden="1"/>
    <cellStyle name="已瀏覽過的超連結" xfId="394" builtinId="9" hidden="1"/>
    <cellStyle name="已瀏覽過的超連結" xfId="395" builtinId="9" hidden="1"/>
    <cellStyle name="已瀏覽過的超連結" xfId="396" builtinId="9" hidden="1"/>
    <cellStyle name="已瀏覽過的超連結" xfId="397" builtinId="9" hidden="1"/>
    <cellStyle name="已瀏覽過的超連結" xfId="398" builtinId="9" hidden="1"/>
    <cellStyle name="已瀏覽過的超連結" xfId="399" builtinId="9" hidden="1"/>
    <cellStyle name="已瀏覽過的超連結" xfId="400" builtinId="9" hidden="1"/>
    <cellStyle name="已瀏覽過的超連結" xfId="401" builtinId="9" hidden="1"/>
    <cellStyle name="已瀏覽過的超連結" xfId="402" builtinId="9" hidden="1"/>
    <cellStyle name="已瀏覽過的超連結" xfId="403" builtinId="9" hidden="1"/>
    <cellStyle name="已瀏覽過的超連結" xfId="404" builtinId="9" hidden="1"/>
    <cellStyle name="已瀏覽過的超連結" xfId="405" builtinId="9" hidden="1"/>
    <cellStyle name="已瀏覽過的超連結" xfId="406" builtinId="9" hidden="1"/>
    <cellStyle name="已瀏覽過的超連結" xfId="407" builtinId="9" hidden="1"/>
    <cellStyle name="已瀏覽過的超連結" xfId="408" builtinId="9" hidden="1"/>
    <cellStyle name="已瀏覽過的超連結" xfId="409" builtinId="9" hidden="1"/>
    <cellStyle name="已瀏覽過的超連結" xfId="410" builtinId="9" hidden="1"/>
    <cellStyle name="已瀏覽過的超連結" xfId="411" builtinId="9" hidden="1"/>
    <cellStyle name="已瀏覽過的超連結" xfId="412" builtinId="9" hidden="1"/>
    <cellStyle name="已瀏覽過的超連結" xfId="413" builtinId="9" hidden="1"/>
    <cellStyle name="已瀏覽過的超連結" xfId="414" builtinId="9" hidden="1"/>
    <cellStyle name="已瀏覽過的超連結" xfId="415" builtinId="9" hidden="1"/>
    <cellStyle name="已瀏覽過的超連結" xfId="416" builtinId="9" hidden="1"/>
    <cellStyle name="已瀏覽過的超連結" xfId="417" builtinId="9" hidden="1"/>
    <cellStyle name="已瀏覽過的超連結" xfId="418" builtinId="9" hidden="1"/>
    <cellStyle name="已瀏覽過的超連結" xfId="419" builtinId="9" hidden="1"/>
    <cellStyle name="已瀏覽過的超連結" xfId="420" builtinId="9" hidden="1"/>
    <cellStyle name="已瀏覽過的超連結" xfId="421" builtinId="9" hidden="1"/>
    <cellStyle name="已瀏覽過的超連結" xfId="422" builtinId="9" hidden="1"/>
    <cellStyle name="已瀏覽過的超連結" xfId="423" builtinId="9" hidden="1"/>
    <cellStyle name="已瀏覽過的超連結" xfId="424" builtinId="9" hidden="1"/>
    <cellStyle name="已瀏覽過的超連結" xfId="425" builtinId="9" hidden="1"/>
    <cellStyle name="已瀏覽過的超連結" xfId="426" builtinId="9" hidden="1"/>
    <cellStyle name="已瀏覽過的超連結" xfId="427" builtinId="9" hidden="1"/>
    <cellStyle name="已瀏覽過的超連結" xfId="428" builtinId="9" hidden="1"/>
    <cellStyle name="已瀏覽過的超連結" xfId="429" builtinId="9" hidden="1"/>
    <cellStyle name="已瀏覽過的超連結" xfId="430" builtinId="9" hidden="1"/>
    <cellStyle name="已瀏覽過的超連結" xfId="431" builtinId="9" hidden="1"/>
    <cellStyle name="已瀏覽過的超連結" xfId="432" builtinId="9" hidden="1"/>
    <cellStyle name="已瀏覽過的超連結" xfId="433" builtinId="9" hidden="1"/>
    <cellStyle name="已瀏覽過的超連結" xfId="434" builtinId="9" hidden="1"/>
    <cellStyle name="已瀏覽過的超連結" xfId="435" builtinId="9" hidden="1"/>
    <cellStyle name="已瀏覽過的超連結" xfId="436" builtinId="9" hidden="1"/>
    <cellStyle name="已瀏覽過的超連結" xfId="437" builtinId="9" hidden="1"/>
    <cellStyle name="已瀏覽過的超連結" xfId="438" builtinId="9" hidden="1"/>
    <cellStyle name="已瀏覽過的超連結" xfId="439" builtinId="9" hidden="1"/>
    <cellStyle name="已瀏覽過的超連結" xfId="440" builtinId="9" hidden="1"/>
    <cellStyle name="已瀏覽過的超連結" xfId="441" builtinId="9" hidden="1"/>
    <cellStyle name="已瀏覽過的超連結" xfId="442" builtinId="9" hidden="1"/>
    <cellStyle name="已瀏覽過的超連結" xfId="443" builtinId="9" hidden="1"/>
    <cellStyle name="已瀏覽過的超連結" xfId="444" builtinId="9" hidden="1"/>
    <cellStyle name="已瀏覽過的超連結" xfId="445" builtinId="9" hidden="1"/>
    <cellStyle name="已瀏覽過的超連結" xfId="446" builtinId="9" hidden="1"/>
    <cellStyle name="已瀏覽過的超連結" xfId="447" builtinId="9" hidden="1"/>
    <cellStyle name="已瀏覽過的超連結" xfId="448" builtinId="9" hidden="1"/>
    <cellStyle name="已瀏覽過的超連結" xfId="449" builtinId="9" hidden="1"/>
    <cellStyle name="已瀏覽過的超連結" xfId="450" builtinId="9" hidden="1"/>
    <cellStyle name="已瀏覽過的超連結" xfId="451" builtinId="9" hidden="1"/>
    <cellStyle name="已瀏覽過的超連結" xfId="452" builtinId="9" hidden="1"/>
    <cellStyle name="已瀏覽過的超連結" xfId="453" builtinId="9" hidden="1"/>
    <cellStyle name="已瀏覽過的超連結" xfId="454" builtinId="9" hidden="1"/>
    <cellStyle name="已瀏覽過的超連結" xfId="455" builtinId="9" hidden="1"/>
    <cellStyle name="已瀏覽過的超連結" xfId="456" builtinId="9" hidden="1"/>
    <cellStyle name="已瀏覽過的超連結" xfId="457" builtinId="9" hidden="1"/>
    <cellStyle name="已瀏覽過的超連結" xfId="458" builtinId="9" hidden="1"/>
    <cellStyle name="已瀏覽過的超連結" xfId="459" builtinId="9" hidden="1"/>
    <cellStyle name="已瀏覽過的超連結" xfId="460" builtinId="9" hidden="1"/>
    <cellStyle name="已瀏覽過的超連結" xfId="461" builtinId="9" hidden="1"/>
    <cellStyle name="已瀏覽過的超連結" xfId="462" builtinId="9" hidden="1"/>
    <cellStyle name="已瀏覽過的超連結" xfId="463" builtinId="9" hidden="1"/>
    <cellStyle name="已瀏覽過的超連結" xfId="464" builtinId="9" hidden="1"/>
    <cellStyle name="已瀏覽過的超連結" xfId="465" builtinId="9" hidden="1"/>
    <cellStyle name="已瀏覽過的超連結" xfId="466" builtinId="9" hidden="1"/>
    <cellStyle name="已瀏覽過的超連結" xfId="467" builtinId="9" hidden="1"/>
    <cellStyle name="已瀏覽過的超連結" xfId="468" builtinId="9" hidden="1"/>
    <cellStyle name="已瀏覽過的超連結" xfId="469" builtinId="9" hidden="1"/>
    <cellStyle name="已瀏覽過的超連結" xfId="470" builtinId="9" hidden="1"/>
    <cellStyle name="已瀏覽過的超連結" xfId="471" builtinId="9" hidden="1"/>
    <cellStyle name="已瀏覽過的超連結" xfId="472" builtinId="9" hidden="1"/>
    <cellStyle name="已瀏覽過的超連結" xfId="473" builtinId="9" hidden="1"/>
    <cellStyle name="已瀏覽過的超連結" xfId="474" builtinId="9" hidden="1"/>
    <cellStyle name="已瀏覽過的超連結" xfId="475" builtinId="9" hidden="1"/>
    <cellStyle name="已瀏覽過的超連結" xfId="476" builtinId="9" hidden="1"/>
    <cellStyle name="已瀏覽過的超連結" xfId="477" builtinId="9" hidden="1"/>
    <cellStyle name="已瀏覽過的超連結" xfId="478" builtinId="9" hidden="1"/>
    <cellStyle name="已瀏覽過的超連結" xfId="479" builtinId="9" hidden="1"/>
    <cellStyle name="已瀏覽過的超連結" xfId="480" builtinId="9" hidden="1"/>
    <cellStyle name="已瀏覽過的超連結" xfId="481" builtinId="9" hidden="1"/>
    <cellStyle name="已瀏覽過的超連結" xfId="482" builtinId="9" hidden="1"/>
    <cellStyle name="已瀏覽過的超連結" xfId="483" builtinId="9" hidden="1"/>
    <cellStyle name="已瀏覽過的超連結" xfId="484" builtinId="9" hidden="1"/>
    <cellStyle name="已瀏覽過的超連結" xfId="485" builtinId="9" hidden="1"/>
    <cellStyle name="已瀏覽過的超連結" xfId="486" builtinId="9" hidden="1"/>
    <cellStyle name="已瀏覽過的超連結" xfId="487" builtinId="9" hidden="1"/>
    <cellStyle name="已瀏覽過的超連結" xfId="488" builtinId="9" hidden="1"/>
    <cellStyle name="已瀏覽過的超連結" xfId="489" builtinId="9" hidden="1"/>
    <cellStyle name="已瀏覽過的超連結" xfId="490" builtinId="9" hidden="1"/>
    <cellStyle name="已瀏覽過的超連結" xfId="491" builtinId="9" hidden="1"/>
    <cellStyle name="已瀏覽過的超連結" xfId="492" builtinId="9" hidden="1"/>
    <cellStyle name="已瀏覽過的超連結" xfId="493" builtinId="9" hidden="1"/>
    <cellStyle name="已瀏覽過的超連結" xfId="494" builtinId="9" hidden="1"/>
    <cellStyle name="已瀏覽過的超連結" xfId="495" builtinId="9" hidden="1"/>
    <cellStyle name="已瀏覽過的超連結" xfId="496" builtinId="9" hidden="1"/>
    <cellStyle name="已瀏覽過的超連結" xfId="497" builtinId="9" hidden="1"/>
    <cellStyle name="已瀏覽過的超連結" xfId="498" builtinId="9" hidden="1"/>
    <cellStyle name="已瀏覽過的超連結" xfId="499" builtinId="9" hidden="1"/>
    <cellStyle name="已瀏覽過的超連結" xfId="500" builtinId="9" hidden="1"/>
    <cellStyle name="已瀏覽過的超連結" xfId="501" builtinId="9" hidden="1"/>
    <cellStyle name="已瀏覽過的超連結" xfId="502" builtinId="9" hidden="1"/>
    <cellStyle name="已瀏覽過的超連結" xfId="503" builtinId="9" hidden="1"/>
    <cellStyle name="已瀏覽過的超連結" xfId="504" builtinId="9" hidden="1"/>
    <cellStyle name="已瀏覽過的超連結" xfId="505" builtinId="9" hidden="1"/>
    <cellStyle name="已瀏覽過的超連結" xfId="506" builtinId="9" hidden="1"/>
    <cellStyle name="已瀏覽過的超連結" xfId="507" builtinId="9" hidden="1"/>
    <cellStyle name="已瀏覽過的超連結" xfId="508" builtinId="9" hidden="1"/>
    <cellStyle name="已瀏覽過的超連結" xfId="509" builtinId="9" hidden="1"/>
    <cellStyle name="已瀏覽過的超連結" xfId="510" builtinId="9" hidden="1"/>
    <cellStyle name="已瀏覽過的超連結" xfId="511" builtinId="9" hidden="1"/>
    <cellStyle name="已瀏覽過的超連結" xfId="512" builtinId="9" hidden="1"/>
    <cellStyle name="已瀏覽過的超連結" xfId="513" builtinId="9" hidden="1"/>
    <cellStyle name="已瀏覽過的超連結" xfId="514" builtinId="9" hidden="1"/>
    <cellStyle name="已瀏覽過的超連結" xfId="515" builtinId="9" hidden="1"/>
    <cellStyle name="已瀏覽過的超連結" xfId="516" builtinId="9" hidden="1"/>
    <cellStyle name="已瀏覽過的超連結" xfId="517" builtinId="9" hidden="1"/>
    <cellStyle name="已瀏覽過的超連結" xfId="518" builtinId="9" hidden="1"/>
    <cellStyle name="已瀏覽過的超連結" xfId="519" builtinId="9" hidden="1"/>
    <cellStyle name="已瀏覽過的超連結" xfId="520" builtinId="9" hidden="1"/>
    <cellStyle name="已瀏覽過的超連結" xfId="521" builtinId="9" hidden="1"/>
    <cellStyle name="已瀏覽過的超連結" xfId="522" builtinId="9" hidden="1"/>
    <cellStyle name="已瀏覽過的超連結" xfId="523" builtinId="9" hidden="1"/>
    <cellStyle name="已瀏覽過的超連結" xfId="524" builtinId="9" hidden="1"/>
    <cellStyle name="已瀏覽過的超連結" xfId="525" builtinId="9" hidden="1"/>
    <cellStyle name="已瀏覽過的超連結" xfId="526" builtinId="9" hidden="1"/>
    <cellStyle name="已瀏覽過的超連結" xfId="527" builtinId="9" hidden="1"/>
    <cellStyle name="已瀏覽過的超連結" xfId="528" builtinId="9" hidden="1"/>
    <cellStyle name="已瀏覽過的超連結" xfId="529" builtinId="9" hidden="1"/>
    <cellStyle name="已瀏覽過的超連結" xfId="530" builtinId="9" hidden="1"/>
    <cellStyle name="已瀏覽過的超連結" xfId="531" builtinId="9" hidden="1"/>
    <cellStyle name="已瀏覽過的超連結" xfId="532" builtinId="9" hidden="1"/>
    <cellStyle name="已瀏覽過的超連結" xfId="533" builtinId="9" hidden="1"/>
    <cellStyle name="已瀏覽過的超連結" xfId="534" builtinId="9" hidden="1"/>
    <cellStyle name="已瀏覽過的超連結" xfId="535" builtinId="9" hidden="1"/>
    <cellStyle name="已瀏覽過的超連結" xfId="536" builtinId="9" hidden="1"/>
    <cellStyle name="已瀏覽過的超連結" xfId="537" builtinId="9" hidden="1"/>
    <cellStyle name="已瀏覽過的超連結" xfId="538" builtinId="9" hidden="1"/>
    <cellStyle name="已瀏覽過的超連結" xfId="539" builtinId="9" hidden="1"/>
    <cellStyle name="已瀏覽過的超連結" xfId="540" builtinId="9" hidden="1"/>
    <cellStyle name="已瀏覽過的超連結" xfId="541" builtinId="9" hidden="1"/>
    <cellStyle name="已瀏覽過的超連結" xfId="542" builtinId="9" hidden="1"/>
    <cellStyle name="已瀏覽過的超連結" xfId="543" builtinId="9" hidden="1"/>
    <cellStyle name="已瀏覽過的超連結" xfId="544" builtinId="9" hidden="1"/>
    <cellStyle name="已瀏覽過的超連結" xfId="545" builtinId="9" hidden="1"/>
    <cellStyle name="已瀏覽過的超連結" xfId="546" builtinId="9" hidden="1"/>
    <cellStyle name="已瀏覽過的超連結" xfId="547" builtinId="9" hidden="1"/>
    <cellStyle name="已瀏覽過的超連結" xfId="548" builtinId="9" hidden="1"/>
    <cellStyle name="已瀏覽過的超連結" xfId="549" builtinId="9" hidden="1"/>
    <cellStyle name="已瀏覽過的超連結" xfId="550" builtinId="9" hidden="1"/>
    <cellStyle name="已瀏覽過的超連結" xfId="551" builtinId="9" hidden="1"/>
    <cellStyle name="已瀏覽過的超連結" xfId="552" builtinId="9" hidden="1"/>
    <cellStyle name="已瀏覽過的超連結" xfId="553" builtinId="9" hidden="1"/>
    <cellStyle name="已瀏覽過的超連結" xfId="554" builtinId="9" hidden="1"/>
    <cellStyle name="已瀏覽過的超連結" xfId="555" builtinId="9" hidden="1"/>
    <cellStyle name="已瀏覽過的超連結" xfId="556" builtinId="9" hidden="1"/>
    <cellStyle name="已瀏覽過的超連結" xfId="557" builtinId="9" hidden="1"/>
    <cellStyle name="已瀏覽過的超連結" xfId="558" builtinId="9" hidden="1"/>
    <cellStyle name="已瀏覽過的超連結" xfId="559" builtinId="9" hidden="1"/>
    <cellStyle name="已瀏覽過的超連結" xfId="560" builtinId="9" hidden="1"/>
    <cellStyle name="已瀏覽過的超連結" xfId="561" builtinId="9" hidden="1"/>
    <cellStyle name="已瀏覽過的超連結" xfId="562" builtinId="9" hidden="1"/>
    <cellStyle name="已瀏覽過的超連結" xfId="563" builtinId="9" hidden="1"/>
    <cellStyle name="已瀏覽過的超連結" xfId="564" builtinId="9" hidden="1"/>
    <cellStyle name="已瀏覽過的超連結" xfId="565" builtinId="9" hidden="1"/>
    <cellStyle name="已瀏覽過的超連結" xfId="566" builtinId="9" hidden="1"/>
    <cellStyle name="已瀏覽過的超連結" xfId="567" builtinId="9" hidden="1"/>
    <cellStyle name="已瀏覽過的超連結" xfId="568" builtinId="9" hidden="1"/>
    <cellStyle name="已瀏覽過的超連結" xfId="569" builtinId="9" hidden="1"/>
    <cellStyle name="已瀏覽過的超連結" xfId="570" builtinId="9" hidden="1"/>
    <cellStyle name="已瀏覽過的超連結" xfId="571" builtinId="9" hidden="1"/>
    <cellStyle name="已瀏覽過的超連結" xfId="572" builtinId="9" hidden="1"/>
    <cellStyle name="已瀏覽過的超連結" xfId="573" builtinId="9" hidden="1"/>
    <cellStyle name="已瀏覽過的超連結" xfId="574" builtinId="9" hidden="1"/>
    <cellStyle name="已瀏覽過的超連結" xfId="575" builtinId="9" hidden="1"/>
    <cellStyle name="已瀏覽過的超連結" xfId="576" builtinId="9" hidden="1"/>
    <cellStyle name="已瀏覽過的超連結" xfId="577" builtinId="9" hidden="1"/>
    <cellStyle name="已瀏覽過的超連結" xfId="578" builtinId="9" hidden="1"/>
    <cellStyle name="已瀏覽過的超連結" xfId="579" builtinId="9" hidden="1"/>
    <cellStyle name="已瀏覽過的超連結" xfId="580" builtinId="9" hidden="1"/>
    <cellStyle name="已瀏覽過的超連結" xfId="581" builtinId="9" hidden="1"/>
    <cellStyle name="已瀏覽過的超連結" xfId="582" builtinId="9" hidden="1"/>
    <cellStyle name="已瀏覽過的超連結" xfId="583" builtinId="9" hidden="1"/>
    <cellStyle name="已瀏覽過的超連結" xfId="584" builtinId="9" hidden="1"/>
    <cellStyle name="已瀏覽過的超連結" xfId="585" builtinId="9" hidden="1"/>
    <cellStyle name="已瀏覽過的超連結" xfId="586" builtinId="9" hidden="1"/>
    <cellStyle name="已瀏覽過的超連結" xfId="587" builtinId="9" hidden="1"/>
    <cellStyle name="已瀏覽過的超連結" xfId="588" builtinId="9" hidden="1"/>
    <cellStyle name="已瀏覽過的超連結" xfId="589" builtinId="9" hidden="1"/>
    <cellStyle name="已瀏覽過的超連結" xfId="590" builtinId="9" hidden="1"/>
    <cellStyle name="已瀏覽過的超連結" xfId="591" builtinId="9" hidden="1"/>
    <cellStyle name="已瀏覽過的超連結" xfId="592" builtinId="9" hidden="1"/>
    <cellStyle name="已瀏覽過的超連結" xfId="593" builtinId="9" hidden="1"/>
    <cellStyle name="已瀏覽過的超連結" xfId="594" builtinId="9" hidden="1"/>
    <cellStyle name="已瀏覽過的超連結" xfId="595" builtinId="9" hidden="1"/>
    <cellStyle name="已瀏覽過的超連結" xfId="596" builtinId="9" hidden="1"/>
    <cellStyle name="已瀏覽過的超連結" xfId="597" builtinId="9" hidden="1"/>
    <cellStyle name="已瀏覽過的超連結" xfId="598" builtinId="9" hidden="1"/>
    <cellStyle name="已瀏覽過的超連結" xfId="599" builtinId="9" hidden="1"/>
    <cellStyle name="已瀏覽過的超連結" xfId="600" builtinId="9" hidden="1"/>
    <cellStyle name="已瀏覽過的超連結" xfId="601" builtinId="9" hidden="1"/>
    <cellStyle name="已瀏覽過的超連結" xfId="602" builtinId="9" hidden="1"/>
    <cellStyle name="已瀏覽過的超連結" xfId="603" builtinId="9" hidden="1"/>
    <cellStyle name="已瀏覽過的超連結" xfId="604" builtinId="9" hidden="1"/>
    <cellStyle name="已瀏覽過的超連結" xfId="605" builtinId="9" hidden="1"/>
    <cellStyle name="已瀏覽過的超連結" xfId="606" builtinId="9" hidden="1"/>
    <cellStyle name="已瀏覽過的超連結" xfId="607" builtinId="9" hidden="1"/>
    <cellStyle name="已瀏覽過的超連結" xfId="608" builtinId="9" hidden="1"/>
    <cellStyle name="已瀏覽過的超連結" xfId="609" builtinId="9" hidden="1"/>
    <cellStyle name="已瀏覽過的超連結" xfId="610" builtinId="9" hidden="1"/>
    <cellStyle name="已瀏覽過的超連結" xfId="611" builtinId="9" hidden="1"/>
    <cellStyle name="已瀏覽過的超連結" xfId="612" builtinId="9" hidden="1"/>
    <cellStyle name="已瀏覽過的超連結" xfId="613" builtinId="9" hidden="1"/>
    <cellStyle name="已瀏覽過的超連結" xfId="614" builtinId="9" hidden="1"/>
    <cellStyle name="已瀏覽過的超連結" xfId="615" builtinId="9" hidden="1"/>
    <cellStyle name="已瀏覽過的超連結" xfId="616" builtinId="9" hidden="1"/>
    <cellStyle name="已瀏覽過的超連結" xfId="617" builtinId="9" hidden="1"/>
    <cellStyle name="已瀏覽過的超連結" xfId="618" builtinId="9" hidden="1"/>
    <cellStyle name="已瀏覽過的超連結" xfId="619" builtinId="9" hidden="1"/>
    <cellStyle name="已瀏覽過的超連結" xfId="620" builtinId="9" hidden="1"/>
    <cellStyle name="已瀏覽過的超連結" xfId="621" builtinId="9" hidden="1"/>
    <cellStyle name="已瀏覽過的超連結" xfId="622" builtinId="9" hidden="1"/>
    <cellStyle name="已瀏覽過的超連結" xfId="623" builtinId="9" hidden="1"/>
    <cellStyle name="已瀏覽過的超連結" xfId="624" builtinId="9" hidden="1"/>
    <cellStyle name="已瀏覽過的超連結" xfId="625" builtinId="9" hidden="1"/>
    <cellStyle name="已瀏覽過的超連結" xfId="626" builtinId="9" hidden="1"/>
    <cellStyle name="已瀏覽過的超連結" xfId="627" builtinId="9" hidden="1"/>
    <cellStyle name="已瀏覽過的超連結" xfId="628" builtinId="9" hidden="1"/>
    <cellStyle name="已瀏覽過的超連結" xfId="629" builtinId="9" hidden="1"/>
    <cellStyle name="已瀏覽過的超連結" xfId="630" builtinId="9" hidden="1"/>
    <cellStyle name="已瀏覽過的超連結" xfId="631" builtinId="9" hidden="1"/>
    <cellStyle name="已瀏覽過的超連結" xfId="632" builtinId="9" hidden="1"/>
    <cellStyle name="已瀏覽過的超連結" xfId="633" builtinId="9" hidden="1"/>
    <cellStyle name="已瀏覽過的超連結" xfId="634" builtinId="9" hidden="1"/>
    <cellStyle name="已瀏覽過的超連結" xfId="635" builtinId="9" hidden="1"/>
    <cellStyle name="已瀏覽過的超連結" xfId="636" builtinId="9" hidden="1"/>
    <cellStyle name="已瀏覽過的超連結" xfId="637" builtinId="9" hidden="1"/>
    <cellStyle name="已瀏覽過的超連結" xfId="638" builtinId="9" hidden="1"/>
    <cellStyle name="已瀏覽過的超連結" xfId="639" builtinId="9" hidden="1"/>
    <cellStyle name="已瀏覽過的超連結" xfId="640" builtinId="9" hidden="1"/>
    <cellStyle name="已瀏覽過的超連結" xfId="641" builtinId="9" hidden="1"/>
    <cellStyle name="已瀏覽過的超連結" xfId="642" builtinId="9" hidden="1"/>
    <cellStyle name="已瀏覽過的超連結" xfId="643" builtinId="9" hidden="1"/>
    <cellStyle name="已瀏覽過的超連結" xfId="644" builtinId="9" hidden="1"/>
    <cellStyle name="已瀏覽過的超連結" xfId="645" builtinId="9" hidden="1"/>
    <cellStyle name="已瀏覽過的超連結" xfId="646" builtinId="9" hidden="1"/>
    <cellStyle name="已瀏覽過的超連結" xfId="647" builtinId="9" hidden="1"/>
    <cellStyle name="已瀏覽過的超連結" xfId="648" builtinId="9" hidden="1"/>
    <cellStyle name="已瀏覽過的超連結" xfId="649" builtinId="9" hidden="1"/>
    <cellStyle name="已瀏覽過的超連結" xfId="650" builtinId="9" hidden="1"/>
    <cellStyle name="已瀏覽過的超連結" xfId="651" builtinId="9" hidden="1"/>
    <cellStyle name="已瀏覽過的超連結" xfId="652" builtinId="9" hidden="1"/>
    <cellStyle name="已瀏覽過的超連結" xfId="653" builtinId="9" hidden="1"/>
    <cellStyle name="已瀏覽過的超連結" xfId="654" builtinId="9" hidden="1"/>
    <cellStyle name="已瀏覽過的超連結" xfId="655" builtinId="9" hidden="1"/>
    <cellStyle name="已瀏覽過的超連結" xfId="656" builtinId="9" hidden="1"/>
    <cellStyle name="已瀏覽過的超連結" xfId="657" builtinId="9" hidden="1"/>
    <cellStyle name="已瀏覽過的超連結" xfId="658" builtinId="9" hidden="1"/>
    <cellStyle name="已瀏覽過的超連結" xfId="659" builtinId="9" hidden="1"/>
    <cellStyle name="已瀏覽過的超連結" xfId="660" builtinId="9" hidden="1"/>
    <cellStyle name="已瀏覽過的超連結" xfId="661" builtinId="9" hidden="1"/>
    <cellStyle name="已瀏覽過的超連結" xfId="662" builtinId="9" hidden="1"/>
    <cellStyle name="已瀏覽過的超連結" xfId="663" builtinId="9" hidden="1"/>
    <cellStyle name="已瀏覽過的超連結" xfId="664" builtinId="9" hidden="1"/>
    <cellStyle name="已瀏覽過的超連結" xfId="665" builtinId="9" hidden="1"/>
    <cellStyle name="已瀏覽過的超連結" xfId="666" builtinId="9" hidden="1"/>
    <cellStyle name="已瀏覽過的超連結" xfId="667" builtinId="9" hidden="1"/>
    <cellStyle name="已瀏覽過的超連結" xfId="668" builtinId="9" hidden="1"/>
    <cellStyle name="已瀏覽過的超連結" xfId="669" builtinId="9" hidden="1"/>
    <cellStyle name="已瀏覽過的超連結" xfId="670" builtinId="9" hidden="1"/>
    <cellStyle name="已瀏覽過的超連結" xfId="671" builtinId="9" hidden="1"/>
    <cellStyle name="已瀏覽過的超連結" xfId="672" builtinId="9" hidden="1"/>
    <cellStyle name="已瀏覽過的超連結" xfId="673" builtinId="9" hidden="1"/>
    <cellStyle name="已瀏覽過的超連結" xfId="674" builtinId="9" hidden="1"/>
    <cellStyle name="已瀏覽過的超連結" xfId="675" builtinId="9" hidden="1"/>
    <cellStyle name="已瀏覽過的超連結" xfId="676" builtinId="9" hidden="1"/>
    <cellStyle name="已瀏覽過的超連結" xfId="677" builtinId="9" hidden="1"/>
    <cellStyle name="已瀏覽過的超連結" xfId="678" builtinId="9" hidden="1"/>
    <cellStyle name="已瀏覽過的超連結" xfId="679" builtinId="9" hidden="1"/>
    <cellStyle name="已瀏覽過的超連結" xfId="680" builtinId="9" hidden="1"/>
    <cellStyle name="已瀏覽過的超連結" xfId="681" builtinId="9" hidden="1"/>
    <cellStyle name="已瀏覽過的超連結" xfId="682" builtinId="9" hidden="1"/>
    <cellStyle name="已瀏覽過的超連結" xfId="683" builtinId="9" hidden="1"/>
    <cellStyle name="已瀏覽過的超連結" xfId="684" builtinId="9" hidden="1"/>
    <cellStyle name="已瀏覽過的超連結" xfId="685" builtinId="9" hidden="1"/>
    <cellStyle name="已瀏覽過的超連結" xfId="686" builtinId="9" hidden="1"/>
    <cellStyle name="已瀏覽過的超連結" xfId="687" builtinId="9" hidden="1"/>
    <cellStyle name="已瀏覽過的超連結" xfId="688" builtinId="9" hidden="1"/>
    <cellStyle name="已瀏覽過的超連結" xfId="689" builtinId="9" hidden="1"/>
    <cellStyle name="已瀏覽過的超連結" xfId="690" builtinId="9" hidden="1"/>
    <cellStyle name="已瀏覽過的超連結" xfId="691" builtinId="9" hidden="1"/>
    <cellStyle name="已瀏覽過的超連結" xfId="692" builtinId="9" hidden="1"/>
    <cellStyle name="已瀏覽過的超連結" xfId="693" builtinId="9" hidden="1"/>
    <cellStyle name="已瀏覽過的超連結" xfId="694" builtinId="9" hidden="1"/>
    <cellStyle name="已瀏覽過的超連結" xfId="695" builtinId="9" hidden="1"/>
    <cellStyle name="已瀏覽過的超連結" xfId="696" builtinId="9" hidden="1"/>
    <cellStyle name="已瀏覽過的超連結" xfId="697" builtinId="9" hidden="1"/>
    <cellStyle name="已瀏覽過的超連結" xfId="698" builtinId="9" hidden="1"/>
    <cellStyle name="已瀏覽過的超連結" xfId="699" builtinId="9" hidden="1"/>
    <cellStyle name="已瀏覽過的超連結" xfId="700" builtinId="9" hidden="1"/>
    <cellStyle name="已瀏覽過的超連結" xfId="701" builtinId="9" hidden="1"/>
    <cellStyle name="已瀏覽過的超連結" xfId="702" builtinId="9" hidden="1"/>
    <cellStyle name="已瀏覽過的超連結" xfId="703" builtinId="9" hidden="1"/>
    <cellStyle name="已瀏覽過的超連結" xfId="704" builtinId="9" hidden="1"/>
    <cellStyle name="已瀏覽過的超連結" xfId="705" builtinId="9" hidden="1"/>
    <cellStyle name="已瀏覽過的超連結" xfId="706" builtinId="9" hidden="1"/>
    <cellStyle name="已瀏覽過的超連結" xfId="707" builtinId="9" hidden="1"/>
    <cellStyle name="已瀏覽過的超連結" xfId="708" builtinId="9" hidden="1"/>
    <cellStyle name="已瀏覽過的超連結" xfId="709" builtinId="9" hidden="1"/>
    <cellStyle name="已瀏覽過的超連結" xfId="710" builtinId="9" hidden="1"/>
    <cellStyle name="已瀏覽過的超連結" xfId="711" builtinId="9" hidden="1"/>
    <cellStyle name="已瀏覽過的超連結" xfId="712" builtinId="9" hidden="1"/>
    <cellStyle name="已瀏覽過的超連結" xfId="713" builtinId="9" hidden="1"/>
    <cellStyle name="已瀏覽過的超連結" xfId="714" builtinId="9" hidden="1"/>
    <cellStyle name="已瀏覽過的超連結" xfId="715" builtinId="9" hidden="1"/>
    <cellStyle name="已瀏覽過的超連結" xfId="716" builtinId="9" hidden="1"/>
    <cellStyle name="已瀏覽過的超連結" xfId="717" builtinId="9" hidden="1"/>
    <cellStyle name="已瀏覽過的超連結" xfId="718" builtinId="9" hidden="1"/>
    <cellStyle name="已瀏覽過的超連結" xfId="719" builtinId="9" hidden="1"/>
    <cellStyle name="已瀏覽過的超連結" xfId="720" builtinId="9" hidden="1"/>
    <cellStyle name="已瀏覽過的超連結" xfId="721" builtinId="9" hidden="1"/>
    <cellStyle name="已瀏覽過的超連結" xfId="722" builtinId="9" hidden="1"/>
    <cellStyle name="已瀏覽過的超連結" xfId="723" builtinId="9" hidden="1"/>
    <cellStyle name="已瀏覽過的超連結" xfId="724" builtinId="9" hidden="1"/>
    <cellStyle name="已瀏覽過的超連結" xfId="725" builtinId="9" hidden="1"/>
    <cellStyle name="已瀏覽過的超連結" xfId="726" builtinId="9" hidden="1"/>
    <cellStyle name="已瀏覽過的超連結" xfId="727" builtinId="9" hidden="1"/>
    <cellStyle name="已瀏覽過的超連結" xfId="728" builtinId="9" hidden="1"/>
    <cellStyle name="已瀏覽過的超連結" xfId="729" builtinId="9" hidden="1"/>
    <cellStyle name="已瀏覽過的超連結" xfId="730" builtinId="9" hidden="1"/>
    <cellStyle name="已瀏覽過的超連結" xfId="731" builtinId="9" hidden="1"/>
    <cellStyle name="已瀏覽過的超連結" xfId="732" builtinId="9" hidden="1"/>
    <cellStyle name="已瀏覽過的超連結" xfId="733" builtinId="9" hidden="1"/>
    <cellStyle name="已瀏覽過的超連結" xfId="734" builtinId="9" hidden="1"/>
    <cellStyle name="已瀏覽過的超連結" xfId="735" builtinId="9" hidden="1"/>
    <cellStyle name="已瀏覽過的超連結" xfId="736" builtinId="9" hidden="1"/>
    <cellStyle name="已瀏覽過的超連結" xfId="737" builtinId="9" hidden="1"/>
    <cellStyle name="已瀏覽過的超連結" xfId="738" builtinId="9" hidden="1"/>
    <cellStyle name="已瀏覽過的超連結" xfId="739" builtinId="9" hidden="1"/>
    <cellStyle name="已瀏覽過的超連結" xfId="740" builtinId="9" hidden="1"/>
    <cellStyle name="已瀏覽過的超連結" xfId="741" builtinId="9" hidden="1"/>
    <cellStyle name="已瀏覽過的超連結" xfId="742" builtinId="9" hidden="1"/>
    <cellStyle name="已瀏覽過的超連結" xfId="743" builtinId="9" hidden="1"/>
    <cellStyle name="已瀏覽過的超連結" xfId="744" builtinId="9" hidden="1"/>
    <cellStyle name="已瀏覽過的超連結" xfId="745" builtinId="9" hidden="1"/>
    <cellStyle name="已瀏覽過的超連結" xfId="746" builtinId="9" hidden="1"/>
    <cellStyle name="已瀏覽過的超連結" xfId="747" builtinId="9" hidden="1"/>
    <cellStyle name="已瀏覽過的超連結" xfId="748" builtinId="9" hidden="1"/>
    <cellStyle name="已瀏覽過的超連結" xfId="749" builtinId="9" hidden="1"/>
    <cellStyle name="已瀏覽過的超連結" xfId="750" builtinId="9" hidden="1"/>
    <cellStyle name="已瀏覽過的超連結" xfId="751" builtinId="9" hidden="1"/>
    <cellStyle name="已瀏覽過的超連結" xfId="752" builtinId="9" hidden="1"/>
    <cellStyle name="已瀏覽過的超連結" xfId="753" builtinId="9" hidden="1"/>
    <cellStyle name="已瀏覽過的超連結" xfId="754" builtinId="9" hidden="1"/>
    <cellStyle name="已瀏覽過的超連結" xfId="755" builtinId="9" hidden="1"/>
    <cellStyle name="已瀏覽過的超連結" xfId="756" builtinId="9" hidden="1"/>
    <cellStyle name="已瀏覽過的超連結" xfId="757" builtinId="9" hidden="1"/>
    <cellStyle name="已瀏覽過的超連結" xfId="758" builtinId="9" hidden="1"/>
    <cellStyle name="已瀏覽過的超連結" xfId="759" builtinId="9" hidden="1"/>
    <cellStyle name="已瀏覽過的超連結" xfId="760" builtinId="9" hidden="1"/>
    <cellStyle name="已瀏覽過的超連結" xfId="761" builtinId="9" hidden="1"/>
    <cellStyle name="已瀏覽過的超連結" xfId="762" builtinId="9" hidden="1"/>
    <cellStyle name="已瀏覽過的超連結" xfId="763" builtinId="9" hidden="1"/>
    <cellStyle name="已瀏覽過的超連結" xfId="764" builtinId="9" hidden="1"/>
    <cellStyle name="已瀏覽過的超連結" xfId="765" builtinId="9" hidden="1"/>
    <cellStyle name="已瀏覽過的超連結" xfId="766" builtinId="9" hidden="1"/>
    <cellStyle name="已瀏覽過的超連結" xfId="767" builtinId="9" hidden="1"/>
    <cellStyle name="已瀏覽過的超連結" xfId="768" builtinId="9" hidden="1"/>
    <cellStyle name="已瀏覽過的超連結" xfId="769" builtinId="9" hidden="1"/>
    <cellStyle name="已瀏覽過的超連結" xfId="770" builtinId="9" hidden="1"/>
    <cellStyle name="已瀏覽過的超連結" xfId="771" builtinId="9" hidden="1"/>
    <cellStyle name="已瀏覽過的超連結" xfId="772" builtinId="9" hidden="1"/>
    <cellStyle name="已瀏覽過的超連結" xfId="773" builtinId="9" hidden="1"/>
    <cellStyle name="已瀏覽過的超連結" xfId="774" builtinId="9" hidden="1"/>
    <cellStyle name="已瀏覽過的超連結" xfId="775" builtinId="9" hidden="1"/>
    <cellStyle name="已瀏覽過的超連結" xfId="776" builtinId="9" hidden="1"/>
    <cellStyle name="已瀏覽過的超連結" xfId="777" builtinId="9" hidden="1"/>
    <cellStyle name="已瀏覽過的超連結" xfId="778" builtinId="9" hidden="1"/>
    <cellStyle name="已瀏覽過的超連結" xfId="779" builtinId="9" hidden="1"/>
    <cellStyle name="已瀏覽過的超連結" xfId="780" builtinId="9" hidden="1"/>
    <cellStyle name="已瀏覽過的超連結" xfId="781" builtinId="9" hidden="1"/>
    <cellStyle name="已瀏覽過的超連結" xfId="782" builtinId="9" hidden="1"/>
    <cellStyle name="已瀏覽過的超連結" xfId="783" builtinId="9" hidden="1"/>
    <cellStyle name="已瀏覽過的超連結" xfId="784" builtinId="9" hidden="1"/>
    <cellStyle name="已瀏覽過的超連結" xfId="785" builtinId="9" hidden="1"/>
    <cellStyle name="已瀏覽過的超連結" xfId="786" builtinId="9" hidden="1"/>
    <cellStyle name="已瀏覽過的超連結" xfId="787" builtinId="9" hidden="1"/>
    <cellStyle name="已瀏覽過的超連結" xfId="788" builtinId="9" hidden="1"/>
    <cellStyle name="已瀏覽過的超連結" xfId="789" builtinId="9" hidden="1"/>
    <cellStyle name="已瀏覽過的超連結" xfId="790" builtinId="9" hidden="1"/>
    <cellStyle name="已瀏覽過的超連結" xfId="791" builtinId="9" hidden="1"/>
    <cellStyle name="已瀏覽過的超連結" xfId="792" builtinId="9" hidden="1"/>
    <cellStyle name="已瀏覽過的超連結" xfId="793" builtinId="9" hidden="1"/>
    <cellStyle name="已瀏覽過的超連結" xfId="794" builtinId="9" hidden="1"/>
    <cellStyle name="已瀏覽過的超連結" xfId="795" builtinId="9" hidden="1"/>
    <cellStyle name="已瀏覽過的超連結" xfId="796" builtinId="9" hidden="1"/>
    <cellStyle name="已瀏覽過的超連結" xfId="797" builtinId="9" hidden="1"/>
    <cellStyle name="已瀏覽過的超連結" xfId="798" builtinId="9" hidden="1"/>
    <cellStyle name="已瀏覽過的超連結" xfId="799" builtinId="9" hidden="1"/>
    <cellStyle name="已瀏覽過的超連結" xfId="800" builtinId="9" hidden="1"/>
    <cellStyle name="已瀏覽過的超連結" xfId="801" builtinId="9" hidden="1"/>
    <cellStyle name="已瀏覽過的超連結" xfId="802" builtinId="9" hidden="1"/>
    <cellStyle name="已瀏覽過的超連結" xfId="803" builtinId="9" hidden="1"/>
    <cellStyle name="已瀏覽過的超連結" xfId="804" builtinId="9" hidden="1"/>
    <cellStyle name="已瀏覽過的超連結" xfId="805" builtinId="9" hidden="1"/>
    <cellStyle name="已瀏覽過的超連結" xfId="806" builtinId="9" hidden="1"/>
    <cellStyle name="已瀏覽過的超連結" xfId="807" builtinId="9" hidden="1"/>
    <cellStyle name="已瀏覽過的超連結" xfId="808" builtinId="9" hidden="1"/>
    <cellStyle name="已瀏覽過的超連結" xfId="809" builtinId="9" hidden="1"/>
    <cellStyle name="已瀏覽過的超連結" xfId="810" builtinId="9" hidden="1"/>
    <cellStyle name="已瀏覽過的超連結" xfId="811" builtinId="9" hidden="1"/>
    <cellStyle name="已瀏覽過的超連結" xfId="812" builtinId="9" hidden="1"/>
    <cellStyle name="已瀏覽過的超連結" xfId="813" builtinId="9" hidden="1"/>
    <cellStyle name="已瀏覽過的超連結" xfId="814" builtinId="9" hidden="1"/>
    <cellStyle name="已瀏覽過的超連結" xfId="815" builtinId="9" hidden="1"/>
    <cellStyle name="已瀏覽過的超連結" xfId="816" builtinId="9" hidden="1"/>
    <cellStyle name="已瀏覽過的超連結" xfId="817" builtinId="9" hidden="1"/>
    <cellStyle name="已瀏覽過的超連結" xfId="818" builtinId="9" hidden="1"/>
    <cellStyle name="已瀏覽過的超連結" xfId="819" builtinId="9" hidden="1"/>
    <cellStyle name="已瀏覽過的超連結" xfId="820" builtinId="9" hidden="1"/>
    <cellStyle name="已瀏覽過的超連結" xfId="821" builtinId="9" hidden="1"/>
    <cellStyle name="已瀏覽過的超連結" xfId="822" builtinId="9" hidden="1"/>
    <cellStyle name="已瀏覽過的超連結" xfId="823" builtinId="9" hidden="1"/>
    <cellStyle name="已瀏覽過的超連結" xfId="824" builtinId="9" hidden="1"/>
    <cellStyle name="已瀏覽過的超連結" xfId="825" builtinId="9" hidden="1"/>
    <cellStyle name="已瀏覽過的超連結" xfId="826" builtinId="9" hidden="1"/>
    <cellStyle name="已瀏覽過的超連結" xfId="827" builtinId="9" hidden="1"/>
    <cellStyle name="已瀏覽過的超連結" xfId="828" builtinId="9" hidden="1"/>
    <cellStyle name="已瀏覽過的超連結" xfId="829" builtinId="9" hidden="1"/>
    <cellStyle name="已瀏覽過的超連結" xfId="830" builtinId="9" hidden="1"/>
    <cellStyle name="已瀏覽過的超連結" xfId="831" builtinId="9" hidden="1"/>
    <cellStyle name="已瀏覽過的超連結" xfId="832" builtinId="9" hidden="1"/>
    <cellStyle name="已瀏覽過的超連結" xfId="833" builtinId="9" hidden="1"/>
    <cellStyle name="已瀏覽過的超連結" xfId="834" builtinId="9" hidden="1"/>
    <cellStyle name="已瀏覽過的超連結" xfId="835" builtinId="9" hidden="1"/>
    <cellStyle name="已瀏覽過的超連結" xfId="836" builtinId="9" hidden="1"/>
    <cellStyle name="已瀏覽過的超連結" xfId="837" builtinId="9" hidden="1"/>
    <cellStyle name="已瀏覽過的超連結" xfId="838" builtinId="9" hidden="1"/>
    <cellStyle name="已瀏覽過的超連結" xfId="839" builtinId="9" hidden="1"/>
    <cellStyle name="已瀏覽過的超連結" xfId="840" builtinId="9" hidden="1"/>
    <cellStyle name="已瀏覽過的超連結" xfId="841" builtinId="9" hidden="1"/>
    <cellStyle name="已瀏覽過的超連結" xfId="842" builtinId="9" hidden="1"/>
    <cellStyle name="已瀏覽過的超連結" xfId="843" builtinId="9" hidden="1"/>
    <cellStyle name="已瀏覽過的超連結" xfId="844" builtinId="9" hidden="1"/>
    <cellStyle name="已瀏覽過的超連結" xfId="845" builtinId="9" hidden="1"/>
    <cellStyle name="已瀏覽過的超連結" xfId="846" builtinId="9" hidden="1"/>
    <cellStyle name="已瀏覽過的超連結" xfId="847" builtinId="9" hidden="1"/>
    <cellStyle name="已瀏覽過的超連結" xfId="848" builtinId="9" hidden="1"/>
    <cellStyle name="已瀏覽過的超連結" xfId="849" builtinId="9" hidden="1"/>
    <cellStyle name="已瀏覽過的超連結" xfId="850" builtinId="9" hidden="1"/>
    <cellStyle name="已瀏覽過的超連結" xfId="851" builtinId="9" hidden="1"/>
    <cellStyle name="已瀏覽過的超連結" xfId="852" builtinId="9" hidden="1"/>
    <cellStyle name="已瀏覽過的超連結" xfId="853" builtinId="9" hidden="1"/>
    <cellStyle name="已瀏覽過的超連結" xfId="854" builtinId="9" hidden="1"/>
    <cellStyle name="已瀏覽過的超連結" xfId="855" builtinId="9" hidden="1"/>
    <cellStyle name="已瀏覽過的超連結" xfId="856" builtinId="9" hidden="1"/>
    <cellStyle name="已瀏覽過的超連結" xfId="857" builtinId="9" hidden="1"/>
    <cellStyle name="已瀏覽過的超連結" xfId="858" builtinId="9" hidden="1"/>
    <cellStyle name="已瀏覽過的超連結" xfId="859" builtinId="9" hidden="1"/>
    <cellStyle name="已瀏覽過的超連結" xfId="860" builtinId="9" hidden="1"/>
    <cellStyle name="已瀏覽過的超連結" xfId="861" builtinId="9" hidden="1"/>
    <cellStyle name="已瀏覽過的超連結" xfId="862" builtinId="9" hidden="1"/>
    <cellStyle name="已瀏覽過的超連結" xfId="863" builtinId="9" hidden="1"/>
    <cellStyle name="已瀏覽過的超連結" xfId="864" builtinId="9" hidden="1"/>
    <cellStyle name="已瀏覽過的超連結" xfId="865" builtinId="9" hidden="1"/>
    <cellStyle name="已瀏覽過的超連結" xfId="866" builtinId="9" hidden="1"/>
    <cellStyle name="已瀏覽過的超連結" xfId="867" builtinId="9" hidden="1"/>
    <cellStyle name="已瀏覽過的超連結" xfId="868" builtinId="9" hidden="1"/>
    <cellStyle name="已瀏覽過的超連結" xfId="869" builtinId="9" hidden="1"/>
    <cellStyle name="已瀏覽過的超連結" xfId="870" builtinId="9" hidden="1"/>
    <cellStyle name="已瀏覽過的超連結" xfId="871" builtinId="9" hidden="1"/>
    <cellStyle name="已瀏覽過的超連結" xfId="872" builtinId="9" hidden="1"/>
    <cellStyle name="已瀏覽過的超連結" xfId="873" builtinId="9" hidden="1"/>
    <cellStyle name="已瀏覽過的超連結" xfId="874" builtinId="9" hidden="1"/>
    <cellStyle name="已瀏覽過的超連結" xfId="875" builtinId="9" hidden="1"/>
    <cellStyle name="已瀏覽過的超連結" xfId="876" builtinId="9" hidden="1"/>
    <cellStyle name="已瀏覽過的超連結" xfId="877" builtinId="9" hidden="1"/>
    <cellStyle name="已瀏覽過的超連結" xfId="878" builtinId="9" hidden="1"/>
    <cellStyle name="已瀏覽過的超連結" xfId="879" builtinId="9" hidden="1"/>
    <cellStyle name="已瀏覽過的超連結" xfId="880" builtinId="9" hidden="1"/>
    <cellStyle name="已瀏覽過的超連結" xfId="881" builtinId="9" hidden="1"/>
    <cellStyle name="已瀏覽過的超連結" xfId="882" builtinId="9" hidden="1"/>
    <cellStyle name="已瀏覽過的超連結" xfId="883" builtinId="9" hidden="1"/>
    <cellStyle name="已瀏覽過的超連結" xfId="884" builtinId="9" hidden="1"/>
    <cellStyle name="已瀏覽過的超連結" xfId="885" builtinId="9" hidden="1"/>
    <cellStyle name="已瀏覽過的超連結" xfId="886" builtinId="9" hidden="1"/>
    <cellStyle name="已瀏覽過的超連結" xfId="887" builtinId="9" hidden="1"/>
    <cellStyle name="已瀏覽過的超連結" xfId="888" builtinId="9" hidden="1"/>
    <cellStyle name="已瀏覽過的超連結" xfId="889" builtinId="9" hidden="1"/>
    <cellStyle name="已瀏覽過的超連結" xfId="890" builtinId="9" hidden="1"/>
    <cellStyle name="已瀏覽過的超連結" xfId="891" builtinId="9" hidden="1"/>
    <cellStyle name="已瀏覽過的超連結" xfId="892" builtinId="9" hidden="1"/>
    <cellStyle name="已瀏覽過的超連結" xfId="893" builtinId="9" hidden="1"/>
    <cellStyle name="已瀏覽過的超連結" xfId="894" builtinId="9" hidden="1"/>
    <cellStyle name="已瀏覽過的超連結" xfId="895" builtinId="9" hidden="1"/>
    <cellStyle name="已瀏覽過的超連結" xfId="896" builtinId="9" hidden="1"/>
    <cellStyle name="已瀏覽過的超連結" xfId="897" builtinId="9" hidden="1"/>
    <cellStyle name="已瀏覽過的超連結" xfId="898" builtinId="9" hidden="1"/>
    <cellStyle name="已瀏覽過的超連結" xfId="899" builtinId="9" hidden="1"/>
    <cellStyle name="已瀏覽過的超連結" xfId="900" builtinId="9" hidden="1"/>
    <cellStyle name="已瀏覽過的超連結" xfId="901" builtinId="9" hidden="1"/>
    <cellStyle name="已瀏覽過的超連結" xfId="902" builtinId="9" hidden="1"/>
    <cellStyle name="已瀏覽過的超連結" xfId="903" builtinId="9" hidden="1"/>
    <cellStyle name="已瀏覽過的超連結" xfId="904" builtinId="9" hidden="1"/>
    <cellStyle name="已瀏覽過的超連結" xfId="905" builtinId="9" hidden="1"/>
    <cellStyle name="已瀏覽過的超連結" xfId="906" builtinId="9" hidden="1"/>
    <cellStyle name="已瀏覽過的超連結" xfId="907" builtinId="9" hidden="1"/>
    <cellStyle name="已瀏覽過的超連結" xfId="908" builtinId="9" hidden="1"/>
    <cellStyle name="已瀏覽過的超連結" xfId="909" builtinId="9" hidden="1"/>
    <cellStyle name="已瀏覽過的超連結" xfId="910" builtinId="9" hidden="1"/>
    <cellStyle name="已瀏覽過的超連結" xfId="911" builtinId="9" hidden="1"/>
    <cellStyle name="已瀏覽過的超連結" xfId="912" builtinId="9" hidden="1"/>
    <cellStyle name="已瀏覽過的超連結" xfId="913" builtinId="9" hidden="1"/>
    <cellStyle name="已瀏覽過的超連結" xfId="914" builtinId="9" hidden="1"/>
    <cellStyle name="已瀏覽過的超連結" xfId="915" builtinId="9" hidden="1"/>
    <cellStyle name="已瀏覽過的超連結" xfId="916" builtinId="9" hidden="1"/>
    <cellStyle name="已瀏覽過的超連結" xfId="917" builtinId="9" hidden="1"/>
    <cellStyle name="已瀏覽過的超連結" xfId="918" builtinId="9" hidden="1"/>
    <cellStyle name="已瀏覽過的超連結" xfId="919" builtinId="9" hidden="1"/>
    <cellStyle name="已瀏覽過的超連結" xfId="920" builtinId="9" hidden="1"/>
    <cellStyle name="已瀏覽過的超連結" xfId="921" builtinId="9" hidden="1"/>
    <cellStyle name="已瀏覽過的超連結" xfId="922" builtinId="9" hidden="1"/>
    <cellStyle name="已瀏覽過的超連結" xfId="923" builtinId="9" hidden="1"/>
    <cellStyle name="已瀏覽過的超連結" xfId="924" builtinId="9" hidden="1"/>
    <cellStyle name="已瀏覽過的超連結" xfId="925" builtinId="9" hidden="1"/>
    <cellStyle name="已瀏覽過的超連結" xfId="926" builtinId="9" hidden="1"/>
    <cellStyle name="已瀏覽過的超連結" xfId="927" builtinId="9" hidden="1"/>
    <cellStyle name="已瀏覽過的超連結" xfId="928" builtinId="9" hidden="1"/>
    <cellStyle name="已瀏覽過的超連結" xfId="929" builtinId="9" hidden="1"/>
    <cellStyle name="已瀏覽過的超連結" xfId="930" builtinId="9" hidden="1"/>
    <cellStyle name="已瀏覽過的超連結" xfId="931" builtinId="9" hidden="1"/>
    <cellStyle name="已瀏覽過的超連結" xfId="932" builtinId="9" hidden="1"/>
    <cellStyle name="已瀏覽過的超連結" xfId="933" builtinId="9" hidden="1"/>
    <cellStyle name="已瀏覽過的超連結" xfId="934" builtinId="9" hidden="1"/>
    <cellStyle name="已瀏覽過的超連結" xfId="935" builtinId="9" hidden="1"/>
    <cellStyle name="已瀏覽過的超連結" xfId="936" builtinId="9" hidden="1"/>
    <cellStyle name="已瀏覽過的超連結" xfId="937" builtinId="9" hidden="1"/>
    <cellStyle name="已瀏覽過的超連結" xfId="938" builtinId="9" hidden="1"/>
    <cellStyle name="已瀏覽過的超連結" xfId="939" builtinId="9" hidden="1"/>
    <cellStyle name="已瀏覽過的超連結" xfId="940" builtinId="9" hidden="1"/>
    <cellStyle name="已瀏覽過的超連結" xfId="941" builtinId="9" hidden="1"/>
    <cellStyle name="已瀏覽過的超連結" xfId="942" builtinId="9" hidden="1"/>
    <cellStyle name="已瀏覽過的超連結" xfId="943" builtinId="9" hidden="1"/>
    <cellStyle name="已瀏覽過的超連結" xfId="944" builtinId="9" hidden="1"/>
    <cellStyle name="已瀏覽過的超連結" xfId="945" builtinId="9" hidden="1"/>
    <cellStyle name="已瀏覽過的超連結" xfId="946" builtinId="9" hidden="1"/>
    <cellStyle name="已瀏覽過的超連結" xfId="947" builtinId="9" hidden="1"/>
    <cellStyle name="已瀏覽過的超連結" xfId="948" builtinId="9" hidden="1"/>
    <cellStyle name="已瀏覽過的超連結" xfId="949" builtinId="9" hidden="1"/>
    <cellStyle name="已瀏覽過的超連結" xfId="950" builtinId="9" hidden="1"/>
    <cellStyle name="已瀏覽過的超連結" xfId="951" builtinId="9" hidden="1"/>
    <cellStyle name="已瀏覽過的超連結" xfId="952" builtinId="9" hidden="1"/>
    <cellStyle name="已瀏覽過的超連結" xfId="953" builtinId="9" hidden="1"/>
    <cellStyle name="已瀏覽過的超連結" xfId="954" builtinId="9" hidden="1"/>
    <cellStyle name="已瀏覽過的超連結" xfId="955" builtinId="9" hidden="1"/>
    <cellStyle name="已瀏覽過的超連結" xfId="956" builtinId="9" hidden="1"/>
    <cellStyle name="已瀏覽過的超連結" xfId="957" builtinId="9" hidden="1"/>
    <cellStyle name="已瀏覽過的超連結" xfId="958" builtinId="9" hidden="1"/>
    <cellStyle name="已瀏覽過的超連結" xfId="959" builtinId="9" hidden="1"/>
    <cellStyle name="已瀏覽過的超連結" xfId="960" builtinId="9" hidden="1"/>
    <cellStyle name="已瀏覽過的超連結" xfId="961" builtinId="9" hidden="1"/>
    <cellStyle name="已瀏覽過的超連結" xfId="962" builtinId="9" hidden="1"/>
    <cellStyle name="已瀏覽過的超連結" xfId="963" builtinId="9" hidden="1"/>
    <cellStyle name="已瀏覽過的超連結" xfId="964" builtinId="9" hidden="1"/>
    <cellStyle name="已瀏覽過的超連結" xfId="965" builtinId="9" hidden="1"/>
    <cellStyle name="已瀏覽過的超連結" xfId="966" builtinId="9" hidden="1"/>
    <cellStyle name="已瀏覽過的超連結" xfId="967" builtinId="9" hidden="1"/>
    <cellStyle name="已瀏覽過的超連結" xfId="968" builtinId="9" hidden="1"/>
    <cellStyle name="已瀏覽過的超連結" xfId="969" builtinId="9" hidden="1"/>
    <cellStyle name="已瀏覽過的超連結" xfId="970" builtinId="9" hidden="1"/>
    <cellStyle name="已瀏覽過的超連結" xfId="971" builtinId="9" hidden="1"/>
    <cellStyle name="已瀏覽過的超連結" xfId="972" builtinId="9" hidden="1"/>
    <cellStyle name="已瀏覽過的超連結" xfId="973" builtinId="9" hidden="1"/>
    <cellStyle name="已瀏覽過的超連結" xfId="974" builtinId="9" hidden="1"/>
    <cellStyle name="已瀏覽過的超連結" xfId="975" builtinId="9" hidden="1"/>
    <cellStyle name="已瀏覽過的超連結" xfId="976" builtinId="9" hidden="1"/>
    <cellStyle name="已瀏覽過的超連結" xfId="977" builtinId="9" hidden="1"/>
    <cellStyle name="已瀏覽過的超連結" xfId="978" builtinId="9" hidden="1"/>
    <cellStyle name="已瀏覽過的超連結" xfId="979" builtinId="9" hidden="1"/>
    <cellStyle name="已瀏覽過的超連結" xfId="980" builtinId="9" hidden="1"/>
    <cellStyle name="已瀏覽過的超連結" xfId="981" builtinId="9" hidden="1"/>
    <cellStyle name="已瀏覽過的超連結" xfId="982" builtinId="9" hidden="1"/>
    <cellStyle name="已瀏覽過的超連結" xfId="983" builtinId="9" hidden="1"/>
    <cellStyle name="已瀏覽過的超連結" xfId="984" builtinId="9" hidden="1"/>
    <cellStyle name="已瀏覽過的超連結" xfId="985" builtinId="9" hidden="1"/>
    <cellStyle name="已瀏覽過的超連結" xfId="986" builtinId="9" hidden="1"/>
    <cellStyle name="已瀏覽過的超連結" xfId="987" builtinId="9" hidden="1"/>
    <cellStyle name="已瀏覽過的超連結" xfId="988" builtinId="9" hidden="1"/>
    <cellStyle name="已瀏覽過的超連結" xfId="989" builtinId="9" hidden="1"/>
    <cellStyle name="已瀏覽過的超連結" xfId="990" builtinId="9" hidden="1"/>
    <cellStyle name="已瀏覽過的超連結" xfId="991" builtinId="9" hidden="1"/>
    <cellStyle name="已瀏覽過的超連結" xfId="992" builtinId="9" hidden="1"/>
    <cellStyle name="已瀏覽過的超連結" xfId="993" builtinId="9" hidden="1"/>
    <cellStyle name="已瀏覽過的超連結" xfId="994" builtinId="9" hidden="1"/>
    <cellStyle name="已瀏覽過的超連結" xfId="995" builtinId="9" hidden="1"/>
    <cellStyle name="已瀏覽過的超連結" xfId="996" builtinId="9" hidden="1"/>
    <cellStyle name="已瀏覽過的超連結" xfId="997" builtinId="9" hidden="1"/>
    <cellStyle name="已瀏覽過的超連結" xfId="998" builtinId="9" hidden="1"/>
    <cellStyle name="已瀏覽過的超連結" xfId="999" builtinId="9" hidden="1"/>
    <cellStyle name="已瀏覽過的超連結" xfId="1000" builtinId="9" hidden="1"/>
    <cellStyle name="已瀏覽過的超連結" xfId="1001" builtinId="9" hidden="1"/>
    <cellStyle name="已瀏覽過的超連結" xfId="1002" builtinId="9" hidden="1"/>
    <cellStyle name="已瀏覽過的超連結" xfId="1003" builtinId="9" hidden="1"/>
    <cellStyle name="已瀏覽過的超連結" xfId="1004" builtinId="9" hidden="1"/>
    <cellStyle name="已瀏覽過的超連結" xfId="1005" builtinId="9" hidden="1"/>
    <cellStyle name="已瀏覽過的超連結" xfId="1006" builtinId="9" hidden="1"/>
    <cellStyle name="已瀏覽過的超連結" xfId="1007" builtinId="9" hidden="1"/>
    <cellStyle name="已瀏覽過的超連結" xfId="1008" builtinId="9" hidden="1"/>
    <cellStyle name="已瀏覽過的超連結" xfId="1009" builtinId="9" hidden="1"/>
    <cellStyle name="已瀏覽過的超連結" xfId="1010" builtinId="9" hidden="1"/>
    <cellStyle name="已瀏覽過的超連結" xfId="1011" builtinId="9" hidden="1"/>
    <cellStyle name="已瀏覽過的超連結" xfId="1012" builtinId="9" hidden="1"/>
    <cellStyle name="已瀏覽過的超連結" xfId="1013" builtinId="9" hidden="1"/>
    <cellStyle name="已瀏覽過的超連結" xfId="1014" builtinId="9" hidden="1"/>
    <cellStyle name="已瀏覽過的超連結" xfId="1015" builtinId="9" hidden="1"/>
    <cellStyle name="已瀏覽過的超連結" xfId="1016" builtinId="9" hidden="1"/>
    <cellStyle name="已瀏覽過的超連結" xfId="1017" builtinId="9" hidden="1"/>
    <cellStyle name="已瀏覽過的超連結" xfId="1018" builtinId="9" hidden="1"/>
    <cellStyle name="已瀏覽過的超連結" xfId="1019" builtinId="9" hidden="1"/>
    <cellStyle name="已瀏覽過的超連結" xfId="1020" builtinId="9" hidden="1"/>
    <cellStyle name="已瀏覽過的超連結" xfId="1021" builtinId="9" hidden="1"/>
    <cellStyle name="已瀏覽過的超連結" xfId="1022" builtinId="9" hidden="1"/>
    <cellStyle name="已瀏覽過的超連結" xfId="1023" builtinId="9" hidden="1"/>
    <cellStyle name="已瀏覽過的超連結" xfId="1024" builtinId="9" hidden="1"/>
    <cellStyle name="已瀏覽過的超連結" xfId="1025" builtinId="9" hidden="1"/>
    <cellStyle name="已瀏覽過的超連結" xfId="1026" builtinId="9" hidden="1"/>
    <cellStyle name="已瀏覽過的超連結" xfId="1027" builtinId="9" hidden="1"/>
    <cellStyle name="已瀏覽過的超連結" xfId="1028" builtinId="9" hidden="1"/>
    <cellStyle name="已瀏覽過的超連結" xfId="1029" builtinId="9" hidden="1"/>
    <cellStyle name="已瀏覽過的超連結" xfId="1030" builtinId="9" hidden="1"/>
    <cellStyle name="已瀏覽過的超連結" xfId="1031" builtinId="9" hidden="1"/>
    <cellStyle name="已瀏覽過的超連結" xfId="1032" builtinId="9" hidden="1"/>
    <cellStyle name="已瀏覽過的超連結" xfId="1033" builtinId="9" hidden="1"/>
    <cellStyle name="已瀏覽過的超連結" xfId="1034" builtinId="9" hidden="1"/>
    <cellStyle name="已瀏覽過的超連結" xfId="1035" builtinId="9" hidden="1"/>
    <cellStyle name="已瀏覽過的超連結" xfId="1036" builtinId="9" hidden="1"/>
    <cellStyle name="已瀏覽過的超連結" xfId="1037" builtinId="9" hidden="1"/>
    <cellStyle name="已瀏覽過的超連結" xfId="1038" builtinId="9" hidden="1"/>
    <cellStyle name="已瀏覽過的超連結" xfId="1039" builtinId="9" hidden="1"/>
    <cellStyle name="已瀏覽過的超連結" xfId="1040" builtinId="9" hidden="1"/>
    <cellStyle name="已瀏覽過的超連結" xfId="1041" builtinId="9" hidden="1"/>
    <cellStyle name="已瀏覽過的超連結" xfId="1042" builtinId="9" hidden="1"/>
    <cellStyle name="已瀏覽過的超連結" xfId="1043" builtinId="9" hidden="1"/>
    <cellStyle name="已瀏覽過的超連結" xfId="1044" builtinId="9" hidden="1"/>
    <cellStyle name="已瀏覽過的超連結" xfId="1045" builtinId="9" hidden="1"/>
    <cellStyle name="已瀏覽過的超連結" xfId="1046" builtinId="9" hidden="1"/>
    <cellStyle name="已瀏覽過的超連結" xfId="1047" builtinId="9" hidden="1"/>
    <cellStyle name="已瀏覽過的超連結" xfId="1048" builtinId="9" hidden="1"/>
    <cellStyle name="已瀏覽過的超連結" xfId="1049" builtinId="9" hidden="1"/>
    <cellStyle name="已瀏覽過的超連結" xfId="1050" builtinId="9" hidden="1"/>
    <cellStyle name="已瀏覽過的超連結" xfId="1051" builtinId="9" hidden="1"/>
    <cellStyle name="已瀏覽過的超連結" xfId="1052" builtinId="9" hidden="1"/>
    <cellStyle name="已瀏覽過的超連結" xfId="1053" builtinId="9" hidden="1"/>
    <cellStyle name="已瀏覽過的超連結" xfId="1054" builtinId="9" hidden="1"/>
    <cellStyle name="已瀏覽過的超連結" xfId="1055" builtinId="9" hidden="1"/>
    <cellStyle name="已瀏覽過的超連結" xfId="1056" builtinId="9" hidden="1"/>
    <cellStyle name="已瀏覽過的超連結" xfId="1057" builtinId="9" hidden="1"/>
    <cellStyle name="已瀏覽過的超連結" xfId="1058" builtinId="9" hidden="1"/>
    <cellStyle name="已瀏覽過的超連結" xfId="1059" builtinId="9" hidden="1"/>
    <cellStyle name="已瀏覽過的超連結" xfId="1060" builtinId="9" hidden="1"/>
    <cellStyle name="已瀏覽過的超連結" xfId="1061" builtinId="9" hidden="1"/>
    <cellStyle name="已瀏覽過的超連結" xfId="1062" builtinId="9" hidden="1"/>
    <cellStyle name="已瀏覽過的超連結" xfId="1063" builtinId="9" hidden="1"/>
    <cellStyle name="已瀏覽過的超連結" xfId="1064" builtinId="9" hidden="1"/>
    <cellStyle name="已瀏覽過的超連結" xfId="1065" builtinId="9" hidden="1"/>
    <cellStyle name="已瀏覽過的超連結" xfId="1066" builtinId="9" hidden="1"/>
    <cellStyle name="已瀏覽過的超連結" xfId="1067" builtinId="9" hidden="1"/>
    <cellStyle name="已瀏覽過的超連結" xfId="1068" builtinId="9" hidden="1"/>
    <cellStyle name="已瀏覽過的超連結" xfId="1069" builtinId="9" hidden="1"/>
    <cellStyle name="已瀏覽過的超連結" xfId="1070" builtinId="9" hidden="1"/>
    <cellStyle name="已瀏覽過的超連結" xfId="1071" builtinId="9" hidden="1"/>
    <cellStyle name="已瀏覽過的超連結" xfId="1072" builtinId="9" hidden="1"/>
    <cellStyle name="已瀏覽過的超連結" xfId="1073" builtinId="9" hidden="1"/>
    <cellStyle name="已瀏覽過的超連結" xfId="1074" builtinId="9" hidden="1"/>
    <cellStyle name="已瀏覽過的超連結" xfId="1075" builtinId="9" hidden="1"/>
    <cellStyle name="已瀏覽過的超連結" xfId="1076" builtinId="9" hidden="1"/>
    <cellStyle name="已瀏覽過的超連結" xfId="1077" builtinId="9" hidden="1"/>
    <cellStyle name="已瀏覽過的超連結" xfId="1078" builtinId="9" hidden="1"/>
    <cellStyle name="已瀏覽過的超連結" xfId="1079" builtinId="9" hidden="1"/>
    <cellStyle name="已瀏覽過的超連結" xfId="1080" builtinId="9" hidden="1"/>
    <cellStyle name="已瀏覽過的超連結" xfId="1081" builtinId="9" hidden="1"/>
    <cellStyle name="已瀏覽過的超連結" xfId="1082" builtinId="9" hidden="1"/>
    <cellStyle name="已瀏覽過的超連結" xfId="1083" builtinId="9" hidden="1"/>
    <cellStyle name="已瀏覽過的超連結" xfId="1084" builtinId="9" hidden="1"/>
    <cellStyle name="已瀏覽過的超連結" xfId="1085" builtinId="9" hidden="1"/>
    <cellStyle name="已瀏覽過的超連結" xfId="1086" builtinId="9" hidden="1"/>
    <cellStyle name="已瀏覽過的超連結" xfId="1087" builtinId="9" hidden="1"/>
    <cellStyle name="已瀏覽過的超連結" xfId="1088" builtinId="9" hidden="1"/>
    <cellStyle name="已瀏覽過的超連結" xfId="1089" builtinId="9" hidden="1"/>
    <cellStyle name="已瀏覽過的超連結" xfId="1090" builtinId="9" hidden="1"/>
    <cellStyle name="已瀏覽過的超連結" xfId="1091" builtinId="9" hidden="1"/>
    <cellStyle name="已瀏覽過的超連結" xfId="1092" builtinId="9" hidden="1"/>
    <cellStyle name="已瀏覽過的超連結" xfId="1093" builtinId="9" hidden="1"/>
    <cellStyle name="已瀏覽過的超連結" xfId="1094" builtinId="9" hidden="1"/>
    <cellStyle name="已瀏覽過的超連結" xfId="1095" builtinId="9" hidden="1"/>
    <cellStyle name="已瀏覽過的超連結" xfId="1096" builtinId="9" hidden="1"/>
    <cellStyle name="已瀏覽過的超連結" xfId="1097" builtinId="9" hidden="1"/>
    <cellStyle name="已瀏覽過的超連結" xfId="1098" builtinId="9" hidden="1"/>
    <cellStyle name="已瀏覽過的超連結" xfId="1099" builtinId="9" hidden="1"/>
    <cellStyle name="已瀏覽過的超連結" xfId="1100" builtinId="9" hidden="1"/>
    <cellStyle name="已瀏覽過的超連結" xfId="1101" builtinId="9" hidden="1"/>
    <cellStyle name="已瀏覽過的超連結" xfId="1102" builtinId="9" hidden="1"/>
    <cellStyle name="已瀏覽過的超連結" xfId="1103" builtinId="9" hidden="1"/>
    <cellStyle name="已瀏覽過的超連結" xfId="1104" builtinId="9" hidden="1"/>
    <cellStyle name="已瀏覽過的超連結" xfId="1105" builtinId="9" hidden="1"/>
    <cellStyle name="已瀏覽過的超連結" xfId="1106" builtinId="9" hidden="1"/>
    <cellStyle name="已瀏覽過的超連結" xfId="1107" builtinId="9" hidden="1"/>
    <cellStyle name="已瀏覽過的超連結" xfId="1108" builtinId="9" hidden="1"/>
    <cellStyle name="已瀏覽過的超連結" xfId="1109" builtinId="9" hidden="1"/>
    <cellStyle name="已瀏覽過的超連結" xfId="1110" builtinId="9" hidden="1"/>
    <cellStyle name="已瀏覽過的超連結" xfId="1111" builtinId="9" hidden="1"/>
    <cellStyle name="已瀏覽過的超連結" xfId="1112" builtinId="9" hidden="1"/>
    <cellStyle name="已瀏覽過的超連結" xfId="1113" builtinId="9" hidden="1"/>
    <cellStyle name="已瀏覽過的超連結" xfId="1114" builtinId="9" hidden="1"/>
    <cellStyle name="已瀏覽過的超連結" xfId="1115" builtinId="9" hidden="1"/>
    <cellStyle name="已瀏覽過的超連結" xfId="1116" builtinId="9" hidden="1"/>
    <cellStyle name="已瀏覽過的超連結" xfId="1117" builtinId="9" hidden="1"/>
    <cellStyle name="已瀏覽過的超連結" xfId="1118" builtinId="9" hidden="1"/>
    <cellStyle name="已瀏覽過的超連結" xfId="1119" builtinId="9" hidden="1"/>
    <cellStyle name="已瀏覽過的超連結" xfId="1120" builtinId="9" hidden="1"/>
    <cellStyle name="百分比" xfId="2" builtinId="5"/>
    <cellStyle name="超連結" xfId="3" builtinId="8" hidden="1"/>
    <cellStyle name="超連結" xfId="5" builtinId="8" hidden="1"/>
    <cellStyle name="超連結" xfId="7" builtinId="8"/>
  </cellStyles>
  <dxfs count="138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bgColor theme="6" tint="-0.499984740745262"/>
        </patternFill>
      </fill>
    </dxf>
    <dxf>
      <font>
        <color theme="0"/>
      </font>
      <fill>
        <patternFill>
          <bgColor theme="6" tint="-0.499984740745262"/>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theme="0"/>
      </font>
      <fill>
        <patternFill patternType="solid">
          <fgColor indexed="64"/>
          <bgColor theme="6" tint="-0.499984740745262"/>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solid">
          <fgColor indexed="64"/>
          <bgColor theme="5" tint="0.59999389629810485"/>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6500"/>
      </font>
      <fill>
        <patternFill>
          <bgColor rgb="FFFFEB9C"/>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tint="-0.34998626667073579"/>
      </font>
      <fill>
        <patternFill patternType="none">
          <fgColor indexed="64"/>
          <bgColor auto="1"/>
        </patternFill>
      </fill>
    </dxf>
    <dxf>
      <font>
        <color theme="0"/>
      </font>
      <fill>
        <patternFill patternType="solid">
          <fgColor indexed="64"/>
          <bgColor rgb="FFFF0000"/>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border>
        <left style="thin">
          <color rgb="FF9C0006"/>
        </left>
        <right style="thin">
          <color rgb="FF9C0006"/>
        </right>
        <top style="thin">
          <color rgb="FF9C0006"/>
        </top>
        <bottom style="thin">
          <color rgb="FF9C0006"/>
        </bottom>
      </border>
    </dxf>
    <dxf>
      <font>
        <color theme="0"/>
      </font>
      <fill>
        <patternFill patternType="solid">
          <fgColor indexed="64"/>
          <bgColor rgb="FFFF0000"/>
        </patternFill>
      </fill>
    </dxf>
    <dxf>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theme="6" tint="-0.499984740745262"/>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solid">
          <fgColor indexed="64"/>
          <bgColor theme="5" tint="0.59999389629810485"/>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6500"/>
      </font>
      <fill>
        <patternFill>
          <bgColor rgb="FFFFEB9C"/>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auto="1"/>
      </font>
      <fill>
        <patternFill patternType="none">
          <fgColor indexed="64"/>
          <bgColor auto="1"/>
        </patternFill>
      </fill>
    </dxf>
    <dxf>
      <font>
        <color auto="1"/>
      </font>
      <fill>
        <patternFill patternType="none">
          <fgColor indexed="64"/>
          <bgColor auto="1"/>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tint="-0.34998626667073579"/>
      </font>
      <fill>
        <patternFill patternType="none">
          <fgColor indexed="64"/>
          <bgColor auto="1"/>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9C6500"/>
      </font>
      <fill>
        <patternFill>
          <bgColor rgb="FFFFEB9C"/>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border>
        <left style="thin">
          <color rgb="FF9C0006"/>
        </left>
        <right style="thin">
          <color rgb="FF9C0006"/>
        </right>
        <top style="thin">
          <color rgb="FF9C0006"/>
        </top>
        <bottom style="thin">
          <color rgb="FF9C0006"/>
        </bottom>
      </border>
    </dxf>
    <dxf>
      <font>
        <color theme="0"/>
      </font>
      <fill>
        <patternFill patternType="solid">
          <fgColor indexed="64"/>
          <bgColor rgb="FFFF0000"/>
        </patternFill>
      </fill>
    </dxf>
    <dxf>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bgColor theme="6" tint="-0.499984740745262"/>
        </patternFill>
      </fill>
    </dxf>
    <dxf>
      <font>
        <color theme="0"/>
      </font>
      <fill>
        <patternFill>
          <bgColor theme="6" tint="-0.499984740745262"/>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theme="0"/>
      </font>
      <fill>
        <patternFill patternType="solid">
          <fgColor indexed="64"/>
          <bgColor theme="6" tint="-0.499984740745262"/>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9" tint="-0.24994659260841701"/>
        </patternFill>
      </fill>
    </dxf>
    <dxf>
      <font>
        <color rgb="FF9C5700"/>
      </font>
      <fill>
        <patternFill>
          <bgColor rgb="FFFFEB9C"/>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b/>
        <i val="0"/>
        <color rgb="FFFF0000"/>
      </font>
      <fill>
        <patternFill patternType="solid">
          <fgColor indexed="64"/>
          <bgColor theme="0" tint="-0.14999847407452621"/>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bgColor theme="6" tint="-0.499984740745262"/>
        </patternFill>
      </fill>
    </dxf>
    <dxf>
      <font>
        <color theme="0"/>
      </font>
      <fill>
        <patternFill>
          <bgColor theme="6" tint="-0.499984740745262"/>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theme="0"/>
      </font>
      <fill>
        <patternFill patternType="solid">
          <fgColor indexed="64"/>
          <bgColor theme="6" tint="-0.499984740745262"/>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9" tint="-0.24994659260841701"/>
        </patternFill>
      </fill>
    </dxf>
    <dxf>
      <font>
        <color rgb="FF9C5700"/>
      </font>
      <fill>
        <patternFill>
          <bgColor rgb="FFFFEB9C"/>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b/>
        <i val="0"/>
        <color rgb="FFFF0000"/>
      </font>
      <fill>
        <patternFill patternType="solid">
          <fgColor indexed="64"/>
          <bgColor theme="0" tint="-0.14999847407452621"/>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bgColor theme="6" tint="-0.499984740745262"/>
        </patternFill>
      </fill>
    </dxf>
    <dxf>
      <font>
        <color theme="0"/>
      </font>
      <fill>
        <patternFill>
          <bgColor theme="6" tint="-0.499984740745262"/>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theme="0"/>
      </font>
      <fill>
        <patternFill patternType="solid">
          <fgColor indexed="64"/>
          <bgColor theme="6" tint="-0.499984740745262"/>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9" tint="-0.24994659260841701"/>
        </patternFill>
      </fill>
    </dxf>
    <dxf>
      <font>
        <color rgb="FF9C5700"/>
      </font>
      <fill>
        <patternFill>
          <bgColor rgb="FFFFEB9C"/>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b/>
        <i val="0"/>
        <color rgb="FFFF0000"/>
      </font>
      <fill>
        <patternFill patternType="solid">
          <fgColor indexed="64"/>
          <bgColor theme="0" tint="-0.14999847407452621"/>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theme="0"/>
      </font>
      <fill>
        <patternFill>
          <bgColor theme="6" tint="-0.499984740745262"/>
        </patternFill>
      </fill>
    </dxf>
    <dxf>
      <font>
        <color theme="0"/>
      </font>
      <fill>
        <patternFill>
          <bgColor theme="6" tint="-0.499984740745262"/>
        </patternFill>
      </fill>
    </dxf>
    <dxf>
      <font>
        <color theme="0"/>
      </font>
      <fill>
        <patternFill>
          <bgColor rgb="FFFF0000"/>
        </patternFill>
      </fill>
    </dxf>
    <dxf>
      <font>
        <color theme="0"/>
      </font>
      <fill>
        <patternFill>
          <bgColor rgb="FFFF0000"/>
        </patternFill>
      </fill>
    </dxf>
    <dxf>
      <font>
        <color rgb="FF006100"/>
      </font>
      <fill>
        <patternFill>
          <bgColor rgb="FFC6EFCE"/>
        </patternFill>
      </fill>
    </dxf>
    <dxf>
      <font>
        <color theme="0"/>
      </font>
      <fill>
        <patternFill patternType="solid">
          <fgColor indexed="64"/>
          <bgColor theme="6" tint="-0.499984740745262"/>
        </patternFill>
      </fill>
    </dxf>
    <dxf>
      <font>
        <color theme="0"/>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9" tint="-0.24994659260841701"/>
        </patternFill>
      </fill>
    </dxf>
    <dxf>
      <font>
        <color rgb="FF9C5700"/>
      </font>
      <fill>
        <patternFill>
          <bgColor rgb="FFFFEB9C"/>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bgColor theme="6" tint="-0.499984740745262"/>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color theme="0"/>
      </font>
      <fill>
        <patternFill patternType="solid">
          <fgColor indexed="64"/>
          <bgColor rgb="FFFF0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auto="1"/>
      </font>
      <fill>
        <patternFill patternType="none">
          <fgColor indexed="64"/>
          <bgColor auto="1"/>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6500"/>
      </font>
      <fill>
        <patternFill>
          <bgColor rgb="FFFFEB9C"/>
        </patternFill>
      </fill>
    </dxf>
    <dxf>
      <font>
        <color rgb="FF9C0006"/>
      </font>
      <fill>
        <patternFill>
          <bgColor rgb="FFFFC7CE"/>
        </patternFill>
      </fill>
    </dxf>
    <dxf>
      <font>
        <color theme="0"/>
      </font>
      <fill>
        <patternFill patternType="solid">
          <fgColor indexed="64"/>
          <bgColor rgb="FFFF0000"/>
        </patternFill>
      </fill>
    </dxf>
    <dxf>
      <font>
        <color rgb="FF006100"/>
      </font>
      <fill>
        <patternFill>
          <bgColor rgb="FFC6EFCE"/>
        </patternFill>
      </fill>
    </dxf>
    <dxf>
      <font>
        <color theme="0"/>
      </font>
      <fill>
        <patternFill patternType="solid">
          <fgColor indexed="64"/>
          <bgColor rgb="FFFF0000"/>
        </patternFill>
      </fill>
    </dxf>
    <dxf>
      <font>
        <color theme="0"/>
      </font>
      <fill>
        <patternFill patternType="solid">
          <fgColor indexed="64"/>
          <bgColor rgb="FF008000"/>
        </patternFill>
      </fill>
    </dxf>
    <dxf>
      <font>
        <color rgb="FF9C0006"/>
      </font>
      <fill>
        <patternFill>
          <bgColor rgb="FFFFC7CE"/>
        </patternFill>
      </fill>
    </dxf>
    <dxf>
      <font>
        <color rgb="FF006100"/>
      </font>
      <fill>
        <patternFill>
          <bgColor rgb="FFC6EFCE"/>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theme="0"/>
      </font>
      <fill>
        <patternFill patternType="solid">
          <fgColor indexed="64"/>
          <bgColor rgb="FFFF0000"/>
        </patternFill>
      </fill>
    </dxf>
    <dxf>
      <font>
        <color theme="0"/>
      </font>
      <fill>
        <patternFill patternType="solid">
          <fgColor indexed="64"/>
          <bgColor rgb="FF008000"/>
        </patternFill>
      </fill>
    </dxf>
    <dxf>
      <font>
        <color theme="0"/>
      </font>
      <fill>
        <patternFill patternType="solid">
          <fgColor indexed="64"/>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fgColor indexed="64"/>
          <bgColor rgb="FF008000"/>
        </patternFill>
      </fill>
    </dxf>
    <dxf>
      <font>
        <b/>
        <i val="0"/>
        <color rgb="FFFF0000"/>
      </font>
      <fill>
        <patternFill patternType="solid">
          <fgColor indexed="64"/>
          <bgColor theme="0" tint="-0.14999847407452621"/>
        </patternFill>
      </fill>
    </dxf>
    <dxf>
      <font>
        <color auto="1"/>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812800</xdr:colOff>
      <xdr:row>2</xdr:row>
      <xdr:rowOff>12700</xdr:rowOff>
    </xdr:from>
    <xdr:to>
      <xdr:col>3</xdr:col>
      <xdr:colOff>114300</xdr:colOff>
      <xdr:row>5</xdr:row>
      <xdr:rowOff>114300</xdr:rowOff>
    </xdr:to>
    <xdr:sp macro="[0]!Venson的選股系統VBA" textlink="">
      <xdr:nvSpPr>
        <xdr:cNvPr id="2" name="斜面 1">
          <a:extLst>
            <a:ext uri="{FF2B5EF4-FFF2-40B4-BE49-F238E27FC236}">
              <a16:creationId xmlns:a16="http://schemas.microsoft.com/office/drawing/2014/main" id="{7F110EEB-C2F9-E64B-AE41-BBFF59DE2212}"/>
            </a:ext>
          </a:extLst>
        </xdr:cNvPr>
        <xdr:cNvSpPr/>
      </xdr:nvSpPr>
      <xdr:spPr>
        <a:xfrm>
          <a:off x="812800" y="393700"/>
          <a:ext cx="1778000" cy="673100"/>
        </a:xfrm>
        <a:prstGeom prst="bevel">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altLang="zh-TW" sz="3600" b="1"/>
            <a:t>Run</a:t>
          </a:r>
          <a:endParaRPr lang="zh-TW" altLang="en-US" sz="3600" b="1"/>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hyperlink" Target="http://www.twse.com.tw/ch/trading/exchange/BFI84U/BFI84U.php"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https://goodinfo.tw/StockInfo/StockDividendScheduleList.asp?MARKET_CAT=%E5%85%A8%E9%83%A8&amp;INDUSTRY_CAT=%E5%85%A8%E9%83%A8&amp;YEAR=2019" TargetMode="External"/></Relationships>
</file>

<file path=xl/worksheets/_rels/sheet14.xml.rels><?xml version="1.0" encoding="UTF-8" standalone="yes"?>
<Relationships xmlns="http://schemas.openxmlformats.org/package/2006/relationships"><Relationship Id="rId1" Type="http://schemas.openxmlformats.org/officeDocument/2006/relationships/hyperlink" Target="http://www.yobond.com.tw/Form/pub/"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935B-0EB2-E041-8471-9B3632BC5B7B}">
  <sheetPr codeName="工作表1"/>
  <dimension ref="A1"/>
  <sheetViews>
    <sheetView tabSelected="1" workbookViewId="0">
      <selection activeCell="A2" sqref="A2"/>
    </sheetView>
  </sheetViews>
  <sheetFormatPr baseColWidth="10" defaultRowHeight="15"/>
  <sheetData/>
  <phoneticPr fontId="3"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rgb="FF0000FF"/>
  </sheetPr>
  <dimension ref="B1:T43"/>
  <sheetViews>
    <sheetView showGridLines="0" zoomScale="60" zoomScaleNormal="60" zoomScalePageLayoutView="64" workbookViewId="0">
      <selection activeCell="B3" sqref="B3"/>
    </sheetView>
  </sheetViews>
  <sheetFormatPr baseColWidth="10" defaultColWidth="17.6640625" defaultRowHeight="16"/>
  <cols>
    <col min="1" max="1" width="3" style="117" customWidth="1"/>
    <col min="2" max="4" width="19.5" style="116" customWidth="1"/>
    <col min="5" max="5" width="19.5" style="117" customWidth="1"/>
    <col min="6" max="6" width="2.33203125" style="117" customWidth="1"/>
    <col min="7" max="9" width="19.5" style="116" customWidth="1"/>
    <col min="10" max="10" width="19.5" style="117" customWidth="1"/>
    <col min="11" max="11" width="2.33203125" style="117" customWidth="1"/>
    <col min="12" max="14" width="19.5" style="116" customWidth="1"/>
    <col min="15" max="15" width="19.5" style="117" customWidth="1"/>
    <col min="16" max="16" width="2.33203125" style="117" customWidth="1"/>
    <col min="17" max="19" width="19.5" style="116" customWidth="1"/>
    <col min="20" max="20" width="19.5" style="117" customWidth="1"/>
    <col min="21" max="16384" width="17.6640625" style="117"/>
  </cols>
  <sheetData>
    <row r="1" spans="2:20" ht="8" customHeight="1"/>
    <row r="2" spans="2:20" ht="26" thickBot="1">
      <c r="B2" s="53">
        <f ca="1">TODAY()</f>
        <v>44402</v>
      </c>
      <c r="E2" s="163" t="s">
        <v>4817</v>
      </c>
      <c r="G2" s="53">
        <f ca="1">TODAY()</f>
        <v>44402</v>
      </c>
      <c r="J2" s="163" t="s">
        <v>4817</v>
      </c>
      <c r="L2" s="53">
        <f ca="1">TODAY()</f>
        <v>44402</v>
      </c>
      <c r="O2" s="163" t="s">
        <v>4817</v>
      </c>
      <c r="Q2" s="53">
        <f ca="1">TODAY()</f>
        <v>44402</v>
      </c>
      <c r="T2" s="163" t="s">
        <v>4817</v>
      </c>
    </row>
    <row r="3" spans="2:20" ht="30">
      <c r="B3" s="118" t="s">
        <v>4693</v>
      </c>
      <c r="C3" s="52">
        <v>1101</v>
      </c>
      <c r="D3" s="119" t="s">
        <v>4694</v>
      </c>
      <c r="E3" s="140" t="str">
        <f t="array" ref="E3">IF(ISNA(VLOOKUP(C3,個股盤後與即時分析!$A:$CF,2,FALSE)),"",VLOOKUP(C3,個股盤後與即時分析!$A:$CF,2,FALSE))</f>
        <v>台泥</v>
      </c>
      <c r="G3" s="118" t="s">
        <v>4693</v>
      </c>
      <c r="H3" s="52">
        <v>2317</v>
      </c>
      <c r="I3" s="119" t="s">
        <v>4694</v>
      </c>
      <c r="J3" s="140" t="str">
        <f t="array" ref="J3">IF(ISNA(VLOOKUP(H3,個股盤後與即時分析!$A:$CF,2,FALSE)),"",VLOOKUP(H3,個股盤後與即時分析!$A:$CF,2,FALSE))</f>
        <v/>
      </c>
      <c r="L3" s="118" t="s">
        <v>4693</v>
      </c>
      <c r="M3" s="52">
        <v>6176</v>
      </c>
      <c r="N3" s="119" t="s">
        <v>4694</v>
      </c>
      <c r="O3" s="140" t="str">
        <f t="array" ref="O3">IF(ISNA(VLOOKUP(M3,個股盤後與即時分析!$A:$CF,2,FALSE)),"",VLOOKUP(M3,個股盤後與即時分析!$A:$CF,2,FALSE))</f>
        <v/>
      </c>
      <c r="Q3" s="118" t="s">
        <v>4693</v>
      </c>
      <c r="R3" s="52">
        <v>2542</v>
      </c>
      <c r="S3" s="119" t="s">
        <v>4694</v>
      </c>
      <c r="T3" s="140" t="str">
        <f t="array" ref="T3">IF(ISNA(VLOOKUP(R3,個股盤後與即時分析!$A:$CF,2,FALSE)),"",VLOOKUP(R3,個股盤後與即時分析!$A:$CF,2,FALSE))</f>
        <v/>
      </c>
    </row>
    <row r="4" spans="2:20" ht="26" customHeight="1">
      <c r="B4" s="233" t="s">
        <v>4695</v>
      </c>
      <c r="C4" s="236" t="str">
        <f>IF(AND(ISNA(VLOOKUP(C3,台股產業分類表!$A:$D,3,FALSE)),ISNA(VLOOKUP(C3,個股盤後與即時分析!$A:$DH,110,FALSE))),"",VLOOKUP(C3,台股產業分類表!$A:$D,3,FALSE)&amp;"["&amp;VLOOKUP(C3,個股盤後與即時分析!$A:$DH,110,FALSE)&amp;"]")</f>
        <v>上市股-水泥工業集團股-台泥概念股-中國、資產、S&amp;P台商收成指數、香港掛牌、內需中國收成股、基礎建設、碳權[卷異]</v>
      </c>
      <c r="D4" s="237"/>
      <c r="E4" s="238"/>
      <c r="G4" s="233" t="s">
        <v>4695</v>
      </c>
      <c r="H4" s="236" t="e">
        <f>IF(AND(ISNA(VLOOKUP(H3,台股產業分類表!$A:$D,3,FALSE)),ISNA(VLOOKUP(H3,個股盤後與即時分析!$A:$DH,110,FALSE))),"",VLOOKUP(H3,台股產業分類表!$A:$D,3,FALSE)&amp;"["&amp;VLOOKUP(H3,個股盤後與即時分析!$A:$DH,110,FALSE)&amp;"]")</f>
        <v>#N/A</v>
      </c>
      <c r="I4" s="237"/>
      <c r="J4" s="238"/>
      <c r="L4" s="233" t="s">
        <v>4695</v>
      </c>
      <c r="M4" s="236" t="e">
        <f>IF(AND(ISNA(VLOOKUP(M3,台股產業分類表!$A:$D,3,FALSE)),ISNA(VLOOKUP(M3,個股盤後與即時分析!$A:$DH,110,FALSE))),"",VLOOKUP(M3,台股產業分類表!$A:$D,3,FALSE)&amp;"["&amp;VLOOKUP(M3,個股盤後與即時分析!$A:$DH,110,FALSE)&amp;"]")</f>
        <v>#N/A</v>
      </c>
      <c r="N4" s="237"/>
      <c r="O4" s="238"/>
      <c r="Q4" s="233" t="s">
        <v>4695</v>
      </c>
      <c r="R4" s="236" t="e">
        <f>IF(AND(ISNA(VLOOKUP(R3,台股產業分類表!$A:$D,3,FALSE)),ISNA(VLOOKUP(R3,個股盤後與即時分析!$A:$DH,110,FALSE))),"",VLOOKUP(R3,台股產業分類表!$A:$D,3,FALSE)&amp;"["&amp;VLOOKUP(R3,個股盤後與即時分析!$A:$DH,110,FALSE)&amp;"]")</f>
        <v>#N/A</v>
      </c>
      <c r="S4" s="237"/>
      <c r="T4" s="238"/>
    </row>
    <row r="5" spans="2:20" ht="26" customHeight="1">
      <c r="B5" s="234"/>
      <c r="C5" s="239"/>
      <c r="D5" s="240"/>
      <c r="E5" s="241"/>
      <c r="G5" s="234"/>
      <c r="H5" s="239"/>
      <c r="I5" s="240"/>
      <c r="J5" s="241"/>
      <c r="L5" s="234"/>
      <c r="M5" s="239"/>
      <c r="N5" s="240"/>
      <c r="O5" s="241"/>
      <c r="Q5" s="234"/>
      <c r="R5" s="239"/>
      <c r="S5" s="240"/>
      <c r="T5" s="241"/>
    </row>
    <row r="6" spans="2:20" ht="26" customHeight="1">
      <c r="B6" s="235"/>
      <c r="C6" s="242"/>
      <c r="D6" s="243"/>
      <c r="E6" s="244"/>
      <c r="G6" s="235"/>
      <c r="H6" s="242"/>
      <c r="I6" s="243"/>
      <c r="J6" s="244"/>
      <c r="L6" s="235"/>
      <c r="M6" s="242"/>
      <c r="N6" s="243"/>
      <c r="O6" s="244"/>
      <c r="Q6" s="235"/>
      <c r="R6" s="242"/>
      <c r="S6" s="243"/>
      <c r="T6" s="244"/>
    </row>
    <row r="7" spans="2:20" ht="16" customHeight="1">
      <c r="B7" s="233" t="s">
        <v>4696</v>
      </c>
      <c r="C7" s="239" t="str">
        <f>IF(ISNA(VLOOKUP(C3,台股產業分類表!$A:$D,4,FALSE)),"",VLOOKUP(C3,台股產業分類表!$A:$D,4,FALSE))</f>
        <v>有關水泥及水泥製品之生產及運銷有關水泥原料及水泥製品原料之開採製造運銷及附屬礦石之開採經銷經營有關水泥工業及其附屬事業</v>
      </c>
      <c r="D7" s="240"/>
      <c r="E7" s="241"/>
      <c r="G7" s="233" t="s">
        <v>4696</v>
      </c>
      <c r="H7" s="239" t="str">
        <f>IF(ISNA(VLOOKUP(H3,台股產業分類表!$A:$D,4,FALSE)),"",VLOOKUP(H3,台股產業分類表!$A:$D,4,FALSE))</f>
        <v>電腦系統設備及其週邊之連接器等線纜組件及殼體、基座之開發、設計、製造及銷售等精密模具之製造及銷售等</v>
      </c>
      <c r="I7" s="240"/>
      <c r="J7" s="241"/>
      <c r="L7" s="233" t="s">
        <v>4696</v>
      </c>
      <c r="M7" s="239" t="str">
        <f>IF(ISNA(VLOOKUP(M3,台股產業分類表!$A:$D,4,FALSE)),"",VLOOKUP(M3,台股產業分類表!$A:$D,4,FALSE))</f>
        <v>電子零組件製造業模具製造業照明設備製造業</v>
      </c>
      <c r="N7" s="240"/>
      <c r="O7" s="241"/>
      <c r="Q7" s="233" t="s">
        <v>4696</v>
      </c>
      <c r="R7" s="239" t="str">
        <f>IF(ISNA(VLOOKUP(R3,台股產業分類表!$A:$D,4,FALSE)),"",VLOOKUP(R3,台股產業分類表!$A:$D,4,FALSE))</f>
        <v>委託營造廠商興建商業大樓及國民住宅出租、出售業務。有關室內裝潢之設計及施工業務。有關建材、裝潢材料及建設機械之買賣及進出口業務等。</v>
      </c>
      <c r="S7" s="240"/>
      <c r="T7" s="241"/>
    </row>
    <row r="8" spans="2:20" ht="16" customHeight="1">
      <c r="B8" s="235"/>
      <c r="C8" s="239"/>
      <c r="D8" s="240"/>
      <c r="E8" s="241"/>
      <c r="G8" s="235"/>
      <c r="H8" s="239"/>
      <c r="I8" s="240"/>
      <c r="J8" s="241"/>
      <c r="L8" s="235"/>
      <c r="M8" s="239"/>
      <c r="N8" s="240"/>
      <c r="O8" s="241"/>
      <c r="Q8" s="235"/>
      <c r="R8" s="239"/>
      <c r="S8" s="240"/>
      <c r="T8" s="241"/>
    </row>
    <row r="9" spans="2:20" ht="4" customHeight="1" thickBot="1">
      <c r="B9" s="224"/>
      <c r="C9" s="225"/>
      <c r="D9" s="225"/>
      <c r="E9" s="226"/>
      <c r="G9" s="224"/>
      <c r="H9" s="225"/>
      <c r="I9" s="225"/>
      <c r="J9" s="226"/>
      <c r="L9" s="224"/>
      <c r="M9" s="225"/>
      <c r="N9" s="225"/>
      <c r="O9" s="226"/>
      <c r="Q9" s="224"/>
      <c r="R9" s="225"/>
      <c r="S9" s="225"/>
      <c r="T9" s="226"/>
    </row>
    <row r="10" spans="2:20" ht="25" customHeight="1">
      <c r="B10" s="115">
        <f>IF(ISNA(VLOOKUP(C3,個股盤後與即時分析!$A:$CF,42,FALSE)),"",VLOOKUP(C3,個股盤後與即時分析!$A:$CF,42,FALSE))</f>
        <v>40.299999999999997</v>
      </c>
      <c r="C10" s="245" t="str">
        <f>VLOOKUP(C3,個股盤後與即時分析!$A:$CF,36,FALSE)</f>
        <v xml:space="preserve">季下月下週下 </v>
      </c>
      <c r="D10" s="246"/>
      <c r="E10" s="251" t="str">
        <f>IF(E12="","",IF(AND(E12&gt;-56%,E12&lt;56%),"交戰",IF(E12&gt;0%,"多方勝","空方勝")))</f>
        <v>交戰</v>
      </c>
      <c r="G10" s="115" t="str">
        <f>IF(ISNA(VLOOKUP(H3,個股盤後與即時分析!$A:$CF,42,FALSE)),"",VLOOKUP(H3,個股盤後與即時分析!$A:$CF,42,FALSE))</f>
        <v/>
      </c>
      <c r="H10" s="245" t="e">
        <f>VLOOKUP(H3,個股盤後與即時分析!$A:$CF,36,FALSE)</f>
        <v>#N/A</v>
      </c>
      <c r="I10" s="246"/>
      <c r="J10" s="251" t="str">
        <f>IF(J12="","",IF(AND(J12&gt;-56%,J12&lt;56%),"交戰",IF(J12&gt;0%,"多方勝","空方勝")))</f>
        <v/>
      </c>
      <c r="L10" s="115" t="str">
        <f>IF(ISNA(VLOOKUP(M3,個股盤後與即時分析!$A:$CF,42,FALSE)),"",VLOOKUP(M3,個股盤後與即時分析!$A:$CF,42,FALSE))</f>
        <v/>
      </c>
      <c r="M10" s="245" t="e">
        <f>VLOOKUP(M3,個股盤後與即時分析!$A:$CF,36,FALSE)</f>
        <v>#N/A</v>
      </c>
      <c r="N10" s="246"/>
      <c r="O10" s="251" t="str">
        <f>IF(O12="","",IF(AND(O12&gt;-56%,O12&lt;56%),"交戰",IF(O12&gt;0%,"多方勝","空方勝")))</f>
        <v/>
      </c>
      <c r="Q10" s="115" t="str">
        <f>IF(ISNA(VLOOKUP(R3,個股盤後與即時分析!$A:$CF,42,FALSE)),"",VLOOKUP(R3,個股盤後與即時分析!$A:$CF,42,FALSE))</f>
        <v/>
      </c>
      <c r="R10" s="245" t="e">
        <f>VLOOKUP(R3,個股盤後與即時分析!$A:$CF,36,FALSE)</f>
        <v>#N/A</v>
      </c>
      <c r="S10" s="246"/>
      <c r="T10" s="251" t="str">
        <f>IF(T12="","",IF(AND(T12&gt;-56%,T12&lt;56%),"交戰",IF(T12&gt;0%,"多方勝","空方勝")))</f>
        <v/>
      </c>
    </row>
    <row r="11" spans="2:20" ht="18" customHeight="1">
      <c r="B11" s="120" t="str">
        <f>TEXT(IF(ISNA(VLOOKUP(C3,個股盤後與即時分析!$A:$CF,42,FALSE)),"",VLOOKUP(C3,個股盤後與即時分析!$A:$CF,42,FALSE))-IF(ISNA(VLOOKUP(C3,個股盤後與即時分析!$A:$CF,42,FALSE)),"",VLOOKUP(C3,個股盤後與即時分析!$A:$CF,42,FALSE))/(1+IF(ISNA(VLOOKUP(C3,個股盤後與即時分析!$A:$CF,44,FALSE)),"",VLOOKUP(C3,個股盤後與即時分析!$A:$CF,44,FALSE))),"0.0")&amp;" ("&amp;TEXT(IF(ISNA(VLOOKUP(C3,個股盤後與即時分析!$A:$CF,44,FALSE)),"",VLOOKUP(C3,個股盤後與即時分析!$A:$CF,44,FALSE)),"0.0%")&amp;")"</f>
        <v>-0.2 (-0.5%)</v>
      </c>
      <c r="C11" s="247" t="str">
        <f>IF(ISNA(VLOOKUP(C3,個股盤後與即時分析!$A:$CF,62,FALSE)),"","昨量比 "&amp;VLOOKUP(C3,個股盤後與即時分析!$A:$CF,63,FALSE)&amp;" 倍   "&amp;RIGHT(VLOOKUP(C3,個股盤後與即時分析!$A:$CF,62,FALSE),4))</f>
        <v>昨量比 1.4 倍   日量略增</v>
      </c>
      <c r="D11" s="248"/>
      <c r="E11" s="252"/>
      <c r="G11" s="120" t="e">
        <f>TEXT(IF(ISNA(VLOOKUP(H3,個股盤後與即時分析!$A:$CF,42,FALSE)),"",VLOOKUP(H3,個股盤後與即時分析!$A:$CF,42,FALSE))-IF(ISNA(VLOOKUP(H3,個股盤後與即時分析!$A:$CF,42,FALSE)),"",VLOOKUP(H3,個股盤後與即時分析!$A:$CF,42,FALSE))/(1+IF(ISNA(VLOOKUP(H3,個股盤後與即時分析!$A:$CF,44,FALSE)),"",VLOOKUP(H3,個股盤後與即時分析!$A:$CF,44,FALSE))),"0.0")&amp;" ("&amp;TEXT(IF(ISNA(VLOOKUP(H3,個股盤後與即時分析!$A:$CF,44,FALSE)),"",VLOOKUP(H3,個股盤後與即時分析!$A:$CF,44,FALSE)),"0.0%")&amp;")"</f>
        <v>#VALUE!</v>
      </c>
      <c r="H11" s="247" t="str">
        <f>IF(ISNA(VLOOKUP(H3,個股盤後與即時分析!$A:$CF,62,FALSE)),"","昨量比 "&amp;VLOOKUP(H3,個股盤後與即時分析!$A:$CF,63,FALSE)&amp;" 倍   "&amp;RIGHT(VLOOKUP(H3,個股盤後與即時分析!$A:$CF,62,FALSE),4))</f>
        <v/>
      </c>
      <c r="I11" s="248"/>
      <c r="J11" s="252"/>
      <c r="L11" s="120" t="e">
        <f>TEXT(IF(ISNA(VLOOKUP(M3,個股盤後與即時分析!$A:$CF,42,FALSE)),"",VLOOKUP(M3,個股盤後與即時分析!$A:$CF,42,FALSE))-IF(ISNA(VLOOKUP(M3,個股盤後與即時分析!$A:$CF,42,FALSE)),"",VLOOKUP(M3,個股盤後與即時分析!$A:$CF,42,FALSE))/(1+IF(ISNA(VLOOKUP(M3,個股盤後與即時分析!$A:$CF,44,FALSE)),"",VLOOKUP(M3,個股盤後與即時分析!$A:$CF,44,FALSE))),"0.0")&amp;" ("&amp;TEXT(IF(ISNA(VLOOKUP(M3,個股盤後與即時分析!$A:$CF,44,FALSE)),"",VLOOKUP(M3,個股盤後與即時分析!$A:$CF,44,FALSE)),"0.0%")&amp;")"</f>
        <v>#VALUE!</v>
      </c>
      <c r="M11" s="247" t="str">
        <f>IF(ISNA(VLOOKUP(M3,個股盤後與即時分析!$A:$CF,62,FALSE)),"","昨量比 "&amp;VLOOKUP(M3,個股盤後與即時分析!$A:$CF,63,FALSE)&amp;" 倍   "&amp;RIGHT(VLOOKUP(M3,個股盤後與即時分析!$A:$CF,62,FALSE),4))</f>
        <v/>
      </c>
      <c r="N11" s="248"/>
      <c r="O11" s="252"/>
      <c r="Q11" s="120" t="e">
        <f>TEXT(IF(ISNA(VLOOKUP(R3,個股盤後與即時分析!$A:$CF,42,FALSE)),"",VLOOKUP(R3,個股盤後與即時分析!$A:$CF,42,FALSE))-IF(ISNA(VLOOKUP(R3,個股盤後與即時分析!$A:$CF,42,FALSE)),"",VLOOKUP(R3,個股盤後與即時分析!$A:$CF,42,FALSE))/(1+IF(ISNA(VLOOKUP(R3,個股盤後與即時分析!$A:$CF,44,FALSE)),"",VLOOKUP(R3,個股盤後與即時分析!$A:$CF,44,FALSE))),"0.0")&amp;" ("&amp;TEXT(IF(ISNA(VLOOKUP(R3,個股盤後與即時分析!$A:$CF,44,FALSE)),"",VLOOKUP(R3,個股盤後與即時分析!$A:$CF,44,FALSE)),"0.0%")&amp;")"</f>
        <v>#VALUE!</v>
      </c>
      <c r="R11" s="247" t="str">
        <f>IF(ISNA(VLOOKUP(R3,個股盤後與即時分析!$A:$CF,62,FALSE)),"","昨量比 "&amp;VLOOKUP(R3,個股盤後與即時分析!$A:$CF,63,FALSE)&amp;" 倍   "&amp;RIGHT(VLOOKUP(R3,個股盤後與即時分析!$A:$CF,62,FALSE),4))</f>
        <v/>
      </c>
      <c r="S11" s="248"/>
      <c r="T11" s="252"/>
    </row>
    <row r="12" spans="2:20" ht="18" customHeight="1">
      <c r="B12" s="120" t="str">
        <f>"量"&amp;"  "&amp;TEXT(IF(ISNA(VLOOKUP(C3,個股盤後與即時分析!$A:$CF,60,FALSE)),"",VLOOKUP(C3,個股盤後與即時分析!$A:$CF,60,FALSE)),0)</f>
        <v>量  13219</v>
      </c>
      <c r="C12" s="249"/>
      <c r="D12" s="250"/>
      <c r="E12" s="121">
        <f>IF(ISNA(VLOOKUP(C3,個股盤後與即時分析!$A:$CF,39,FALSE)),"",VLOOKUP(C3,個股盤後與即時分析!$A:$CF,39,FALSE))</f>
        <v>-0.50000000000001188</v>
      </c>
      <c r="G12" s="120" t="str">
        <f>"量"&amp;"  "&amp;TEXT(IF(ISNA(VLOOKUP(H3,個股盤後與即時分析!$A:$CF,60,FALSE)),"",VLOOKUP(H3,個股盤後與即時分析!$A:$CF,60,FALSE)),0)</f>
        <v xml:space="preserve">量  </v>
      </c>
      <c r="H12" s="249"/>
      <c r="I12" s="250"/>
      <c r="J12" s="121" t="str">
        <f>IF(ISNA(VLOOKUP(H3,個股盤後與即時分析!$A:$CF,39,FALSE)),"",VLOOKUP(H3,個股盤後與即時分析!$A:$CF,39,FALSE))</f>
        <v/>
      </c>
      <c r="L12" s="120" t="str">
        <f>"量"&amp;"  "&amp;TEXT(IF(ISNA(VLOOKUP(M3,個股盤後與即時分析!$A:$CF,60,FALSE)),"",VLOOKUP(M3,個股盤後與即時分析!$A:$CF,60,FALSE)),0)</f>
        <v xml:space="preserve">量  </v>
      </c>
      <c r="M12" s="249"/>
      <c r="N12" s="250"/>
      <c r="O12" s="121" t="str">
        <f>IF(ISNA(VLOOKUP(M3,個股盤後與即時分析!$A:$CF,39,FALSE)),"",VLOOKUP(M3,個股盤後與即時分析!$A:$CF,39,FALSE))</f>
        <v/>
      </c>
      <c r="Q12" s="120" t="str">
        <f>"量"&amp;"  "&amp;TEXT(IF(ISNA(VLOOKUP(R3,個股盤後與即時分析!$A:$CF,60,FALSE)),"",VLOOKUP(R3,個股盤後與即時分析!$A:$CF,60,FALSE)),0)</f>
        <v xml:space="preserve">量  </v>
      </c>
      <c r="R12" s="249"/>
      <c r="S12" s="250"/>
      <c r="T12" s="121" t="str">
        <f>IF(ISNA(VLOOKUP(R3,個股盤後與即時分析!$A:$CF,39,FALSE)),"",VLOOKUP(R3,個股盤後與即時分析!$A:$CF,39,FALSE))</f>
        <v/>
      </c>
    </row>
    <row r="13" spans="2:20" ht="20" customHeight="1">
      <c r="B13" s="220" t="str">
        <f>IF(ISNA(VLOOKUP(C3,個股盤後與即時分析!$A:$CF,35,FALSE)),"",IF(VLOOKUP(C3,個股盤後與即時分析!$A:$CF,35,FALSE)="尚無資料","",IF(LEN(VLOOKUP(C3,個股盤後與即時分析!$A:$CF,35,FALSE))=6,RIGHT(VLOOKUP(C3,個股盤後與即時分析!$A:$CF,35,FALSE),4),RIGHT(VLOOKUP(C3,個股盤後與即時分析!$A:$CF,35,FALSE),2))))</f>
        <v>多空交戰</v>
      </c>
      <c r="C13" s="122" t="str">
        <f>IF(IF(ISNA(VLOOKUP(C3,個股盤後與即時分析!$A:$CF,48,FALSE)),"",VLOOKUP(C3,個股盤後與即時分析!$A:$CF,48,FALSE))="","均線價格",VLOOKUP(C3,個股盤後與即時分析!$A:$CF,48,FALSE))</f>
        <v>空頭排列</v>
      </c>
      <c r="D13" s="123" t="s">
        <v>4697</v>
      </c>
      <c r="E13" s="124" t="s">
        <v>4698</v>
      </c>
      <c r="G13" s="220" t="str">
        <f>IF(ISNA(VLOOKUP(H3,個股盤後與即時分析!$A:$CF,35,FALSE)),"",IF(VLOOKUP(H3,個股盤後與即時分析!$A:$CF,35,FALSE)="尚無資料","",IF(LEN(VLOOKUP(H3,個股盤後與即時分析!$A:$CF,35,FALSE))=6,RIGHT(VLOOKUP(H3,個股盤後與即時分析!$A:$CF,35,FALSE),4),RIGHT(VLOOKUP(H3,個股盤後與即時分析!$A:$CF,35,FALSE),2))))</f>
        <v/>
      </c>
      <c r="H13" s="122" t="str">
        <f>IF(IF(ISNA(VLOOKUP(H3,個股盤後與即時分析!$A:$CF,48,FALSE)),"",VLOOKUP(H3,個股盤後與即時分析!$A:$CF,48,FALSE))="","均線價格",VLOOKUP(H3,個股盤後與即時分析!$A:$CF,48,FALSE))</f>
        <v>均線價格</v>
      </c>
      <c r="I13" s="123" t="s">
        <v>4697</v>
      </c>
      <c r="J13" s="124" t="s">
        <v>4698</v>
      </c>
      <c r="L13" s="220" t="str">
        <f>IF(ISNA(VLOOKUP(M3,個股盤後與即時分析!$A:$CF,35,FALSE)),"",IF(VLOOKUP(M3,個股盤後與即時分析!$A:$CF,35,FALSE)="尚無資料","",IF(LEN(VLOOKUP(M3,個股盤後與即時分析!$A:$CF,35,FALSE))=6,RIGHT(VLOOKUP(M3,個股盤後與即時分析!$A:$CF,35,FALSE),4),RIGHT(VLOOKUP(M3,個股盤後與即時分析!$A:$CF,35,FALSE),2))))</f>
        <v/>
      </c>
      <c r="M13" s="122" t="str">
        <f>IF(IF(ISNA(VLOOKUP(M3,個股盤後與即時分析!$A:$CF,48,FALSE)),"",VLOOKUP(M3,個股盤後與即時分析!$A:$CF,48,FALSE))="","均線價格",VLOOKUP(M3,個股盤後與即時分析!$A:$CF,48,FALSE))</f>
        <v>均線價格</v>
      </c>
      <c r="N13" s="123" t="s">
        <v>4697</v>
      </c>
      <c r="O13" s="124" t="s">
        <v>4698</v>
      </c>
      <c r="Q13" s="220" t="str">
        <f>IF(ISNA(VLOOKUP(R3,個股盤後與即時分析!$A:$CF,35,FALSE)),"",IF(VLOOKUP(R3,個股盤後與即時分析!$A:$CF,35,FALSE)="尚無資料","",IF(LEN(VLOOKUP(R3,個股盤後與即時分析!$A:$CF,35,FALSE))=6,RIGHT(VLOOKUP(R3,個股盤後與即時分析!$A:$CF,35,FALSE),4),RIGHT(VLOOKUP(R3,個股盤後與即時分析!$A:$CF,35,FALSE),2))))</f>
        <v/>
      </c>
      <c r="R13" s="122" t="str">
        <f>IF(IF(ISNA(VLOOKUP(R3,個股盤後與即時分析!$A:$CF,48,FALSE)),"",VLOOKUP(R3,個股盤後與即時分析!$A:$CF,48,FALSE))="","均線價格",VLOOKUP(R3,個股盤後與即時分析!$A:$CF,48,FALSE))</f>
        <v>均線價格</v>
      </c>
      <c r="S13" s="123" t="s">
        <v>4697</v>
      </c>
      <c r="T13" s="124" t="s">
        <v>4698</v>
      </c>
    </row>
    <row r="14" spans="2:20" ht="20" customHeight="1">
      <c r="B14" s="221"/>
      <c r="C14" s="173" t="str">
        <f>IF(ISNA(VLOOKUP(C3,盤中即時資料與預估量!$A:$AA,25,FALSE)),"","  5日  "&amp;ROUND(VLOOKUP(C3,盤中即時資料與預估量!$A:$AA,25,FALSE),1))</f>
        <v xml:space="preserve">  5日  40.7</v>
      </c>
      <c r="D14" s="174">
        <v>10</v>
      </c>
      <c r="E14" s="176">
        <v>11</v>
      </c>
      <c r="G14" s="221"/>
      <c r="H14" s="173" t="str">
        <f>IF(ISNA(VLOOKUP(H3,盤中即時資料與預估量!$A:$AA,25,FALSE)),"","  5日  "&amp;ROUND(VLOOKUP(H3,盤中即時資料與預估量!$A:$AA,25,FALSE),1))</f>
        <v/>
      </c>
      <c r="I14" s="174">
        <v>10</v>
      </c>
      <c r="J14" s="176">
        <v>11</v>
      </c>
      <c r="L14" s="221"/>
      <c r="M14" s="173" t="str">
        <f>IF(ISNA(VLOOKUP(M3,盤中即時資料與預估量!$A:$AA,25,FALSE)),"","  5日  "&amp;ROUND(VLOOKUP(M3,盤中即時資料與預估量!$A:$AA,25,FALSE),1))</f>
        <v/>
      </c>
      <c r="N14" s="174">
        <v>10</v>
      </c>
      <c r="O14" s="176">
        <v>11</v>
      </c>
      <c r="Q14" s="221"/>
      <c r="R14" s="173" t="str">
        <f>IF(ISNA(VLOOKUP(R3,盤中即時資料與預估量!$A:$AA,25,FALSE)),"","  5日  "&amp;ROUND(VLOOKUP(R3,盤中即時資料與預估量!$A:$AA,25,FALSE),1))</f>
        <v/>
      </c>
      <c r="S14" s="174">
        <v>10</v>
      </c>
      <c r="T14" s="176">
        <v>11</v>
      </c>
    </row>
    <row r="15" spans="2:20" ht="18" customHeight="1">
      <c r="B15" s="221"/>
      <c r="C15" s="139" t="str">
        <f>IF(ISNA(VLOOKUP(C3,盤中即時資料與預估量!$A:$AA,26,FALSE)),"","20日  "&amp;ROUND(VLOOKUP(C3,盤中即時資料與預估量!$A:$AA,26,FALSE),1))</f>
        <v>20日  41.3</v>
      </c>
      <c r="D15" s="232">
        <f ca="1">IF(E22="虧損","虧損",B25*D14)</f>
        <v>43.4</v>
      </c>
      <c r="E15" s="231">
        <f ca="1">IF(E22="虧損","虧損",B25*E14)</f>
        <v>47.739999999999995</v>
      </c>
      <c r="G15" s="221"/>
      <c r="H15" s="139" t="str">
        <f>IF(ISNA(VLOOKUP(H3,盤中即時資料與預估量!$A:$AA,26,FALSE)),"","20日  "&amp;ROUND(VLOOKUP(H3,盤中即時資料與預估量!$A:$AA,26,FALSE),1))</f>
        <v/>
      </c>
      <c r="I15" s="232" t="e">
        <f>IF(J22="虧損","虧損",G25*I14)</f>
        <v>#VALUE!</v>
      </c>
      <c r="J15" s="231" t="e">
        <f>IF(J22="虧損","虧損",G25*J14)</f>
        <v>#VALUE!</v>
      </c>
      <c r="L15" s="221"/>
      <c r="M15" s="139" t="str">
        <f>IF(ISNA(VLOOKUP(M3,盤中即時資料與預估量!$A:$AA,26,FALSE)),"","20日  "&amp;ROUND(VLOOKUP(M3,盤中即時資料與預估量!$A:$AA,26,FALSE),1))</f>
        <v/>
      </c>
      <c r="N15" s="232" t="e">
        <f>IF(O22="虧損","虧損",L25*N14)</f>
        <v>#VALUE!</v>
      </c>
      <c r="O15" s="231" t="e">
        <f>IF(O22="虧損","虧損",L25*O14)</f>
        <v>#VALUE!</v>
      </c>
      <c r="Q15" s="221"/>
      <c r="R15" s="139" t="str">
        <f>IF(ISNA(VLOOKUP(R3,盤中即時資料與預估量!$A:$AA,26,FALSE)),"","20日  "&amp;ROUND(VLOOKUP(R3,盤中即時資料與預估量!$A:$AA,26,FALSE),1))</f>
        <v/>
      </c>
      <c r="S15" s="232" t="e">
        <f>IF(T22="虧損","虧損",Q25*S14)</f>
        <v>#VALUE!</v>
      </c>
      <c r="T15" s="231" t="e">
        <f>IF(T22="虧損","虧損",Q25*T14)</f>
        <v>#VALUE!</v>
      </c>
    </row>
    <row r="16" spans="2:20" ht="18" customHeight="1">
      <c r="B16" s="221"/>
      <c r="C16" s="139" t="str">
        <f>IF(ISNA(VLOOKUP(C3,盤中即時資料與預估量!$A:$AA,27,FALSE)),"","60日  "&amp;ROUND(VLOOKUP(C3,盤中即時資料與預估量!$A:$AA,27,FALSE),1))</f>
        <v>60日  43.2</v>
      </c>
      <c r="D16" s="232"/>
      <c r="E16" s="231"/>
      <c r="G16" s="221"/>
      <c r="H16" s="139" t="str">
        <f>IF(ISNA(VLOOKUP(H3,盤中即時資料與預估量!$A:$AA,27,FALSE)),"","60日  "&amp;ROUND(VLOOKUP(H3,盤中即時資料與預估量!$A:$AA,27,FALSE),1))</f>
        <v/>
      </c>
      <c r="I16" s="232"/>
      <c r="J16" s="231"/>
      <c r="L16" s="221"/>
      <c r="M16" s="139" t="str">
        <f>IF(ISNA(VLOOKUP(M3,盤中即時資料與預估量!$A:$AA,27,FALSE)),"","60日  "&amp;ROUND(VLOOKUP(M3,盤中即時資料與預估量!$A:$AA,27,FALSE),1))</f>
        <v/>
      </c>
      <c r="N16" s="232"/>
      <c r="O16" s="231"/>
      <c r="Q16" s="221"/>
      <c r="R16" s="139" t="str">
        <f>IF(ISNA(VLOOKUP(R3,盤中即時資料與預估量!$A:$AA,27,FALSE)),"","60日  "&amp;ROUND(VLOOKUP(R3,盤中即時資料與預估量!$A:$AA,27,FALSE),1))</f>
        <v/>
      </c>
      <c r="S16" s="232"/>
      <c r="T16" s="231"/>
    </row>
    <row r="17" spans="2:20" ht="25" customHeight="1">
      <c r="B17" s="178" t="str">
        <f>IF(ISNA(VLOOKUP(C3,個股盤後與即時分析!$A:$CF,45,FALSE)),"",MID(VLOOKUP(C3,個股盤後與即時分析!$A:$CF,45,FALSE),3,LEN(VLOOKUP(C3,個股盤後與即時分析!$A:$CF,45,FALSE))-2))</f>
        <v>週直降-0.42%</v>
      </c>
      <c r="C17" s="175" t="str">
        <f>IF(ISNA(VLOOKUP(C3,個股盤後與即時分析!$A:$CF,46,FALSE)),"",MID(VLOOKUP(C3,個股盤後與即時分析!$A:$CF,46,FALSE),3,LEN(VLOOKUP(C3,個股盤後與即時分析!$A:$CF,46,FALSE))-2))</f>
        <v>月直降-0.32%</v>
      </c>
      <c r="D17" s="175" t="str">
        <f>IF(ISNA(VLOOKUP(C3,個股盤後與即時分析!$A:$CF,47,FALSE)),"",MID(VLOOKUP(C3,個股盤後與即時分析!$A:$CF,47,FALSE),3,LEN(VLOOKUP(C3,個股盤後與即時分析!$A:$CF,47,FALSE))-2))</f>
        <v>季直降-0.18%</v>
      </c>
      <c r="E17" s="177" t="str">
        <f>IF(ISNA(VLOOKUP(C3,盤中即時資料與預估量!$A:$AS,45,FALSE)),"",VLOOKUP(C3,盤中即時資料與預估量!$A:$AS,45,FALSE))</f>
        <v>今日最低(近月)</v>
      </c>
      <c r="F17" s="154"/>
      <c r="G17" s="178" t="str">
        <f>IF(ISNA(VLOOKUP(H3,個股盤後與即時分析!$A:$CF,45,FALSE)),"",MID(VLOOKUP(H3,個股盤後與即時分析!$A:$CF,45,FALSE),3,LEN(VLOOKUP(H3,個股盤後與即時分析!$A:$CF,45,FALSE))-2))</f>
        <v/>
      </c>
      <c r="H17" s="175" t="str">
        <f>IF(ISNA(VLOOKUP(H3,個股盤後與即時分析!$A:$CF,46,FALSE)),"",MID(VLOOKUP(H3,個股盤後與即時分析!$A:$CF,46,FALSE),3,LEN(VLOOKUP(H3,個股盤後與即時分析!$A:$CF,46,FALSE))-2))</f>
        <v/>
      </c>
      <c r="I17" s="175" t="str">
        <f>IF(ISNA(VLOOKUP(H3,個股盤後與即時分析!$A:$CF,47,FALSE)),"",MID(VLOOKUP(H3,個股盤後與即時分析!$A:$CF,47,FALSE),3,LEN(VLOOKUP(H3,個股盤後與即時分析!$A:$CF,47,FALSE))-2))</f>
        <v/>
      </c>
      <c r="J17" s="177" t="str">
        <f>IF(ISNA(VLOOKUP(H3,盤中即時資料與預估量!$A:$AS,45,FALSE)),"",VLOOKUP(H3,盤中即時資料與預估量!$A:$AS,45,FALSE))</f>
        <v/>
      </c>
      <c r="K17" s="154"/>
      <c r="L17" s="178" t="str">
        <f>IF(ISNA(VLOOKUP(M3,個股盤後與即時分析!$A:$CF,45,FALSE)),"",MID(VLOOKUP(M3,個股盤後與即時分析!$A:$CF,45,FALSE),3,LEN(VLOOKUP(M3,個股盤後與即時分析!$A:$CF,45,FALSE))-2))</f>
        <v/>
      </c>
      <c r="M17" s="175" t="str">
        <f>IF(ISNA(VLOOKUP(M3,個股盤後與即時分析!$A:$CF,46,FALSE)),"",MID(VLOOKUP(M3,個股盤後與即時分析!$A:$CF,46,FALSE),3,LEN(VLOOKUP(M3,個股盤後與即時分析!$A:$CF,46,FALSE))-2))</f>
        <v/>
      </c>
      <c r="N17" s="175" t="str">
        <f>IF(ISNA(VLOOKUP(M3,個股盤後與即時分析!$A:$CF,47,FALSE)),"",MID(VLOOKUP(M3,個股盤後與即時分析!$A:$CF,47,FALSE),3,LEN(VLOOKUP(M3,個股盤後與即時分析!$A:$CF,47,FALSE))-2))</f>
        <v/>
      </c>
      <c r="O17" s="177" t="str">
        <f>IF(ISNA(VLOOKUP(M3,盤中即時資料與預估量!$A:$AS,45,FALSE)),"",VLOOKUP(M3,盤中即時資料與預估量!$A:$AS,45,FALSE))</f>
        <v/>
      </c>
      <c r="P17" s="154"/>
      <c r="Q17" s="178" t="str">
        <f>IF(ISNA(VLOOKUP(R3,個股盤後與即時分析!$A:$CF,45,FALSE)),"",MID(VLOOKUP(R3,個股盤後與即時分析!$A:$CF,45,FALSE),3,LEN(VLOOKUP(R3,個股盤後與即時分析!$A:$CF,45,FALSE))-2))</f>
        <v/>
      </c>
      <c r="R17" s="175" t="str">
        <f>IF(ISNA(VLOOKUP(R3,個股盤後與即時分析!$A:$CF,46,FALSE)),"",MID(VLOOKUP(R3,個股盤後與即時分析!$A:$CF,46,FALSE),3,LEN(VLOOKUP(R3,個股盤後與即時分析!$A:$CF,46,FALSE))-2))</f>
        <v/>
      </c>
      <c r="S17" s="175" t="str">
        <f>IF(ISNA(VLOOKUP(R3,個股盤後與即時分析!$A:$CF,47,FALSE)),"",MID(VLOOKUP(R3,個股盤後與即時分析!$A:$CF,47,FALSE),3,LEN(VLOOKUP(R3,個股盤後與即時分析!$A:$CF,47,FALSE))-2))</f>
        <v/>
      </c>
      <c r="T17" s="177" t="str">
        <f>IF(ISNA(VLOOKUP(R3,盤中即時資料與預估量!$A:$AS,45,FALSE)),"",VLOOKUP(R3,盤中即時資料與預估量!$A:$AS,45,FALSE))</f>
        <v/>
      </c>
    </row>
    <row r="18" spans="2:20" ht="24" customHeight="1">
      <c r="B18" s="130" t="s">
        <v>4730</v>
      </c>
      <c r="C18" s="156" t="str">
        <f>IF(ISNA(VLOOKUP(C3,個股盤後與即時分析!$A:$CF,50,FALSE)),"",VLOOKUP(C3,個股盤後與即時分析!$A:$CF,50,FALSE))</f>
        <v>KD向下</v>
      </c>
      <c r="D18" s="125" t="s">
        <v>4729</v>
      </c>
      <c r="E18" s="157" t="str">
        <f>IF(ISNA(VLOOKUP(C3,個股盤後與即時分析!$A:$CF,53,FALSE)),"",VLOOKUP(C3,個股盤後與即時分析!$A:$CF,53,FALSE))</f>
        <v>KD向下</v>
      </c>
      <c r="G18" s="130" t="s">
        <v>4730</v>
      </c>
      <c r="H18" s="156" t="str">
        <f>IF(ISNA(VLOOKUP(H3,個股盤後與即時分析!$A:$CF,50,FALSE)),"",VLOOKUP(H3,個股盤後與即時分析!$A:$CF,50,FALSE))</f>
        <v/>
      </c>
      <c r="I18" s="125" t="s">
        <v>4729</v>
      </c>
      <c r="J18" s="157" t="str">
        <f>IF(ISNA(VLOOKUP(H3,個股盤後與即時分析!$A:$CF,53,FALSE)),"",VLOOKUP(H3,個股盤後與即時分析!$A:$CF,53,FALSE))</f>
        <v/>
      </c>
      <c r="L18" s="130" t="s">
        <v>4730</v>
      </c>
      <c r="M18" s="156" t="str">
        <f>IF(ISNA(VLOOKUP(M3,個股盤後與即時分析!$A:$CF,50,FALSE)),"",VLOOKUP(M3,個股盤後與即時分析!$A:$CF,50,FALSE))</f>
        <v/>
      </c>
      <c r="N18" s="125" t="s">
        <v>4729</v>
      </c>
      <c r="O18" s="157" t="str">
        <f>IF(ISNA(VLOOKUP(M3,個股盤後與即時分析!$A:$CF,53,FALSE)),"",VLOOKUP(M3,個股盤後與即時分析!$A:$CF,53,FALSE))</f>
        <v/>
      </c>
      <c r="Q18" s="130" t="s">
        <v>4730</v>
      </c>
      <c r="R18" s="156" t="str">
        <f>IF(ISNA(VLOOKUP(R3,個股盤後與即時分析!$A:$CF,50,FALSE)),"",VLOOKUP(R3,個股盤後與即時分析!$A:$CF,50,FALSE))</f>
        <v/>
      </c>
      <c r="S18" s="125" t="s">
        <v>4729</v>
      </c>
      <c r="T18" s="157" t="str">
        <f>IF(ISNA(VLOOKUP(R3,個股盤後與即時分析!$A:$CF,53,FALSE)),"",VLOOKUP(R3,個股盤後與即時分析!$A:$CF,53,FALSE))</f>
        <v/>
      </c>
    </row>
    <row r="19" spans="2:20" ht="18" customHeight="1">
      <c r="B19" s="222" t="str">
        <f>IF(OR(VLOOKUP(C3,個股盤後與即時分析!$A:$CF,49,FALSE)="",ISNA(VLOOKUP(C3,個股盤後與即時分析!$A:$CF,49,FALSE))),"尚無訊號","日: "&amp;VLOOKUP(C3,個股盤後與即時分析!$A:$CF,49,FALSE))</f>
        <v>日: 跳跌小黑K下影 0%, 50%</v>
      </c>
      <c r="C19" s="223"/>
      <c r="D19" s="229" t="str">
        <f>IF(OR(VLOOKUP(C3,個股盤後與即時分析!$A:$CF,52,FALSE)="",ISNA(VLOOKUP(C3,個股盤後與即時分析!$A:$CF,52,FALSE))),"尚無訊號","週: "&amp;VLOOKUP(C3,個股盤後與即時分析!$A:$CF,52,FALSE))</f>
        <v>週: 小黑K雙影 10%, 10%</v>
      </c>
      <c r="E19" s="230"/>
      <c r="G19" s="222" t="e">
        <f>IF(OR(VLOOKUP(H3,個股盤後與即時分析!$A:$CF,49,FALSE)="",ISNA(VLOOKUP(H3,個股盤後與即時分析!$A:$CF,49,FALSE))),"尚無訊號","日: "&amp;VLOOKUP(H3,個股盤後與即時分析!$A:$CF,49,FALSE))</f>
        <v>#N/A</v>
      </c>
      <c r="H19" s="223"/>
      <c r="I19" s="229" t="e">
        <f>IF(OR(VLOOKUP(H3,個股盤後與即時分析!$A:$CF,52,FALSE)="",ISNA(VLOOKUP(H3,個股盤後與即時分析!$A:$CF,52,FALSE))),"尚無訊號","週: "&amp;VLOOKUP(H3,個股盤後與即時分析!$A:$CF,52,FALSE))</f>
        <v>#N/A</v>
      </c>
      <c r="J19" s="230"/>
      <c r="L19" s="222" t="e">
        <f>IF(OR(VLOOKUP(M3,個股盤後與即時分析!$A:$CF,49,FALSE)="",ISNA(VLOOKUP(M3,個股盤後與即時分析!$A:$CF,49,FALSE))),"尚無訊號","日: "&amp;VLOOKUP(M3,個股盤後與即時分析!$A:$CF,49,FALSE))</f>
        <v>#N/A</v>
      </c>
      <c r="M19" s="223"/>
      <c r="N19" s="229" t="e">
        <f>IF(OR(VLOOKUP(M3,個股盤後與即時分析!$A:$CF,52,FALSE)="",ISNA(VLOOKUP(M3,個股盤後與即時分析!$A:$CF,52,FALSE))),"尚無訊號","週: "&amp;VLOOKUP(M3,個股盤後與即時分析!$A:$CF,52,FALSE))</f>
        <v>#N/A</v>
      </c>
      <c r="O19" s="230"/>
      <c r="Q19" s="222" t="e">
        <f>IF(OR(VLOOKUP(R3,個股盤後與即時分析!$A:$CF,49,FALSE)="",ISNA(VLOOKUP(R3,個股盤後與即時分析!$A:$CF,49,FALSE))),"尚無訊號","日: "&amp;VLOOKUP(R3,個股盤後與即時分析!$A:$CF,49,FALSE))</f>
        <v>#N/A</v>
      </c>
      <c r="R19" s="223"/>
      <c r="S19" s="229" t="e">
        <f>IF(OR(VLOOKUP(R3,個股盤後與即時分析!$A:$CF,52,FALSE)="",ISNA(VLOOKUP(R3,個股盤後與即時分析!$A:$CF,52,FALSE))),"尚無訊號","週: "&amp;VLOOKUP(R3,個股盤後與即時分析!$A:$CF,52,FALSE))</f>
        <v>#N/A</v>
      </c>
      <c r="T19" s="230"/>
    </row>
    <row r="20" spans="2:20" ht="4" customHeight="1">
      <c r="B20" s="224"/>
      <c r="C20" s="225"/>
      <c r="D20" s="225"/>
      <c r="E20" s="226"/>
      <c r="G20" s="224"/>
      <c r="H20" s="225"/>
      <c r="I20" s="225"/>
      <c r="J20" s="226"/>
      <c r="L20" s="224"/>
      <c r="M20" s="225"/>
      <c r="N20" s="225"/>
      <c r="O20" s="226"/>
      <c r="Q20" s="224"/>
      <c r="R20" s="225"/>
      <c r="S20" s="225"/>
      <c r="T20" s="226"/>
    </row>
    <row r="21" spans="2:20" ht="19" customHeight="1">
      <c r="B21" s="136" t="s">
        <v>4726</v>
      </c>
      <c r="C21" s="137" t="s">
        <v>4727</v>
      </c>
      <c r="D21" s="137" t="s">
        <v>4728</v>
      </c>
      <c r="E21" s="168" t="str">
        <f>IF(ISNA(VLOOKUP(C3,個股盤後與即時分析!$A:$CT,98,FALSE)),"",VLOOKUP(C3,個股盤後與即時分析!$A:$CT,98,FALSE))</f>
        <v>卷異</v>
      </c>
      <c r="G21" s="136" t="s">
        <v>4726</v>
      </c>
      <c r="H21" s="137" t="s">
        <v>4727</v>
      </c>
      <c r="I21" s="137" t="s">
        <v>4728</v>
      </c>
      <c r="J21" s="168" t="str">
        <f>IF(ISNA(VLOOKUP(H3,個股盤後與即時分析!$A:$CT,98,FALSE)),"",VLOOKUP(H3,個股盤後與即時分析!$A:$CT,98,FALSE))</f>
        <v/>
      </c>
      <c r="L21" s="136" t="s">
        <v>4726</v>
      </c>
      <c r="M21" s="137" t="s">
        <v>4727</v>
      </c>
      <c r="N21" s="137" t="s">
        <v>4728</v>
      </c>
      <c r="O21" s="168" t="str">
        <f>IF(ISNA(VLOOKUP(M3,個股盤後與即時分析!$A:$CT,98,FALSE)),"",VLOOKUP(M3,個股盤後與即時分析!$A:$CT,98,FALSE))</f>
        <v/>
      </c>
      <c r="Q21" s="136" t="s">
        <v>4726</v>
      </c>
      <c r="R21" s="137" t="s">
        <v>4727</v>
      </c>
      <c r="S21" s="137" t="s">
        <v>4728</v>
      </c>
      <c r="T21" s="168" t="str">
        <f>IF(ISNA(VLOOKUP(R3,個股盤後與即時分析!$A:$CT,98,FALSE)),"",VLOOKUP(R3,個股盤後與即時分析!$A:$CT,98,FALSE))</f>
        <v/>
      </c>
    </row>
    <row r="22" spans="2:20" ht="20" customHeight="1">
      <c r="B22" s="143" t="str">
        <f>IF(OR(ISNA(VLOOKUP(C3,個股盤後與即時分析!$A:$CF,29,FALSE)),VLOOKUP(C3,個股盤後與即時分析!$A:$CF,29,FALSE)=""),"","日:  "&amp;ROUND(VLOOKUP(C3,個股盤後與即時分析!$A:$CF,29,FALSE),0))</f>
        <v>日:  -8883</v>
      </c>
      <c r="C22" s="141" t="str">
        <f>IF(OR(ISNA(VLOOKUP(C3,個股盤後與即時分析!$A:$CF,31,FALSE)),VLOOKUP(C3,個股盤後與即時分析!$A:$CF,31,FALSE)=""),"","日:  "&amp;ROUND(VLOOKUP(C3,個股盤後與即時分析!$A:$CF,31,FALSE),0))</f>
        <v/>
      </c>
      <c r="D22" s="158" t="str">
        <f>IF(OR(ISNA(VLOOKUP(C3,個股盤後與即時分析!$A:$CF,33,FALSE)),VLOOKUP(C3,個股盤後與即時分析!$A:$CF,33,FALSE)=""),"","日:  "&amp;ROUND(VLOOKUP(C3,個股盤後與即時分析!$A:$CF,33,FALSE),0))</f>
        <v>日:  942</v>
      </c>
      <c r="E22" s="227" t="str">
        <f ca="1">IF(ISNA(VLOOKUP(C3,個股盤後與即時分析!$A:$CF,69,FALSE)),"",RIGHT(VLOOKUP(C3,個股盤後與即時分析!$A:$CF,69,FALSE),4))</f>
        <v>便宜中檔</v>
      </c>
      <c r="G22" s="143" t="e">
        <f>IF(OR(ISNA(VLOOKUP(H3,個股盤後與即時分析!$A:$CF,29,FALSE)),VLOOKUP(H3,個股盤後與即時分析!$A:$CF,29,FALSE)=""),"","日:  "&amp;ROUND(VLOOKUP(H3,個股盤後與即時分析!$A:$CF,29,FALSE),0))</f>
        <v>#N/A</v>
      </c>
      <c r="H22" s="141" t="e">
        <f>IF(OR(ISNA(VLOOKUP(H3,個股盤後與即時分析!$A:$CF,31,FALSE)),VLOOKUP(H3,個股盤後與即時分析!$A:$CF,31,FALSE)=""),"","日:  "&amp;ROUND(VLOOKUP(H3,個股盤後與即時分析!$A:$CF,31,FALSE),0))</f>
        <v>#N/A</v>
      </c>
      <c r="I22" s="158" t="e">
        <f>IF(OR(ISNA(VLOOKUP(H3,個股盤後與即時分析!$A:$CF,33,FALSE)),VLOOKUP(H3,個股盤後與即時分析!$A:$CF,33,FALSE)=""),"","日:  "&amp;ROUND(VLOOKUP(H3,個股盤後與即時分析!$A:$CF,33,FALSE),0))</f>
        <v>#N/A</v>
      </c>
      <c r="J22" s="227" t="str">
        <f>IF(ISNA(VLOOKUP(H3,個股盤後與即時分析!$A:$CF,69,FALSE)),"",RIGHT(VLOOKUP(H3,個股盤後與即時分析!$A:$CF,69,FALSE),4))</f>
        <v/>
      </c>
      <c r="L22" s="143" t="e">
        <f>IF(OR(ISNA(VLOOKUP(M3,個股盤後與即時分析!$A:$CF,29,FALSE)),VLOOKUP(M3,個股盤後與即時分析!$A:$CF,29,FALSE)=""),"","日:  "&amp;ROUND(VLOOKUP(M3,個股盤後與即時分析!$A:$CF,29,FALSE),0))</f>
        <v>#N/A</v>
      </c>
      <c r="M22" s="141" t="e">
        <f>IF(OR(ISNA(VLOOKUP(M3,個股盤後與即時分析!$A:$CF,31,FALSE)),VLOOKUP(M3,個股盤後與即時分析!$A:$CF,31,FALSE)=""),"","日:  "&amp;ROUND(VLOOKUP(M3,個股盤後與即時分析!$A:$CF,31,FALSE),0))</f>
        <v>#N/A</v>
      </c>
      <c r="N22" s="158" t="e">
        <f>IF(OR(ISNA(VLOOKUP(M3,個股盤後與即時分析!$A:$CF,33,FALSE)),VLOOKUP(M3,個股盤後與即時分析!$A:$CF,33,FALSE)=""),"","日:  "&amp;ROUND(VLOOKUP(M3,個股盤後與即時分析!$A:$CF,33,FALSE),0))</f>
        <v>#N/A</v>
      </c>
      <c r="O22" s="227" t="str">
        <f>IF(ISNA(VLOOKUP(M3,個股盤後與即時分析!$A:$CF,69,FALSE)),"",RIGHT(VLOOKUP(M3,個股盤後與即時分析!$A:$CF,69,FALSE),4))</f>
        <v/>
      </c>
      <c r="Q22" s="143" t="e">
        <f>IF(OR(ISNA(VLOOKUP(R3,個股盤後與即時分析!$A:$CF,29,FALSE)),VLOOKUP(R3,個股盤後與即時分析!$A:$CF,29,FALSE)=""),"","日:  "&amp;ROUND(VLOOKUP(R3,個股盤後與即時分析!$A:$CF,29,FALSE),0))</f>
        <v>#N/A</v>
      </c>
      <c r="R22" s="141" t="e">
        <f>IF(OR(ISNA(VLOOKUP(R3,個股盤後與即時分析!$A:$CF,31,FALSE)),VLOOKUP(R3,個股盤後與即時分析!$A:$CF,31,FALSE)=""),"","日:  "&amp;ROUND(VLOOKUP(R3,個股盤後與即時分析!$A:$CF,31,FALSE),0))</f>
        <v>#N/A</v>
      </c>
      <c r="S22" s="158" t="e">
        <f>IF(OR(ISNA(VLOOKUP(R3,個股盤後與即時分析!$A:$CF,33,FALSE)),VLOOKUP(R3,個股盤後與即時分析!$A:$CF,33,FALSE)=""),"","日:  "&amp;ROUND(VLOOKUP(R3,個股盤後與即時分析!$A:$CF,33,FALSE),0))</f>
        <v>#N/A</v>
      </c>
      <c r="T22" s="227" t="str">
        <f>IF(ISNA(VLOOKUP(R3,個股盤後與即時分析!$A:$CF,69,FALSE)),"",RIGHT(VLOOKUP(R3,個股盤後與即時分析!$A:$CF,69,FALSE),4))</f>
        <v/>
      </c>
    </row>
    <row r="23" spans="2:20" ht="20" customHeight="1">
      <c r="B23" s="143" t="str">
        <f>IF(OR(ISNA(VLOOKUP(C3,個股盤後與即時分析!$A:$CF,28,FALSE)),VLOOKUP(C3,個股盤後與即時分析!$A:$CF,28,FALSE)=""),"","週:  "&amp;ROUND(VLOOKUP(C3,個股盤後與即時分析!$A:$CF,28,FALSE),0))</f>
        <v>週:  -22203</v>
      </c>
      <c r="C23" s="141" t="str">
        <f>IF(OR(ISNA(VLOOKUP(C3,個股盤後與即時分析!$A:$CF,30,FALSE)),VLOOKUP(C3,個股盤後與即時分析!$A:$CF,30,FALSE)=""),"","週:  "&amp;ROUND(VLOOKUP(C3,個股盤後與即時分析!$A:$CF,30,FALSE),0))</f>
        <v>週:  -3719</v>
      </c>
      <c r="D23" s="158" t="str">
        <f>IF(OR(ISNA(VLOOKUP(C3,個股盤後與即時分析!$A:$CF,32,FALSE)),VLOOKUP(C3,個股盤後與即時分析!$A:$CF,32,FALSE)=""),"","週:  "&amp;ROUND(VLOOKUP(C3,個股盤後與即時分析!$A:$CF,32,FALSE),0))</f>
        <v>週:  1672</v>
      </c>
      <c r="E23" s="228"/>
      <c r="G23" s="143" t="e">
        <f>IF(OR(ISNA(VLOOKUP(H3,個股盤後與即時分析!$A:$CF,28,FALSE)),VLOOKUP(H3,個股盤後與即時分析!$A:$CF,28,FALSE)=""),"","週:  "&amp;ROUND(VLOOKUP(H3,個股盤後與即時分析!$A:$CF,28,FALSE),0))</f>
        <v>#N/A</v>
      </c>
      <c r="H23" s="141" t="e">
        <f>IF(OR(ISNA(VLOOKUP(H3,個股盤後與即時分析!$A:$CF,30,FALSE)),VLOOKUP(H3,個股盤後與即時分析!$A:$CF,30,FALSE)=""),"","週:  "&amp;ROUND(VLOOKUP(H3,個股盤後與即時分析!$A:$CF,30,FALSE),0))</f>
        <v>#N/A</v>
      </c>
      <c r="I23" s="158" t="e">
        <f>IF(OR(ISNA(VLOOKUP(H3,個股盤後與即時分析!$A:$CF,32,FALSE)),VLOOKUP(H3,個股盤後與即時分析!$A:$CF,32,FALSE)=""),"","週:  "&amp;ROUND(VLOOKUP(H3,個股盤後與即時分析!$A:$CF,32,FALSE),0))</f>
        <v>#N/A</v>
      </c>
      <c r="J23" s="228"/>
      <c r="L23" s="143" t="e">
        <f>IF(OR(ISNA(VLOOKUP(M3,個股盤後與即時分析!$A:$CF,28,FALSE)),VLOOKUP(M3,個股盤後與即時分析!$A:$CF,28,FALSE)=""),"","週:  "&amp;ROUND(VLOOKUP(M3,個股盤後與即時分析!$A:$CF,28,FALSE),0))</f>
        <v>#N/A</v>
      </c>
      <c r="M23" s="141" t="e">
        <f>IF(OR(ISNA(VLOOKUP(M3,個股盤後與即時分析!$A:$CF,30,FALSE)),VLOOKUP(M3,個股盤後與即時分析!$A:$CF,30,FALSE)=""),"","週:  "&amp;ROUND(VLOOKUP(M3,個股盤後與即時分析!$A:$CF,30,FALSE),0))</f>
        <v>#N/A</v>
      </c>
      <c r="N23" s="158" t="e">
        <f>IF(OR(ISNA(VLOOKUP(M3,個股盤後與即時分析!$A:$CF,32,FALSE)),VLOOKUP(M3,個股盤後與即時分析!$A:$CF,32,FALSE)=""),"","週:  "&amp;ROUND(VLOOKUP(M3,個股盤後與即時分析!$A:$CF,32,FALSE),0))</f>
        <v>#N/A</v>
      </c>
      <c r="O23" s="228"/>
      <c r="Q23" s="143" t="e">
        <f>IF(OR(ISNA(VLOOKUP(R3,個股盤後與即時分析!$A:$CF,28,FALSE)),VLOOKUP(R3,個股盤後與即時分析!$A:$CF,28,FALSE)=""),"","週:  "&amp;ROUND(VLOOKUP(R3,個股盤後與即時分析!$A:$CF,28,FALSE),0))</f>
        <v>#N/A</v>
      </c>
      <c r="R23" s="141" t="e">
        <f>IF(OR(ISNA(VLOOKUP(R3,個股盤後與即時分析!$A:$CF,30,FALSE)),VLOOKUP(R3,個股盤後與即時分析!$A:$CF,30,FALSE)=""),"","週:  "&amp;ROUND(VLOOKUP(R3,個股盤後與即時分析!$A:$CF,30,FALSE),0))</f>
        <v>#N/A</v>
      </c>
      <c r="S23" s="158" t="e">
        <f>IF(OR(ISNA(VLOOKUP(R3,個股盤後與即時分析!$A:$CF,32,FALSE)),VLOOKUP(R3,個股盤後與即時分析!$A:$CF,32,FALSE)=""),"","週:  "&amp;ROUND(VLOOKUP(R3,個股盤後與即時分析!$A:$CF,32,FALSE),0))</f>
        <v>#N/A</v>
      </c>
      <c r="T23" s="228"/>
    </row>
    <row r="24" spans="2:20" ht="18">
      <c r="B24" s="130" t="s">
        <v>4701</v>
      </c>
      <c r="C24" s="125" t="s">
        <v>4702</v>
      </c>
      <c r="D24" s="125" t="s">
        <v>4703</v>
      </c>
      <c r="E24" s="126" t="s">
        <v>4704</v>
      </c>
      <c r="G24" s="130" t="s">
        <v>4701</v>
      </c>
      <c r="H24" s="125" t="s">
        <v>4702</v>
      </c>
      <c r="I24" s="125" t="s">
        <v>4703</v>
      </c>
      <c r="J24" s="126" t="s">
        <v>4704</v>
      </c>
      <c r="L24" s="130" t="s">
        <v>4701</v>
      </c>
      <c r="M24" s="125" t="s">
        <v>4702</v>
      </c>
      <c r="N24" s="125" t="s">
        <v>4703</v>
      </c>
      <c r="O24" s="126" t="s">
        <v>4704</v>
      </c>
      <c r="Q24" s="130" t="s">
        <v>4701</v>
      </c>
      <c r="R24" s="125" t="s">
        <v>4702</v>
      </c>
      <c r="S24" s="125" t="s">
        <v>4703</v>
      </c>
      <c r="T24" s="126" t="s">
        <v>4704</v>
      </c>
    </row>
    <row r="25" spans="2:20" ht="18">
      <c r="B25" s="131">
        <f>IF(OR(E25="虧損",(D25+ROUND(((C25-D25)*(1+C36*66%)*(1+MIN(C39,C42)*76%)),1))&lt;0),"虧損",(D25+ROUND(((C25-D25)*(1+C36*66%)*(1+MIN(C39,C42)*76%)),1)))</f>
        <v>4.34</v>
      </c>
      <c r="C25" s="93">
        <f>IF(ISNA(VLOOKUP(C3,個股盤後與即時分析!$A:$CF,22,FALSE)),"",VLOOKUP(C3,個股盤後與即時分析!$A:$CF,22,FALSE))</f>
        <v>4.33</v>
      </c>
      <c r="D25" s="93">
        <f>IF(ISNA(VLOOKUP(C3,個股盤後與即時分析!$A:$CF,21,FALSE)),"",VLOOKUP(C3,個股盤後與即時分析!$A:$CF,21,FALSE))</f>
        <v>1.94</v>
      </c>
      <c r="E25" s="132">
        <f>IF(ISNA(VLOOKUP(C3,個股盤後與即時分析!$A:$CF,68,FALSE)),"",VLOOKUP(C3,個股盤後與即時分析!$A:$CF,68,FALSE))</f>
        <v>9.3071593533487285</v>
      </c>
      <c r="G25" s="131" t="e">
        <f>IF(OR(J25="虧損",(I25+ROUND(((H25-I25)*(1+H36*66%)*(1+MIN(H39,H42)*76%)),1))&lt;0),"虧損",(I25+ROUND(((H25-I25)*(1+H36*66%)*(1+MIN(H39,H42)*76%)),1)))</f>
        <v>#VALUE!</v>
      </c>
      <c r="H25" s="93" t="str">
        <f>IF(ISNA(VLOOKUP(H3,個股盤後與即時分析!$A:$CF,22,FALSE)),"",VLOOKUP(H3,個股盤後與即時分析!$A:$CF,22,FALSE))</f>
        <v/>
      </c>
      <c r="I25" s="93" t="str">
        <f>IF(ISNA(VLOOKUP(H3,個股盤後與即時分析!$A:$CF,21,FALSE)),"",VLOOKUP(H3,個股盤後與即時分析!$A:$CF,21,FALSE))</f>
        <v/>
      </c>
      <c r="J25" s="132" t="str">
        <f>IF(ISNA(VLOOKUP(H3,個股盤後與即時分析!$A:$CF,68,FALSE)),"",VLOOKUP(H3,個股盤後與即時分析!$A:$CF,68,FALSE))</f>
        <v/>
      </c>
      <c r="L25" s="131" t="e">
        <f>IF(OR(O25="虧損",(N25+ROUND(((M25-N25)*(1+M36*66%)*(1+MIN(M39,M42)*76%)),1))&lt;0),"虧損",(N25+ROUND(((M25-N25)*(1+M36*66%)*(1+MIN(M39,M42)*76%)),1)))</f>
        <v>#VALUE!</v>
      </c>
      <c r="M25" s="93" t="str">
        <f>IF(ISNA(VLOOKUP(M3,個股盤後與即時分析!$A:$CF,22,FALSE)),"",VLOOKUP(M3,個股盤後與即時分析!$A:$CF,22,FALSE))</f>
        <v/>
      </c>
      <c r="N25" s="93" t="str">
        <f>IF(ISNA(VLOOKUP(M3,個股盤後與即時分析!$A:$CF,21,FALSE)),"",VLOOKUP(M3,個股盤後與即時分析!$A:$CF,21,FALSE))</f>
        <v/>
      </c>
      <c r="O25" s="132" t="str">
        <f>IF(ISNA(VLOOKUP(M3,個股盤後與即時分析!$A:$CF,68,FALSE)),"",VLOOKUP(M3,個股盤後與即時分析!$A:$CF,68,FALSE))</f>
        <v/>
      </c>
      <c r="Q25" s="131" t="e">
        <f>IF(OR(T25="虧損",(S25+ROUND(((R25-S25)*(1+R36*66%)*(1+MIN(R39,R42)*76%)),1))&lt;0),"虧損",(S25+ROUND(((R25-S25)*(1+R36*66%)*(1+MIN(R39,R42)*76%)),1)))</f>
        <v>#VALUE!</v>
      </c>
      <c r="R25" s="93" t="str">
        <f>IF(ISNA(VLOOKUP(R3,個股盤後與即時分析!$A:$CF,22,FALSE)),"",VLOOKUP(R3,個股盤後與即時分析!$A:$CF,22,FALSE))</f>
        <v/>
      </c>
      <c r="S25" s="93" t="str">
        <f>IF(ISNA(VLOOKUP(R3,個股盤後與即時分析!$A:$CF,21,FALSE)),"",VLOOKUP(R3,個股盤後與即時分析!$A:$CF,21,FALSE))</f>
        <v/>
      </c>
      <c r="T25" s="132" t="str">
        <f>IF(ISNA(VLOOKUP(R3,個股盤後與即時分析!$A:$CF,68,FALSE)),"",VLOOKUP(R3,個股盤後與即時分析!$A:$CF,68,FALSE))</f>
        <v/>
      </c>
    </row>
    <row r="26" spans="2:20" ht="18" customHeight="1">
      <c r="B26" s="136" t="s">
        <v>4699</v>
      </c>
      <c r="C26" s="125" t="s">
        <v>4700</v>
      </c>
      <c r="D26" s="125" t="str">
        <f>IF(ISNA(VLOOKUP(C3,個股盤後與即時分析!$A:$CF,25,FALSE)),"",VLOOKUP(C3,個股盤後與即時分析!$A:$CF,25,FALSE))&amp;"合計股利"</f>
        <v>2019合計股利</v>
      </c>
      <c r="E26" s="126" t="str">
        <f>IF(ISNA(VLOOKUP(C3,個股盤後與即時分析!$A:$CF,25,FALSE)),"",VLOOKUP(C3,個股盤後與即時分析!$A:$CF,25,FALSE))&amp;"殖利率"</f>
        <v>2019殖利率</v>
      </c>
      <c r="G26" s="136" t="s">
        <v>4699</v>
      </c>
      <c r="H26" s="125" t="s">
        <v>4700</v>
      </c>
      <c r="I26" s="125" t="str">
        <f>IF(ISNA(VLOOKUP(H3,個股盤後與即時分析!$A:$CF,25,FALSE)),"",VLOOKUP(H3,個股盤後與即時分析!$A:$CF,25,FALSE))&amp;"合計股利"</f>
        <v>合計股利</v>
      </c>
      <c r="J26" s="126" t="str">
        <f>IF(ISNA(VLOOKUP(H3,個股盤後與即時分析!$A:$CF,25,FALSE)),"",VLOOKUP(H3,個股盤後與即時分析!$A:$CF,25,FALSE))&amp;"殖利率"</f>
        <v>殖利率</v>
      </c>
      <c r="L26" s="136" t="s">
        <v>4699</v>
      </c>
      <c r="M26" s="125" t="s">
        <v>4700</v>
      </c>
      <c r="N26" s="125" t="str">
        <f>IF(ISNA(VLOOKUP(M3,個股盤後與即時分析!$A:$CF,25,FALSE)),"",VLOOKUP(M3,個股盤後與即時分析!$A:$CF,25,FALSE))&amp;"合計股利"</f>
        <v>合計股利</v>
      </c>
      <c r="O26" s="126" t="str">
        <f>IF(ISNA(VLOOKUP(M3,個股盤後與即時分析!$A:$CF,25,FALSE)),"",VLOOKUP(M3,個股盤後與即時分析!$A:$CF,25,FALSE))&amp;"殖利率"</f>
        <v>殖利率</v>
      </c>
      <c r="Q26" s="136" t="s">
        <v>4699</v>
      </c>
      <c r="R26" s="125" t="s">
        <v>4700</v>
      </c>
      <c r="S26" s="125" t="str">
        <f>IF(ISNA(VLOOKUP(R3,個股盤後與即時分析!$A:$CF,25,FALSE)),"",VLOOKUP(R3,個股盤後與即時分析!$A:$CF,25,FALSE))&amp;"合計股利"</f>
        <v>合計股利</v>
      </c>
      <c r="T26" s="126" t="str">
        <f>IF(ISNA(VLOOKUP(R3,個股盤後與即時分析!$A:$CF,25,FALSE)),"",VLOOKUP(R3,個股盤後與即時分析!$A:$CF,25,FALSE))&amp;"殖利率"</f>
        <v>殖利率</v>
      </c>
    </row>
    <row r="27" spans="2:20" ht="18">
      <c r="B27" s="127">
        <f>IF(ISNA(VLOOKUP(C3,個股盤後與即時分析!$A:$CF,23,FALSE)),"",IF(ISNA(VLOOKUP(C3,個股盤後與即時分析!$A:$CF,23,FALSE)),"",ROUND(VLOOKUP(C3,個股盤後與即時分析!$A:$CF,23,FALSE),2)))</f>
        <v>2.46</v>
      </c>
      <c r="C27" s="128" t="str">
        <f>IF(ISNA(VLOOKUP(C3,個股盤後與即時分析!$A:$CF,71,FALSE)),"",TEXT(VLOOKUP(C3,個股盤後與即時分析!$A:$CF,71,FALSE),"0.0%"))</f>
        <v>5.5%</v>
      </c>
      <c r="D27" s="93" t="str">
        <f>IF(ISNA(VLOOKUP(C3,個股盤後與即時分析!$A:$CC,26,FALSE)),"","現"&amp;ROUND(VLOOKUP(C3,個股盤後與即時分析!$A:$CC,26,FALSE),1)&amp;" + "&amp;"股"&amp;ROUND(VLOOKUP(C3,個股盤後與即時分析!$A:$CC,27,FALSE),1))</f>
        <v>現2.5 + 股0.5</v>
      </c>
      <c r="E27" s="129">
        <f>IF(ISNA(VLOOKUP(C3,個股盤後與即時分析!$A:$CF,72,FALSE)),"",VLOOKUP(C3,個股盤後與即時分析!$A:$CF,72,FALSE))</f>
        <v>0.10556717150081463</v>
      </c>
      <c r="G27" s="127" t="str">
        <f>IF(ISNA(VLOOKUP(H3,個股盤後與即時分析!$A:$CF,23,FALSE)),"",IF(ISNA(VLOOKUP(H3,個股盤後與即時分析!$A:$CF,23,FALSE)),"",ROUND(VLOOKUP(H3,個股盤後與即時分析!$A:$CF,23,FALSE),2)))</f>
        <v/>
      </c>
      <c r="H27" s="128" t="str">
        <f>IF(ISNA(VLOOKUP(H3,個股盤後與即時分析!$A:$CF,71,FALSE)),"",TEXT(VLOOKUP(H3,個股盤後與即時分析!$A:$CF,71,FALSE),"0.0%"))</f>
        <v/>
      </c>
      <c r="I27" s="93" t="str">
        <f>IF(ISNA(VLOOKUP(H3,個股盤後與即時分析!$A:$CC,26,FALSE)),"","現"&amp;ROUND(VLOOKUP(H3,個股盤後與即時分析!$A:$CC,26,FALSE),1)&amp;" + "&amp;"股"&amp;ROUND(VLOOKUP(H3,個股盤後與即時分析!$A:$CC,27,FALSE),1))</f>
        <v/>
      </c>
      <c r="J27" s="129" t="str">
        <f>IF(ISNA(VLOOKUP(H3,個股盤後與即時分析!$A:$CF,72,FALSE)),"",VLOOKUP(H3,個股盤後與即時分析!$A:$CF,72,FALSE))</f>
        <v/>
      </c>
      <c r="L27" s="127" t="str">
        <f>IF(ISNA(VLOOKUP(M3,個股盤後與即時分析!$A:$CF,23,FALSE)),"",IF(ISNA(VLOOKUP(M3,個股盤後與即時分析!$A:$CF,23,FALSE)),"",ROUND(VLOOKUP(M3,個股盤後與即時分析!$A:$CF,23,FALSE),2)))</f>
        <v/>
      </c>
      <c r="M27" s="128" t="str">
        <f>IF(ISNA(VLOOKUP(M3,個股盤後與即時分析!$A:$CF,71,FALSE)),"",TEXT(VLOOKUP(M3,個股盤後與即時分析!$A:$CF,71,FALSE),"0.0%"))</f>
        <v/>
      </c>
      <c r="N27" s="93" t="str">
        <f>IF(ISNA(VLOOKUP(M3,個股盤後與即時分析!$A:$CC,26,FALSE)),"","現"&amp;ROUND(VLOOKUP(M3,個股盤後與即時分析!$A:$CC,26,FALSE),1)&amp;" + "&amp;"股"&amp;ROUND(VLOOKUP(M3,個股盤後與即時分析!$A:$CC,27,FALSE),1))</f>
        <v/>
      </c>
      <c r="O27" s="129" t="str">
        <f>IF(ISNA(VLOOKUP(M3,個股盤後與即時分析!$A:$CF,72,FALSE)),"",VLOOKUP(M3,個股盤後與即時分析!$A:$CF,72,FALSE))</f>
        <v/>
      </c>
      <c r="Q27" s="127" t="str">
        <f>IF(ISNA(VLOOKUP(R3,個股盤後與即時分析!$A:$CF,23,FALSE)),"",IF(ISNA(VLOOKUP(R3,個股盤後與即時分析!$A:$CF,23,FALSE)),"",ROUND(VLOOKUP(R3,個股盤後與即時分析!$A:$CF,23,FALSE),2)))</f>
        <v/>
      </c>
      <c r="R27" s="128" t="str">
        <f>IF(ISNA(VLOOKUP(R3,個股盤後與即時分析!$A:$CF,71,FALSE)),"",TEXT(VLOOKUP(R3,個股盤後與即時分析!$A:$CF,71,FALSE),"0.0%"))</f>
        <v/>
      </c>
      <c r="S27" s="93" t="str">
        <f>IF(ISNA(VLOOKUP(R3,個股盤後與即時分析!$A:$CC,26,FALSE)),"","現"&amp;ROUND(VLOOKUP(R3,個股盤後與即時分析!$A:$CC,26,FALSE),1)&amp;" + "&amp;"股"&amp;ROUND(VLOOKUP(R3,個股盤後與即時分析!$A:$CC,27,FALSE),1))</f>
        <v/>
      </c>
      <c r="T27" s="129" t="str">
        <f>IF(ISNA(VLOOKUP(R3,個股盤後與即時分析!$A:$CF,72,FALSE)),"",VLOOKUP(R3,個股盤後與即時分析!$A:$CF,72,FALSE))</f>
        <v/>
      </c>
    </row>
    <row r="28" spans="2:20" ht="19" customHeight="1">
      <c r="B28" s="136" t="s">
        <v>5485</v>
      </c>
      <c r="C28" s="137" t="s">
        <v>5484</v>
      </c>
      <c r="D28" s="137" t="s">
        <v>1629</v>
      </c>
      <c r="E28" s="144" t="s">
        <v>1637</v>
      </c>
      <c r="G28" s="136" t="s">
        <v>5485</v>
      </c>
      <c r="H28" s="137" t="s">
        <v>5484</v>
      </c>
      <c r="I28" s="137" t="s">
        <v>1629</v>
      </c>
      <c r="J28" s="144" t="s">
        <v>1637</v>
      </c>
      <c r="L28" s="136" t="s">
        <v>5485</v>
      </c>
      <c r="M28" s="137" t="s">
        <v>5484</v>
      </c>
      <c r="N28" s="137" t="s">
        <v>1629</v>
      </c>
      <c r="O28" s="144" t="s">
        <v>1637</v>
      </c>
      <c r="Q28" s="136" t="s">
        <v>5485</v>
      </c>
      <c r="R28" s="137" t="s">
        <v>5484</v>
      </c>
      <c r="S28" s="137" t="s">
        <v>1629</v>
      </c>
      <c r="T28" s="144" t="s">
        <v>1637</v>
      </c>
    </row>
    <row r="29" spans="2:20" ht="18">
      <c r="B29" s="201" t="str">
        <f>IF(ISNA(VLOOKUP(個股查詢!C3,可轉換公司債!$A:$E,5,FALSE)),"",VLOOKUP(個股查詢!C3,可轉換公司債!$A:$E,5,FALSE))</f>
        <v/>
      </c>
      <c r="C29" s="93" t="str">
        <f>IF(ISNA(VLOOKUP(個股查詢!C3,可轉換公司債!$A:$E,3,FALSE)),"",VLOOKUP(個股查詢!C3,可轉換公司債!$A:$E,3,FALSE)&amp;" ("&amp;TEXT(VLOOKUP(個股查詢!C3,可轉換公司債!$A:$E,4,FALSE),"0.00%")&amp;")")</f>
        <v/>
      </c>
      <c r="D29" s="142" t="str">
        <f>IF(ISNA(IF(VLOOKUP(C3,個股盤後與即時分析!$A:$CF,73,FALSE)="","尚未公布",VLOOKUP(C3,個股盤後與即時分析!$A:$CF,73,FALSE))),"",IF(VLOOKUP(C3,個股盤後與即時分析!$A:$CF,73,FALSE)="","尚未公布",VLOOKUP(C3,個股盤後與即時分析!$A:$CF,73,FALSE)))</f>
        <v>尚無資料</v>
      </c>
      <c r="E29" s="155" t="str">
        <f ca="1">IF(ISNA(IF(VLOOKUP(C3,個股盤後與即時分析!$A:$CF,74,FALSE)="","尚未公布",VLOOKUP(C3,個股盤後與即時分析!$A:$CF,74,FALSE))),"",IF(VLOOKUP(C3,個股盤後與即時分析!$A:$CF,74,FALSE)="","尚未公布",VLOOKUP(C3,個股盤後與即時分析!$A:$CF,74,FALSE)))</f>
        <v>尚無資料</v>
      </c>
      <c r="G29" s="201" t="str">
        <f>IF(ISNA(VLOOKUP(個股查詢!H3,可轉換公司債!$A:$E,5,FALSE)),"",VLOOKUP(個股查詢!H3,可轉換公司債!$A:$E,5,FALSE))</f>
        <v/>
      </c>
      <c r="H29" s="93" t="str">
        <f>IF(ISNA(VLOOKUP(個股查詢!H3,可轉換公司債!$A:$E,3,FALSE)),"",VLOOKUP(個股查詢!H3,可轉換公司債!$A:$E,3,FALSE)&amp;" ("&amp;TEXT(VLOOKUP(個股查詢!H3,可轉換公司債!$A:$E,4,FALSE),"0.00%")&amp;")")</f>
        <v/>
      </c>
      <c r="I29" s="142" t="str">
        <f>IF(ISNA(IF(VLOOKUP(H3,個股盤後與即時分析!$A:$CF,73,FALSE)="","尚未公布",VLOOKUP(H3,個股盤後與即時分析!$A:$CF,73,FALSE))),"",IF(VLOOKUP(H3,個股盤後與即時分析!$A:$CF,73,FALSE)="","尚未公布",VLOOKUP(H3,個股盤後與即時分析!$A:$CF,73,FALSE)))</f>
        <v/>
      </c>
      <c r="J29" s="155" t="str">
        <f>IF(ISNA(IF(VLOOKUP(H3,個股盤後與即時分析!$A:$CF,74,FALSE)="","尚未公布",VLOOKUP(H3,個股盤後與即時分析!$A:$CF,74,FALSE))),"",IF(VLOOKUP(H3,個股盤後與即時分析!$A:$CF,74,FALSE)="","尚未公布",VLOOKUP(H3,個股盤後與即時分析!$A:$CF,74,FALSE)))</f>
        <v/>
      </c>
      <c r="L29" s="201" t="str">
        <f>IF(ISNA(VLOOKUP(個股查詢!M3,可轉換公司債!$A:$E,5,FALSE)),"",VLOOKUP(個股查詢!M3,可轉換公司債!$A:$E,5,FALSE))</f>
        <v/>
      </c>
      <c r="M29" s="93" t="str">
        <f>IF(ISNA(VLOOKUP(個股查詢!M3,可轉換公司債!$A:$E,3,FALSE)),"",VLOOKUP(個股查詢!M3,可轉換公司債!$A:$E,3,FALSE)&amp;" ("&amp;TEXT(VLOOKUP(個股查詢!M3,可轉換公司債!$A:$E,4,FALSE),"0.00%")&amp;")")</f>
        <v/>
      </c>
      <c r="N29" s="142" t="str">
        <f>IF(ISNA(IF(VLOOKUP(M3,個股盤後與即時分析!$A:$CF,73,FALSE)="","尚未公布",VLOOKUP(M3,個股盤後與即時分析!$A:$CF,73,FALSE))),"",IF(VLOOKUP(M3,個股盤後與即時分析!$A:$CF,73,FALSE)="","尚未公布",VLOOKUP(M3,個股盤後與即時分析!$A:$CF,73,FALSE)))</f>
        <v/>
      </c>
      <c r="O29" s="155" t="str">
        <f>IF(ISNA(IF(VLOOKUP(M3,個股盤後與即時分析!$A:$CF,74,FALSE)="","尚未公布",VLOOKUP(M3,個股盤後與即時分析!$A:$CF,74,FALSE))),"",IF(VLOOKUP(M3,個股盤後與即時分析!$A:$CF,74,FALSE)="","尚未公布",VLOOKUP(M3,個股盤後與即時分析!$A:$CF,74,FALSE)))</f>
        <v/>
      </c>
      <c r="Q29" s="201">
        <f>IF(ISNA(VLOOKUP(個股查詢!R3,可轉換公司債!$A:$E,5,FALSE)),"",VLOOKUP(個股查詢!R3,可轉換公司債!$A:$E,5,FALSE))</f>
        <v>44720</v>
      </c>
      <c r="R29" s="93" t="str">
        <f>IF(ISNA(VLOOKUP(個股查詢!R3,可轉換公司債!$A:$E,3,FALSE)),"",VLOOKUP(個股查詢!R3,可轉換公司債!$A:$E,3,FALSE)&amp;" ("&amp;TEXT(VLOOKUP(個股查詢!R3,可轉換公司債!$A:$E,4,FALSE),"0.00%")&amp;")")</f>
        <v>37.5 (2.88%)</v>
      </c>
      <c r="S29" s="142" t="str">
        <f>IF(ISNA(IF(VLOOKUP(R3,個股盤後與即時分析!$A:$CF,73,FALSE)="","尚未公布",VLOOKUP(R3,個股盤後與即時分析!$A:$CF,73,FALSE))),"",IF(VLOOKUP(R3,個股盤後與即時分析!$A:$CF,73,FALSE)="","尚未公布",VLOOKUP(R3,個股盤後與即時分析!$A:$CF,73,FALSE)))</f>
        <v/>
      </c>
      <c r="T29" s="155" t="str">
        <f>IF(ISNA(IF(VLOOKUP(R3,個股盤後與即時分析!$A:$CF,74,FALSE)="","尚未公布",VLOOKUP(R3,個股盤後與即時分析!$A:$CF,74,FALSE))),"",IF(VLOOKUP(R3,個股盤後與即時分析!$A:$CF,74,FALSE)="","尚未公布",VLOOKUP(R3,個股盤後與即時分析!$A:$CF,74,FALSE)))</f>
        <v/>
      </c>
    </row>
    <row r="30" spans="2:20" ht="18" customHeight="1">
      <c r="B30" s="130" t="s">
        <v>4705</v>
      </c>
      <c r="C30" s="125" t="s">
        <v>4706</v>
      </c>
      <c r="D30" s="125" t="s">
        <v>4707</v>
      </c>
      <c r="E30" s="126" t="s">
        <v>4708</v>
      </c>
      <c r="G30" s="130" t="s">
        <v>4705</v>
      </c>
      <c r="H30" s="125" t="s">
        <v>4706</v>
      </c>
      <c r="I30" s="125" t="s">
        <v>4707</v>
      </c>
      <c r="J30" s="126" t="s">
        <v>4708</v>
      </c>
      <c r="L30" s="130" t="s">
        <v>4705</v>
      </c>
      <c r="M30" s="125" t="s">
        <v>4706</v>
      </c>
      <c r="N30" s="125" t="s">
        <v>4707</v>
      </c>
      <c r="O30" s="126" t="s">
        <v>4708</v>
      </c>
      <c r="Q30" s="130" t="s">
        <v>4705</v>
      </c>
      <c r="R30" s="125" t="s">
        <v>4706</v>
      </c>
      <c r="S30" s="125" t="s">
        <v>4707</v>
      </c>
      <c r="T30" s="126" t="s">
        <v>4708</v>
      </c>
    </row>
    <row r="31" spans="2:20" ht="22" customHeight="1">
      <c r="B31" s="133">
        <f>IF(ISNA(VLOOKUP(C3,個股盤後與即時分析!$A:$CF,19,FALSE)),"",VLOOKUP(C3,個股盤後與即時分析!$A:$CF,19,FALSE))</f>
        <v>8.5099999999999995E-2</v>
      </c>
      <c r="C31" s="134">
        <f>IF(ISNA(VLOOKUP(C3,個股盤後與即時分析!$A:$CF,17,FALSE)),"",VLOOKUP(C3,個股盤後與即時分析!$A:$CF,17,FALSE))</f>
        <v>-5.9999999999999995E-4</v>
      </c>
      <c r="D31" s="134">
        <f>IF(ISNA(VLOOKUP(C3,個股盤後與即時分析!$A:$CF,20,FALSE)),"",VLOOKUP(C3,個股盤後與即時分析!$A:$CF,20,FALSE))</f>
        <v>5.2999999999999999E-2</v>
      </c>
      <c r="E31" s="135">
        <f>IF(ISNA(VLOOKUP(C3,個股盤後與即時分析!$A:$CF,18,FALSE)),"",VLOOKUP(C3,個股盤後與即時分析!$A:$CF,18,FALSE))</f>
        <v>-8.9999999999999998E-4</v>
      </c>
      <c r="G31" s="133" t="str">
        <f>IF(ISNA(VLOOKUP(H3,個股盤後與即時分析!$A:$CF,19,FALSE)),"",VLOOKUP(H3,個股盤後與即時分析!$A:$CF,19,FALSE))</f>
        <v/>
      </c>
      <c r="H31" s="134" t="str">
        <f>IF(ISNA(VLOOKUP(H3,個股盤後與即時分析!$A:$CF,17,FALSE)),"",VLOOKUP(H3,個股盤後與即時分析!$A:$CF,17,FALSE))</f>
        <v/>
      </c>
      <c r="I31" s="134" t="str">
        <f>IF(ISNA(VLOOKUP(H3,個股盤後與即時分析!$A:$CF,20,FALSE)),"",VLOOKUP(H3,個股盤後與即時分析!$A:$CF,20,FALSE))</f>
        <v/>
      </c>
      <c r="J31" s="135" t="str">
        <f>IF(ISNA(VLOOKUP(H3,個股盤後與即時分析!$A:$CF,18,FALSE)),"",VLOOKUP(H3,個股盤後與即時分析!$A:$CF,18,FALSE))</f>
        <v/>
      </c>
      <c r="L31" s="133" t="str">
        <f>IF(ISNA(VLOOKUP(M3,個股盤後與即時分析!$A:$CF,19,FALSE)),"",VLOOKUP(M3,個股盤後與即時分析!$A:$CF,19,FALSE))</f>
        <v/>
      </c>
      <c r="M31" s="134" t="str">
        <f>IF(ISNA(VLOOKUP(M3,個股盤後與即時分析!$A:$CF,17,FALSE)),"",VLOOKUP(M3,個股盤後與即時分析!$A:$CF,17,FALSE))</f>
        <v/>
      </c>
      <c r="N31" s="134" t="str">
        <f>IF(ISNA(VLOOKUP(M3,個股盤後與即時分析!$A:$CF,20,FALSE)),"",VLOOKUP(M3,個股盤後與即時分析!$A:$CF,20,FALSE))</f>
        <v/>
      </c>
      <c r="O31" s="135" t="str">
        <f>IF(ISNA(VLOOKUP(M3,個股盤後與即時分析!$A:$CF,18,FALSE)),"",VLOOKUP(M3,個股盤後與即時分析!$A:$CF,18,FALSE))</f>
        <v/>
      </c>
      <c r="Q31" s="133" t="str">
        <f>IF(ISNA(VLOOKUP(R3,個股盤後與即時分析!$A:$CF,19,FALSE)),"",VLOOKUP(R3,個股盤後與即時分析!$A:$CF,19,FALSE))</f>
        <v/>
      </c>
      <c r="R31" s="134" t="str">
        <f>IF(ISNA(VLOOKUP(R3,個股盤後與即時分析!$A:$CF,17,FALSE)),"",VLOOKUP(R3,個股盤後與即時分析!$A:$CF,17,FALSE))</f>
        <v/>
      </c>
      <c r="S31" s="134" t="str">
        <f>IF(ISNA(VLOOKUP(R3,個股盤後與即時分析!$A:$CF,20,FALSE)),"",VLOOKUP(R3,個股盤後與即時分析!$A:$CF,20,FALSE))</f>
        <v/>
      </c>
      <c r="T31" s="135" t="str">
        <f>IF(ISNA(VLOOKUP(R3,個股盤後與即時分析!$A:$CF,18,FALSE)),"",VLOOKUP(R3,個股盤後與即時分析!$A:$CF,18,FALSE))</f>
        <v/>
      </c>
    </row>
    <row r="32" spans="2:20" ht="5" customHeight="1">
      <c r="B32" s="224"/>
      <c r="C32" s="225"/>
      <c r="D32" s="225"/>
      <c r="E32" s="226"/>
      <c r="G32" s="224"/>
      <c r="H32" s="225"/>
      <c r="I32" s="225"/>
      <c r="J32" s="226"/>
      <c r="L32" s="224"/>
      <c r="M32" s="225"/>
      <c r="N32" s="225"/>
      <c r="O32" s="226"/>
      <c r="Q32" s="224"/>
      <c r="R32" s="225"/>
      <c r="S32" s="225"/>
      <c r="T32" s="226"/>
    </row>
    <row r="33" spans="2:20" ht="22" customHeight="1">
      <c r="B33" s="131" t="s">
        <v>4709</v>
      </c>
      <c r="C33" s="128">
        <f>IF(ISNA(IF(VLOOKUP(C3,個股盤後與即時分析!$A:$CF,3,FALSE)="","尚未公布",VLOOKUP(C3,個股盤後與即時分析!$A:$CF,3,FALSE))),"",IF(VLOOKUP(C3,個股盤後與即時分析!$A:$CF,3,FALSE)="","尚未公布",VLOOKUP(C3,個股盤後與即時分析!$A:$CF,3,FALSE)))</f>
        <v>-1.41E-2</v>
      </c>
      <c r="D33" s="93" t="s">
        <v>4710</v>
      </c>
      <c r="E33" s="129">
        <f>IF(ISNA(IF(VLOOKUP(C3,個股盤後與即時分析!$A:$CF,8,FALSE)="","尚未公布",VLOOKUP(C3,個股盤後與即時分析!$A:$CF,8,FALSE))),"",IF(VLOOKUP(C3,個股盤後與即時分析!$A:$CF,8,FALSE)="","尚未公布",VLOOKUP(C3,個股盤後與即時分析!$A:$CF,8,FALSE)))</f>
        <v>1.5273000000000001</v>
      </c>
      <c r="G33" s="131" t="s">
        <v>4709</v>
      </c>
      <c r="H33" s="128" t="str">
        <f>IF(ISNA(IF(VLOOKUP(H3,個股盤後與即時分析!$A:$CF,3,FALSE)="","尚未公布",VLOOKUP(H3,個股盤後與即時分析!$A:$CF,3,FALSE))),"",IF(VLOOKUP(H3,個股盤後與即時分析!$A:$CF,3,FALSE)="","尚未公布",VLOOKUP(H3,個股盤後與即時分析!$A:$CF,3,FALSE)))</f>
        <v/>
      </c>
      <c r="I33" s="93" t="s">
        <v>4710</v>
      </c>
      <c r="J33" s="129" t="str">
        <f>IF(ISNA(IF(VLOOKUP(H3,個股盤後與即時分析!$A:$CF,8,FALSE)="","尚未公布",VLOOKUP(H3,個股盤後與即時分析!$A:$CF,8,FALSE))),"",IF(VLOOKUP(H3,個股盤後與即時分析!$A:$CF,8,FALSE)="","尚未公布",VLOOKUP(H3,個股盤後與即時分析!$A:$CF,8,FALSE)))</f>
        <v/>
      </c>
      <c r="L33" s="131" t="s">
        <v>4709</v>
      </c>
      <c r="M33" s="128" t="str">
        <f>IF(ISNA(IF(VLOOKUP(M3,個股盤後與即時分析!$A:$CF,3,FALSE)="","尚未公布",VLOOKUP(M3,個股盤後與即時分析!$A:$CF,3,FALSE))),"",IF(VLOOKUP(M3,個股盤後與即時分析!$A:$CF,3,FALSE)="","尚未公布",VLOOKUP(M3,個股盤後與即時分析!$A:$CF,3,FALSE)))</f>
        <v/>
      </c>
      <c r="N33" s="93" t="s">
        <v>4710</v>
      </c>
      <c r="O33" s="129" t="str">
        <f>IF(ISNA(IF(VLOOKUP(M3,個股盤後與即時分析!$A:$CF,8,FALSE)="","尚未公布",VLOOKUP(M3,個股盤後與即時分析!$A:$CF,8,FALSE))),"",IF(VLOOKUP(M3,個股盤後與即時分析!$A:$CF,8,FALSE)="","尚未公布",VLOOKUP(M3,個股盤後與即時分析!$A:$CF,8,FALSE)))</f>
        <v/>
      </c>
      <c r="Q33" s="131" t="s">
        <v>4709</v>
      </c>
      <c r="R33" s="128" t="str">
        <f>IF(ISNA(IF(VLOOKUP(R3,個股盤後與即時分析!$A:$CF,3,FALSE)="","尚未公布",VLOOKUP(R3,個股盤後與即時分析!$A:$CF,3,FALSE))),"",IF(VLOOKUP(R3,個股盤後與即時分析!$A:$CF,3,FALSE)="","尚未公布",VLOOKUP(R3,個股盤後與即時分析!$A:$CF,3,FALSE)))</f>
        <v/>
      </c>
      <c r="S33" s="93" t="s">
        <v>4710</v>
      </c>
      <c r="T33" s="129" t="str">
        <f>IF(ISNA(IF(VLOOKUP(R3,個股盤後與即時分析!$A:$CF,8,FALSE)="","尚未公布",VLOOKUP(R3,個股盤後與即時分析!$A:$CF,8,FALSE))),"",IF(VLOOKUP(R3,個股盤後與即時分析!$A:$CF,8,FALSE)="","尚未公布",VLOOKUP(R3,個股盤後與即時分析!$A:$CF,8,FALSE)))</f>
        <v/>
      </c>
    </row>
    <row r="34" spans="2:20" ht="22" customHeight="1">
      <c r="B34" s="131" t="s">
        <v>4711</v>
      </c>
      <c r="C34" s="128">
        <f>IF(ISNA(VLOOKUP(C3,個股盤後與即時分析!$A:$CF,4,FALSE)),"",VLOOKUP(C3,個股盤後與即時分析!$A:$CF,4,FALSE))</f>
        <v>-3.7100000000000001E-2</v>
      </c>
      <c r="D34" s="93" t="s">
        <v>4712</v>
      </c>
      <c r="E34" s="129">
        <f>IF(ISNA(VLOOKUP(C3,個股盤後與即時分析!$A:$CF,9,FALSE)),"",VLOOKUP(C3,個股盤後與即時分析!$A:$CF,9,FALSE))</f>
        <v>-1.4200000000000001E-2</v>
      </c>
      <c r="G34" s="131" t="s">
        <v>4711</v>
      </c>
      <c r="H34" s="128" t="str">
        <f>IF(ISNA(VLOOKUP(H3,個股盤後與即時分析!$A:$CF,4,FALSE)),"",VLOOKUP(H3,個股盤後與即時分析!$A:$CF,4,FALSE))</f>
        <v/>
      </c>
      <c r="I34" s="93" t="s">
        <v>4712</v>
      </c>
      <c r="J34" s="129" t="str">
        <f>IF(ISNA(VLOOKUP(H3,個股盤後與即時分析!$A:$CF,9,FALSE)),"",VLOOKUP(H3,個股盤後與即時分析!$A:$CF,9,FALSE))</f>
        <v/>
      </c>
      <c r="L34" s="131" t="s">
        <v>4711</v>
      </c>
      <c r="M34" s="128" t="str">
        <f>IF(ISNA(VLOOKUP(M3,個股盤後與即時分析!$A:$CF,4,FALSE)),"",VLOOKUP(M3,個股盤後與即時分析!$A:$CF,4,FALSE))</f>
        <v/>
      </c>
      <c r="N34" s="93" t="s">
        <v>4712</v>
      </c>
      <c r="O34" s="129" t="str">
        <f>IF(ISNA(VLOOKUP(M3,個股盤後與即時分析!$A:$CF,9,FALSE)),"",VLOOKUP(M3,個股盤後與即時分析!$A:$CF,9,FALSE))</f>
        <v/>
      </c>
      <c r="Q34" s="131" t="s">
        <v>4711</v>
      </c>
      <c r="R34" s="128" t="str">
        <f>IF(ISNA(VLOOKUP(R3,個股盤後與即時分析!$A:$CF,4,FALSE)),"",VLOOKUP(R3,個股盤後與即時分析!$A:$CF,4,FALSE))</f>
        <v/>
      </c>
      <c r="S34" s="93" t="s">
        <v>4712</v>
      </c>
      <c r="T34" s="129" t="str">
        <f>IF(ISNA(VLOOKUP(R3,個股盤後與即時分析!$A:$CF,9,FALSE)),"",VLOOKUP(R3,個股盤後與即時分析!$A:$CF,9,FALSE))</f>
        <v/>
      </c>
    </row>
    <row r="35" spans="2:20" ht="22" customHeight="1">
      <c r="B35" s="131" t="s">
        <v>4713</v>
      </c>
      <c r="C35" s="128">
        <f>IF(ISNA(VLOOKUP(C3,個股盤後與即時分析!$A:$CF,5,FALSE)),"",VLOOKUP(C3,個股盤後與即時分析!$A:$CF,5,FALSE))</f>
        <v>-2.1499999999999998E-2</v>
      </c>
      <c r="D35" s="93" t="s">
        <v>4714</v>
      </c>
      <c r="E35" s="129">
        <f>IF(ISNA(VLOOKUP(C3,個股盤後與即時分析!$A:$CF,10,FALSE)),"",VLOOKUP(C3,個股盤後與即時分析!$A:$CF,10,FALSE))</f>
        <v>-0.1101</v>
      </c>
      <c r="G35" s="131" t="s">
        <v>4713</v>
      </c>
      <c r="H35" s="128" t="str">
        <f>IF(ISNA(VLOOKUP(H3,個股盤後與即時分析!$A:$CF,5,FALSE)),"",VLOOKUP(H3,個股盤後與即時分析!$A:$CF,5,FALSE))</f>
        <v/>
      </c>
      <c r="I35" s="93" t="s">
        <v>4714</v>
      </c>
      <c r="J35" s="129" t="str">
        <f>IF(ISNA(VLOOKUP(H3,個股盤後與即時分析!$A:$CF,10,FALSE)),"",VLOOKUP(H3,個股盤後與即時分析!$A:$CF,10,FALSE))</f>
        <v/>
      </c>
      <c r="L35" s="131" t="s">
        <v>4713</v>
      </c>
      <c r="M35" s="128" t="str">
        <f>IF(ISNA(VLOOKUP(M3,個股盤後與即時分析!$A:$CF,5,FALSE)),"",VLOOKUP(M3,個股盤後與即時分析!$A:$CF,5,FALSE))</f>
        <v/>
      </c>
      <c r="N35" s="93" t="s">
        <v>4714</v>
      </c>
      <c r="O35" s="129" t="str">
        <f>IF(ISNA(VLOOKUP(M3,個股盤後與即時分析!$A:$CF,10,FALSE)),"",VLOOKUP(M3,個股盤後與即時分析!$A:$CF,10,FALSE))</f>
        <v/>
      </c>
      <c r="Q35" s="131" t="s">
        <v>4713</v>
      </c>
      <c r="R35" s="128" t="str">
        <f>IF(ISNA(VLOOKUP(R3,個股盤後與即時分析!$A:$CF,5,FALSE)),"",VLOOKUP(R3,個股盤後與即時分析!$A:$CF,5,FALSE))</f>
        <v/>
      </c>
      <c r="S35" s="93" t="s">
        <v>4714</v>
      </c>
      <c r="T35" s="129" t="str">
        <f>IF(ISNA(VLOOKUP(R3,個股盤後與即時分析!$A:$CF,10,FALSE)),"",VLOOKUP(R3,個股盤後與即時分析!$A:$CF,10,FALSE))</f>
        <v/>
      </c>
    </row>
    <row r="36" spans="2:20" ht="22" customHeight="1">
      <c r="B36" s="131" t="s">
        <v>4715</v>
      </c>
      <c r="C36" s="128">
        <f>IF(ISNA(VLOOKUP(C3,個股盤後與即時分析!$A:$CF,6,FALSE)),"",VLOOKUP(C3,個股盤後與即時分析!$A:$CF,6,FALSE))</f>
        <v>-3.3399999999999999E-2</v>
      </c>
      <c r="D36" s="125" t="s">
        <v>4716</v>
      </c>
      <c r="E36" s="126" t="s">
        <v>4717</v>
      </c>
      <c r="G36" s="131" t="s">
        <v>4715</v>
      </c>
      <c r="H36" s="128" t="str">
        <f>IF(ISNA(VLOOKUP(H3,個股盤後與即時分析!$A:$CF,6,FALSE)),"",VLOOKUP(H3,個股盤後與即時分析!$A:$CF,6,FALSE))</f>
        <v/>
      </c>
      <c r="I36" s="125" t="s">
        <v>4716</v>
      </c>
      <c r="J36" s="126" t="s">
        <v>4717</v>
      </c>
      <c r="L36" s="131" t="s">
        <v>4715</v>
      </c>
      <c r="M36" s="128" t="str">
        <f>IF(ISNA(VLOOKUP(M3,個股盤後與即時分析!$A:$CF,6,FALSE)),"",VLOOKUP(M3,個股盤後與即時分析!$A:$CF,6,FALSE))</f>
        <v/>
      </c>
      <c r="N36" s="125" t="s">
        <v>4716</v>
      </c>
      <c r="O36" s="126" t="s">
        <v>4717</v>
      </c>
      <c r="Q36" s="131" t="s">
        <v>4715</v>
      </c>
      <c r="R36" s="128" t="str">
        <f>IF(ISNA(VLOOKUP(R3,個股盤後與即時分析!$A:$CF,6,FALSE)),"",VLOOKUP(R3,個股盤後與即時分析!$A:$CF,6,FALSE))</f>
        <v/>
      </c>
      <c r="S36" s="125" t="s">
        <v>4716</v>
      </c>
      <c r="T36" s="126" t="s">
        <v>4717</v>
      </c>
    </row>
    <row r="37" spans="2:20" ht="22" customHeight="1">
      <c r="B37" s="131" t="s">
        <v>4718</v>
      </c>
      <c r="C37" s="128">
        <f>IF(ISNA(VLOOKUP(C3,個股盤後與即時分析!$A:$CF,7,FALSE)),"",VLOOKUP(C3,個股盤後與即時分析!$A:$CF,7,FALSE))</f>
        <v>-6.0699999999999997E-2</v>
      </c>
      <c r="D37" s="216">
        <f>IF(ISNA(VLOOKUP(C3,個股盤後與即時分析!$A:$CF,66,FALSE)),"",VLOOKUP(C3,個股盤後與即時分析!$A:$CF,66,FALSE))</f>
        <v>0.59750000000000003</v>
      </c>
      <c r="E37" s="217">
        <f>IF(ISNA(VLOOKUP(C3,個股盤後與即時分析!$A:$CF,65,FALSE)),"",VLOOKUP(C3,個股盤後與即時分析!$A:$CF,65,FALSE))</f>
        <v>0.62568749999999995</v>
      </c>
      <c r="G37" s="131" t="s">
        <v>4718</v>
      </c>
      <c r="H37" s="128" t="str">
        <f>IF(ISNA(VLOOKUP(H3,個股盤後與即時分析!$A:$CF,7,FALSE)),"",VLOOKUP(H3,個股盤後與即時分析!$A:$CF,7,FALSE))</f>
        <v/>
      </c>
      <c r="I37" s="216" t="str">
        <f>IF(ISNA(VLOOKUP(H3,個股盤後與即時分析!$A:$CF,66,FALSE)),"",VLOOKUP(H3,個股盤後與即時分析!$A:$CF,66,FALSE))</f>
        <v/>
      </c>
      <c r="J37" s="217" t="str">
        <f>IF(ISNA(VLOOKUP(H3,個股盤後與即時分析!$A:$CF,65,FALSE)),"",VLOOKUP(H3,個股盤後與即時分析!$A:$CF,65,FALSE))</f>
        <v/>
      </c>
      <c r="L37" s="131" t="s">
        <v>4718</v>
      </c>
      <c r="M37" s="128" t="str">
        <f>IF(ISNA(VLOOKUP(M3,個股盤後與即時分析!$A:$CF,7,FALSE)),"",VLOOKUP(M3,個股盤後與即時分析!$A:$CF,7,FALSE))</f>
        <v/>
      </c>
      <c r="N37" s="216" t="str">
        <f>IF(ISNA(VLOOKUP(M3,個股盤後與即時分析!$A:$CF,66,FALSE)),"",VLOOKUP(M3,個股盤後與即時分析!$A:$CF,66,FALSE))</f>
        <v/>
      </c>
      <c r="O37" s="217" t="str">
        <f>IF(ISNA(VLOOKUP(M3,個股盤後與即時分析!$A:$CF,65,FALSE)),"",VLOOKUP(M3,個股盤後與即時分析!$A:$CF,65,FALSE))</f>
        <v/>
      </c>
      <c r="Q37" s="131" t="s">
        <v>4718</v>
      </c>
      <c r="R37" s="128" t="str">
        <f>IF(ISNA(VLOOKUP(R3,個股盤後與即時分析!$A:$CF,7,FALSE)),"",VLOOKUP(R3,個股盤後與即時分析!$A:$CF,7,FALSE))</f>
        <v/>
      </c>
      <c r="S37" s="216" t="str">
        <f>IF(ISNA(VLOOKUP(R3,個股盤後與即時分析!$A:$CF,66,FALSE)),"",VLOOKUP(R3,個股盤後與即時分析!$A:$CF,66,FALSE))</f>
        <v/>
      </c>
      <c r="T37" s="217" t="str">
        <f>IF(ISNA(VLOOKUP(R3,個股盤後與即時分析!$A:$CF,65,FALSE)),"",VLOOKUP(R3,個股盤後與即時分析!$A:$CF,65,FALSE))</f>
        <v/>
      </c>
    </row>
    <row r="38" spans="2:20" ht="22" customHeight="1">
      <c r="B38" s="131" t="s">
        <v>4719</v>
      </c>
      <c r="C38" s="128">
        <f>IF(ISNA(VLOOKUP(C3,個股盤後與即時分析!$A:$CF,11,FALSE)),"",VLOOKUP(C3,個股盤後與即時分析!$A:$CF,11,FALSE))</f>
        <v>9.4100000000000003E-2</v>
      </c>
      <c r="D38" s="216"/>
      <c r="E38" s="217"/>
      <c r="G38" s="131" t="s">
        <v>4719</v>
      </c>
      <c r="H38" s="128" t="str">
        <f>IF(ISNA(VLOOKUP(H3,個股盤後與即時分析!$A:$CF,11,FALSE)),"",VLOOKUP(H3,個股盤後與即時分析!$A:$CF,11,FALSE))</f>
        <v/>
      </c>
      <c r="I38" s="216"/>
      <c r="J38" s="217"/>
      <c r="L38" s="131" t="s">
        <v>4719</v>
      </c>
      <c r="M38" s="128" t="str">
        <f>IF(ISNA(VLOOKUP(M3,個股盤後與即時分析!$A:$CF,11,FALSE)),"",VLOOKUP(M3,個股盤後與即時分析!$A:$CF,11,FALSE))</f>
        <v/>
      </c>
      <c r="N38" s="216"/>
      <c r="O38" s="217"/>
      <c r="Q38" s="131" t="s">
        <v>4719</v>
      </c>
      <c r="R38" s="128" t="str">
        <f>IF(ISNA(VLOOKUP(R3,個股盤後與即時分析!$A:$CF,11,FALSE)),"",VLOOKUP(R3,個股盤後與即時分析!$A:$CF,11,FALSE))</f>
        <v/>
      </c>
      <c r="S38" s="216"/>
      <c r="T38" s="217"/>
    </row>
    <row r="39" spans="2:20" ht="22" customHeight="1">
      <c r="B39" s="131" t="s">
        <v>4720</v>
      </c>
      <c r="C39" s="128">
        <f>IF(ISNA(VLOOKUP(C3,個股盤後與即時分析!$A:$CF,12,FALSE)),"",VLOOKUP(C3,個股盤後與即時分析!$A:$CF,12,FALSE))</f>
        <v>5.9900000000000002E-2</v>
      </c>
      <c r="D39" s="216"/>
      <c r="E39" s="217"/>
      <c r="G39" s="131" t="s">
        <v>4720</v>
      </c>
      <c r="H39" s="128" t="str">
        <f>IF(ISNA(VLOOKUP(H3,個股盤後與即時分析!$A:$CF,12,FALSE)),"",VLOOKUP(H3,個股盤後與即時分析!$A:$CF,12,FALSE))</f>
        <v/>
      </c>
      <c r="I39" s="216"/>
      <c r="J39" s="217"/>
      <c r="L39" s="131" t="s">
        <v>4720</v>
      </c>
      <c r="M39" s="128" t="str">
        <f>IF(ISNA(VLOOKUP(M3,個股盤後與即時分析!$A:$CF,12,FALSE)),"",VLOOKUP(M3,個股盤後與即時分析!$A:$CF,12,FALSE))</f>
        <v/>
      </c>
      <c r="N39" s="216"/>
      <c r="O39" s="217"/>
      <c r="Q39" s="131" t="s">
        <v>4720</v>
      </c>
      <c r="R39" s="128" t="str">
        <f>IF(ISNA(VLOOKUP(R3,個股盤後與即時分析!$A:$CF,12,FALSE)),"",VLOOKUP(R3,個股盤後與即時分析!$A:$CF,12,FALSE))</f>
        <v/>
      </c>
      <c r="S39" s="216"/>
      <c r="T39" s="217"/>
    </row>
    <row r="40" spans="2:20" ht="22" customHeight="1">
      <c r="B40" s="131" t="s">
        <v>4721</v>
      </c>
      <c r="C40" s="128">
        <f>IF(ISNA(VLOOKUP(C3,個股盤後與即時分析!$A:$CF,13,FALSE)),"",VLOOKUP(C3,個股盤後與即時分析!$A:$CF,13,FALSE))</f>
        <v>3.8399999999999997E-2</v>
      </c>
      <c r="D40" s="125" t="s">
        <v>4722</v>
      </c>
      <c r="E40" s="217"/>
      <c r="G40" s="131" t="s">
        <v>4721</v>
      </c>
      <c r="H40" s="128" t="str">
        <f>IF(ISNA(VLOOKUP(H3,個股盤後與即時分析!$A:$CF,13,FALSE)),"",VLOOKUP(H3,個股盤後與即時分析!$A:$CF,13,FALSE))</f>
        <v/>
      </c>
      <c r="I40" s="125" t="s">
        <v>4722</v>
      </c>
      <c r="J40" s="217"/>
      <c r="L40" s="131" t="s">
        <v>4721</v>
      </c>
      <c r="M40" s="128" t="str">
        <f>IF(ISNA(VLOOKUP(M3,個股盤後與即時分析!$A:$CF,13,FALSE)),"",VLOOKUP(M3,個股盤後與即時分析!$A:$CF,13,FALSE))</f>
        <v/>
      </c>
      <c r="N40" s="125" t="s">
        <v>4722</v>
      </c>
      <c r="O40" s="217"/>
      <c r="Q40" s="131" t="s">
        <v>4721</v>
      </c>
      <c r="R40" s="128" t="str">
        <f>IF(ISNA(VLOOKUP(R3,個股盤後與即時分析!$A:$CF,13,FALSE)),"",VLOOKUP(R3,個股盤後與即時分析!$A:$CF,13,FALSE))</f>
        <v/>
      </c>
      <c r="S40" s="125" t="s">
        <v>4722</v>
      </c>
      <c r="T40" s="217"/>
    </row>
    <row r="41" spans="2:20" ht="22" customHeight="1">
      <c r="B41" s="131" t="s">
        <v>4723</v>
      </c>
      <c r="C41" s="128">
        <f>IF(ISNA(VLOOKUP(C3,個股盤後與即時分析!$A:$CF,14,FALSE)),"",VLOOKUP(C3,個股盤後與即時分析!$A:$CF,14,FALSE))</f>
        <v>0.1031</v>
      </c>
      <c r="D41" s="216">
        <f>IF(ISNA(VLOOKUP(C3,個股盤後與即時分析!$A:$CF,67,FALSE)),"",VLOOKUP(C3,個股盤後與即時分析!$A:$CF,67,FALSE))</f>
        <v>0.64874999999999994</v>
      </c>
      <c r="E41" s="217"/>
      <c r="G41" s="131" t="s">
        <v>4723</v>
      </c>
      <c r="H41" s="128" t="str">
        <f>IF(ISNA(VLOOKUP(H3,個股盤後與即時分析!$A:$CF,14,FALSE)),"",VLOOKUP(H3,個股盤後與即時分析!$A:$CF,14,FALSE))</f>
        <v/>
      </c>
      <c r="I41" s="216" t="str">
        <f>IF(ISNA(VLOOKUP(H3,個股盤後與即時分析!$A:$CF,67,FALSE)),"",VLOOKUP(H3,個股盤後與即時分析!$A:$CF,67,FALSE))</f>
        <v/>
      </c>
      <c r="J41" s="217"/>
      <c r="L41" s="131" t="s">
        <v>4723</v>
      </c>
      <c r="M41" s="128" t="str">
        <f>IF(ISNA(VLOOKUP(M3,個股盤後與即時分析!$A:$CF,14,FALSE)),"",VLOOKUP(M3,個股盤後與即時分析!$A:$CF,14,FALSE))</f>
        <v/>
      </c>
      <c r="N41" s="216" t="str">
        <f>IF(ISNA(VLOOKUP(M3,個股盤後與即時分析!$A:$CF,67,FALSE)),"",VLOOKUP(M3,個股盤後與即時分析!$A:$CF,67,FALSE))</f>
        <v/>
      </c>
      <c r="O41" s="217"/>
      <c r="Q41" s="131" t="s">
        <v>4723</v>
      </c>
      <c r="R41" s="128" t="str">
        <f>IF(ISNA(VLOOKUP(R3,個股盤後與即時分析!$A:$CF,14,FALSE)),"",VLOOKUP(R3,個股盤後與即時分析!$A:$CF,14,FALSE))</f>
        <v/>
      </c>
      <c r="S41" s="216" t="str">
        <f>IF(ISNA(VLOOKUP(R3,個股盤後與即時分析!$A:$CF,67,FALSE)),"",VLOOKUP(R3,個股盤後與即時分析!$A:$CF,67,FALSE))</f>
        <v/>
      </c>
      <c r="T41" s="217"/>
    </row>
    <row r="42" spans="2:20" ht="18" customHeight="1">
      <c r="B42" s="131" t="s">
        <v>4724</v>
      </c>
      <c r="C42" s="128">
        <f>IF(ISNA(VLOOKUP(C3,個股盤後與即時分析!$A:$CF,15,FALSE)),"",VLOOKUP(C3,個股盤後與即時分析!$A:$CF,15,FALSE))</f>
        <v>5.9200000000000003E-2</v>
      </c>
      <c r="D42" s="216"/>
      <c r="E42" s="217"/>
      <c r="G42" s="131" t="s">
        <v>4724</v>
      </c>
      <c r="H42" s="128" t="str">
        <f>IF(ISNA(VLOOKUP(H3,個股盤後與即時分析!$A:$CF,15,FALSE)),"",VLOOKUP(H3,個股盤後與即時分析!$A:$CF,15,FALSE))</f>
        <v/>
      </c>
      <c r="I42" s="216"/>
      <c r="J42" s="217"/>
      <c r="L42" s="131" t="s">
        <v>4724</v>
      </c>
      <c r="M42" s="128" t="str">
        <f>IF(ISNA(VLOOKUP(M3,個股盤後與即時分析!$A:$CF,15,FALSE)),"",VLOOKUP(M3,個股盤後與即時分析!$A:$CF,15,FALSE))</f>
        <v/>
      </c>
      <c r="N42" s="216"/>
      <c r="O42" s="217"/>
      <c r="Q42" s="131" t="s">
        <v>4724</v>
      </c>
      <c r="R42" s="128" t="str">
        <f>IF(ISNA(VLOOKUP(R3,個股盤後與即時分析!$A:$CF,15,FALSE)),"",VLOOKUP(R3,個股盤後與即時分析!$A:$CF,15,FALSE))</f>
        <v/>
      </c>
      <c r="S42" s="216"/>
      <c r="T42" s="217"/>
    </row>
    <row r="43" spans="2:20" ht="19" customHeight="1" thickBot="1">
      <c r="B43" s="138" t="s">
        <v>4725</v>
      </c>
      <c r="C43" s="181">
        <f>IF(ISNA(VLOOKUP(C3,個股盤後與即時分析!$A:$CF,16,FALSE)),"",VLOOKUP(C3,個股盤後與即時分析!$A:$CF,16,FALSE))</f>
        <v>3.8800000000000001E-2</v>
      </c>
      <c r="D43" s="219"/>
      <c r="E43" s="218"/>
      <c r="G43" s="138" t="s">
        <v>4725</v>
      </c>
      <c r="H43" s="181" t="str">
        <f>IF(ISNA(VLOOKUP(H3,個股盤後與即時分析!$A:$CF,16,FALSE)),"",VLOOKUP(H3,個股盤後與即時分析!$A:$CF,16,FALSE))</f>
        <v/>
      </c>
      <c r="I43" s="219"/>
      <c r="J43" s="218"/>
      <c r="L43" s="138" t="s">
        <v>4725</v>
      </c>
      <c r="M43" s="181" t="str">
        <f>IF(ISNA(VLOOKUP(M3,個股盤後與即時分析!$A:$CF,16,FALSE)),"",VLOOKUP(M3,個股盤後與即時分析!$A:$CF,16,FALSE))</f>
        <v/>
      </c>
      <c r="N43" s="219"/>
      <c r="O43" s="218"/>
      <c r="Q43" s="138" t="s">
        <v>4725</v>
      </c>
      <c r="R43" s="181" t="str">
        <f>IF(ISNA(VLOOKUP(R3,個股盤後與即時分析!$A:$CF,16,FALSE)),"",VLOOKUP(R3,個股盤後與即時分析!$A:$CF,16,FALSE))</f>
        <v/>
      </c>
      <c r="S43" s="219"/>
      <c r="T43" s="218"/>
    </row>
  </sheetData>
  <mergeCells count="76">
    <mergeCell ref="R4:T6"/>
    <mergeCell ref="Q7:Q8"/>
    <mergeCell ref="R7:T8"/>
    <mergeCell ref="Q9:T9"/>
    <mergeCell ref="T10:T11"/>
    <mergeCell ref="R11:S12"/>
    <mergeCell ref="R10:S10"/>
    <mergeCell ref="M4:O6"/>
    <mergeCell ref="L7:L8"/>
    <mergeCell ref="M7:O8"/>
    <mergeCell ref="L4:L6"/>
    <mergeCell ref="Q4:Q6"/>
    <mergeCell ref="G9:J9"/>
    <mergeCell ref="H10:I10"/>
    <mergeCell ref="J10:J11"/>
    <mergeCell ref="H11:I12"/>
    <mergeCell ref="G4:G6"/>
    <mergeCell ref="H4:J6"/>
    <mergeCell ref="G7:G8"/>
    <mergeCell ref="H7:J8"/>
    <mergeCell ref="M10:N10"/>
    <mergeCell ref="O10:O11"/>
    <mergeCell ref="M11:N12"/>
    <mergeCell ref="L9:O9"/>
    <mergeCell ref="N15:N16"/>
    <mergeCell ref="O15:O16"/>
    <mergeCell ref="L13:L16"/>
    <mergeCell ref="J22:J23"/>
    <mergeCell ref="G32:J32"/>
    <mergeCell ref="I37:I39"/>
    <mergeCell ref="J37:J43"/>
    <mergeCell ref="I41:I43"/>
    <mergeCell ref="B32:E32"/>
    <mergeCell ref="D37:D39"/>
    <mergeCell ref="B19:C19"/>
    <mergeCell ref="D19:E19"/>
    <mergeCell ref="E37:E43"/>
    <mergeCell ref="D41:D43"/>
    <mergeCell ref="B20:E20"/>
    <mergeCell ref="E22:E23"/>
    <mergeCell ref="B4:B6"/>
    <mergeCell ref="C4:E6"/>
    <mergeCell ref="C10:D10"/>
    <mergeCell ref="C11:D12"/>
    <mergeCell ref="C7:E8"/>
    <mergeCell ref="B7:B8"/>
    <mergeCell ref="B9:E9"/>
    <mergeCell ref="E10:E11"/>
    <mergeCell ref="B13:B16"/>
    <mergeCell ref="G13:G16"/>
    <mergeCell ref="G19:H19"/>
    <mergeCell ref="I19:J19"/>
    <mergeCell ref="G20:J20"/>
    <mergeCell ref="D15:D16"/>
    <mergeCell ref="E15:E16"/>
    <mergeCell ref="I15:I16"/>
    <mergeCell ref="J15:J16"/>
    <mergeCell ref="L19:M19"/>
    <mergeCell ref="N19:O19"/>
    <mergeCell ref="L20:O20"/>
    <mergeCell ref="O22:O23"/>
    <mergeCell ref="L32:O32"/>
    <mergeCell ref="N37:N39"/>
    <mergeCell ref="O37:O43"/>
    <mergeCell ref="N41:N43"/>
    <mergeCell ref="Q13:Q16"/>
    <mergeCell ref="Q19:R19"/>
    <mergeCell ref="Q20:T20"/>
    <mergeCell ref="T22:T23"/>
    <mergeCell ref="Q32:T32"/>
    <mergeCell ref="S37:S39"/>
    <mergeCell ref="T37:T43"/>
    <mergeCell ref="S41:S43"/>
    <mergeCell ref="S19:T19"/>
    <mergeCell ref="T15:T16"/>
    <mergeCell ref="S15:S16"/>
  </mergeCells>
  <phoneticPr fontId="3" type="noConversion"/>
  <conditionalFormatting sqref="D37 D41">
    <cfRule type="cellIs" dxfId="1385" priority="28028" operator="equal">
      <formula>0.6</formula>
    </cfRule>
    <cfRule type="cellIs" dxfId="1384" priority="28029" operator="lessThan">
      <formula>0.6</formula>
    </cfRule>
    <cfRule type="cellIs" dxfId="1383" priority="28030" operator="greaterThan">
      <formula>0.6</formula>
    </cfRule>
  </conditionalFormatting>
  <conditionalFormatting sqref="E10">
    <cfRule type="containsText" dxfId="1382" priority="27954" operator="containsText" text="交戰">
      <formula>NOT(ISERROR(SEARCH("交戰",E10)))</formula>
    </cfRule>
  </conditionalFormatting>
  <conditionalFormatting sqref="D26">
    <cfRule type="expression" dxfId="1381" priority="26309">
      <formula>IF(YEAR(TODAY())-LEFT(D26,4)=1,TRUE,FALSE)</formula>
    </cfRule>
  </conditionalFormatting>
  <conditionalFormatting sqref="D31">
    <cfRule type="cellIs" dxfId="1380" priority="24725" operator="lessThanOrEqual">
      <formula>-0.15</formula>
    </cfRule>
    <cfRule type="cellIs" dxfId="1379" priority="24726" operator="lessThanOrEqual">
      <formula>0</formula>
    </cfRule>
    <cfRule type="cellIs" dxfId="1378" priority="24727" operator="greaterThanOrEqual">
      <formula>0.05</formula>
    </cfRule>
    <cfRule type="cellIs" dxfId="1377" priority="24728" operator="greaterThanOrEqual">
      <formula>0.15</formula>
    </cfRule>
  </conditionalFormatting>
  <conditionalFormatting sqref="E10">
    <cfRule type="containsText" dxfId="1376" priority="19987" operator="containsText" text="空">
      <formula>NOT(ISERROR(SEARCH("空",E10)))</formula>
    </cfRule>
    <cfRule type="containsText" dxfId="1375" priority="19988" operator="containsText" text="多">
      <formula>NOT(ISERROR(SEARCH("多",E10)))</formula>
    </cfRule>
  </conditionalFormatting>
  <conditionalFormatting sqref="E37">
    <cfRule type="cellIs" dxfId="1374" priority="19982" operator="equal">
      <formula>0.6</formula>
    </cfRule>
    <cfRule type="cellIs" dxfId="1373" priority="19983" operator="lessThan">
      <formula>0.6</formula>
    </cfRule>
    <cfRule type="cellIs" dxfId="1372" priority="19984" operator="greaterThan">
      <formula>0.6</formula>
    </cfRule>
  </conditionalFormatting>
  <conditionalFormatting sqref="B13">
    <cfRule type="containsText" dxfId="1371" priority="19973" operator="containsText" text="交戰">
      <formula>NOT(ISERROR(SEARCH("交戰",B13)))</formula>
    </cfRule>
    <cfRule type="containsText" dxfId="1370" priority="19974" operator="containsText" text="空">
      <formula>NOT(ISERROR(SEARCH("空",B13)))</formula>
    </cfRule>
    <cfRule type="containsText" dxfId="1369" priority="19975" operator="containsText" text="多">
      <formula>NOT(ISERROR(SEARCH("多",B13)))</formula>
    </cfRule>
  </conditionalFormatting>
  <conditionalFormatting sqref="B13">
    <cfRule type="containsText" dxfId="1368" priority="19969" operator="containsText" text="強勢走空">
      <formula>NOT(ISERROR(SEARCH("強勢走空",B13)))</formula>
    </cfRule>
    <cfRule type="containsText" dxfId="1367" priority="19970" operator="containsText" text="強勢走多">
      <formula>NOT(ISERROR(SEARCH("強勢走多",B13)))</formula>
    </cfRule>
  </conditionalFormatting>
  <conditionalFormatting sqref="C11">
    <cfRule type="containsText" dxfId="1366" priority="19989" operator="containsText" text="量能太低">
      <formula>NOT(ISERROR(SEARCH("量能太低",C11)))</formula>
    </cfRule>
  </conditionalFormatting>
  <conditionalFormatting sqref="E25">
    <cfRule type="cellIs" dxfId="1365" priority="19964" operator="lessThan">
      <formula>10</formula>
    </cfRule>
    <cfRule type="cellIs" dxfId="1364" priority="19965" operator="between">
      <formula>13</formula>
      <formula>10</formula>
    </cfRule>
    <cfRule type="cellIs" dxfId="1363" priority="19966" operator="between">
      <formula>18</formula>
      <formula>13</formula>
    </cfRule>
    <cfRule type="containsText" dxfId="1362" priority="19967" operator="containsText" text="虧損">
      <formula>NOT(ISERROR(SEARCH("虧損",E25)))</formula>
    </cfRule>
  </conditionalFormatting>
  <conditionalFormatting sqref="E35">
    <cfRule type="cellIs" dxfId="1361" priority="19959" operator="greaterThanOrEqual">
      <formula>0.8</formula>
    </cfRule>
    <cfRule type="cellIs" dxfId="1360" priority="19960" operator="between">
      <formula>0.5</formula>
      <formula>0.8</formula>
    </cfRule>
    <cfRule type="cellIs" dxfId="1359" priority="19961" operator="between">
      <formula>0</formula>
      <formula>0.5</formula>
    </cfRule>
    <cfRule type="cellIs" dxfId="1358" priority="19962" operator="between">
      <formula>0</formula>
      <formula>-0.3</formula>
    </cfRule>
    <cfRule type="cellIs" dxfId="1357" priority="19963" operator="lessThan">
      <formula>-0.3</formula>
    </cfRule>
  </conditionalFormatting>
  <conditionalFormatting sqref="C37">
    <cfRule type="cellIs" dxfId="1356" priority="19954" operator="greaterThanOrEqual">
      <formula>0.8</formula>
    </cfRule>
    <cfRule type="cellIs" dxfId="1355" priority="19955" operator="between">
      <formula>0.5</formula>
      <formula>0.8</formula>
    </cfRule>
    <cfRule type="cellIs" dxfId="1354" priority="19956" operator="between">
      <formula>0</formula>
      <formula>0.5</formula>
    </cfRule>
    <cfRule type="cellIs" dxfId="1353" priority="19957" operator="between">
      <formula>0</formula>
      <formula>-0.3</formula>
    </cfRule>
    <cfRule type="cellIs" dxfId="1352" priority="19958" operator="lessThan">
      <formula>-0.3</formula>
    </cfRule>
  </conditionalFormatting>
  <conditionalFormatting sqref="C40">
    <cfRule type="cellIs" dxfId="1351" priority="19949" operator="greaterThanOrEqual">
      <formula>0.8</formula>
    </cfRule>
    <cfRule type="cellIs" dxfId="1350" priority="19950" operator="between">
      <formula>0.5</formula>
      <formula>0.8</formula>
    </cfRule>
    <cfRule type="cellIs" dxfId="1349" priority="19951" operator="between">
      <formula>0</formula>
      <formula>0.5</formula>
    </cfRule>
    <cfRule type="cellIs" dxfId="1348" priority="19952" operator="between">
      <formula>0</formula>
      <formula>-0.3</formula>
    </cfRule>
    <cfRule type="cellIs" dxfId="1347" priority="19953" operator="lessThan">
      <formula>-0.3</formula>
    </cfRule>
  </conditionalFormatting>
  <conditionalFormatting sqref="C43">
    <cfRule type="cellIs" dxfId="1346" priority="19944" operator="greaterThanOrEqual">
      <formula>0.8</formula>
    </cfRule>
    <cfRule type="cellIs" dxfId="1345" priority="19945" operator="between">
      <formula>0.5</formula>
      <formula>0.8</formula>
    </cfRule>
    <cfRule type="cellIs" dxfId="1344" priority="19946" operator="between">
      <formula>0</formula>
      <formula>0.5</formula>
    </cfRule>
    <cfRule type="cellIs" dxfId="1343" priority="19947" operator="between">
      <formula>0</formula>
      <formula>-0.3</formula>
    </cfRule>
    <cfRule type="cellIs" dxfId="1342" priority="19948" operator="lessThan">
      <formula>-0.3</formula>
    </cfRule>
  </conditionalFormatting>
  <conditionalFormatting sqref="E27">
    <cfRule type="cellIs" dxfId="1341" priority="19941" operator="greaterThanOrEqual">
      <formula>0.08</formula>
    </cfRule>
    <cfRule type="cellIs" dxfId="1340" priority="19942" operator="greaterThanOrEqual">
      <formula>0.05</formula>
    </cfRule>
    <cfRule type="cellIs" dxfId="1339" priority="19943" operator="greaterThanOrEqual">
      <formula>0.045</formula>
    </cfRule>
  </conditionalFormatting>
  <conditionalFormatting sqref="E12">
    <cfRule type="cellIs" dxfId="1338" priority="19915" operator="between">
      <formula>0.6</formula>
      <formula>-0.6</formula>
    </cfRule>
    <cfRule type="cellIs" dxfId="1337" priority="19937" operator="lessThan">
      <formula>0</formula>
    </cfRule>
    <cfRule type="cellIs" dxfId="1336" priority="19938" operator="greaterThan">
      <formula>0</formula>
    </cfRule>
  </conditionalFormatting>
  <conditionalFormatting sqref="C10">
    <cfRule type="containsText" dxfId="1335" priority="19916" operator="containsText" text="盤整">
      <formula>NOT(ISERROR(SEARCH("盤整",C10)))</formula>
    </cfRule>
    <cfRule type="containsText" dxfId="1334" priority="19917" operator="containsText" text="低">
      <formula>NOT(ISERROR(SEARCH("低",C10)))</formula>
    </cfRule>
    <cfRule type="containsText" dxfId="1333" priority="19918" operator="containsText" text="高">
      <formula>NOT(ISERROR(SEARCH("高",C10)))</formula>
    </cfRule>
    <cfRule type="containsText" dxfId="1332" priority="19919" operator="containsText" text="季上">
      <formula>NOT(ISERROR(SEARCH("季上",C10)))</formula>
    </cfRule>
    <cfRule type="containsText" dxfId="1331" priority="19920" operator="containsText" text="季下">
      <formula>NOT(ISERROR(SEARCH("季下",C10)))</formula>
    </cfRule>
  </conditionalFormatting>
  <conditionalFormatting sqref="C18">
    <cfRule type="containsText" dxfId="1330" priority="19902" operator="containsText" text="死亡交叉">
      <formula>NOT(ISERROR(SEARCH("死亡交叉",C18)))</formula>
    </cfRule>
    <cfRule type="containsText" dxfId="1329" priority="19903" operator="containsText" text="黃金交叉">
      <formula>NOT(ISERROR(SEARCH("黃金交叉",C18)))</formula>
    </cfRule>
  </conditionalFormatting>
  <conditionalFormatting sqref="C18">
    <cfRule type="containsText" dxfId="1328" priority="19900" operator="containsText" text="向下">
      <formula>NOT(ISERROR(SEARCH("向下",C18)))</formula>
    </cfRule>
    <cfRule type="containsText" dxfId="1327" priority="19901" operator="containsText" text="向上">
      <formula>NOT(ISERROR(SEARCH("向上",C18)))</formula>
    </cfRule>
  </conditionalFormatting>
  <conditionalFormatting sqref="C13">
    <cfRule type="containsText" dxfId="1326" priority="19884" operator="containsText" text="死亡">
      <formula>NOT(ISERROR(SEARCH("死亡",C13)))</formula>
    </cfRule>
    <cfRule type="containsText" dxfId="1325" priority="19885" operator="containsText" text="黃金">
      <formula>NOT(ISERROR(SEARCH("黃金",C13)))</formula>
    </cfRule>
    <cfRule type="containsText" dxfId="1324" priority="19886" operator="containsText" text="空">
      <formula>NOT(ISERROR(SEARCH("空",C13)))</formula>
    </cfRule>
    <cfRule type="containsText" dxfId="1323" priority="19887" operator="containsText" text="多">
      <formula>NOT(ISERROR(SEARCH("多",C13)))</formula>
    </cfRule>
  </conditionalFormatting>
  <conditionalFormatting sqref="C33">
    <cfRule type="containsText" dxfId="1322" priority="19880" operator="containsText" text="尚未公布">
      <formula>NOT(ISERROR(SEARCH("尚未公布",C33)))</formula>
    </cfRule>
  </conditionalFormatting>
  <conditionalFormatting sqref="E33">
    <cfRule type="containsText" dxfId="1321" priority="19879" operator="containsText" text="尚未公布">
      <formula>NOT(ISERROR(SEARCH("尚未公布",E33)))</formula>
    </cfRule>
  </conditionalFormatting>
  <conditionalFormatting sqref="B31">
    <cfRule type="cellIs" dxfId="1320" priority="19875" operator="lessThanOrEqual">
      <formula>-0.15</formula>
    </cfRule>
    <cfRule type="cellIs" dxfId="1319" priority="19876" operator="lessThanOrEqual">
      <formula>0</formula>
    </cfRule>
    <cfRule type="cellIs" dxfId="1318" priority="19877" operator="greaterThanOrEqual">
      <formula>0.05</formula>
    </cfRule>
    <cfRule type="cellIs" dxfId="1317" priority="19878" operator="greaterThanOrEqual">
      <formula>0.15</formula>
    </cfRule>
  </conditionalFormatting>
  <conditionalFormatting sqref="C31">
    <cfRule type="cellIs" dxfId="1316" priority="19869" operator="lessThanOrEqual">
      <formula>0</formula>
    </cfRule>
    <cfRule type="cellIs" dxfId="1315" priority="19870" operator="greaterThan">
      <formula>0</formula>
    </cfRule>
  </conditionalFormatting>
  <conditionalFormatting sqref="E31">
    <cfRule type="cellIs" dxfId="1314" priority="19867" operator="lessThanOrEqual">
      <formula>0</formula>
    </cfRule>
    <cfRule type="cellIs" dxfId="1313" priority="19868" operator="greaterThan">
      <formula>0</formula>
    </cfRule>
  </conditionalFormatting>
  <conditionalFormatting sqref="E18">
    <cfRule type="containsText" dxfId="1312" priority="19865" operator="containsText" text="死亡交叉">
      <formula>NOT(ISERROR(SEARCH("死亡交叉",E18)))</formula>
    </cfRule>
    <cfRule type="containsText" dxfId="1311" priority="19866" operator="containsText" text="黃金交叉">
      <formula>NOT(ISERROR(SEARCH("黃金交叉",E18)))</formula>
    </cfRule>
  </conditionalFormatting>
  <conditionalFormatting sqref="E18">
    <cfRule type="containsText" dxfId="1310" priority="19863" operator="containsText" text="向下">
      <formula>NOT(ISERROR(SEARCH("向下",E18)))</formula>
    </cfRule>
    <cfRule type="containsText" dxfId="1309" priority="19864" operator="containsText" text="向上">
      <formula>NOT(ISERROR(SEARCH("向上",E18)))</formula>
    </cfRule>
  </conditionalFormatting>
  <conditionalFormatting sqref="E22">
    <cfRule type="containsText" dxfId="1308" priority="9105" operator="containsText" text="虧">
      <formula>NOT(ISERROR(SEARCH("虧",E22)))</formula>
    </cfRule>
    <cfRule type="containsText" dxfId="1307" priority="11605" operator="containsText" text="貴">
      <formula>NOT(ISERROR(SEARCH("貴",E22)))</formula>
    </cfRule>
    <cfRule type="containsText" dxfId="1306" priority="11606" operator="containsText" text="便宜">
      <formula>NOT(ISERROR(SEARCH("便宜",E22)))</formula>
    </cfRule>
  </conditionalFormatting>
  <conditionalFormatting sqref="D15:D16">
    <cfRule type="containsText" dxfId="1305" priority="9107" operator="containsText" text="虧">
      <formula>NOT(ISERROR(SEARCH("虧",D15)))</formula>
    </cfRule>
    <cfRule type="cellIs" dxfId="1304" priority="11114" operator="lessThanOrEqual">
      <formula>B10</formula>
    </cfRule>
    <cfRule type="cellIs" dxfId="1303" priority="11115" operator="greaterThan">
      <formula>B10</formula>
    </cfRule>
  </conditionalFormatting>
  <conditionalFormatting sqref="E15:E16">
    <cfRule type="containsText" dxfId="1302" priority="9106" operator="containsText" text="虧">
      <formula>NOT(ISERROR(SEARCH("虧",E15)))</formula>
    </cfRule>
    <cfRule type="cellIs" dxfId="1301" priority="11112" operator="lessThan">
      <formula>B10</formula>
    </cfRule>
    <cfRule type="cellIs" dxfId="1300" priority="11113" operator="greaterThan">
      <formula>B10</formula>
    </cfRule>
  </conditionalFormatting>
  <conditionalFormatting sqref="E17">
    <cfRule type="containsText" dxfId="1299" priority="6543" operator="containsText" text="今日最高">
      <formula>NOT(ISERROR(SEARCH("今日最高",E17)))</formula>
    </cfRule>
    <cfRule type="containsText" dxfId="1298" priority="6545" operator="containsText" text="昨日最高">
      <formula>NOT(ISERROR(SEARCH("昨日最高",E17)))</formula>
    </cfRule>
  </conditionalFormatting>
  <conditionalFormatting sqref="E17">
    <cfRule type="containsText" dxfId="1297" priority="6542" operator="containsText" text="今日最低">
      <formula>NOT(ISERROR(SEARCH("今日最低",E17)))</formula>
    </cfRule>
    <cfRule type="containsText" dxfId="1296" priority="6544" operator="containsText" text="昨日最低">
      <formula>NOT(ISERROR(SEARCH("昨日最低",E17)))</formula>
    </cfRule>
  </conditionalFormatting>
  <conditionalFormatting sqref="E17">
    <cfRule type="containsText" dxfId="1295" priority="6546" operator="containsText" text="前日最低">
      <formula>NOT(ISERROR(SEARCH("前日最低",E17)))</formula>
    </cfRule>
    <cfRule type="containsText" dxfId="1294" priority="6547" operator="containsText" text="前日最高">
      <formula>NOT(ISERROR(SEARCH("前日最高",E17)))</formula>
    </cfRule>
  </conditionalFormatting>
  <conditionalFormatting sqref="B19">
    <cfRule type="containsText" dxfId="1293" priority="3891" operator="containsText" text="空">
      <formula>NOT(ISERROR(SEARCH("空",B19)))</formula>
    </cfRule>
    <cfRule type="containsText" dxfId="1292" priority="3892" operator="containsText" text="夜">
      <formula>NOT(ISERROR(SEARCH("夜",B19)))</formula>
    </cfRule>
    <cfRule type="containsText" dxfId="1291" priority="3901" operator="containsText" text="黑">
      <formula>NOT(ISERROR(SEARCH("黑",B19)))</formula>
    </cfRule>
    <cfRule type="containsText" dxfId="1290" priority="3902" operator="containsText" text="劍">
      <formula>NOT(ISERROR(SEARCH("劍",B19)))</formula>
    </cfRule>
    <cfRule type="containsText" dxfId="1289" priority="3904" operator="containsText" text="吊">
      <formula>NOT(ISERROR(SEARCH("吊",B19)))</formula>
    </cfRule>
  </conditionalFormatting>
  <conditionalFormatting sqref="B19">
    <cfRule type="containsText" dxfId="1288" priority="3903" operator="containsText" text="跌">
      <formula>NOT(ISERROR(SEARCH("跌",B19)))</formula>
    </cfRule>
  </conditionalFormatting>
  <conditionalFormatting sqref="B19">
    <cfRule type="containsText" dxfId="1287" priority="3905" operator="containsText" text="墓">
      <formula>NOT(ISERROR(SEARCH("墓",B19)))</formula>
    </cfRule>
  </conditionalFormatting>
  <conditionalFormatting sqref="B19">
    <cfRule type="containsText" dxfId="1286" priority="3893" operator="containsText" text="紅">
      <formula>NOT(ISERROR(SEARCH("紅",B19)))</formula>
    </cfRule>
    <cfRule type="containsText" dxfId="1285" priority="3894" operator="containsText" text="多">
      <formula>NOT(ISERROR(SEARCH("多",B19)))</formula>
    </cfRule>
    <cfRule type="containsText" dxfId="1284" priority="3895" operator="containsText" text="漲">
      <formula>NOT(ISERROR(SEARCH("漲",B19)))</formula>
    </cfRule>
    <cfRule type="containsText" dxfId="1283" priority="3896" operator="containsText" text="晨">
      <formula>NOT(ISERROR(SEARCH("晨",B19)))</formula>
    </cfRule>
    <cfRule type="containsText" dxfId="1282" priority="3897" operator="containsText" text="旭">
      <formula>NOT(ISERROR(SEARCH("旭",B19)))</formula>
    </cfRule>
    <cfRule type="containsText" dxfId="1281" priority="3898" operator="containsText" text="阻">
      <formula>NOT(ISERROR(SEARCH("阻",B19)))</formula>
    </cfRule>
    <cfRule type="containsText" dxfId="1280" priority="3899" operator="containsText" text="T">
      <formula>NOT(ISERROR(SEARCH("T",B19)))</formula>
    </cfRule>
    <cfRule type="containsText" dxfId="1279" priority="3900" operator="containsText" text="蜻蜓線">
      <formula>NOT(ISERROR(SEARCH("蜻蜓線",B19)))</formula>
    </cfRule>
  </conditionalFormatting>
  <conditionalFormatting sqref="D19">
    <cfRule type="containsText" dxfId="1278" priority="3876" operator="containsText" text="空">
      <formula>NOT(ISERROR(SEARCH("空",D19)))</formula>
    </cfRule>
    <cfRule type="containsText" dxfId="1277" priority="3877" operator="containsText" text="夜">
      <formula>NOT(ISERROR(SEARCH("夜",D19)))</formula>
    </cfRule>
    <cfRule type="containsText" dxfId="1276" priority="3886" operator="containsText" text="黑">
      <formula>NOT(ISERROR(SEARCH("黑",D19)))</formula>
    </cfRule>
    <cfRule type="containsText" dxfId="1275" priority="3887" operator="containsText" text="劍">
      <formula>NOT(ISERROR(SEARCH("劍",D19)))</formula>
    </cfRule>
    <cfRule type="containsText" dxfId="1274" priority="3889" operator="containsText" text="吊">
      <formula>NOT(ISERROR(SEARCH("吊",D19)))</formula>
    </cfRule>
  </conditionalFormatting>
  <conditionalFormatting sqref="D19">
    <cfRule type="containsText" dxfId="1273" priority="3888" operator="containsText" text="跌">
      <formula>NOT(ISERROR(SEARCH("跌",D19)))</formula>
    </cfRule>
  </conditionalFormatting>
  <conditionalFormatting sqref="D19">
    <cfRule type="containsText" dxfId="1272" priority="3890" operator="containsText" text="墓">
      <formula>NOT(ISERROR(SEARCH("墓",D19)))</formula>
    </cfRule>
  </conditionalFormatting>
  <conditionalFormatting sqref="D19">
    <cfRule type="containsText" dxfId="1271" priority="3878" operator="containsText" text="紅">
      <formula>NOT(ISERROR(SEARCH("紅",D19)))</formula>
    </cfRule>
    <cfRule type="containsText" dxfId="1270" priority="3879" operator="containsText" text="多">
      <formula>NOT(ISERROR(SEARCH("多",D19)))</formula>
    </cfRule>
    <cfRule type="containsText" dxfId="1269" priority="3880" operator="containsText" text="漲">
      <formula>NOT(ISERROR(SEARCH("漲",D19)))</formula>
    </cfRule>
    <cfRule type="containsText" dxfId="1268" priority="3881" operator="containsText" text="晨">
      <formula>NOT(ISERROR(SEARCH("晨",D19)))</formula>
    </cfRule>
    <cfRule type="containsText" dxfId="1267" priority="3882" operator="containsText" text="旭">
      <formula>NOT(ISERROR(SEARCH("旭",D19)))</formula>
    </cfRule>
    <cfRule type="containsText" dxfId="1266" priority="3883" operator="containsText" text="阻">
      <formula>NOT(ISERROR(SEARCH("阻",D19)))</formula>
    </cfRule>
    <cfRule type="containsText" dxfId="1265" priority="3884" operator="containsText" text="T">
      <formula>NOT(ISERROR(SEARCH("T",D19)))</formula>
    </cfRule>
    <cfRule type="containsText" dxfId="1264" priority="3885" operator="containsText" text="蜻蜓線">
      <formula>NOT(ISERROR(SEARCH("蜻蜓線",D19)))</formula>
    </cfRule>
  </conditionalFormatting>
  <conditionalFormatting sqref="B17">
    <cfRule type="containsText" dxfId="1263" priority="1943" operator="containsText" text="升">
      <formula>NOT(ISERROR(SEARCH("升",B17)))</formula>
    </cfRule>
  </conditionalFormatting>
  <conditionalFormatting sqref="B17">
    <cfRule type="containsText" dxfId="1262" priority="1938" operator="containsText" text="轉升+1">
      <formula>NOT(ISERROR(SEARCH("轉升+1",B17)))</formula>
    </cfRule>
    <cfRule type="containsText" dxfId="1261" priority="1939" operator="containsText" text="轉降-1">
      <formula>NOT(ISERROR(SEARCH("轉降-1",B17)))</formula>
    </cfRule>
    <cfRule type="containsText" dxfId="1260" priority="1942" operator="containsText" text="降">
      <formula>NOT(ISERROR(SEARCH("降",B17)))</formula>
    </cfRule>
  </conditionalFormatting>
  <conditionalFormatting sqref="B17">
    <cfRule type="containsText" dxfId="1259" priority="1936" operator="containsText" text="轉升+3">
      <formula>NOT(ISERROR(SEARCH("轉升+3",B17)))</formula>
    </cfRule>
    <cfRule type="containsText" dxfId="1258" priority="1937" operator="containsText" text="轉升+2">
      <formula>NOT(ISERROR(SEARCH("轉升+2",B17)))</formula>
    </cfRule>
    <cfRule type="containsText" dxfId="1257" priority="1940" operator="containsText" text="轉降-2">
      <formula>NOT(ISERROR(SEARCH("轉降-2",B17)))</formula>
    </cfRule>
    <cfRule type="containsText" dxfId="1256" priority="1941" operator="containsText" text="轉降-3">
      <formula>NOT(ISERROR(SEARCH("轉降-3",B17)))</formula>
    </cfRule>
  </conditionalFormatting>
  <conditionalFormatting sqref="C17">
    <cfRule type="containsText" dxfId="1255" priority="1935" operator="containsText" text="升">
      <formula>NOT(ISERROR(SEARCH("升",C17)))</formula>
    </cfRule>
  </conditionalFormatting>
  <conditionalFormatting sqref="C17">
    <cfRule type="containsText" dxfId="1254" priority="1932" operator="containsText" text="轉降">
      <formula>NOT(ISERROR(SEARCH("轉降",C17)))</formula>
    </cfRule>
    <cfRule type="containsText" dxfId="1253" priority="1933" operator="containsText" text="轉升">
      <formula>NOT(ISERROR(SEARCH("轉升",C17)))</formula>
    </cfRule>
    <cfRule type="containsText" dxfId="1252" priority="1934" operator="containsText" text="降">
      <formula>NOT(ISERROR(SEARCH("降",C17)))</formula>
    </cfRule>
  </conditionalFormatting>
  <conditionalFormatting sqref="D17">
    <cfRule type="containsText" dxfId="1251" priority="1931" operator="containsText" text="升">
      <formula>NOT(ISERROR(SEARCH("升",D17)))</formula>
    </cfRule>
  </conditionalFormatting>
  <conditionalFormatting sqref="D17">
    <cfRule type="containsText" dxfId="1250" priority="1928" operator="containsText" text="轉降">
      <formula>NOT(ISERROR(SEARCH("轉降",D17)))</formula>
    </cfRule>
    <cfRule type="containsText" dxfId="1249" priority="1929" operator="containsText" text="轉升">
      <formula>NOT(ISERROR(SEARCH("轉升",D17)))</formula>
    </cfRule>
    <cfRule type="containsText" dxfId="1248" priority="1930" operator="containsText" text="降">
      <formula>NOT(ISERROR(SEARCH("降",D17)))</formula>
    </cfRule>
  </conditionalFormatting>
  <conditionalFormatting sqref="D29:E29">
    <cfRule type="timePeriod" dxfId="1247" priority="600" timePeriod="today">
      <formula>FLOOR(D29,1)=TODAY()</formula>
    </cfRule>
    <cfRule type="timePeriod" dxfId="1246" priority="601" timePeriod="tomorrow">
      <formula>FLOOR(D29,1)=TODAY()+1</formula>
    </cfRule>
  </conditionalFormatting>
  <conditionalFormatting sqref="B29">
    <cfRule type="timePeriod" dxfId="1245" priority="592" timePeriod="thisWeek">
      <formula>AND(TODAY()-ROUNDDOWN(B29,0)&lt;=WEEKDAY(TODAY())-1,ROUNDDOWN(B29,0)-TODAY()&lt;=7-WEEKDAY(TODAY()))</formula>
    </cfRule>
    <cfRule type="timePeriod" dxfId="1244" priority="593" timePeriod="thisMonth">
      <formula>AND(MONTH(B29)=MONTH(TODAY()),YEAR(B29)=YEAR(TODAY()))</formula>
    </cfRule>
  </conditionalFormatting>
  <conditionalFormatting sqref="I37 I41">
    <cfRule type="cellIs" dxfId="1243" priority="542" operator="equal">
      <formula>0.6</formula>
    </cfRule>
    <cfRule type="cellIs" dxfId="1242" priority="543" operator="lessThan">
      <formula>0.6</formula>
    </cfRule>
    <cfRule type="cellIs" dxfId="1241" priority="544" operator="greaterThan">
      <formula>0.6</formula>
    </cfRule>
  </conditionalFormatting>
  <conditionalFormatting sqref="J10">
    <cfRule type="containsText" dxfId="1240" priority="541" operator="containsText" text="交戰">
      <formula>NOT(ISERROR(SEARCH("交戰",J10)))</formula>
    </cfRule>
  </conditionalFormatting>
  <conditionalFormatting sqref="I26">
    <cfRule type="expression" dxfId="1239" priority="540">
      <formula>IF(YEAR(TODAY())-LEFT(I26,4)=1,TRUE,FALSE)</formula>
    </cfRule>
  </conditionalFormatting>
  <conditionalFormatting sqref="I31">
    <cfRule type="cellIs" dxfId="1238" priority="536" operator="lessThanOrEqual">
      <formula>-0.15</formula>
    </cfRule>
    <cfRule type="cellIs" dxfId="1237" priority="537" operator="lessThanOrEqual">
      <formula>0</formula>
    </cfRule>
    <cfRule type="cellIs" dxfId="1236" priority="538" operator="greaterThanOrEqual">
      <formula>0.05</formula>
    </cfRule>
    <cfRule type="cellIs" dxfId="1235" priority="539" operator="greaterThanOrEqual">
      <formula>0.15</formula>
    </cfRule>
  </conditionalFormatting>
  <conditionalFormatting sqref="J10">
    <cfRule type="containsText" dxfId="1234" priority="533" operator="containsText" text="空">
      <formula>NOT(ISERROR(SEARCH("空",J10)))</formula>
    </cfRule>
    <cfRule type="containsText" dxfId="1233" priority="534" operator="containsText" text="多">
      <formula>NOT(ISERROR(SEARCH("多",J10)))</formula>
    </cfRule>
  </conditionalFormatting>
  <conditionalFormatting sqref="J37">
    <cfRule type="cellIs" dxfId="1232" priority="530" operator="equal">
      <formula>0.6</formula>
    </cfRule>
    <cfRule type="cellIs" dxfId="1231" priority="531" operator="lessThan">
      <formula>0.6</formula>
    </cfRule>
    <cfRule type="cellIs" dxfId="1230" priority="532" operator="greaterThan">
      <formula>0.6</formula>
    </cfRule>
  </conditionalFormatting>
  <conditionalFormatting sqref="G13">
    <cfRule type="containsText" dxfId="1229" priority="527" operator="containsText" text="交戰">
      <formula>NOT(ISERROR(SEARCH("交戰",G13)))</formula>
    </cfRule>
    <cfRule type="containsText" dxfId="1228" priority="528" operator="containsText" text="空">
      <formula>NOT(ISERROR(SEARCH("空",G13)))</formula>
    </cfRule>
    <cfRule type="containsText" dxfId="1227" priority="529" operator="containsText" text="多">
      <formula>NOT(ISERROR(SEARCH("多",G13)))</formula>
    </cfRule>
  </conditionalFormatting>
  <conditionalFormatting sqref="G13">
    <cfRule type="containsText" dxfId="1226" priority="525" operator="containsText" text="強勢走空">
      <formula>NOT(ISERROR(SEARCH("強勢走空",G13)))</formula>
    </cfRule>
    <cfRule type="containsText" dxfId="1225" priority="526" operator="containsText" text="強勢走多">
      <formula>NOT(ISERROR(SEARCH("強勢走多",G13)))</formula>
    </cfRule>
  </conditionalFormatting>
  <conditionalFormatting sqref="H11">
    <cfRule type="containsText" dxfId="1224" priority="535" operator="containsText" text="量能太低">
      <formula>NOT(ISERROR(SEARCH("量能太低",H11)))</formula>
    </cfRule>
  </conditionalFormatting>
  <conditionalFormatting sqref="J25">
    <cfRule type="cellIs" dxfId="1223" priority="521" operator="lessThan">
      <formula>10</formula>
    </cfRule>
    <cfRule type="cellIs" dxfId="1222" priority="522" operator="between">
      <formula>13</formula>
      <formula>10</formula>
    </cfRule>
    <cfRule type="cellIs" dxfId="1221" priority="523" operator="between">
      <formula>18</formula>
      <formula>13</formula>
    </cfRule>
    <cfRule type="containsText" dxfId="1220" priority="524" operator="containsText" text="虧損">
      <formula>NOT(ISERROR(SEARCH("虧損",J25)))</formula>
    </cfRule>
  </conditionalFormatting>
  <conditionalFormatting sqref="J35">
    <cfRule type="cellIs" dxfId="1219" priority="516" operator="greaterThanOrEqual">
      <formula>0.8</formula>
    </cfRule>
    <cfRule type="cellIs" dxfId="1218" priority="517" operator="between">
      <formula>0.5</formula>
      <formula>0.8</formula>
    </cfRule>
    <cfRule type="cellIs" dxfId="1217" priority="518" operator="between">
      <formula>0</formula>
      <formula>0.5</formula>
    </cfRule>
    <cfRule type="cellIs" dxfId="1216" priority="519" operator="between">
      <formula>0</formula>
      <formula>-0.3</formula>
    </cfRule>
    <cfRule type="cellIs" dxfId="1215" priority="520" operator="lessThan">
      <formula>-0.3</formula>
    </cfRule>
  </conditionalFormatting>
  <conditionalFormatting sqref="H37">
    <cfRule type="cellIs" dxfId="1214" priority="511" operator="greaterThanOrEqual">
      <formula>0.8</formula>
    </cfRule>
    <cfRule type="cellIs" dxfId="1213" priority="512" operator="between">
      <formula>0.5</formula>
      <formula>0.8</formula>
    </cfRule>
    <cfRule type="cellIs" dxfId="1212" priority="513" operator="between">
      <formula>0</formula>
      <formula>0.5</formula>
    </cfRule>
    <cfRule type="cellIs" dxfId="1211" priority="514" operator="between">
      <formula>0</formula>
      <formula>-0.3</formula>
    </cfRule>
    <cfRule type="cellIs" dxfId="1210" priority="515" operator="lessThan">
      <formula>-0.3</formula>
    </cfRule>
  </conditionalFormatting>
  <conditionalFormatting sqref="H40">
    <cfRule type="cellIs" dxfId="1209" priority="506" operator="greaterThanOrEqual">
      <formula>0.8</formula>
    </cfRule>
    <cfRule type="cellIs" dxfId="1208" priority="507" operator="between">
      <formula>0.5</formula>
      <formula>0.8</formula>
    </cfRule>
    <cfRule type="cellIs" dxfId="1207" priority="508" operator="between">
      <formula>0</formula>
      <formula>0.5</formula>
    </cfRule>
    <cfRule type="cellIs" dxfId="1206" priority="509" operator="between">
      <formula>0</formula>
      <formula>-0.3</formula>
    </cfRule>
    <cfRule type="cellIs" dxfId="1205" priority="510" operator="lessThan">
      <formula>-0.3</formula>
    </cfRule>
  </conditionalFormatting>
  <conditionalFormatting sqref="H43">
    <cfRule type="cellIs" dxfId="1204" priority="501" operator="greaterThanOrEqual">
      <formula>0.8</formula>
    </cfRule>
    <cfRule type="cellIs" dxfId="1203" priority="502" operator="between">
      <formula>0.5</formula>
      <formula>0.8</formula>
    </cfRule>
    <cfRule type="cellIs" dxfId="1202" priority="503" operator="between">
      <formula>0</formula>
      <formula>0.5</formula>
    </cfRule>
    <cfRule type="cellIs" dxfId="1201" priority="504" operator="between">
      <formula>0</formula>
      <formula>-0.3</formula>
    </cfRule>
    <cfRule type="cellIs" dxfId="1200" priority="505" operator="lessThan">
      <formula>-0.3</formula>
    </cfRule>
  </conditionalFormatting>
  <conditionalFormatting sqref="J27">
    <cfRule type="cellIs" dxfId="1199" priority="498" operator="greaterThanOrEqual">
      <formula>0.08</formula>
    </cfRule>
    <cfRule type="cellIs" dxfId="1198" priority="499" operator="greaterThanOrEqual">
      <formula>0.05</formula>
    </cfRule>
    <cfRule type="cellIs" dxfId="1197" priority="500" operator="greaterThanOrEqual">
      <formula>0.045</formula>
    </cfRule>
  </conditionalFormatting>
  <conditionalFormatting sqref="J12">
    <cfRule type="cellIs" dxfId="1196" priority="490" operator="between">
      <formula>0.6</formula>
      <formula>-0.6</formula>
    </cfRule>
    <cfRule type="cellIs" dxfId="1195" priority="496" operator="lessThan">
      <formula>0</formula>
    </cfRule>
    <cfRule type="cellIs" dxfId="1194" priority="497" operator="greaterThan">
      <formula>0</formula>
    </cfRule>
  </conditionalFormatting>
  <conditionalFormatting sqref="H10">
    <cfRule type="containsText" dxfId="1193" priority="491" operator="containsText" text="盤整">
      <formula>NOT(ISERROR(SEARCH("盤整",H10)))</formula>
    </cfRule>
    <cfRule type="containsText" dxfId="1192" priority="492" operator="containsText" text="低">
      <formula>NOT(ISERROR(SEARCH("低",H10)))</formula>
    </cfRule>
    <cfRule type="containsText" dxfId="1191" priority="493" operator="containsText" text="高">
      <formula>NOT(ISERROR(SEARCH("高",H10)))</formula>
    </cfRule>
    <cfRule type="containsText" dxfId="1190" priority="494" operator="containsText" text="季上">
      <formula>NOT(ISERROR(SEARCH("季上",H10)))</formula>
    </cfRule>
    <cfRule type="containsText" dxfId="1189" priority="495" operator="containsText" text="季下">
      <formula>NOT(ISERROR(SEARCH("季下",H10)))</formula>
    </cfRule>
  </conditionalFormatting>
  <conditionalFormatting sqref="H18">
    <cfRule type="containsText" dxfId="1188" priority="488" operator="containsText" text="死亡交叉">
      <formula>NOT(ISERROR(SEARCH("死亡交叉",H18)))</formula>
    </cfRule>
    <cfRule type="containsText" dxfId="1187" priority="489" operator="containsText" text="黃金交叉">
      <formula>NOT(ISERROR(SEARCH("黃金交叉",H18)))</formula>
    </cfRule>
  </conditionalFormatting>
  <conditionalFormatting sqref="H18">
    <cfRule type="containsText" dxfId="1186" priority="486" operator="containsText" text="向下">
      <formula>NOT(ISERROR(SEARCH("向下",H18)))</formula>
    </cfRule>
    <cfRule type="containsText" dxfId="1185" priority="487" operator="containsText" text="向上">
      <formula>NOT(ISERROR(SEARCH("向上",H18)))</formula>
    </cfRule>
  </conditionalFormatting>
  <conditionalFormatting sqref="H13">
    <cfRule type="containsText" dxfId="1184" priority="482" operator="containsText" text="死亡">
      <formula>NOT(ISERROR(SEARCH("死亡",H13)))</formula>
    </cfRule>
    <cfRule type="containsText" dxfId="1183" priority="483" operator="containsText" text="黃金">
      <formula>NOT(ISERROR(SEARCH("黃金",H13)))</formula>
    </cfRule>
    <cfRule type="containsText" dxfId="1182" priority="484" operator="containsText" text="空">
      <formula>NOT(ISERROR(SEARCH("空",H13)))</formula>
    </cfRule>
    <cfRule type="containsText" dxfId="1181" priority="485" operator="containsText" text="多">
      <formula>NOT(ISERROR(SEARCH("多",H13)))</formula>
    </cfRule>
  </conditionalFormatting>
  <conditionalFormatting sqref="H33">
    <cfRule type="containsText" dxfId="1180" priority="481" operator="containsText" text="尚未公布">
      <formula>NOT(ISERROR(SEARCH("尚未公布",H33)))</formula>
    </cfRule>
  </conditionalFormatting>
  <conditionalFormatting sqref="J33">
    <cfRule type="containsText" dxfId="1179" priority="480" operator="containsText" text="尚未公布">
      <formula>NOT(ISERROR(SEARCH("尚未公布",J33)))</formula>
    </cfRule>
  </conditionalFormatting>
  <conditionalFormatting sqref="G31">
    <cfRule type="cellIs" dxfId="1178" priority="476" operator="lessThanOrEqual">
      <formula>-0.15</formula>
    </cfRule>
    <cfRule type="cellIs" dxfId="1177" priority="477" operator="lessThanOrEqual">
      <formula>0</formula>
    </cfRule>
    <cfRule type="cellIs" dxfId="1176" priority="478" operator="greaterThanOrEqual">
      <formula>0.05</formula>
    </cfRule>
    <cfRule type="cellIs" dxfId="1175" priority="479" operator="greaterThanOrEqual">
      <formula>0.15</formula>
    </cfRule>
  </conditionalFormatting>
  <conditionalFormatting sqref="H31">
    <cfRule type="cellIs" dxfId="1174" priority="474" operator="lessThanOrEqual">
      <formula>0</formula>
    </cfRule>
    <cfRule type="cellIs" dxfId="1173" priority="475" operator="greaterThan">
      <formula>0</formula>
    </cfRule>
  </conditionalFormatting>
  <conditionalFormatting sqref="J31">
    <cfRule type="cellIs" dxfId="1172" priority="472" operator="lessThanOrEqual">
      <formula>0</formula>
    </cfRule>
    <cfRule type="cellIs" dxfId="1171" priority="473" operator="greaterThan">
      <formula>0</formula>
    </cfRule>
  </conditionalFormatting>
  <conditionalFormatting sqref="J18">
    <cfRule type="containsText" dxfId="1170" priority="470" operator="containsText" text="死亡交叉">
      <formula>NOT(ISERROR(SEARCH("死亡交叉",J18)))</formula>
    </cfRule>
    <cfRule type="containsText" dxfId="1169" priority="471" operator="containsText" text="黃金交叉">
      <formula>NOT(ISERROR(SEARCH("黃金交叉",J18)))</formula>
    </cfRule>
  </conditionalFormatting>
  <conditionalFormatting sqref="J18">
    <cfRule type="containsText" dxfId="1168" priority="468" operator="containsText" text="向下">
      <formula>NOT(ISERROR(SEARCH("向下",J18)))</formula>
    </cfRule>
    <cfRule type="containsText" dxfId="1167" priority="469" operator="containsText" text="向上">
      <formula>NOT(ISERROR(SEARCH("向上",J18)))</formula>
    </cfRule>
  </conditionalFormatting>
  <conditionalFormatting sqref="J22">
    <cfRule type="containsText" dxfId="1166" priority="459" operator="containsText" text="虧">
      <formula>NOT(ISERROR(SEARCH("虧",J22)))</formula>
    </cfRule>
    <cfRule type="containsText" dxfId="1165" priority="466" operator="containsText" text="貴">
      <formula>NOT(ISERROR(SEARCH("貴",J22)))</formula>
    </cfRule>
    <cfRule type="containsText" dxfId="1164" priority="467" operator="containsText" text="便宜">
      <formula>NOT(ISERROR(SEARCH("便宜",J22)))</formula>
    </cfRule>
  </conditionalFormatting>
  <conditionalFormatting sqref="I15:I16">
    <cfRule type="containsText" dxfId="1163" priority="461" operator="containsText" text="虧">
      <formula>NOT(ISERROR(SEARCH("虧",I15)))</formula>
    </cfRule>
    <cfRule type="cellIs" dxfId="1162" priority="464" operator="lessThanOrEqual">
      <formula>G10</formula>
    </cfRule>
    <cfRule type="cellIs" dxfId="1161" priority="465" operator="greaterThan">
      <formula>G10</formula>
    </cfRule>
  </conditionalFormatting>
  <conditionalFormatting sqref="J15:J16">
    <cfRule type="containsText" dxfId="1160" priority="460" operator="containsText" text="虧">
      <formula>NOT(ISERROR(SEARCH("虧",J15)))</formula>
    </cfRule>
    <cfRule type="cellIs" dxfId="1159" priority="462" operator="lessThan">
      <formula>G10</formula>
    </cfRule>
    <cfRule type="cellIs" dxfId="1158" priority="463" operator="greaterThan">
      <formula>G10</formula>
    </cfRule>
  </conditionalFormatting>
  <conditionalFormatting sqref="J17">
    <cfRule type="containsText" dxfId="1157" priority="454" operator="containsText" text="今日最高">
      <formula>NOT(ISERROR(SEARCH("今日最高",J17)))</formula>
    </cfRule>
    <cfRule type="containsText" dxfId="1156" priority="456" operator="containsText" text="昨日最高">
      <formula>NOT(ISERROR(SEARCH("昨日最高",J17)))</formula>
    </cfRule>
  </conditionalFormatting>
  <conditionalFormatting sqref="J17">
    <cfRule type="containsText" dxfId="1155" priority="453" operator="containsText" text="今日最低">
      <formula>NOT(ISERROR(SEARCH("今日最低",J17)))</formula>
    </cfRule>
    <cfRule type="containsText" dxfId="1154" priority="455" operator="containsText" text="昨日最低">
      <formula>NOT(ISERROR(SEARCH("昨日最低",J17)))</formula>
    </cfRule>
  </conditionalFormatting>
  <conditionalFormatting sqref="J17">
    <cfRule type="containsText" dxfId="1153" priority="457" operator="containsText" text="前日最低">
      <formula>NOT(ISERROR(SEARCH("前日最低",J17)))</formula>
    </cfRule>
    <cfRule type="containsText" dxfId="1152" priority="458" operator="containsText" text="前日最高">
      <formula>NOT(ISERROR(SEARCH("前日最高",J17)))</formula>
    </cfRule>
  </conditionalFormatting>
  <conditionalFormatting sqref="G19">
    <cfRule type="containsText" dxfId="1151" priority="438" operator="containsText" text="空">
      <formula>NOT(ISERROR(SEARCH("空",G19)))</formula>
    </cfRule>
    <cfRule type="containsText" dxfId="1150" priority="439" operator="containsText" text="夜">
      <formula>NOT(ISERROR(SEARCH("夜",G19)))</formula>
    </cfRule>
    <cfRule type="containsText" dxfId="1149" priority="448" operator="containsText" text="黑">
      <formula>NOT(ISERROR(SEARCH("黑",G19)))</formula>
    </cfRule>
    <cfRule type="containsText" dxfId="1148" priority="449" operator="containsText" text="劍">
      <formula>NOT(ISERROR(SEARCH("劍",G19)))</formula>
    </cfRule>
    <cfRule type="containsText" dxfId="1147" priority="451" operator="containsText" text="吊">
      <formula>NOT(ISERROR(SEARCH("吊",G19)))</formula>
    </cfRule>
  </conditionalFormatting>
  <conditionalFormatting sqref="G19">
    <cfRule type="containsText" dxfId="1146" priority="450" operator="containsText" text="跌">
      <formula>NOT(ISERROR(SEARCH("跌",G19)))</formula>
    </cfRule>
  </conditionalFormatting>
  <conditionalFormatting sqref="G19">
    <cfRule type="containsText" dxfId="1145" priority="452" operator="containsText" text="墓">
      <formula>NOT(ISERROR(SEARCH("墓",G19)))</formula>
    </cfRule>
  </conditionalFormatting>
  <conditionalFormatting sqref="G19">
    <cfRule type="containsText" dxfId="1144" priority="440" operator="containsText" text="紅">
      <formula>NOT(ISERROR(SEARCH("紅",G19)))</formula>
    </cfRule>
    <cfRule type="containsText" dxfId="1143" priority="441" operator="containsText" text="多">
      <formula>NOT(ISERROR(SEARCH("多",G19)))</formula>
    </cfRule>
    <cfRule type="containsText" dxfId="1142" priority="442" operator="containsText" text="漲">
      <formula>NOT(ISERROR(SEARCH("漲",G19)))</formula>
    </cfRule>
    <cfRule type="containsText" dxfId="1141" priority="443" operator="containsText" text="晨">
      <formula>NOT(ISERROR(SEARCH("晨",G19)))</formula>
    </cfRule>
    <cfRule type="containsText" dxfId="1140" priority="444" operator="containsText" text="旭">
      <formula>NOT(ISERROR(SEARCH("旭",G19)))</formula>
    </cfRule>
    <cfRule type="containsText" dxfId="1139" priority="445" operator="containsText" text="阻">
      <formula>NOT(ISERROR(SEARCH("阻",G19)))</formula>
    </cfRule>
    <cfRule type="containsText" dxfId="1138" priority="446" operator="containsText" text="T">
      <formula>NOT(ISERROR(SEARCH("T",G19)))</formula>
    </cfRule>
    <cfRule type="containsText" dxfId="1137" priority="447" operator="containsText" text="蜻蜓線">
      <formula>NOT(ISERROR(SEARCH("蜻蜓線",G19)))</formula>
    </cfRule>
  </conditionalFormatting>
  <conditionalFormatting sqref="I19">
    <cfRule type="containsText" dxfId="1136" priority="423" operator="containsText" text="空">
      <formula>NOT(ISERROR(SEARCH("空",I19)))</formula>
    </cfRule>
    <cfRule type="containsText" dxfId="1135" priority="424" operator="containsText" text="夜">
      <formula>NOT(ISERROR(SEARCH("夜",I19)))</formula>
    </cfRule>
    <cfRule type="containsText" dxfId="1134" priority="433" operator="containsText" text="黑">
      <formula>NOT(ISERROR(SEARCH("黑",I19)))</formula>
    </cfRule>
    <cfRule type="containsText" dxfId="1133" priority="434" operator="containsText" text="劍">
      <formula>NOT(ISERROR(SEARCH("劍",I19)))</formula>
    </cfRule>
    <cfRule type="containsText" dxfId="1132" priority="436" operator="containsText" text="吊">
      <formula>NOT(ISERROR(SEARCH("吊",I19)))</formula>
    </cfRule>
  </conditionalFormatting>
  <conditionalFormatting sqref="I19">
    <cfRule type="containsText" dxfId="1131" priority="435" operator="containsText" text="跌">
      <formula>NOT(ISERROR(SEARCH("跌",I19)))</formula>
    </cfRule>
  </conditionalFormatting>
  <conditionalFormatting sqref="I19">
    <cfRule type="containsText" dxfId="1130" priority="437" operator="containsText" text="墓">
      <formula>NOT(ISERROR(SEARCH("墓",I19)))</formula>
    </cfRule>
  </conditionalFormatting>
  <conditionalFormatting sqref="I19">
    <cfRule type="containsText" dxfId="1129" priority="425" operator="containsText" text="紅">
      <formula>NOT(ISERROR(SEARCH("紅",I19)))</formula>
    </cfRule>
    <cfRule type="containsText" dxfId="1128" priority="426" operator="containsText" text="多">
      <formula>NOT(ISERROR(SEARCH("多",I19)))</formula>
    </cfRule>
    <cfRule type="containsText" dxfId="1127" priority="427" operator="containsText" text="漲">
      <formula>NOT(ISERROR(SEARCH("漲",I19)))</formula>
    </cfRule>
    <cfRule type="containsText" dxfId="1126" priority="428" operator="containsText" text="晨">
      <formula>NOT(ISERROR(SEARCH("晨",I19)))</formula>
    </cfRule>
    <cfRule type="containsText" dxfId="1125" priority="429" operator="containsText" text="旭">
      <formula>NOT(ISERROR(SEARCH("旭",I19)))</formula>
    </cfRule>
    <cfRule type="containsText" dxfId="1124" priority="430" operator="containsText" text="阻">
      <formula>NOT(ISERROR(SEARCH("阻",I19)))</formula>
    </cfRule>
    <cfRule type="containsText" dxfId="1123" priority="431" operator="containsText" text="T">
      <formula>NOT(ISERROR(SEARCH("T",I19)))</formula>
    </cfRule>
    <cfRule type="containsText" dxfId="1122" priority="432" operator="containsText" text="蜻蜓線">
      <formula>NOT(ISERROR(SEARCH("蜻蜓線",I19)))</formula>
    </cfRule>
  </conditionalFormatting>
  <conditionalFormatting sqref="G17">
    <cfRule type="containsText" dxfId="1121" priority="416" operator="containsText" text="升">
      <formula>NOT(ISERROR(SEARCH("升",G17)))</formula>
    </cfRule>
  </conditionalFormatting>
  <conditionalFormatting sqref="G17">
    <cfRule type="containsText" dxfId="1120" priority="411" operator="containsText" text="轉升+1">
      <formula>NOT(ISERROR(SEARCH("轉升+1",G17)))</formula>
    </cfRule>
    <cfRule type="containsText" dxfId="1119" priority="412" operator="containsText" text="轉降-1">
      <formula>NOT(ISERROR(SEARCH("轉降-1",G17)))</formula>
    </cfRule>
    <cfRule type="containsText" dxfId="1118" priority="415" operator="containsText" text="降">
      <formula>NOT(ISERROR(SEARCH("降",G17)))</formula>
    </cfRule>
  </conditionalFormatting>
  <conditionalFormatting sqref="G17">
    <cfRule type="containsText" dxfId="1117" priority="409" operator="containsText" text="轉升+3">
      <formula>NOT(ISERROR(SEARCH("轉升+3",G17)))</formula>
    </cfRule>
    <cfRule type="containsText" dxfId="1116" priority="410" operator="containsText" text="轉升+2">
      <formula>NOT(ISERROR(SEARCH("轉升+2",G17)))</formula>
    </cfRule>
    <cfRule type="containsText" dxfId="1115" priority="413" operator="containsText" text="轉降-2">
      <formula>NOT(ISERROR(SEARCH("轉降-2",G17)))</formula>
    </cfRule>
    <cfRule type="containsText" dxfId="1114" priority="414" operator="containsText" text="轉降-3">
      <formula>NOT(ISERROR(SEARCH("轉降-3",G17)))</formula>
    </cfRule>
  </conditionalFormatting>
  <conditionalFormatting sqref="H17">
    <cfRule type="containsText" dxfId="1113" priority="408" operator="containsText" text="升">
      <formula>NOT(ISERROR(SEARCH("升",H17)))</formula>
    </cfRule>
  </conditionalFormatting>
  <conditionalFormatting sqref="H17">
    <cfRule type="containsText" dxfId="1112" priority="405" operator="containsText" text="轉降">
      <formula>NOT(ISERROR(SEARCH("轉降",H17)))</formula>
    </cfRule>
    <cfRule type="containsText" dxfId="1111" priority="406" operator="containsText" text="轉升">
      <formula>NOT(ISERROR(SEARCH("轉升",H17)))</formula>
    </cfRule>
    <cfRule type="containsText" dxfId="1110" priority="407" operator="containsText" text="降">
      <formula>NOT(ISERROR(SEARCH("降",H17)))</formula>
    </cfRule>
  </conditionalFormatting>
  <conditionalFormatting sqref="I17">
    <cfRule type="containsText" dxfId="1109" priority="404" operator="containsText" text="升">
      <formula>NOT(ISERROR(SEARCH("升",I17)))</formula>
    </cfRule>
  </conditionalFormatting>
  <conditionalFormatting sqref="I17">
    <cfRule type="containsText" dxfId="1108" priority="401" operator="containsText" text="轉降">
      <formula>NOT(ISERROR(SEARCH("轉降",I17)))</formula>
    </cfRule>
    <cfRule type="containsText" dxfId="1107" priority="402" operator="containsText" text="轉升">
      <formula>NOT(ISERROR(SEARCH("轉升",I17)))</formula>
    </cfRule>
    <cfRule type="containsText" dxfId="1106" priority="403" operator="containsText" text="降">
      <formula>NOT(ISERROR(SEARCH("降",I17)))</formula>
    </cfRule>
  </conditionalFormatting>
  <conditionalFormatting sqref="G29">
    <cfRule type="timePeriod" dxfId="1105" priority="397" timePeriod="thisWeek">
      <formula>AND(TODAY()-ROUNDDOWN(G29,0)&lt;=WEEKDAY(TODAY())-1,ROUNDDOWN(G29,0)-TODAY()&lt;=7-WEEKDAY(TODAY()))</formula>
    </cfRule>
    <cfRule type="timePeriod" dxfId="1104" priority="398" timePeriod="thisMonth">
      <formula>AND(MONTH(G29)=MONTH(TODAY()),YEAR(G29)=YEAR(TODAY()))</formula>
    </cfRule>
  </conditionalFormatting>
  <conditionalFormatting sqref="N37 N41">
    <cfRule type="cellIs" dxfId="1103" priority="347" operator="equal">
      <formula>0.6</formula>
    </cfRule>
    <cfRule type="cellIs" dxfId="1102" priority="348" operator="lessThan">
      <formula>0.6</formula>
    </cfRule>
    <cfRule type="cellIs" dxfId="1101" priority="349" operator="greaterThan">
      <formula>0.6</formula>
    </cfRule>
  </conditionalFormatting>
  <conditionalFormatting sqref="O10">
    <cfRule type="containsText" dxfId="1100" priority="346" operator="containsText" text="交戰">
      <formula>NOT(ISERROR(SEARCH("交戰",O10)))</formula>
    </cfRule>
  </conditionalFormatting>
  <conditionalFormatting sqref="N26">
    <cfRule type="expression" dxfId="1099" priority="345">
      <formula>IF(YEAR(TODAY())-LEFT(N26,4)=1,TRUE,FALSE)</formula>
    </cfRule>
  </conditionalFormatting>
  <conditionalFormatting sqref="N31">
    <cfRule type="cellIs" dxfId="1098" priority="341" operator="lessThanOrEqual">
      <formula>-0.15</formula>
    </cfRule>
    <cfRule type="cellIs" dxfId="1097" priority="342" operator="lessThanOrEqual">
      <formula>0</formula>
    </cfRule>
    <cfRule type="cellIs" dxfId="1096" priority="343" operator="greaterThanOrEqual">
      <formula>0.05</formula>
    </cfRule>
    <cfRule type="cellIs" dxfId="1095" priority="344" operator="greaterThanOrEqual">
      <formula>0.15</formula>
    </cfRule>
  </conditionalFormatting>
  <conditionalFormatting sqref="O10">
    <cfRule type="containsText" dxfId="1094" priority="338" operator="containsText" text="空">
      <formula>NOT(ISERROR(SEARCH("空",O10)))</formula>
    </cfRule>
    <cfRule type="containsText" dxfId="1093" priority="339" operator="containsText" text="多">
      <formula>NOT(ISERROR(SEARCH("多",O10)))</formula>
    </cfRule>
  </conditionalFormatting>
  <conditionalFormatting sqref="O37">
    <cfRule type="cellIs" dxfId="1092" priority="335" operator="equal">
      <formula>0.6</formula>
    </cfRule>
    <cfRule type="cellIs" dxfId="1091" priority="336" operator="lessThan">
      <formula>0.6</formula>
    </cfRule>
    <cfRule type="cellIs" dxfId="1090" priority="337" operator="greaterThan">
      <formula>0.6</formula>
    </cfRule>
  </conditionalFormatting>
  <conditionalFormatting sqref="L13">
    <cfRule type="containsText" dxfId="1089" priority="332" operator="containsText" text="交戰">
      <formula>NOT(ISERROR(SEARCH("交戰",L13)))</formula>
    </cfRule>
    <cfRule type="containsText" dxfId="1088" priority="333" operator="containsText" text="空">
      <formula>NOT(ISERROR(SEARCH("空",L13)))</formula>
    </cfRule>
    <cfRule type="containsText" dxfId="1087" priority="334" operator="containsText" text="多">
      <formula>NOT(ISERROR(SEARCH("多",L13)))</formula>
    </cfRule>
  </conditionalFormatting>
  <conditionalFormatting sqref="L13">
    <cfRule type="containsText" dxfId="1086" priority="330" operator="containsText" text="強勢走空">
      <formula>NOT(ISERROR(SEARCH("強勢走空",L13)))</formula>
    </cfRule>
    <cfRule type="containsText" dxfId="1085" priority="331" operator="containsText" text="強勢走多">
      <formula>NOT(ISERROR(SEARCH("強勢走多",L13)))</formula>
    </cfRule>
  </conditionalFormatting>
  <conditionalFormatting sqref="M11">
    <cfRule type="containsText" dxfId="1084" priority="340" operator="containsText" text="量能太低">
      <formula>NOT(ISERROR(SEARCH("量能太低",M11)))</formula>
    </cfRule>
  </conditionalFormatting>
  <conditionalFormatting sqref="O25">
    <cfRule type="cellIs" dxfId="1083" priority="326" operator="lessThan">
      <formula>10</formula>
    </cfRule>
    <cfRule type="cellIs" dxfId="1082" priority="327" operator="between">
      <formula>13</formula>
      <formula>10</formula>
    </cfRule>
    <cfRule type="cellIs" dxfId="1081" priority="328" operator="between">
      <formula>18</formula>
      <formula>13</formula>
    </cfRule>
    <cfRule type="containsText" dxfId="1080" priority="329" operator="containsText" text="虧損">
      <formula>NOT(ISERROR(SEARCH("虧損",O25)))</formula>
    </cfRule>
  </conditionalFormatting>
  <conditionalFormatting sqref="O35">
    <cfRule type="cellIs" dxfId="1079" priority="321" operator="greaterThanOrEqual">
      <formula>0.8</formula>
    </cfRule>
    <cfRule type="cellIs" dxfId="1078" priority="322" operator="between">
      <formula>0.5</formula>
      <formula>0.8</formula>
    </cfRule>
    <cfRule type="cellIs" dxfId="1077" priority="323" operator="between">
      <formula>0</formula>
      <formula>0.5</formula>
    </cfRule>
    <cfRule type="cellIs" dxfId="1076" priority="324" operator="between">
      <formula>0</formula>
      <formula>-0.3</formula>
    </cfRule>
    <cfRule type="cellIs" dxfId="1075" priority="325" operator="lessThan">
      <formula>-0.3</formula>
    </cfRule>
  </conditionalFormatting>
  <conditionalFormatting sqref="M37">
    <cfRule type="cellIs" dxfId="1074" priority="316" operator="greaterThanOrEqual">
      <formula>0.8</formula>
    </cfRule>
    <cfRule type="cellIs" dxfId="1073" priority="317" operator="between">
      <formula>0.5</formula>
      <formula>0.8</formula>
    </cfRule>
    <cfRule type="cellIs" dxfId="1072" priority="318" operator="between">
      <formula>0</formula>
      <formula>0.5</formula>
    </cfRule>
    <cfRule type="cellIs" dxfId="1071" priority="319" operator="between">
      <formula>0</formula>
      <formula>-0.3</formula>
    </cfRule>
    <cfRule type="cellIs" dxfId="1070" priority="320" operator="lessThan">
      <formula>-0.3</formula>
    </cfRule>
  </conditionalFormatting>
  <conditionalFormatting sqref="M40">
    <cfRule type="cellIs" dxfId="1069" priority="311" operator="greaterThanOrEqual">
      <formula>0.8</formula>
    </cfRule>
    <cfRule type="cellIs" dxfId="1068" priority="312" operator="between">
      <formula>0.5</formula>
      <formula>0.8</formula>
    </cfRule>
    <cfRule type="cellIs" dxfId="1067" priority="313" operator="between">
      <formula>0</formula>
      <formula>0.5</formula>
    </cfRule>
    <cfRule type="cellIs" dxfId="1066" priority="314" operator="between">
      <formula>0</formula>
      <formula>-0.3</formula>
    </cfRule>
    <cfRule type="cellIs" dxfId="1065" priority="315" operator="lessThan">
      <formula>-0.3</formula>
    </cfRule>
  </conditionalFormatting>
  <conditionalFormatting sqref="M43">
    <cfRule type="cellIs" dxfId="1064" priority="306" operator="greaterThanOrEqual">
      <formula>0.8</formula>
    </cfRule>
    <cfRule type="cellIs" dxfId="1063" priority="307" operator="between">
      <formula>0.5</formula>
      <formula>0.8</formula>
    </cfRule>
    <cfRule type="cellIs" dxfId="1062" priority="308" operator="between">
      <formula>0</formula>
      <formula>0.5</formula>
    </cfRule>
    <cfRule type="cellIs" dxfId="1061" priority="309" operator="between">
      <formula>0</formula>
      <formula>-0.3</formula>
    </cfRule>
    <cfRule type="cellIs" dxfId="1060" priority="310" operator="lessThan">
      <formula>-0.3</formula>
    </cfRule>
  </conditionalFormatting>
  <conditionalFormatting sqref="O27">
    <cfRule type="cellIs" dxfId="1059" priority="303" operator="greaterThanOrEqual">
      <formula>0.08</formula>
    </cfRule>
    <cfRule type="cellIs" dxfId="1058" priority="304" operator="greaterThanOrEqual">
      <formula>0.05</formula>
    </cfRule>
    <cfRule type="cellIs" dxfId="1057" priority="305" operator="greaterThanOrEqual">
      <formula>0.045</formula>
    </cfRule>
  </conditionalFormatting>
  <conditionalFormatting sqref="O12">
    <cfRule type="cellIs" dxfId="1056" priority="295" operator="between">
      <formula>0.6</formula>
      <formula>-0.6</formula>
    </cfRule>
    <cfRule type="cellIs" dxfId="1055" priority="301" operator="lessThan">
      <formula>0</formula>
    </cfRule>
    <cfRule type="cellIs" dxfId="1054" priority="302" operator="greaterThan">
      <formula>0</formula>
    </cfRule>
  </conditionalFormatting>
  <conditionalFormatting sqref="M10">
    <cfRule type="containsText" dxfId="1053" priority="296" operator="containsText" text="盤整">
      <formula>NOT(ISERROR(SEARCH("盤整",M10)))</formula>
    </cfRule>
    <cfRule type="containsText" dxfId="1052" priority="297" operator="containsText" text="低">
      <formula>NOT(ISERROR(SEARCH("低",M10)))</formula>
    </cfRule>
    <cfRule type="containsText" dxfId="1051" priority="298" operator="containsText" text="高">
      <formula>NOT(ISERROR(SEARCH("高",M10)))</formula>
    </cfRule>
    <cfRule type="containsText" dxfId="1050" priority="299" operator="containsText" text="季上">
      <formula>NOT(ISERROR(SEARCH("季上",M10)))</formula>
    </cfRule>
    <cfRule type="containsText" dxfId="1049" priority="300" operator="containsText" text="季下">
      <formula>NOT(ISERROR(SEARCH("季下",M10)))</formula>
    </cfRule>
  </conditionalFormatting>
  <conditionalFormatting sqref="M18">
    <cfRule type="containsText" dxfId="1048" priority="293" operator="containsText" text="死亡交叉">
      <formula>NOT(ISERROR(SEARCH("死亡交叉",M18)))</formula>
    </cfRule>
    <cfRule type="containsText" dxfId="1047" priority="294" operator="containsText" text="黃金交叉">
      <formula>NOT(ISERROR(SEARCH("黃金交叉",M18)))</formula>
    </cfRule>
  </conditionalFormatting>
  <conditionalFormatting sqref="M18">
    <cfRule type="containsText" dxfId="1046" priority="291" operator="containsText" text="向下">
      <formula>NOT(ISERROR(SEARCH("向下",M18)))</formula>
    </cfRule>
    <cfRule type="containsText" dxfId="1045" priority="292" operator="containsText" text="向上">
      <formula>NOT(ISERROR(SEARCH("向上",M18)))</formula>
    </cfRule>
  </conditionalFormatting>
  <conditionalFormatting sqref="M13">
    <cfRule type="containsText" dxfId="1044" priority="287" operator="containsText" text="死亡">
      <formula>NOT(ISERROR(SEARCH("死亡",M13)))</formula>
    </cfRule>
    <cfRule type="containsText" dxfId="1043" priority="288" operator="containsText" text="黃金">
      <formula>NOT(ISERROR(SEARCH("黃金",M13)))</formula>
    </cfRule>
    <cfRule type="containsText" dxfId="1042" priority="289" operator="containsText" text="空">
      <formula>NOT(ISERROR(SEARCH("空",M13)))</formula>
    </cfRule>
    <cfRule type="containsText" dxfId="1041" priority="290" operator="containsText" text="多">
      <formula>NOT(ISERROR(SEARCH("多",M13)))</formula>
    </cfRule>
  </conditionalFormatting>
  <conditionalFormatting sqref="M33">
    <cfRule type="containsText" dxfId="1040" priority="286" operator="containsText" text="尚未公布">
      <formula>NOT(ISERROR(SEARCH("尚未公布",M33)))</formula>
    </cfRule>
  </conditionalFormatting>
  <conditionalFormatting sqref="O33">
    <cfRule type="containsText" dxfId="1039" priority="285" operator="containsText" text="尚未公布">
      <formula>NOT(ISERROR(SEARCH("尚未公布",O33)))</formula>
    </cfRule>
  </conditionalFormatting>
  <conditionalFormatting sqref="L31">
    <cfRule type="cellIs" dxfId="1038" priority="281" operator="lessThanOrEqual">
      <formula>-0.15</formula>
    </cfRule>
    <cfRule type="cellIs" dxfId="1037" priority="282" operator="lessThanOrEqual">
      <formula>0</formula>
    </cfRule>
    <cfRule type="cellIs" dxfId="1036" priority="283" operator="greaterThanOrEqual">
      <formula>0.05</formula>
    </cfRule>
    <cfRule type="cellIs" dxfId="1035" priority="284" operator="greaterThanOrEqual">
      <formula>0.15</formula>
    </cfRule>
  </conditionalFormatting>
  <conditionalFormatting sqref="M31">
    <cfRule type="cellIs" dxfId="1034" priority="279" operator="lessThanOrEqual">
      <formula>0</formula>
    </cfRule>
    <cfRule type="cellIs" dxfId="1033" priority="280" operator="greaterThan">
      <formula>0</formula>
    </cfRule>
  </conditionalFormatting>
  <conditionalFormatting sqref="O31">
    <cfRule type="cellIs" dxfId="1032" priority="277" operator="lessThanOrEqual">
      <formula>0</formula>
    </cfRule>
    <cfRule type="cellIs" dxfId="1031" priority="278" operator="greaterThan">
      <formula>0</formula>
    </cfRule>
  </conditionalFormatting>
  <conditionalFormatting sqref="O18">
    <cfRule type="containsText" dxfId="1030" priority="275" operator="containsText" text="死亡交叉">
      <formula>NOT(ISERROR(SEARCH("死亡交叉",O18)))</formula>
    </cfRule>
    <cfRule type="containsText" dxfId="1029" priority="276" operator="containsText" text="黃金交叉">
      <formula>NOT(ISERROR(SEARCH("黃金交叉",O18)))</formula>
    </cfRule>
  </conditionalFormatting>
  <conditionalFormatting sqref="O18">
    <cfRule type="containsText" dxfId="1028" priority="273" operator="containsText" text="向下">
      <formula>NOT(ISERROR(SEARCH("向下",O18)))</formula>
    </cfRule>
    <cfRule type="containsText" dxfId="1027" priority="274" operator="containsText" text="向上">
      <formula>NOT(ISERROR(SEARCH("向上",O18)))</formula>
    </cfRule>
  </conditionalFormatting>
  <conditionalFormatting sqref="O22">
    <cfRule type="containsText" dxfId="1026" priority="264" operator="containsText" text="虧">
      <formula>NOT(ISERROR(SEARCH("虧",O22)))</formula>
    </cfRule>
    <cfRule type="containsText" dxfId="1025" priority="271" operator="containsText" text="貴">
      <formula>NOT(ISERROR(SEARCH("貴",O22)))</formula>
    </cfRule>
    <cfRule type="containsText" dxfId="1024" priority="272" operator="containsText" text="便宜">
      <formula>NOT(ISERROR(SEARCH("便宜",O22)))</formula>
    </cfRule>
  </conditionalFormatting>
  <conditionalFormatting sqref="N15:N16">
    <cfRule type="containsText" dxfId="1023" priority="266" operator="containsText" text="虧">
      <formula>NOT(ISERROR(SEARCH("虧",N15)))</formula>
    </cfRule>
    <cfRule type="cellIs" dxfId="1022" priority="269" operator="lessThanOrEqual">
      <formula>L10</formula>
    </cfRule>
    <cfRule type="cellIs" dxfId="1021" priority="270" operator="greaterThan">
      <formula>L10</formula>
    </cfRule>
  </conditionalFormatting>
  <conditionalFormatting sqref="O15:O16">
    <cfRule type="containsText" dxfId="1020" priority="265" operator="containsText" text="虧">
      <formula>NOT(ISERROR(SEARCH("虧",O15)))</formula>
    </cfRule>
    <cfRule type="cellIs" dxfId="1019" priority="267" operator="lessThan">
      <formula>L10</formula>
    </cfRule>
    <cfRule type="cellIs" dxfId="1018" priority="268" operator="greaterThan">
      <formula>L10</formula>
    </cfRule>
  </conditionalFormatting>
  <conditionalFormatting sqref="O17">
    <cfRule type="containsText" dxfId="1017" priority="259" operator="containsText" text="今日最高">
      <formula>NOT(ISERROR(SEARCH("今日最高",O17)))</formula>
    </cfRule>
    <cfRule type="containsText" dxfId="1016" priority="261" operator="containsText" text="昨日最高">
      <formula>NOT(ISERROR(SEARCH("昨日最高",O17)))</formula>
    </cfRule>
  </conditionalFormatting>
  <conditionalFormatting sqref="O17">
    <cfRule type="containsText" dxfId="1015" priority="258" operator="containsText" text="今日最低">
      <formula>NOT(ISERROR(SEARCH("今日最低",O17)))</formula>
    </cfRule>
    <cfRule type="containsText" dxfId="1014" priority="260" operator="containsText" text="昨日最低">
      <formula>NOT(ISERROR(SEARCH("昨日最低",O17)))</formula>
    </cfRule>
  </conditionalFormatting>
  <conditionalFormatting sqref="O17">
    <cfRule type="containsText" dxfId="1013" priority="262" operator="containsText" text="前日最低">
      <formula>NOT(ISERROR(SEARCH("前日最低",O17)))</formula>
    </cfRule>
    <cfRule type="containsText" dxfId="1012" priority="263" operator="containsText" text="前日最高">
      <formula>NOT(ISERROR(SEARCH("前日最高",O17)))</formula>
    </cfRule>
  </conditionalFormatting>
  <conditionalFormatting sqref="L19">
    <cfRule type="containsText" dxfId="1011" priority="243" operator="containsText" text="空">
      <formula>NOT(ISERROR(SEARCH("空",L19)))</formula>
    </cfRule>
    <cfRule type="containsText" dxfId="1010" priority="244" operator="containsText" text="夜">
      <formula>NOT(ISERROR(SEARCH("夜",L19)))</formula>
    </cfRule>
    <cfRule type="containsText" dxfId="1009" priority="253" operator="containsText" text="黑">
      <formula>NOT(ISERROR(SEARCH("黑",L19)))</formula>
    </cfRule>
    <cfRule type="containsText" dxfId="1008" priority="254" operator="containsText" text="劍">
      <formula>NOT(ISERROR(SEARCH("劍",L19)))</formula>
    </cfRule>
    <cfRule type="containsText" dxfId="1007" priority="256" operator="containsText" text="吊">
      <formula>NOT(ISERROR(SEARCH("吊",L19)))</formula>
    </cfRule>
  </conditionalFormatting>
  <conditionalFormatting sqref="L19">
    <cfRule type="containsText" dxfId="1006" priority="255" operator="containsText" text="跌">
      <formula>NOT(ISERROR(SEARCH("跌",L19)))</formula>
    </cfRule>
  </conditionalFormatting>
  <conditionalFormatting sqref="L19">
    <cfRule type="containsText" dxfId="1005" priority="257" operator="containsText" text="墓">
      <formula>NOT(ISERROR(SEARCH("墓",L19)))</formula>
    </cfRule>
  </conditionalFormatting>
  <conditionalFormatting sqref="L19">
    <cfRule type="containsText" dxfId="1004" priority="245" operator="containsText" text="紅">
      <formula>NOT(ISERROR(SEARCH("紅",L19)))</formula>
    </cfRule>
    <cfRule type="containsText" dxfId="1003" priority="246" operator="containsText" text="多">
      <formula>NOT(ISERROR(SEARCH("多",L19)))</formula>
    </cfRule>
    <cfRule type="containsText" dxfId="1002" priority="247" operator="containsText" text="漲">
      <formula>NOT(ISERROR(SEARCH("漲",L19)))</formula>
    </cfRule>
    <cfRule type="containsText" dxfId="1001" priority="248" operator="containsText" text="晨">
      <formula>NOT(ISERROR(SEARCH("晨",L19)))</formula>
    </cfRule>
    <cfRule type="containsText" dxfId="1000" priority="249" operator="containsText" text="旭">
      <formula>NOT(ISERROR(SEARCH("旭",L19)))</formula>
    </cfRule>
    <cfRule type="containsText" dxfId="999" priority="250" operator="containsText" text="阻">
      <formula>NOT(ISERROR(SEARCH("阻",L19)))</formula>
    </cfRule>
    <cfRule type="containsText" dxfId="998" priority="251" operator="containsText" text="T">
      <formula>NOT(ISERROR(SEARCH("T",L19)))</formula>
    </cfRule>
    <cfRule type="containsText" dxfId="997" priority="252" operator="containsText" text="蜻蜓線">
      <formula>NOT(ISERROR(SEARCH("蜻蜓線",L19)))</formula>
    </cfRule>
  </conditionalFormatting>
  <conditionalFormatting sqref="N19">
    <cfRule type="containsText" dxfId="996" priority="228" operator="containsText" text="空">
      <formula>NOT(ISERROR(SEARCH("空",N19)))</formula>
    </cfRule>
    <cfRule type="containsText" dxfId="995" priority="229" operator="containsText" text="夜">
      <formula>NOT(ISERROR(SEARCH("夜",N19)))</formula>
    </cfRule>
    <cfRule type="containsText" dxfId="994" priority="238" operator="containsText" text="黑">
      <formula>NOT(ISERROR(SEARCH("黑",N19)))</formula>
    </cfRule>
    <cfRule type="containsText" dxfId="993" priority="239" operator="containsText" text="劍">
      <formula>NOT(ISERROR(SEARCH("劍",N19)))</formula>
    </cfRule>
    <cfRule type="containsText" dxfId="992" priority="241" operator="containsText" text="吊">
      <formula>NOT(ISERROR(SEARCH("吊",N19)))</formula>
    </cfRule>
  </conditionalFormatting>
  <conditionalFormatting sqref="N19">
    <cfRule type="containsText" dxfId="991" priority="240" operator="containsText" text="跌">
      <formula>NOT(ISERROR(SEARCH("跌",N19)))</formula>
    </cfRule>
  </conditionalFormatting>
  <conditionalFormatting sqref="N19">
    <cfRule type="containsText" dxfId="990" priority="242" operator="containsText" text="墓">
      <formula>NOT(ISERROR(SEARCH("墓",N19)))</formula>
    </cfRule>
  </conditionalFormatting>
  <conditionalFormatting sqref="N19">
    <cfRule type="containsText" dxfId="989" priority="230" operator="containsText" text="紅">
      <formula>NOT(ISERROR(SEARCH("紅",N19)))</formula>
    </cfRule>
    <cfRule type="containsText" dxfId="988" priority="231" operator="containsText" text="多">
      <formula>NOT(ISERROR(SEARCH("多",N19)))</formula>
    </cfRule>
    <cfRule type="containsText" dxfId="987" priority="232" operator="containsText" text="漲">
      <formula>NOT(ISERROR(SEARCH("漲",N19)))</formula>
    </cfRule>
    <cfRule type="containsText" dxfId="986" priority="233" operator="containsText" text="晨">
      <formula>NOT(ISERROR(SEARCH("晨",N19)))</formula>
    </cfRule>
    <cfRule type="containsText" dxfId="985" priority="234" operator="containsText" text="旭">
      <formula>NOT(ISERROR(SEARCH("旭",N19)))</formula>
    </cfRule>
    <cfRule type="containsText" dxfId="984" priority="235" operator="containsText" text="阻">
      <formula>NOT(ISERROR(SEARCH("阻",N19)))</formula>
    </cfRule>
    <cfRule type="containsText" dxfId="983" priority="236" operator="containsText" text="T">
      <formula>NOT(ISERROR(SEARCH("T",N19)))</formula>
    </cfRule>
    <cfRule type="containsText" dxfId="982" priority="237" operator="containsText" text="蜻蜓線">
      <formula>NOT(ISERROR(SEARCH("蜻蜓線",N19)))</formula>
    </cfRule>
  </conditionalFormatting>
  <conditionalFormatting sqref="L17">
    <cfRule type="containsText" dxfId="981" priority="221" operator="containsText" text="升">
      <formula>NOT(ISERROR(SEARCH("升",L17)))</formula>
    </cfRule>
  </conditionalFormatting>
  <conditionalFormatting sqref="L17">
    <cfRule type="containsText" dxfId="980" priority="216" operator="containsText" text="轉升+1">
      <formula>NOT(ISERROR(SEARCH("轉升+1",L17)))</formula>
    </cfRule>
    <cfRule type="containsText" dxfId="979" priority="217" operator="containsText" text="轉降-1">
      <formula>NOT(ISERROR(SEARCH("轉降-1",L17)))</formula>
    </cfRule>
    <cfRule type="containsText" dxfId="978" priority="220" operator="containsText" text="降">
      <formula>NOT(ISERROR(SEARCH("降",L17)))</formula>
    </cfRule>
  </conditionalFormatting>
  <conditionalFormatting sqref="L17">
    <cfRule type="containsText" dxfId="977" priority="214" operator="containsText" text="轉升+3">
      <formula>NOT(ISERROR(SEARCH("轉升+3",L17)))</formula>
    </cfRule>
    <cfRule type="containsText" dxfId="976" priority="215" operator="containsText" text="轉升+2">
      <formula>NOT(ISERROR(SEARCH("轉升+2",L17)))</formula>
    </cfRule>
    <cfRule type="containsText" dxfId="975" priority="218" operator="containsText" text="轉降-2">
      <formula>NOT(ISERROR(SEARCH("轉降-2",L17)))</formula>
    </cfRule>
    <cfRule type="containsText" dxfId="974" priority="219" operator="containsText" text="轉降-3">
      <formula>NOT(ISERROR(SEARCH("轉降-3",L17)))</formula>
    </cfRule>
  </conditionalFormatting>
  <conditionalFormatting sqref="M17">
    <cfRule type="containsText" dxfId="973" priority="213" operator="containsText" text="升">
      <formula>NOT(ISERROR(SEARCH("升",M17)))</formula>
    </cfRule>
  </conditionalFormatting>
  <conditionalFormatting sqref="M17">
    <cfRule type="containsText" dxfId="972" priority="210" operator="containsText" text="轉降">
      <formula>NOT(ISERROR(SEARCH("轉降",M17)))</formula>
    </cfRule>
    <cfRule type="containsText" dxfId="971" priority="211" operator="containsText" text="轉升">
      <formula>NOT(ISERROR(SEARCH("轉升",M17)))</formula>
    </cfRule>
    <cfRule type="containsText" dxfId="970" priority="212" operator="containsText" text="降">
      <formula>NOT(ISERROR(SEARCH("降",M17)))</formula>
    </cfRule>
  </conditionalFormatting>
  <conditionalFormatting sqref="N17">
    <cfRule type="containsText" dxfId="969" priority="209" operator="containsText" text="升">
      <formula>NOT(ISERROR(SEARCH("升",N17)))</formula>
    </cfRule>
  </conditionalFormatting>
  <conditionalFormatting sqref="N17">
    <cfRule type="containsText" dxfId="968" priority="206" operator="containsText" text="轉降">
      <formula>NOT(ISERROR(SEARCH("轉降",N17)))</formula>
    </cfRule>
    <cfRule type="containsText" dxfId="967" priority="207" operator="containsText" text="轉升">
      <formula>NOT(ISERROR(SEARCH("轉升",N17)))</formula>
    </cfRule>
    <cfRule type="containsText" dxfId="966" priority="208" operator="containsText" text="降">
      <formula>NOT(ISERROR(SEARCH("降",N17)))</formula>
    </cfRule>
  </conditionalFormatting>
  <conditionalFormatting sqref="L29">
    <cfRule type="timePeriod" dxfId="965" priority="202" timePeriod="thisWeek">
      <formula>AND(TODAY()-ROUNDDOWN(L29,0)&lt;=WEEKDAY(TODAY())-1,ROUNDDOWN(L29,0)-TODAY()&lt;=7-WEEKDAY(TODAY()))</formula>
    </cfRule>
    <cfRule type="timePeriod" dxfId="964" priority="203" timePeriod="thisMonth">
      <formula>AND(MONTH(L29)=MONTH(TODAY()),YEAR(L29)=YEAR(TODAY()))</formula>
    </cfRule>
  </conditionalFormatting>
  <conditionalFormatting sqref="S37 S41">
    <cfRule type="cellIs" dxfId="963" priority="152" operator="equal">
      <formula>0.6</formula>
    </cfRule>
    <cfRule type="cellIs" dxfId="962" priority="153" operator="lessThan">
      <formula>0.6</formula>
    </cfRule>
    <cfRule type="cellIs" dxfId="961" priority="154" operator="greaterThan">
      <formula>0.6</formula>
    </cfRule>
  </conditionalFormatting>
  <conditionalFormatting sqref="T10">
    <cfRule type="containsText" dxfId="960" priority="151" operator="containsText" text="交戰">
      <formula>NOT(ISERROR(SEARCH("交戰",T10)))</formula>
    </cfRule>
  </conditionalFormatting>
  <conditionalFormatting sqref="S26">
    <cfRule type="expression" dxfId="959" priority="150">
      <formula>IF(YEAR(TODAY())-LEFT(S26,4)=1,TRUE,FALSE)</formula>
    </cfRule>
  </conditionalFormatting>
  <conditionalFormatting sqref="S31">
    <cfRule type="cellIs" dxfId="958" priority="146" operator="lessThanOrEqual">
      <formula>-0.15</formula>
    </cfRule>
    <cfRule type="cellIs" dxfId="957" priority="147" operator="lessThanOrEqual">
      <formula>0</formula>
    </cfRule>
    <cfRule type="cellIs" dxfId="956" priority="148" operator="greaterThanOrEqual">
      <formula>0.05</formula>
    </cfRule>
    <cfRule type="cellIs" dxfId="955" priority="149" operator="greaterThanOrEqual">
      <formula>0.15</formula>
    </cfRule>
  </conditionalFormatting>
  <conditionalFormatting sqref="T10">
    <cfRule type="containsText" dxfId="954" priority="143" operator="containsText" text="空">
      <formula>NOT(ISERROR(SEARCH("空",T10)))</formula>
    </cfRule>
    <cfRule type="containsText" dxfId="953" priority="144" operator="containsText" text="多">
      <formula>NOT(ISERROR(SEARCH("多",T10)))</formula>
    </cfRule>
  </conditionalFormatting>
  <conditionalFormatting sqref="T37">
    <cfRule type="cellIs" dxfId="952" priority="140" operator="equal">
      <formula>0.6</formula>
    </cfRule>
    <cfRule type="cellIs" dxfId="951" priority="141" operator="lessThan">
      <formula>0.6</formula>
    </cfRule>
    <cfRule type="cellIs" dxfId="950" priority="142" operator="greaterThan">
      <formula>0.6</formula>
    </cfRule>
  </conditionalFormatting>
  <conditionalFormatting sqref="Q13">
    <cfRule type="containsText" dxfId="949" priority="137" operator="containsText" text="交戰">
      <formula>NOT(ISERROR(SEARCH("交戰",Q13)))</formula>
    </cfRule>
    <cfRule type="containsText" dxfId="948" priority="138" operator="containsText" text="空">
      <formula>NOT(ISERROR(SEARCH("空",Q13)))</formula>
    </cfRule>
    <cfRule type="containsText" dxfId="947" priority="139" operator="containsText" text="多">
      <formula>NOT(ISERROR(SEARCH("多",Q13)))</formula>
    </cfRule>
  </conditionalFormatting>
  <conditionalFormatting sqref="Q13">
    <cfRule type="containsText" dxfId="946" priority="135" operator="containsText" text="強勢走空">
      <formula>NOT(ISERROR(SEARCH("強勢走空",Q13)))</formula>
    </cfRule>
    <cfRule type="containsText" dxfId="945" priority="136" operator="containsText" text="強勢走多">
      <formula>NOT(ISERROR(SEARCH("強勢走多",Q13)))</formula>
    </cfRule>
  </conditionalFormatting>
  <conditionalFormatting sqref="R11">
    <cfRule type="containsText" dxfId="944" priority="145" operator="containsText" text="量能太低">
      <formula>NOT(ISERROR(SEARCH("量能太低",R11)))</formula>
    </cfRule>
  </conditionalFormatting>
  <conditionalFormatting sqref="T25">
    <cfRule type="cellIs" dxfId="943" priority="131" operator="lessThan">
      <formula>10</formula>
    </cfRule>
    <cfRule type="cellIs" dxfId="942" priority="132" operator="between">
      <formula>13</formula>
      <formula>10</formula>
    </cfRule>
    <cfRule type="cellIs" dxfId="941" priority="133" operator="between">
      <formula>18</formula>
      <formula>13</formula>
    </cfRule>
    <cfRule type="containsText" dxfId="940" priority="134" operator="containsText" text="虧損">
      <formula>NOT(ISERROR(SEARCH("虧損",T25)))</formula>
    </cfRule>
  </conditionalFormatting>
  <conditionalFormatting sqref="T35">
    <cfRule type="cellIs" dxfId="939" priority="126" operator="greaterThanOrEqual">
      <formula>0.8</formula>
    </cfRule>
    <cfRule type="cellIs" dxfId="938" priority="127" operator="between">
      <formula>0.5</formula>
      <formula>0.8</formula>
    </cfRule>
    <cfRule type="cellIs" dxfId="937" priority="128" operator="between">
      <formula>0</formula>
      <formula>0.5</formula>
    </cfRule>
    <cfRule type="cellIs" dxfId="936" priority="129" operator="between">
      <formula>0</formula>
      <formula>-0.3</formula>
    </cfRule>
    <cfRule type="cellIs" dxfId="935" priority="130" operator="lessThan">
      <formula>-0.3</formula>
    </cfRule>
  </conditionalFormatting>
  <conditionalFormatting sqref="R37">
    <cfRule type="cellIs" dxfId="934" priority="121" operator="greaterThanOrEqual">
      <formula>0.8</formula>
    </cfRule>
    <cfRule type="cellIs" dxfId="933" priority="122" operator="between">
      <formula>0.5</formula>
      <formula>0.8</formula>
    </cfRule>
    <cfRule type="cellIs" dxfId="932" priority="123" operator="between">
      <formula>0</formula>
      <formula>0.5</formula>
    </cfRule>
    <cfRule type="cellIs" dxfId="931" priority="124" operator="between">
      <formula>0</formula>
      <formula>-0.3</formula>
    </cfRule>
    <cfRule type="cellIs" dxfId="930" priority="125" operator="lessThan">
      <formula>-0.3</formula>
    </cfRule>
  </conditionalFormatting>
  <conditionalFormatting sqref="R40">
    <cfRule type="cellIs" dxfId="929" priority="116" operator="greaterThanOrEqual">
      <formula>0.8</formula>
    </cfRule>
    <cfRule type="cellIs" dxfId="928" priority="117" operator="between">
      <formula>0.5</formula>
      <formula>0.8</formula>
    </cfRule>
    <cfRule type="cellIs" dxfId="927" priority="118" operator="between">
      <formula>0</formula>
      <formula>0.5</formula>
    </cfRule>
    <cfRule type="cellIs" dxfId="926" priority="119" operator="between">
      <formula>0</formula>
      <formula>-0.3</formula>
    </cfRule>
    <cfRule type="cellIs" dxfId="925" priority="120" operator="lessThan">
      <formula>-0.3</formula>
    </cfRule>
  </conditionalFormatting>
  <conditionalFormatting sqref="R43">
    <cfRule type="cellIs" dxfId="924" priority="111" operator="greaterThanOrEqual">
      <formula>0.8</formula>
    </cfRule>
    <cfRule type="cellIs" dxfId="923" priority="112" operator="between">
      <formula>0.5</formula>
      <formula>0.8</formula>
    </cfRule>
    <cfRule type="cellIs" dxfId="922" priority="113" operator="between">
      <formula>0</formula>
      <formula>0.5</formula>
    </cfRule>
    <cfRule type="cellIs" dxfId="921" priority="114" operator="between">
      <formula>0</formula>
      <formula>-0.3</formula>
    </cfRule>
    <cfRule type="cellIs" dxfId="920" priority="115" operator="lessThan">
      <formula>-0.3</formula>
    </cfRule>
  </conditionalFormatting>
  <conditionalFormatting sqref="T27">
    <cfRule type="cellIs" dxfId="919" priority="108" operator="greaterThanOrEqual">
      <formula>0.08</formula>
    </cfRule>
    <cfRule type="cellIs" dxfId="918" priority="109" operator="greaterThanOrEqual">
      <formula>0.05</formula>
    </cfRule>
    <cfRule type="cellIs" dxfId="917" priority="110" operator="greaterThanOrEqual">
      <formula>0.045</formula>
    </cfRule>
  </conditionalFormatting>
  <conditionalFormatting sqref="T12">
    <cfRule type="cellIs" dxfId="916" priority="100" operator="between">
      <formula>0.6</formula>
      <formula>-0.6</formula>
    </cfRule>
    <cfRule type="cellIs" dxfId="915" priority="106" operator="lessThan">
      <formula>0</formula>
    </cfRule>
    <cfRule type="cellIs" dxfId="914" priority="107" operator="greaterThan">
      <formula>0</formula>
    </cfRule>
  </conditionalFormatting>
  <conditionalFormatting sqref="R10">
    <cfRule type="containsText" dxfId="913" priority="101" operator="containsText" text="盤整">
      <formula>NOT(ISERROR(SEARCH("盤整",R10)))</formula>
    </cfRule>
    <cfRule type="containsText" dxfId="912" priority="102" operator="containsText" text="低">
      <formula>NOT(ISERROR(SEARCH("低",R10)))</formula>
    </cfRule>
    <cfRule type="containsText" dxfId="911" priority="103" operator="containsText" text="高">
      <formula>NOT(ISERROR(SEARCH("高",R10)))</formula>
    </cfRule>
    <cfRule type="containsText" dxfId="910" priority="104" operator="containsText" text="季上">
      <formula>NOT(ISERROR(SEARCH("季上",R10)))</formula>
    </cfRule>
    <cfRule type="containsText" dxfId="909" priority="105" operator="containsText" text="季下">
      <formula>NOT(ISERROR(SEARCH("季下",R10)))</formula>
    </cfRule>
  </conditionalFormatting>
  <conditionalFormatting sqref="R18">
    <cfRule type="containsText" dxfId="908" priority="98" operator="containsText" text="死亡交叉">
      <formula>NOT(ISERROR(SEARCH("死亡交叉",R18)))</formula>
    </cfRule>
    <cfRule type="containsText" dxfId="907" priority="99" operator="containsText" text="黃金交叉">
      <formula>NOT(ISERROR(SEARCH("黃金交叉",R18)))</formula>
    </cfRule>
  </conditionalFormatting>
  <conditionalFormatting sqref="R18">
    <cfRule type="containsText" dxfId="906" priority="96" operator="containsText" text="向下">
      <formula>NOT(ISERROR(SEARCH("向下",R18)))</formula>
    </cfRule>
    <cfRule type="containsText" dxfId="905" priority="97" operator="containsText" text="向上">
      <formula>NOT(ISERROR(SEARCH("向上",R18)))</formula>
    </cfRule>
  </conditionalFormatting>
  <conditionalFormatting sqref="R13">
    <cfRule type="containsText" dxfId="904" priority="92" operator="containsText" text="死亡">
      <formula>NOT(ISERROR(SEARCH("死亡",R13)))</formula>
    </cfRule>
    <cfRule type="containsText" dxfId="903" priority="93" operator="containsText" text="黃金">
      <formula>NOT(ISERROR(SEARCH("黃金",R13)))</formula>
    </cfRule>
    <cfRule type="containsText" dxfId="902" priority="94" operator="containsText" text="空">
      <formula>NOT(ISERROR(SEARCH("空",R13)))</formula>
    </cfRule>
    <cfRule type="containsText" dxfId="901" priority="95" operator="containsText" text="多">
      <formula>NOT(ISERROR(SEARCH("多",R13)))</formula>
    </cfRule>
  </conditionalFormatting>
  <conditionalFormatting sqref="R33">
    <cfRule type="containsText" dxfId="900" priority="91" operator="containsText" text="尚未公布">
      <formula>NOT(ISERROR(SEARCH("尚未公布",R33)))</formula>
    </cfRule>
  </conditionalFormatting>
  <conditionalFormatting sqref="T33">
    <cfRule type="containsText" dxfId="899" priority="90" operator="containsText" text="尚未公布">
      <formula>NOT(ISERROR(SEARCH("尚未公布",T33)))</formula>
    </cfRule>
  </conditionalFormatting>
  <conditionalFormatting sqref="Q31">
    <cfRule type="cellIs" dxfId="898" priority="86" operator="lessThanOrEqual">
      <formula>-0.15</formula>
    </cfRule>
    <cfRule type="cellIs" dxfId="897" priority="87" operator="lessThanOrEqual">
      <formula>0</formula>
    </cfRule>
    <cfRule type="cellIs" dxfId="896" priority="88" operator="greaterThanOrEqual">
      <formula>0.05</formula>
    </cfRule>
    <cfRule type="cellIs" dxfId="895" priority="89" operator="greaterThanOrEqual">
      <formula>0.15</formula>
    </cfRule>
  </conditionalFormatting>
  <conditionalFormatting sqref="R31">
    <cfRule type="cellIs" dxfId="894" priority="84" operator="lessThanOrEqual">
      <formula>0</formula>
    </cfRule>
    <cfRule type="cellIs" dxfId="893" priority="85" operator="greaterThan">
      <formula>0</formula>
    </cfRule>
  </conditionalFormatting>
  <conditionalFormatting sqref="T31">
    <cfRule type="cellIs" dxfId="892" priority="82" operator="lessThanOrEqual">
      <formula>0</formula>
    </cfRule>
    <cfRule type="cellIs" dxfId="891" priority="83" operator="greaterThan">
      <formula>0</formula>
    </cfRule>
  </conditionalFormatting>
  <conditionalFormatting sqref="T18">
    <cfRule type="containsText" dxfId="890" priority="80" operator="containsText" text="死亡交叉">
      <formula>NOT(ISERROR(SEARCH("死亡交叉",T18)))</formula>
    </cfRule>
    <cfRule type="containsText" dxfId="889" priority="81" operator="containsText" text="黃金交叉">
      <formula>NOT(ISERROR(SEARCH("黃金交叉",T18)))</formula>
    </cfRule>
  </conditionalFormatting>
  <conditionalFormatting sqref="T18">
    <cfRule type="containsText" dxfId="888" priority="78" operator="containsText" text="向下">
      <formula>NOT(ISERROR(SEARCH("向下",T18)))</formula>
    </cfRule>
    <cfRule type="containsText" dxfId="887" priority="79" operator="containsText" text="向上">
      <formula>NOT(ISERROR(SEARCH("向上",T18)))</formula>
    </cfRule>
  </conditionalFormatting>
  <conditionalFormatting sqref="T22">
    <cfRule type="containsText" dxfId="886" priority="69" operator="containsText" text="虧">
      <formula>NOT(ISERROR(SEARCH("虧",T22)))</formula>
    </cfRule>
    <cfRule type="containsText" dxfId="885" priority="76" operator="containsText" text="貴">
      <formula>NOT(ISERROR(SEARCH("貴",T22)))</formula>
    </cfRule>
    <cfRule type="containsText" dxfId="884" priority="77" operator="containsText" text="便宜">
      <formula>NOT(ISERROR(SEARCH("便宜",T22)))</formula>
    </cfRule>
  </conditionalFormatting>
  <conditionalFormatting sqref="S15:S16">
    <cfRule type="containsText" dxfId="883" priority="71" operator="containsText" text="虧">
      <formula>NOT(ISERROR(SEARCH("虧",S15)))</formula>
    </cfRule>
    <cfRule type="cellIs" dxfId="882" priority="74" operator="lessThanOrEqual">
      <formula>Q10</formula>
    </cfRule>
    <cfRule type="cellIs" dxfId="881" priority="75" operator="greaterThan">
      <formula>Q10</formula>
    </cfRule>
  </conditionalFormatting>
  <conditionalFormatting sqref="T15:T16">
    <cfRule type="containsText" dxfId="880" priority="70" operator="containsText" text="虧">
      <formula>NOT(ISERROR(SEARCH("虧",T15)))</formula>
    </cfRule>
    <cfRule type="cellIs" dxfId="879" priority="72" operator="lessThan">
      <formula>Q10</formula>
    </cfRule>
    <cfRule type="cellIs" dxfId="878" priority="73" operator="greaterThan">
      <formula>Q10</formula>
    </cfRule>
  </conditionalFormatting>
  <conditionalFormatting sqref="T17">
    <cfRule type="containsText" dxfId="877" priority="64" operator="containsText" text="今日最高">
      <formula>NOT(ISERROR(SEARCH("今日最高",T17)))</formula>
    </cfRule>
    <cfRule type="containsText" dxfId="876" priority="66" operator="containsText" text="昨日最高">
      <formula>NOT(ISERROR(SEARCH("昨日最高",T17)))</formula>
    </cfRule>
  </conditionalFormatting>
  <conditionalFormatting sqref="T17">
    <cfRule type="containsText" dxfId="875" priority="63" operator="containsText" text="今日最低">
      <formula>NOT(ISERROR(SEARCH("今日最低",T17)))</formula>
    </cfRule>
    <cfRule type="containsText" dxfId="874" priority="65" operator="containsText" text="昨日最低">
      <formula>NOT(ISERROR(SEARCH("昨日最低",T17)))</formula>
    </cfRule>
  </conditionalFormatting>
  <conditionalFormatting sqref="T17">
    <cfRule type="containsText" dxfId="873" priority="67" operator="containsText" text="前日最低">
      <formula>NOT(ISERROR(SEARCH("前日最低",T17)))</formula>
    </cfRule>
    <cfRule type="containsText" dxfId="872" priority="68" operator="containsText" text="前日最高">
      <formula>NOT(ISERROR(SEARCH("前日最高",T17)))</formula>
    </cfRule>
  </conditionalFormatting>
  <conditionalFormatting sqref="Q19">
    <cfRule type="containsText" dxfId="871" priority="48" operator="containsText" text="空">
      <formula>NOT(ISERROR(SEARCH("空",Q19)))</formula>
    </cfRule>
    <cfRule type="containsText" dxfId="870" priority="49" operator="containsText" text="夜">
      <formula>NOT(ISERROR(SEARCH("夜",Q19)))</formula>
    </cfRule>
    <cfRule type="containsText" dxfId="869" priority="58" operator="containsText" text="黑">
      <formula>NOT(ISERROR(SEARCH("黑",Q19)))</formula>
    </cfRule>
    <cfRule type="containsText" dxfId="868" priority="59" operator="containsText" text="劍">
      <formula>NOT(ISERROR(SEARCH("劍",Q19)))</formula>
    </cfRule>
    <cfRule type="containsText" dxfId="867" priority="61" operator="containsText" text="吊">
      <formula>NOT(ISERROR(SEARCH("吊",Q19)))</formula>
    </cfRule>
  </conditionalFormatting>
  <conditionalFormatting sqref="Q19">
    <cfRule type="containsText" dxfId="866" priority="60" operator="containsText" text="跌">
      <formula>NOT(ISERROR(SEARCH("跌",Q19)))</formula>
    </cfRule>
  </conditionalFormatting>
  <conditionalFormatting sqref="Q19">
    <cfRule type="containsText" dxfId="865" priority="62" operator="containsText" text="墓">
      <formula>NOT(ISERROR(SEARCH("墓",Q19)))</formula>
    </cfRule>
  </conditionalFormatting>
  <conditionalFormatting sqref="Q19">
    <cfRule type="containsText" dxfId="864" priority="50" operator="containsText" text="紅">
      <formula>NOT(ISERROR(SEARCH("紅",Q19)))</formula>
    </cfRule>
    <cfRule type="containsText" dxfId="863" priority="51" operator="containsText" text="多">
      <formula>NOT(ISERROR(SEARCH("多",Q19)))</formula>
    </cfRule>
    <cfRule type="containsText" dxfId="862" priority="52" operator="containsText" text="漲">
      <formula>NOT(ISERROR(SEARCH("漲",Q19)))</formula>
    </cfRule>
    <cfRule type="containsText" dxfId="861" priority="53" operator="containsText" text="晨">
      <formula>NOT(ISERROR(SEARCH("晨",Q19)))</formula>
    </cfRule>
    <cfRule type="containsText" dxfId="860" priority="54" operator="containsText" text="旭">
      <formula>NOT(ISERROR(SEARCH("旭",Q19)))</formula>
    </cfRule>
    <cfRule type="containsText" dxfId="859" priority="55" operator="containsText" text="阻">
      <formula>NOT(ISERROR(SEARCH("阻",Q19)))</formula>
    </cfRule>
    <cfRule type="containsText" dxfId="858" priority="56" operator="containsText" text="T">
      <formula>NOT(ISERROR(SEARCH("T",Q19)))</formula>
    </cfRule>
    <cfRule type="containsText" dxfId="857" priority="57" operator="containsText" text="蜻蜓線">
      <formula>NOT(ISERROR(SEARCH("蜻蜓線",Q19)))</formula>
    </cfRule>
  </conditionalFormatting>
  <conditionalFormatting sqref="S19">
    <cfRule type="containsText" dxfId="856" priority="33" operator="containsText" text="空">
      <formula>NOT(ISERROR(SEARCH("空",S19)))</formula>
    </cfRule>
    <cfRule type="containsText" dxfId="855" priority="34" operator="containsText" text="夜">
      <formula>NOT(ISERROR(SEARCH("夜",S19)))</formula>
    </cfRule>
    <cfRule type="containsText" dxfId="854" priority="43" operator="containsText" text="黑">
      <formula>NOT(ISERROR(SEARCH("黑",S19)))</formula>
    </cfRule>
    <cfRule type="containsText" dxfId="853" priority="44" operator="containsText" text="劍">
      <formula>NOT(ISERROR(SEARCH("劍",S19)))</formula>
    </cfRule>
    <cfRule type="containsText" dxfId="852" priority="46" operator="containsText" text="吊">
      <formula>NOT(ISERROR(SEARCH("吊",S19)))</formula>
    </cfRule>
  </conditionalFormatting>
  <conditionalFormatting sqref="S19">
    <cfRule type="containsText" dxfId="851" priority="45" operator="containsText" text="跌">
      <formula>NOT(ISERROR(SEARCH("跌",S19)))</formula>
    </cfRule>
  </conditionalFormatting>
  <conditionalFormatting sqref="S19">
    <cfRule type="containsText" dxfId="850" priority="47" operator="containsText" text="墓">
      <formula>NOT(ISERROR(SEARCH("墓",S19)))</formula>
    </cfRule>
  </conditionalFormatting>
  <conditionalFormatting sqref="S19">
    <cfRule type="containsText" dxfId="849" priority="35" operator="containsText" text="紅">
      <formula>NOT(ISERROR(SEARCH("紅",S19)))</formula>
    </cfRule>
    <cfRule type="containsText" dxfId="848" priority="36" operator="containsText" text="多">
      <formula>NOT(ISERROR(SEARCH("多",S19)))</formula>
    </cfRule>
    <cfRule type="containsText" dxfId="847" priority="37" operator="containsText" text="漲">
      <formula>NOT(ISERROR(SEARCH("漲",S19)))</formula>
    </cfRule>
    <cfRule type="containsText" dxfId="846" priority="38" operator="containsText" text="晨">
      <formula>NOT(ISERROR(SEARCH("晨",S19)))</formula>
    </cfRule>
    <cfRule type="containsText" dxfId="845" priority="39" operator="containsText" text="旭">
      <formula>NOT(ISERROR(SEARCH("旭",S19)))</formula>
    </cfRule>
    <cfRule type="containsText" dxfId="844" priority="40" operator="containsText" text="阻">
      <formula>NOT(ISERROR(SEARCH("阻",S19)))</formula>
    </cfRule>
    <cfRule type="containsText" dxfId="843" priority="41" operator="containsText" text="T">
      <formula>NOT(ISERROR(SEARCH("T",S19)))</formula>
    </cfRule>
    <cfRule type="containsText" dxfId="842" priority="42" operator="containsText" text="蜻蜓線">
      <formula>NOT(ISERROR(SEARCH("蜻蜓線",S19)))</formula>
    </cfRule>
  </conditionalFormatting>
  <conditionalFormatting sqref="Q17">
    <cfRule type="containsText" dxfId="841" priority="26" operator="containsText" text="升">
      <formula>NOT(ISERROR(SEARCH("升",Q17)))</formula>
    </cfRule>
  </conditionalFormatting>
  <conditionalFormatting sqref="Q17">
    <cfRule type="containsText" dxfId="840" priority="21" operator="containsText" text="轉升+1">
      <formula>NOT(ISERROR(SEARCH("轉升+1",Q17)))</formula>
    </cfRule>
    <cfRule type="containsText" dxfId="839" priority="22" operator="containsText" text="轉降-1">
      <formula>NOT(ISERROR(SEARCH("轉降-1",Q17)))</formula>
    </cfRule>
    <cfRule type="containsText" dxfId="838" priority="25" operator="containsText" text="降">
      <formula>NOT(ISERROR(SEARCH("降",Q17)))</formula>
    </cfRule>
  </conditionalFormatting>
  <conditionalFormatting sqref="Q17">
    <cfRule type="containsText" dxfId="837" priority="19" operator="containsText" text="轉升+3">
      <formula>NOT(ISERROR(SEARCH("轉升+3",Q17)))</formula>
    </cfRule>
    <cfRule type="containsText" dxfId="836" priority="20" operator="containsText" text="轉升+2">
      <formula>NOT(ISERROR(SEARCH("轉升+2",Q17)))</formula>
    </cfRule>
    <cfRule type="containsText" dxfId="835" priority="23" operator="containsText" text="轉降-2">
      <formula>NOT(ISERROR(SEARCH("轉降-2",Q17)))</formula>
    </cfRule>
    <cfRule type="containsText" dxfId="834" priority="24" operator="containsText" text="轉降-3">
      <formula>NOT(ISERROR(SEARCH("轉降-3",Q17)))</formula>
    </cfRule>
  </conditionalFormatting>
  <conditionalFormatting sqref="R17">
    <cfRule type="containsText" dxfId="833" priority="18" operator="containsText" text="升">
      <formula>NOT(ISERROR(SEARCH("升",R17)))</formula>
    </cfRule>
  </conditionalFormatting>
  <conditionalFormatting sqref="R17">
    <cfRule type="containsText" dxfId="832" priority="15" operator="containsText" text="轉降">
      <formula>NOT(ISERROR(SEARCH("轉降",R17)))</formula>
    </cfRule>
    <cfRule type="containsText" dxfId="831" priority="16" operator="containsText" text="轉升">
      <formula>NOT(ISERROR(SEARCH("轉升",R17)))</formula>
    </cfRule>
    <cfRule type="containsText" dxfId="830" priority="17" operator="containsText" text="降">
      <formula>NOT(ISERROR(SEARCH("降",R17)))</formula>
    </cfRule>
  </conditionalFormatting>
  <conditionalFormatting sqref="S17">
    <cfRule type="containsText" dxfId="829" priority="14" operator="containsText" text="升">
      <formula>NOT(ISERROR(SEARCH("升",S17)))</formula>
    </cfRule>
  </conditionalFormatting>
  <conditionalFormatting sqref="S17">
    <cfRule type="containsText" dxfId="828" priority="11" operator="containsText" text="轉降">
      <formula>NOT(ISERROR(SEARCH("轉降",S17)))</formula>
    </cfRule>
    <cfRule type="containsText" dxfId="827" priority="12" operator="containsText" text="轉升">
      <formula>NOT(ISERROR(SEARCH("轉升",S17)))</formula>
    </cfRule>
    <cfRule type="containsText" dxfId="826" priority="13" operator="containsText" text="降">
      <formula>NOT(ISERROR(SEARCH("降",S17)))</formula>
    </cfRule>
  </conditionalFormatting>
  <conditionalFormatting sqref="Q29">
    <cfRule type="timePeriod" dxfId="825" priority="7" timePeriod="thisWeek">
      <formula>AND(TODAY()-ROUNDDOWN(Q29,0)&lt;=WEEKDAY(TODAY())-1,ROUNDDOWN(Q29,0)-TODAY()&lt;=7-WEEKDAY(TODAY()))</formula>
    </cfRule>
    <cfRule type="timePeriod" dxfId="824" priority="8" timePeriod="thisMonth">
      <formula>AND(MONTH(Q29)=MONTH(TODAY()),YEAR(Q29)=YEAR(TODAY()))</formula>
    </cfRule>
  </conditionalFormatting>
  <conditionalFormatting sqref="I29:J29">
    <cfRule type="timePeriod" dxfId="823" priority="5" timePeriod="today">
      <formula>FLOOR(I29,1)=TODAY()</formula>
    </cfRule>
    <cfRule type="timePeriod" dxfId="822" priority="6" timePeriod="tomorrow">
      <formula>FLOOR(I29,1)=TODAY()+1</formula>
    </cfRule>
  </conditionalFormatting>
  <conditionalFormatting sqref="N29:O29">
    <cfRule type="timePeriod" dxfId="821" priority="3" timePeriod="today">
      <formula>FLOOR(N29,1)=TODAY()</formula>
    </cfRule>
    <cfRule type="timePeriod" dxfId="820" priority="4" timePeriod="tomorrow">
      <formula>FLOOR(N29,1)=TODAY()+1</formula>
    </cfRule>
  </conditionalFormatting>
  <conditionalFormatting sqref="S29:T29">
    <cfRule type="timePeriod" dxfId="819" priority="1" timePeriod="today">
      <formula>FLOOR(S29,1)=TODAY()</formula>
    </cfRule>
    <cfRule type="timePeriod" dxfId="818" priority="2" timePeriod="tomorrow">
      <formula>FLOOR(S29,1)=TODAY()+1</formula>
    </cfRule>
  </conditionalFormatting>
  <pageMargins left="0.75" right="0.75" top="1" bottom="1" header="0.5" footer="0.5"/>
  <pageSetup paperSize="9" orientation="portrait" horizontalDpi="4294967292" verticalDpi="4294967292"/>
  <extLst>
    <ext xmlns:x14="http://schemas.microsoft.com/office/spreadsheetml/2009/9/main" uri="{78C0D931-6437-407d-A8EE-F0AAD7539E65}">
      <x14:conditionalFormattings>
        <x14:conditionalFormatting xmlns:xm="http://schemas.microsoft.com/office/excel/2006/main">
          <x14:cfRule type="expression" priority="34448" id="{40C6F6CE-F408-9B44-8AC3-38701F0D40A8}">
            <xm:f>IF(IF(ISNA(VLOOKUP(C3,個股盤後與即時分析!$A:$CF,44,FALSE)),"",VLOOKUP(C3,個股盤後與即時分析!$A:$CF,44,FALSE))&lt;0,TRUE,FALSE)</xm:f>
            <x14:dxf>
              <font>
                <color rgb="FF006100"/>
              </font>
              <fill>
                <patternFill>
                  <bgColor rgb="FFC6EFCE"/>
                </patternFill>
              </fill>
            </x14:dxf>
          </x14:cfRule>
          <x14:cfRule type="expression" priority="34449" id="{7E4409FB-FE54-294B-B19A-6596D17F9629}">
            <xm:f>IF(IF(ISNA(VLOOKUP(C3,個股盤後與即時分析!$A:$CF,44,FALSE)),"",VLOOKUP(C3,個股盤後與即時分析!$A:$CF,44,FALSE))&gt;0,TRUE,FALSE)</xm:f>
            <x14:dxf>
              <font>
                <color rgb="FF9C0006"/>
              </font>
              <fill>
                <patternFill>
                  <bgColor rgb="FFFFC7CE"/>
                </patternFill>
              </fill>
            </x14:dxf>
          </x14:cfRule>
          <xm:sqref>C11</xm:sqref>
        </x14:conditionalFormatting>
        <x14:conditionalFormatting xmlns:xm="http://schemas.microsoft.com/office/excel/2006/main">
          <x14:cfRule type="expression" priority="34450" id="{7E1EB859-EA43-C145-8317-BC62CB8C7D4D}">
            <xm:f>IF(IF(ISNA(VLOOKUP(C3,個股盤後與即時分析!$A:$CF,44,FALSE)),"",VLOOKUP(C3,個股盤後與即時分析!$A:$CF,44,FALSE))&lt;-9.6%,TRUE,FALSE)</xm:f>
            <x14:dxf>
              <font>
                <color theme="0"/>
              </font>
              <fill>
                <patternFill patternType="solid">
                  <fgColor indexed="64"/>
                  <bgColor rgb="FF008000"/>
                </patternFill>
              </fill>
            </x14:dxf>
          </x14:cfRule>
          <x14:cfRule type="expression" priority="34451" id="{4A1EBBA0-D6C5-7D4B-8FD4-BCC0B0168A00}">
            <xm:f>IF(IF(ISNA(VLOOKUP(C3,個股盤後與即時分析!$A:$CF,44,FALSE)),"",VLOOKUP(C3,個股盤後與即時分析!$A:$CF,44,FALSE))&gt;9.6%,TRUE,FALSE)</xm:f>
            <x14:dxf>
              <font>
                <color theme="0"/>
              </font>
              <fill>
                <patternFill patternType="solid">
                  <fgColor indexed="64"/>
                  <bgColor rgb="FFFF0000"/>
                </patternFill>
              </fill>
            </x14:dxf>
          </x14:cfRule>
          <x14:cfRule type="expression" priority="34452" id="{84DA113F-34F5-FC4F-9D12-D5B8903968D0}">
            <xm:f>IF(IF(ISNA(VLOOKUP(C3,個股盤後與即時分析!$A:$CF,44,FALSE)),"",VLOOKUP(C3,個股盤後與即時分析!$A:$CF,44,FALSE))&lt;0,TRUE,FALSE)</xm:f>
            <x14:dxf>
              <font>
                <color rgb="FF006100"/>
              </font>
              <fill>
                <patternFill>
                  <bgColor rgb="FFC6EFCE"/>
                </patternFill>
              </fill>
            </x14:dxf>
          </x14:cfRule>
          <x14:cfRule type="expression" priority="34453" id="{E16FD181-0E27-3E45-BCF7-F0796144B95D}">
            <xm:f>IF(IF(ISNA(VLOOKUP(C3,個股盤後與即時分析!$A:$CF,44,FALSE)),"",VLOOKUP(C3,個股盤後與即時分析!$A:$CF,44,FALSE))&gt;0,TRUE,FALSE)</xm:f>
            <x14:dxf>
              <font>
                <color rgb="FF9C0006"/>
              </font>
              <fill>
                <patternFill>
                  <bgColor rgb="FFFFC7CE"/>
                </patternFill>
              </fill>
            </x14:dxf>
          </x14:cfRule>
          <xm:sqref>B10</xm:sqref>
        </x14:conditionalFormatting>
        <x14:conditionalFormatting xmlns:xm="http://schemas.microsoft.com/office/excel/2006/main">
          <x14:cfRule type="expression" priority="34454" id="{67E63DF3-0A87-AF40-A0C1-42577531F8B2}">
            <xm:f>IF(IF(ISNA(VLOOKUP(C3,個股盤後與即時分析!$A:$CF,44,FALSE)),"",VLOOKUP(C3,個股盤後與即時分析!$A:$CF,44,FALSE))&lt;-9.6%,TRUE,FALSE)</xm:f>
            <x14:dxf>
              <font>
                <color theme="0"/>
              </font>
              <fill>
                <patternFill patternType="solid">
                  <fgColor indexed="64"/>
                  <bgColor rgb="FF008000"/>
                </patternFill>
              </fill>
            </x14:dxf>
          </x14:cfRule>
          <x14:cfRule type="expression" priority="34455" id="{CB8298D0-4F99-1A40-872B-AC353B1D88CD}">
            <xm:f>IF(IF(ISNA(VLOOKUP(C3,個股盤後與即時分析!$A:$CF,44,FALSE)),"",VLOOKUP(C3,個股盤後與即時分析!$A:$CF,44,FALSE))&gt;9.6%,TRUE,FALSE)</xm:f>
            <x14:dxf>
              <font>
                <color theme="0"/>
              </font>
              <fill>
                <patternFill patternType="solid">
                  <fgColor indexed="64"/>
                  <bgColor rgb="FFFF0000"/>
                </patternFill>
              </fill>
            </x14:dxf>
          </x14:cfRule>
          <x14:cfRule type="expression" priority="34456" id="{289555B4-8796-9042-AEDB-B2D095684BA3}">
            <xm:f>IF(IF(ISNA(VLOOKUP(C3,個股盤後與即時分析!$A:$CF,44,FALSE)),"",VLOOKUP(C3,個股盤後與即時分析!$A:$CF,44,FALSE))&lt;0,TRUE,FALSE)</xm:f>
            <x14:dxf>
              <font>
                <color rgb="FF006100"/>
              </font>
              <fill>
                <patternFill>
                  <bgColor rgb="FFC6EFCE"/>
                </patternFill>
              </fill>
            </x14:dxf>
          </x14:cfRule>
          <x14:cfRule type="expression" priority="34457" id="{F7E53ABF-B146-934E-B440-2E7DE795B8FD}">
            <xm:f>IF(IF(ISNA(VLOOKUP(C3,個股盤後與即時分析!$A:$CF,44,FALSE)),"",VLOOKUP(C3,個股盤後與即時分析!$A:$CF,44,FALSE))&gt;0,TRUE,FALSE)</xm:f>
            <x14:dxf>
              <font>
                <color rgb="FF9C0006"/>
              </font>
              <fill>
                <patternFill>
                  <bgColor rgb="FFFFC7CE"/>
                </patternFill>
              </fill>
            </x14:dxf>
          </x14:cfRule>
          <xm:sqref>B11</xm:sqref>
        </x14:conditionalFormatting>
        <x14:conditionalFormatting xmlns:xm="http://schemas.microsoft.com/office/excel/2006/main">
          <x14:cfRule type="expression" priority="34458" id="{FFB4E15E-79B7-084F-972C-6494F552FC87}">
            <xm:f>IF(IF(ISNA(VLOOKUP(C3,個股盤後與即時分析!$A:$CF,44,FALSE)),"",VLOOKUP(C3,個股盤後與即時分析!$A:$CF,44,FALSE))&lt;-9.6%,TRUE,FALSE)</xm:f>
            <x14:dxf>
              <font>
                <color theme="0"/>
              </font>
              <fill>
                <patternFill patternType="solid">
                  <fgColor indexed="64"/>
                  <bgColor rgb="FF008000"/>
                </patternFill>
              </fill>
            </x14:dxf>
          </x14:cfRule>
          <x14:cfRule type="expression" priority="34459" id="{F4C269A5-91EA-7B4A-9F33-FFA26321FE0A}">
            <xm:f>IF(IF(ISNA(VLOOKUP(C3,個股盤後與即時分析!$A:$CF,44,FALSE)),"",VLOOKUP(C3,個股盤後與即時分析!$A:$CF,44,FALSE))&gt;9.6%,TRUE,FALSE)</xm:f>
            <x14:dxf>
              <font>
                <color theme="0"/>
              </font>
              <fill>
                <patternFill patternType="solid">
                  <fgColor indexed="64"/>
                  <bgColor rgb="FFFF0000"/>
                </patternFill>
              </fill>
            </x14:dxf>
          </x14:cfRule>
          <x14:cfRule type="expression" priority="34460" id="{B3D0CE64-52DC-7843-9C67-8D3BFB7DC6B3}">
            <xm:f>IF(IF(ISNA(VLOOKUP(C3,個股盤後與即時分析!$A:$CF,44,FALSE)),"",VLOOKUP(C3,個股盤後與即時分析!$A:$CF,44,FALSE))&lt;0,TRUE,FALSE)</xm:f>
            <x14:dxf>
              <font>
                <color rgb="FF006100"/>
              </font>
              <fill>
                <patternFill>
                  <bgColor rgb="FFC6EFCE"/>
                </patternFill>
              </fill>
            </x14:dxf>
          </x14:cfRule>
          <x14:cfRule type="expression" priority="34461" id="{7580719A-BA35-D840-9E35-94AA044ADF3C}">
            <xm:f>IF(IF(ISNA(VLOOKUP(C3,個股盤後與即時分析!$A:$CF,44,FALSE)),"",VLOOKUP(C3,個股盤後與即時分析!$A:$CF,44,FALSE))&gt;0,TRUE,FALSE)</xm:f>
            <x14:dxf>
              <font>
                <color rgb="FF9C0006"/>
              </font>
              <fill>
                <patternFill>
                  <bgColor rgb="FFFFC7CE"/>
                </patternFill>
              </fill>
            </x14:dxf>
          </x14:cfRule>
          <xm:sqref>B12</xm:sqref>
        </x14:conditionalFormatting>
        <x14:conditionalFormatting xmlns:xm="http://schemas.microsoft.com/office/excel/2006/main">
          <x14:cfRule type="expression" priority="34462" id="{0439D2C5-0928-9A4D-8B03-9E1377EE9E81}">
            <xm:f>IF(IF(ISNA(VLOOKUP(#REF!,個股盤後與即時分析!$A:$CF,70,FALSE)),"",VLOOKUP(#REF!,個股盤後與即時分析!$A:$CF,70,FALSE))&gt;8%,TRUE,FALSE)</xm:f>
            <x14:dxf>
              <font>
                <color theme="0"/>
              </font>
              <fill>
                <patternFill patternType="solid">
                  <fgColor indexed="64"/>
                  <bgColor rgb="FFFF0000"/>
                </patternFill>
              </fill>
            </x14:dxf>
          </x14:cfRule>
          <x14:cfRule type="expression" priority="34463" id="{918C0B10-4E2B-0B41-A090-072641BEEB3F}">
            <xm:f>IF(IF(ISNA(VLOOKUP(#REF!,個股盤後與即時分析!$A:$CF,70,FALSE)),"",VLOOKUP(#REF!,個股盤後與即時分析!$A:$CF,70,FALSE))&gt;5%,TRUE,FALSE)</xm:f>
            <x14:dxf>
              <font>
                <color rgb="FF9C0006"/>
              </font>
              <fill>
                <patternFill>
                  <bgColor rgb="FFFFC7CE"/>
                </patternFill>
              </fill>
            </x14:dxf>
          </x14:cfRule>
          <x14:cfRule type="expression" priority="34464" id="{2DFA1126-3B9D-AF49-9E00-6EDCB07DF325}">
            <xm:f>IF(IF(ISNA(VLOOKUP(#REF!,個股盤後與即時分析!$A:$CF,70,FALSE)),"",VLOOKUP(#REF!,個股盤後與即時分析!$A:$CF,70,FALSE))&gt;4%,TRUE,FALSE)</xm:f>
            <x14:dxf>
              <font>
                <color rgb="FF9C6500"/>
              </font>
              <fill>
                <patternFill>
                  <bgColor rgb="FFFFEB9C"/>
                </patternFill>
              </fill>
            </x14:dxf>
          </x14:cfRule>
          <xm:sqref>C27</xm:sqref>
        </x14:conditionalFormatting>
        <x14:conditionalFormatting xmlns:xm="http://schemas.microsoft.com/office/excel/2006/main">
          <x14:cfRule type="expression" priority="3265" id="{1F1C199D-D5DB-E547-A035-4A0A3B3F9D04}">
            <xm:f>IF(VLOOKUP(C3,盤中即時資料與預估量!$A:$AA,25,FALSE)&gt;B10,TRUE,FALSE)</xm:f>
            <x14:dxf>
              <font>
                <color rgb="FF006100"/>
              </font>
              <fill>
                <patternFill>
                  <bgColor rgb="FFC6EFCE"/>
                </patternFill>
              </fill>
            </x14:dxf>
          </x14:cfRule>
          <x14:cfRule type="expression" priority="3266" id="{E9C7C634-DF91-C64C-97C6-A6C19A30AE49}">
            <xm:f>IF(VLOOKUP(C3,盤中即時資料與預估量!$A:$AA,25,FALSE)&lt;B10,TRUE,FALSE)</xm:f>
            <x14:dxf>
              <font>
                <color rgb="FF9C0006"/>
              </font>
              <fill>
                <patternFill>
                  <bgColor rgb="FFFFC7CE"/>
                </patternFill>
              </fill>
            </x14:dxf>
          </x14:cfRule>
          <xm:sqref>C14</xm:sqref>
        </x14:conditionalFormatting>
        <x14:conditionalFormatting xmlns:xm="http://schemas.microsoft.com/office/excel/2006/main">
          <x14:cfRule type="expression" priority="3263" id="{5BFB888C-B16E-CF42-AE55-B8C1A08691A5}">
            <xm:f>IF(VLOOKUP(C3,盤中即時資料與預估量!$A:$AA,26,FALSE)&gt;B10,TRUE,FALSE)</xm:f>
            <x14:dxf>
              <font>
                <color rgb="FF006100"/>
              </font>
              <fill>
                <patternFill>
                  <bgColor rgb="FFC6EFCE"/>
                </patternFill>
              </fill>
            </x14:dxf>
          </x14:cfRule>
          <x14:cfRule type="expression" priority="3264" id="{60A9478E-33A8-D849-9AC2-2B91496E976E}">
            <xm:f>IF(VLOOKUP(C3,盤中即時資料與預估量!$A:$AA,26,FALSE)&lt;B10,TRUE,FALSE)</xm:f>
            <x14:dxf>
              <font>
                <color rgb="FF9C0006"/>
              </font>
              <fill>
                <patternFill>
                  <bgColor rgb="FFFFC7CE"/>
                </patternFill>
              </fill>
            </x14:dxf>
          </x14:cfRule>
          <xm:sqref>C15</xm:sqref>
        </x14:conditionalFormatting>
        <x14:conditionalFormatting xmlns:xm="http://schemas.microsoft.com/office/excel/2006/main">
          <x14:cfRule type="expression" priority="3261" id="{8454A548-9DF2-0041-B52E-E1D232304591}">
            <xm:f>IF(VLOOKUP(C3,盤中即時資料與預估量!$A:$AA,27,FALSE)&gt;B10,TRUE,FALSE)</xm:f>
            <x14:dxf>
              <font>
                <color rgb="FF006100"/>
              </font>
              <fill>
                <patternFill>
                  <bgColor rgb="FFC6EFCE"/>
                </patternFill>
              </fill>
            </x14:dxf>
          </x14:cfRule>
          <x14:cfRule type="expression" priority="3262" id="{2D5A80BE-DDE4-8247-9905-2800E36F580C}">
            <xm:f>IF(VLOOKUP(C3,盤中即時資料與預估量!$A:$AA,27,FALSE)&lt;B10,TRUE,FALSE)</xm:f>
            <x14:dxf>
              <font>
                <color rgb="FF9C0006"/>
              </font>
              <fill>
                <patternFill>
                  <bgColor rgb="FFFFC7CE"/>
                </patternFill>
              </fill>
            </x14:dxf>
          </x14:cfRule>
          <xm:sqref>C16</xm:sqref>
        </x14:conditionalFormatting>
        <x14:conditionalFormatting xmlns:xm="http://schemas.microsoft.com/office/excel/2006/main">
          <x14:cfRule type="expression" priority="34495" id="{DA5EEFBA-5F7B-2746-91D8-A79E2EE86E67}">
            <xm:f>IF(IF(ISNA(VLOOKUP(C3,個股盤後與即時分析!$A:$CF,29,FALSE)),"",VLOOKUP(C3,個股盤後與即時分析!$A:$CF,29,FALSE))&lt;-500,TRUE,FALSE)</xm:f>
            <x14:dxf>
              <font>
                <color theme="0"/>
              </font>
              <fill>
                <patternFill patternType="solid">
                  <fgColor indexed="64"/>
                  <bgColor rgb="FF008000"/>
                </patternFill>
              </fill>
            </x14:dxf>
          </x14:cfRule>
          <x14:cfRule type="expression" priority="34496" id="{8C8548E4-DAAC-C44F-9935-D657BC17C742}">
            <xm:f>IF(IF(ISNA(VLOOKUP(C3,個股盤後與即時分析!$A:$CF,29,FALSE)),"",VLOOKUP(C3,個股盤後與即時分析!$A:$CF,29,FALSE))&gt;500,TRUE,FALSE)</xm:f>
            <x14:dxf>
              <font>
                <color theme="0"/>
              </font>
              <fill>
                <patternFill patternType="solid">
                  <fgColor indexed="64"/>
                  <bgColor rgb="FFFF0000"/>
                </patternFill>
              </fill>
            </x14:dxf>
          </x14:cfRule>
          <x14:cfRule type="expression" priority="34497" id="{BBA672DA-F98D-0240-A373-4827892C257B}">
            <xm:f>IF(IF(ISNA(VLOOKUP(C3,個股盤後與即時分析!$A:$CF,29,FALSE)),"",VLOOKUP(C3,個股盤後與即時分析!$A:$CF,29,FALSE))&lt;0,TRUE,FALSE)</xm:f>
            <x14:dxf>
              <font>
                <color rgb="FF006100"/>
              </font>
              <fill>
                <patternFill>
                  <bgColor rgb="FFC6EFCE"/>
                </patternFill>
              </fill>
            </x14:dxf>
          </x14:cfRule>
          <x14:cfRule type="expression" priority="34498" id="{24A6620C-DD13-D34F-939C-2B7488AC90F0}">
            <xm:f>IF(IF(ISNA(VLOOKUP(C3,個股盤後與即時分析!$A:$CF,29,FALSE)),"",VLOOKUP(C3,個股盤後與即時分析!$A:$CF,29,FALSE))&gt;0,TRUE,FALSE)</xm:f>
            <x14:dxf>
              <font>
                <color rgb="FF9C0006"/>
              </font>
              <fill>
                <patternFill>
                  <bgColor rgb="FFFFC7CE"/>
                </patternFill>
              </fill>
            </x14:dxf>
          </x14:cfRule>
          <xm:sqref>B22</xm:sqref>
        </x14:conditionalFormatting>
        <x14:conditionalFormatting xmlns:xm="http://schemas.microsoft.com/office/excel/2006/main">
          <x14:cfRule type="expression" priority="34499" id="{AB76D735-3B4E-2E48-8AF1-3D2BAEBDE983}">
            <xm:f>IF(OR(VLOOKUP(C3,個股盤後與即時分析!$A:$CF,29,FALSE)="",ISNA(VLOOKUP(C3,個股盤後與即時分析!$A:$CF,29,FALSE))),TRUE,FALSE)</xm:f>
            <x14:dxf>
              <font>
                <color auto="1"/>
              </font>
              <fill>
                <patternFill patternType="none">
                  <fgColor indexed="64"/>
                  <bgColor auto="1"/>
                </patternFill>
              </fill>
            </x14:dxf>
          </x14:cfRule>
          <xm:sqref>B22</xm:sqref>
        </x14:conditionalFormatting>
        <x14:conditionalFormatting xmlns:xm="http://schemas.microsoft.com/office/excel/2006/main">
          <x14:cfRule type="expression" priority="34500" id="{02481553-CA20-2D4D-B5A2-C54721DD741C}">
            <xm:f>IF(IF(ISNA(VLOOKUP(C3,個股盤後與即時分析!$A:$CF,31,FALSE)),"",VLOOKUP(C3,個股盤後與即時分析!$A:$CF,31,FALSE))&lt;-500,TRUE,FALSE)</xm:f>
            <x14:dxf>
              <font>
                <color theme="0"/>
              </font>
              <fill>
                <patternFill patternType="solid">
                  <fgColor indexed="64"/>
                  <bgColor rgb="FF008000"/>
                </patternFill>
              </fill>
            </x14:dxf>
          </x14:cfRule>
          <x14:cfRule type="expression" priority="34501" id="{1E8C04DB-B3A7-6E4B-9536-E0B8AA255CA9}">
            <xm:f>IF(IF(ISNA(VLOOKUP(C3,個股盤後與即時分析!$A:$CF,31,FALSE)),"",VLOOKUP(C3,個股盤後與即時分析!$A:$CF,31,FALSE))&gt;500,TRUE,FALSE)</xm:f>
            <x14:dxf>
              <font>
                <color theme="0"/>
              </font>
              <fill>
                <patternFill patternType="solid">
                  <fgColor indexed="64"/>
                  <bgColor rgb="FFFF0000"/>
                </patternFill>
              </fill>
            </x14:dxf>
          </x14:cfRule>
          <x14:cfRule type="expression" priority="34502" id="{853FC392-224B-3649-9EFF-FB2EC19790C5}">
            <xm:f>IF(IF(ISNA(VLOOKUP(C3,個股盤後與即時分析!$A:$CF,31,FALSE)),"",VLOOKUP(C3,個股盤後與即時分析!$A:$CF,31,FALSE))&lt;0,TRUE,FALSE)</xm:f>
            <x14:dxf>
              <font>
                <color rgb="FF006100"/>
              </font>
              <fill>
                <patternFill>
                  <bgColor rgb="FFC6EFCE"/>
                </patternFill>
              </fill>
            </x14:dxf>
          </x14:cfRule>
          <x14:cfRule type="expression" priority="34503" id="{5E79E271-0381-F349-884E-3F421A802DFD}">
            <xm:f>IF(IF(ISNA(VLOOKUP(C3,個股盤後與即時分析!$A:$CF,31,FALSE)),"",VLOOKUP(C3,個股盤後與即時分析!$A:$CF,31,FALSE))&gt;0,TRUE,FALSE)</xm:f>
            <x14:dxf>
              <font>
                <color rgb="FF9C0006"/>
              </font>
              <fill>
                <patternFill>
                  <bgColor rgb="FFFFC7CE"/>
                </patternFill>
              </fill>
            </x14:dxf>
          </x14:cfRule>
          <xm:sqref>C22</xm:sqref>
        </x14:conditionalFormatting>
        <x14:conditionalFormatting xmlns:xm="http://schemas.microsoft.com/office/excel/2006/main">
          <x14:cfRule type="expression" priority="34504" id="{99D8C261-2C95-7448-A5F8-13C6A231227C}">
            <xm:f>IF(OR(VLOOKUP(C3,個股盤後與即時分析!$A:$CF,31,FALSE)="",ISNA(VLOOKUP(C3,個股盤後與即時分析!$A:$CF,31,FALSE))),TRUE,FALSE)</xm:f>
            <x14:dxf>
              <font>
                <color auto="1"/>
              </font>
              <fill>
                <patternFill patternType="none">
                  <fgColor indexed="64"/>
                  <bgColor auto="1"/>
                </patternFill>
              </fill>
            </x14:dxf>
          </x14:cfRule>
          <xm:sqref>C22</xm:sqref>
        </x14:conditionalFormatting>
        <x14:conditionalFormatting xmlns:xm="http://schemas.microsoft.com/office/excel/2006/main">
          <x14:cfRule type="expression" priority="34505" id="{AED1E9EB-4C12-AC4A-8398-28EA1B9C90D1}">
            <xm:f>IF(IF(ISNA(VLOOKUP(C3,個股盤後與即時分析!$A:$CF,33,FALSE)),"",VLOOKUP(C3,個股盤後與即時分析!$A:$CF,33,FALSE))&lt;-500,TRUE,FALSE)</xm:f>
            <x14:dxf>
              <font>
                <color theme="0"/>
              </font>
              <fill>
                <patternFill patternType="solid">
                  <fgColor indexed="64"/>
                  <bgColor rgb="FF008000"/>
                </patternFill>
              </fill>
            </x14:dxf>
          </x14:cfRule>
          <x14:cfRule type="expression" priority="34506" id="{F183FDFE-9F19-5A4E-8D40-7FCDD25BC8D7}">
            <xm:f>IF(IF(ISNA(VLOOKUP(C3,個股盤後與即時分析!$A:$CF,33,FALSE)),"",VLOOKUP(C3,個股盤後與即時分析!$A:$CF,33,FALSE))&gt;500,TRUE,FALSE)</xm:f>
            <x14:dxf>
              <font>
                <color theme="0"/>
              </font>
              <fill>
                <patternFill patternType="solid">
                  <fgColor indexed="64"/>
                  <bgColor rgb="FFFF0000"/>
                </patternFill>
              </fill>
            </x14:dxf>
          </x14:cfRule>
          <x14:cfRule type="expression" priority="34507" id="{30B742A2-55E6-D847-AD16-17621F3787BF}">
            <xm:f>IF(IF(ISNA(VLOOKUP(C3,個股盤後與即時分析!$A:$CF,33,FALSE)),"",VLOOKUP(C3,個股盤後與即時分析!$A:$CF,33,FALSE))&lt;0,TRUE,FALSE)</xm:f>
            <x14:dxf>
              <font>
                <color rgb="FF006100"/>
              </font>
              <fill>
                <patternFill>
                  <bgColor rgb="FFC6EFCE"/>
                </patternFill>
              </fill>
            </x14:dxf>
          </x14:cfRule>
          <x14:cfRule type="expression" priority="34508" id="{1606D3FF-DCA8-944A-8C9D-F0949E837AC4}">
            <xm:f>IF(IF(ISNA(VLOOKUP(C3,個股盤後與即時分析!$A:$CF,33,FALSE)),"",VLOOKUP(C3,個股盤後與即時分析!$A:$CF,33,FALSE))&gt;0,TRUE,FALSE)</xm:f>
            <x14:dxf>
              <font>
                <color rgb="FF9C0006"/>
              </font>
              <fill>
                <patternFill>
                  <bgColor rgb="FFFFC7CE"/>
                </patternFill>
              </fill>
            </x14:dxf>
          </x14:cfRule>
          <xm:sqref>D22</xm:sqref>
        </x14:conditionalFormatting>
        <x14:conditionalFormatting xmlns:xm="http://schemas.microsoft.com/office/excel/2006/main">
          <x14:cfRule type="expression" priority="34509" id="{A6951396-F3D8-8B46-8A4F-9B76F3AFD833}">
            <xm:f>IF(OR(VLOOKUP(C3,個股盤後與即時分析!$A:$CF,33,FALSE)="",ISNA(VLOOKUP(C3,個股盤後與即時分析!$A:$CF,33,FALSE))),TRUE,FALSE)</xm:f>
            <x14:dxf>
              <font>
                <color auto="1"/>
              </font>
              <fill>
                <patternFill patternType="none">
                  <fgColor indexed="64"/>
                  <bgColor auto="1"/>
                </patternFill>
              </fill>
            </x14:dxf>
          </x14:cfRule>
          <xm:sqref>D22</xm:sqref>
        </x14:conditionalFormatting>
        <x14:conditionalFormatting xmlns:xm="http://schemas.microsoft.com/office/excel/2006/main">
          <x14:cfRule type="expression" priority="34510" id="{6EF717CA-53F6-BF44-A394-4E3D87F87C85}">
            <xm:f>IF(IF(ISNA(VLOOKUP(C3,個股盤後與即時分析!$A:$CF,28,FALSE)),"",VLOOKUP(C3,個股盤後與即時分析!$A:$CF,28,FALSE))&lt;-5000,TRUE,FALSE)</xm:f>
            <x14:dxf>
              <font>
                <color theme="0"/>
              </font>
              <fill>
                <patternFill patternType="solid">
                  <fgColor indexed="64"/>
                  <bgColor rgb="FF008000"/>
                </patternFill>
              </fill>
            </x14:dxf>
          </x14:cfRule>
          <x14:cfRule type="expression" priority="34511" id="{9C10E0B3-FF4C-D541-AE24-01093776CEC5}">
            <xm:f>IF(IF(ISNA(VLOOKUP(C3,個股盤後與即時分析!$A:$CF,28,FALSE)),"",VLOOKUP(C3,個股盤後與即時分析!$A:$CF,28,FALSE))&gt;5000,TRUE,FALSE)</xm:f>
            <x14:dxf>
              <font>
                <color theme="0"/>
              </font>
              <fill>
                <patternFill patternType="solid">
                  <fgColor indexed="64"/>
                  <bgColor rgb="FFFF0000"/>
                </patternFill>
              </fill>
            </x14:dxf>
          </x14:cfRule>
          <x14:cfRule type="expression" priority="34512" id="{66A13AF9-B451-6C4D-9F51-6AA777DC67B9}">
            <xm:f>IF(IF(ISNA(VLOOKUP(C3,個股盤後與即時分析!$A:$CF,28,FALSE)),"",VLOOKUP(C3,個股盤後與即時分析!$A:$CF,28,FALSE))&lt;0,TRUE,FALSE)</xm:f>
            <x14:dxf>
              <font>
                <color rgb="FF006100"/>
              </font>
              <fill>
                <patternFill>
                  <bgColor rgb="FFC6EFCE"/>
                </patternFill>
              </fill>
            </x14:dxf>
          </x14:cfRule>
          <x14:cfRule type="expression" priority="34513" id="{AC9A208C-FBE8-6C4A-99DC-DBF3E67D57C5}">
            <xm:f>IF(IF(ISNA(VLOOKUP(C3,個股盤後與即時分析!$A:$CF,28,FALSE)),"",VLOOKUP(C3,個股盤後與即時分析!$A:$CF,28,FALSE))&gt;0,TRUE,FALSE)</xm:f>
            <x14:dxf>
              <font>
                <color rgb="FF9C0006"/>
              </font>
              <fill>
                <patternFill>
                  <bgColor rgb="FFFFC7CE"/>
                </patternFill>
              </fill>
            </x14:dxf>
          </x14:cfRule>
          <xm:sqref>B23</xm:sqref>
        </x14:conditionalFormatting>
        <x14:conditionalFormatting xmlns:xm="http://schemas.microsoft.com/office/excel/2006/main">
          <x14:cfRule type="expression" priority="34514" id="{585C12BA-A874-F04D-9540-8FD31F0D6EFD}">
            <xm:f>IF(OR(VLOOKUP(C3,個股盤後與即時分析!$A:$CF,28,FALSE)="",ISNA(VLOOKUP(C3,個股盤後與即時分析!$A:$CF,28,FALSE))),TRUE,FALSE)</xm:f>
            <x14:dxf>
              <font>
                <color auto="1"/>
              </font>
              <fill>
                <patternFill patternType="none">
                  <fgColor indexed="64"/>
                  <bgColor auto="1"/>
                </patternFill>
              </fill>
            </x14:dxf>
          </x14:cfRule>
          <xm:sqref>B23</xm:sqref>
        </x14:conditionalFormatting>
        <x14:conditionalFormatting xmlns:xm="http://schemas.microsoft.com/office/excel/2006/main">
          <x14:cfRule type="expression" priority="34515" id="{0C2D9361-5B5B-D14C-BD94-FCA24D68EE7A}">
            <xm:f>IF(IF(ISNA(VLOOKUP(C3,個股盤後與即時分析!$A:$CF,30,FALSE)),"",VLOOKUP(C3,個股盤後與即時分析!$A:$CF,30,FALSE))&lt;-5000,TRUE,FALSE)</xm:f>
            <x14:dxf>
              <font>
                <color theme="0"/>
              </font>
              <fill>
                <patternFill patternType="solid">
                  <fgColor indexed="64"/>
                  <bgColor rgb="FF008000"/>
                </patternFill>
              </fill>
            </x14:dxf>
          </x14:cfRule>
          <x14:cfRule type="expression" priority="34516" id="{391D3F7C-876D-AD4E-8041-468F7E72D0C3}">
            <xm:f>IF(IF(ISNA(VLOOKUP(C3,個股盤後與即時分析!$A:$CF,30,FALSE)),"",VLOOKUP(C3,個股盤後與即時分析!$A:$CF,30,FALSE))&gt;5000,TRUE,FALSE)</xm:f>
            <x14:dxf>
              <font>
                <color theme="0"/>
              </font>
              <fill>
                <patternFill patternType="solid">
                  <fgColor indexed="64"/>
                  <bgColor rgb="FFFF0000"/>
                </patternFill>
              </fill>
            </x14:dxf>
          </x14:cfRule>
          <x14:cfRule type="expression" priority="34517" id="{E5E6137A-EBAD-874F-8482-C68DB1456274}">
            <xm:f>IF(IF(ISNA(VLOOKUP(C3,個股盤後與即時分析!$A:$CF,30,FALSE)),"",VLOOKUP(C3,個股盤後與即時分析!$A:$CF,30,FALSE))&lt;0,TRUE,FALSE)</xm:f>
            <x14:dxf>
              <font>
                <color rgb="FF006100"/>
              </font>
              <fill>
                <patternFill>
                  <bgColor rgb="FFC6EFCE"/>
                </patternFill>
              </fill>
            </x14:dxf>
          </x14:cfRule>
          <x14:cfRule type="expression" priority="34518" id="{8C2AEEE6-D16B-E04E-8672-6A2E51CEE48D}">
            <xm:f>IF(IF(ISNA(VLOOKUP(C3,個股盤後與即時分析!$A:$CF,30,FALSE)),"",VLOOKUP(C3,個股盤後與即時分析!$A:$CF,30,FALSE))&gt;0,TRUE,FALSE)</xm:f>
            <x14:dxf>
              <font>
                <color rgb="FF9C0006"/>
              </font>
              <fill>
                <patternFill>
                  <bgColor rgb="FFFFC7CE"/>
                </patternFill>
              </fill>
            </x14:dxf>
          </x14:cfRule>
          <xm:sqref>C23</xm:sqref>
        </x14:conditionalFormatting>
        <x14:conditionalFormatting xmlns:xm="http://schemas.microsoft.com/office/excel/2006/main">
          <x14:cfRule type="expression" priority="34519" id="{FB47B474-5A4F-F748-95F6-A133953E9304}">
            <xm:f>IF(OR(VLOOKUP(C3,個股盤後與即時分析!$A:$CF,30,FALSE)="",ISNA(VLOOKUP(C3,個股盤後與即時分析!$A:$CF,30,FALSE))),TRUE,FALSE)</xm:f>
            <x14:dxf>
              <font>
                <color auto="1"/>
              </font>
              <fill>
                <patternFill patternType="none">
                  <fgColor indexed="64"/>
                  <bgColor auto="1"/>
                </patternFill>
              </fill>
            </x14:dxf>
          </x14:cfRule>
          <xm:sqref>C23</xm:sqref>
        </x14:conditionalFormatting>
        <x14:conditionalFormatting xmlns:xm="http://schemas.microsoft.com/office/excel/2006/main">
          <x14:cfRule type="expression" priority="34520" id="{E665358E-916A-BD47-95FD-253A507E1477}">
            <xm:f>IF(IF(ISNA(VLOOKUP(C3,個股盤後與即時分析!$A:$CF,32,FALSE)),"",VLOOKUP(C3,個股盤後與即時分析!$A:$CF,32,FALSE))&lt;-5000,TRUE,FALSE)</xm:f>
            <x14:dxf>
              <font>
                <color theme="0"/>
              </font>
              <fill>
                <patternFill patternType="solid">
                  <fgColor indexed="64"/>
                  <bgColor rgb="FF008000"/>
                </patternFill>
              </fill>
            </x14:dxf>
          </x14:cfRule>
          <x14:cfRule type="expression" priority="34521" id="{2836B05C-C66F-6845-904C-CD98851CBEA6}">
            <xm:f>IF(IF(ISNA(VLOOKUP(C3,個股盤後與即時分析!$A:$CF,32,FALSE)),"",VLOOKUP(C3,個股盤後與即時分析!$A:$CF,32,FALSE))&gt;5000,TRUE,FALSE)</xm:f>
            <x14:dxf>
              <font>
                <color theme="0"/>
              </font>
              <fill>
                <patternFill patternType="solid">
                  <fgColor indexed="64"/>
                  <bgColor rgb="FFFF0000"/>
                </patternFill>
              </fill>
            </x14:dxf>
          </x14:cfRule>
          <x14:cfRule type="expression" priority="34522" id="{ECE722FA-D0D8-7D4E-8D12-D5B7CFB7C51E}">
            <xm:f>IF(IF(ISNA(VLOOKUP(C3,個股盤後與即時分析!$A:$CF,32,FALSE)),"",VLOOKUP(C3,個股盤後與即時分析!$A:$CF,32,FALSE))&lt;0,TRUE,FALSE)</xm:f>
            <x14:dxf>
              <font>
                <color rgb="FF006100"/>
              </font>
              <fill>
                <patternFill>
                  <bgColor rgb="FFC6EFCE"/>
                </patternFill>
              </fill>
            </x14:dxf>
          </x14:cfRule>
          <x14:cfRule type="expression" priority="34523" id="{D20A4AB7-D33F-2C4B-B1C7-7B58B9C7641B}">
            <xm:f>IF(IF(ISNA(VLOOKUP(C3,個股盤後與即時分析!$A:$CF,32,FALSE)),"",VLOOKUP(C3,個股盤後與即時分析!$A:$CF,32,FALSE))&gt;0,TRUE,FALSE)</xm:f>
            <x14:dxf>
              <font>
                <color rgb="FF9C0006"/>
              </font>
              <fill>
                <patternFill>
                  <bgColor rgb="FFFFC7CE"/>
                </patternFill>
              </fill>
            </x14:dxf>
          </x14:cfRule>
          <xm:sqref>D23</xm:sqref>
        </x14:conditionalFormatting>
        <x14:conditionalFormatting xmlns:xm="http://schemas.microsoft.com/office/excel/2006/main">
          <x14:cfRule type="expression" priority="34524" id="{5AE63195-C87E-8D43-85B5-1CFE4DD880A0}">
            <xm:f>IF(OR(VLOOKUP(C3,個股盤後與即時分析!$A:$CF,32,FALSE)="",ISNA(VLOOKUP(C3,個股盤後與即時分析!$A:$CF,32,FALSE))),TRUE,FALSE)</xm:f>
            <x14:dxf>
              <font>
                <color auto="1"/>
              </font>
              <fill>
                <patternFill patternType="none">
                  <fgColor indexed="64"/>
                  <bgColor auto="1"/>
                </patternFill>
              </fill>
            </x14:dxf>
          </x14:cfRule>
          <xm:sqref>D23</xm:sqref>
        </x14:conditionalFormatting>
        <x14:conditionalFormatting xmlns:xm="http://schemas.microsoft.com/office/excel/2006/main">
          <x14:cfRule type="expression" priority="545" id="{5ACFD9D5-A5A1-8C44-8297-EC909E82860D}">
            <xm:f>IF(IF(ISNA(VLOOKUP(H3,個股盤後與即時分析!$A:$CF,44,FALSE)),"",VLOOKUP(H3,個股盤後與即時分析!$A:$CF,44,FALSE))&lt;0,TRUE,FALSE)</xm:f>
            <x14:dxf>
              <font>
                <color rgb="FF006100"/>
              </font>
              <fill>
                <patternFill>
                  <bgColor rgb="FFC6EFCE"/>
                </patternFill>
              </fill>
            </x14:dxf>
          </x14:cfRule>
          <x14:cfRule type="expression" priority="546" id="{6129C5B2-6540-FC45-BDE6-C136DC35B065}">
            <xm:f>IF(IF(ISNA(VLOOKUP(H3,個股盤後與即時分析!$A:$CF,44,FALSE)),"",VLOOKUP(H3,個股盤後與即時分析!$A:$CF,44,FALSE))&gt;0,TRUE,FALSE)</xm:f>
            <x14:dxf>
              <font>
                <color rgb="FF9C0006"/>
              </font>
              <fill>
                <patternFill>
                  <bgColor rgb="FFFFC7CE"/>
                </patternFill>
              </fill>
            </x14:dxf>
          </x14:cfRule>
          <xm:sqref>H11</xm:sqref>
        </x14:conditionalFormatting>
        <x14:conditionalFormatting xmlns:xm="http://schemas.microsoft.com/office/excel/2006/main">
          <x14:cfRule type="expression" priority="547" id="{49B8F086-9307-EF47-A12A-BFCA27721446}">
            <xm:f>IF(IF(ISNA(VLOOKUP(H3,個股盤後與即時分析!$A:$CF,44,FALSE)),"",VLOOKUP(H3,個股盤後與即時分析!$A:$CF,44,FALSE))&lt;-9.6%,TRUE,FALSE)</xm:f>
            <x14:dxf>
              <font>
                <color theme="0"/>
              </font>
              <fill>
                <patternFill patternType="solid">
                  <fgColor indexed="64"/>
                  <bgColor rgb="FF008000"/>
                </patternFill>
              </fill>
            </x14:dxf>
          </x14:cfRule>
          <x14:cfRule type="expression" priority="548" id="{475EBF9A-B44B-5146-8B5E-D001BBF9DBD2}">
            <xm:f>IF(IF(ISNA(VLOOKUP(H3,個股盤後與即時分析!$A:$CF,44,FALSE)),"",VLOOKUP(H3,個股盤後與即時分析!$A:$CF,44,FALSE))&gt;9.6%,TRUE,FALSE)</xm:f>
            <x14:dxf>
              <font>
                <color theme="0"/>
              </font>
              <fill>
                <patternFill patternType="solid">
                  <fgColor indexed="64"/>
                  <bgColor rgb="FFFF0000"/>
                </patternFill>
              </fill>
            </x14:dxf>
          </x14:cfRule>
          <x14:cfRule type="expression" priority="549" id="{DC080153-F5FD-7E4C-9356-7BBCB8714EB0}">
            <xm:f>IF(IF(ISNA(VLOOKUP(H3,個股盤後與即時分析!$A:$CF,44,FALSE)),"",VLOOKUP(H3,個股盤後與即時分析!$A:$CF,44,FALSE))&lt;0,TRUE,FALSE)</xm:f>
            <x14:dxf>
              <font>
                <color rgb="FF006100"/>
              </font>
              <fill>
                <patternFill>
                  <bgColor rgb="FFC6EFCE"/>
                </patternFill>
              </fill>
            </x14:dxf>
          </x14:cfRule>
          <x14:cfRule type="expression" priority="550" id="{94AD3495-5876-EF42-ABB8-F3DEA2A9638D}">
            <xm:f>IF(IF(ISNA(VLOOKUP(H3,個股盤後與即時分析!$A:$CF,44,FALSE)),"",VLOOKUP(H3,個股盤後與即時分析!$A:$CF,44,FALSE))&gt;0,TRUE,FALSE)</xm:f>
            <x14:dxf>
              <font>
                <color rgb="FF9C0006"/>
              </font>
              <fill>
                <patternFill>
                  <bgColor rgb="FFFFC7CE"/>
                </patternFill>
              </fill>
            </x14:dxf>
          </x14:cfRule>
          <xm:sqref>G10</xm:sqref>
        </x14:conditionalFormatting>
        <x14:conditionalFormatting xmlns:xm="http://schemas.microsoft.com/office/excel/2006/main">
          <x14:cfRule type="expression" priority="551" id="{33847940-2508-7E4E-9ABE-8126061F1C27}">
            <xm:f>IF(IF(ISNA(VLOOKUP(H3,個股盤後與即時分析!$A:$CF,44,FALSE)),"",VLOOKUP(H3,個股盤後與即時分析!$A:$CF,44,FALSE))&lt;-9.6%,TRUE,FALSE)</xm:f>
            <x14:dxf>
              <font>
                <color theme="0"/>
              </font>
              <fill>
                <patternFill patternType="solid">
                  <fgColor indexed="64"/>
                  <bgColor rgb="FF008000"/>
                </patternFill>
              </fill>
            </x14:dxf>
          </x14:cfRule>
          <x14:cfRule type="expression" priority="552" id="{14106C28-E345-D04A-B88F-EBAD269DD5FF}">
            <xm:f>IF(IF(ISNA(VLOOKUP(H3,個股盤後與即時分析!$A:$CF,44,FALSE)),"",VLOOKUP(H3,個股盤後與即時分析!$A:$CF,44,FALSE))&gt;9.6%,TRUE,FALSE)</xm:f>
            <x14:dxf>
              <font>
                <color theme="0"/>
              </font>
              <fill>
                <patternFill patternType="solid">
                  <fgColor indexed="64"/>
                  <bgColor rgb="FFFF0000"/>
                </patternFill>
              </fill>
            </x14:dxf>
          </x14:cfRule>
          <x14:cfRule type="expression" priority="553" id="{C820D5FF-27A3-CC49-B923-9A9132E8FBFB}">
            <xm:f>IF(IF(ISNA(VLOOKUP(H3,個股盤後與即時分析!$A:$CF,44,FALSE)),"",VLOOKUP(H3,個股盤後與即時分析!$A:$CF,44,FALSE))&lt;0,TRUE,FALSE)</xm:f>
            <x14:dxf>
              <font>
                <color rgb="FF006100"/>
              </font>
              <fill>
                <patternFill>
                  <bgColor rgb="FFC6EFCE"/>
                </patternFill>
              </fill>
            </x14:dxf>
          </x14:cfRule>
          <x14:cfRule type="expression" priority="554" id="{381F9B86-7B4F-264A-AB49-EEE0C38D5A4E}">
            <xm:f>IF(IF(ISNA(VLOOKUP(H3,個股盤後與即時分析!$A:$CF,44,FALSE)),"",VLOOKUP(H3,個股盤後與即時分析!$A:$CF,44,FALSE))&gt;0,TRUE,FALSE)</xm:f>
            <x14:dxf>
              <font>
                <color rgb="FF9C0006"/>
              </font>
              <fill>
                <patternFill>
                  <bgColor rgb="FFFFC7CE"/>
                </patternFill>
              </fill>
            </x14:dxf>
          </x14:cfRule>
          <xm:sqref>G11</xm:sqref>
        </x14:conditionalFormatting>
        <x14:conditionalFormatting xmlns:xm="http://schemas.microsoft.com/office/excel/2006/main">
          <x14:cfRule type="expression" priority="555" id="{F200A68F-137B-8B4A-BD3C-B957D9C9BCBC}">
            <xm:f>IF(IF(ISNA(VLOOKUP(H3,個股盤後與即時分析!$A:$CF,44,FALSE)),"",VLOOKUP(H3,個股盤後與即時分析!$A:$CF,44,FALSE))&lt;-9.6%,TRUE,FALSE)</xm:f>
            <x14:dxf>
              <font>
                <color theme="0"/>
              </font>
              <fill>
                <patternFill patternType="solid">
                  <fgColor indexed="64"/>
                  <bgColor rgb="FF008000"/>
                </patternFill>
              </fill>
            </x14:dxf>
          </x14:cfRule>
          <x14:cfRule type="expression" priority="556" id="{32BB3F0B-9657-9946-AEC9-CAB8865EF8C9}">
            <xm:f>IF(IF(ISNA(VLOOKUP(H3,個股盤後與即時分析!$A:$CF,44,FALSE)),"",VLOOKUP(H3,個股盤後與即時分析!$A:$CF,44,FALSE))&gt;9.6%,TRUE,FALSE)</xm:f>
            <x14:dxf>
              <font>
                <color theme="0"/>
              </font>
              <fill>
                <patternFill patternType="solid">
                  <fgColor indexed="64"/>
                  <bgColor rgb="FFFF0000"/>
                </patternFill>
              </fill>
            </x14:dxf>
          </x14:cfRule>
          <x14:cfRule type="expression" priority="557" id="{A356C357-4E0A-454A-A394-62EBFC9B9050}">
            <xm:f>IF(IF(ISNA(VLOOKUP(H3,個股盤後與即時分析!$A:$CF,44,FALSE)),"",VLOOKUP(H3,個股盤後與即時分析!$A:$CF,44,FALSE))&lt;0,TRUE,FALSE)</xm:f>
            <x14:dxf>
              <font>
                <color rgb="FF006100"/>
              </font>
              <fill>
                <patternFill>
                  <bgColor rgb="FFC6EFCE"/>
                </patternFill>
              </fill>
            </x14:dxf>
          </x14:cfRule>
          <x14:cfRule type="expression" priority="558" id="{937E3874-C9C3-2A4D-A53D-13DC7F9A6CF7}">
            <xm:f>IF(IF(ISNA(VLOOKUP(H3,個股盤後與即時分析!$A:$CF,44,FALSE)),"",VLOOKUP(H3,個股盤後與即時分析!$A:$CF,44,FALSE))&gt;0,TRUE,FALSE)</xm:f>
            <x14:dxf>
              <font>
                <color rgb="FF9C0006"/>
              </font>
              <fill>
                <patternFill>
                  <bgColor rgb="FFFFC7CE"/>
                </patternFill>
              </fill>
            </x14:dxf>
          </x14:cfRule>
          <xm:sqref>G12</xm:sqref>
        </x14:conditionalFormatting>
        <x14:conditionalFormatting xmlns:xm="http://schemas.microsoft.com/office/excel/2006/main">
          <x14:cfRule type="expression" priority="559" id="{58A71A7D-FD44-EE45-A3DF-F03388E37D5F}">
            <xm:f>IF(IF(ISNA(VLOOKUP(#REF!,個股盤後與即時分析!$A:$CF,70,FALSE)),"",VLOOKUP(#REF!,個股盤後與即時分析!$A:$CF,70,FALSE))&gt;8%,TRUE,FALSE)</xm:f>
            <x14:dxf>
              <font>
                <color theme="0"/>
              </font>
              <fill>
                <patternFill patternType="solid">
                  <fgColor indexed="64"/>
                  <bgColor rgb="FFFF0000"/>
                </patternFill>
              </fill>
            </x14:dxf>
          </x14:cfRule>
          <x14:cfRule type="expression" priority="560" id="{442E8DA9-66A3-D44F-9D6D-B9B05380818B}">
            <xm:f>IF(IF(ISNA(VLOOKUP(#REF!,個股盤後與即時分析!$A:$CF,70,FALSE)),"",VLOOKUP(#REF!,個股盤後與即時分析!$A:$CF,70,FALSE))&gt;5%,TRUE,FALSE)</xm:f>
            <x14:dxf>
              <font>
                <color rgb="FF9C0006"/>
              </font>
              <fill>
                <patternFill>
                  <bgColor rgb="FFFFC7CE"/>
                </patternFill>
              </fill>
            </x14:dxf>
          </x14:cfRule>
          <x14:cfRule type="expression" priority="561" id="{5FE13A14-A376-844E-8EBD-27039263F0FE}">
            <xm:f>IF(IF(ISNA(VLOOKUP(#REF!,個股盤後與即時分析!$A:$CF,70,FALSE)),"",VLOOKUP(#REF!,個股盤後與即時分析!$A:$CF,70,FALSE))&gt;4%,TRUE,FALSE)</xm:f>
            <x14:dxf>
              <font>
                <color rgb="FF9C6500"/>
              </font>
              <fill>
                <patternFill>
                  <bgColor rgb="FFFFEB9C"/>
                </patternFill>
              </fill>
            </x14:dxf>
          </x14:cfRule>
          <xm:sqref>H27</xm:sqref>
        </x14:conditionalFormatting>
        <x14:conditionalFormatting xmlns:xm="http://schemas.microsoft.com/office/excel/2006/main">
          <x14:cfRule type="expression" priority="421" id="{3D123386-A788-4B42-B733-4522C4BB35ED}">
            <xm:f>IF(VLOOKUP(H3,盤中即時資料與預估量!$A:$AA,25,FALSE)&gt;G10,TRUE,FALSE)</xm:f>
            <x14:dxf>
              <font>
                <color rgb="FF006100"/>
              </font>
              <fill>
                <patternFill>
                  <bgColor rgb="FFC6EFCE"/>
                </patternFill>
              </fill>
            </x14:dxf>
          </x14:cfRule>
          <x14:cfRule type="expression" priority="422" id="{1D5CF50A-D3C3-4347-BDB3-00777170C56D}">
            <xm:f>IF(VLOOKUP(H3,盤中即時資料與預估量!$A:$AA,25,FALSE)&lt;G10,TRUE,FALSE)</xm:f>
            <x14:dxf>
              <font>
                <color rgb="FF9C0006"/>
              </font>
              <fill>
                <patternFill>
                  <bgColor rgb="FFFFC7CE"/>
                </patternFill>
              </fill>
            </x14:dxf>
          </x14:cfRule>
          <xm:sqref>H14</xm:sqref>
        </x14:conditionalFormatting>
        <x14:conditionalFormatting xmlns:xm="http://schemas.microsoft.com/office/excel/2006/main">
          <x14:cfRule type="expression" priority="419" id="{17697AD7-8A25-F74B-9FC8-64210B76EBB2}">
            <xm:f>IF(VLOOKUP(H3,盤中即時資料與預估量!$A:$AA,26,FALSE)&gt;G10,TRUE,FALSE)</xm:f>
            <x14:dxf>
              <font>
                <color rgb="FF006100"/>
              </font>
              <fill>
                <patternFill>
                  <bgColor rgb="FFC6EFCE"/>
                </patternFill>
              </fill>
            </x14:dxf>
          </x14:cfRule>
          <x14:cfRule type="expression" priority="420" id="{D88462A0-272A-044E-BE24-4F5540B3D400}">
            <xm:f>IF(VLOOKUP(H3,盤中即時資料與預估量!$A:$AA,26,FALSE)&lt;G10,TRUE,FALSE)</xm:f>
            <x14:dxf>
              <font>
                <color rgb="FF9C0006"/>
              </font>
              <fill>
                <patternFill>
                  <bgColor rgb="FFFFC7CE"/>
                </patternFill>
              </fill>
            </x14:dxf>
          </x14:cfRule>
          <xm:sqref>H15</xm:sqref>
        </x14:conditionalFormatting>
        <x14:conditionalFormatting xmlns:xm="http://schemas.microsoft.com/office/excel/2006/main">
          <x14:cfRule type="expression" priority="417" id="{D25F0613-FA41-5441-AE22-C687813F502C}">
            <xm:f>IF(VLOOKUP(H3,盤中即時資料與預估量!$A:$AA,27,FALSE)&gt;G10,TRUE,FALSE)</xm:f>
            <x14:dxf>
              <font>
                <color rgb="FF006100"/>
              </font>
              <fill>
                <patternFill>
                  <bgColor rgb="FFC6EFCE"/>
                </patternFill>
              </fill>
            </x14:dxf>
          </x14:cfRule>
          <x14:cfRule type="expression" priority="418" id="{316796B8-E0CC-E349-A975-956AC9393629}">
            <xm:f>IF(VLOOKUP(H3,盤中即時資料與預估量!$A:$AA,27,FALSE)&lt;G10,TRUE,FALSE)</xm:f>
            <x14:dxf>
              <font>
                <color rgb="FF9C0006"/>
              </font>
              <fill>
                <patternFill>
                  <bgColor rgb="FFFFC7CE"/>
                </patternFill>
              </fill>
            </x14:dxf>
          </x14:cfRule>
          <xm:sqref>H16</xm:sqref>
        </x14:conditionalFormatting>
        <x14:conditionalFormatting xmlns:xm="http://schemas.microsoft.com/office/excel/2006/main">
          <x14:cfRule type="expression" priority="562" id="{79CB4B9A-A511-8F40-A78C-D155F3263C6D}">
            <xm:f>IF(IF(ISNA(VLOOKUP(H3,個股盤後與即時分析!$A:$CF,29,FALSE)),"",VLOOKUP(H3,個股盤後與即時分析!$A:$CF,29,FALSE))&lt;-500,TRUE,FALSE)</xm:f>
            <x14:dxf>
              <font>
                <color theme="0"/>
              </font>
              <fill>
                <patternFill patternType="solid">
                  <fgColor indexed="64"/>
                  <bgColor rgb="FF008000"/>
                </patternFill>
              </fill>
            </x14:dxf>
          </x14:cfRule>
          <x14:cfRule type="expression" priority="563" id="{AE823CAD-9A06-AD47-952F-9E7A5BCC8898}">
            <xm:f>IF(IF(ISNA(VLOOKUP(H3,個股盤後與即時分析!$A:$CF,29,FALSE)),"",VLOOKUP(H3,個股盤後與即時分析!$A:$CF,29,FALSE))&gt;500,TRUE,FALSE)</xm:f>
            <x14:dxf>
              <font>
                <color theme="0"/>
              </font>
              <fill>
                <patternFill patternType="solid">
                  <fgColor indexed="64"/>
                  <bgColor rgb="FFFF0000"/>
                </patternFill>
              </fill>
            </x14:dxf>
          </x14:cfRule>
          <x14:cfRule type="expression" priority="564" id="{F728E9C6-1CB1-3241-B878-71E3E40EFA6C}">
            <xm:f>IF(IF(ISNA(VLOOKUP(H3,個股盤後與即時分析!$A:$CF,29,FALSE)),"",VLOOKUP(H3,個股盤後與即時分析!$A:$CF,29,FALSE))&lt;0,TRUE,FALSE)</xm:f>
            <x14:dxf>
              <font>
                <color rgb="FF006100"/>
              </font>
              <fill>
                <patternFill>
                  <bgColor rgb="FFC6EFCE"/>
                </patternFill>
              </fill>
            </x14:dxf>
          </x14:cfRule>
          <x14:cfRule type="expression" priority="565" id="{6F948C4B-A4AF-B440-BD65-CF1BF0819818}">
            <xm:f>IF(IF(ISNA(VLOOKUP(H3,個股盤後與即時分析!$A:$CF,29,FALSE)),"",VLOOKUP(H3,個股盤後與即時分析!$A:$CF,29,FALSE))&gt;0,TRUE,FALSE)</xm:f>
            <x14:dxf>
              <font>
                <color rgb="FF9C0006"/>
              </font>
              <fill>
                <patternFill>
                  <bgColor rgb="FFFFC7CE"/>
                </patternFill>
              </fill>
            </x14:dxf>
          </x14:cfRule>
          <xm:sqref>G22</xm:sqref>
        </x14:conditionalFormatting>
        <x14:conditionalFormatting xmlns:xm="http://schemas.microsoft.com/office/excel/2006/main">
          <x14:cfRule type="expression" priority="566" id="{B86B1584-4087-F94D-AB09-07A3A407B297}">
            <xm:f>IF(OR(VLOOKUP(H3,個股盤後與即時分析!$A:$CF,29,FALSE)="",ISNA(VLOOKUP(H3,個股盤後與即時分析!$A:$CF,29,FALSE))),TRUE,FALSE)</xm:f>
            <x14:dxf>
              <font>
                <color auto="1"/>
              </font>
              <fill>
                <patternFill patternType="none">
                  <fgColor indexed="64"/>
                  <bgColor auto="1"/>
                </patternFill>
              </fill>
            </x14:dxf>
          </x14:cfRule>
          <xm:sqref>G22</xm:sqref>
        </x14:conditionalFormatting>
        <x14:conditionalFormatting xmlns:xm="http://schemas.microsoft.com/office/excel/2006/main">
          <x14:cfRule type="expression" priority="567" id="{E9B3F60F-B0F8-D74B-A099-9F09CD8E6640}">
            <xm:f>IF(IF(ISNA(VLOOKUP(H3,個股盤後與即時分析!$A:$CF,31,FALSE)),"",VLOOKUP(H3,個股盤後與即時分析!$A:$CF,31,FALSE))&lt;-500,TRUE,FALSE)</xm:f>
            <x14:dxf>
              <font>
                <color theme="0"/>
              </font>
              <fill>
                <patternFill patternType="solid">
                  <fgColor indexed="64"/>
                  <bgColor rgb="FF008000"/>
                </patternFill>
              </fill>
            </x14:dxf>
          </x14:cfRule>
          <x14:cfRule type="expression" priority="568" id="{C140B399-203B-C749-8A76-2C1F95B63CDE}">
            <xm:f>IF(IF(ISNA(VLOOKUP(H3,個股盤後與即時分析!$A:$CF,31,FALSE)),"",VLOOKUP(H3,個股盤後與即時分析!$A:$CF,31,FALSE))&gt;500,TRUE,FALSE)</xm:f>
            <x14:dxf>
              <font>
                <color theme="0"/>
              </font>
              <fill>
                <patternFill patternType="solid">
                  <fgColor indexed="64"/>
                  <bgColor rgb="FFFF0000"/>
                </patternFill>
              </fill>
            </x14:dxf>
          </x14:cfRule>
          <x14:cfRule type="expression" priority="569" id="{85EACE82-B9D4-754F-A9E1-39F4CCA1DDB6}">
            <xm:f>IF(IF(ISNA(VLOOKUP(H3,個股盤後與即時分析!$A:$CF,31,FALSE)),"",VLOOKUP(H3,個股盤後與即時分析!$A:$CF,31,FALSE))&lt;0,TRUE,FALSE)</xm:f>
            <x14:dxf>
              <font>
                <color rgb="FF006100"/>
              </font>
              <fill>
                <patternFill>
                  <bgColor rgb="FFC6EFCE"/>
                </patternFill>
              </fill>
            </x14:dxf>
          </x14:cfRule>
          <x14:cfRule type="expression" priority="570" id="{055331E6-5700-914D-A69C-AC308509585D}">
            <xm:f>IF(IF(ISNA(VLOOKUP(H3,個股盤後與即時分析!$A:$CF,31,FALSE)),"",VLOOKUP(H3,個股盤後與即時分析!$A:$CF,31,FALSE))&gt;0,TRUE,FALSE)</xm:f>
            <x14:dxf>
              <font>
                <color rgb="FF9C0006"/>
              </font>
              <fill>
                <patternFill>
                  <bgColor rgb="FFFFC7CE"/>
                </patternFill>
              </fill>
            </x14:dxf>
          </x14:cfRule>
          <xm:sqref>H22</xm:sqref>
        </x14:conditionalFormatting>
        <x14:conditionalFormatting xmlns:xm="http://schemas.microsoft.com/office/excel/2006/main">
          <x14:cfRule type="expression" priority="571" id="{1C5F7C73-D435-DF4D-97A3-EBC999D41370}">
            <xm:f>IF(OR(VLOOKUP(H3,個股盤後與即時分析!$A:$CF,31,FALSE)="",ISNA(VLOOKUP(H3,個股盤後與即時分析!$A:$CF,31,FALSE))),TRUE,FALSE)</xm:f>
            <x14:dxf>
              <font>
                <color auto="1"/>
              </font>
              <fill>
                <patternFill patternType="none">
                  <fgColor indexed="64"/>
                  <bgColor auto="1"/>
                </patternFill>
              </fill>
            </x14:dxf>
          </x14:cfRule>
          <xm:sqref>H22</xm:sqref>
        </x14:conditionalFormatting>
        <x14:conditionalFormatting xmlns:xm="http://schemas.microsoft.com/office/excel/2006/main">
          <x14:cfRule type="expression" priority="572" id="{537D4E58-ECFB-074F-8035-1E3A51901424}">
            <xm:f>IF(IF(ISNA(VLOOKUP(H3,個股盤後與即時分析!$A:$CF,33,FALSE)),"",VLOOKUP(H3,個股盤後與即時分析!$A:$CF,33,FALSE))&lt;-500,TRUE,FALSE)</xm:f>
            <x14:dxf>
              <font>
                <color theme="0"/>
              </font>
              <fill>
                <patternFill patternType="solid">
                  <fgColor indexed="64"/>
                  <bgColor rgb="FF008000"/>
                </patternFill>
              </fill>
            </x14:dxf>
          </x14:cfRule>
          <x14:cfRule type="expression" priority="573" id="{34C07F90-7EE7-FD4A-8366-F9F59E74B513}">
            <xm:f>IF(IF(ISNA(VLOOKUP(H3,個股盤後與即時分析!$A:$CF,33,FALSE)),"",VLOOKUP(H3,個股盤後與即時分析!$A:$CF,33,FALSE))&gt;500,TRUE,FALSE)</xm:f>
            <x14:dxf>
              <font>
                <color theme="0"/>
              </font>
              <fill>
                <patternFill patternType="solid">
                  <fgColor indexed="64"/>
                  <bgColor rgb="FFFF0000"/>
                </patternFill>
              </fill>
            </x14:dxf>
          </x14:cfRule>
          <x14:cfRule type="expression" priority="574" id="{38E4C4E9-5D3B-AD44-A41E-D34D95AC152A}">
            <xm:f>IF(IF(ISNA(VLOOKUP(H3,個股盤後與即時分析!$A:$CF,33,FALSE)),"",VLOOKUP(H3,個股盤後與即時分析!$A:$CF,33,FALSE))&lt;0,TRUE,FALSE)</xm:f>
            <x14:dxf>
              <font>
                <color rgb="FF006100"/>
              </font>
              <fill>
                <patternFill>
                  <bgColor rgb="FFC6EFCE"/>
                </patternFill>
              </fill>
            </x14:dxf>
          </x14:cfRule>
          <x14:cfRule type="expression" priority="575" id="{963A06E3-D6B8-2B46-8502-68A50EB78F51}">
            <xm:f>IF(IF(ISNA(VLOOKUP(H3,個股盤後與即時分析!$A:$CF,33,FALSE)),"",VLOOKUP(H3,個股盤後與即時分析!$A:$CF,33,FALSE))&gt;0,TRUE,FALSE)</xm:f>
            <x14:dxf>
              <font>
                <color rgb="FF9C0006"/>
              </font>
              <fill>
                <patternFill>
                  <bgColor rgb="FFFFC7CE"/>
                </patternFill>
              </fill>
            </x14:dxf>
          </x14:cfRule>
          <xm:sqref>I22</xm:sqref>
        </x14:conditionalFormatting>
        <x14:conditionalFormatting xmlns:xm="http://schemas.microsoft.com/office/excel/2006/main">
          <x14:cfRule type="expression" priority="576" id="{38F8329F-7A1A-0043-B432-1C46E22EF107}">
            <xm:f>IF(OR(VLOOKUP(H3,個股盤後與即時分析!$A:$CF,33,FALSE)="",ISNA(VLOOKUP(H3,個股盤後與即時分析!$A:$CF,33,FALSE))),TRUE,FALSE)</xm:f>
            <x14:dxf>
              <font>
                <color auto="1"/>
              </font>
              <fill>
                <patternFill patternType="none">
                  <fgColor indexed="64"/>
                  <bgColor auto="1"/>
                </patternFill>
              </fill>
            </x14:dxf>
          </x14:cfRule>
          <xm:sqref>I22</xm:sqref>
        </x14:conditionalFormatting>
        <x14:conditionalFormatting xmlns:xm="http://schemas.microsoft.com/office/excel/2006/main">
          <x14:cfRule type="expression" priority="577" id="{62B222EF-24B0-8D46-B521-2B9913EA0E7E}">
            <xm:f>IF(IF(ISNA(VLOOKUP(H3,個股盤後與即時分析!$A:$CF,28,FALSE)),"",VLOOKUP(H3,個股盤後與即時分析!$A:$CF,28,FALSE))&lt;-5000,TRUE,FALSE)</xm:f>
            <x14:dxf>
              <font>
                <color theme="0"/>
              </font>
              <fill>
                <patternFill patternType="solid">
                  <fgColor indexed="64"/>
                  <bgColor rgb="FF008000"/>
                </patternFill>
              </fill>
            </x14:dxf>
          </x14:cfRule>
          <x14:cfRule type="expression" priority="578" id="{4446D159-81CD-4C46-8FEA-94AE51AEAA93}">
            <xm:f>IF(IF(ISNA(VLOOKUP(H3,個股盤後與即時分析!$A:$CF,28,FALSE)),"",VLOOKUP(H3,個股盤後與即時分析!$A:$CF,28,FALSE))&gt;5000,TRUE,FALSE)</xm:f>
            <x14:dxf>
              <font>
                <color theme="0"/>
              </font>
              <fill>
                <patternFill patternType="solid">
                  <fgColor indexed="64"/>
                  <bgColor rgb="FFFF0000"/>
                </patternFill>
              </fill>
            </x14:dxf>
          </x14:cfRule>
          <x14:cfRule type="expression" priority="579" id="{93D72C5F-88B4-614B-BC0D-919482CF9CEF}">
            <xm:f>IF(IF(ISNA(VLOOKUP(H3,個股盤後與即時分析!$A:$CF,28,FALSE)),"",VLOOKUP(H3,個股盤後與即時分析!$A:$CF,28,FALSE))&lt;0,TRUE,FALSE)</xm:f>
            <x14:dxf>
              <font>
                <color rgb="FF006100"/>
              </font>
              <fill>
                <patternFill>
                  <bgColor rgb="FFC6EFCE"/>
                </patternFill>
              </fill>
            </x14:dxf>
          </x14:cfRule>
          <x14:cfRule type="expression" priority="580" id="{71E896F2-85C3-5B47-92BA-3241D1547395}">
            <xm:f>IF(IF(ISNA(VLOOKUP(H3,個股盤後與即時分析!$A:$CF,28,FALSE)),"",VLOOKUP(H3,個股盤後與即時分析!$A:$CF,28,FALSE))&gt;0,TRUE,FALSE)</xm:f>
            <x14:dxf>
              <font>
                <color rgb="FF9C0006"/>
              </font>
              <fill>
                <patternFill>
                  <bgColor rgb="FFFFC7CE"/>
                </patternFill>
              </fill>
            </x14:dxf>
          </x14:cfRule>
          <xm:sqref>G23</xm:sqref>
        </x14:conditionalFormatting>
        <x14:conditionalFormatting xmlns:xm="http://schemas.microsoft.com/office/excel/2006/main">
          <x14:cfRule type="expression" priority="581" id="{5FB6E8C4-708D-814F-8683-8E2E0AEF01E5}">
            <xm:f>IF(OR(VLOOKUP(H3,個股盤後與即時分析!$A:$CF,28,FALSE)="",ISNA(VLOOKUP(H3,個股盤後與即時分析!$A:$CF,28,FALSE))),TRUE,FALSE)</xm:f>
            <x14:dxf>
              <font>
                <color auto="1"/>
              </font>
              <fill>
                <patternFill patternType="none">
                  <fgColor indexed="64"/>
                  <bgColor auto="1"/>
                </patternFill>
              </fill>
            </x14:dxf>
          </x14:cfRule>
          <xm:sqref>G23</xm:sqref>
        </x14:conditionalFormatting>
        <x14:conditionalFormatting xmlns:xm="http://schemas.microsoft.com/office/excel/2006/main">
          <x14:cfRule type="expression" priority="582" id="{4E069FFC-E75B-B042-A3DB-5EF624715781}">
            <xm:f>IF(IF(ISNA(VLOOKUP(H3,個股盤後與即時分析!$A:$CF,30,FALSE)),"",VLOOKUP(H3,個股盤後與即時分析!$A:$CF,30,FALSE))&lt;-5000,TRUE,FALSE)</xm:f>
            <x14:dxf>
              <font>
                <color theme="0"/>
              </font>
              <fill>
                <patternFill patternType="solid">
                  <fgColor indexed="64"/>
                  <bgColor rgb="FF008000"/>
                </patternFill>
              </fill>
            </x14:dxf>
          </x14:cfRule>
          <x14:cfRule type="expression" priority="583" id="{59B1B526-BB56-8A4B-98D5-B297ABF5B857}">
            <xm:f>IF(IF(ISNA(VLOOKUP(H3,個股盤後與即時分析!$A:$CF,30,FALSE)),"",VLOOKUP(H3,個股盤後與即時分析!$A:$CF,30,FALSE))&gt;5000,TRUE,FALSE)</xm:f>
            <x14:dxf>
              <font>
                <color theme="0"/>
              </font>
              <fill>
                <patternFill patternType="solid">
                  <fgColor indexed="64"/>
                  <bgColor rgb="FFFF0000"/>
                </patternFill>
              </fill>
            </x14:dxf>
          </x14:cfRule>
          <x14:cfRule type="expression" priority="584" id="{23B3BA54-F4E1-664D-AC49-C1F5B196BB03}">
            <xm:f>IF(IF(ISNA(VLOOKUP(H3,個股盤後與即時分析!$A:$CF,30,FALSE)),"",VLOOKUP(H3,個股盤後與即時分析!$A:$CF,30,FALSE))&lt;0,TRUE,FALSE)</xm:f>
            <x14:dxf>
              <font>
                <color rgb="FF006100"/>
              </font>
              <fill>
                <patternFill>
                  <bgColor rgb="FFC6EFCE"/>
                </patternFill>
              </fill>
            </x14:dxf>
          </x14:cfRule>
          <x14:cfRule type="expression" priority="585" id="{46F6F1A5-C808-744B-98C6-4E1C388DFE2D}">
            <xm:f>IF(IF(ISNA(VLOOKUP(H3,個股盤後與即時分析!$A:$CF,30,FALSE)),"",VLOOKUP(H3,個股盤後與即時分析!$A:$CF,30,FALSE))&gt;0,TRUE,FALSE)</xm:f>
            <x14:dxf>
              <font>
                <color rgb="FF9C0006"/>
              </font>
              <fill>
                <patternFill>
                  <bgColor rgb="FFFFC7CE"/>
                </patternFill>
              </fill>
            </x14:dxf>
          </x14:cfRule>
          <xm:sqref>H23</xm:sqref>
        </x14:conditionalFormatting>
        <x14:conditionalFormatting xmlns:xm="http://schemas.microsoft.com/office/excel/2006/main">
          <x14:cfRule type="expression" priority="586" id="{24440537-7A4E-5340-851E-948840DE6F57}">
            <xm:f>IF(OR(VLOOKUP(H3,個股盤後與即時分析!$A:$CF,30,FALSE)="",ISNA(VLOOKUP(H3,個股盤後與即時分析!$A:$CF,30,FALSE))),TRUE,FALSE)</xm:f>
            <x14:dxf>
              <font>
                <color auto="1"/>
              </font>
              <fill>
                <patternFill patternType="none">
                  <fgColor indexed="64"/>
                  <bgColor auto="1"/>
                </patternFill>
              </fill>
            </x14:dxf>
          </x14:cfRule>
          <xm:sqref>H23</xm:sqref>
        </x14:conditionalFormatting>
        <x14:conditionalFormatting xmlns:xm="http://schemas.microsoft.com/office/excel/2006/main">
          <x14:cfRule type="expression" priority="587" id="{1D8B2E84-D6A0-B34F-949D-015FD6191DA6}">
            <xm:f>IF(IF(ISNA(VLOOKUP(H3,個股盤後與即時分析!$A:$CF,32,FALSE)),"",VLOOKUP(H3,個股盤後與即時分析!$A:$CF,32,FALSE))&lt;-5000,TRUE,FALSE)</xm:f>
            <x14:dxf>
              <font>
                <color theme="0"/>
              </font>
              <fill>
                <patternFill patternType="solid">
                  <fgColor indexed="64"/>
                  <bgColor rgb="FF008000"/>
                </patternFill>
              </fill>
            </x14:dxf>
          </x14:cfRule>
          <x14:cfRule type="expression" priority="588" id="{7A376E9F-63A1-6241-8AF0-088DD4C9EB6D}">
            <xm:f>IF(IF(ISNA(VLOOKUP(H3,個股盤後與即時分析!$A:$CF,32,FALSE)),"",VLOOKUP(H3,個股盤後與即時分析!$A:$CF,32,FALSE))&gt;5000,TRUE,FALSE)</xm:f>
            <x14:dxf>
              <font>
                <color theme="0"/>
              </font>
              <fill>
                <patternFill patternType="solid">
                  <fgColor indexed="64"/>
                  <bgColor rgb="FFFF0000"/>
                </patternFill>
              </fill>
            </x14:dxf>
          </x14:cfRule>
          <x14:cfRule type="expression" priority="589" id="{91D6D2C7-4DA9-2F44-833B-BC7FD5827105}">
            <xm:f>IF(IF(ISNA(VLOOKUP(H3,個股盤後與即時分析!$A:$CF,32,FALSE)),"",VLOOKUP(H3,個股盤後與即時分析!$A:$CF,32,FALSE))&lt;0,TRUE,FALSE)</xm:f>
            <x14:dxf>
              <font>
                <color rgb="FF006100"/>
              </font>
              <fill>
                <patternFill>
                  <bgColor rgb="FFC6EFCE"/>
                </patternFill>
              </fill>
            </x14:dxf>
          </x14:cfRule>
          <x14:cfRule type="expression" priority="590" id="{BFAC70B4-285C-074C-A346-1E85B1A7782C}">
            <xm:f>IF(IF(ISNA(VLOOKUP(H3,個股盤後與即時分析!$A:$CF,32,FALSE)),"",VLOOKUP(H3,個股盤後與即時分析!$A:$CF,32,FALSE))&gt;0,TRUE,FALSE)</xm:f>
            <x14:dxf>
              <font>
                <color rgb="FF9C0006"/>
              </font>
              <fill>
                <patternFill>
                  <bgColor rgb="FFFFC7CE"/>
                </patternFill>
              </fill>
            </x14:dxf>
          </x14:cfRule>
          <xm:sqref>I23</xm:sqref>
        </x14:conditionalFormatting>
        <x14:conditionalFormatting xmlns:xm="http://schemas.microsoft.com/office/excel/2006/main">
          <x14:cfRule type="expression" priority="591" id="{0534B411-7DB1-4249-BD04-6BF066AD21AD}">
            <xm:f>IF(OR(VLOOKUP(H3,個股盤後與即時分析!$A:$CF,32,FALSE)="",ISNA(VLOOKUP(H3,個股盤後與即時分析!$A:$CF,32,FALSE))),TRUE,FALSE)</xm:f>
            <x14:dxf>
              <font>
                <color auto="1"/>
              </font>
              <fill>
                <patternFill patternType="none">
                  <fgColor indexed="64"/>
                  <bgColor auto="1"/>
                </patternFill>
              </fill>
            </x14:dxf>
          </x14:cfRule>
          <xm:sqref>I23</xm:sqref>
        </x14:conditionalFormatting>
        <x14:conditionalFormatting xmlns:xm="http://schemas.microsoft.com/office/excel/2006/main">
          <x14:cfRule type="expression" priority="350" id="{1780ADE3-2EB0-0748-9F20-2641008D5F78}">
            <xm:f>IF(IF(ISNA(VLOOKUP(M3,個股盤後與即時分析!$A:$CF,44,FALSE)),"",VLOOKUP(M3,個股盤後與即時分析!$A:$CF,44,FALSE))&lt;0,TRUE,FALSE)</xm:f>
            <x14:dxf>
              <font>
                <color rgb="FF006100"/>
              </font>
              <fill>
                <patternFill>
                  <bgColor rgb="FFC6EFCE"/>
                </patternFill>
              </fill>
            </x14:dxf>
          </x14:cfRule>
          <x14:cfRule type="expression" priority="351" id="{B56876AA-D32A-7D41-B53D-3B32DAB34CB9}">
            <xm:f>IF(IF(ISNA(VLOOKUP(M3,個股盤後與即時分析!$A:$CF,44,FALSE)),"",VLOOKUP(M3,個股盤後與即時分析!$A:$CF,44,FALSE))&gt;0,TRUE,FALSE)</xm:f>
            <x14:dxf>
              <font>
                <color rgb="FF9C0006"/>
              </font>
              <fill>
                <patternFill>
                  <bgColor rgb="FFFFC7CE"/>
                </patternFill>
              </fill>
            </x14:dxf>
          </x14:cfRule>
          <xm:sqref>M11</xm:sqref>
        </x14:conditionalFormatting>
        <x14:conditionalFormatting xmlns:xm="http://schemas.microsoft.com/office/excel/2006/main">
          <x14:cfRule type="expression" priority="352" id="{71638559-B0CC-4243-9D62-429580EE8185}">
            <xm:f>IF(IF(ISNA(VLOOKUP(M3,個股盤後與即時分析!$A:$CF,44,FALSE)),"",VLOOKUP(M3,個股盤後與即時分析!$A:$CF,44,FALSE))&lt;-9.6%,TRUE,FALSE)</xm:f>
            <x14:dxf>
              <font>
                <color theme="0"/>
              </font>
              <fill>
                <patternFill patternType="solid">
                  <fgColor indexed="64"/>
                  <bgColor rgb="FF008000"/>
                </patternFill>
              </fill>
            </x14:dxf>
          </x14:cfRule>
          <x14:cfRule type="expression" priority="353" id="{BBE95F62-F152-F84C-BAE1-93A31D76EDAB}">
            <xm:f>IF(IF(ISNA(VLOOKUP(M3,個股盤後與即時分析!$A:$CF,44,FALSE)),"",VLOOKUP(M3,個股盤後與即時分析!$A:$CF,44,FALSE))&gt;9.6%,TRUE,FALSE)</xm:f>
            <x14:dxf>
              <font>
                <color theme="0"/>
              </font>
              <fill>
                <patternFill patternType="solid">
                  <fgColor indexed="64"/>
                  <bgColor rgb="FFFF0000"/>
                </patternFill>
              </fill>
            </x14:dxf>
          </x14:cfRule>
          <x14:cfRule type="expression" priority="354" id="{F94609F1-D9BF-0143-8EAE-EABCB8DFD077}">
            <xm:f>IF(IF(ISNA(VLOOKUP(M3,個股盤後與即時分析!$A:$CF,44,FALSE)),"",VLOOKUP(M3,個股盤後與即時分析!$A:$CF,44,FALSE))&lt;0,TRUE,FALSE)</xm:f>
            <x14:dxf>
              <font>
                <color rgb="FF006100"/>
              </font>
              <fill>
                <patternFill>
                  <bgColor rgb="FFC6EFCE"/>
                </patternFill>
              </fill>
            </x14:dxf>
          </x14:cfRule>
          <x14:cfRule type="expression" priority="355" id="{0E66474A-93D0-0F42-B702-C127020986B5}">
            <xm:f>IF(IF(ISNA(VLOOKUP(M3,個股盤後與即時分析!$A:$CF,44,FALSE)),"",VLOOKUP(M3,個股盤後與即時分析!$A:$CF,44,FALSE))&gt;0,TRUE,FALSE)</xm:f>
            <x14:dxf>
              <font>
                <color rgb="FF9C0006"/>
              </font>
              <fill>
                <patternFill>
                  <bgColor rgb="FFFFC7CE"/>
                </patternFill>
              </fill>
            </x14:dxf>
          </x14:cfRule>
          <xm:sqref>L10</xm:sqref>
        </x14:conditionalFormatting>
        <x14:conditionalFormatting xmlns:xm="http://schemas.microsoft.com/office/excel/2006/main">
          <x14:cfRule type="expression" priority="356" id="{05E3AA9B-F737-4742-BB14-6F0A4565FE66}">
            <xm:f>IF(IF(ISNA(VLOOKUP(M3,個股盤後與即時分析!$A:$CF,44,FALSE)),"",VLOOKUP(M3,個股盤後與即時分析!$A:$CF,44,FALSE))&lt;-9.6%,TRUE,FALSE)</xm:f>
            <x14:dxf>
              <font>
                <color theme="0"/>
              </font>
              <fill>
                <patternFill patternType="solid">
                  <fgColor indexed="64"/>
                  <bgColor rgb="FF008000"/>
                </patternFill>
              </fill>
            </x14:dxf>
          </x14:cfRule>
          <x14:cfRule type="expression" priority="357" id="{99DDFCA8-57C2-CE4B-BFCB-95F53BDA10B0}">
            <xm:f>IF(IF(ISNA(VLOOKUP(M3,個股盤後與即時分析!$A:$CF,44,FALSE)),"",VLOOKUP(M3,個股盤後與即時分析!$A:$CF,44,FALSE))&gt;9.6%,TRUE,FALSE)</xm:f>
            <x14:dxf>
              <font>
                <color theme="0"/>
              </font>
              <fill>
                <patternFill patternType="solid">
                  <fgColor indexed="64"/>
                  <bgColor rgb="FFFF0000"/>
                </patternFill>
              </fill>
            </x14:dxf>
          </x14:cfRule>
          <x14:cfRule type="expression" priority="358" id="{39757F66-9782-644D-A59E-08E66FBC076E}">
            <xm:f>IF(IF(ISNA(VLOOKUP(M3,個股盤後與即時分析!$A:$CF,44,FALSE)),"",VLOOKUP(M3,個股盤後與即時分析!$A:$CF,44,FALSE))&lt;0,TRUE,FALSE)</xm:f>
            <x14:dxf>
              <font>
                <color rgb="FF006100"/>
              </font>
              <fill>
                <patternFill>
                  <bgColor rgb="FFC6EFCE"/>
                </patternFill>
              </fill>
            </x14:dxf>
          </x14:cfRule>
          <x14:cfRule type="expression" priority="359" id="{70D117EA-547E-C149-863C-2D5EF4E09F25}">
            <xm:f>IF(IF(ISNA(VLOOKUP(M3,個股盤後與即時分析!$A:$CF,44,FALSE)),"",VLOOKUP(M3,個股盤後與即時分析!$A:$CF,44,FALSE))&gt;0,TRUE,FALSE)</xm:f>
            <x14:dxf>
              <font>
                <color rgb="FF9C0006"/>
              </font>
              <fill>
                <patternFill>
                  <bgColor rgb="FFFFC7CE"/>
                </patternFill>
              </fill>
            </x14:dxf>
          </x14:cfRule>
          <xm:sqref>L11</xm:sqref>
        </x14:conditionalFormatting>
        <x14:conditionalFormatting xmlns:xm="http://schemas.microsoft.com/office/excel/2006/main">
          <x14:cfRule type="expression" priority="360" id="{57D7521D-E4EF-4844-8965-2E9BB29B69E1}">
            <xm:f>IF(IF(ISNA(VLOOKUP(M3,個股盤後與即時分析!$A:$CF,44,FALSE)),"",VLOOKUP(M3,個股盤後與即時分析!$A:$CF,44,FALSE))&lt;-9.6%,TRUE,FALSE)</xm:f>
            <x14:dxf>
              <font>
                <color theme="0"/>
              </font>
              <fill>
                <patternFill patternType="solid">
                  <fgColor indexed="64"/>
                  <bgColor rgb="FF008000"/>
                </patternFill>
              </fill>
            </x14:dxf>
          </x14:cfRule>
          <x14:cfRule type="expression" priority="361" id="{98888BD0-72B0-5F45-BF44-8C2A37EF4593}">
            <xm:f>IF(IF(ISNA(VLOOKUP(M3,個股盤後與即時分析!$A:$CF,44,FALSE)),"",VLOOKUP(M3,個股盤後與即時分析!$A:$CF,44,FALSE))&gt;9.6%,TRUE,FALSE)</xm:f>
            <x14:dxf>
              <font>
                <color theme="0"/>
              </font>
              <fill>
                <patternFill patternType="solid">
                  <fgColor indexed="64"/>
                  <bgColor rgb="FFFF0000"/>
                </patternFill>
              </fill>
            </x14:dxf>
          </x14:cfRule>
          <x14:cfRule type="expression" priority="362" id="{4BA62711-B4C2-BA45-AF96-2687301D159D}">
            <xm:f>IF(IF(ISNA(VLOOKUP(M3,個股盤後與即時分析!$A:$CF,44,FALSE)),"",VLOOKUP(M3,個股盤後與即時分析!$A:$CF,44,FALSE))&lt;0,TRUE,FALSE)</xm:f>
            <x14:dxf>
              <font>
                <color rgb="FF006100"/>
              </font>
              <fill>
                <patternFill>
                  <bgColor rgb="FFC6EFCE"/>
                </patternFill>
              </fill>
            </x14:dxf>
          </x14:cfRule>
          <x14:cfRule type="expression" priority="363" id="{26611D04-7164-1C48-9C86-31729F6461E5}">
            <xm:f>IF(IF(ISNA(VLOOKUP(M3,個股盤後與即時分析!$A:$CF,44,FALSE)),"",VLOOKUP(M3,個股盤後與即時分析!$A:$CF,44,FALSE))&gt;0,TRUE,FALSE)</xm:f>
            <x14:dxf>
              <font>
                <color rgb="FF9C0006"/>
              </font>
              <fill>
                <patternFill>
                  <bgColor rgb="FFFFC7CE"/>
                </patternFill>
              </fill>
            </x14:dxf>
          </x14:cfRule>
          <xm:sqref>L12</xm:sqref>
        </x14:conditionalFormatting>
        <x14:conditionalFormatting xmlns:xm="http://schemas.microsoft.com/office/excel/2006/main">
          <x14:cfRule type="expression" priority="364" id="{9E82028A-19AF-CF4F-B75F-5FC4D5A6401F}">
            <xm:f>IF(IF(ISNA(VLOOKUP(#REF!,個股盤後與即時分析!$A:$CF,70,FALSE)),"",VLOOKUP(#REF!,個股盤後與即時分析!$A:$CF,70,FALSE))&gt;8%,TRUE,FALSE)</xm:f>
            <x14:dxf>
              <font>
                <color theme="0"/>
              </font>
              <fill>
                <patternFill patternType="solid">
                  <fgColor indexed="64"/>
                  <bgColor rgb="FFFF0000"/>
                </patternFill>
              </fill>
            </x14:dxf>
          </x14:cfRule>
          <x14:cfRule type="expression" priority="365" id="{3B5E0F2A-8543-834D-8611-4B6F79862F3D}">
            <xm:f>IF(IF(ISNA(VLOOKUP(#REF!,個股盤後與即時分析!$A:$CF,70,FALSE)),"",VLOOKUP(#REF!,個股盤後與即時分析!$A:$CF,70,FALSE))&gt;5%,TRUE,FALSE)</xm:f>
            <x14:dxf>
              <font>
                <color rgb="FF9C0006"/>
              </font>
              <fill>
                <patternFill>
                  <bgColor rgb="FFFFC7CE"/>
                </patternFill>
              </fill>
            </x14:dxf>
          </x14:cfRule>
          <x14:cfRule type="expression" priority="366" id="{E5033EC2-74D3-E140-8C8C-4B4E4C7C7A79}">
            <xm:f>IF(IF(ISNA(VLOOKUP(#REF!,個股盤後與即時分析!$A:$CF,70,FALSE)),"",VLOOKUP(#REF!,個股盤後與即時分析!$A:$CF,70,FALSE))&gt;4%,TRUE,FALSE)</xm:f>
            <x14:dxf>
              <font>
                <color rgb="FF9C6500"/>
              </font>
              <fill>
                <patternFill>
                  <bgColor rgb="FFFFEB9C"/>
                </patternFill>
              </fill>
            </x14:dxf>
          </x14:cfRule>
          <xm:sqref>M27</xm:sqref>
        </x14:conditionalFormatting>
        <x14:conditionalFormatting xmlns:xm="http://schemas.microsoft.com/office/excel/2006/main">
          <x14:cfRule type="expression" priority="226" id="{F84AF32B-FB33-A344-BA5C-8F985E6F8543}">
            <xm:f>IF(VLOOKUP(M3,盤中即時資料與預估量!$A:$AA,25,FALSE)&gt;L10,TRUE,FALSE)</xm:f>
            <x14:dxf>
              <font>
                <color rgb="FF006100"/>
              </font>
              <fill>
                <patternFill>
                  <bgColor rgb="FFC6EFCE"/>
                </patternFill>
              </fill>
            </x14:dxf>
          </x14:cfRule>
          <x14:cfRule type="expression" priority="227" id="{07736745-9BF8-8E45-906C-54BB505CED95}">
            <xm:f>IF(VLOOKUP(M3,盤中即時資料與預估量!$A:$AA,25,FALSE)&lt;L10,TRUE,FALSE)</xm:f>
            <x14:dxf>
              <font>
                <color rgb="FF9C0006"/>
              </font>
              <fill>
                <patternFill>
                  <bgColor rgb="FFFFC7CE"/>
                </patternFill>
              </fill>
            </x14:dxf>
          </x14:cfRule>
          <xm:sqref>M14</xm:sqref>
        </x14:conditionalFormatting>
        <x14:conditionalFormatting xmlns:xm="http://schemas.microsoft.com/office/excel/2006/main">
          <x14:cfRule type="expression" priority="224" id="{358F3A8C-0320-F94D-B917-98220642708C}">
            <xm:f>IF(VLOOKUP(M3,盤中即時資料與預估量!$A:$AA,26,FALSE)&gt;L10,TRUE,FALSE)</xm:f>
            <x14:dxf>
              <font>
                <color rgb="FF006100"/>
              </font>
              <fill>
                <patternFill>
                  <bgColor rgb="FFC6EFCE"/>
                </patternFill>
              </fill>
            </x14:dxf>
          </x14:cfRule>
          <x14:cfRule type="expression" priority="225" id="{E23353AB-41B8-3D49-B09E-620A526AE300}">
            <xm:f>IF(VLOOKUP(M3,盤中即時資料與預估量!$A:$AA,26,FALSE)&lt;L10,TRUE,FALSE)</xm:f>
            <x14:dxf>
              <font>
                <color rgb="FF9C0006"/>
              </font>
              <fill>
                <patternFill>
                  <bgColor rgb="FFFFC7CE"/>
                </patternFill>
              </fill>
            </x14:dxf>
          </x14:cfRule>
          <xm:sqref>M15</xm:sqref>
        </x14:conditionalFormatting>
        <x14:conditionalFormatting xmlns:xm="http://schemas.microsoft.com/office/excel/2006/main">
          <x14:cfRule type="expression" priority="222" id="{4789A0BC-EE11-7C42-A06D-FCE9948CD85F}">
            <xm:f>IF(VLOOKUP(M3,盤中即時資料與預估量!$A:$AA,27,FALSE)&gt;L10,TRUE,FALSE)</xm:f>
            <x14:dxf>
              <font>
                <color rgb="FF006100"/>
              </font>
              <fill>
                <patternFill>
                  <bgColor rgb="FFC6EFCE"/>
                </patternFill>
              </fill>
            </x14:dxf>
          </x14:cfRule>
          <x14:cfRule type="expression" priority="223" id="{B8339008-6E41-8949-96DD-19EE13FFCF3B}">
            <xm:f>IF(VLOOKUP(M3,盤中即時資料與預估量!$A:$AA,27,FALSE)&lt;L10,TRUE,FALSE)</xm:f>
            <x14:dxf>
              <font>
                <color rgb="FF9C0006"/>
              </font>
              <fill>
                <patternFill>
                  <bgColor rgb="FFFFC7CE"/>
                </patternFill>
              </fill>
            </x14:dxf>
          </x14:cfRule>
          <xm:sqref>M16</xm:sqref>
        </x14:conditionalFormatting>
        <x14:conditionalFormatting xmlns:xm="http://schemas.microsoft.com/office/excel/2006/main">
          <x14:cfRule type="expression" priority="367" id="{E63A13EE-9D1A-454E-B60E-A1F2A438983A}">
            <xm:f>IF(IF(ISNA(VLOOKUP(M3,個股盤後與即時分析!$A:$CF,29,FALSE)),"",VLOOKUP(M3,個股盤後與即時分析!$A:$CF,29,FALSE))&lt;-500,TRUE,FALSE)</xm:f>
            <x14:dxf>
              <font>
                <color theme="0"/>
              </font>
              <fill>
                <patternFill patternType="solid">
                  <fgColor indexed="64"/>
                  <bgColor rgb="FF008000"/>
                </patternFill>
              </fill>
            </x14:dxf>
          </x14:cfRule>
          <x14:cfRule type="expression" priority="368" id="{C838BD30-C221-6645-9395-281C3CCB3027}">
            <xm:f>IF(IF(ISNA(VLOOKUP(M3,個股盤後與即時分析!$A:$CF,29,FALSE)),"",VLOOKUP(M3,個股盤後與即時分析!$A:$CF,29,FALSE))&gt;500,TRUE,FALSE)</xm:f>
            <x14:dxf>
              <font>
                <color theme="0"/>
              </font>
              <fill>
                <patternFill patternType="solid">
                  <fgColor indexed="64"/>
                  <bgColor rgb="FFFF0000"/>
                </patternFill>
              </fill>
            </x14:dxf>
          </x14:cfRule>
          <x14:cfRule type="expression" priority="369" id="{FFD0C273-0E77-3B40-B4AE-F7C9130B044A}">
            <xm:f>IF(IF(ISNA(VLOOKUP(M3,個股盤後與即時分析!$A:$CF,29,FALSE)),"",VLOOKUP(M3,個股盤後與即時分析!$A:$CF,29,FALSE))&lt;0,TRUE,FALSE)</xm:f>
            <x14:dxf>
              <font>
                <color rgb="FF006100"/>
              </font>
              <fill>
                <patternFill>
                  <bgColor rgb="FFC6EFCE"/>
                </patternFill>
              </fill>
            </x14:dxf>
          </x14:cfRule>
          <x14:cfRule type="expression" priority="370" id="{427EA755-BA06-A646-8A99-D2124363D5AD}">
            <xm:f>IF(IF(ISNA(VLOOKUP(M3,個股盤後與即時分析!$A:$CF,29,FALSE)),"",VLOOKUP(M3,個股盤後與即時分析!$A:$CF,29,FALSE))&gt;0,TRUE,FALSE)</xm:f>
            <x14:dxf>
              <font>
                <color rgb="FF9C0006"/>
              </font>
              <fill>
                <patternFill>
                  <bgColor rgb="FFFFC7CE"/>
                </patternFill>
              </fill>
            </x14:dxf>
          </x14:cfRule>
          <xm:sqref>L22</xm:sqref>
        </x14:conditionalFormatting>
        <x14:conditionalFormatting xmlns:xm="http://schemas.microsoft.com/office/excel/2006/main">
          <x14:cfRule type="expression" priority="371" id="{9439D185-AC7E-D949-8886-3D9323E1FBCF}">
            <xm:f>IF(OR(VLOOKUP(M3,個股盤後與即時分析!$A:$CF,29,FALSE)="",ISNA(VLOOKUP(M3,個股盤後與即時分析!$A:$CF,29,FALSE))),TRUE,FALSE)</xm:f>
            <x14:dxf>
              <font>
                <color auto="1"/>
              </font>
              <fill>
                <patternFill patternType="none">
                  <fgColor indexed="64"/>
                  <bgColor auto="1"/>
                </patternFill>
              </fill>
            </x14:dxf>
          </x14:cfRule>
          <xm:sqref>L22</xm:sqref>
        </x14:conditionalFormatting>
        <x14:conditionalFormatting xmlns:xm="http://schemas.microsoft.com/office/excel/2006/main">
          <x14:cfRule type="expression" priority="372" id="{316F9C92-3B13-1342-B571-2FEDD9CE8721}">
            <xm:f>IF(IF(ISNA(VLOOKUP(M3,個股盤後與即時分析!$A:$CF,31,FALSE)),"",VLOOKUP(M3,個股盤後與即時分析!$A:$CF,31,FALSE))&lt;-500,TRUE,FALSE)</xm:f>
            <x14:dxf>
              <font>
                <color theme="0"/>
              </font>
              <fill>
                <patternFill patternType="solid">
                  <fgColor indexed="64"/>
                  <bgColor rgb="FF008000"/>
                </patternFill>
              </fill>
            </x14:dxf>
          </x14:cfRule>
          <x14:cfRule type="expression" priority="373" id="{A20D7352-1D15-2842-87C3-21363CF8DA3F}">
            <xm:f>IF(IF(ISNA(VLOOKUP(M3,個股盤後與即時分析!$A:$CF,31,FALSE)),"",VLOOKUP(M3,個股盤後與即時分析!$A:$CF,31,FALSE))&gt;500,TRUE,FALSE)</xm:f>
            <x14:dxf>
              <font>
                <color theme="0"/>
              </font>
              <fill>
                <patternFill patternType="solid">
                  <fgColor indexed="64"/>
                  <bgColor rgb="FFFF0000"/>
                </patternFill>
              </fill>
            </x14:dxf>
          </x14:cfRule>
          <x14:cfRule type="expression" priority="374" id="{0E85CDCD-DFB4-3E47-826E-39C2171377A8}">
            <xm:f>IF(IF(ISNA(VLOOKUP(M3,個股盤後與即時分析!$A:$CF,31,FALSE)),"",VLOOKUP(M3,個股盤後與即時分析!$A:$CF,31,FALSE))&lt;0,TRUE,FALSE)</xm:f>
            <x14:dxf>
              <font>
                <color rgb="FF006100"/>
              </font>
              <fill>
                <patternFill>
                  <bgColor rgb="FFC6EFCE"/>
                </patternFill>
              </fill>
            </x14:dxf>
          </x14:cfRule>
          <x14:cfRule type="expression" priority="375" id="{1B7FC4A1-5E3B-2042-A1F3-8D002A31CFE7}">
            <xm:f>IF(IF(ISNA(VLOOKUP(M3,個股盤後與即時分析!$A:$CF,31,FALSE)),"",VLOOKUP(M3,個股盤後與即時分析!$A:$CF,31,FALSE))&gt;0,TRUE,FALSE)</xm:f>
            <x14:dxf>
              <font>
                <color rgb="FF9C0006"/>
              </font>
              <fill>
                <patternFill>
                  <bgColor rgb="FFFFC7CE"/>
                </patternFill>
              </fill>
            </x14:dxf>
          </x14:cfRule>
          <xm:sqref>M22</xm:sqref>
        </x14:conditionalFormatting>
        <x14:conditionalFormatting xmlns:xm="http://schemas.microsoft.com/office/excel/2006/main">
          <x14:cfRule type="expression" priority="376" id="{592E3828-ED4E-9A4F-83F9-DEE781202EAE}">
            <xm:f>IF(OR(VLOOKUP(M3,個股盤後與即時分析!$A:$CF,31,FALSE)="",ISNA(VLOOKUP(M3,個股盤後與即時分析!$A:$CF,31,FALSE))),TRUE,FALSE)</xm:f>
            <x14:dxf>
              <font>
                <color auto="1"/>
              </font>
              <fill>
                <patternFill patternType="none">
                  <fgColor indexed="64"/>
                  <bgColor auto="1"/>
                </patternFill>
              </fill>
            </x14:dxf>
          </x14:cfRule>
          <xm:sqref>M22</xm:sqref>
        </x14:conditionalFormatting>
        <x14:conditionalFormatting xmlns:xm="http://schemas.microsoft.com/office/excel/2006/main">
          <x14:cfRule type="expression" priority="377" id="{4CFF7548-54EF-BC42-9460-E54D55EA7D7E}">
            <xm:f>IF(IF(ISNA(VLOOKUP(M3,個股盤後與即時分析!$A:$CF,33,FALSE)),"",VLOOKUP(M3,個股盤後與即時分析!$A:$CF,33,FALSE))&lt;-500,TRUE,FALSE)</xm:f>
            <x14:dxf>
              <font>
                <color theme="0"/>
              </font>
              <fill>
                <patternFill patternType="solid">
                  <fgColor indexed="64"/>
                  <bgColor rgb="FF008000"/>
                </patternFill>
              </fill>
            </x14:dxf>
          </x14:cfRule>
          <x14:cfRule type="expression" priority="378" id="{A82D8C83-1D68-6642-A5B6-9173522302D2}">
            <xm:f>IF(IF(ISNA(VLOOKUP(M3,個股盤後與即時分析!$A:$CF,33,FALSE)),"",VLOOKUP(M3,個股盤後與即時分析!$A:$CF,33,FALSE))&gt;500,TRUE,FALSE)</xm:f>
            <x14:dxf>
              <font>
                <color theme="0"/>
              </font>
              <fill>
                <patternFill patternType="solid">
                  <fgColor indexed="64"/>
                  <bgColor rgb="FFFF0000"/>
                </patternFill>
              </fill>
            </x14:dxf>
          </x14:cfRule>
          <x14:cfRule type="expression" priority="379" id="{FFCFBE55-3B3C-9E47-803A-8ADB6F7F143F}">
            <xm:f>IF(IF(ISNA(VLOOKUP(M3,個股盤後與即時分析!$A:$CF,33,FALSE)),"",VLOOKUP(M3,個股盤後與即時分析!$A:$CF,33,FALSE))&lt;0,TRUE,FALSE)</xm:f>
            <x14:dxf>
              <font>
                <color rgb="FF006100"/>
              </font>
              <fill>
                <patternFill>
                  <bgColor rgb="FFC6EFCE"/>
                </patternFill>
              </fill>
            </x14:dxf>
          </x14:cfRule>
          <x14:cfRule type="expression" priority="380" id="{480DFA1B-D155-0845-ABF9-D2B1FF4F7B93}">
            <xm:f>IF(IF(ISNA(VLOOKUP(M3,個股盤後與即時分析!$A:$CF,33,FALSE)),"",VLOOKUP(M3,個股盤後與即時分析!$A:$CF,33,FALSE))&gt;0,TRUE,FALSE)</xm:f>
            <x14:dxf>
              <font>
                <color rgb="FF9C0006"/>
              </font>
              <fill>
                <patternFill>
                  <bgColor rgb="FFFFC7CE"/>
                </patternFill>
              </fill>
            </x14:dxf>
          </x14:cfRule>
          <xm:sqref>N22</xm:sqref>
        </x14:conditionalFormatting>
        <x14:conditionalFormatting xmlns:xm="http://schemas.microsoft.com/office/excel/2006/main">
          <x14:cfRule type="expression" priority="381" id="{3B0D43D6-C9E2-2944-B8B9-3ECC41CDE460}">
            <xm:f>IF(OR(VLOOKUP(M3,個股盤後與即時分析!$A:$CF,33,FALSE)="",ISNA(VLOOKUP(M3,個股盤後與即時分析!$A:$CF,33,FALSE))),TRUE,FALSE)</xm:f>
            <x14:dxf>
              <font>
                <color auto="1"/>
              </font>
              <fill>
                <patternFill patternType="none">
                  <fgColor indexed="64"/>
                  <bgColor auto="1"/>
                </patternFill>
              </fill>
            </x14:dxf>
          </x14:cfRule>
          <xm:sqref>N22</xm:sqref>
        </x14:conditionalFormatting>
        <x14:conditionalFormatting xmlns:xm="http://schemas.microsoft.com/office/excel/2006/main">
          <x14:cfRule type="expression" priority="382" id="{69E92EF0-AA3E-4644-9BD8-366254CE527A}">
            <xm:f>IF(IF(ISNA(VLOOKUP(M3,個股盤後與即時分析!$A:$CF,28,FALSE)),"",VLOOKUP(M3,個股盤後與即時分析!$A:$CF,28,FALSE))&lt;-5000,TRUE,FALSE)</xm:f>
            <x14:dxf>
              <font>
                <color theme="0"/>
              </font>
              <fill>
                <patternFill patternType="solid">
                  <fgColor indexed="64"/>
                  <bgColor rgb="FF008000"/>
                </patternFill>
              </fill>
            </x14:dxf>
          </x14:cfRule>
          <x14:cfRule type="expression" priority="383" id="{42944552-A6DD-4B41-A721-878B9E0E804A}">
            <xm:f>IF(IF(ISNA(VLOOKUP(M3,個股盤後與即時分析!$A:$CF,28,FALSE)),"",VLOOKUP(M3,個股盤後與即時分析!$A:$CF,28,FALSE))&gt;5000,TRUE,FALSE)</xm:f>
            <x14:dxf>
              <font>
                <color theme="0"/>
              </font>
              <fill>
                <patternFill patternType="solid">
                  <fgColor indexed="64"/>
                  <bgColor rgb="FFFF0000"/>
                </patternFill>
              </fill>
            </x14:dxf>
          </x14:cfRule>
          <x14:cfRule type="expression" priority="384" id="{992692DB-D653-5541-9B0E-A807928663A2}">
            <xm:f>IF(IF(ISNA(VLOOKUP(M3,個股盤後與即時分析!$A:$CF,28,FALSE)),"",VLOOKUP(M3,個股盤後與即時分析!$A:$CF,28,FALSE))&lt;0,TRUE,FALSE)</xm:f>
            <x14:dxf>
              <font>
                <color rgb="FF006100"/>
              </font>
              <fill>
                <patternFill>
                  <bgColor rgb="FFC6EFCE"/>
                </patternFill>
              </fill>
            </x14:dxf>
          </x14:cfRule>
          <x14:cfRule type="expression" priority="385" id="{38F739AB-DD3B-E84D-A9DE-5BA0334DDE77}">
            <xm:f>IF(IF(ISNA(VLOOKUP(M3,個股盤後與即時分析!$A:$CF,28,FALSE)),"",VLOOKUP(M3,個股盤後與即時分析!$A:$CF,28,FALSE))&gt;0,TRUE,FALSE)</xm:f>
            <x14:dxf>
              <font>
                <color rgb="FF9C0006"/>
              </font>
              <fill>
                <patternFill>
                  <bgColor rgb="FFFFC7CE"/>
                </patternFill>
              </fill>
            </x14:dxf>
          </x14:cfRule>
          <xm:sqref>L23</xm:sqref>
        </x14:conditionalFormatting>
        <x14:conditionalFormatting xmlns:xm="http://schemas.microsoft.com/office/excel/2006/main">
          <x14:cfRule type="expression" priority="386" id="{77C1BED6-75B0-034B-81E5-898371EEE624}">
            <xm:f>IF(OR(VLOOKUP(M3,個股盤後與即時分析!$A:$CF,28,FALSE)="",ISNA(VLOOKUP(M3,個股盤後與即時分析!$A:$CF,28,FALSE))),TRUE,FALSE)</xm:f>
            <x14:dxf>
              <font>
                <color auto="1"/>
              </font>
              <fill>
                <patternFill patternType="none">
                  <fgColor indexed="64"/>
                  <bgColor auto="1"/>
                </patternFill>
              </fill>
            </x14:dxf>
          </x14:cfRule>
          <xm:sqref>L23</xm:sqref>
        </x14:conditionalFormatting>
        <x14:conditionalFormatting xmlns:xm="http://schemas.microsoft.com/office/excel/2006/main">
          <x14:cfRule type="expression" priority="387" id="{714389FA-F70D-514D-96EA-F295B71C5415}">
            <xm:f>IF(IF(ISNA(VLOOKUP(M3,個股盤後與即時分析!$A:$CF,30,FALSE)),"",VLOOKUP(M3,個股盤後與即時分析!$A:$CF,30,FALSE))&lt;-5000,TRUE,FALSE)</xm:f>
            <x14:dxf>
              <font>
                <color theme="0"/>
              </font>
              <fill>
                <patternFill patternType="solid">
                  <fgColor indexed="64"/>
                  <bgColor rgb="FF008000"/>
                </patternFill>
              </fill>
            </x14:dxf>
          </x14:cfRule>
          <x14:cfRule type="expression" priority="388" id="{B32797E0-32BC-394C-A257-73E590B74CC3}">
            <xm:f>IF(IF(ISNA(VLOOKUP(M3,個股盤後與即時分析!$A:$CF,30,FALSE)),"",VLOOKUP(M3,個股盤後與即時分析!$A:$CF,30,FALSE))&gt;5000,TRUE,FALSE)</xm:f>
            <x14:dxf>
              <font>
                <color theme="0"/>
              </font>
              <fill>
                <patternFill patternType="solid">
                  <fgColor indexed="64"/>
                  <bgColor rgb="FFFF0000"/>
                </patternFill>
              </fill>
            </x14:dxf>
          </x14:cfRule>
          <x14:cfRule type="expression" priority="389" id="{39C1C367-630E-0C46-8AE6-DE043FC82B68}">
            <xm:f>IF(IF(ISNA(VLOOKUP(M3,個股盤後與即時分析!$A:$CF,30,FALSE)),"",VLOOKUP(M3,個股盤後與即時分析!$A:$CF,30,FALSE))&lt;0,TRUE,FALSE)</xm:f>
            <x14:dxf>
              <font>
                <color rgb="FF006100"/>
              </font>
              <fill>
                <patternFill>
                  <bgColor rgb="FFC6EFCE"/>
                </patternFill>
              </fill>
            </x14:dxf>
          </x14:cfRule>
          <x14:cfRule type="expression" priority="390" id="{BC804060-7855-F84C-B5A0-DD5B38CF5F61}">
            <xm:f>IF(IF(ISNA(VLOOKUP(M3,個股盤後與即時分析!$A:$CF,30,FALSE)),"",VLOOKUP(M3,個股盤後與即時分析!$A:$CF,30,FALSE))&gt;0,TRUE,FALSE)</xm:f>
            <x14:dxf>
              <font>
                <color rgb="FF9C0006"/>
              </font>
              <fill>
                <patternFill>
                  <bgColor rgb="FFFFC7CE"/>
                </patternFill>
              </fill>
            </x14:dxf>
          </x14:cfRule>
          <xm:sqref>M23</xm:sqref>
        </x14:conditionalFormatting>
        <x14:conditionalFormatting xmlns:xm="http://schemas.microsoft.com/office/excel/2006/main">
          <x14:cfRule type="expression" priority="391" id="{C2FC4941-3BD8-E143-B747-EC6CD535ABD6}">
            <xm:f>IF(OR(VLOOKUP(M3,個股盤後與即時分析!$A:$CF,30,FALSE)="",ISNA(VLOOKUP(M3,個股盤後與即時分析!$A:$CF,30,FALSE))),TRUE,FALSE)</xm:f>
            <x14:dxf>
              <font>
                <color auto="1"/>
              </font>
              <fill>
                <patternFill patternType="none">
                  <fgColor indexed="64"/>
                  <bgColor auto="1"/>
                </patternFill>
              </fill>
            </x14:dxf>
          </x14:cfRule>
          <xm:sqref>M23</xm:sqref>
        </x14:conditionalFormatting>
        <x14:conditionalFormatting xmlns:xm="http://schemas.microsoft.com/office/excel/2006/main">
          <x14:cfRule type="expression" priority="392" id="{C79643E9-32CD-BD4C-9BB3-F894E1FCBBE1}">
            <xm:f>IF(IF(ISNA(VLOOKUP(M3,個股盤後與即時分析!$A:$CF,32,FALSE)),"",VLOOKUP(M3,個股盤後與即時分析!$A:$CF,32,FALSE))&lt;-5000,TRUE,FALSE)</xm:f>
            <x14:dxf>
              <font>
                <color theme="0"/>
              </font>
              <fill>
                <patternFill patternType="solid">
                  <fgColor indexed="64"/>
                  <bgColor rgb="FF008000"/>
                </patternFill>
              </fill>
            </x14:dxf>
          </x14:cfRule>
          <x14:cfRule type="expression" priority="393" id="{BFD2AB50-E533-6A43-84C6-F4E8E35AF81D}">
            <xm:f>IF(IF(ISNA(VLOOKUP(M3,個股盤後與即時分析!$A:$CF,32,FALSE)),"",VLOOKUP(M3,個股盤後與即時分析!$A:$CF,32,FALSE))&gt;5000,TRUE,FALSE)</xm:f>
            <x14:dxf>
              <font>
                <color theme="0"/>
              </font>
              <fill>
                <patternFill patternType="solid">
                  <fgColor indexed="64"/>
                  <bgColor rgb="FFFF0000"/>
                </patternFill>
              </fill>
            </x14:dxf>
          </x14:cfRule>
          <x14:cfRule type="expression" priority="394" id="{EE6AE8E3-BAFE-1B41-8492-99B0FCBD6DCC}">
            <xm:f>IF(IF(ISNA(VLOOKUP(M3,個股盤後與即時分析!$A:$CF,32,FALSE)),"",VLOOKUP(M3,個股盤後與即時分析!$A:$CF,32,FALSE))&lt;0,TRUE,FALSE)</xm:f>
            <x14:dxf>
              <font>
                <color rgb="FF006100"/>
              </font>
              <fill>
                <patternFill>
                  <bgColor rgb="FFC6EFCE"/>
                </patternFill>
              </fill>
            </x14:dxf>
          </x14:cfRule>
          <x14:cfRule type="expression" priority="395" id="{19336D3A-346A-E04F-BFFA-2E99A314C192}">
            <xm:f>IF(IF(ISNA(VLOOKUP(M3,個股盤後與即時分析!$A:$CF,32,FALSE)),"",VLOOKUP(M3,個股盤後與即時分析!$A:$CF,32,FALSE))&gt;0,TRUE,FALSE)</xm:f>
            <x14:dxf>
              <font>
                <color rgb="FF9C0006"/>
              </font>
              <fill>
                <patternFill>
                  <bgColor rgb="FFFFC7CE"/>
                </patternFill>
              </fill>
            </x14:dxf>
          </x14:cfRule>
          <xm:sqref>N23</xm:sqref>
        </x14:conditionalFormatting>
        <x14:conditionalFormatting xmlns:xm="http://schemas.microsoft.com/office/excel/2006/main">
          <x14:cfRule type="expression" priority="396" id="{50DF87C9-72D1-9D45-B37C-D62442FFA859}">
            <xm:f>IF(OR(VLOOKUP(M3,個股盤後與即時分析!$A:$CF,32,FALSE)="",ISNA(VLOOKUP(M3,個股盤後與即時分析!$A:$CF,32,FALSE))),TRUE,FALSE)</xm:f>
            <x14:dxf>
              <font>
                <color auto="1"/>
              </font>
              <fill>
                <patternFill patternType="none">
                  <fgColor indexed="64"/>
                  <bgColor auto="1"/>
                </patternFill>
              </fill>
            </x14:dxf>
          </x14:cfRule>
          <xm:sqref>N23</xm:sqref>
        </x14:conditionalFormatting>
        <x14:conditionalFormatting xmlns:xm="http://schemas.microsoft.com/office/excel/2006/main">
          <x14:cfRule type="expression" priority="155" id="{C550797A-1533-444C-A6DD-D2B7E9C2F2FE}">
            <xm:f>IF(IF(ISNA(VLOOKUP(R3,個股盤後與即時分析!$A:$CF,44,FALSE)),"",VLOOKUP(R3,個股盤後與即時分析!$A:$CF,44,FALSE))&lt;0,TRUE,FALSE)</xm:f>
            <x14:dxf>
              <font>
                <color rgb="FF006100"/>
              </font>
              <fill>
                <patternFill>
                  <bgColor rgb="FFC6EFCE"/>
                </patternFill>
              </fill>
            </x14:dxf>
          </x14:cfRule>
          <x14:cfRule type="expression" priority="156" id="{CF0BDC7E-3FA3-0342-8219-F263EF56F55A}">
            <xm:f>IF(IF(ISNA(VLOOKUP(R3,個股盤後與即時分析!$A:$CF,44,FALSE)),"",VLOOKUP(R3,個股盤後與即時分析!$A:$CF,44,FALSE))&gt;0,TRUE,FALSE)</xm:f>
            <x14:dxf>
              <font>
                <color rgb="FF9C0006"/>
              </font>
              <fill>
                <patternFill>
                  <bgColor rgb="FFFFC7CE"/>
                </patternFill>
              </fill>
            </x14:dxf>
          </x14:cfRule>
          <xm:sqref>R11</xm:sqref>
        </x14:conditionalFormatting>
        <x14:conditionalFormatting xmlns:xm="http://schemas.microsoft.com/office/excel/2006/main">
          <x14:cfRule type="expression" priority="157" id="{13643F95-4812-6140-B399-893CE33CA82A}">
            <xm:f>IF(IF(ISNA(VLOOKUP(R3,個股盤後與即時分析!$A:$CF,44,FALSE)),"",VLOOKUP(R3,個股盤後與即時分析!$A:$CF,44,FALSE))&lt;-9.6%,TRUE,FALSE)</xm:f>
            <x14:dxf>
              <font>
                <color theme="0"/>
              </font>
              <fill>
                <patternFill patternType="solid">
                  <fgColor indexed="64"/>
                  <bgColor rgb="FF008000"/>
                </patternFill>
              </fill>
            </x14:dxf>
          </x14:cfRule>
          <x14:cfRule type="expression" priority="158" id="{638C413A-A3EF-504D-BB2E-5BBDC91C1F16}">
            <xm:f>IF(IF(ISNA(VLOOKUP(R3,個股盤後與即時分析!$A:$CF,44,FALSE)),"",VLOOKUP(R3,個股盤後與即時分析!$A:$CF,44,FALSE))&gt;9.6%,TRUE,FALSE)</xm:f>
            <x14:dxf>
              <font>
                <color theme="0"/>
              </font>
              <fill>
                <patternFill patternType="solid">
                  <fgColor indexed="64"/>
                  <bgColor rgb="FFFF0000"/>
                </patternFill>
              </fill>
            </x14:dxf>
          </x14:cfRule>
          <x14:cfRule type="expression" priority="159" id="{136EBE80-E447-6D40-BA81-5B43394EAD27}">
            <xm:f>IF(IF(ISNA(VLOOKUP(R3,個股盤後與即時分析!$A:$CF,44,FALSE)),"",VLOOKUP(R3,個股盤後與即時分析!$A:$CF,44,FALSE))&lt;0,TRUE,FALSE)</xm:f>
            <x14:dxf>
              <font>
                <color rgb="FF006100"/>
              </font>
              <fill>
                <patternFill>
                  <bgColor rgb="FFC6EFCE"/>
                </patternFill>
              </fill>
            </x14:dxf>
          </x14:cfRule>
          <x14:cfRule type="expression" priority="160" id="{A3A5586E-BD83-3D4A-9B39-00AC53C0C776}">
            <xm:f>IF(IF(ISNA(VLOOKUP(R3,個股盤後與即時分析!$A:$CF,44,FALSE)),"",VLOOKUP(R3,個股盤後與即時分析!$A:$CF,44,FALSE))&gt;0,TRUE,FALSE)</xm:f>
            <x14:dxf>
              <font>
                <color rgb="FF9C0006"/>
              </font>
              <fill>
                <patternFill>
                  <bgColor rgb="FFFFC7CE"/>
                </patternFill>
              </fill>
            </x14:dxf>
          </x14:cfRule>
          <xm:sqref>Q10</xm:sqref>
        </x14:conditionalFormatting>
        <x14:conditionalFormatting xmlns:xm="http://schemas.microsoft.com/office/excel/2006/main">
          <x14:cfRule type="expression" priority="161" id="{EAB0C285-93EC-D646-80C8-E8D342DBB336}">
            <xm:f>IF(IF(ISNA(VLOOKUP(R3,個股盤後與即時分析!$A:$CF,44,FALSE)),"",VLOOKUP(R3,個股盤後與即時分析!$A:$CF,44,FALSE))&lt;-9.6%,TRUE,FALSE)</xm:f>
            <x14:dxf>
              <font>
                <color theme="0"/>
              </font>
              <fill>
                <patternFill patternType="solid">
                  <fgColor indexed="64"/>
                  <bgColor rgb="FF008000"/>
                </patternFill>
              </fill>
            </x14:dxf>
          </x14:cfRule>
          <x14:cfRule type="expression" priority="162" id="{118803F6-C0EA-B64B-9BC1-D329B4A718D8}">
            <xm:f>IF(IF(ISNA(VLOOKUP(R3,個股盤後與即時分析!$A:$CF,44,FALSE)),"",VLOOKUP(R3,個股盤後與即時分析!$A:$CF,44,FALSE))&gt;9.6%,TRUE,FALSE)</xm:f>
            <x14:dxf>
              <font>
                <color theme="0"/>
              </font>
              <fill>
                <patternFill patternType="solid">
                  <fgColor indexed="64"/>
                  <bgColor rgb="FFFF0000"/>
                </patternFill>
              </fill>
            </x14:dxf>
          </x14:cfRule>
          <x14:cfRule type="expression" priority="163" id="{6ED48049-6391-5F49-BFEC-B0ACCF97F9DC}">
            <xm:f>IF(IF(ISNA(VLOOKUP(R3,個股盤後與即時分析!$A:$CF,44,FALSE)),"",VLOOKUP(R3,個股盤後與即時分析!$A:$CF,44,FALSE))&lt;0,TRUE,FALSE)</xm:f>
            <x14:dxf>
              <font>
                <color rgb="FF006100"/>
              </font>
              <fill>
                <patternFill>
                  <bgColor rgb="FFC6EFCE"/>
                </patternFill>
              </fill>
            </x14:dxf>
          </x14:cfRule>
          <x14:cfRule type="expression" priority="164" id="{6DAF78B6-18D2-9549-922C-3D1E61945A52}">
            <xm:f>IF(IF(ISNA(VLOOKUP(R3,個股盤後與即時分析!$A:$CF,44,FALSE)),"",VLOOKUP(R3,個股盤後與即時分析!$A:$CF,44,FALSE))&gt;0,TRUE,FALSE)</xm:f>
            <x14:dxf>
              <font>
                <color rgb="FF9C0006"/>
              </font>
              <fill>
                <patternFill>
                  <bgColor rgb="FFFFC7CE"/>
                </patternFill>
              </fill>
            </x14:dxf>
          </x14:cfRule>
          <xm:sqref>Q11</xm:sqref>
        </x14:conditionalFormatting>
        <x14:conditionalFormatting xmlns:xm="http://schemas.microsoft.com/office/excel/2006/main">
          <x14:cfRule type="expression" priority="165" id="{CB3CFAAF-CE66-0742-BD11-1B8EC6B4AE8C}">
            <xm:f>IF(IF(ISNA(VLOOKUP(R3,個股盤後與即時分析!$A:$CF,44,FALSE)),"",VLOOKUP(R3,個股盤後與即時分析!$A:$CF,44,FALSE))&lt;-9.6%,TRUE,FALSE)</xm:f>
            <x14:dxf>
              <font>
                <color theme="0"/>
              </font>
              <fill>
                <patternFill patternType="solid">
                  <fgColor indexed="64"/>
                  <bgColor rgb="FF008000"/>
                </patternFill>
              </fill>
            </x14:dxf>
          </x14:cfRule>
          <x14:cfRule type="expression" priority="166" id="{351CCF0B-5334-3C4C-9F0E-424F449E6ECF}">
            <xm:f>IF(IF(ISNA(VLOOKUP(R3,個股盤後與即時分析!$A:$CF,44,FALSE)),"",VLOOKUP(R3,個股盤後與即時分析!$A:$CF,44,FALSE))&gt;9.6%,TRUE,FALSE)</xm:f>
            <x14:dxf>
              <font>
                <color theme="0"/>
              </font>
              <fill>
                <patternFill patternType="solid">
                  <fgColor indexed="64"/>
                  <bgColor rgb="FFFF0000"/>
                </patternFill>
              </fill>
            </x14:dxf>
          </x14:cfRule>
          <x14:cfRule type="expression" priority="167" id="{FDF1EBC8-1CE1-EB4E-96C9-EE945ACB53B0}">
            <xm:f>IF(IF(ISNA(VLOOKUP(R3,個股盤後與即時分析!$A:$CF,44,FALSE)),"",VLOOKUP(R3,個股盤後與即時分析!$A:$CF,44,FALSE))&lt;0,TRUE,FALSE)</xm:f>
            <x14:dxf>
              <font>
                <color rgb="FF006100"/>
              </font>
              <fill>
                <patternFill>
                  <bgColor rgb="FFC6EFCE"/>
                </patternFill>
              </fill>
            </x14:dxf>
          </x14:cfRule>
          <x14:cfRule type="expression" priority="168" id="{6C119514-6CBB-C641-ACAF-9B624712F16B}">
            <xm:f>IF(IF(ISNA(VLOOKUP(R3,個股盤後與即時分析!$A:$CF,44,FALSE)),"",VLOOKUP(R3,個股盤後與即時分析!$A:$CF,44,FALSE))&gt;0,TRUE,FALSE)</xm:f>
            <x14:dxf>
              <font>
                <color rgb="FF9C0006"/>
              </font>
              <fill>
                <patternFill>
                  <bgColor rgb="FFFFC7CE"/>
                </patternFill>
              </fill>
            </x14:dxf>
          </x14:cfRule>
          <xm:sqref>Q12</xm:sqref>
        </x14:conditionalFormatting>
        <x14:conditionalFormatting xmlns:xm="http://schemas.microsoft.com/office/excel/2006/main">
          <x14:cfRule type="expression" priority="169" id="{88EDC0A6-AE40-3D4A-B3B1-EBA99CC4DB7A}">
            <xm:f>IF(IF(ISNA(VLOOKUP(#REF!,個股盤後與即時分析!$A:$CF,70,FALSE)),"",VLOOKUP(#REF!,個股盤後與即時分析!$A:$CF,70,FALSE))&gt;8%,TRUE,FALSE)</xm:f>
            <x14:dxf>
              <font>
                <color theme="0"/>
              </font>
              <fill>
                <patternFill patternType="solid">
                  <fgColor indexed="64"/>
                  <bgColor rgb="FFFF0000"/>
                </patternFill>
              </fill>
            </x14:dxf>
          </x14:cfRule>
          <x14:cfRule type="expression" priority="170" id="{F70361A9-31EF-3940-B61D-42BF7CF4519B}">
            <xm:f>IF(IF(ISNA(VLOOKUP(#REF!,個股盤後與即時分析!$A:$CF,70,FALSE)),"",VLOOKUP(#REF!,個股盤後與即時分析!$A:$CF,70,FALSE))&gt;5%,TRUE,FALSE)</xm:f>
            <x14:dxf>
              <font>
                <color rgb="FF9C0006"/>
              </font>
              <fill>
                <patternFill>
                  <bgColor rgb="FFFFC7CE"/>
                </patternFill>
              </fill>
            </x14:dxf>
          </x14:cfRule>
          <x14:cfRule type="expression" priority="171" id="{3EFF2527-6D05-0C41-AA27-744A1ABDBC1F}">
            <xm:f>IF(IF(ISNA(VLOOKUP(#REF!,個股盤後與即時分析!$A:$CF,70,FALSE)),"",VLOOKUP(#REF!,個股盤後與即時分析!$A:$CF,70,FALSE))&gt;4%,TRUE,FALSE)</xm:f>
            <x14:dxf>
              <font>
                <color rgb="FF9C6500"/>
              </font>
              <fill>
                <patternFill>
                  <bgColor rgb="FFFFEB9C"/>
                </patternFill>
              </fill>
            </x14:dxf>
          </x14:cfRule>
          <xm:sqref>R27</xm:sqref>
        </x14:conditionalFormatting>
        <x14:conditionalFormatting xmlns:xm="http://schemas.microsoft.com/office/excel/2006/main">
          <x14:cfRule type="expression" priority="31" id="{4B36A63C-54ED-8840-98E5-5D53E899D6E3}">
            <xm:f>IF(VLOOKUP(R3,盤中即時資料與預估量!$A:$AA,25,FALSE)&gt;Q10,TRUE,FALSE)</xm:f>
            <x14:dxf>
              <font>
                <color rgb="FF006100"/>
              </font>
              <fill>
                <patternFill>
                  <bgColor rgb="FFC6EFCE"/>
                </patternFill>
              </fill>
            </x14:dxf>
          </x14:cfRule>
          <x14:cfRule type="expression" priority="32" id="{6DF20654-6D36-D24D-8366-65C41FCC2B19}">
            <xm:f>IF(VLOOKUP(R3,盤中即時資料與預估量!$A:$AA,25,FALSE)&lt;Q10,TRUE,FALSE)</xm:f>
            <x14:dxf>
              <font>
                <color rgb="FF9C0006"/>
              </font>
              <fill>
                <patternFill>
                  <bgColor rgb="FFFFC7CE"/>
                </patternFill>
              </fill>
            </x14:dxf>
          </x14:cfRule>
          <xm:sqref>R14</xm:sqref>
        </x14:conditionalFormatting>
        <x14:conditionalFormatting xmlns:xm="http://schemas.microsoft.com/office/excel/2006/main">
          <x14:cfRule type="expression" priority="29" id="{5A9762F0-D8CC-0C45-B0CD-6FF00A72A082}">
            <xm:f>IF(VLOOKUP(R3,盤中即時資料與預估量!$A:$AA,26,FALSE)&gt;Q10,TRUE,FALSE)</xm:f>
            <x14:dxf>
              <font>
                <color rgb="FF006100"/>
              </font>
              <fill>
                <patternFill>
                  <bgColor rgb="FFC6EFCE"/>
                </patternFill>
              </fill>
            </x14:dxf>
          </x14:cfRule>
          <x14:cfRule type="expression" priority="30" id="{2EA77E98-BBEB-7C4F-AA18-5CB07CF648F1}">
            <xm:f>IF(VLOOKUP(R3,盤中即時資料與預估量!$A:$AA,26,FALSE)&lt;Q10,TRUE,FALSE)</xm:f>
            <x14:dxf>
              <font>
                <color rgb="FF9C0006"/>
              </font>
              <fill>
                <patternFill>
                  <bgColor rgb="FFFFC7CE"/>
                </patternFill>
              </fill>
            </x14:dxf>
          </x14:cfRule>
          <xm:sqref>R15</xm:sqref>
        </x14:conditionalFormatting>
        <x14:conditionalFormatting xmlns:xm="http://schemas.microsoft.com/office/excel/2006/main">
          <x14:cfRule type="expression" priority="27" id="{7C545A64-6B21-AB40-81A1-3B6DCE51BF46}">
            <xm:f>IF(VLOOKUP(R3,盤中即時資料與預估量!$A:$AA,27,FALSE)&gt;Q10,TRUE,FALSE)</xm:f>
            <x14:dxf>
              <font>
                <color rgb="FF006100"/>
              </font>
              <fill>
                <patternFill>
                  <bgColor rgb="FFC6EFCE"/>
                </patternFill>
              </fill>
            </x14:dxf>
          </x14:cfRule>
          <x14:cfRule type="expression" priority="28" id="{D8451A99-4981-C347-B083-79F3C294D680}">
            <xm:f>IF(VLOOKUP(R3,盤中即時資料與預估量!$A:$AA,27,FALSE)&lt;Q10,TRUE,FALSE)</xm:f>
            <x14:dxf>
              <font>
                <color rgb="FF9C0006"/>
              </font>
              <fill>
                <patternFill>
                  <bgColor rgb="FFFFC7CE"/>
                </patternFill>
              </fill>
            </x14:dxf>
          </x14:cfRule>
          <xm:sqref>R16</xm:sqref>
        </x14:conditionalFormatting>
        <x14:conditionalFormatting xmlns:xm="http://schemas.microsoft.com/office/excel/2006/main">
          <x14:cfRule type="expression" priority="172" id="{909E309E-0432-4544-9A6A-571FCE3B97CD}">
            <xm:f>IF(IF(ISNA(VLOOKUP(R3,個股盤後與即時分析!$A:$CF,29,FALSE)),"",VLOOKUP(R3,個股盤後與即時分析!$A:$CF,29,FALSE))&lt;-500,TRUE,FALSE)</xm:f>
            <x14:dxf>
              <font>
                <color theme="0"/>
              </font>
              <fill>
                <patternFill patternType="solid">
                  <fgColor indexed="64"/>
                  <bgColor rgb="FF008000"/>
                </patternFill>
              </fill>
            </x14:dxf>
          </x14:cfRule>
          <x14:cfRule type="expression" priority="173" id="{7F584D3B-879E-9242-92D2-F3DBA52D8E85}">
            <xm:f>IF(IF(ISNA(VLOOKUP(R3,個股盤後與即時分析!$A:$CF,29,FALSE)),"",VLOOKUP(R3,個股盤後與即時分析!$A:$CF,29,FALSE))&gt;500,TRUE,FALSE)</xm:f>
            <x14:dxf>
              <font>
                <color theme="0"/>
              </font>
              <fill>
                <patternFill patternType="solid">
                  <fgColor indexed="64"/>
                  <bgColor rgb="FFFF0000"/>
                </patternFill>
              </fill>
            </x14:dxf>
          </x14:cfRule>
          <x14:cfRule type="expression" priority="174" id="{901DAF5D-B637-DF4E-A7E6-C6E76E7BAADE}">
            <xm:f>IF(IF(ISNA(VLOOKUP(R3,個股盤後與即時分析!$A:$CF,29,FALSE)),"",VLOOKUP(R3,個股盤後與即時分析!$A:$CF,29,FALSE))&lt;0,TRUE,FALSE)</xm:f>
            <x14:dxf>
              <font>
                <color rgb="FF006100"/>
              </font>
              <fill>
                <patternFill>
                  <bgColor rgb="FFC6EFCE"/>
                </patternFill>
              </fill>
            </x14:dxf>
          </x14:cfRule>
          <x14:cfRule type="expression" priority="175" id="{8160C81B-A3A5-FF49-B075-496727C9AF93}">
            <xm:f>IF(IF(ISNA(VLOOKUP(R3,個股盤後與即時分析!$A:$CF,29,FALSE)),"",VLOOKUP(R3,個股盤後與即時分析!$A:$CF,29,FALSE))&gt;0,TRUE,FALSE)</xm:f>
            <x14:dxf>
              <font>
                <color rgb="FF9C0006"/>
              </font>
              <fill>
                <patternFill>
                  <bgColor rgb="FFFFC7CE"/>
                </patternFill>
              </fill>
            </x14:dxf>
          </x14:cfRule>
          <xm:sqref>Q22</xm:sqref>
        </x14:conditionalFormatting>
        <x14:conditionalFormatting xmlns:xm="http://schemas.microsoft.com/office/excel/2006/main">
          <x14:cfRule type="expression" priority="176" id="{47A445C7-F4F7-4640-AAA3-3A2E351919A7}">
            <xm:f>IF(OR(VLOOKUP(R3,個股盤後與即時分析!$A:$CF,29,FALSE)="",ISNA(VLOOKUP(R3,個股盤後與即時分析!$A:$CF,29,FALSE))),TRUE,FALSE)</xm:f>
            <x14:dxf>
              <font>
                <color auto="1"/>
              </font>
              <fill>
                <patternFill patternType="none">
                  <fgColor indexed="64"/>
                  <bgColor auto="1"/>
                </patternFill>
              </fill>
            </x14:dxf>
          </x14:cfRule>
          <xm:sqref>Q22</xm:sqref>
        </x14:conditionalFormatting>
        <x14:conditionalFormatting xmlns:xm="http://schemas.microsoft.com/office/excel/2006/main">
          <x14:cfRule type="expression" priority="177" id="{F2D6C0A9-73CE-B64E-8972-B9B7EDF7A28D}">
            <xm:f>IF(IF(ISNA(VLOOKUP(R3,個股盤後與即時分析!$A:$CF,31,FALSE)),"",VLOOKUP(R3,個股盤後與即時分析!$A:$CF,31,FALSE))&lt;-500,TRUE,FALSE)</xm:f>
            <x14:dxf>
              <font>
                <color theme="0"/>
              </font>
              <fill>
                <patternFill patternType="solid">
                  <fgColor indexed="64"/>
                  <bgColor rgb="FF008000"/>
                </patternFill>
              </fill>
            </x14:dxf>
          </x14:cfRule>
          <x14:cfRule type="expression" priority="178" id="{A8A059A9-E4A9-B641-9B14-A2CAF9D004E2}">
            <xm:f>IF(IF(ISNA(VLOOKUP(R3,個股盤後與即時分析!$A:$CF,31,FALSE)),"",VLOOKUP(R3,個股盤後與即時分析!$A:$CF,31,FALSE))&gt;500,TRUE,FALSE)</xm:f>
            <x14:dxf>
              <font>
                <color theme="0"/>
              </font>
              <fill>
                <patternFill patternType="solid">
                  <fgColor indexed="64"/>
                  <bgColor rgb="FFFF0000"/>
                </patternFill>
              </fill>
            </x14:dxf>
          </x14:cfRule>
          <x14:cfRule type="expression" priority="179" id="{DA653653-04EE-9F4C-A094-3861CA96CC7C}">
            <xm:f>IF(IF(ISNA(VLOOKUP(R3,個股盤後與即時分析!$A:$CF,31,FALSE)),"",VLOOKUP(R3,個股盤後與即時分析!$A:$CF,31,FALSE))&lt;0,TRUE,FALSE)</xm:f>
            <x14:dxf>
              <font>
                <color rgb="FF006100"/>
              </font>
              <fill>
                <patternFill>
                  <bgColor rgb="FFC6EFCE"/>
                </patternFill>
              </fill>
            </x14:dxf>
          </x14:cfRule>
          <x14:cfRule type="expression" priority="180" id="{AC4644EC-3EF0-C14F-AAAC-1E6370D4BBEF}">
            <xm:f>IF(IF(ISNA(VLOOKUP(R3,個股盤後與即時分析!$A:$CF,31,FALSE)),"",VLOOKUP(R3,個股盤後與即時分析!$A:$CF,31,FALSE))&gt;0,TRUE,FALSE)</xm:f>
            <x14:dxf>
              <font>
                <color rgb="FF9C0006"/>
              </font>
              <fill>
                <patternFill>
                  <bgColor rgb="FFFFC7CE"/>
                </patternFill>
              </fill>
            </x14:dxf>
          </x14:cfRule>
          <xm:sqref>R22</xm:sqref>
        </x14:conditionalFormatting>
        <x14:conditionalFormatting xmlns:xm="http://schemas.microsoft.com/office/excel/2006/main">
          <x14:cfRule type="expression" priority="181" id="{392A18C0-9B54-5048-9FDB-5B268A038459}">
            <xm:f>IF(OR(VLOOKUP(R3,個股盤後與即時分析!$A:$CF,31,FALSE)="",ISNA(VLOOKUP(R3,個股盤後與即時分析!$A:$CF,31,FALSE))),TRUE,FALSE)</xm:f>
            <x14:dxf>
              <font>
                <color auto="1"/>
              </font>
              <fill>
                <patternFill patternType="none">
                  <fgColor indexed="64"/>
                  <bgColor auto="1"/>
                </patternFill>
              </fill>
            </x14:dxf>
          </x14:cfRule>
          <xm:sqref>R22</xm:sqref>
        </x14:conditionalFormatting>
        <x14:conditionalFormatting xmlns:xm="http://schemas.microsoft.com/office/excel/2006/main">
          <x14:cfRule type="expression" priority="182" id="{58B17B1D-B2AD-D548-B42C-AA7AF2F4FF69}">
            <xm:f>IF(IF(ISNA(VLOOKUP(R3,個股盤後與即時分析!$A:$CF,33,FALSE)),"",VLOOKUP(R3,個股盤後與即時分析!$A:$CF,33,FALSE))&lt;-500,TRUE,FALSE)</xm:f>
            <x14:dxf>
              <font>
                <color theme="0"/>
              </font>
              <fill>
                <patternFill patternType="solid">
                  <fgColor indexed="64"/>
                  <bgColor rgb="FF008000"/>
                </patternFill>
              </fill>
            </x14:dxf>
          </x14:cfRule>
          <x14:cfRule type="expression" priority="183" id="{AB1DB807-9614-6949-B6C4-BDE437B4F5A2}">
            <xm:f>IF(IF(ISNA(VLOOKUP(R3,個股盤後與即時分析!$A:$CF,33,FALSE)),"",VLOOKUP(R3,個股盤後與即時分析!$A:$CF,33,FALSE))&gt;500,TRUE,FALSE)</xm:f>
            <x14:dxf>
              <font>
                <color theme="0"/>
              </font>
              <fill>
                <patternFill patternType="solid">
                  <fgColor indexed="64"/>
                  <bgColor rgb="FFFF0000"/>
                </patternFill>
              </fill>
            </x14:dxf>
          </x14:cfRule>
          <x14:cfRule type="expression" priority="184" id="{2E095E20-3D5F-2A4F-A28B-E705C1FA3FD8}">
            <xm:f>IF(IF(ISNA(VLOOKUP(R3,個股盤後與即時分析!$A:$CF,33,FALSE)),"",VLOOKUP(R3,個股盤後與即時分析!$A:$CF,33,FALSE))&lt;0,TRUE,FALSE)</xm:f>
            <x14:dxf>
              <font>
                <color rgb="FF006100"/>
              </font>
              <fill>
                <patternFill>
                  <bgColor rgb="FFC6EFCE"/>
                </patternFill>
              </fill>
            </x14:dxf>
          </x14:cfRule>
          <x14:cfRule type="expression" priority="185" id="{31E5E21D-89B2-AF40-A24D-FC07AE156531}">
            <xm:f>IF(IF(ISNA(VLOOKUP(R3,個股盤後與即時分析!$A:$CF,33,FALSE)),"",VLOOKUP(R3,個股盤後與即時分析!$A:$CF,33,FALSE))&gt;0,TRUE,FALSE)</xm:f>
            <x14:dxf>
              <font>
                <color rgb="FF9C0006"/>
              </font>
              <fill>
                <patternFill>
                  <bgColor rgb="FFFFC7CE"/>
                </patternFill>
              </fill>
            </x14:dxf>
          </x14:cfRule>
          <xm:sqref>S22</xm:sqref>
        </x14:conditionalFormatting>
        <x14:conditionalFormatting xmlns:xm="http://schemas.microsoft.com/office/excel/2006/main">
          <x14:cfRule type="expression" priority="186" id="{5646ACCA-761E-2343-B825-E5623F51FE27}">
            <xm:f>IF(OR(VLOOKUP(R3,個股盤後與即時分析!$A:$CF,33,FALSE)="",ISNA(VLOOKUP(R3,個股盤後與即時分析!$A:$CF,33,FALSE))),TRUE,FALSE)</xm:f>
            <x14:dxf>
              <font>
                <color auto="1"/>
              </font>
              <fill>
                <patternFill patternType="none">
                  <fgColor indexed="64"/>
                  <bgColor auto="1"/>
                </patternFill>
              </fill>
            </x14:dxf>
          </x14:cfRule>
          <xm:sqref>S22</xm:sqref>
        </x14:conditionalFormatting>
        <x14:conditionalFormatting xmlns:xm="http://schemas.microsoft.com/office/excel/2006/main">
          <x14:cfRule type="expression" priority="187" id="{7EAD5D7C-D413-CD4E-83F7-26B0C7F0517D}">
            <xm:f>IF(IF(ISNA(VLOOKUP(R3,個股盤後與即時分析!$A:$CF,28,FALSE)),"",VLOOKUP(R3,個股盤後與即時分析!$A:$CF,28,FALSE))&lt;-5000,TRUE,FALSE)</xm:f>
            <x14:dxf>
              <font>
                <color theme="0"/>
              </font>
              <fill>
                <patternFill patternType="solid">
                  <fgColor indexed="64"/>
                  <bgColor rgb="FF008000"/>
                </patternFill>
              </fill>
            </x14:dxf>
          </x14:cfRule>
          <x14:cfRule type="expression" priority="188" id="{C4DC071C-6577-1F4D-B3EA-17917A2FA03E}">
            <xm:f>IF(IF(ISNA(VLOOKUP(R3,個股盤後與即時分析!$A:$CF,28,FALSE)),"",VLOOKUP(R3,個股盤後與即時分析!$A:$CF,28,FALSE))&gt;5000,TRUE,FALSE)</xm:f>
            <x14:dxf>
              <font>
                <color theme="0"/>
              </font>
              <fill>
                <patternFill patternType="solid">
                  <fgColor indexed="64"/>
                  <bgColor rgb="FFFF0000"/>
                </patternFill>
              </fill>
            </x14:dxf>
          </x14:cfRule>
          <x14:cfRule type="expression" priority="189" id="{87F77B55-3944-EE4B-BC32-1422F59E1B13}">
            <xm:f>IF(IF(ISNA(VLOOKUP(R3,個股盤後與即時分析!$A:$CF,28,FALSE)),"",VLOOKUP(R3,個股盤後與即時分析!$A:$CF,28,FALSE))&lt;0,TRUE,FALSE)</xm:f>
            <x14:dxf>
              <font>
                <color rgb="FF006100"/>
              </font>
              <fill>
                <patternFill>
                  <bgColor rgb="FFC6EFCE"/>
                </patternFill>
              </fill>
            </x14:dxf>
          </x14:cfRule>
          <x14:cfRule type="expression" priority="190" id="{661DBC7D-93F9-934B-BE02-2A6824573201}">
            <xm:f>IF(IF(ISNA(VLOOKUP(R3,個股盤後與即時分析!$A:$CF,28,FALSE)),"",VLOOKUP(R3,個股盤後與即時分析!$A:$CF,28,FALSE))&gt;0,TRUE,FALSE)</xm:f>
            <x14:dxf>
              <font>
                <color rgb="FF9C0006"/>
              </font>
              <fill>
                <patternFill>
                  <bgColor rgb="FFFFC7CE"/>
                </patternFill>
              </fill>
            </x14:dxf>
          </x14:cfRule>
          <xm:sqref>Q23</xm:sqref>
        </x14:conditionalFormatting>
        <x14:conditionalFormatting xmlns:xm="http://schemas.microsoft.com/office/excel/2006/main">
          <x14:cfRule type="expression" priority="191" id="{36885988-AA44-A64B-B2EB-69591D6C08D3}">
            <xm:f>IF(OR(VLOOKUP(R3,個股盤後與即時分析!$A:$CF,28,FALSE)="",ISNA(VLOOKUP(R3,個股盤後與即時分析!$A:$CF,28,FALSE))),TRUE,FALSE)</xm:f>
            <x14:dxf>
              <font>
                <color auto="1"/>
              </font>
              <fill>
                <patternFill patternType="none">
                  <fgColor indexed="64"/>
                  <bgColor auto="1"/>
                </patternFill>
              </fill>
            </x14:dxf>
          </x14:cfRule>
          <xm:sqref>Q23</xm:sqref>
        </x14:conditionalFormatting>
        <x14:conditionalFormatting xmlns:xm="http://schemas.microsoft.com/office/excel/2006/main">
          <x14:cfRule type="expression" priority="192" id="{53558CAD-6908-8C4A-A435-A7CBBEDBB4E1}">
            <xm:f>IF(IF(ISNA(VLOOKUP(R3,個股盤後與即時分析!$A:$CF,30,FALSE)),"",VLOOKUP(R3,個股盤後與即時分析!$A:$CF,30,FALSE))&lt;-5000,TRUE,FALSE)</xm:f>
            <x14:dxf>
              <font>
                <color theme="0"/>
              </font>
              <fill>
                <patternFill patternType="solid">
                  <fgColor indexed="64"/>
                  <bgColor rgb="FF008000"/>
                </patternFill>
              </fill>
            </x14:dxf>
          </x14:cfRule>
          <x14:cfRule type="expression" priority="193" id="{61E07E60-2CCA-034E-9F4C-3C7A1728E002}">
            <xm:f>IF(IF(ISNA(VLOOKUP(R3,個股盤後與即時分析!$A:$CF,30,FALSE)),"",VLOOKUP(R3,個股盤後與即時分析!$A:$CF,30,FALSE))&gt;5000,TRUE,FALSE)</xm:f>
            <x14:dxf>
              <font>
                <color theme="0"/>
              </font>
              <fill>
                <patternFill patternType="solid">
                  <fgColor indexed="64"/>
                  <bgColor rgb="FFFF0000"/>
                </patternFill>
              </fill>
            </x14:dxf>
          </x14:cfRule>
          <x14:cfRule type="expression" priority="194" id="{C30AA3D1-7925-D84F-8502-66272C49DA01}">
            <xm:f>IF(IF(ISNA(VLOOKUP(R3,個股盤後與即時分析!$A:$CF,30,FALSE)),"",VLOOKUP(R3,個股盤後與即時分析!$A:$CF,30,FALSE))&lt;0,TRUE,FALSE)</xm:f>
            <x14:dxf>
              <font>
                <color rgb="FF006100"/>
              </font>
              <fill>
                <patternFill>
                  <bgColor rgb="FFC6EFCE"/>
                </patternFill>
              </fill>
            </x14:dxf>
          </x14:cfRule>
          <x14:cfRule type="expression" priority="195" id="{221920F9-E0DF-6E42-8AE5-59025973D9D4}">
            <xm:f>IF(IF(ISNA(VLOOKUP(R3,個股盤後與即時分析!$A:$CF,30,FALSE)),"",VLOOKUP(R3,個股盤後與即時分析!$A:$CF,30,FALSE))&gt;0,TRUE,FALSE)</xm:f>
            <x14:dxf>
              <font>
                <color rgb="FF9C0006"/>
              </font>
              <fill>
                <patternFill>
                  <bgColor rgb="FFFFC7CE"/>
                </patternFill>
              </fill>
            </x14:dxf>
          </x14:cfRule>
          <xm:sqref>R23</xm:sqref>
        </x14:conditionalFormatting>
        <x14:conditionalFormatting xmlns:xm="http://schemas.microsoft.com/office/excel/2006/main">
          <x14:cfRule type="expression" priority="196" id="{C3D27BFE-B7C9-9B4D-A2F2-0E07DA2066EF}">
            <xm:f>IF(OR(VLOOKUP(R3,個股盤後與即時分析!$A:$CF,30,FALSE)="",ISNA(VLOOKUP(R3,個股盤後與即時分析!$A:$CF,30,FALSE))),TRUE,FALSE)</xm:f>
            <x14:dxf>
              <font>
                <color auto="1"/>
              </font>
              <fill>
                <patternFill patternType="none">
                  <fgColor indexed="64"/>
                  <bgColor auto="1"/>
                </patternFill>
              </fill>
            </x14:dxf>
          </x14:cfRule>
          <xm:sqref>R23</xm:sqref>
        </x14:conditionalFormatting>
        <x14:conditionalFormatting xmlns:xm="http://schemas.microsoft.com/office/excel/2006/main">
          <x14:cfRule type="expression" priority="197" id="{F260F4CF-992E-B248-A6EE-3B3A1D5355FE}">
            <xm:f>IF(IF(ISNA(VLOOKUP(R3,個股盤後與即時分析!$A:$CF,32,FALSE)),"",VLOOKUP(R3,個股盤後與即時分析!$A:$CF,32,FALSE))&lt;-5000,TRUE,FALSE)</xm:f>
            <x14:dxf>
              <font>
                <color theme="0"/>
              </font>
              <fill>
                <patternFill patternType="solid">
                  <fgColor indexed="64"/>
                  <bgColor rgb="FF008000"/>
                </patternFill>
              </fill>
            </x14:dxf>
          </x14:cfRule>
          <x14:cfRule type="expression" priority="198" id="{3015BCC9-1308-D14F-A6B5-AFEF9E55513A}">
            <xm:f>IF(IF(ISNA(VLOOKUP(R3,個股盤後與即時分析!$A:$CF,32,FALSE)),"",VLOOKUP(R3,個股盤後與即時分析!$A:$CF,32,FALSE))&gt;5000,TRUE,FALSE)</xm:f>
            <x14:dxf>
              <font>
                <color theme="0"/>
              </font>
              <fill>
                <patternFill patternType="solid">
                  <fgColor indexed="64"/>
                  <bgColor rgb="FFFF0000"/>
                </patternFill>
              </fill>
            </x14:dxf>
          </x14:cfRule>
          <x14:cfRule type="expression" priority="199" id="{8D0BBA6E-FEDB-D646-9DC2-0D11FAB6B7BD}">
            <xm:f>IF(IF(ISNA(VLOOKUP(R3,個股盤後與即時分析!$A:$CF,32,FALSE)),"",VLOOKUP(R3,個股盤後與即時分析!$A:$CF,32,FALSE))&lt;0,TRUE,FALSE)</xm:f>
            <x14:dxf>
              <font>
                <color rgb="FF006100"/>
              </font>
              <fill>
                <patternFill>
                  <bgColor rgb="FFC6EFCE"/>
                </patternFill>
              </fill>
            </x14:dxf>
          </x14:cfRule>
          <x14:cfRule type="expression" priority="200" id="{8073150C-4150-194D-BD30-7513306E0696}">
            <xm:f>IF(IF(ISNA(VLOOKUP(R3,個股盤後與即時分析!$A:$CF,32,FALSE)),"",VLOOKUP(R3,個股盤後與即時分析!$A:$CF,32,FALSE))&gt;0,TRUE,FALSE)</xm:f>
            <x14:dxf>
              <font>
                <color rgb="FF9C0006"/>
              </font>
              <fill>
                <patternFill>
                  <bgColor rgb="FFFFC7CE"/>
                </patternFill>
              </fill>
            </x14:dxf>
          </x14:cfRule>
          <xm:sqref>S23</xm:sqref>
        </x14:conditionalFormatting>
        <x14:conditionalFormatting xmlns:xm="http://schemas.microsoft.com/office/excel/2006/main">
          <x14:cfRule type="expression" priority="201" id="{338BA591-3CE0-5347-A88E-E57BCDA5D586}">
            <xm:f>IF(OR(VLOOKUP(R3,個股盤後與即時分析!$A:$CF,32,FALSE)="",ISNA(VLOOKUP(R3,個股盤後與即時分析!$A:$CF,32,FALSE))),TRUE,FALSE)</xm:f>
            <x14:dxf>
              <font>
                <color auto="1"/>
              </font>
              <fill>
                <patternFill patternType="none">
                  <fgColor indexed="64"/>
                  <bgColor auto="1"/>
                </patternFill>
              </fill>
            </x14:dxf>
          </x14:cfRule>
          <xm:sqref>S23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3">
    <tabColor rgb="FFFF0000"/>
  </sheetPr>
  <dimension ref="A1:DH10"/>
  <sheetViews>
    <sheetView zoomScale="70" zoomScaleNormal="70" zoomScalePageLayoutView="75" workbookViewId="0">
      <pane xSplit="2" ySplit="2" topLeftCell="C3" activePane="bottomRight" state="frozen"/>
      <selection pane="topRight" activeCell="C1" sqref="C1"/>
      <selection pane="bottomLeft" activeCell="A3" sqref="A3"/>
      <selection pane="bottomRight" activeCell="DB7" sqref="DB7"/>
    </sheetView>
  </sheetViews>
  <sheetFormatPr baseColWidth="10" defaultColWidth="10.83203125" defaultRowHeight="18"/>
  <cols>
    <col min="1" max="1" width="9.6640625" style="42" bestFit="1" customWidth="1"/>
    <col min="2" max="2" width="9.5" style="42" bestFit="1" customWidth="1"/>
    <col min="3" max="4" width="16.1640625" style="42" customWidth="1"/>
    <col min="5" max="6" width="14" style="42" customWidth="1"/>
    <col min="7" max="7" width="16.1640625" style="42" customWidth="1"/>
    <col min="8" max="9" width="11.5" style="42" customWidth="1"/>
    <col min="10" max="10" width="15.6640625" style="42" customWidth="1"/>
    <col min="11" max="12" width="12.1640625" style="42" customWidth="1"/>
    <col min="13" max="13" width="16.1640625" style="42" customWidth="1"/>
    <col min="14" max="15" width="12.1640625" style="42" customWidth="1"/>
    <col min="16" max="18" width="16.1640625" style="42" customWidth="1"/>
    <col min="19" max="22" width="13.1640625" style="42" customWidth="1"/>
    <col min="23" max="24" width="14.33203125" style="42" customWidth="1"/>
    <col min="25" max="25" width="13.6640625" style="42" customWidth="1"/>
    <col min="26" max="27" width="14.33203125" style="42" customWidth="1"/>
    <col min="28" max="28" width="10.5" style="42" customWidth="1"/>
    <col min="29" max="29" width="10" style="42" bestFit="1" customWidth="1"/>
    <col min="30" max="30" width="9.33203125" style="42" bestFit="1" customWidth="1"/>
    <col min="31" max="31" width="10" style="42" bestFit="1" customWidth="1"/>
    <col min="32" max="32" width="11.33203125" style="42" bestFit="1" customWidth="1"/>
    <col min="33" max="33" width="12" style="42" bestFit="1" customWidth="1"/>
    <col min="34" max="34" width="7.6640625" style="42" customWidth="1"/>
    <col min="35" max="35" width="14.1640625" style="7" customWidth="1"/>
    <col min="36" max="36" width="21.83203125" style="67" customWidth="1"/>
    <col min="37" max="38" width="10.83203125" style="41" customWidth="1"/>
    <col min="39" max="39" width="12" style="42" customWidth="1"/>
    <col min="40" max="41" width="10.83203125" style="42" customWidth="1"/>
    <col min="42" max="43" width="9.5" style="42" customWidth="1"/>
    <col min="44" max="44" width="12" style="42" customWidth="1"/>
    <col min="45" max="47" width="15" style="67" bestFit="1" customWidth="1"/>
    <col min="48" max="48" width="14" style="42" customWidth="1"/>
    <col min="49" max="49" width="20.83203125" style="18" bestFit="1" customWidth="1"/>
    <col min="50" max="51" width="12" style="42" customWidth="1"/>
    <col min="52" max="52" width="22" style="54" bestFit="1" customWidth="1"/>
    <col min="53" max="54" width="12" style="42" customWidth="1"/>
    <col min="55" max="55" width="10.83203125" style="42" customWidth="1"/>
    <col min="56" max="56" width="22" style="54" bestFit="1" customWidth="1"/>
    <col min="57" max="58" width="12" style="42" customWidth="1"/>
    <col min="59" max="59" width="10.83203125" style="42" customWidth="1"/>
    <col min="60" max="60" width="11.5" style="42" customWidth="1"/>
    <col min="61" max="61" width="9.5" style="42" customWidth="1"/>
    <col min="62" max="62" width="12.33203125" style="42" customWidth="1"/>
    <col min="63" max="63" width="10.83203125" style="7" customWidth="1"/>
    <col min="64" max="64" width="14" style="7" customWidth="1"/>
    <col min="65" max="67" width="12.6640625" style="7" customWidth="1"/>
    <col min="68" max="68" width="9.5" style="42" customWidth="1"/>
    <col min="69" max="69" width="13.83203125" style="42" customWidth="1"/>
    <col min="70" max="70" width="10.83203125" style="42" customWidth="1"/>
    <col min="71" max="71" width="13.6640625" style="42" customWidth="1"/>
    <col min="72" max="72" width="12.1640625" style="42" customWidth="1"/>
    <col min="73" max="73" width="15.33203125" style="42" customWidth="1"/>
    <col min="74" max="74" width="12.5" style="42" customWidth="1"/>
    <col min="75" max="75" width="18.33203125" style="42" customWidth="1"/>
    <col min="76" max="76" width="12" style="42" customWidth="1"/>
    <col min="77" max="77" width="9.83203125" style="42" customWidth="1"/>
    <col min="78" max="78" width="14" style="42" customWidth="1"/>
    <col min="79" max="79" width="17.6640625" style="42" customWidth="1"/>
    <col min="80" max="83" width="14.6640625" style="42" customWidth="1"/>
    <col min="84" max="85" width="12.1640625" style="42" customWidth="1"/>
    <col min="86" max="86" width="10.83203125" style="67"/>
    <col min="87" max="88" width="10.83203125" style="42"/>
    <col min="89" max="89" width="15.6640625" style="42" customWidth="1"/>
    <col min="90" max="91" width="19.33203125" style="42" customWidth="1"/>
    <col min="92" max="92" width="14.5" style="42" bestFit="1" customWidth="1"/>
    <col min="93" max="93" width="13.5" style="42" bestFit="1" customWidth="1"/>
    <col min="94" max="94" width="13" style="42" customWidth="1"/>
    <col min="95" max="95" width="13.5" style="190" customWidth="1"/>
    <col min="96" max="96" width="10.83203125" style="190"/>
    <col min="97" max="97" width="10.83203125" style="42" bestFit="1" customWidth="1"/>
    <col min="98" max="98" width="10.83203125" style="42"/>
    <col min="99" max="101" width="14.5" style="42" bestFit="1" customWidth="1"/>
    <col min="102" max="102" width="14.1640625" style="42" bestFit="1" customWidth="1"/>
    <col min="103" max="103" width="14.5" style="42" bestFit="1" customWidth="1"/>
    <col min="104" max="105" width="10.33203125" style="42" bestFit="1" customWidth="1"/>
    <col min="106" max="106" width="8.5" style="42" bestFit="1" customWidth="1"/>
    <col min="107" max="109" width="10.83203125" style="42"/>
    <col min="110" max="110" width="15.1640625" style="42" bestFit="1" customWidth="1"/>
    <col min="111" max="111" width="15.1640625" style="42" customWidth="1"/>
    <col min="112" max="16384" width="10.83203125" style="42"/>
  </cols>
  <sheetData>
    <row r="1" spans="1:112" s="43" customFormat="1">
      <c r="A1" s="91" t="s">
        <v>0</v>
      </c>
      <c r="B1" s="39"/>
      <c r="C1" s="31">
        <v>0.15</v>
      </c>
      <c r="D1" s="31">
        <v>0.15</v>
      </c>
      <c r="E1" s="31">
        <v>0.3</v>
      </c>
      <c r="F1" s="31">
        <v>0.35</v>
      </c>
      <c r="G1" s="31">
        <f>100%-SUM(C1:F1)</f>
        <v>5.0000000000000044E-2</v>
      </c>
      <c r="H1" s="31">
        <v>0.05</v>
      </c>
      <c r="I1" s="31">
        <v>0.05</v>
      </c>
      <c r="J1" s="31">
        <v>0.1</v>
      </c>
      <c r="K1" s="31">
        <v>0.17499999999999999</v>
      </c>
      <c r="L1" s="31">
        <v>0.25</v>
      </c>
      <c r="M1" s="31">
        <v>2.5000000000000001E-2</v>
      </c>
      <c r="N1" s="31">
        <v>0.05</v>
      </c>
      <c r="O1" s="31">
        <v>0.25</v>
      </c>
      <c r="P1" s="31">
        <v>2.5000000000000001E-2</v>
      </c>
      <c r="Q1" s="31">
        <f>100%-SUM(H1:P1)</f>
        <v>2.4999999999999911E-2</v>
      </c>
      <c r="R1" s="39"/>
      <c r="S1" s="39"/>
      <c r="T1" s="39"/>
      <c r="U1" s="39"/>
      <c r="V1" s="39"/>
      <c r="W1" s="39"/>
      <c r="X1" s="39"/>
      <c r="Y1" s="39"/>
      <c r="Z1" s="39"/>
      <c r="AA1" s="39"/>
      <c r="AB1" s="254" t="s">
        <v>4578</v>
      </c>
      <c r="AC1" s="254"/>
      <c r="AD1" s="254"/>
      <c r="AE1" s="254"/>
      <c r="AF1" s="254"/>
      <c r="AG1" s="254"/>
      <c r="AH1" s="254"/>
      <c r="AI1" s="37"/>
      <c r="AJ1" s="66"/>
      <c r="AK1" s="37"/>
      <c r="AL1" s="37"/>
      <c r="AM1" s="37"/>
      <c r="AN1" s="37"/>
      <c r="AO1" s="36" t="s">
        <v>4454</v>
      </c>
      <c r="AP1" s="37"/>
      <c r="AQ1" s="37"/>
      <c r="AR1" s="37"/>
      <c r="AS1" s="66"/>
      <c r="AT1" s="66"/>
      <c r="AU1" s="66"/>
      <c r="AV1" s="55"/>
      <c r="AW1" s="66"/>
      <c r="AX1" s="37"/>
      <c r="AY1" s="37"/>
      <c r="AZ1" s="89"/>
      <c r="BA1" s="37"/>
      <c r="BB1" s="37"/>
      <c r="BC1" s="88"/>
      <c r="BD1" s="89"/>
      <c r="BE1" s="37"/>
      <c r="BF1" s="37"/>
      <c r="BG1" s="88"/>
      <c r="BH1" s="37"/>
      <c r="BI1" s="37"/>
      <c r="BJ1" s="37"/>
      <c r="BK1" s="37"/>
      <c r="BL1" s="37"/>
      <c r="BM1" s="30" t="s">
        <v>4453</v>
      </c>
      <c r="BN1" s="40">
        <v>0.45</v>
      </c>
      <c r="BO1" s="40">
        <v>0.55000000000000004</v>
      </c>
      <c r="BP1" s="58" t="s">
        <v>4455</v>
      </c>
      <c r="BQ1" s="58"/>
      <c r="BR1" s="58"/>
      <c r="BS1" s="58"/>
      <c r="BT1" s="58"/>
      <c r="BU1" s="255" t="s">
        <v>1637</v>
      </c>
      <c r="BV1" s="254"/>
      <c r="BW1" s="89" t="s">
        <v>4579</v>
      </c>
      <c r="BX1" s="88"/>
      <c r="BY1" s="257" t="s">
        <v>4614</v>
      </c>
      <c r="BZ1" s="257"/>
      <c r="CA1" s="256" t="s">
        <v>4580</v>
      </c>
      <c r="CB1" s="256"/>
      <c r="CC1" s="256"/>
      <c r="CD1" s="256"/>
      <c r="CE1" s="256"/>
      <c r="CF1" s="59"/>
      <c r="CG1" s="258" t="s">
        <v>4812</v>
      </c>
      <c r="CH1" s="259"/>
      <c r="CI1" s="259"/>
      <c r="CJ1" s="259"/>
      <c r="CQ1" s="253" t="s">
        <v>4632</v>
      </c>
      <c r="CR1" s="253"/>
      <c r="CS1" s="253"/>
      <c r="CT1" s="253" t="s">
        <v>4830</v>
      </c>
      <c r="CU1" s="253"/>
      <c r="CV1" s="253"/>
      <c r="CW1" s="253"/>
      <c r="CX1" s="253"/>
      <c r="CY1" s="253"/>
      <c r="CZ1" s="253"/>
      <c r="DA1" s="253"/>
      <c r="DB1" s="253"/>
      <c r="DC1" s="253"/>
      <c r="DD1" s="253"/>
      <c r="DE1" s="253"/>
      <c r="DF1" s="253"/>
      <c r="DG1" s="189"/>
    </row>
    <row r="2" spans="1:112" s="43" customFormat="1">
      <c r="A2" s="74" t="s">
        <v>1</v>
      </c>
      <c r="B2" s="2" t="s">
        <v>2</v>
      </c>
      <c r="C2" s="1" t="s">
        <v>4581</v>
      </c>
      <c r="D2" s="2" t="s">
        <v>3</v>
      </c>
      <c r="E2" s="2" t="s">
        <v>1702</v>
      </c>
      <c r="F2" s="2" t="s">
        <v>4459</v>
      </c>
      <c r="G2" s="2" t="s">
        <v>4447</v>
      </c>
      <c r="H2" s="1" t="s">
        <v>4446</v>
      </c>
      <c r="I2" s="2" t="s">
        <v>4445</v>
      </c>
      <c r="J2" s="2" t="s">
        <v>4444</v>
      </c>
      <c r="K2" s="2" t="s">
        <v>4441</v>
      </c>
      <c r="L2" s="2" t="s">
        <v>4440</v>
      </c>
      <c r="M2" s="2" t="s">
        <v>4461</v>
      </c>
      <c r="N2" s="2" t="s">
        <v>4442</v>
      </c>
      <c r="O2" s="2" t="s">
        <v>4443</v>
      </c>
      <c r="P2" s="2" t="s">
        <v>4605</v>
      </c>
      <c r="Q2" s="1" t="s">
        <v>4601</v>
      </c>
      <c r="R2" s="1" t="s">
        <v>4602</v>
      </c>
      <c r="S2" s="1" t="s">
        <v>4603</v>
      </c>
      <c r="T2" s="1" t="s">
        <v>4604</v>
      </c>
      <c r="U2" s="2" t="s">
        <v>4612</v>
      </c>
      <c r="V2" s="2" t="s">
        <v>1634</v>
      </c>
      <c r="W2" s="1" t="s">
        <v>4582</v>
      </c>
      <c r="X2" s="1" t="s">
        <v>4583</v>
      </c>
      <c r="Y2" s="2" t="s">
        <v>4584</v>
      </c>
      <c r="Z2" s="2" t="s">
        <v>4585</v>
      </c>
      <c r="AA2" s="2" t="s">
        <v>4586</v>
      </c>
      <c r="AB2" s="5" t="s">
        <v>4686</v>
      </c>
      <c r="AC2" s="5" t="s">
        <v>4587</v>
      </c>
      <c r="AD2" s="5" t="s">
        <v>4687</v>
      </c>
      <c r="AE2" s="5" t="s">
        <v>4588</v>
      </c>
      <c r="AF2" s="5" t="s">
        <v>4688</v>
      </c>
      <c r="AG2" s="5" t="s">
        <v>4589</v>
      </c>
      <c r="AH2" s="2" t="s">
        <v>1666</v>
      </c>
      <c r="AI2" s="3" t="s">
        <v>4458</v>
      </c>
      <c r="AJ2" s="3" t="s">
        <v>4482</v>
      </c>
      <c r="AK2" s="4" t="s">
        <v>4460</v>
      </c>
      <c r="AL2" s="4" t="s">
        <v>1663</v>
      </c>
      <c r="AM2" s="4" t="s">
        <v>4590</v>
      </c>
      <c r="AN2" s="4" t="s">
        <v>4457</v>
      </c>
      <c r="AO2" s="4" t="s">
        <v>4475</v>
      </c>
      <c r="AP2" s="6" t="s">
        <v>4591</v>
      </c>
      <c r="AQ2" s="4" t="s">
        <v>10</v>
      </c>
      <c r="AR2" s="4" t="s">
        <v>4476</v>
      </c>
      <c r="AS2" s="6" t="s">
        <v>4593</v>
      </c>
      <c r="AT2" s="6" t="s">
        <v>4594</v>
      </c>
      <c r="AU2" s="6" t="s">
        <v>4595</v>
      </c>
      <c r="AV2" s="6" t="s">
        <v>4592</v>
      </c>
      <c r="AW2" s="153" t="s">
        <v>4617</v>
      </c>
      <c r="AX2" s="50" t="s">
        <v>4621</v>
      </c>
      <c r="AY2" s="5" t="s">
        <v>4618</v>
      </c>
      <c r="AZ2" s="6" t="s">
        <v>4651</v>
      </c>
      <c r="BA2" s="50" t="s">
        <v>4652</v>
      </c>
      <c r="BB2" s="5" t="s">
        <v>4653</v>
      </c>
      <c r="BC2" s="3" t="s">
        <v>4654</v>
      </c>
      <c r="BD2" s="6" t="s">
        <v>4657</v>
      </c>
      <c r="BE2" s="50" t="s">
        <v>4658</v>
      </c>
      <c r="BF2" s="5" t="s">
        <v>4659</v>
      </c>
      <c r="BG2" s="3" t="s">
        <v>4660</v>
      </c>
      <c r="BH2" s="6" t="s">
        <v>1635</v>
      </c>
      <c r="BI2" s="3" t="s">
        <v>1636</v>
      </c>
      <c r="BJ2" s="3" t="s">
        <v>7</v>
      </c>
      <c r="BK2" s="3" t="s">
        <v>4596</v>
      </c>
      <c r="BL2" s="6" t="s">
        <v>4597</v>
      </c>
      <c r="BM2" s="26" t="s">
        <v>1667</v>
      </c>
      <c r="BN2" s="26" t="s">
        <v>1668</v>
      </c>
      <c r="BO2" s="26" t="s">
        <v>1669</v>
      </c>
      <c r="BP2" s="3" t="s">
        <v>1670</v>
      </c>
      <c r="BQ2" s="3" t="s">
        <v>1671</v>
      </c>
      <c r="BR2" s="3" t="s">
        <v>4691</v>
      </c>
      <c r="BS2" s="3" t="s">
        <v>4598</v>
      </c>
      <c r="BT2" s="3" t="s">
        <v>4573</v>
      </c>
      <c r="BU2" s="5" t="s">
        <v>1629</v>
      </c>
      <c r="BV2" s="5" t="s">
        <v>1637</v>
      </c>
      <c r="BW2" s="23" t="s">
        <v>1641</v>
      </c>
      <c r="BX2" s="23" t="s">
        <v>4692</v>
      </c>
      <c r="BY2" s="81" t="s">
        <v>4615</v>
      </c>
      <c r="BZ2" s="81" t="s">
        <v>4613</v>
      </c>
      <c r="CA2" s="76" t="s">
        <v>4627</v>
      </c>
      <c r="CB2" s="76" t="s">
        <v>4689</v>
      </c>
      <c r="CC2" s="76" t="s">
        <v>4599</v>
      </c>
      <c r="CD2" s="76" t="s">
        <v>4690</v>
      </c>
      <c r="CE2" s="76" t="s">
        <v>4577</v>
      </c>
      <c r="CF2" s="3" t="s">
        <v>4600</v>
      </c>
      <c r="CG2" s="162" t="s">
        <v>4816</v>
      </c>
      <c r="CH2" s="147" t="s">
        <v>4809</v>
      </c>
      <c r="CI2" s="147" t="s">
        <v>4810</v>
      </c>
      <c r="CJ2" s="147" t="s">
        <v>4811</v>
      </c>
      <c r="CK2" s="147" t="s">
        <v>4733</v>
      </c>
      <c r="CL2" s="162" t="s">
        <v>5724</v>
      </c>
      <c r="CM2" s="162" t="s">
        <v>5823</v>
      </c>
      <c r="CN2" s="147" t="s">
        <v>4731</v>
      </c>
      <c r="CO2" s="147" t="s">
        <v>4732</v>
      </c>
      <c r="CP2" s="147" t="s">
        <v>4734</v>
      </c>
      <c r="CQ2" s="9" t="s">
        <v>5487</v>
      </c>
      <c r="CR2" s="9" t="s">
        <v>5488</v>
      </c>
      <c r="CS2" s="146" t="s">
        <v>5486</v>
      </c>
      <c r="CT2" s="166" t="s">
        <v>4829</v>
      </c>
      <c r="CU2" s="43" t="s">
        <v>4825</v>
      </c>
      <c r="CV2" s="43" t="s">
        <v>5464</v>
      </c>
      <c r="CW2" s="43" t="s">
        <v>4826</v>
      </c>
      <c r="CX2" s="92" t="s">
        <v>4827</v>
      </c>
      <c r="CY2" s="43" t="s">
        <v>4828</v>
      </c>
      <c r="CZ2" s="43" t="s">
        <v>4838</v>
      </c>
      <c r="DA2" s="43" t="s">
        <v>4839</v>
      </c>
      <c r="DB2" s="43" t="s">
        <v>4840</v>
      </c>
      <c r="DC2" s="43" t="s">
        <v>4841</v>
      </c>
      <c r="DD2" s="43" t="s">
        <v>4842</v>
      </c>
      <c r="DE2" s="43" t="s">
        <v>4843</v>
      </c>
      <c r="DF2" s="43" t="s">
        <v>4844</v>
      </c>
      <c r="DG2" s="43" t="s">
        <v>5725</v>
      </c>
      <c r="DH2" s="43" t="s">
        <v>5479</v>
      </c>
    </row>
    <row r="3" spans="1:112">
      <c r="A3" s="22">
        <v>1101</v>
      </c>
      <c r="B3" s="7" t="s">
        <v>13</v>
      </c>
      <c r="C3" s="21">
        <v>-1.41E-2</v>
      </c>
      <c r="D3" s="21">
        <v>-3.7100000000000001E-2</v>
      </c>
      <c r="E3" s="21">
        <v>-2.1499999999999998E-2</v>
      </c>
      <c r="F3" s="21">
        <v>-3.3399999999999999E-2</v>
      </c>
      <c r="G3" s="21">
        <v>-6.0699999999999997E-2</v>
      </c>
      <c r="H3" s="21">
        <v>1.5273000000000001</v>
      </c>
      <c r="I3" s="21">
        <v>-1.4200000000000001E-2</v>
      </c>
      <c r="J3" s="21">
        <v>-0.1101</v>
      </c>
      <c r="K3" s="21">
        <v>9.4100000000000003E-2</v>
      </c>
      <c r="L3" s="21">
        <v>5.9900000000000002E-2</v>
      </c>
      <c r="M3" s="21">
        <v>3.8399999999999997E-2</v>
      </c>
      <c r="N3" s="21">
        <v>0.1031</v>
      </c>
      <c r="O3" s="21">
        <v>5.9200000000000003E-2</v>
      </c>
      <c r="P3" s="21">
        <v>3.8800000000000001E-2</v>
      </c>
      <c r="Q3" s="21">
        <v>-5.9999999999999995E-4</v>
      </c>
      <c r="R3" s="21">
        <v>-8.9999999999999998E-4</v>
      </c>
      <c r="S3" s="21">
        <v>8.5099999999999995E-2</v>
      </c>
      <c r="T3" s="21">
        <v>5.2999999999999999E-2</v>
      </c>
      <c r="U3" s="10">
        <v>1.94</v>
      </c>
      <c r="V3" s="10">
        <v>4.33</v>
      </c>
      <c r="W3" s="7">
        <v>2.4571999999999998</v>
      </c>
      <c r="X3" s="20">
        <v>0.84819999999999995</v>
      </c>
      <c r="Y3" s="75">
        <v>2019</v>
      </c>
      <c r="Z3" s="7">
        <v>2.5</v>
      </c>
      <c r="AA3" s="7">
        <v>0.5</v>
      </c>
      <c r="AB3" s="51">
        <v>-22203</v>
      </c>
      <c r="AC3" s="51">
        <v>-8883</v>
      </c>
      <c r="AD3" s="51">
        <v>-3719</v>
      </c>
      <c r="AE3" s="51"/>
      <c r="AF3" s="51">
        <v>1672</v>
      </c>
      <c r="AG3" s="51">
        <v>942</v>
      </c>
      <c r="AH3" s="20">
        <v>1.18E-2</v>
      </c>
      <c r="AI3" s="7" t="str">
        <f>IF(BH3="尚無資料","尚無資料",IF(AK3&gt;85%,"01強勢走多",IF(AND(AK3&gt;=60%,AK3&lt;85%),"02走多",IF(AK3&lt;-85%,"05強勢走空",IF(AND(AK3&gt;-85%,AK3&lt;=-60%),"04走空","03多空交戰")))))</f>
        <v>03多空交戰</v>
      </c>
      <c r="AJ3" s="67" t="str">
        <f>IF(BH3="尚無資料","",VLOOKUP(A3,盤中即時資料與預估量!$A:$AR,42,FALSE)&amp;VLOOKUP(A3,盤中即時資料與預估量!$A:$AR,43,FALSE)&amp;VLOOKUP(A3,盤中即時資料與預估量!$A:$AR,44,FALSE)&amp;" "&amp;IF(AND(BH3&gt;500,AN3&lt;5%),"年盤整",IF(AND(BH3&gt;500,AO3&lt;5%),"月盤整",IF(VLOOKUP(A3,盤中即時資料與預估量!$A:$AR,12,FALSE)&gt;=VLOOKUP(A3,盤中即時資料與預估量!$A:$AR,28,FALSE),"年新高",IF(VLOOKUP(A3,盤中即時資料與預估量!$A:$AR,12,FALSE)&gt;=VLOOKUP(A3,盤中即時資料與預估量!$A:$AR,30,FALSE),"月最高",IF(VLOOKUP(A3,盤中即時資料與預估量!$A:$AR,13,FALSE)&lt;=VLOOKUP(A3,盤中即時資料與預估量!$A:$AR,29,FALSE),"年新低",IF(VLOOKUP(A3,盤中即時資料與預估量!$A:$AR,13,FALSE)&lt;=VLOOKUP(A3,盤中即時資料與預估量!$A:$AR,31,FALSE),"月最低","")))))))</f>
        <v xml:space="preserve">季下月下週下 </v>
      </c>
      <c r="AK3" s="44">
        <f>IF(AP3="尚無資料","尚無資料",IF((VLOOKUP(A3,盤中即時資料與預估量!$A:$AR,28,FALSE)-AP3)/(VLOOKUP(A3,盤中即時資料與預估量!$A:$AR,28,FALSE)-VLOOKUP(A3,盤中即時資料與預估量!$A:$AR,29,FALSE))&lt;=50%,1-(VLOOKUP(A3,盤中即時資料與預估量!$A:$AR,28,FALSE)-AP3)/(VLOOKUP(A3,盤中即時資料與預估量!$A:$AR,28,FALSE)-VLOOKUP(A3,盤中即時資料與預估量!$A:$AR,29,FALSE)),-(VLOOKUP(A3,盤中即時資料與預估量!$A:$AR,28,FALSE)-AP3)/(VLOOKUP(A3,盤中即時資料與預估量!$A:$AR,28,FALSE)-VLOOKUP(A3,盤中即時資料與預估量!$A:$AR,29,FALSE))))</f>
        <v>-0.51056338028169035</v>
      </c>
      <c r="AL3" s="44">
        <f>IF(AP3="尚無資料","尚無資料",IF((VLOOKUP(A3,盤中即時資料與預估量!$A:$AR,30,FALSE)-AP3)/(VLOOKUP(A3,盤中即時資料與預估量!$A:$AR,30,FALSE)-VLOOKUP(A3,盤中即時資料與預估量!$A:$AR,31,FALSE))&lt;=50%,1-(VLOOKUP(A3,盤中即時資料與預估量!$A:$AR,30,FALSE)-AP3)/(VLOOKUP(A3,盤中即時資料與預估量!$A:$AR,30,FALSE)-VLOOKUP(A3,盤中即時資料與預估量!$A:$AR,31,FALSE)),-(VLOOKUP(A3,盤中即時資料與預估量!$A:$AR,30,FALSE)-AP3)/(VLOOKUP(A3,盤中即時資料與預估量!$A:$AR,30,FALSE)-VLOOKUP(A3,盤中即時資料與預估量!$A:$AR,31,FALSE))))</f>
        <v>-0.90000000000000091</v>
      </c>
      <c r="AM3" s="44">
        <f>IF(AP3="尚無資料","尚無資料",IF(VLOOKUP(A3,盤中即時資料與預估量!$A:$AR,12,FALSE)-VLOOKUP(A3,盤中即時資料與預估量!$A:$AR,13,FALSE)=0,IF(AR3&gt;0,1,-1),IF((VLOOKUP(A3,盤中即時資料與預估量!$A:$AR,12,FALSE)-AP3)/(VLOOKUP(A3,盤中即時資料與預估量!$A:$AR,12,FALSE)-VLOOKUP(A3,盤中即時資料與預估量!$A:$AR,13,FALSE))&lt;=50%,1-(VLOOKUP(A3,盤中即時資料與預估量!$A:$AR,12,FALSE)-AP3)/(VLOOKUP(A3,盤中即時資料與預估量!$A:$AR,12,FALSE)-VLOOKUP(A3,盤中即時資料與預估量!$A:$AR,13,FALSE)),-(VLOOKUP(A3,盤中即時資料與預估量!$A:$AR,12,FALSE)-AP3)/(VLOOKUP(A3,盤中即時資料與預估量!$A:$AR,12,FALSE)-VLOOKUP(A3,盤中即時資料與預估量!$A:$AR,13,FALSE)))))</f>
        <v>-0.50000000000001188</v>
      </c>
      <c r="AN3" s="25">
        <f>IF(AP3="尚無資料","尚無資料",(VLOOKUP(A3,盤中即時資料與預估量!$A:$AR,28,FALSE)-VLOOKUP(A3,盤中即時資料與預估量!$A:$AR,29,FALSE))/AP3)</f>
        <v>0.35235732009925552</v>
      </c>
      <c r="AO3" s="25">
        <f>IF(AP3="尚無資料","尚無資料",(VLOOKUP(A3,盤中即時資料與預估量!$A:$AR,30,FALSE)-VLOOKUP(A3,盤中即時資料與預估量!$A:$AR,31,FALSE))/AP3)</f>
        <v>7.444168734491316E-2</v>
      </c>
      <c r="AP3" s="111">
        <f>IF(ISNA(VLOOKUP(A3,盤中即時資料與預估量!$A:$AR,14,FALSE)),"尚無資料",VLOOKUP(A3,盤中即時資料與預估量!$A:$AR,14,FALSE))</f>
        <v>40.299999999999997</v>
      </c>
      <c r="AQ3" s="111" t="str">
        <f>IF(AP3="尚無資料","尚無資料",IF(AR3&gt;0,IF(AR3&gt;=9.55%,"01漲停","02上漲"),IF(AR3&lt;=-9.55%,"05跌停",IF(AR3=0,"03平盤","04下跌"))))</f>
        <v>04下跌</v>
      </c>
      <c r="AR3" s="44">
        <f>IF(AP3="尚無資料","尚無資料",VLOOKUP(A3,盤中即時資料與預估量!$A:$AR,15,FALSE))</f>
        <v>-4.9382716049382698E-3</v>
      </c>
      <c r="AS3" s="172" t="str">
        <f>IF(AP3="尚無資料","00尚無資料",VLOOKUP(A3,盤中即時資料與預估量!A:BA,51,FALSE))</f>
        <v>02週直降-0.42%</v>
      </c>
      <c r="AT3" s="172" t="str">
        <f>IF(AP3="尚無資料","00尚無資料",VLOOKUP(A3,盤中即時資料與預估量!A:BA,52,FALSE))</f>
        <v>02月直降-0.32%</v>
      </c>
      <c r="AU3" s="172" t="str">
        <f>IF(AP3="尚無資料","00尚無資料",VLOOKUP(A3,盤中即時資料與預估量!A:BA,53,FALSE))</f>
        <v>02季直降-0.18%</v>
      </c>
      <c r="AV3" s="7" t="str">
        <f>IF(AND(VLOOKUP(A3,盤中即時資料與預估量!$A:$AR,25,FALSE)&gt;VLOOKUP(A3,盤中即時資料與預估量!$A:$AR,22,FALSE),VLOOKUP(A3,盤中即時資料與預估量!$A:$AR,23,FALSE)&gt;=VLOOKUP(A3,盤中即時資料與預估量!$A:$AR,26,FALSE),VLOOKUP(A3,盤中即時資料與預估量!$A:$AR,23,FALSE)&gt;VLOOKUP(A3,盤中即時資料與預估量!$A:$AR,22,FALSE),VLOOKUP(A3,盤中即時資料與預估量!$A:$AR,25,FALSE)&gt;VLOOKUP(A3,盤中即時資料與預估量!$A:$AR,26,FALSE)),"週月黃金交叉",IF(AND(VLOOKUP(A3,盤中即時資料與預估量!$A:$AR,25,FALSE)&gt;VLOOKUP(A3,盤中即時資料與預估量!$A:$AR,22,FALSE),VLOOKUP(A3,盤中即時資料與預估量!$A:$AR,24,FALSE)&gt;=VLOOKUP(A3,盤中即時資料與預估量!$A:$AR,27,FALSE),VLOOKUP(A3,盤中即時資料與預估量!$A:$AR,24,FALSE)&gt;VLOOKUP(A3,盤中即時資料與預估量!$A:$AR,22,FALSE),VLOOKUP(A3,盤中即時資料與預估量!$A:$AR,25,FALSE)&gt;VLOOKUP(A3,盤中即時資料與預估量!$A:$AR,27,FALSE)),"週季黃金交叉",IF(AND(VLOOKUP(A3,盤中即時資料與預估量!$A:$AR,25,FALSE)&lt;VLOOKUP(A3,盤中即時資料與預估量!$A:$AR,22,FALSE),VLOOKUP(A3,盤中即時資料與預估量!$A:$AR,23,FALSE)&lt;=VLOOKUP(A3,盤中即時資料與預估量!$A:$AR,26,FALSE),VLOOKUP(A3,盤中即時資料與預估量!$A:$AR,23,FALSE)&lt;VLOOKUP(A3,盤中即時資料與預估量!$A:$AR,22,FALSE),VLOOKUP(A3,盤中即時資料與預估量!$A:$AR,25,FALSE)&lt;VLOOKUP(A3,盤中即時資料與預估量!$A:$AR,26,FALSE)),"周月死亡交叉",IF(AND(VLOOKUP(A3,盤中即時資料與預估量!$A:$AR,25,FALSE)&lt;VLOOKUP(A3,盤中即時資料與預估量!$A:$AR,22,FALSE),VLOOKUP(A3,盤中即時資料與預估量!$A:$AR,24,FALSE)&lt;=VLOOKUP(A3,盤中即時資料與預估量!$A:$AR,27,FALSE),VLOOKUP(A3,盤中即時資料與預估量!$A:$AR,24,FALSE)&lt;VLOOKUP(A3,盤中即時資料與預估量!$A:$AR,22,FALSE),VLOOKUP(A3,盤中即時資料與預估量!$A:$AR,25,FALSE)&lt;VLOOKUP(A3,盤中即時資料與預估量!$A:$AR,27,FALSE)),"周季死亡交叉",IF(AND(VLOOKUP(A3,盤中即時資料與預估量!$A:$AR,25,FALSE)&gt;VLOOKUP(A3,盤中即時資料與預估量!$A:$AR,26,FALSE),VLOOKUP(A3,盤中即時資料與預估量!$A:$AR,26,FALSE)&gt;VLOOKUP(A3,盤中即時資料與預估量!$A:$AR,27,FALSE)),"多頭排列",IF(AND(VLOOKUP(A3,盤中即時資料與預估量!$A:$AR,25,FALSE)&lt;VLOOKUP(A3,盤中即時資料與預估量!$A:$AR,26,FALSE),VLOOKUP(A3,盤中即時資料與預估量!$A:$AR,26,FALSE)&lt;VLOOKUP(A3,盤中即時資料與預估量!$A:$AR,27,FALSE)),"空頭排列",""))))))</f>
        <v>空頭排列</v>
      </c>
      <c r="AW3" s="14" t="str">
        <f>IF(ISNA(VLOOKUP(A3,盤中即時資料與預估量!$A:$AS,39,FALSE)),"",IF(VLOOKUP(A3,盤中即時資料與預估量!$A:$AS,39,FALSE)="尚無訊號","",VLOOKUP(A3,盤中即時資料與預估量!$A:$AS,39,FALSE)))</f>
        <v>跳跌小黑K下影 0%, 50%</v>
      </c>
      <c r="AX3" s="49" t="str">
        <f>IF(ISNA(VLOOKUP(A3,盤中即時資料與預估量!$A:$AS,40,FALSE)),"",IF(VLOOKUP(A3,盤中即時資料與預估量!$A:$AS,40,FALSE)="尚無訊號","",VLOOKUP(A3,盤中即時資料與預估量!$A:$AS,40,FALSE)))</f>
        <v>KD向下</v>
      </c>
      <c r="AY3" s="38" t="str">
        <f>IF(ISNA(VLOOKUP(A3,盤中即時資料與預估量!$A:$AS,41,FALSE)),"",IF(VLOOKUP(A3,盤中即時資料與預估量!$A:$AS,41,FALSE)="尚無訊號","",VLOOKUP(A3,盤中即時資料與預估量!$A:$AS,41,FALSE)))</f>
        <v>靠近超賣區</v>
      </c>
      <c r="AZ3" s="14" t="str">
        <f>IF(ISNA(VLOOKUP(A3,盤中即時資料與預估量週Ｋ!$A:$X,22,FALSE)),"",IF(VLOOKUP(A3,盤中即時資料與預估量週Ｋ!$A:$X,22,FALSE)="尚無訊號","",VLOOKUP(A3,盤中即時資料與預估量週Ｋ!$A:$X,22,FALSE)))</f>
        <v>小黑K雙影 10%, 10%</v>
      </c>
      <c r="BA3" s="49" t="str">
        <f>IF(ISNA(VLOOKUP(A3,盤中即時資料與預估量週Ｋ!$A:$X,23,FALSE)),"",IF(VLOOKUP(A3,盤中即時資料與預估量週Ｋ!$A:$X,23,FALSE)="尚無訊號","",VLOOKUP(A3,盤中即時資料與預估量週Ｋ!$A:$X,23,FALSE)))</f>
        <v>KD向下</v>
      </c>
      <c r="BB3" s="38" t="str">
        <f>IF(ISNA(VLOOKUP(A3,盤中即時資料與預估量週Ｋ!$A:$X,24,FALSE)),"",IF(VLOOKUP(A3,盤中即時資料與預估量週Ｋ!$A:$X,24,FALSE)="尚無訊號","",VLOOKUP(A3,盤中即時資料與預估量週Ｋ!$A:$X,24,FALSE)))</f>
        <v>靠近超賣區</v>
      </c>
      <c r="BC3" s="7">
        <f ca="1">IF(ISNA(VLOOKUP(A3,盤中即時資料與預估量週Ｋ!$A:$X,21,FALSE)),"",IF(VLOOKUP(A3,盤中即時資料與預估量週Ｋ!$A:$X,21,FALSE)="尚無訊號","",ROUNDDOWN(VLOOKUP(A3,盤中即時資料與預估量週Ｋ!$A:$X,21,FALSE),1)))</f>
        <v>0.7</v>
      </c>
      <c r="BD3" s="14" t="str">
        <f>IF(ISNA(VLOOKUP(A3,盤中即時資料與預估量月Ｋ!$A:$X,22,FALSE)),"",IF(VLOOKUP(A3,盤中即時資料與預估量月Ｋ!$A:$X,22,FALSE)="尚無訊號","",VLOOKUP(A3,盤中即時資料與預估量月Ｋ!$A:$X,22,FALSE)))</f>
        <v>大紅天劍 70%, 20%</v>
      </c>
      <c r="BE3" s="49" t="str">
        <f>IF(ISNA(VLOOKUP(A3,盤中即時資料與預估量月Ｋ!$A:$X,23,FALSE)),"",IF(VLOOKUP(A3,盤中即時資料與預估量月Ｋ!$A:$X,23,FALSE)="尚無訊號","",VLOOKUP(A3,盤中即時資料與預估量月Ｋ!$A:$X,23,FALSE)))</f>
        <v>KD向下</v>
      </c>
      <c r="BF3" s="38" t="str">
        <f>IF(ISNA(VLOOKUP(A3,盤中即時資料與預估量月Ｋ!$A:$X,24,FALSE)),"",IF(VLOOKUP(A3,盤中即時資料與預估量月Ｋ!$A:$X,24,FALSE)="尚無訊號","",VLOOKUP(A3,盤中即時資料與預估量月Ｋ!$A:$X,24,FALSE)))</f>
        <v>上徘徊區</v>
      </c>
      <c r="BG3" s="7">
        <f ca="1">IF(ISNA(VLOOKUP(A3,盤中即時資料與預估量月Ｋ!$A:$X,21,FALSE)),"",IF(VLOOKUP(A3,盤中即時資料與預估量月Ｋ!$A:$X,21,FALSE)="尚無訊號","",ROUNDDOWN(VLOOKUP(A3,盤中即時資料與預估量月Ｋ!$A:$X,21,FALSE),1)))</f>
        <v>0.7</v>
      </c>
      <c r="BH3" s="45">
        <f>IF(ISNA(VLOOKUP(A3,盤中即時資料與預估量!$A:$AR,38,FALSE)),"尚無資料",VLOOKUP(A3,盤中即時資料與預估量!$A:$AR,38,FALSE))</f>
        <v>13219</v>
      </c>
      <c r="BI3" s="111" t="str">
        <f>IF(AP3="尚無資料","尚無資料",IF(VLOOKUP(A3,盤中即時資料與預估量!$A:$AR,18,FALSE)&lt;=200,"06微量",IF(AND(VLOOKUP(A3,盤中即時資料與預估量!$A:$AR,18,FALSE)&gt;200,VLOOKUP(A3,盤中即時資料與預估量!$A:$AR,18,FALSE)&lt;=1000),"05少量",IF(AND(VLOOKUP(A3,盤中即時資料與預估量!$A:$AR,18,FALSE)&gt;1000,VLOOKUP(A3,盤中即時資料與預估量!$A:$AR,18,FALSE)&lt;=3000),"04小量",IF(AND(VLOOKUP(A3,盤中即時資料與預估量!$A:$AR,18,FALSE)&gt;3000,VLOOKUP(A3,盤中即時資料與預估量!$A:$AR,18,FALSE)&lt;=7000),"03中量",IF(AND(VLOOKUP(A3,盤中即時資料與預估量!$A:$AR,18,FALSE)&gt;7000,VLOOKUP(A3,盤中即時資料與預估量!$A:$AR,18,FALSE)&lt;=15000),"02大量","01巨量"))))))</f>
        <v>02大量</v>
      </c>
      <c r="BJ3" s="111" t="str">
        <f>IF(BH3="尚無資料","尚無資料",IF(AND(BH3&lt;1000,BH3*AP3*1000&lt;10*2000*1000,AQ3&lt;&gt;"01漲停"),"09量能太低",IF(OR(BK3&gt;=10,AND(BH3&gt;40000,BK3&gt;2)),"01日量爆增",IF(OR(BK3&gt;=5,AND(BH3&gt;40000,BK3&gt;1.5),AND(BH3&gt;9000,BK3&gt;3)),"02日量超增",IF(OR(BK3&gt;=3,AND(BH3&gt;40000,BK3&gt;1.3),AND(BH3&gt;5000,BK3&gt;1.8)),"03日量大增",IF(BK3&gt;=2,"04日量小增",IF(BK3&gt;=1.2,"05日量略增",IF(BK3&gt;=0.8,"06日量正常",IF(BK3&gt;=0.5,"07日量略縮","08日量急縮")))))))))</f>
        <v>05日量略增</v>
      </c>
      <c r="BK3" s="7">
        <f>IF(BH3="尚無資料","尚無資料",IF(VLOOKUP(A3,盤中即時資料與預估量!$A:$AR,17,FALSE)=0,ROUNDDOWN(BH3/VLOOKUP(A3,盤中即時資料與預估量!$A:$AR,18,FALSE),1),ROUNDDOWN(BH3/VLOOKUP(A3,盤中即時資料與預估量!$A:$AR,17,FALSE),1)))</f>
        <v>1.4</v>
      </c>
      <c r="BL3" s="25">
        <f>IF(ISNA(VLOOKUP(A3,盤中即時資料與預估量!A:M,13,FALSE)),"尚無資料",(AP3-VLOOKUP(A3,盤中即時資料與預估量!A:M,13,FALSE))/VLOOKUP(A3,盤中即時資料與預估量!A:M,13,FALSE))</f>
        <v>3.735990037359865E-3</v>
      </c>
      <c r="BM3" s="20">
        <f>SUM(BN3*$BN$1,BO3*$BO$1)</f>
        <v>0.62568749999999995</v>
      </c>
      <c r="BN3" s="20">
        <f>SUM(IF(C3&gt;=100%,100%*$C$1,IF(AND(C3&lt;100%,C3&gt;=80%),95%*$C$1,IF(AND(C3&lt;80%,C3&gt;=60%),90%*$C$1,IF(AND(C3&lt;60%,C3&gt;=40%),85%*$C$1,IF(AND(C3&lt;40%,C3&gt;=30%),80%*$C$1,IF(AND(C3&lt;30%,C3&gt;=20%),75%*$C$1,IF(AND(C3&lt;20%,C3&gt;=10%),70%*$C$1,IF(AND(C3&lt;10%,C3&gt;=5%),65%*$C$1,IF(AND(C3&lt;5%,C3&gt;=-5%),60%*$C$1,IF(AND(C3&lt;-5%,C3&gt;=-10%),55%*$C$1,IF(AND(C3&lt;-10%,C3&gt;=-15%),50%*$C$1,IF(AND(C3&lt;-15%,C3&gt;=-20%),45%*$C$1,IF(AND(C3&lt;-20%,C3&gt;=-25%),40%*$C$1,IF(AND(C3&lt;-25%,C3&gt;=-30%),35%*$C$1,IF(AND(C3&lt;-30%,C3&gt;=-35%),30%*$C$1,IF(AND(C3&lt;-35%,C3&gt;=-40%),25%*$C$1,IF(AND(C3&lt;-40%,C3&gt;=-45%),20%*$C$1,IF(AND(C3&lt;-45%,C3&gt;=-50%),15%*$C$1,IF(AND(C3&lt;-50%,C3&gt;=-60%),10%*$C$1,IF(AND(C3&lt;-60%,C3&gt;=-80%),5%*$C$1,0)))))))))))))))))))),IF(D3&gt;=100%,100%*$D$1,IF(AND(D3&lt;100%,D3&gt;=80%),95%*$D$1,IF(AND(D3&lt;80%,D3&gt;=60%),90%*$D$1,IF(AND(D3&lt;60%,D3&gt;=40%),85%*$D$1,IF(AND(D3&lt;40%,D3&gt;=30%),80%*$D$1,IF(AND(D3&lt;30%,D3&gt;=20%),75%*$D$1,IF(AND(D3&lt;20%,D3&gt;=10%),70%*$D$1,IF(AND(D3&lt;10%,D3&gt;=5%),65%*$D$1,IF(AND(D3&lt;5%,D3&gt;=-5%),60%*$D$1,IF(AND(D3&lt;-5%,D3&gt;=-10%),55%*$D$1,IF(AND(D3&lt;-10%,D3&gt;=-15%),50%*$D$1,IF(AND(D3&lt;-15%,D3&gt;=-20%),45%*$D$1,IF(AND(D3&lt;-20%,D3&gt;=-25%),40%*$D$1,IF(AND(D3&lt;-25%,D3&gt;=-30%),35%*$D$1,IF(AND(D3&lt;-30%,D3&gt;=-35%),30%*$D$1,IF(AND(D3&lt;-35%,D3&gt;=-40%),25%*$D$1,IF(AND(D3&lt;-40%,D3&gt;=-45%),20%*$D$1,IF(AND(D3&lt;-45%,D3&gt;=-50%),15%*$D$1,IF(AND(D3&lt;-50%,D3&gt;=-60%),10%*$D$1,IF(AND(D3&lt;-60%,D3&gt;=-80%),5%*$D$1,0)))))))))))))))))))),IF(E3&gt;=100%,100%*$E$1,IF(AND(E3&lt;100%,E3&gt;=80%),95%*$E$1,IF(AND(E3&lt;80%,E3&gt;=60%),90%*$E$1,IF(AND(E3&lt;60%,E3&gt;=40%),85%*$E$1,IF(AND(E3&lt;40%,E3&gt;=30%),80%*$E$1,IF(AND(E3&lt;30%,E3&gt;=20%),75%*$E$1,IF(AND(E3&lt;20%,E3&gt;=10%),70%*$E$1,IF(AND(E3&lt;10%,E3&gt;=5%),65%*$E$1,IF(AND(E3&lt;5%,E3&gt;=-5%),60%*$E$1,IF(AND(E3&lt;-5%,E3&gt;=-10%),55%*$E$1,IF(AND(E3&lt;-10%,E3&gt;=-15%),50%*$E$1,IF(AND(E3&lt;-15%,E3&gt;=-20%),45%*$E$1,IF(AND(E3&lt;-20%,E3&gt;=-25%),40%*$E$1,IF(AND(E3&lt;-25%,E3&gt;=-30%),35%*$E$1,IF(AND(E3&lt;-30%,E3&gt;=-35%),30%*$E$1,IF(AND(E3&lt;-35%,E3&gt;=-40%),25%*$E$1,IF(AND(E3&lt;-40%,E3&gt;=-45%),20%*$E$1,IF(AND(E3&lt;-45%,E3&gt;=-50%),15%*$E$1,IF(AND(E3&lt;-50%,E3&gt;=-60%),10%*$E$1,IF(AND(E3&lt;-60%,E3&gt;=-80%),5%*$E$1,0)))))))))))))))))))),IF(F3&gt;=100%,100%*$F$1,IF(AND(F3&lt;100%,F3&gt;=80%),95%*$F$1,IF(AND(F3&lt;80%,F3&gt;=60%),90%*$F$1,IF(AND(F3&lt;60%,F3&gt;=40%),85%*$F$1,IF(AND(F3&lt;40%,F3&gt;=30%),80%*$F$1,IF(AND(F3&lt;30%,F3&gt;=20%),75%*$F$1,IF(AND(F3&lt;20%,F3&gt;=10%),70%*$F$1,IF(AND(F3&lt;10%,F3&gt;=5%),65%*$F$1,IF(AND(F3&lt;5%,F3&gt;=-5%),60%*$F$1,IF(AND(F3&lt;-5%,F3&gt;=-10%),55%*$F$1,IF(AND(F3&lt;-10%,F3&gt;=-15%),50%*$F$1,IF(AND(F3&lt;-15%,F3&gt;=-20%),45%*$F$1,IF(AND(F3&lt;-20%,F3&gt;=-25%),40%*$F$1,IF(AND(F3&lt;-25%,F3&gt;=-30%),35%*$F$1,IF(AND(F3&lt;-30%,F3&gt;=-35%),30%*$F$1,IF(AND(F3&lt;-35%,F3&gt;=-40%),25%*$F$1,IF(AND(F3&lt;-40%,F3&gt;=-45%),20%*$F$1,IF(AND(F3&lt;-45%,F3&gt;=-50%),15%*$F$1,IF(AND(F3&lt;-50%,F3&gt;=-60%),10%*$F$1,IF(AND(F3&lt;-60%,F3&gt;=-80%),5%*$F$1,0)))))))))))))))))))),IF(G3&gt;=100%,100%*$G$1,IF(AND(G3&lt;100%,G3&gt;=80%),95%*$G$1,IF(AND(G3&lt;80%,G3&gt;=60%),90%*$G$1,IF(AND(G3&lt;60%,G3&gt;=40%),85%*$G$1,IF(AND(G3&lt;40%,G3&gt;=30%),80%*$G$1,IF(AND(G3&lt;30%,G3&gt;=20%),75%*$G$1,IF(AND(G3&lt;20%,G3&gt;=10%),70%*$G$1,IF(AND(G3&lt;10%,G3&gt;=5%),65%*$G$1,IF(AND(G3&lt;5%,G3&gt;=-5%),60%*$G$1,IF(AND(G3&lt;-5%,G3&gt;=-10%),55%*$G$1,IF(AND(G3&lt;-10%,G3&gt;=-15%),50%*$G$1,IF(AND(G3&lt;-15%,G3&gt;=-20%),45%*$G$1,IF(AND(G3&lt;-20%,G3&gt;=-25%),40%*$G$1,IF(AND(G3&lt;-25%,G3&gt;=-30%),35%*$G$1,IF(AND(G3&lt;-30%,G3&gt;=-35%),30%*$G$1,IF(AND(G3&lt;-35%,G3&gt;=-40%),25%*$G$1,IF(AND(G3&lt;-40%,G3&gt;=-45%),20%*$G$1,IF(AND(G3&lt;-45%,G3&gt;=-50%),15%*$G$1,IF(AND(G3&lt;-50%,G3&gt;=-60%),10%*$G$1,IF(AND(G3&lt;-60%,G3&gt;=-80%),5%*$G$1,0)))))))))))))))))))))</f>
        <v>0.59750000000000003</v>
      </c>
      <c r="BO3" s="20">
        <f>SUM(IF(H3&gt;=100%,100%*$H$1,IF(AND(H3&lt;100%,H3&gt;=80%),95%*$H$1,IF(AND(H3&lt;80%,H3&gt;=60%),90%*$H$1,IF(AND(H3&lt;60%,H3&gt;=40%),85%*$H$1,IF(AND(H3&lt;40%,H3&gt;=30%),80%*$H$1,IF(AND(H3&lt;30%,H3&gt;=20%),75%*$H$1,IF(AND(H3&lt;20%,H3&gt;=10%),70%*$H$1,IF(AND(H3&lt;10%,H3&gt;=5%),65%*$H$1,IF(AND(H3&lt;5%,H3&gt;=-5%),60%*$H$1,IF(AND(H3&lt;-5%,H3&gt;=-10%),55%*$H$1,IF(AND(H3&lt;-10%,H3&gt;=-15%),50%*$H$1,IF(AND(H3&lt;-15%,H3&gt;=-20%),45%*$H$1,IF(AND(H3&lt;-20%,H3&gt;=-25%),40%*$H$1,IF(AND(H3&lt;-25%,H3&gt;=-30%),35%*$H$1,IF(AND(H3&lt;-30%,H3&gt;=-35%),30%*$H$1,IF(AND(H3&lt;-35%,H3&gt;=-40%),25%*$H$1,IF(AND(H3&lt;-40%,H3&gt;=-45%),20%*$H$1,IF(AND(H3&lt;-45%,H3&gt;=-50%),15%*$H$1,IF(AND(H3&lt;-50%,H3&gt;=-60%),10%*$H$1,IF(AND(H3&lt;-60%,H3&gt;=-80%),5%*$H$1,0)))))))))))))))))))),IF(I3&gt;=100%,100%*$I$1,IF(AND(I3&lt;100%,I3&gt;=80%),95%*$I$1,IF(AND(I3&lt;80%,I3&gt;=60%),90%*$I$1,IF(AND(I3&lt;60%,I3&gt;=40%),85%*$I$1,IF(AND(I3&lt;40%,I3&gt;=30%),80%*$I$1,IF(AND(I3&lt;30%,I3&gt;=20%),75%*$I$1,IF(AND(I3&lt;20%,I3&gt;=10%),70%*$I$1,IF(AND(I3&lt;10%,I3&gt;=5%),65%*$I$1,IF(AND(I3&lt;5%,I3&gt;=-5%),60%*$I$1,IF(AND(I3&lt;-5%,I3&gt;=-10%),55%*$I$1,IF(AND(I3&lt;-10%,I3&gt;=-15%),50%*$I$1,IF(AND(I3&lt;-15%,I3&gt;=-20%),45%*$I$1,IF(AND(I3&lt;-20%,I3&gt;=-25%),40%*$I$1,IF(AND(I3&lt;-25%,I3&gt;=-30%),35%*$I$1,IF(AND(I3&lt;-30%,I3&gt;=-35%),30%*$I$1,IF(AND(I3&lt;-35%,I3&gt;=-40%),25%*$I$1,IF(AND(I3&lt;-40%,I3&gt;=-45%),20%*$I$1,IF(AND(I3&lt;-45%,I3&gt;=-50%),15%*$I$1,IF(AND(I3&lt;-50%,I3&gt;=-60%),10%*$I$1,IF(AND(I3&lt;-60%,I3&gt;=-80%),5%*$I$1,0)))))))))))))))))))),IF(J3&gt;=100%,100%*$J$1,IF(AND(J3&lt;100%,J3&gt;=80%),95%*$J$1,IF(AND(J3&lt;80%,J3&gt;=60%),90%*$J$1,IF(AND(J3&lt;60%,J3&gt;=40%),85%*$J$1,IF(AND(J3&lt;40%,J3&gt;=30%),80%*$J$1,IF(AND(J3&lt;30%,J3&gt;=20%),75%*$J$1,IF(AND(J3&lt;20%,J3&gt;=10%),70%*$J$1,IF(AND(J3&lt;10%,J3&gt;=5%),65%*$J$1,IF(AND(J3&lt;5%,J3&gt;=-5%),60%*$J$1,IF(AND(J3&lt;-5%,J3&gt;=-10%),55%*$J$1,IF(AND(J3&lt;-10%,J3&gt;=-15%),50%*$J$1,IF(AND(J3&lt;-15%,J3&gt;=-20%),45%*$J$1,IF(AND(J3&lt;-20%,J3&gt;=-25%),40%*$J$1,IF(AND(J3&lt;-25%,J3&gt;=-30%),35%*$J$1,IF(AND(J3&lt;-30%,J3&gt;=-35%),30%*$J$1,IF(AND(J3&lt;-35%,J3&gt;=-40%),25%*$J$1,IF(AND(J3&lt;-40%,J3&gt;=-45%),20%*$J$1,IF(AND(J3&lt;-45%,J3&gt;=-50%),15%*$J$1,IF(AND(J3&lt;-50%,J3&gt;=-60%),10%*$J$1,IF(AND(J3&lt;-60%,J3&gt;=-80%),5%*$J$1,0)))))))))))))))))))),IF(K3&gt;=100%,100%*$K$1,IF(AND(K3&lt;100%,K3&gt;=80%),95%*$K$1,IF(AND(K3&lt;80%,K3&gt;=60%),90%*$K$1,IF(AND(K3&lt;60%,K3&gt;=40%),85%*$K$1,IF(AND(K3&lt;40%,K3&gt;=30%),80%*$K$1,IF(AND(K3&lt;30%,K3&gt;=20%),75%*$K$1,IF(AND(K3&lt;20%,K3&gt;=10%),70%*$K$1,IF(AND(K3&lt;10%,K3&gt;=5%),65%*$K$1,IF(AND(K3&lt;5%,K3&gt;=-5%),60%*$K$1,IF(AND(K3&lt;-5%,K3&gt;=-10%),55%*$K$1,IF(AND(K3&lt;-10%,K3&gt;=-15%),50%*$K$1,IF(AND(K3&lt;-15%,K3&gt;=-20%),45%*$K$1,IF(AND(K3&lt;-20%,K3&gt;=-25%),40%*$K$1,IF(AND(K3&lt;-25%,K3&gt;=-30%),35%*$K$1,IF(AND(K3&lt;-30%,K3&gt;=-35%),30%*$K$1,IF(AND(K3&lt;-35%,K3&gt;=-40%),25%*$K$1,IF(AND(K3&lt;-40%,K3&gt;=-45%),20%*$K$1,IF(AND(K3&lt;-45%,K3&gt;=-50%),15%*$K$1,IF(AND(K3&lt;-50%,K3&gt;=-60%),10%*$K$1,IF(AND(K3&lt;-60%,K3&gt;=-80%),5%*$K$1,0)))))))))))))))))))),IF(L3&gt;=100%,100%*$L$1,IF(AND(L3&lt;100%,L3&gt;=80%),95%*$L$1,IF(AND(L3&lt;80%,L3&gt;=60%),90%*$L$1,IF(AND(L3&lt;60%,L3&gt;=40%),85%*$L$1,IF(AND(L3&lt;40%,L3&gt;=30%),80%*$L$1,IF(AND(L3&lt;30%,L3&gt;=20%),75%*$L$1,IF(AND(L3&lt;20%,L3&gt;=10%),70%*$L$1,IF(AND(L3&lt;10%,L3&gt;=5%),65%*$L$1,IF(AND(L3&lt;5%,L3&gt;=-5%),60%*$L$1,IF(AND(L3&lt;-5%,L3&gt;=-10%),55%*$L$1,IF(AND(L3&lt;-10%,L3&gt;=-15%),50%*$L$1,IF(AND(L3&lt;-15%,L3&gt;=-20%),45%*$L$1,IF(AND(L3&lt;-20%,L3&gt;=-25%),40%*$L$1,IF(AND(L3&lt;-25%,L3&gt;=-30%),35%*$L$1,IF(AND(L3&lt;-30%,L3&gt;=-35%),30%*$L$1,IF(AND(L3&lt;-35%,L3&gt;=-40%),25%*$L$1,IF(AND(L3&lt;-40%,L3&gt;=-45%),20%*$L$1,IF(AND(L3&lt;-45%,L3&gt;=-50%),15%*$L$1,IF(AND(L3&lt;-50%,L3&gt;=-60%),10%*$L$1,IF(AND(L3&lt;-60%,L3&gt;=-80%),5%*$L$1,0)))))))))))))))))))),IF(M3&gt;=100%,100%*$M$1,IF(AND(M3&lt;100%,M3&gt;=80%),95%*$M$1,IF(AND(M3&lt;80%,M3&gt;=60%),90%*$M$1,IF(AND(M3&lt;60%,M3&gt;=40%),85%*$M$1,IF(AND(M3&lt;40%,M3&gt;=30%),80%*$M$1,IF(AND(M3&lt;30%,M3&gt;=20%),75%*$M$1,IF(AND(M3&lt;20%,M3&gt;=10%),70%*$M$1,IF(AND(M3&lt;10%,M3&gt;=5%),65%*$M$1,IF(AND(M3&lt;5%,M3&gt;=-5%),60%*$M$1,IF(AND(M3&lt;-5%,M3&gt;=-10%),55%*$M$1,IF(AND(M3&lt;-10%,M3&gt;=-15%),50%*$M$1,IF(AND(M3&lt;-15%,M3&gt;=-20%),45%*$M$1,IF(AND(M3&lt;-20%,M3&gt;=-25%),40%*$M$1,IF(AND(M3&lt;-25%,M3&gt;=-30%),35%*$M$1,IF(AND(M3&lt;-30%,M3&gt;=-35%),30%*$M$1,IF(AND(M3&lt;-35%,M3&gt;=-40%),25%*$M$1,IF(AND(M3&lt;-40%,M3&gt;=-45%),20%*$M$1,IF(AND(M3&lt;-45%,M3&gt;=-50%),15%*$M$1,IF(AND(M3&lt;-50%,M3&gt;=-60%),10%*$M$1,IF(AND(M3&lt;-60%,M3&gt;=-80%),5%*$M$1,0)))))))))))))))))))),IF(N3&gt;=100%,100%*$N$1,IF(AND(N3&lt;100%,N3&gt;=80%),95%*$N$1,IF(AND(N3&lt;80%,N3&gt;=60%),90%*$N$1,IF(AND(N3&lt;60%,N3&gt;=40%),85%*$N$1,IF(AND(N3&lt;40%,N3&gt;=30%),80%*$N$1,IF(AND(N3&lt;30%,N3&gt;=20%),75%*$N$1,IF(AND(N3&lt;20%,N3&gt;=10%),70%*$N$1,IF(AND(N3&lt;10%,N3&gt;=5%),65%*$N$1,IF(AND(N3&lt;5%,N3&gt;=-5%),60%*$N$1,IF(AND(N3&lt;-5%,N3&gt;=-10%),55%*$N$1,IF(AND(N3&lt;-10%,N3&gt;=-15%),50%*$N$1,IF(AND(N3&lt;-15%,N3&gt;=-20%),45%*$N$1,IF(AND(N3&lt;-20%,N3&gt;=-25%),40%*$N$1,IF(AND(N3&lt;-25%,N3&gt;=-30%),35%*$N$1,IF(AND(N3&lt;-30%,N3&gt;=-35%),30%*$N$1,IF(AND(N3&lt;-35%,N3&gt;=-40%),25%*$N$1,IF(AND(N3&lt;-40%,N3&gt;=-45%),20%*$N$1,IF(AND(N3&lt;-45%,N3&gt;=-50%),15%*$N$1,IF(AND(N3&lt;-50%,N3&gt;=-60%),10%*$N$1,IF(AND(N3&lt;-60%,N3&gt;=-80%),5%*$N$1,0)))))))))))))))))))),IF(O3&gt;=100%,100%*$O$1,IF(AND(O3&lt;100%,O3&gt;=80%),95%*$O$1,IF(AND(O3&lt;80%,O3&gt;=60%),90%*$O$1,IF(AND(O3&lt;60%,O3&gt;=40%),85%*$O$1,IF(AND(O3&lt;40%,O3&gt;=30%),80%*$O$1,IF(AND(O3&lt;30%,O3&gt;=20%),75%*$O$1,IF(AND(O3&lt;20%,O3&gt;=10%),70%*$O$1,IF(AND(O3&lt;10%,O3&gt;=5%),65%*$O$1,IF(AND(O3&lt;5%,O3&gt;=-5%),60%*$O$1,IF(AND(O3&lt;-5%,O3&gt;=-10%),55%*$O$1,IF(AND(O3&lt;-10%,O3&gt;=-15%),50%*$O$1,IF(AND(O3&lt;-15%,O3&gt;=-20%),45%*$O$1,IF(AND(O3&lt;-20%,O3&gt;=-25%),40%*$O$1,IF(AND(O3&lt;-25%,O3&gt;=-30%),35%*$O$1,IF(AND(O3&lt;-30%,O3&gt;=-35%),30%*$O$1,IF(AND(O3&lt;-35%,O3&gt;=-40%),25%*$O$1,IF(AND(O3&lt;-40%,O3&gt;=-45%),20%*$O$1,IF(AND(O3&lt;-45%,O3&gt;=-50%),15%*$O$1,IF(AND(O3&lt;-50%,O3&gt;=-60%),10%*$O$1,IF(AND(O3&lt;-60%,O3&gt;=-80%),5%*$O$1,0)))))))))))))))))))),IF(P3&gt;=100%,100%*$P$1,IF(AND(P3&lt;100%,P3&gt;=80%),95%*$P$1,IF(AND(P3&lt;80%,P3&gt;=60%),90%*$P$1,IF(AND(P3&lt;60%,P3&gt;=40%),85%*$P$1,IF(AND(P3&lt;40%,P3&gt;=30%),80%*$P$1,IF(AND(P3&lt;30%,P3&gt;=20%),75%*$P$1,IF(AND(P3&lt;20%,P3&gt;=10%),70%*$P$1,IF(AND(P3&lt;10%,P3&gt;=5%),65%*$P$1,IF(AND(P3&lt;5%,P3&gt;=-5%),60%*$P$1,IF(AND(P3&lt;-5%,P3&gt;=-10%),55%*$P$1,IF(AND(P3&lt;-10%,P3&gt;=-15%),50%*$P$1,IF(AND(P3&lt;-15%,P3&gt;=-20%),45%*$P$1,IF(AND(P3&lt;-20%,P3&gt;=-25%),40%*$P$1,IF(AND(P3&lt;-25%,P3&gt;=-30%),35%*$P$1,IF(AND(P3&lt;-30%,P3&gt;=-35%),30%*$P$1,IF(AND(P3&lt;-35%,P3&gt;=-40%),25%*$P$1,IF(AND(P3&lt;-40%,P3&gt;=-45%),20%*$P$1,IF(AND(P3&lt;-45%,P3&gt;=-50%),15%*$P$1,IF(AND(P3&lt;-50%,P3&gt;=-60%),10%*$P$1,IF(AND(P3&lt;-60%,P3&gt;=-80%),5%*$P$1,0)))))))))))))))))))),IF(Q3&gt;=100%,100%*$Q$1,IF(AND(Q3&lt;100%,Q3&gt;=80%),95%*$Q$1,IF(AND(Q3&lt;80%,Q3&gt;=60%),90%*$Q$1,IF(AND(Q3&lt;60%,Q3&gt;=40%),85%*$Q$1,IF(AND(Q3&lt;40%,Q3&gt;=30%),80%*$Q$1,IF(AND(Q3&lt;30%,Q3&gt;=20%),75%*$Q$1,IF(AND(Q3&lt;20%,Q3&gt;=10%),70%*$Q$1,IF(AND(Q3&lt;10%,Q3&gt;=5%),65%*$Q$1,IF(AND(Q3&lt;5%,Q3&gt;=-5%),60%*$Q$1,IF(AND(Q3&lt;-5%,Q3&gt;=-10%),55%*$Q$1,IF(AND(Q3&lt;-10%,Q3&gt;=-15%),50%*$Q$1,IF(AND(Q3&lt;-15%,Q3&gt;=-20%),45%*$Q$1,IF(AND(Q3&lt;-20%,Q3&gt;=-25%),40%*$Q$1,IF(AND(Q3&lt;-25%,Q3&gt;=-30%),35%*$Q$1,IF(AND(Q3&lt;-30%,Q3&gt;=-35%),30%*$Q$1,IF(AND(Q3&lt;-35%,Q3&gt;=-40%),25%*$Q$1,IF(AND(Q3&lt;-40%,Q3&gt;=-45%),20%*$Q$1,IF(AND(Q3&lt;-45%,Q3&gt;=-50%),15%*$Q$1,IF(AND(Q3&lt;-50%,Q3&gt;=-60%),10%*$Q$1,IF(AND(Q3&lt;-60%,Q3&gt;=-80%),5%*$Q$1,0)))))))))))))))))))))</f>
        <v>0.64874999999999994</v>
      </c>
      <c r="BP3" s="46">
        <f>IF(AP3="尚無資料","尚無資料",IF(V3&gt;0,AP3/V3,"虧損"))</f>
        <v>9.3071593533487285</v>
      </c>
      <c r="BQ3" s="111" t="str">
        <f ca="1">IF(OR(BZ3="尚無資料",OR(BR3="虧損",BZ3="虧損")),IF(BZ3="尚無資料","尚無資料","虧損"),IF(OR(AND((YEAR(TODAY())-1)=Y3,BT3&gt;5%),AND(BR3&gt;=0%,BX3&gt;=0%),OR(BR3&gt;7%,BX3&gt;12%)),IF(AK3&gt;80%,"便宜高檔", IF(AK3&gt;60%,"便宜中高",IF(AK3&lt;-80%,"便宜低檔", IF(AK3&lt;-60%,"便宜中低","便宜中檔")))), IF(AK3&gt;80%,"稍貴高檔", IF(AK3&gt;60%,"稍貴中高",IF(AK3&lt;-80%,"稍貴低檔", IF(AK3&lt;-60%,"稍貴中低","稍貴中檔"))))))</f>
        <v>便宜中檔</v>
      </c>
      <c r="BR3" s="79">
        <f>IF(AP3="尚無資料","尚無資料",IF(OR(BP3="虧損",BY3="虧損"),"虧損",IF(X3&lt;=60%,(BY3*12-AP3)/AP3,(BY3*X3/6%-AP3)/AP3)))</f>
        <v>0.52241025641025651</v>
      </c>
      <c r="BS3" s="9">
        <f>IF(AP3="尚無資料","尚無資料",IF(OR(W3=0,(W3*1000+1000*AP3)/(1000*AP3*(1+0.1425%*2+0.3%))-1&lt;0),0,(W3*1000+1000*AP3)/(1000*AP3*(1+0.1425%*2+0.3%))-1))</f>
        <v>5.4802112357349664E-2</v>
      </c>
      <c r="BT3" s="9">
        <f>IF(AP3="尚無資料","尚無資料",IF(OR(SUM(Z3:AA3)=0,(Z3*1000+(1000+AA3/10*1000)*AP3)/(1000*AP3*(1+0.1425%*2+0.3%))-1&lt;0),0,(Z3*1000+(1000+AA3/10*1000)*AP3)/(1000*AP3*(1+0.1425%*2+0.3%))-1))</f>
        <v>0.10556717150081463</v>
      </c>
      <c r="BU3" s="47" t="str">
        <f>IF(ISNA(VLOOKUP(A3,最後回補日!A:C,3,FALSE)),"尚無資料",VLOOKUP(A3,最後回補日!A:C,3,FALSE))</f>
        <v>尚無資料</v>
      </c>
      <c r="BV3" s="47" t="str">
        <f ca="1">IF(AND(ISNA(VLOOKUP(A3,除權息日!A:E,3,FALSE)),ISNA(VLOOKUP(A3,除權息日!A:E,4,FALSE))),"尚無資料",IF(AND(VLOOKUP(A3,除權息日!A:E,3,FALSE)&gt;=TODAY(),VLOOKUP(A3,除權息日!A:E,4,FALSE)&gt;=TODAY()),MIN(VLOOKUP(A3,除權息日!A:E,3,FALSE),VLOOKUP(A3,除權息日!A:E,4,FALSE)),MAX(VLOOKUP(A3,除權息日!A:E,3,FALSE),VLOOKUP(A3,除權息日!A:E,4,FALSE))))</f>
        <v>尚無資料</v>
      </c>
      <c r="BW3" s="14" t="str">
        <f>IF(AND(IFERROR(IF(FIND("量能太低",BJ3),"V",),"X")="X",IFERROR(IF(FIND("多",CG3),"V",),"X")="V"), IF(IFERROR(IF(FIND("便宜",BQ3),"V",),"X")="V", IF(OR(IFERROR(IF(FIND("爆",BJ3),"V",),"X")="V",IFERROR(IF(FIND("超",BJ3),"V",),"X")="V", AND(IFERROR(IF(FIND("巨",BI3),"V",),"X")="V",IFERROR(IF(FIND("大",BJ3),"V",),"X")="V")),"01爆量多勝便宜", IF(IFERROR(IF(FIND("低",CK3),"V",),"X")="V", IF(IFERROR(IF(FIND("前",CK3),"V",),"X")="V","02前低多勝便宜", IF(IFERROR(IF(FIND("昨",CK3),"V",),"X")="V","03昨低多勝便宜","04今低多勝便宜")),"05多勝便宜")), IF(OR(IFERROR(IF(FIND("爆",BJ3),"V",),"X")="V",IFERROR(IF(FIND("超",BJ3),"V",),"X")="V", AND(IFERROR(IF(FIND("巨",BI3),"V",),"X")="V",IFERROR(IF(FIND("大",BJ3),"V",),"X")="V")),"06爆量多勝", IF(IFERROR(IF(FIND("低",CK3),"V",),"X")="V", IF(IFERROR(IF(FIND("前",CK3),"V",),"X")="V","07前低多勝", IF(IFERROR(IF(FIND("昨",CK3),"V",),"X")="V","08昨低多勝","09今低多勝")),""))),"")</f>
        <v/>
      </c>
      <c r="BX3" s="83">
        <f>IF(AP3="尚無資料","尚無資料",IF(OR(BP3="虧損",BY3="虧損"),"虧損",IF(X3&lt;=60%,(BY3*15-AP3)/AP3,(BY3*X3/5%-AP3)/AP3)))</f>
        <v>0.82689230769230759</v>
      </c>
      <c r="BY3" s="82">
        <f>IF(AP3="尚無資料","尚無資料",IF(OR(BP3="虧損",(U3+ROUND(((V3-U3)*(1+F3*70%)*(1+MIN(L3,O3)*80%)),1))&lt;=0),"虧損",(U3+ROUND(((V3-U3)*(1+F3*70%)*(1+MIN(L3,O3)*80%)),1))))</f>
        <v>4.34</v>
      </c>
      <c r="BZ3" s="46">
        <f>IF(AP3="尚無資料","尚無資料",IF(OR(BY3="虧損",BP3="虧損"),"虧損",AP3/BY3))</f>
        <v>9.2857142857142847</v>
      </c>
      <c r="CA3" s="48" t="str">
        <f>IF(AND(CC3&gt;0,CE3&gt;0),"01當日外投同買",IF((CC3&gt;0),"02當日外資買超",IF((CE3&gt;0),"03當日投信買超",IF(AND(CB3&gt;0,CD3&gt;0),"04當週外投同買",IF((CB3&gt;0),"05當週外資買超",IF((CD3&gt;0),"06當週投信買超",""))))))</f>
        <v/>
      </c>
      <c r="CB3" s="45">
        <f>AB3*$AP3</f>
        <v>-894780.89999999991</v>
      </c>
      <c r="CC3" s="45">
        <f>AC3*$AP3</f>
        <v>-357984.89999999997</v>
      </c>
      <c r="CD3" s="45">
        <f>AD3*$AP3</f>
        <v>-149875.69999999998</v>
      </c>
      <c r="CE3" s="45">
        <f>AE3*$AP3</f>
        <v>0</v>
      </c>
      <c r="CF3" s="14" t="str">
        <f>IF(ISERR(RIGHT(VLOOKUP(A3,台股產業分類表!A:C,3,FALSE),LEN(VLOOKUP(A3,台股產業分類表!A:C,3,FALSE))-4)),"",RIGHT(VLOOKUP(A3,台股產業分類表!A:C,3,FALSE),LEN(VLOOKUP(A3,台股產業分類表!A:C,3,FALSE))-4))&amp;VLOOKUP(A3,台股產業分類表!A:D,4,FALSE)</f>
        <v>水泥工業集團股-台泥概念股-中國、資產、S&amp;P台商收成指數、香港掛牌、內需中國收成股、基礎建設、碳權有關水泥及水泥製品之生產及運銷有關水泥原料及水泥製品原料之開採製造運銷及附屬礦石之開採經銷經營有關水泥工業及其附屬事業</v>
      </c>
      <c r="CG3" s="7" t="str">
        <f>IF(AND(AM3&gt;-56%, AM3&lt;56%),"交戰",IF(AM3&gt;0%,"多勝","空勝"))</f>
        <v>交戰</v>
      </c>
      <c r="CH3" s="159" t="str">
        <f>IF(OR(IFERROR(IF(FIND("多",AW3),"V",),"X")="V",IFERROR(IF(FIND("晨",AW3),"V",),"X")="V",IFERROR(IF(FIND("旭",AW3),"V",),"X")="V",IFERROR(IF(FIND("漲破",AW3),"V",),"X")="V",IFERROR(IF(FIND("阻",AW3),"V",),"X")="V"),"轉多訊號",IF(OR(AND(IFERROR(IF(FIND("紅",AW3),"V",),"X")="V",IFERROR(IF(FIND("十",AW3),"V",),"X")="X",IFERROR(IF(FIND("底",AW3),"V",),"X")="X",IFERROR(IF(FIND("下槌",AW3),"V",),"X")="X",IFERROR(IF(FIND("夜",AW3),"V",),"X")="X",IFERROR(IF(FIND("空吞",AW3),"V",),"X")="X",IFERROR(IF(FIND("墓",AW3),"V",),"X")="X",IFERROR(IF(FIND("劍",AW3),"V",),"X")="X"),AND(IFERROR(IF(FIND("漲",AW3),"V",),"X")="V",IFERROR(IF(FIND("黑",AW3),"V",),"X")="X",IFERROR(IF(FIND("十",AW3),"V",),"X")="X",IFERROR(IF(FIND("墓",AW3),"V",),"X")="X",IFERROR(IF(FIND("劍",AW3),"V",),"X")="X"),AND(IFERROR(IF(FIND("T",AW3),"V",),"X")="V",IFERROR(IF(FIND("黑",AW3),"V",),"X")="X"),AND(IFERROR(IF(FIND("蜻蜓",AW3),"V",),"X")="V",IFERROR(IF(FIND("黑",AW3),"V",),"X")="X")),"多方訊號", IF(OR(IFERROR(IF(FIND("空",AW3),"V",),"X")="V",IFERROR(IF(FIND("夜",AW3),"V",),"X")="V",IFERROR(IF(FIND("跌破",AW3),"V",),"X")="V",IFERROR(IF(FIND("吊",AW3),"V",),"X")="V"),"轉空訊號", IF(OR(IFERROR(IF(FIND("紅",AW3),"V",),"X")="V",IFERROR(IF(FIND("十",AW3),"V",),"X")="V"),"觀望訊號","空方訊號"))))</f>
        <v>空方訊號</v>
      </c>
      <c r="CI3" s="160" t="str">
        <f>IF(OR(IFERROR(IF(FIND("多",AZ3),"V",),"X")="V",IFERROR(IF(FIND("晨",AZ3),"V",),"X")="V",IFERROR(IF(FIND("旭",AZ3),"V",),"X")="V",IFERROR(IF(FIND("漲破",AZ3),"V",),"X")="V",IFERROR(IF(FIND("阻",AZ3),"V",),"X")="V"),"轉多訊號",IF(OR(AND(IFERROR(IF(FIND("紅",AZ3),"V",),"X")="V",IFERROR(IF(FIND("十",AZ3),"V",),"X")="X",IFERROR(IF(FIND("底",AZ3),"V",),"X")="X",IFERROR(IF(FIND("下槌",AZ3),"V",),"X")="X",IFERROR(IF(FIND("夜",AZ3),"V",),"X")="X",IFERROR(IF(FIND("空吞",AZ3),"V",),"X")="X",IFERROR(IF(FIND("墓",AZ3),"V",),"X")="X",IFERROR(IF(FIND("劍",AZ3),"V",),"X")="X"),AND(IFERROR(IF(FIND("漲",AZ3),"V",),"X")="V",IFERROR(IF(FIND("黑",AZ3),"V",),"X")="X",IFERROR(IF(FIND("十",AZ3),"V",),"X")="X",IFERROR(IF(FIND("墓",AZ3),"V",),"X")="X",IFERROR(IF(FIND("劍",AZ3),"V",),"X")="X"),AND(IFERROR(IF(FIND("T",AZ3),"V",),"X")="V",IFERROR(IF(FIND("黑",AZ3),"V",),"X")="X"),AND(IFERROR(IF(FIND("蜻蜓",AZ3),"V",),"X")="V",IFERROR(IF(FIND("黑",AZ3),"V",),"X")="X")),"多方訊號", IF(OR(IFERROR(IF(FIND("空",AZ3),"V",),"X")="V",IFERROR(IF(FIND("夜",AZ3),"V",),"X")="V",IFERROR(IF(FIND("跌破",AZ3),"V",),"X")="V",IFERROR(IF(FIND("吊",AZ3),"V",),"X")="V"),"轉空訊號", IF(OR(IFERROR(IF(FIND("紅",AZ3),"V",),"X")="V",IFERROR(IF(FIND("十",AZ3),"V",),"X")="V"),"觀望訊號","空方訊號"))))</f>
        <v>空方訊號</v>
      </c>
      <c r="CJ3" s="160" t="str">
        <f>IF(OR(IFERROR(IF(FIND("多",BD3),"V",),"X")="V",IFERROR(IF(FIND("晨",BD3),"V",),"X")="V",IFERROR(IF(FIND("旭",BD3),"V",),"X")="V",IFERROR(IF(FIND("漲破",BD3),"V",),"X")="V",IFERROR(IF(FIND("阻",BD3),"V",),"X")="V"),"轉多訊號",IF(OR(AND(IFERROR(IF(FIND("紅",BD3),"V",),"X")="V",IFERROR(IF(FIND("十",BD3),"V",),"X")="X",IFERROR(IF(FIND("底",BD3),"V",),"X")="X",IFERROR(IF(FIND("下槌",BD3),"V",),"X")="X",IFERROR(IF(FIND("夜",BD3),"V",),"X")="X",IFERROR(IF(FIND("空吞",BD3),"V",),"X")="X",IFERROR(IF(FIND("墓",BD3),"V",),"X")="X",IFERROR(IF(FIND("劍",BD3),"V",),"X")="X"),AND(IFERROR(IF(FIND("漲",BD3),"V",),"X")="V",IFERROR(IF(FIND("黑",BD3),"V",),"X")="X",IFERROR(IF(FIND("十",BD3),"V",),"X")="X",IFERROR(IF(FIND("墓",BD3),"V",),"X")="X",IFERROR(IF(FIND("劍",BD3),"V",),"X")="X"),AND(IFERROR(IF(FIND("T",BD3),"V",),"X")="V",IFERROR(IF(FIND("黑",BD3),"V",),"X")="X"),AND(IFERROR(IF(FIND("蜻蜓",BD3),"V",),"X")="V",IFERROR(IF(FIND("黑",BD3),"V",),"X")="X")),"多方訊號", IF(OR(IFERROR(IF(FIND("空",BD3),"V",),"X")="V",IFERROR(IF(FIND("夜",BD3),"V",),"X")="V",IFERROR(IF(FIND("跌破",BD3),"V",),"X")="V",IFERROR(IF(FIND("吊",BD3),"V",),"X")="V"),"轉空訊號", IF(OR(IFERROR(IF(FIND("紅",BD3),"V",),"X")="V",IFERROR(IF(FIND("十",BD3),"V",),"X")="V"),"觀望訊號","空方訊號"))))</f>
        <v>觀望訊號</v>
      </c>
      <c r="CK3" s="43" t="str">
        <f>IF(ISNA(VLOOKUP(A3,盤中即時資料與預估量!$A:$AS,45,FALSE)),"尚無資料",VLOOKUP(A3,盤中即時資料與預估量!$A:$AS,45,FALSE))</f>
        <v>今日最低(近月)</v>
      </c>
      <c r="CL3" s="43" t="str">
        <f>IF(IFERROR(IF(FIND("交叉向上",AX3),"V",),"X")="V", IF(IFERROR(IF(FIND("交叉向上",BA3),"V",),"X")="V","01 KD日週交叉向上", IF(IFERROR(IF(FIND("向上",BA3),"V",),"X")="V","02 KD日交叉週向上"," 03 KD日交叉週向下")),"")</f>
        <v/>
      </c>
      <c r="CM3" s="43" t="str">
        <f>IF(ISNA(VLOOKUP(A3,盤中即時資料與預估量!$A:$BB,54,FALSE)),"",IF(VLOOKUP(A3,盤中即時資料與預估量!$A:$BB,54,FALSE)="","",VLOOKUP(A3,盤中即時資料與預估量!$A:$BB,54,FALSE)))</f>
        <v/>
      </c>
      <c r="CN3" s="145">
        <f>SUM(CC3,CE3)</f>
        <v>-357984.89999999997</v>
      </c>
      <c r="CO3" s="145">
        <f>SUM(CD3,CB3)</f>
        <v>-1044656.5999999999</v>
      </c>
      <c r="CP3" s="148">
        <f>IF(BH3="尚無資料",0,BH3*AP3)</f>
        <v>532725.69999999995</v>
      </c>
      <c r="CQ3" s="190" t="str">
        <f>IF(ISNA(VLOOKUP(A3,可轉換公司債!A:E,3,FALSE)),"",(AP3-VLOOKUP(A3,可轉換公司債!A:E,3,FALSE))/AP3)</f>
        <v/>
      </c>
      <c r="CR3" s="190" t="str">
        <f>IF(ISNA(VLOOKUP(A3,可轉換公司債!A:E,4,FALSE)),"",VLOOKUP(A3,可轉換公司債!A:E,4,FALSE))</f>
        <v/>
      </c>
      <c r="CS3" s="99" t="str">
        <f>IF(ISNA(VLOOKUP(A3,可轉換公司債!A:E,5,FALSE)),"",VLOOKUP(A3,可轉換公司債!A:E,5,FALSE))</f>
        <v/>
      </c>
      <c r="CT3" s="167" t="str">
        <f>CU3&amp;CV3&amp;CW3&amp;CX3&amp;CY3&amp;CZ3&amp;DA3&amp;DB3&amp;DC3&amp;DD3&amp;DE3&amp;DF3&amp;DG3</f>
        <v>卷異</v>
      </c>
      <c r="CU3" s="43" t="str">
        <f>IF(ISNA(VLOOKUP(A3,籌碼Ｋ精選!A:B,2,FALSE)),"",VLOOKUP(A3,籌碼Ｋ精選!A:B,2,FALSE))</f>
        <v/>
      </c>
      <c r="CV3" s="43" t="str">
        <f>IF(ISNA(VLOOKUP(A3,籌碼Ｋ精選!C:D,2,FALSE)),"",VLOOKUP(A3,籌碼Ｋ精選!C:D,2,FALSE))</f>
        <v/>
      </c>
      <c r="CW3" s="43" t="str">
        <f>IF(ISNA(VLOOKUP(A3,籌碼Ｋ精選!E:F,2,FALSE)),"",VLOOKUP(A3,籌碼Ｋ精選!E:F,2,FALSE))</f>
        <v/>
      </c>
      <c r="CX3" s="43" t="str">
        <f>IF(ISNA(VLOOKUP(A3,籌碼Ｋ精選!G:H,2,FALSE)),"",VLOOKUP(A3,籌碼Ｋ精選!G:H,2,FALSE))</f>
        <v/>
      </c>
      <c r="CY3" s="43" t="str">
        <f>IF(ISNA(VLOOKUP(A3,籌碼Ｋ精選!I:J,2,FALSE)),"",VLOOKUP(A3,籌碼Ｋ精選!I:J,2,FALSE))</f>
        <v/>
      </c>
      <c r="CZ3" s="43" t="str">
        <f>IF(ISNA(VLOOKUP(A3,籌碼Ｋ精選!K:L,2,FALSE)),"",VLOOKUP(A3,籌碼Ｋ精選!K:L,2,FALSE))</f>
        <v/>
      </c>
      <c r="DA3" s="42" t="str">
        <f>IF(ISNA(VLOOKUP(A3,籌碼Ｋ精選!M:N,2,FALSE)),"",VLOOKUP(A3,籌碼Ｋ精選!M:N,2,FALSE))</f>
        <v/>
      </c>
      <c r="DB3" s="42" t="str">
        <f>IF(ISNA(VLOOKUP(A3,籌碼Ｋ精選!O:P,2,FALSE)),"",VLOOKUP(A3,籌碼Ｋ精選!O:P,2,FALSE))</f>
        <v/>
      </c>
      <c r="DC3" s="42" t="str">
        <f>IF(ISNA(VLOOKUP(A3,籌碼Ｋ精選!Q:R,2,FALSE)),"",VLOOKUP(A3,籌碼Ｋ精選!Q:R,2,FALSE))</f>
        <v/>
      </c>
      <c r="DD3" s="42" t="str">
        <f>IF(ISNA(VLOOKUP(A3,籌碼Ｋ精選!S:T,2,FALSE)),"",VLOOKUP(A3,籌碼Ｋ精選!S:T,2,FALSE))</f>
        <v/>
      </c>
      <c r="DE3" s="42" t="str">
        <f>IF(ISNA(VLOOKUP(A3,籌碼Ｋ精選!U:V,2,FALSE)),"",VLOOKUP(A3,籌碼Ｋ精選!U:V,2,FALSE))</f>
        <v/>
      </c>
      <c r="DF3" s="42" t="str">
        <f>IF(ISNA(VLOOKUP(A3,籌碼Ｋ精選!W:X,2,FALSE)),"",VLOOKUP(A3,籌碼Ｋ精選!W:X,2,FALSE))</f>
        <v>卷異</v>
      </c>
      <c r="DG3" s="42" t="str">
        <f>IF(ISNA(VLOOKUP(A3,籌碼Ｋ精選!Y:Z,2,FALSE)),"",VLOOKUP(A3,籌碼Ｋ精選!Y:Z,2,FALSE))</f>
        <v/>
      </c>
      <c r="DH3" s="42" t="str">
        <f>IF(ISNA(VLOOKUP(A3,籌碼Ｋ精選!AB:AJ,9,FALSE)),"",VLOOKUP(A3,籌碼Ｋ精選!AB:AJ,9,FALSE))</f>
        <v>MSCI元大高股息元大台灣50</v>
      </c>
    </row>
    <row r="4" spans="1:112">
      <c r="A4" s="22"/>
      <c r="B4" s="7"/>
      <c r="C4" s="21"/>
      <c r="D4" s="21"/>
      <c r="E4" s="21"/>
      <c r="F4" s="21"/>
      <c r="G4" s="21"/>
      <c r="H4" s="21"/>
      <c r="I4" s="21"/>
      <c r="J4" s="21"/>
      <c r="K4" s="21"/>
      <c r="L4" s="21"/>
      <c r="M4" s="21"/>
      <c r="N4" s="21"/>
      <c r="O4" s="21"/>
      <c r="P4" s="21"/>
      <c r="Q4" s="21"/>
      <c r="R4" s="21"/>
      <c r="S4" s="21"/>
      <c r="T4" s="21"/>
      <c r="U4" s="10"/>
      <c r="V4" s="10"/>
      <c r="W4" s="7"/>
      <c r="X4" s="20"/>
      <c r="Y4" s="75"/>
      <c r="Z4" s="7"/>
      <c r="AA4" s="7"/>
      <c r="AB4" s="51"/>
      <c r="AC4" s="51"/>
      <c r="AD4" s="51"/>
      <c r="AE4" s="51"/>
      <c r="AF4" s="51"/>
      <c r="AG4" s="51"/>
      <c r="AH4" s="20"/>
      <c r="AK4" s="44"/>
      <c r="AL4" s="44"/>
      <c r="AM4" s="44"/>
      <c r="AN4" s="25"/>
      <c r="AO4" s="25"/>
      <c r="AP4" s="170"/>
      <c r="AQ4" s="170"/>
      <c r="AR4" s="44"/>
      <c r="AS4" s="172"/>
      <c r="AT4" s="172"/>
      <c r="AU4" s="172"/>
      <c r="AV4" s="7"/>
      <c r="AW4" s="14"/>
      <c r="AX4" s="49"/>
      <c r="AY4" s="38"/>
      <c r="AZ4" s="14"/>
      <c r="BA4" s="49"/>
      <c r="BB4" s="38"/>
      <c r="BC4" s="7"/>
      <c r="BD4" s="14"/>
      <c r="BE4" s="49"/>
      <c r="BF4" s="38"/>
      <c r="BG4" s="7"/>
      <c r="BH4" s="45"/>
      <c r="BI4" s="170"/>
      <c r="BJ4" s="170"/>
      <c r="BL4" s="25"/>
      <c r="BM4" s="20"/>
      <c r="BN4" s="20"/>
      <c r="BO4" s="20"/>
      <c r="BP4" s="46"/>
      <c r="BQ4" s="170"/>
      <c r="BR4" s="79"/>
      <c r="BS4" s="9"/>
      <c r="BT4" s="9"/>
      <c r="BU4" s="47"/>
      <c r="BV4" s="47"/>
      <c r="BW4" s="14"/>
      <c r="BX4" s="83"/>
      <c r="BY4" s="82"/>
      <c r="BZ4" s="46"/>
      <c r="CA4" s="48"/>
      <c r="CB4" s="45"/>
      <c r="CC4" s="45"/>
      <c r="CD4" s="45"/>
      <c r="CE4" s="45"/>
      <c r="CF4" s="14"/>
      <c r="CG4" s="7"/>
      <c r="CH4" s="170"/>
      <c r="CI4" s="170"/>
      <c r="CJ4" s="170"/>
      <c r="CK4" s="43"/>
      <c r="CL4" s="43"/>
      <c r="CM4" s="43"/>
      <c r="CN4" s="145"/>
      <c r="CO4" s="145"/>
      <c r="CP4" s="148"/>
      <c r="CS4" s="99"/>
      <c r="CT4" s="167"/>
      <c r="CU4" s="43"/>
      <c r="CV4" s="43"/>
      <c r="CW4" s="43"/>
      <c r="CX4" s="43"/>
      <c r="CY4" s="43"/>
      <c r="CZ4" s="43"/>
    </row>
    <row r="5" spans="1:112">
      <c r="A5" s="22"/>
      <c r="B5" s="7"/>
      <c r="C5" s="21"/>
      <c r="D5" s="21"/>
      <c r="E5" s="21"/>
      <c r="F5" s="21"/>
      <c r="G5" s="21"/>
      <c r="H5" s="21"/>
      <c r="I5" s="21"/>
      <c r="J5" s="21"/>
      <c r="K5" s="21"/>
      <c r="L5" s="21"/>
      <c r="M5" s="21"/>
      <c r="N5" s="21"/>
      <c r="O5" s="21"/>
      <c r="P5" s="21"/>
      <c r="Q5" s="21"/>
      <c r="R5" s="21"/>
      <c r="S5" s="21"/>
      <c r="T5" s="21"/>
      <c r="U5" s="10"/>
      <c r="V5" s="10"/>
      <c r="W5" s="7"/>
      <c r="X5" s="20"/>
      <c r="Y5" s="75"/>
      <c r="Z5" s="7"/>
      <c r="AA5" s="7"/>
      <c r="AB5" s="51"/>
      <c r="AC5" s="51"/>
      <c r="AD5" s="51"/>
      <c r="AE5" s="51"/>
      <c r="AF5" s="51"/>
      <c r="AG5" s="51"/>
      <c r="AH5" s="20"/>
      <c r="AK5" s="44"/>
      <c r="AL5" s="44"/>
      <c r="AM5" s="44"/>
      <c r="AN5" s="25"/>
      <c r="AO5" s="25"/>
      <c r="AP5" s="170"/>
      <c r="AQ5" s="170"/>
      <c r="AR5" s="44"/>
      <c r="AS5" s="172"/>
      <c r="AT5" s="172"/>
      <c r="AU5" s="172"/>
      <c r="AV5" s="7"/>
      <c r="AW5" s="14"/>
      <c r="AX5" s="49"/>
      <c r="AY5" s="38"/>
      <c r="AZ5" s="14"/>
      <c r="BA5" s="49"/>
      <c r="BB5" s="38"/>
      <c r="BC5" s="7"/>
      <c r="BD5" s="14"/>
      <c r="BE5" s="49"/>
      <c r="BF5" s="38"/>
      <c r="BG5" s="7"/>
      <c r="BH5" s="45"/>
      <c r="BI5" s="170"/>
      <c r="BJ5" s="170"/>
      <c r="BL5" s="25"/>
      <c r="BM5" s="20"/>
      <c r="BN5" s="20"/>
      <c r="BO5" s="20"/>
      <c r="BP5" s="46"/>
      <c r="BQ5" s="170"/>
      <c r="BR5" s="79"/>
      <c r="BS5" s="9"/>
      <c r="BT5" s="9"/>
      <c r="BU5" s="47"/>
      <c r="BV5" s="47"/>
      <c r="BW5" s="14"/>
      <c r="BX5" s="83"/>
      <c r="BY5" s="82"/>
      <c r="BZ5" s="46"/>
      <c r="CA5" s="48"/>
      <c r="CB5" s="45"/>
      <c r="CC5" s="45"/>
      <c r="CD5" s="45"/>
      <c r="CE5" s="45"/>
      <c r="CF5" s="14"/>
      <c r="CG5" s="7"/>
      <c r="CH5" s="170"/>
      <c r="CI5" s="170"/>
      <c r="CJ5" s="170"/>
      <c r="CK5" s="43"/>
      <c r="CL5" s="43"/>
      <c r="CM5" s="43"/>
      <c r="CN5" s="145"/>
      <c r="CO5" s="145"/>
      <c r="CP5" s="148"/>
      <c r="CS5" s="99"/>
      <c r="CT5" s="167"/>
      <c r="CU5" s="43"/>
      <c r="CV5" s="43"/>
      <c r="CW5" s="43"/>
      <c r="CX5" s="43"/>
      <c r="CY5" s="43"/>
      <c r="CZ5" s="43"/>
    </row>
    <row r="6" spans="1:112">
      <c r="A6" s="22"/>
      <c r="B6" s="7"/>
      <c r="C6" s="21"/>
      <c r="D6" s="21"/>
      <c r="E6" s="21"/>
      <c r="F6" s="21"/>
      <c r="G6" s="21"/>
      <c r="H6" s="21"/>
      <c r="I6" s="21"/>
      <c r="J6" s="21"/>
      <c r="K6" s="21"/>
      <c r="L6" s="21"/>
      <c r="M6" s="21"/>
      <c r="N6" s="21"/>
      <c r="O6" s="21"/>
      <c r="P6" s="21"/>
      <c r="Q6" s="21"/>
      <c r="R6" s="21"/>
      <c r="S6" s="21"/>
      <c r="T6" s="21"/>
      <c r="U6" s="10"/>
      <c r="V6" s="10"/>
      <c r="W6" s="7"/>
      <c r="X6" s="20"/>
      <c r="Y6" s="75"/>
      <c r="Z6" s="7"/>
      <c r="AA6" s="7"/>
      <c r="AB6" s="51"/>
      <c r="AC6" s="51"/>
      <c r="AD6" s="51"/>
      <c r="AE6" s="51"/>
      <c r="AF6" s="51"/>
      <c r="AG6" s="51"/>
      <c r="AH6" s="20"/>
      <c r="AK6" s="44"/>
      <c r="AL6" s="44"/>
      <c r="AM6" s="44"/>
      <c r="AN6" s="25"/>
      <c r="AO6" s="25"/>
      <c r="AP6" s="170"/>
      <c r="AQ6" s="170"/>
      <c r="AR6" s="44"/>
      <c r="AS6" s="172"/>
      <c r="AT6" s="172"/>
      <c r="AU6" s="172"/>
      <c r="AV6" s="7"/>
      <c r="AW6" s="14"/>
      <c r="AX6" s="49"/>
      <c r="AY6" s="38"/>
      <c r="AZ6" s="14"/>
      <c r="BA6" s="49"/>
      <c r="BB6" s="38"/>
      <c r="BC6" s="7"/>
      <c r="BD6" s="14"/>
      <c r="BE6" s="49"/>
      <c r="BF6" s="38"/>
      <c r="BG6" s="7"/>
      <c r="BH6" s="45"/>
      <c r="BI6" s="170"/>
      <c r="BJ6" s="170"/>
      <c r="BL6" s="25"/>
      <c r="BM6" s="20"/>
      <c r="BN6" s="20"/>
      <c r="BO6" s="20"/>
      <c r="BP6" s="46"/>
      <c r="BQ6" s="170"/>
      <c r="BR6" s="79"/>
      <c r="BS6" s="9"/>
      <c r="BT6" s="9"/>
      <c r="BU6" s="47"/>
      <c r="BV6" s="47"/>
      <c r="BW6" s="14"/>
      <c r="BX6" s="83"/>
      <c r="BY6" s="82"/>
      <c r="BZ6" s="46"/>
      <c r="CA6" s="48"/>
      <c r="CB6" s="45"/>
      <c r="CC6" s="45"/>
      <c r="CD6" s="45"/>
      <c r="CE6" s="45"/>
      <c r="CF6" s="14"/>
      <c r="CG6" s="7"/>
      <c r="CH6" s="170"/>
      <c r="CI6" s="170"/>
      <c r="CJ6" s="170"/>
      <c r="CK6" s="43"/>
      <c r="CL6" s="43"/>
      <c r="CM6" s="43"/>
      <c r="CN6" s="145"/>
      <c r="CO6" s="145"/>
      <c r="CP6" s="148"/>
      <c r="CS6" s="99"/>
      <c r="CT6" s="167"/>
      <c r="CU6" s="43"/>
      <c r="CV6" s="43"/>
      <c r="CW6" s="43"/>
      <c r="CX6" s="43"/>
      <c r="CY6" s="43"/>
      <c r="CZ6" s="43"/>
    </row>
    <row r="7" spans="1:112">
      <c r="A7" s="22"/>
      <c r="B7" s="7"/>
      <c r="C7" s="21"/>
      <c r="D7" s="21"/>
      <c r="E7" s="21"/>
      <c r="F7" s="21"/>
      <c r="G7" s="21"/>
      <c r="H7" s="21"/>
      <c r="I7" s="21"/>
      <c r="J7" s="21"/>
      <c r="K7" s="21"/>
      <c r="L7" s="21"/>
      <c r="M7" s="21"/>
      <c r="N7" s="21"/>
      <c r="O7" s="21"/>
      <c r="P7" s="21"/>
      <c r="Q7" s="21"/>
      <c r="R7" s="21"/>
      <c r="S7" s="21"/>
      <c r="T7" s="21"/>
      <c r="U7" s="10"/>
      <c r="V7" s="10"/>
      <c r="W7" s="7"/>
      <c r="X7" s="20"/>
      <c r="Y7" s="75"/>
      <c r="Z7" s="7"/>
      <c r="AA7" s="7"/>
      <c r="AB7" s="51"/>
      <c r="AC7" s="51"/>
      <c r="AD7" s="51"/>
      <c r="AE7" s="51"/>
      <c r="AF7" s="51"/>
      <c r="AG7" s="51"/>
      <c r="AH7" s="20"/>
      <c r="AK7" s="44"/>
      <c r="AL7" s="44"/>
      <c r="AM7" s="44"/>
      <c r="AN7" s="25"/>
      <c r="AO7" s="25"/>
      <c r="AP7" s="170"/>
      <c r="AQ7" s="170"/>
      <c r="AR7" s="44"/>
      <c r="AS7" s="172"/>
      <c r="AT7" s="172"/>
      <c r="AU7" s="172"/>
      <c r="AV7" s="7"/>
      <c r="AW7" s="14"/>
      <c r="AX7" s="49"/>
      <c r="AY7" s="38"/>
      <c r="AZ7" s="14"/>
      <c r="BA7" s="49"/>
      <c r="BB7" s="38"/>
      <c r="BC7" s="7"/>
      <c r="BD7" s="14"/>
      <c r="BE7" s="49"/>
      <c r="BF7" s="38"/>
      <c r="BG7" s="7"/>
      <c r="BH7" s="45"/>
      <c r="BI7" s="170"/>
      <c r="BJ7" s="170"/>
      <c r="BL7" s="25"/>
      <c r="BM7" s="20"/>
      <c r="BN7" s="20"/>
      <c r="BO7" s="20"/>
      <c r="BP7" s="46"/>
      <c r="BQ7" s="170"/>
      <c r="BR7" s="79"/>
      <c r="BS7" s="9"/>
      <c r="BT7" s="9"/>
      <c r="BU7" s="47"/>
      <c r="BV7" s="47"/>
      <c r="BW7" s="14"/>
      <c r="BX7" s="83"/>
      <c r="BY7" s="82"/>
      <c r="BZ7" s="46"/>
      <c r="CA7" s="48"/>
      <c r="CB7" s="45"/>
      <c r="CC7" s="45"/>
      <c r="CD7" s="45"/>
      <c r="CE7" s="45"/>
      <c r="CF7" s="14"/>
      <c r="CG7" s="7"/>
      <c r="CH7" s="170"/>
      <c r="CI7" s="170"/>
      <c r="CJ7" s="170"/>
      <c r="CK7" s="43"/>
      <c r="CL7" s="43"/>
      <c r="CM7" s="43"/>
      <c r="CN7" s="145"/>
      <c r="CO7" s="145"/>
      <c r="CP7" s="148"/>
      <c r="CS7" s="99"/>
      <c r="CT7" s="167"/>
      <c r="CU7" s="43"/>
      <c r="CV7" s="43"/>
      <c r="CW7" s="43"/>
      <c r="CX7" s="43"/>
      <c r="CY7" s="43"/>
      <c r="CZ7" s="43"/>
    </row>
    <row r="8" spans="1:112">
      <c r="A8" s="22"/>
      <c r="B8" s="7"/>
      <c r="C8" s="21"/>
      <c r="D8" s="21"/>
      <c r="E8" s="21"/>
      <c r="F8" s="21"/>
      <c r="G8" s="21"/>
      <c r="H8" s="21"/>
      <c r="I8" s="21"/>
      <c r="J8" s="21"/>
      <c r="K8" s="21"/>
      <c r="L8" s="21"/>
      <c r="M8" s="21"/>
      <c r="N8" s="21"/>
      <c r="O8" s="21"/>
      <c r="P8" s="21"/>
      <c r="Q8" s="21"/>
      <c r="R8" s="21"/>
      <c r="S8" s="21"/>
      <c r="T8" s="21"/>
      <c r="U8" s="10"/>
      <c r="V8" s="10"/>
      <c r="W8" s="7"/>
      <c r="X8" s="20"/>
      <c r="Y8" s="75"/>
      <c r="Z8" s="7"/>
      <c r="AA8" s="7"/>
      <c r="AB8" s="51"/>
      <c r="AC8" s="51"/>
      <c r="AD8" s="51"/>
      <c r="AE8" s="51"/>
      <c r="AF8" s="51"/>
      <c r="AG8" s="51"/>
      <c r="AH8" s="20"/>
      <c r="AK8" s="44"/>
      <c r="AL8" s="44"/>
      <c r="AM8" s="44"/>
      <c r="AN8" s="25"/>
      <c r="AO8" s="25"/>
      <c r="AP8" s="170"/>
      <c r="AQ8" s="170"/>
      <c r="AR8" s="44"/>
      <c r="AS8" s="172"/>
      <c r="AT8" s="172"/>
      <c r="AU8" s="172"/>
      <c r="AV8" s="7"/>
      <c r="AW8" s="14"/>
      <c r="AX8" s="49"/>
      <c r="AY8" s="38"/>
      <c r="AZ8" s="14"/>
      <c r="BA8" s="49"/>
      <c r="BB8" s="38"/>
      <c r="BC8" s="7"/>
      <c r="BD8" s="14"/>
      <c r="BE8" s="49"/>
      <c r="BF8" s="38"/>
      <c r="BG8" s="7"/>
      <c r="BH8" s="45"/>
      <c r="BI8" s="170"/>
      <c r="BJ8" s="170"/>
      <c r="BL8" s="25"/>
      <c r="BM8" s="20"/>
      <c r="BN8" s="20"/>
      <c r="BO8" s="20"/>
      <c r="BP8" s="46"/>
      <c r="BQ8" s="170"/>
      <c r="BR8" s="79"/>
      <c r="BS8" s="9"/>
      <c r="BT8" s="9"/>
      <c r="BU8" s="47"/>
      <c r="BV8" s="47"/>
      <c r="BW8" s="14"/>
      <c r="BX8" s="83"/>
      <c r="BY8" s="82"/>
      <c r="BZ8" s="46"/>
      <c r="CA8" s="48"/>
      <c r="CB8" s="45"/>
      <c r="CC8" s="45"/>
      <c r="CD8" s="45"/>
      <c r="CE8" s="45"/>
      <c r="CF8" s="14"/>
      <c r="CG8" s="7"/>
      <c r="CH8" s="170"/>
      <c r="CI8" s="170"/>
      <c r="CJ8" s="170"/>
      <c r="CK8" s="43"/>
      <c r="CL8" s="43"/>
      <c r="CM8" s="43"/>
      <c r="CN8" s="145"/>
      <c r="CO8" s="145"/>
      <c r="CP8" s="148"/>
      <c r="CS8" s="99"/>
      <c r="CT8" s="167"/>
      <c r="CU8" s="43"/>
      <c r="CV8" s="43"/>
      <c r="CW8" s="43"/>
      <c r="CX8" s="43"/>
      <c r="CY8" s="43"/>
      <c r="CZ8" s="43"/>
    </row>
    <row r="9" spans="1:112">
      <c r="A9" s="22"/>
      <c r="B9" s="7"/>
      <c r="C9" s="21"/>
      <c r="D9" s="21"/>
      <c r="E9" s="21"/>
      <c r="F9" s="21"/>
      <c r="G9" s="21"/>
      <c r="H9" s="21"/>
      <c r="I9" s="21"/>
      <c r="J9" s="21"/>
      <c r="K9" s="21"/>
      <c r="L9" s="21"/>
      <c r="M9" s="21"/>
      <c r="N9" s="21"/>
      <c r="O9" s="21"/>
      <c r="P9" s="21"/>
      <c r="Q9" s="21"/>
      <c r="R9" s="21"/>
      <c r="S9" s="21"/>
      <c r="T9" s="21"/>
      <c r="U9" s="10"/>
      <c r="V9" s="10"/>
      <c r="W9" s="7"/>
      <c r="X9" s="20"/>
      <c r="Y9" s="75"/>
      <c r="Z9" s="7"/>
      <c r="AA9" s="7"/>
      <c r="AB9" s="51"/>
      <c r="AC9" s="51"/>
      <c r="AD9" s="51"/>
      <c r="AE9" s="51"/>
      <c r="AF9" s="51"/>
      <c r="AG9" s="51"/>
      <c r="AH9" s="20"/>
      <c r="AK9" s="44"/>
      <c r="AL9" s="44"/>
      <c r="AM9" s="44"/>
      <c r="AN9" s="25"/>
      <c r="AO9" s="25"/>
      <c r="AP9" s="170"/>
      <c r="AQ9" s="170"/>
      <c r="AR9" s="44"/>
      <c r="AS9" s="172"/>
      <c r="AT9" s="172"/>
      <c r="AU9" s="172"/>
      <c r="AV9" s="7"/>
      <c r="AW9" s="14"/>
      <c r="AX9" s="49"/>
      <c r="AY9" s="38"/>
      <c r="AZ9" s="14"/>
      <c r="BA9" s="49"/>
      <c r="BB9" s="38"/>
      <c r="BC9" s="7"/>
      <c r="BD9" s="14"/>
      <c r="BE9" s="49"/>
      <c r="BF9" s="38"/>
      <c r="BG9" s="7"/>
      <c r="BH9" s="45"/>
      <c r="BI9" s="170"/>
      <c r="BJ9" s="170"/>
      <c r="BL9" s="25"/>
      <c r="BM9" s="20"/>
      <c r="BN9" s="20"/>
      <c r="BO9" s="20"/>
      <c r="BP9" s="46"/>
      <c r="BQ9" s="170"/>
      <c r="BR9" s="79"/>
      <c r="BS9" s="9"/>
      <c r="BT9" s="9"/>
      <c r="BU9" s="47"/>
      <c r="BV9" s="47"/>
      <c r="BW9" s="14"/>
      <c r="BX9" s="83"/>
      <c r="BY9" s="82"/>
      <c r="BZ9" s="46"/>
      <c r="CA9" s="48"/>
      <c r="CB9" s="45"/>
      <c r="CC9" s="45"/>
      <c r="CD9" s="45"/>
      <c r="CE9" s="45"/>
      <c r="CF9" s="14"/>
      <c r="CG9" s="7"/>
      <c r="CH9" s="170"/>
      <c r="CI9" s="170"/>
      <c r="CJ9" s="170"/>
      <c r="CK9" s="43"/>
      <c r="CL9" s="43"/>
      <c r="CM9" s="43"/>
      <c r="CN9" s="145"/>
      <c r="CO9" s="145"/>
      <c r="CP9" s="148"/>
      <c r="CS9" s="99"/>
      <c r="CT9" s="167"/>
      <c r="CU9" s="43"/>
      <c r="CV9" s="43"/>
      <c r="CW9" s="43"/>
      <c r="CX9" s="43"/>
      <c r="CY9" s="43"/>
      <c r="CZ9" s="43"/>
    </row>
    <row r="10" spans="1:112">
      <c r="A10" s="22"/>
      <c r="B10" s="7"/>
      <c r="C10" s="21"/>
      <c r="D10" s="21"/>
      <c r="E10" s="21"/>
      <c r="F10" s="21"/>
      <c r="G10" s="21"/>
      <c r="H10" s="21"/>
      <c r="I10" s="21"/>
      <c r="J10" s="21"/>
      <c r="K10" s="21"/>
      <c r="L10" s="21"/>
      <c r="M10" s="21"/>
      <c r="N10" s="21"/>
      <c r="O10" s="21"/>
      <c r="P10" s="21"/>
      <c r="Q10" s="21"/>
      <c r="R10" s="21"/>
      <c r="S10" s="21"/>
      <c r="T10" s="21"/>
      <c r="U10" s="10"/>
      <c r="V10" s="10"/>
      <c r="W10" s="7"/>
      <c r="X10" s="20"/>
      <c r="Y10" s="75"/>
      <c r="Z10" s="7"/>
      <c r="AA10" s="7"/>
      <c r="AB10" s="51"/>
      <c r="AC10" s="51"/>
      <c r="AD10" s="51"/>
      <c r="AE10" s="51"/>
      <c r="AF10" s="51"/>
      <c r="AG10" s="51"/>
      <c r="AH10" s="20"/>
      <c r="AK10" s="44"/>
      <c r="AL10" s="44"/>
      <c r="AM10" s="44"/>
      <c r="AN10" s="25"/>
      <c r="AO10" s="25"/>
      <c r="AP10" s="170"/>
      <c r="AQ10" s="170"/>
      <c r="AR10" s="44"/>
      <c r="AS10" s="172"/>
      <c r="AT10" s="172"/>
      <c r="AU10" s="172"/>
      <c r="AV10" s="7"/>
      <c r="AW10" s="14"/>
      <c r="AX10" s="49"/>
      <c r="AY10" s="38"/>
      <c r="AZ10" s="14"/>
      <c r="BA10" s="49"/>
      <c r="BB10" s="38"/>
      <c r="BC10" s="7"/>
      <c r="BD10" s="14"/>
      <c r="BE10" s="49"/>
      <c r="BF10" s="38"/>
      <c r="BG10" s="7"/>
      <c r="BH10" s="45"/>
      <c r="BI10" s="170"/>
      <c r="BJ10" s="170"/>
      <c r="BL10" s="25"/>
      <c r="BM10" s="20"/>
      <c r="BN10" s="20"/>
      <c r="BO10" s="20"/>
      <c r="BP10" s="46"/>
      <c r="BQ10" s="170"/>
      <c r="BR10" s="79"/>
      <c r="BS10" s="9"/>
      <c r="BT10" s="9"/>
      <c r="BU10" s="47"/>
      <c r="BV10" s="47"/>
      <c r="BW10" s="14"/>
      <c r="BX10" s="83"/>
      <c r="BY10" s="82"/>
      <c r="BZ10" s="46"/>
      <c r="CA10" s="48"/>
      <c r="CB10" s="45"/>
      <c r="CC10" s="45"/>
      <c r="CD10" s="45"/>
      <c r="CE10" s="45"/>
      <c r="CF10" s="14"/>
      <c r="CG10" s="7"/>
      <c r="CH10" s="170"/>
      <c r="CI10" s="170"/>
      <c r="CJ10" s="170"/>
      <c r="CK10" s="43"/>
      <c r="CL10" s="43"/>
      <c r="CM10" s="43"/>
      <c r="CN10" s="145"/>
      <c r="CO10" s="145"/>
      <c r="CP10" s="148"/>
      <c r="CS10" s="99"/>
      <c r="CT10" s="167"/>
      <c r="CU10" s="43"/>
      <c r="CV10" s="43"/>
      <c r="CW10" s="43"/>
      <c r="CX10" s="43"/>
      <c r="CY10" s="43"/>
      <c r="CZ10" s="43"/>
    </row>
  </sheetData>
  <sortState xmlns:xlrd2="http://schemas.microsoft.com/office/spreadsheetml/2017/richdata2" ref="A3:CS3">
    <sortCondition ref="AQ3"/>
    <sortCondition ref="AI3"/>
    <sortCondition descending="1" ref="BL3"/>
    <sortCondition descending="1" ref="AR3"/>
    <sortCondition ref="BJ3"/>
    <sortCondition descending="1" ref="CN3"/>
    <sortCondition descending="1" ref="BN3"/>
    <sortCondition descending="1" ref="CC3"/>
    <sortCondition descending="1" ref="CE3"/>
    <sortCondition ref="A3"/>
  </sortState>
  <mergeCells count="7">
    <mergeCell ref="CT1:DF1"/>
    <mergeCell ref="CQ1:CS1"/>
    <mergeCell ref="AB1:AH1"/>
    <mergeCell ref="BU1:BV1"/>
    <mergeCell ref="CA1:CE1"/>
    <mergeCell ref="BY1:BZ1"/>
    <mergeCell ref="CG1:CJ1"/>
  </mergeCells>
  <phoneticPr fontId="3" type="noConversion"/>
  <conditionalFormatting sqref="C3:G3">
    <cfRule type="cellIs" dxfId="605" priority="912" operator="greaterThanOrEqual">
      <formula>0.8</formula>
    </cfRule>
    <cfRule type="cellIs" dxfId="604" priority="913" operator="between">
      <formula>0.5</formula>
      <formula>0.8</formula>
    </cfRule>
    <cfRule type="cellIs" dxfId="603" priority="914" operator="between">
      <formula>0</formula>
      <formula>0.5</formula>
    </cfRule>
    <cfRule type="cellIs" dxfId="602" priority="933" operator="between">
      <formula>0</formula>
      <formula>-0.1</formula>
    </cfRule>
    <cfRule type="cellIs" dxfId="601" priority="934" operator="lessThan">
      <formula>-0.1</formula>
    </cfRule>
  </conditionalFormatting>
  <conditionalFormatting sqref="BI3">
    <cfRule type="containsText" dxfId="600" priority="925" operator="containsText" text="小">
      <formula>NOT(ISERROR(SEARCH("小",BI3)))</formula>
    </cfRule>
    <cfRule type="containsText" dxfId="599" priority="926" operator="containsText" text="中">
      <formula>NOT(ISERROR(SEARCH("中",BI3)))</formula>
    </cfRule>
    <cfRule type="containsText" dxfId="598" priority="927" operator="containsText" text="大">
      <formula>NOT(ISERROR(SEARCH("大",BI3)))</formula>
    </cfRule>
    <cfRule type="containsText" dxfId="597" priority="928" operator="containsText" text="巨">
      <formula>NOT(ISERROR(SEARCH("巨",BI3)))</formula>
    </cfRule>
  </conditionalFormatting>
  <conditionalFormatting sqref="AQ3">
    <cfRule type="containsText" dxfId="596" priority="921" operator="containsText" text="漲停">
      <formula>NOT(ISERROR(SEARCH("漲停",AQ3)))</formula>
    </cfRule>
    <cfRule type="containsText" dxfId="595" priority="922" operator="containsText" text="下跌">
      <formula>NOT(ISERROR(SEARCH("下跌",AQ3)))</formula>
    </cfRule>
    <cfRule type="containsText" dxfId="594" priority="923" operator="containsText" text="上漲">
      <formula>NOT(ISERROR(SEARCH("上漲",AQ3)))</formula>
    </cfRule>
    <cfRule type="containsText" dxfId="593" priority="924" operator="containsText" text="跌停">
      <formula>NOT(ISERROR(SEARCH("跌停",AQ3)))</formula>
    </cfRule>
  </conditionalFormatting>
  <conditionalFormatting sqref="BS3:BT10">
    <cfRule type="expression" dxfId="592" priority="919">
      <formula>IF(BR3="2015",TRUE,FALSE)</formula>
    </cfRule>
    <cfRule type="cellIs" dxfId="591" priority="920" operator="greaterThan">
      <formula>0</formula>
    </cfRule>
  </conditionalFormatting>
  <conditionalFormatting sqref="BJ3">
    <cfRule type="containsText" dxfId="590" priority="929" operator="containsText" text="大">
      <formula>NOT(ISERROR(SEARCH("大",BJ3)))</formula>
    </cfRule>
  </conditionalFormatting>
  <conditionalFormatting sqref="BJ3">
    <cfRule type="containsText" dxfId="589" priority="917" operator="containsText" text="爆">
      <formula>NOT(ISERROR(SEARCH("爆",BJ3)))</formula>
    </cfRule>
  </conditionalFormatting>
  <conditionalFormatting sqref="BJ3">
    <cfRule type="containsText" dxfId="588" priority="918" operator="containsText" text="超">
      <formula>NOT(ISERROR(SEARCH("超",BJ3)))</formula>
    </cfRule>
  </conditionalFormatting>
  <conditionalFormatting sqref="BJ3">
    <cfRule type="containsText" dxfId="587" priority="916" operator="containsText" text="急縮">
      <formula>NOT(ISERROR(SEARCH("急縮",BJ3)))</formula>
    </cfRule>
  </conditionalFormatting>
  <conditionalFormatting sqref="BU3:BV3">
    <cfRule type="expression" dxfId="586" priority="915">
      <formula>DATEDIF(TODAY(),BU3,"D")&lt;=5</formula>
    </cfRule>
  </conditionalFormatting>
  <conditionalFormatting sqref="H3:M3">
    <cfRule type="cellIs" dxfId="585" priority="907" operator="greaterThanOrEqual">
      <formula>0.8</formula>
    </cfRule>
    <cfRule type="cellIs" dxfId="584" priority="908" operator="between">
      <formula>0.5</formula>
      <formula>0.8</formula>
    </cfRule>
    <cfRule type="cellIs" dxfId="583" priority="909" operator="between">
      <formula>0</formula>
      <formula>0.5</formula>
    </cfRule>
    <cfRule type="cellIs" dxfId="582" priority="910" operator="between">
      <formula>0</formula>
      <formula>-0.3</formula>
    </cfRule>
    <cfRule type="cellIs" dxfId="581" priority="911" operator="lessThan">
      <formula>-0.3</formula>
    </cfRule>
  </conditionalFormatting>
  <conditionalFormatting sqref="N3:R3">
    <cfRule type="cellIs" dxfId="580" priority="902" operator="greaterThanOrEqual">
      <formula>0.8</formula>
    </cfRule>
    <cfRule type="cellIs" dxfId="579" priority="903" operator="between">
      <formula>0.5</formula>
      <formula>0.8</formula>
    </cfRule>
    <cfRule type="cellIs" dxfId="578" priority="904" operator="between">
      <formula>0</formula>
      <formula>0.5</formula>
    </cfRule>
    <cfRule type="cellIs" dxfId="577" priority="905" operator="between">
      <formula>0</formula>
      <formula>-0.5</formula>
    </cfRule>
    <cfRule type="cellIs" dxfId="576" priority="906" operator="lessThan">
      <formula>-0.5</formula>
    </cfRule>
  </conditionalFormatting>
  <conditionalFormatting sqref="BP3">
    <cfRule type="cellIs" dxfId="575" priority="901" operator="lessThanOrEqual">
      <formula>10</formula>
    </cfRule>
    <cfRule type="containsText" dxfId="574" priority="930" operator="containsText" text="虧損">
      <formula>NOT(ISERROR(SEARCH("虧損",BP3)))</formula>
    </cfRule>
    <cfRule type="cellIs" dxfId="573" priority="931" operator="between">
      <formula>13</formula>
      <formula>15</formula>
    </cfRule>
    <cfRule type="cellIs" dxfId="572" priority="932" operator="between">
      <formula>10</formula>
      <formula>13</formula>
    </cfRule>
  </conditionalFormatting>
  <conditionalFormatting sqref="AH3">
    <cfRule type="cellIs" dxfId="571" priority="899" operator="greaterThanOrEqual">
      <formula>0.4</formula>
    </cfRule>
    <cfRule type="cellIs" dxfId="570" priority="900" operator="greaterThanOrEqual">
      <formula>0.2</formula>
    </cfRule>
  </conditionalFormatting>
  <conditionalFormatting sqref="AP3:AP10">
    <cfRule type="expression" dxfId="569" priority="895">
      <formula>IF(AQ3="05跌停",TRUE,FALSE)</formula>
    </cfRule>
    <cfRule type="expression" dxfId="568" priority="896">
      <formula>IF(AQ3="04下跌",TRUE,FALSE)</formula>
    </cfRule>
    <cfRule type="expression" dxfId="567" priority="897">
      <formula>IF(AQ3="02上漲",TRUE,FALSE)</formula>
    </cfRule>
    <cfRule type="expression" dxfId="566" priority="898">
      <formula>IF(AQ3="01漲停",TRUE,FALSE)</formula>
    </cfRule>
  </conditionalFormatting>
  <conditionalFormatting sqref="V3">
    <cfRule type="cellIs" dxfId="565" priority="892" operator="greaterThanOrEqual">
      <formula>10</formula>
    </cfRule>
  </conditionalFormatting>
  <conditionalFormatting sqref="BV3">
    <cfRule type="expression" dxfId="564" priority="891">
      <formula>BV3&lt;TODAY()</formula>
    </cfRule>
  </conditionalFormatting>
  <conditionalFormatting sqref="AI3">
    <cfRule type="containsText" dxfId="563" priority="883" operator="containsText" text="強勢走多">
      <formula>NOT(ISERROR(SEARCH("強勢走多",AI3)))</formula>
    </cfRule>
    <cfRule type="containsText" dxfId="562" priority="884" operator="containsText" text="強勢走空">
      <formula>NOT(ISERROR(SEARCH("強勢走空",AI3)))</formula>
    </cfRule>
    <cfRule type="containsText" dxfId="561" priority="885" operator="containsText" text="走空">
      <formula>NOT(ISERROR(SEARCH("走空",AI3)))</formula>
    </cfRule>
    <cfRule type="containsText" dxfId="560" priority="886" operator="containsText" text="走多">
      <formula>NOT(ISERROR(SEARCH("走多",AI3)))</formula>
    </cfRule>
  </conditionalFormatting>
  <conditionalFormatting sqref="AI3">
    <cfRule type="containsText" dxfId="559" priority="882" operator="containsText" text="盤整">
      <formula>NOT(ISERROR(SEARCH("盤整",AI3)))</formula>
    </cfRule>
  </conditionalFormatting>
  <conditionalFormatting sqref="AN3:AO3">
    <cfRule type="cellIs" dxfId="558" priority="879" operator="greaterThan">
      <formula>0.5</formula>
    </cfRule>
    <cfRule type="cellIs" dxfId="557" priority="880" operator="greaterThan">
      <formula>0.3</formula>
    </cfRule>
    <cfRule type="cellIs" dxfId="556" priority="881" operator="lessThan">
      <formula>0.05</formula>
    </cfRule>
  </conditionalFormatting>
  <conditionalFormatting sqref="BM3:BO3">
    <cfRule type="cellIs" dxfId="555" priority="877" operator="lessThanOrEqual">
      <formula>60%</formula>
    </cfRule>
    <cfRule type="cellIs" dxfId="554" priority="878" operator="greaterThan">
      <formula>60%</formula>
    </cfRule>
  </conditionalFormatting>
  <conditionalFormatting sqref="AR3">
    <cfRule type="cellIs" dxfId="553" priority="875" operator="greaterThanOrEqual">
      <formula>0.0955</formula>
    </cfRule>
    <cfRule type="cellIs" dxfId="552" priority="876" operator="lessThanOrEqual">
      <formula>-0.0955</formula>
    </cfRule>
  </conditionalFormatting>
  <conditionalFormatting sqref="AR3">
    <cfRule type="containsText" dxfId="551" priority="874" operator="containsText" text="無">
      <formula>NOT(ISERROR(SEARCH("無",AR3)))</formula>
    </cfRule>
  </conditionalFormatting>
  <conditionalFormatting sqref="BK3">
    <cfRule type="containsBlanks" dxfId="550" priority="871">
      <formula>LEN(TRIM(BK3))=0</formula>
    </cfRule>
    <cfRule type="cellIs" dxfId="549" priority="872" operator="greaterThanOrEqual">
      <formula>5</formula>
    </cfRule>
    <cfRule type="cellIs" dxfId="548" priority="873" operator="greaterThanOrEqual">
      <formula>3</formula>
    </cfRule>
  </conditionalFormatting>
  <conditionalFormatting sqref="BT3">
    <cfRule type="cellIs" dxfId="547" priority="863" operator="greaterThanOrEqual">
      <formula>0.06</formula>
    </cfRule>
  </conditionalFormatting>
  <conditionalFormatting sqref="AY3">
    <cfRule type="containsText" dxfId="546" priority="860" operator="containsText" text="下">
      <formula>NOT(ISERROR(SEARCH("下",AY3)))</formula>
    </cfRule>
  </conditionalFormatting>
  <conditionalFormatting sqref="AY3">
    <cfRule type="containsText" dxfId="545" priority="856" operator="containsText" text="靠近超賣區">
      <formula>NOT(ISERROR(SEARCH("靠近超賣區",AY3)))</formula>
    </cfRule>
    <cfRule type="containsText" dxfId="544" priority="857" operator="containsText" text="靠近超買區">
      <formula>NOT(ISERROR(SEARCH("靠近超買區",AY3)))</formula>
    </cfRule>
    <cfRule type="containsText" dxfId="543" priority="858" operator="containsText" text="超賣區">
      <formula>NOT(ISERROR(SEARCH("超賣區",AY3)))</formula>
    </cfRule>
    <cfRule type="containsText" dxfId="542" priority="859" operator="containsText" text="超買區">
      <formula>NOT(ISERROR(SEARCH("超買區",AY3)))</formula>
    </cfRule>
  </conditionalFormatting>
  <conditionalFormatting sqref="BQ3">
    <cfRule type="containsText" dxfId="541" priority="850" operator="containsText" text="虧">
      <formula>NOT(ISERROR(SEARCH("虧",BQ3)))</formula>
    </cfRule>
    <cfRule type="containsText" dxfId="540" priority="851" operator="containsText" text="便宜">
      <formula>NOT(ISERROR(SEARCH("便宜",BQ3)))</formula>
    </cfRule>
    <cfRule type="containsText" dxfId="539" priority="853" operator="containsText" text="貴">
      <formula>NOT(ISERROR(SEARCH("貴",BQ3)))</formula>
    </cfRule>
  </conditionalFormatting>
  <conditionalFormatting sqref="AJ3">
    <cfRule type="containsText" dxfId="538" priority="837" operator="containsText" text="盤整">
      <formula>NOT(ISERROR(SEARCH("盤整",AJ3)))</formula>
    </cfRule>
    <cfRule type="containsText" dxfId="537" priority="864" operator="containsText" text="低">
      <formula>NOT(ISERROR(SEARCH("低",AJ3)))</formula>
    </cfRule>
    <cfRule type="containsText" dxfId="536" priority="865" operator="containsText" text="高">
      <formula>NOT(ISERROR(SEARCH("高",AJ3)))</formula>
    </cfRule>
    <cfRule type="containsText" dxfId="535" priority="866" operator="containsText" text="季上">
      <formula>NOT(ISERROR(SEARCH("季上",AJ3)))</formula>
    </cfRule>
    <cfRule type="containsText" dxfId="534" priority="867" operator="containsText" text="季下">
      <formula>NOT(ISERROR(SEARCH("季下",AJ3)))</formula>
    </cfRule>
  </conditionalFormatting>
  <conditionalFormatting sqref="AK3">
    <cfRule type="cellIs" dxfId="533" priority="836" operator="between">
      <formula>0.6</formula>
      <formula>-0.6</formula>
    </cfRule>
    <cfRule type="cellIs" dxfId="532" priority="893" operator="lessThan">
      <formula>0</formula>
    </cfRule>
    <cfRule type="cellIs" dxfId="531" priority="894" operator="greaterThan">
      <formula>0</formula>
    </cfRule>
  </conditionalFormatting>
  <conditionalFormatting sqref="AL3">
    <cfRule type="cellIs" dxfId="530" priority="833" operator="between">
      <formula>0.6</formula>
      <formula>-0.6</formula>
    </cfRule>
    <cfRule type="cellIs" dxfId="529" priority="834" operator="lessThan">
      <formula>0</formula>
    </cfRule>
    <cfRule type="cellIs" dxfId="528" priority="835" operator="greaterThan">
      <formula>0</formula>
    </cfRule>
  </conditionalFormatting>
  <conditionalFormatting sqref="AM3">
    <cfRule type="cellIs" dxfId="527" priority="830" operator="between">
      <formula>0.6</formula>
      <formula>-0.6</formula>
    </cfRule>
    <cfRule type="cellIs" dxfId="526" priority="831" operator="lessThan">
      <formula>0</formula>
    </cfRule>
    <cfRule type="cellIs" dxfId="525" priority="832" operator="greaterThan">
      <formula>0</formula>
    </cfRule>
  </conditionalFormatting>
  <conditionalFormatting sqref="BR3">
    <cfRule type="containsText" dxfId="524" priority="827" operator="containsText" text="無">
      <formula>NOT(ISERROR(SEARCH("無",BR3)))</formula>
    </cfRule>
    <cfRule type="cellIs" dxfId="523" priority="828" operator="lessThan">
      <formula>0</formula>
    </cfRule>
    <cfRule type="cellIs" dxfId="522" priority="829" operator="greaterThanOrEqual">
      <formula>0</formula>
    </cfRule>
  </conditionalFormatting>
  <conditionalFormatting sqref="BS3">
    <cfRule type="cellIs" dxfId="521" priority="826" operator="greaterThanOrEqual">
      <formula>0.06</formula>
    </cfRule>
  </conditionalFormatting>
  <conditionalFormatting sqref="AV3">
    <cfRule type="containsText" dxfId="520" priority="814" operator="containsText" text="死亡">
      <formula>NOT(ISERROR(SEARCH("死亡",AV3)))</formula>
    </cfRule>
    <cfRule type="containsText" dxfId="519" priority="815" operator="containsText" text="黃金">
      <formula>NOT(ISERROR(SEARCH("黃金",AV3)))</formula>
    </cfRule>
    <cfRule type="containsText" dxfId="518" priority="816" operator="containsText" text="空">
      <formula>NOT(ISERROR(SEARCH("空",AV3)))</formula>
    </cfRule>
    <cfRule type="containsText" dxfId="517" priority="817" operator="containsText" text="多">
      <formula>NOT(ISERROR(SEARCH("多",AV3)))</formula>
    </cfRule>
  </conditionalFormatting>
  <conditionalFormatting sqref="AB3">
    <cfRule type="cellIs" dxfId="516" priority="808" operator="greaterThanOrEqual">
      <formula>5000</formula>
    </cfRule>
    <cfRule type="cellIs" dxfId="515" priority="809" operator="lessThanOrEqual">
      <formula>-5000</formula>
    </cfRule>
  </conditionalFormatting>
  <conditionalFormatting sqref="AB3">
    <cfRule type="cellIs" dxfId="514" priority="810" operator="lessThan">
      <formula>0</formula>
    </cfRule>
    <cfRule type="cellIs" dxfId="513" priority="811" operator="greaterThan">
      <formula>0</formula>
    </cfRule>
  </conditionalFormatting>
  <conditionalFormatting sqref="AD3">
    <cfRule type="cellIs" dxfId="512" priority="804" operator="greaterThanOrEqual">
      <formula>5000</formula>
    </cfRule>
    <cfRule type="cellIs" dxfId="511" priority="805" operator="lessThanOrEqual">
      <formula>-5000</formula>
    </cfRule>
  </conditionalFormatting>
  <conditionalFormatting sqref="AD3">
    <cfRule type="cellIs" dxfId="510" priority="806" operator="lessThan">
      <formula>0</formula>
    </cfRule>
    <cfRule type="cellIs" dxfId="509" priority="807" operator="greaterThan">
      <formula>0</formula>
    </cfRule>
  </conditionalFormatting>
  <conditionalFormatting sqref="AF3">
    <cfRule type="cellIs" dxfId="508" priority="800" operator="greaterThanOrEqual">
      <formula>5000</formula>
    </cfRule>
    <cfRule type="cellIs" dxfId="507" priority="801" operator="lessThanOrEqual">
      <formula>-5000</formula>
    </cfRule>
  </conditionalFormatting>
  <conditionalFormatting sqref="AF3">
    <cfRule type="cellIs" dxfId="506" priority="802" operator="lessThan">
      <formula>0</formula>
    </cfRule>
    <cfRule type="cellIs" dxfId="505" priority="803" operator="greaterThan">
      <formula>0</formula>
    </cfRule>
  </conditionalFormatting>
  <conditionalFormatting sqref="AC3">
    <cfRule type="cellIs" dxfId="504" priority="796" operator="greaterThanOrEqual">
      <formula>500</formula>
    </cfRule>
    <cfRule type="cellIs" dxfId="503" priority="797" operator="lessThanOrEqual">
      <formula>-500</formula>
    </cfRule>
  </conditionalFormatting>
  <conditionalFormatting sqref="AC3">
    <cfRule type="cellIs" dxfId="502" priority="798" operator="lessThan">
      <formula>0</formula>
    </cfRule>
    <cfRule type="cellIs" dxfId="501" priority="799" operator="greaterThan">
      <formula>0</formula>
    </cfRule>
  </conditionalFormatting>
  <conditionalFormatting sqref="AE3">
    <cfRule type="cellIs" dxfId="500" priority="794" operator="lessThan">
      <formula>0</formula>
    </cfRule>
    <cfRule type="cellIs" dxfId="499" priority="795" operator="greaterThan">
      <formula>0</formula>
    </cfRule>
  </conditionalFormatting>
  <conditionalFormatting sqref="AE3">
    <cfRule type="cellIs" dxfId="498" priority="792" operator="greaterThanOrEqual">
      <formula>500</formula>
    </cfRule>
    <cfRule type="cellIs" dxfId="497" priority="793" operator="lessThanOrEqual">
      <formula>-500</formula>
    </cfRule>
  </conditionalFormatting>
  <conditionalFormatting sqref="AG3">
    <cfRule type="cellIs" dxfId="496" priority="788" operator="greaterThanOrEqual">
      <formula>500</formula>
    </cfRule>
    <cfRule type="cellIs" dxfId="495" priority="789" operator="lessThanOrEqual">
      <formula>-500</formula>
    </cfRule>
  </conditionalFormatting>
  <conditionalFormatting sqref="AG3">
    <cfRule type="cellIs" dxfId="494" priority="790" operator="lessThan">
      <formula>0</formula>
    </cfRule>
    <cfRule type="cellIs" dxfId="493" priority="791" operator="greaterThan">
      <formula>0</formula>
    </cfRule>
  </conditionalFormatting>
  <conditionalFormatting sqref="Y3">
    <cfRule type="expression" dxfId="492" priority="786">
      <formula>IF(Y3=(YEAR(TODAY())-1),TRUE,FALSE)</formula>
    </cfRule>
  </conditionalFormatting>
  <conditionalFormatting sqref="CB3:CE3">
    <cfRule type="cellIs" dxfId="491" priority="782" operator="greaterThanOrEqual">
      <formula>5000</formula>
    </cfRule>
    <cfRule type="cellIs" dxfId="490" priority="783" operator="lessThanOrEqual">
      <formula>-5000</formula>
    </cfRule>
  </conditionalFormatting>
  <conditionalFormatting sqref="CB3:CE3">
    <cfRule type="cellIs" dxfId="489" priority="784" operator="lessThan">
      <formula>0</formula>
    </cfRule>
    <cfRule type="cellIs" dxfId="488" priority="785" operator="greaterThan">
      <formula>0</formula>
    </cfRule>
  </conditionalFormatting>
  <conditionalFormatting sqref="CA3">
    <cfRule type="containsText" dxfId="487" priority="765" operator="containsText" text="外資">
      <formula>NOT(ISERROR(SEARCH("外資",CA3)))</formula>
    </cfRule>
  </conditionalFormatting>
  <conditionalFormatting sqref="CA3">
    <cfRule type="containsText" dxfId="486" priority="764" operator="containsText" text="同買">
      <formula>NOT(ISERROR(SEARCH("同買",CA3)))</formula>
    </cfRule>
  </conditionalFormatting>
  <conditionalFormatting sqref="BI3">
    <cfRule type="containsText" dxfId="485" priority="780" operator="containsText" text="微">
      <formula>NOT(ISERROR(SEARCH("微",BI3)))</formula>
    </cfRule>
  </conditionalFormatting>
  <conditionalFormatting sqref="BR3">
    <cfRule type="containsText" dxfId="484" priority="779" operator="containsText" text="虧">
      <formula>NOT(ISERROR(SEARCH("虧",BR3)))</formula>
    </cfRule>
  </conditionalFormatting>
  <conditionalFormatting sqref="BL3">
    <cfRule type="cellIs" dxfId="483" priority="777" operator="greaterThan">
      <formula>0.1</formula>
    </cfRule>
    <cfRule type="cellIs" dxfId="482" priority="778" operator="greaterThan">
      <formula>0.05</formula>
    </cfRule>
  </conditionalFormatting>
  <conditionalFormatting sqref="BJ3">
    <cfRule type="containsText" dxfId="481" priority="776" operator="containsText" text="低">
      <formula>NOT(ISERROR(SEARCH("低",BJ3)))</formula>
    </cfRule>
  </conditionalFormatting>
  <conditionalFormatting sqref="S3">
    <cfRule type="cellIs" dxfId="480" priority="770" operator="lessThanOrEqual">
      <formula>-0.15</formula>
    </cfRule>
    <cfRule type="cellIs" dxfId="479" priority="771" operator="lessThanOrEqual">
      <formula>0</formula>
    </cfRule>
    <cfRule type="cellIs" dxfId="478" priority="772" operator="greaterThanOrEqual">
      <formula>0.08</formula>
    </cfRule>
    <cfRule type="cellIs" dxfId="477" priority="773" operator="greaterThanOrEqual">
      <formula>0.15</formula>
    </cfRule>
  </conditionalFormatting>
  <conditionalFormatting sqref="T3">
    <cfRule type="cellIs" dxfId="476" priority="766" operator="lessThanOrEqual">
      <formula>-0.15</formula>
    </cfRule>
    <cfRule type="cellIs" dxfId="475" priority="767" operator="lessThanOrEqual">
      <formula>0</formula>
    </cfRule>
    <cfRule type="cellIs" dxfId="474" priority="768" operator="greaterThanOrEqual">
      <formula>0.08</formula>
    </cfRule>
    <cfRule type="cellIs" dxfId="473" priority="769" operator="greaterThanOrEqual">
      <formula>0.15</formula>
    </cfRule>
  </conditionalFormatting>
  <conditionalFormatting sqref="CA3">
    <cfRule type="containsText" dxfId="472" priority="781" operator="containsText" text="投信">
      <formula>NOT(ISERROR(SEARCH("投信",CA3)))</formula>
    </cfRule>
  </conditionalFormatting>
  <conditionalFormatting sqref="BZ3">
    <cfRule type="cellIs" dxfId="471" priority="760" operator="lessThanOrEqual">
      <formula>10</formula>
    </cfRule>
    <cfRule type="containsText" dxfId="470" priority="761" operator="containsText" text="虧損">
      <formula>NOT(ISERROR(SEARCH("虧損",BZ3)))</formula>
    </cfRule>
    <cfRule type="cellIs" dxfId="469" priority="762" operator="between">
      <formula>13</formula>
      <formula>15</formula>
    </cfRule>
    <cfRule type="cellIs" dxfId="468" priority="763" operator="between">
      <formula>10</formula>
      <formula>13</formula>
    </cfRule>
  </conditionalFormatting>
  <conditionalFormatting sqref="BY3">
    <cfRule type="cellIs" dxfId="467" priority="758" operator="lessThan">
      <formula>0</formula>
    </cfRule>
    <cfRule type="containsText" dxfId="466" priority="759" operator="containsText" text="虧損">
      <formula>NOT(ISERROR(SEARCH("虧損",BY3)))</formula>
    </cfRule>
  </conditionalFormatting>
  <conditionalFormatting sqref="BX3">
    <cfRule type="containsText" dxfId="465" priority="756" operator="containsText" text="虧損">
      <formula>NOT(ISERROR(SEARCH("虧損",BX3)))</formula>
    </cfRule>
    <cfRule type="cellIs" dxfId="464" priority="757" operator="greaterThan">
      <formula>0</formula>
    </cfRule>
  </conditionalFormatting>
  <conditionalFormatting sqref="BA3">
    <cfRule type="containsText" dxfId="463" priority="740" operator="containsText" text="死亡交叉">
      <formula>NOT(ISERROR(SEARCH("死亡交叉",BA3)))</formula>
    </cfRule>
    <cfRule type="containsText" dxfId="462" priority="741" operator="containsText" text="黃金交叉">
      <formula>NOT(ISERROR(SEARCH("黃金交叉",BA3)))</formula>
    </cfRule>
  </conditionalFormatting>
  <conditionalFormatting sqref="BA3">
    <cfRule type="containsText" dxfId="461" priority="738" operator="containsText" text="交叉向下">
      <formula>NOT(ISERROR(SEARCH("交叉向下",BA3)))</formula>
    </cfRule>
    <cfRule type="containsText" dxfId="460" priority="739" operator="containsText" text="交叉向上">
      <formula>NOT(ISERROR(SEARCH("交叉向上",BA3)))</formula>
    </cfRule>
  </conditionalFormatting>
  <conditionalFormatting sqref="BB3">
    <cfRule type="containsText" dxfId="459" priority="736" operator="containsText" text="死亡交叉">
      <formula>NOT(ISERROR(SEARCH("死亡交叉",BB3)))</formula>
    </cfRule>
    <cfRule type="containsText" dxfId="458" priority="737" operator="containsText" text="黃金交叉">
      <formula>NOT(ISERROR(SEARCH("黃金交叉",BB3)))</formula>
    </cfRule>
  </conditionalFormatting>
  <conditionalFormatting sqref="BB3">
    <cfRule type="containsText" dxfId="457" priority="735" operator="containsText" text="下">
      <formula>NOT(ISERROR(SEARCH("下",BB3)))</formula>
    </cfRule>
  </conditionalFormatting>
  <conditionalFormatting sqref="BB3">
    <cfRule type="containsText" dxfId="456" priority="731" operator="containsText" text="靠近超賣區">
      <formula>NOT(ISERROR(SEARCH("靠近超賣區",BB3)))</formula>
    </cfRule>
    <cfRule type="containsText" dxfId="455" priority="732" operator="containsText" text="靠近超買區">
      <formula>NOT(ISERROR(SEARCH("靠近超買區",BB3)))</formula>
    </cfRule>
    <cfRule type="containsText" dxfId="454" priority="733" operator="containsText" text="超賣區">
      <formula>NOT(ISERROR(SEARCH("超賣區",BB3)))</formula>
    </cfRule>
    <cfRule type="containsText" dxfId="453" priority="734" operator="containsText" text="超買區">
      <formula>NOT(ISERROR(SEARCH("超買區",BB3)))</formula>
    </cfRule>
  </conditionalFormatting>
  <conditionalFormatting sqref="BC3">
    <cfRule type="containsBlanks" dxfId="452" priority="728">
      <formula>LEN(TRIM(BC3))=0</formula>
    </cfRule>
    <cfRule type="cellIs" dxfId="451" priority="729" operator="greaterThanOrEqual">
      <formula>5</formula>
    </cfRule>
    <cfRule type="cellIs" dxfId="450" priority="730" operator="greaterThanOrEqual">
      <formula>3</formula>
    </cfRule>
  </conditionalFormatting>
  <conditionalFormatting sqref="C3:G3">
    <cfRule type="cellIs" dxfId="449" priority="723" operator="greaterThanOrEqual">
      <formula>0.8</formula>
    </cfRule>
    <cfRule type="cellIs" dxfId="448" priority="724" operator="between">
      <formula>0.5</formula>
      <formula>0.8</formula>
    </cfRule>
    <cfRule type="cellIs" dxfId="447" priority="725" operator="between">
      <formula>0</formula>
      <formula>0.5</formula>
    </cfRule>
    <cfRule type="cellIs" dxfId="446" priority="726" operator="between">
      <formula>0</formula>
      <formula>-0.1</formula>
    </cfRule>
    <cfRule type="cellIs" dxfId="445" priority="727" operator="lessThan">
      <formula>-0.1</formula>
    </cfRule>
  </conditionalFormatting>
  <conditionalFormatting sqref="H3:M3">
    <cfRule type="cellIs" dxfId="444" priority="718" operator="greaterThanOrEqual">
      <formula>0.8</formula>
    </cfRule>
    <cfRule type="cellIs" dxfId="443" priority="719" operator="between">
      <formula>0.5</formula>
      <formula>0.8</formula>
    </cfRule>
    <cfRule type="cellIs" dxfId="442" priority="720" operator="between">
      <formula>0</formula>
      <formula>0.5</formula>
    </cfRule>
    <cfRule type="cellIs" dxfId="441" priority="721" operator="between">
      <formula>0</formula>
      <formula>-0.3</formula>
    </cfRule>
    <cfRule type="cellIs" dxfId="440" priority="722" operator="lessThan">
      <formula>-0.3</formula>
    </cfRule>
  </conditionalFormatting>
  <conditionalFormatting sqref="N3:R3">
    <cfRule type="cellIs" dxfId="439" priority="713" operator="greaterThanOrEqual">
      <formula>0.8</formula>
    </cfRule>
    <cfRule type="cellIs" dxfId="438" priority="714" operator="between">
      <formula>0.5</formula>
      <formula>0.8</formula>
    </cfRule>
    <cfRule type="cellIs" dxfId="437" priority="715" operator="between">
      <formula>0</formula>
      <formula>0.5</formula>
    </cfRule>
    <cfRule type="cellIs" dxfId="436" priority="716" operator="between">
      <formula>0</formula>
      <formula>-0.5</formula>
    </cfRule>
    <cfRule type="cellIs" dxfId="435" priority="717" operator="lessThan">
      <formula>-0.5</formula>
    </cfRule>
  </conditionalFormatting>
  <conditionalFormatting sqref="AH3">
    <cfRule type="cellIs" dxfId="434" priority="711" operator="greaterThanOrEqual">
      <formula>0.4</formula>
    </cfRule>
    <cfRule type="cellIs" dxfId="433" priority="712" operator="greaterThanOrEqual">
      <formula>0.2</formula>
    </cfRule>
  </conditionalFormatting>
  <conditionalFormatting sqref="V3">
    <cfRule type="cellIs" dxfId="432" priority="710" operator="greaterThanOrEqual">
      <formula>10</formula>
    </cfRule>
  </conditionalFormatting>
  <conditionalFormatting sqref="AB3">
    <cfRule type="cellIs" dxfId="431" priority="706" operator="greaterThanOrEqual">
      <formula>5000</formula>
    </cfRule>
    <cfRule type="cellIs" dxfId="430" priority="707" operator="lessThanOrEqual">
      <formula>-5000</formula>
    </cfRule>
  </conditionalFormatting>
  <conditionalFormatting sqref="AB3">
    <cfRule type="cellIs" dxfId="429" priority="708" operator="lessThan">
      <formula>0</formula>
    </cfRule>
    <cfRule type="cellIs" dxfId="428" priority="709" operator="greaterThan">
      <formula>0</formula>
    </cfRule>
  </conditionalFormatting>
  <conditionalFormatting sqref="AD3">
    <cfRule type="cellIs" dxfId="427" priority="702" operator="greaterThanOrEqual">
      <formula>5000</formula>
    </cfRule>
    <cfRule type="cellIs" dxfId="426" priority="703" operator="lessThanOrEqual">
      <formula>-5000</formula>
    </cfRule>
  </conditionalFormatting>
  <conditionalFormatting sqref="AD3">
    <cfRule type="cellIs" dxfId="425" priority="704" operator="lessThan">
      <formula>0</formula>
    </cfRule>
    <cfRule type="cellIs" dxfId="424" priority="705" operator="greaterThan">
      <formula>0</formula>
    </cfRule>
  </conditionalFormatting>
  <conditionalFormatting sqref="AF3">
    <cfRule type="cellIs" dxfId="423" priority="698" operator="greaterThanOrEqual">
      <formula>5000</formula>
    </cfRule>
    <cfRule type="cellIs" dxfId="422" priority="699" operator="lessThanOrEqual">
      <formula>-5000</formula>
    </cfRule>
  </conditionalFormatting>
  <conditionalFormatting sqref="AF3">
    <cfRule type="cellIs" dxfId="421" priority="700" operator="lessThan">
      <formula>0</formula>
    </cfRule>
    <cfRule type="cellIs" dxfId="420" priority="701" operator="greaterThan">
      <formula>0</formula>
    </cfRule>
  </conditionalFormatting>
  <conditionalFormatting sqref="AC3">
    <cfRule type="cellIs" dxfId="419" priority="694" operator="greaterThanOrEqual">
      <formula>500</formula>
    </cfRule>
    <cfRule type="cellIs" dxfId="418" priority="695" operator="lessThanOrEqual">
      <formula>-500</formula>
    </cfRule>
  </conditionalFormatting>
  <conditionalFormatting sqref="AC3">
    <cfRule type="cellIs" dxfId="417" priority="696" operator="lessThan">
      <formula>0</formula>
    </cfRule>
    <cfRule type="cellIs" dxfId="416" priority="697" operator="greaterThan">
      <formula>0</formula>
    </cfRule>
  </conditionalFormatting>
  <conditionalFormatting sqref="AE3">
    <cfRule type="cellIs" dxfId="415" priority="692" operator="lessThan">
      <formula>0</formula>
    </cfRule>
    <cfRule type="cellIs" dxfId="414" priority="693" operator="greaterThan">
      <formula>0</formula>
    </cfRule>
  </conditionalFormatting>
  <conditionalFormatting sqref="AE3">
    <cfRule type="cellIs" dxfId="413" priority="690" operator="greaterThanOrEqual">
      <formula>500</formula>
    </cfRule>
    <cfRule type="cellIs" dxfId="412" priority="691" operator="lessThanOrEqual">
      <formula>-500</formula>
    </cfRule>
  </conditionalFormatting>
  <conditionalFormatting sqref="AG3">
    <cfRule type="cellIs" dxfId="411" priority="686" operator="greaterThanOrEqual">
      <formula>500</formula>
    </cfRule>
    <cfRule type="cellIs" dxfId="410" priority="687" operator="lessThanOrEqual">
      <formula>-500</formula>
    </cfRule>
  </conditionalFormatting>
  <conditionalFormatting sqref="AG3">
    <cfRule type="cellIs" dxfId="409" priority="688" operator="lessThan">
      <formula>0</formula>
    </cfRule>
    <cfRule type="cellIs" dxfId="408" priority="689" operator="greaterThan">
      <formula>0</formula>
    </cfRule>
  </conditionalFormatting>
  <conditionalFormatting sqref="Y3">
    <cfRule type="expression" dxfId="407" priority="685">
      <formula>IF(Y3=(YEAR(TODAY())-1),TRUE,FALSE)</formula>
    </cfRule>
  </conditionalFormatting>
  <conditionalFormatting sqref="S3">
    <cfRule type="cellIs" dxfId="406" priority="681" operator="lessThanOrEqual">
      <formula>-0.15</formula>
    </cfRule>
    <cfRule type="cellIs" dxfId="405" priority="682" operator="lessThanOrEqual">
      <formula>0</formula>
    </cfRule>
    <cfRule type="cellIs" dxfId="404" priority="683" operator="greaterThanOrEqual">
      <formula>0.08</formula>
    </cfRule>
    <cfRule type="cellIs" dxfId="403" priority="684" operator="greaterThanOrEqual">
      <formula>0.15</formula>
    </cfRule>
  </conditionalFormatting>
  <conditionalFormatting sqref="T3">
    <cfRule type="cellIs" dxfId="402" priority="677" operator="lessThanOrEqual">
      <formula>-0.15</formula>
    </cfRule>
    <cfRule type="cellIs" dxfId="401" priority="678" operator="lessThanOrEqual">
      <formula>0</formula>
    </cfRule>
    <cfRule type="cellIs" dxfId="400" priority="679" operator="greaterThanOrEqual">
      <formula>0.08</formula>
    </cfRule>
    <cfRule type="cellIs" dxfId="399" priority="680" operator="greaterThanOrEqual">
      <formula>0.15</formula>
    </cfRule>
  </conditionalFormatting>
  <conditionalFormatting sqref="AX3">
    <cfRule type="containsText" dxfId="398" priority="854" operator="containsText" text="交叉向下">
      <formula>NOT(ISERROR(SEARCH("交叉向下",AX3)))</formula>
    </cfRule>
    <cfRule type="containsText" dxfId="397" priority="855" operator="containsText" text="交叉向上">
      <formula>NOT(ISERROR(SEARCH("交叉向上",AX3)))</formula>
    </cfRule>
    <cfRule type="containsText" dxfId="396" priority="861" operator="containsText" text="死亡交叉">
      <formula>NOT(ISERROR(SEARCH("死亡交叉",AX3)))</formula>
    </cfRule>
    <cfRule type="containsText" dxfId="395" priority="862" operator="containsText" text="黃金交叉">
      <formula>NOT(ISERROR(SEARCH("黃金交叉",AX3)))</formula>
    </cfRule>
  </conditionalFormatting>
  <conditionalFormatting sqref="BE3">
    <cfRule type="containsText" dxfId="394" priority="659" operator="containsText" text="死亡交叉">
      <formula>NOT(ISERROR(SEARCH("死亡交叉",BE3)))</formula>
    </cfRule>
    <cfRule type="containsText" dxfId="393" priority="660" operator="containsText" text="黃金交叉">
      <formula>NOT(ISERROR(SEARCH("黃金交叉",BE3)))</formula>
    </cfRule>
  </conditionalFormatting>
  <conditionalFormatting sqref="BE3">
    <cfRule type="containsText" dxfId="392" priority="657" operator="containsText" text="交叉向下">
      <formula>NOT(ISERROR(SEARCH("交叉向下",BE3)))</formula>
    </cfRule>
    <cfRule type="containsText" dxfId="391" priority="658" operator="containsText" text="交叉向上">
      <formula>NOT(ISERROR(SEARCH("交叉向上",BE3)))</formula>
    </cfRule>
  </conditionalFormatting>
  <conditionalFormatting sqref="BF3">
    <cfRule type="containsText" dxfId="390" priority="655" operator="containsText" text="死亡交叉">
      <formula>NOT(ISERROR(SEARCH("死亡交叉",BF3)))</formula>
    </cfRule>
    <cfRule type="containsText" dxfId="389" priority="656" operator="containsText" text="黃金交叉">
      <formula>NOT(ISERROR(SEARCH("黃金交叉",BF3)))</formula>
    </cfRule>
  </conditionalFormatting>
  <conditionalFormatting sqref="BF3">
    <cfRule type="containsText" dxfId="388" priority="654" operator="containsText" text="下">
      <formula>NOT(ISERROR(SEARCH("下",BF3)))</formula>
    </cfRule>
  </conditionalFormatting>
  <conditionalFormatting sqref="BF3">
    <cfRule type="containsText" dxfId="387" priority="650" operator="containsText" text="靠近超賣區">
      <formula>NOT(ISERROR(SEARCH("靠近超賣區",BF3)))</formula>
    </cfRule>
    <cfRule type="containsText" dxfId="386" priority="651" operator="containsText" text="靠近超買區">
      <formula>NOT(ISERROR(SEARCH("靠近超買區",BF3)))</formula>
    </cfRule>
    <cfRule type="containsText" dxfId="385" priority="652" operator="containsText" text="超賣區">
      <formula>NOT(ISERROR(SEARCH("超賣區",BF3)))</formula>
    </cfRule>
    <cfRule type="containsText" dxfId="384" priority="653" operator="containsText" text="超買區">
      <formula>NOT(ISERROR(SEARCH("超買區",BF3)))</formula>
    </cfRule>
  </conditionalFormatting>
  <conditionalFormatting sqref="BG3">
    <cfRule type="containsBlanks" dxfId="383" priority="647">
      <formula>LEN(TRIM(BG3))=0</formula>
    </cfRule>
    <cfRule type="cellIs" dxfId="382" priority="648" operator="greaterThanOrEqual">
      <formula>5</formula>
    </cfRule>
    <cfRule type="cellIs" dxfId="381" priority="649" operator="greaterThanOrEqual">
      <formula>3</formula>
    </cfRule>
  </conditionalFormatting>
  <conditionalFormatting sqref="CH3">
    <cfRule type="containsText" dxfId="380" priority="347" operator="containsText" text="轉空">
      <formula>NOT(ISERROR(SEARCH("轉空",CH3)))</formula>
    </cfRule>
    <cfRule type="containsText" dxfId="379" priority="348" operator="containsText" text="轉多">
      <formula>NOT(ISERROR(SEARCH("轉多",CH3)))</formula>
    </cfRule>
    <cfRule type="containsText" dxfId="378" priority="428" operator="containsText" text="多方">
      <formula>NOT(ISERROR(SEARCH("多方",CH3)))</formula>
    </cfRule>
    <cfRule type="containsText" dxfId="377" priority="429" operator="containsText" text="空方">
      <formula>NOT(ISERROR(SEARCH("空方",CH3)))</formula>
    </cfRule>
  </conditionalFormatting>
  <conditionalFormatting sqref="AW3">
    <cfRule type="containsText" dxfId="376" priority="409" operator="containsText" text="空">
      <formula>NOT(ISERROR(SEARCH("空",AW3)))</formula>
    </cfRule>
    <cfRule type="containsText" dxfId="375" priority="410" operator="containsText" text="夜">
      <formula>NOT(ISERROR(SEARCH("夜",AW3)))</formula>
    </cfRule>
    <cfRule type="containsText" dxfId="374" priority="419" operator="containsText" text="黑">
      <formula>NOT(ISERROR(SEARCH("黑",AW3)))</formula>
    </cfRule>
    <cfRule type="containsText" dxfId="373" priority="420" operator="containsText" text="劍">
      <formula>NOT(ISERROR(SEARCH("劍",AW3)))</formula>
    </cfRule>
    <cfRule type="containsText" dxfId="372" priority="422" operator="containsText" text="吊">
      <formula>NOT(ISERROR(SEARCH("吊",AW3)))</formula>
    </cfRule>
  </conditionalFormatting>
  <conditionalFormatting sqref="AW3">
    <cfRule type="containsText" dxfId="371" priority="421" operator="containsText" text="跌">
      <formula>NOT(ISERROR(SEARCH("跌",AW3)))</formula>
    </cfRule>
  </conditionalFormatting>
  <conditionalFormatting sqref="AW3">
    <cfRule type="containsText" dxfId="370" priority="423" operator="containsText" text="墓">
      <formula>NOT(ISERROR(SEARCH("墓",AW3)))</formula>
    </cfRule>
  </conditionalFormatting>
  <conditionalFormatting sqref="AW3">
    <cfRule type="containsText" dxfId="369" priority="411" operator="containsText" text="紅">
      <formula>NOT(ISERROR(SEARCH("紅",AW3)))</formula>
    </cfRule>
    <cfRule type="containsText" dxfId="368" priority="412" operator="containsText" text="多">
      <formula>NOT(ISERROR(SEARCH("多",AW3)))</formula>
    </cfRule>
    <cfRule type="containsText" dxfId="367" priority="413" operator="containsText" text="漲">
      <formula>NOT(ISERROR(SEARCH("漲",AW3)))</formula>
    </cfRule>
    <cfRule type="containsText" dxfId="366" priority="414" operator="containsText" text="晨">
      <formula>NOT(ISERROR(SEARCH("晨",AW3)))</formula>
    </cfRule>
    <cfRule type="containsText" dxfId="365" priority="415" operator="containsText" text="旭">
      <formula>NOT(ISERROR(SEARCH("旭",AW3)))</formula>
    </cfRule>
    <cfRule type="containsText" dxfId="364" priority="416" operator="containsText" text="阻">
      <formula>NOT(ISERROR(SEARCH("阻",AW3)))</formula>
    </cfRule>
    <cfRule type="containsText" dxfId="363" priority="417" operator="containsText" text="T">
      <formula>NOT(ISERROR(SEARCH("T",AW3)))</formula>
    </cfRule>
    <cfRule type="containsText" dxfId="362" priority="418" operator="containsText" text="蜻蜓線">
      <formula>NOT(ISERROR(SEARCH("蜻蜓線",AW3)))</formula>
    </cfRule>
  </conditionalFormatting>
  <conditionalFormatting sqref="AZ3">
    <cfRule type="containsText" dxfId="361" priority="364" operator="containsText" text="空">
      <formula>NOT(ISERROR(SEARCH("空",AZ3)))</formula>
    </cfRule>
    <cfRule type="containsText" dxfId="360" priority="365" operator="containsText" text="夜">
      <formula>NOT(ISERROR(SEARCH("夜",AZ3)))</formula>
    </cfRule>
    <cfRule type="containsText" dxfId="359" priority="374" operator="containsText" text="黑">
      <formula>NOT(ISERROR(SEARCH("黑",AZ3)))</formula>
    </cfRule>
    <cfRule type="containsText" dxfId="358" priority="375" operator="containsText" text="劍">
      <formula>NOT(ISERROR(SEARCH("劍",AZ3)))</formula>
    </cfRule>
    <cfRule type="containsText" dxfId="357" priority="377" operator="containsText" text="吊">
      <formula>NOT(ISERROR(SEARCH("吊",AZ3)))</formula>
    </cfRule>
  </conditionalFormatting>
  <conditionalFormatting sqref="AZ3">
    <cfRule type="containsText" dxfId="356" priority="376" operator="containsText" text="跌">
      <formula>NOT(ISERROR(SEARCH("跌",AZ3)))</formula>
    </cfRule>
  </conditionalFormatting>
  <conditionalFormatting sqref="AZ3">
    <cfRule type="containsText" dxfId="355" priority="378" operator="containsText" text="墓">
      <formula>NOT(ISERROR(SEARCH("墓",AZ3)))</formula>
    </cfRule>
  </conditionalFormatting>
  <conditionalFormatting sqref="AZ3">
    <cfRule type="containsText" dxfId="354" priority="366" operator="containsText" text="紅">
      <formula>NOT(ISERROR(SEARCH("紅",AZ3)))</formula>
    </cfRule>
    <cfRule type="containsText" dxfId="353" priority="367" operator="containsText" text="多">
      <formula>NOT(ISERROR(SEARCH("多",AZ3)))</formula>
    </cfRule>
    <cfRule type="containsText" dxfId="352" priority="368" operator="containsText" text="漲">
      <formula>NOT(ISERROR(SEARCH("漲",AZ3)))</formula>
    </cfRule>
    <cfRule type="containsText" dxfId="351" priority="369" operator="containsText" text="晨">
      <formula>NOT(ISERROR(SEARCH("晨",AZ3)))</formula>
    </cfRule>
    <cfRule type="containsText" dxfId="350" priority="370" operator="containsText" text="旭">
      <formula>NOT(ISERROR(SEARCH("旭",AZ3)))</formula>
    </cfRule>
    <cfRule type="containsText" dxfId="349" priority="371" operator="containsText" text="阻">
      <formula>NOT(ISERROR(SEARCH("阻",AZ3)))</formula>
    </cfRule>
    <cfRule type="containsText" dxfId="348" priority="372" operator="containsText" text="T">
      <formula>NOT(ISERROR(SEARCH("T",AZ3)))</formula>
    </cfRule>
    <cfRule type="containsText" dxfId="347" priority="373" operator="containsText" text="蜻蜓線">
      <formula>NOT(ISERROR(SEARCH("蜻蜓線",AZ3)))</formula>
    </cfRule>
  </conditionalFormatting>
  <conditionalFormatting sqref="BD3">
    <cfRule type="containsText" dxfId="346" priority="349" operator="containsText" text="空">
      <formula>NOT(ISERROR(SEARCH("空",BD3)))</formula>
    </cfRule>
    <cfRule type="containsText" dxfId="345" priority="350" operator="containsText" text="夜">
      <formula>NOT(ISERROR(SEARCH("夜",BD3)))</formula>
    </cfRule>
    <cfRule type="containsText" dxfId="344" priority="359" operator="containsText" text="黑">
      <formula>NOT(ISERROR(SEARCH("黑",BD3)))</formula>
    </cfRule>
    <cfRule type="containsText" dxfId="343" priority="360" operator="containsText" text="劍">
      <formula>NOT(ISERROR(SEARCH("劍",BD3)))</formula>
    </cfRule>
    <cfRule type="containsText" dxfId="342" priority="362" operator="containsText" text="吊">
      <formula>NOT(ISERROR(SEARCH("吊",BD3)))</formula>
    </cfRule>
  </conditionalFormatting>
  <conditionalFormatting sqref="BD3">
    <cfRule type="containsText" dxfId="341" priority="361" operator="containsText" text="跌">
      <formula>NOT(ISERROR(SEARCH("跌",BD3)))</formula>
    </cfRule>
  </conditionalFormatting>
  <conditionalFormatting sqref="BD3">
    <cfRule type="containsText" dxfId="340" priority="363" operator="containsText" text="墓">
      <formula>NOT(ISERROR(SEARCH("墓",BD3)))</formula>
    </cfRule>
  </conditionalFormatting>
  <conditionalFormatting sqref="BD3">
    <cfRule type="containsText" dxfId="339" priority="351" operator="containsText" text="紅">
      <formula>NOT(ISERROR(SEARCH("紅",BD3)))</formula>
    </cfRule>
    <cfRule type="containsText" dxfId="338" priority="352" operator="containsText" text="多">
      <formula>NOT(ISERROR(SEARCH("多",BD3)))</formula>
    </cfRule>
    <cfRule type="containsText" dxfId="337" priority="353" operator="containsText" text="漲">
      <formula>NOT(ISERROR(SEARCH("漲",BD3)))</formula>
    </cfRule>
    <cfRule type="containsText" dxfId="336" priority="354" operator="containsText" text="晨">
      <formula>NOT(ISERROR(SEARCH("晨",BD3)))</formula>
    </cfRule>
    <cfRule type="containsText" dxfId="335" priority="355" operator="containsText" text="旭">
      <formula>NOT(ISERROR(SEARCH("旭",BD3)))</formula>
    </cfRule>
    <cfRule type="containsText" dxfId="334" priority="356" operator="containsText" text="阻">
      <formula>NOT(ISERROR(SEARCH("阻",BD3)))</formula>
    </cfRule>
    <cfRule type="containsText" dxfId="333" priority="357" operator="containsText" text="T">
      <formula>NOT(ISERROR(SEARCH("T",BD3)))</formula>
    </cfRule>
    <cfRule type="containsText" dxfId="332" priority="358" operator="containsText" text="蜻蜓線">
      <formula>NOT(ISERROR(SEARCH("蜻蜓線",BD3)))</formula>
    </cfRule>
  </conditionalFormatting>
  <conditionalFormatting sqref="CI3">
    <cfRule type="containsText" dxfId="331" priority="343" operator="containsText" text="轉空">
      <formula>NOT(ISERROR(SEARCH("轉空",CI3)))</formula>
    </cfRule>
    <cfRule type="containsText" dxfId="330" priority="344" operator="containsText" text="轉多">
      <formula>NOT(ISERROR(SEARCH("轉多",CI3)))</formula>
    </cfRule>
    <cfRule type="containsText" dxfId="329" priority="345" operator="containsText" text="多方">
      <formula>NOT(ISERROR(SEARCH("多方",CI3)))</formula>
    </cfRule>
    <cfRule type="containsText" dxfId="328" priority="346" operator="containsText" text="空方">
      <formula>NOT(ISERROR(SEARCH("空方",CI3)))</formula>
    </cfRule>
  </conditionalFormatting>
  <conditionalFormatting sqref="CJ3">
    <cfRule type="containsText" dxfId="327" priority="339" operator="containsText" text="轉空">
      <formula>NOT(ISERROR(SEARCH("轉空",CJ3)))</formula>
    </cfRule>
    <cfRule type="containsText" dxfId="326" priority="340" operator="containsText" text="轉多">
      <formula>NOT(ISERROR(SEARCH("轉多",CJ3)))</formula>
    </cfRule>
    <cfRule type="containsText" dxfId="325" priority="341" operator="containsText" text="多方">
      <formula>NOT(ISERROR(SEARCH("多方",CJ3)))</formula>
    </cfRule>
    <cfRule type="containsText" dxfId="324" priority="342" operator="containsText" text="空方">
      <formula>NOT(ISERROR(SEARCH("空方",CJ3)))</formula>
    </cfRule>
  </conditionalFormatting>
  <conditionalFormatting sqref="CG3">
    <cfRule type="containsText" dxfId="323" priority="333" operator="containsText" text="空">
      <formula>NOT(ISERROR(SEARCH("空",CG3)))</formula>
    </cfRule>
    <cfRule type="containsText" dxfId="322" priority="334" operator="containsText" text="多">
      <formula>NOT(ISERROR(SEARCH("多",CG3)))</formula>
    </cfRule>
  </conditionalFormatting>
  <conditionalFormatting sqref="BW3">
    <cfRule type="containsText" dxfId="321" priority="331" operator="containsText" text="多">
      <formula>NOT(ISERROR(SEARCH("多",BW3)))</formula>
    </cfRule>
    <cfRule type="containsText" dxfId="320" priority="332" operator="containsText" text="空">
      <formula>NOT(ISERROR(SEARCH("空",BW3)))</formula>
    </cfRule>
  </conditionalFormatting>
  <conditionalFormatting sqref="C4:G10">
    <cfRule type="cellIs" dxfId="319" priority="307" operator="greaterThanOrEqual">
      <formula>0.8</formula>
    </cfRule>
    <cfRule type="cellIs" dxfId="318" priority="308" operator="between">
      <formula>0.5</formula>
      <formula>0.8</formula>
    </cfRule>
    <cfRule type="cellIs" dxfId="317" priority="309" operator="between">
      <formula>0</formula>
      <formula>0.5</formula>
    </cfRule>
    <cfRule type="cellIs" dxfId="316" priority="328" operator="between">
      <formula>0</formula>
      <formula>-0.1</formula>
    </cfRule>
    <cfRule type="cellIs" dxfId="315" priority="329" operator="lessThan">
      <formula>-0.1</formula>
    </cfRule>
  </conditionalFormatting>
  <conditionalFormatting sqref="BI4:BI10">
    <cfRule type="containsText" dxfId="314" priority="320" operator="containsText" text="小">
      <formula>NOT(ISERROR(SEARCH("小",BI4)))</formula>
    </cfRule>
    <cfRule type="containsText" dxfId="313" priority="321" operator="containsText" text="中">
      <formula>NOT(ISERROR(SEARCH("中",BI4)))</formula>
    </cfRule>
    <cfRule type="containsText" dxfId="312" priority="322" operator="containsText" text="大">
      <formula>NOT(ISERROR(SEARCH("大",BI4)))</formula>
    </cfRule>
    <cfRule type="containsText" dxfId="311" priority="323" operator="containsText" text="巨">
      <formula>NOT(ISERROR(SEARCH("巨",BI4)))</formula>
    </cfRule>
  </conditionalFormatting>
  <conditionalFormatting sqref="AQ4:AQ10">
    <cfRule type="containsText" dxfId="310" priority="316" operator="containsText" text="漲停">
      <formula>NOT(ISERROR(SEARCH("漲停",AQ4)))</formula>
    </cfRule>
    <cfRule type="containsText" dxfId="309" priority="317" operator="containsText" text="下跌">
      <formula>NOT(ISERROR(SEARCH("下跌",AQ4)))</formula>
    </cfRule>
    <cfRule type="containsText" dxfId="308" priority="318" operator="containsText" text="上漲">
      <formula>NOT(ISERROR(SEARCH("上漲",AQ4)))</formula>
    </cfRule>
    <cfRule type="containsText" dxfId="307" priority="319" operator="containsText" text="跌停">
      <formula>NOT(ISERROR(SEARCH("跌停",AQ4)))</formula>
    </cfRule>
  </conditionalFormatting>
  <conditionalFormatting sqref="BJ4:BJ10">
    <cfRule type="containsText" dxfId="306" priority="324" operator="containsText" text="大">
      <formula>NOT(ISERROR(SEARCH("大",BJ4)))</formula>
    </cfRule>
  </conditionalFormatting>
  <conditionalFormatting sqref="BJ4:BJ10">
    <cfRule type="containsText" dxfId="305" priority="312" operator="containsText" text="爆">
      <formula>NOT(ISERROR(SEARCH("爆",BJ4)))</formula>
    </cfRule>
  </conditionalFormatting>
  <conditionalFormatting sqref="BJ4:BJ10">
    <cfRule type="containsText" dxfId="304" priority="313" operator="containsText" text="超">
      <formula>NOT(ISERROR(SEARCH("超",BJ4)))</formula>
    </cfRule>
  </conditionalFormatting>
  <conditionalFormatting sqref="BJ4:BJ10">
    <cfRule type="containsText" dxfId="303" priority="311" operator="containsText" text="急縮">
      <formula>NOT(ISERROR(SEARCH("急縮",BJ4)))</formula>
    </cfRule>
  </conditionalFormatting>
  <conditionalFormatting sqref="BU4:BV10">
    <cfRule type="expression" dxfId="302" priority="310">
      <formula>DATEDIF(TODAY(),BU4,"D")&lt;=5</formula>
    </cfRule>
  </conditionalFormatting>
  <conditionalFormatting sqref="H4:M10">
    <cfRule type="cellIs" dxfId="301" priority="302" operator="greaterThanOrEqual">
      <formula>0.8</formula>
    </cfRule>
    <cfRule type="cellIs" dxfId="300" priority="303" operator="between">
      <formula>0.5</formula>
      <formula>0.8</formula>
    </cfRule>
    <cfRule type="cellIs" dxfId="299" priority="304" operator="between">
      <formula>0</formula>
      <formula>0.5</formula>
    </cfRule>
    <cfRule type="cellIs" dxfId="298" priority="305" operator="between">
      <formula>0</formula>
      <formula>-0.3</formula>
    </cfRule>
    <cfRule type="cellIs" dxfId="297" priority="306" operator="lessThan">
      <formula>-0.3</formula>
    </cfRule>
  </conditionalFormatting>
  <conditionalFormatting sqref="N4:R10">
    <cfRule type="cellIs" dxfId="296" priority="297" operator="greaterThanOrEqual">
      <formula>0.8</formula>
    </cfRule>
    <cfRule type="cellIs" dxfId="295" priority="298" operator="between">
      <formula>0.5</formula>
      <formula>0.8</formula>
    </cfRule>
    <cfRule type="cellIs" dxfId="294" priority="299" operator="between">
      <formula>0</formula>
      <formula>0.5</formula>
    </cfRule>
    <cfRule type="cellIs" dxfId="293" priority="300" operator="between">
      <formula>0</formula>
      <formula>-0.5</formula>
    </cfRule>
    <cfRule type="cellIs" dxfId="292" priority="301" operator="lessThan">
      <formula>-0.5</formula>
    </cfRule>
  </conditionalFormatting>
  <conditionalFormatting sqref="BP4:BP10">
    <cfRule type="cellIs" dxfId="291" priority="296" operator="lessThanOrEqual">
      <formula>10</formula>
    </cfRule>
    <cfRule type="containsText" dxfId="290" priority="325" operator="containsText" text="虧損">
      <formula>NOT(ISERROR(SEARCH("虧損",BP4)))</formula>
    </cfRule>
    <cfRule type="cellIs" dxfId="289" priority="326" operator="between">
      <formula>13</formula>
      <formula>15</formula>
    </cfRule>
    <cfRule type="cellIs" dxfId="288" priority="327" operator="between">
      <formula>10</formula>
      <formula>13</formula>
    </cfRule>
  </conditionalFormatting>
  <conditionalFormatting sqref="AH4:AH10">
    <cfRule type="cellIs" dxfId="287" priority="294" operator="greaterThanOrEqual">
      <formula>0.4</formula>
    </cfRule>
    <cfRule type="cellIs" dxfId="286" priority="295" operator="greaterThanOrEqual">
      <formula>0.2</formula>
    </cfRule>
  </conditionalFormatting>
  <conditionalFormatting sqref="V4:V10">
    <cfRule type="cellIs" dxfId="285" priority="287" operator="greaterThanOrEqual">
      <formula>10</formula>
    </cfRule>
  </conditionalFormatting>
  <conditionalFormatting sqref="BV4:BV10">
    <cfRule type="expression" dxfId="284" priority="286">
      <formula>BV4&lt;TODAY()</formula>
    </cfRule>
  </conditionalFormatting>
  <conditionalFormatting sqref="AI4:AI10">
    <cfRule type="containsText" dxfId="283" priority="282" operator="containsText" text="強勢走多">
      <formula>NOT(ISERROR(SEARCH("強勢走多",AI4)))</formula>
    </cfRule>
    <cfRule type="containsText" dxfId="282" priority="283" operator="containsText" text="強勢走空">
      <formula>NOT(ISERROR(SEARCH("強勢走空",AI4)))</formula>
    </cfRule>
    <cfRule type="containsText" dxfId="281" priority="284" operator="containsText" text="走空">
      <formula>NOT(ISERROR(SEARCH("走空",AI4)))</formula>
    </cfRule>
    <cfRule type="containsText" dxfId="280" priority="285" operator="containsText" text="走多">
      <formula>NOT(ISERROR(SEARCH("走多",AI4)))</formula>
    </cfRule>
  </conditionalFormatting>
  <conditionalFormatting sqref="AI4:AI10">
    <cfRule type="containsText" dxfId="279" priority="281" operator="containsText" text="盤整">
      <formula>NOT(ISERROR(SEARCH("盤整",AI4)))</formula>
    </cfRule>
  </conditionalFormatting>
  <conditionalFormatting sqref="AN4:AO10">
    <cfRule type="cellIs" dxfId="278" priority="278" operator="greaterThan">
      <formula>0.5</formula>
    </cfRule>
    <cfRule type="cellIs" dxfId="277" priority="279" operator="greaterThan">
      <formula>0.3</formula>
    </cfRule>
    <cfRule type="cellIs" dxfId="276" priority="280" operator="lessThan">
      <formula>0.05</formula>
    </cfRule>
  </conditionalFormatting>
  <conditionalFormatting sqref="BM4:BO10">
    <cfRule type="cellIs" dxfId="275" priority="276" operator="lessThanOrEqual">
      <formula>60%</formula>
    </cfRule>
    <cfRule type="cellIs" dxfId="274" priority="277" operator="greaterThan">
      <formula>60%</formula>
    </cfRule>
  </conditionalFormatting>
  <conditionalFormatting sqref="AR4:AR10">
    <cfRule type="cellIs" dxfId="273" priority="274" operator="greaterThanOrEqual">
      <formula>0.0955</formula>
    </cfRule>
    <cfRule type="cellIs" dxfId="272" priority="275" operator="lessThanOrEqual">
      <formula>-0.0955</formula>
    </cfRule>
  </conditionalFormatting>
  <conditionalFormatting sqref="AR4:AR10">
    <cfRule type="containsText" dxfId="271" priority="273" operator="containsText" text="無">
      <formula>NOT(ISERROR(SEARCH("無",AR4)))</formula>
    </cfRule>
  </conditionalFormatting>
  <conditionalFormatting sqref="BK4:BK10">
    <cfRule type="containsBlanks" dxfId="270" priority="270">
      <formula>LEN(TRIM(BK4))=0</formula>
    </cfRule>
    <cfRule type="cellIs" dxfId="269" priority="271" operator="greaterThanOrEqual">
      <formula>5</formula>
    </cfRule>
    <cfRule type="cellIs" dxfId="268" priority="272" operator="greaterThanOrEqual">
      <formula>3</formula>
    </cfRule>
  </conditionalFormatting>
  <conditionalFormatting sqref="BT4:BT10">
    <cfRule type="cellIs" dxfId="267" priority="265" operator="greaterThanOrEqual">
      <formula>0.06</formula>
    </cfRule>
  </conditionalFormatting>
  <conditionalFormatting sqref="AY4:AY10">
    <cfRule type="containsText" dxfId="266" priority="262" operator="containsText" text="下">
      <formula>NOT(ISERROR(SEARCH("下",AY4)))</formula>
    </cfRule>
  </conditionalFormatting>
  <conditionalFormatting sqref="AY4:AY10">
    <cfRule type="containsText" dxfId="265" priority="258" operator="containsText" text="靠近超賣區">
      <formula>NOT(ISERROR(SEARCH("靠近超賣區",AY4)))</formula>
    </cfRule>
    <cfRule type="containsText" dxfId="264" priority="259" operator="containsText" text="靠近超買區">
      <formula>NOT(ISERROR(SEARCH("靠近超買區",AY4)))</formula>
    </cfRule>
    <cfRule type="containsText" dxfId="263" priority="260" operator="containsText" text="超賣區">
      <formula>NOT(ISERROR(SEARCH("超賣區",AY4)))</formula>
    </cfRule>
    <cfRule type="containsText" dxfId="262" priority="261" operator="containsText" text="超買區">
      <formula>NOT(ISERROR(SEARCH("超買區",AY4)))</formula>
    </cfRule>
  </conditionalFormatting>
  <conditionalFormatting sqref="BQ4:BQ10">
    <cfRule type="containsText" dxfId="261" priority="253" operator="containsText" text="虧">
      <formula>NOT(ISERROR(SEARCH("虧",BQ4)))</formula>
    </cfRule>
    <cfRule type="containsText" dxfId="260" priority="254" operator="containsText" text="便宜">
      <formula>NOT(ISERROR(SEARCH("便宜",BQ4)))</formula>
    </cfRule>
    <cfRule type="containsText" dxfId="259" priority="255" operator="containsText" text="貴">
      <formula>NOT(ISERROR(SEARCH("貴",BQ4)))</formula>
    </cfRule>
  </conditionalFormatting>
  <conditionalFormatting sqref="AJ4:AJ10">
    <cfRule type="containsText" dxfId="258" priority="252" operator="containsText" text="盤整">
      <formula>NOT(ISERROR(SEARCH("盤整",AJ4)))</formula>
    </cfRule>
    <cfRule type="containsText" dxfId="257" priority="266" operator="containsText" text="低">
      <formula>NOT(ISERROR(SEARCH("低",AJ4)))</formula>
    </cfRule>
    <cfRule type="containsText" dxfId="256" priority="267" operator="containsText" text="高">
      <formula>NOT(ISERROR(SEARCH("高",AJ4)))</formula>
    </cfRule>
    <cfRule type="containsText" dxfId="255" priority="268" operator="containsText" text="季上">
      <formula>NOT(ISERROR(SEARCH("季上",AJ4)))</formula>
    </cfRule>
    <cfRule type="containsText" dxfId="254" priority="269" operator="containsText" text="季下">
      <formula>NOT(ISERROR(SEARCH("季下",AJ4)))</formula>
    </cfRule>
  </conditionalFormatting>
  <conditionalFormatting sqref="AK4:AK10">
    <cfRule type="cellIs" dxfId="253" priority="251" operator="between">
      <formula>0.6</formula>
      <formula>-0.6</formula>
    </cfRule>
    <cfRule type="cellIs" dxfId="252" priority="288" operator="lessThan">
      <formula>0</formula>
    </cfRule>
    <cfRule type="cellIs" dxfId="251" priority="289" operator="greaterThan">
      <formula>0</formula>
    </cfRule>
  </conditionalFormatting>
  <conditionalFormatting sqref="AL4:AL10">
    <cfRule type="cellIs" dxfId="250" priority="248" operator="between">
      <formula>0.6</formula>
      <formula>-0.6</formula>
    </cfRule>
    <cfRule type="cellIs" dxfId="249" priority="249" operator="lessThan">
      <formula>0</formula>
    </cfRule>
    <cfRule type="cellIs" dxfId="248" priority="250" operator="greaterThan">
      <formula>0</formula>
    </cfRule>
  </conditionalFormatting>
  <conditionalFormatting sqref="AM4:AM10">
    <cfRule type="cellIs" dxfId="247" priority="245" operator="between">
      <formula>0.6</formula>
      <formula>-0.6</formula>
    </cfRule>
    <cfRule type="cellIs" dxfId="246" priority="246" operator="lessThan">
      <formula>0</formula>
    </cfRule>
    <cfRule type="cellIs" dxfId="245" priority="247" operator="greaterThan">
      <formula>0</formula>
    </cfRule>
  </conditionalFormatting>
  <conditionalFormatting sqref="BR4:BR10">
    <cfRule type="containsText" dxfId="244" priority="242" operator="containsText" text="無">
      <formula>NOT(ISERROR(SEARCH("無",BR4)))</formula>
    </cfRule>
    <cfRule type="cellIs" dxfId="243" priority="243" operator="lessThan">
      <formula>0</formula>
    </cfRule>
    <cfRule type="cellIs" dxfId="242" priority="244" operator="greaterThanOrEqual">
      <formula>0</formula>
    </cfRule>
  </conditionalFormatting>
  <conditionalFormatting sqref="BS4:BS10">
    <cfRule type="cellIs" dxfId="241" priority="241" operator="greaterThanOrEqual">
      <formula>0.06</formula>
    </cfRule>
  </conditionalFormatting>
  <conditionalFormatting sqref="AS4:AS10">
    <cfRule type="cellIs" dxfId="240" priority="240" operator="greaterThan">
      <formula>0</formula>
    </cfRule>
  </conditionalFormatting>
  <conditionalFormatting sqref="AS4:AS10">
    <cfRule type="cellIs" dxfId="239" priority="237" operator="lessThan">
      <formula>-0.01</formula>
    </cfRule>
    <cfRule type="cellIs" dxfId="238" priority="238" operator="greaterThanOrEqual">
      <formula>0.01</formula>
    </cfRule>
    <cfRule type="cellIs" dxfId="237" priority="239" operator="lessThan">
      <formula>0</formula>
    </cfRule>
  </conditionalFormatting>
  <conditionalFormatting sqref="AT4:AT10">
    <cfRule type="cellIs" dxfId="236" priority="236" operator="greaterThan">
      <formula>0</formula>
    </cfRule>
  </conditionalFormatting>
  <conditionalFormatting sqref="AT4:AT10">
    <cfRule type="cellIs" dxfId="235" priority="233" operator="lessThan">
      <formula>-0.01</formula>
    </cfRule>
    <cfRule type="cellIs" dxfId="234" priority="234" operator="greaterThanOrEqual">
      <formula>0.01</formula>
    </cfRule>
    <cfRule type="cellIs" dxfId="233" priority="235" operator="lessThan">
      <formula>0</formula>
    </cfRule>
  </conditionalFormatting>
  <conditionalFormatting sqref="AV4:AV10">
    <cfRule type="containsText" dxfId="232" priority="229" operator="containsText" text="死亡">
      <formula>NOT(ISERROR(SEARCH("死亡",AV4)))</formula>
    </cfRule>
    <cfRule type="containsText" dxfId="231" priority="230" operator="containsText" text="黃金">
      <formula>NOT(ISERROR(SEARCH("黃金",AV4)))</formula>
    </cfRule>
    <cfRule type="containsText" dxfId="230" priority="231" operator="containsText" text="空">
      <formula>NOT(ISERROR(SEARCH("空",AV4)))</formula>
    </cfRule>
    <cfRule type="containsText" dxfId="229" priority="232" operator="containsText" text="多">
      <formula>NOT(ISERROR(SEARCH("多",AV4)))</formula>
    </cfRule>
  </conditionalFormatting>
  <conditionalFormatting sqref="AB4:AB10">
    <cfRule type="cellIs" dxfId="228" priority="225" operator="greaterThanOrEqual">
      <formula>5000</formula>
    </cfRule>
    <cfRule type="cellIs" dxfId="227" priority="226" operator="lessThanOrEqual">
      <formula>-5000</formula>
    </cfRule>
  </conditionalFormatting>
  <conditionalFormatting sqref="AB4:AB10">
    <cfRule type="cellIs" dxfId="226" priority="227" operator="lessThan">
      <formula>0</formula>
    </cfRule>
    <cfRule type="cellIs" dxfId="225" priority="228" operator="greaterThan">
      <formula>0</formula>
    </cfRule>
  </conditionalFormatting>
  <conditionalFormatting sqref="AD4:AD10">
    <cfRule type="cellIs" dxfId="224" priority="221" operator="greaterThanOrEqual">
      <formula>5000</formula>
    </cfRule>
    <cfRule type="cellIs" dxfId="223" priority="222" operator="lessThanOrEqual">
      <formula>-5000</formula>
    </cfRule>
  </conditionalFormatting>
  <conditionalFormatting sqref="AD4:AD10">
    <cfRule type="cellIs" dxfId="222" priority="223" operator="lessThan">
      <formula>0</formula>
    </cfRule>
    <cfRule type="cellIs" dxfId="221" priority="224" operator="greaterThan">
      <formula>0</formula>
    </cfRule>
  </conditionalFormatting>
  <conditionalFormatting sqref="AF4:AF10">
    <cfRule type="cellIs" dxfId="220" priority="217" operator="greaterThanOrEqual">
      <formula>5000</formula>
    </cfRule>
    <cfRule type="cellIs" dxfId="219" priority="218" operator="lessThanOrEqual">
      <formula>-5000</formula>
    </cfRule>
  </conditionalFormatting>
  <conditionalFormatting sqref="AF4:AF10">
    <cfRule type="cellIs" dxfId="218" priority="219" operator="lessThan">
      <formula>0</formula>
    </cfRule>
    <cfRule type="cellIs" dxfId="217" priority="220" operator="greaterThan">
      <formula>0</formula>
    </cfRule>
  </conditionalFormatting>
  <conditionalFormatting sqref="AC4:AC10">
    <cfRule type="cellIs" dxfId="216" priority="213" operator="greaterThanOrEqual">
      <formula>500</formula>
    </cfRule>
    <cfRule type="cellIs" dxfId="215" priority="214" operator="lessThanOrEqual">
      <formula>-500</formula>
    </cfRule>
  </conditionalFormatting>
  <conditionalFormatting sqref="AC4:AC10">
    <cfRule type="cellIs" dxfId="214" priority="215" operator="lessThan">
      <formula>0</formula>
    </cfRule>
    <cfRule type="cellIs" dxfId="213" priority="216" operator="greaterThan">
      <formula>0</formula>
    </cfRule>
  </conditionalFormatting>
  <conditionalFormatting sqref="AE4:AE10">
    <cfRule type="cellIs" dxfId="212" priority="211" operator="lessThan">
      <formula>0</formula>
    </cfRule>
    <cfRule type="cellIs" dxfId="211" priority="212" operator="greaterThan">
      <formula>0</formula>
    </cfRule>
  </conditionalFormatting>
  <conditionalFormatting sqref="AE4:AE10">
    <cfRule type="cellIs" dxfId="210" priority="209" operator="greaterThanOrEqual">
      <formula>500</formula>
    </cfRule>
    <cfRule type="cellIs" dxfId="209" priority="210" operator="lessThanOrEqual">
      <formula>-500</formula>
    </cfRule>
  </conditionalFormatting>
  <conditionalFormatting sqref="AG4:AG10">
    <cfRule type="cellIs" dxfId="208" priority="205" operator="greaterThanOrEqual">
      <formula>500</formula>
    </cfRule>
    <cfRule type="cellIs" dxfId="207" priority="206" operator="lessThanOrEqual">
      <formula>-500</formula>
    </cfRule>
  </conditionalFormatting>
  <conditionalFormatting sqref="AG4:AG10">
    <cfRule type="cellIs" dxfId="206" priority="207" operator="lessThan">
      <formula>0</formula>
    </cfRule>
    <cfRule type="cellIs" dxfId="205" priority="208" operator="greaterThan">
      <formula>0</formula>
    </cfRule>
  </conditionalFormatting>
  <conditionalFormatting sqref="Y4:Y10">
    <cfRule type="expression" dxfId="204" priority="204">
      <formula>IF(Y4=(YEAR(TODAY())-1),TRUE,FALSE)</formula>
    </cfRule>
  </conditionalFormatting>
  <conditionalFormatting sqref="CB4:CE10">
    <cfRule type="cellIs" dxfId="203" priority="200" operator="greaterThanOrEqual">
      <formula>5000</formula>
    </cfRule>
    <cfRule type="cellIs" dxfId="202" priority="201" operator="lessThanOrEqual">
      <formula>-5000</formula>
    </cfRule>
  </conditionalFormatting>
  <conditionalFormatting sqref="CB4:CE10">
    <cfRule type="cellIs" dxfId="201" priority="202" operator="lessThan">
      <formula>0</formula>
    </cfRule>
    <cfRule type="cellIs" dxfId="200" priority="203" operator="greaterThan">
      <formula>0</formula>
    </cfRule>
  </conditionalFormatting>
  <conditionalFormatting sqref="CA4:CA10">
    <cfRule type="containsText" dxfId="199" priority="185" operator="containsText" text="外資">
      <formula>NOT(ISERROR(SEARCH("外資",CA4)))</formula>
    </cfRule>
  </conditionalFormatting>
  <conditionalFormatting sqref="CA4:CA10">
    <cfRule type="containsText" dxfId="198" priority="184" operator="containsText" text="同買">
      <formula>NOT(ISERROR(SEARCH("同買",CA4)))</formula>
    </cfRule>
  </conditionalFormatting>
  <conditionalFormatting sqref="BI4:BI10">
    <cfRule type="containsText" dxfId="197" priority="198" operator="containsText" text="微">
      <formula>NOT(ISERROR(SEARCH("微",BI4)))</formula>
    </cfRule>
  </conditionalFormatting>
  <conditionalFormatting sqref="BR4:BR10">
    <cfRule type="containsText" dxfId="196" priority="197" operator="containsText" text="虧">
      <formula>NOT(ISERROR(SEARCH("虧",BR4)))</formula>
    </cfRule>
  </conditionalFormatting>
  <conditionalFormatting sqref="BL4:BL10">
    <cfRule type="cellIs" dxfId="195" priority="195" operator="greaterThan">
      <formula>0.1</formula>
    </cfRule>
    <cfRule type="cellIs" dxfId="194" priority="196" operator="greaterThan">
      <formula>0.05</formula>
    </cfRule>
  </conditionalFormatting>
  <conditionalFormatting sqref="BJ4:BJ10">
    <cfRule type="containsText" dxfId="193" priority="194" operator="containsText" text="低">
      <formula>NOT(ISERROR(SEARCH("低",BJ4)))</formula>
    </cfRule>
  </conditionalFormatting>
  <conditionalFormatting sqref="S4:S10">
    <cfRule type="cellIs" dxfId="192" priority="190" operator="lessThanOrEqual">
      <formula>-0.15</formula>
    </cfRule>
    <cfRule type="cellIs" dxfId="191" priority="191" operator="lessThanOrEqual">
      <formula>0</formula>
    </cfRule>
    <cfRule type="cellIs" dxfId="190" priority="192" operator="greaterThanOrEqual">
      <formula>0.08</formula>
    </cfRule>
    <cfRule type="cellIs" dxfId="189" priority="193" operator="greaterThanOrEqual">
      <formula>0.15</formula>
    </cfRule>
  </conditionalFormatting>
  <conditionalFormatting sqref="T4:T10">
    <cfRule type="cellIs" dxfId="188" priority="186" operator="lessThanOrEqual">
      <formula>-0.15</formula>
    </cfRule>
    <cfRule type="cellIs" dxfId="187" priority="187" operator="lessThanOrEqual">
      <formula>0</formula>
    </cfRule>
    <cfRule type="cellIs" dxfId="186" priority="188" operator="greaterThanOrEqual">
      <formula>0.08</formula>
    </cfRule>
    <cfRule type="cellIs" dxfId="185" priority="189" operator="greaterThanOrEqual">
      <formula>0.15</formula>
    </cfRule>
  </conditionalFormatting>
  <conditionalFormatting sqref="CA4:CA10">
    <cfRule type="containsText" dxfId="184" priority="199" operator="containsText" text="投信">
      <formula>NOT(ISERROR(SEARCH("投信",CA4)))</formula>
    </cfRule>
  </conditionalFormatting>
  <conditionalFormatting sqref="BZ4:BZ10">
    <cfRule type="cellIs" dxfId="183" priority="180" operator="lessThanOrEqual">
      <formula>10</formula>
    </cfRule>
    <cfRule type="containsText" dxfId="182" priority="181" operator="containsText" text="虧損">
      <formula>NOT(ISERROR(SEARCH("虧損",BZ4)))</formula>
    </cfRule>
    <cfRule type="cellIs" dxfId="181" priority="182" operator="between">
      <formula>13</formula>
      <formula>15</formula>
    </cfRule>
    <cfRule type="cellIs" dxfId="180" priority="183" operator="between">
      <formula>10</formula>
      <formula>13</formula>
    </cfRule>
  </conditionalFormatting>
  <conditionalFormatting sqref="BY4:BY10">
    <cfRule type="cellIs" dxfId="179" priority="178" operator="lessThan">
      <formula>0</formula>
    </cfRule>
    <cfRule type="containsText" dxfId="178" priority="179" operator="containsText" text="虧損">
      <formula>NOT(ISERROR(SEARCH("虧損",BY4)))</formula>
    </cfRule>
  </conditionalFormatting>
  <conditionalFormatting sqref="BX4:BX10">
    <cfRule type="containsText" dxfId="177" priority="176" operator="containsText" text="虧損">
      <formula>NOT(ISERROR(SEARCH("虧損",BX4)))</formula>
    </cfRule>
    <cfRule type="cellIs" dxfId="176" priority="177" operator="greaterThan">
      <formula>0</formula>
    </cfRule>
  </conditionalFormatting>
  <conditionalFormatting sqref="BA4:BA10">
    <cfRule type="containsText" dxfId="175" priority="174" operator="containsText" text="死亡交叉">
      <formula>NOT(ISERROR(SEARCH("死亡交叉",BA4)))</formula>
    </cfRule>
    <cfRule type="containsText" dxfId="174" priority="175" operator="containsText" text="黃金交叉">
      <formula>NOT(ISERROR(SEARCH("黃金交叉",BA4)))</formula>
    </cfRule>
  </conditionalFormatting>
  <conditionalFormatting sqref="BA4:BA10">
    <cfRule type="containsText" dxfId="173" priority="172" operator="containsText" text="交叉向下">
      <formula>NOT(ISERROR(SEARCH("交叉向下",BA4)))</formula>
    </cfRule>
    <cfRule type="containsText" dxfId="172" priority="173" operator="containsText" text="交叉向上">
      <formula>NOT(ISERROR(SEARCH("交叉向上",BA4)))</formula>
    </cfRule>
  </conditionalFormatting>
  <conditionalFormatting sqref="BB4:BB10">
    <cfRule type="containsText" dxfId="171" priority="170" operator="containsText" text="死亡交叉">
      <formula>NOT(ISERROR(SEARCH("死亡交叉",BB4)))</formula>
    </cfRule>
    <cfRule type="containsText" dxfId="170" priority="171" operator="containsText" text="黃金交叉">
      <formula>NOT(ISERROR(SEARCH("黃金交叉",BB4)))</formula>
    </cfRule>
  </conditionalFormatting>
  <conditionalFormatting sqref="BB4:BB10">
    <cfRule type="containsText" dxfId="169" priority="169" operator="containsText" text="下">
      <formula>NOT(ISERROR(SEARCH("下",BB4)))</formula>
    </cfRule>
  </conditionalFormatting>
  <conditionalFormatting sqref="BB4:BB10">
    <cfRule type="containsText" dxfId="168" priority="165" operator="containsText" text="靠近超賣區">
      <formula>NOT(ISERROR(SEARCH("靠近超賣區",BB4)))</formula>
    </cfRule>
    <cfRule type="containsText" dxfId="167" priority="166" operator="containsText" text="靠近超買區">
      <formula>NOT(ISERROR(SEARCH("靠近超買區",BB4)))</formula>
    </cfRule>
    <cfRule type="containsText" dxfId="166" priority="167" operator="containsText" text="超賣區">
      <formula>NOT(ISERROR(SEARCH("超賣區",BB4)))</formula>
    </cfRule>
    <cfRule type="containsText" dxfId="165" priority="168" operator="containsText" text="超買區">
      <formula>NOT(ISERROR(SEARCH("超買區",BB4)))</formula>
    </cfRule>
  </conditionalFormatting>
  <conditionalFormatting sqref="BC4:BC10">
    <cfRule type="containsBlanks" dxfId="164" priority="162">
      <formula>LEN(TRIM(BC4))=0</formula>
    </cfRule>
    <cfRule type="cellIs" dxfId="163" priority="163" operator="greaterThanOrEqual">
      <formula>5</formula>
    </cfRule>
    <cfRule type="cellIs" dxfId="162" priority="164" operator="greaterThanOrEqual">
      <formula>3</formula>
    </cfRule>
  </conditionalFormatting>
  <conditionalFormatting sqref="C4:G10">
    <cfRule type="cellIs" dxfId="161" priority="157" operator="greaterThanOrEqual">
      <formula>0.8</formula>
    </cfRule>
    <cfRule type="cellIs" dxfId="160" priority="158" operator="between">
      <formula>0.5</formula>
      <formula>0.8</formula>
    </cfRule>
    <cfRule type="cellIs" dxfId="159" priority="159" operator="between">
      <formula>0</formula>
      <formula>0.5</formula>
    </cfRule>
    <cfRule type="cellIs" dxfId="158" priority="160" operator="between">
      <formula>0</formula>
      <formula>-0.1</formula>
    </cfRule>
    <cfRule type="cellIs" dxfId="157" priority="161" operator="lessThan">
      <formula>-0.1</formula>
    </cfRule>
  </conditionalFormatting>
  <conditionalFormatting sqref="H4:M10">
    <cfRule type="cellIs" dxfId="156" priority="152" operator="greaterThanOrEqual">
      <formula>0.8</formula>
    </cfRule>
    <cfRule type="cellIs" dxfId="155" priority="153" operator="between">
      <formula>0.5</formula>
      <formula>0.8</formula>
    </cfRule>
    <cfRule type="cellIs" dxfId="154" priority="154" operator="between">
      <formula>0</formula>
      <formula>0.5</formula>
    </cfRule>
    <cfRule type="cellIs" dxfId="153" priority="155" operator="between">
      <formula>0</formula>
      <formula>-0.3</formula>
    </cfRule>
    <cfRule type="cellIs" dxfId="152" priority="156" operator="lessThan">
      <formula>-0.3</formula>
    </cfRule>
  </conditionalFormatting>
  <conditionalFormatting sqref="N4:R10">
    <cfRule type="cellIs" dxfId="151" priority="147" operator="greaterThanOrEqual">
      <formula>0.8</formula>
    </cfRule>
    <cfRule type="cellIs" dxfId="150" priority="148" operator="between">
      <formula>0.5</formula>
      <formula>0.8</formula>
    </cfRule>
    <cfRule type="cellIs" dxfId="149" priority="149" operator="between">
      <formula>0</formula>
      <formula>0.5</formula>
    </cfRule>
    <cfRule type="cellIs" dxfId="148" priority="150" operator="between">
      <formula>0</formula>
      <formula>-0.5</formula>
    </cfRule>
    <cfRule type="cellIs" dxfId="147" priority="151" operator="lessThan">
      <formula>-0.5</formula>
    </cfRule>
  </conditionalFormatting>
  <conditionalFormatting sqref="AH4:AH10">
    <cfRule type="cellIs" dxfId="146" priority="145" operator="greaterThanOrEqual">
      <formula>0.4</formula>
    </cfRule>
    <cfRule type="cellIs" dxfId="145" priority="146" operator="greaterThanOrEqual">
      <formula>0.2</formula>
    </cfRule>
  </conditionalFormatting>
  <conditionalFormatting sqref="V4:V10">
    <cfRule type="cellIs" dxfId="144" priority="144" operator="greaterThanOrEqual">
      <formula>10</formula>
    </cfRule>
  </conditionalFormatting>
  <conditionalFormatting sqref="AB4:AB10">
    <cfRule type="cellIs" dxfId="143" priority="140" operator="greaterThanOrEqual">
      <formula>5000</formula>
    </cfRule>
    <cfRule type="cellIs" dxfId="142" priority="141" operator="lessThanOrEqual">
      <formula>-5000</formula>
    </cfRule>
  </conditionalFormatting>
  <conditionalFormatting sqref="AB4:AB10">
    <cfRule type="cellIs" dxfId="141" priority="142" operator="lessThan">
      <formula>0</formula>
    </cfRule>
    <cfRule type="cellIs" dxfId="140" priority="143" operator="greaterThan">
      <formula>0</formula>
    </cfRule>
  </conditionalFormatting>
  <conditionalFormatting sqref="AD4:AD10">
    <cfRule type="cellIs" dxfId="139" priority="136" operator="greaterThanOrEqual">
      <formula>5000</formula>
    </cfRule>
    <cfRule type="cellIs" dxfId="138" priority="137" operator="lessThanOrEqual">
      <formula>-5000</formula>
    </cfRule>
  </conditionalFormatting>
  <conditionalFormatting sqref="AD4:AD10">
    <cfRule type="cellIs" dxfId="137" priority="138" operator="lessThan">
      <formula>0</formula>
    </cfRule>
    <cfRule type="cellIs" dxfId="136" priority="139" operator="greaterThan">
      <formula>0</formula>
    </cfRule>
  </conditionalFormatting>
  <conditionalFormatting sqref="AF4:AF10">
    <cfRule type="cellIs" dxfId="135" priority="132" operator="greaterThanOrEqual">
      <formula>5000</formula>
    </cfRule>
    <cfRule type="cellIs" dxfId="134" priority="133" operator="lessThanOrEqual">
      <formula>-5000</formula>
    </cfRule>
  </conditionalFormatting>
  <conditionalFormatting sqref="AF4:AF10">
    <cfRule type="cellIs" dxfId="133" priority="134" operator="lessThan">
      <formula>0</formula>
    </cfRule>
    <cfRule type="cellIs" dxfId="132" priority="135" operator="greaterThan">
      <formula>0</formula>
    </cfRule>
  </conditionalFormatting>
  <conditionalFormatting sqref="AC4:AC10">
    <cfRule type="cellIs" dxfId="131" priority="128" operator="greaterThanOrEqual">
      <formula>500</formula>
    </cfRule>
    <cfRule type="cellIs" dxfId="130" priority="129" operator="lessThanOrEqual">
      <formula>-500</formula>
    </cfRule>
  </conditionalFormatting>
  <conditionalFormatting sqref="AC4:AC10">
    <cfRule type="cellIs" dxfId="129" priority="130" operator="lessThan">
      <formula>0</formula>
    </cfRule>
    <cfRule type="cellIs" dxfId="128" priority="131" operator="greaterThan">
      <formula>0</formula>
    </cfRule>
  </conditionalFormatting>
  <conditionalFormatting sqref="AE4:AE10">
    <cfRule type="cellIs" dxfId="127" priority="126" operator="lessThan">
      <formula>0</formula>
    </cfRule>
    <cfRule type="cellIs" dxfId="126" priority="127" operator="greaterThan">
      <formula>0</formula>
    </cfRule>
  </conditionalFormatting>
  <conditionalFormatting sqref="AE4:AE10">
    <cfRule type="cellIs" dxfId="125" priority="124" operator="greaterThanOrEqual">
      <formula>500</formula>
    </cfRule>
    <cfRule type="cellIs" dxfId="124" priority="125" operator="lessThanOrEqual">
      <formula>-500</formula>
    </cfRule>
  </conditionalFormatting>
  <conditionalFormatting sqref="AG4:AG10">
    <cfRule type="cellIs" dxfId="123" priority="120" operator="greaterThanOrEqual">
      <formula>500</formula>
    </cfRule>
    <cfRule type="cellIs" dxfId="122" priority="121" operator="lessThanOrEqual">
      <formula>-500</formula>
    </cfRule>
  </conditionalFormatting>
  <conditionalFormatting sqref="AG4:AG10">
    <cfRule type="cellIs" dxfId="121" priority="122" operator="lessThan">
      <formula>0</formula>
    </cfRule>
    <cfRule type="cellIs" dxfId="120" priority="123" operator="greaterThan">
      <formula>0</formula>
    </cfRule>
  </conditionalFormatting>
  <conditionalFormatting sqref="Y4:Y10">
    <cfRule type="expression" dxfId="119" priority="119">
      <formula>IF(Y4=(YEAR(TODAY())-1),TRUE,FALSE)</formula>
    </cfRule>
  </conditionalFormatting>
  <conditionalFormatting sqref="S4:S10">
    <cfRule type="cellIs" dxfId="118" priority="115" operator="lessThanOrEqual">
      <formula>-0.15</formula>
    </cfRule>
    <cfRule type="cellIs" dxfId="117" priority="116" operator="lessThanOrEqual">
      <formula>0</formula>
    </cfRule>
    <cfRule type="cellIs" dxfId="116" priority="117" operator="greaterThanOrEqual">
      <formula>0.08</formula>
    </cfRule>
    <cfRule type="cellIs" dxfId="115" priority="118" operator="greaterThanOrEqual">
      <formula>0.15</formula>
    </cfRule>
  </conditionalFormatting>
  <conditionalFormatting sqref="T4:T10">
    <cfRule type="cellIs" dxfId="114" priority="111" operator="lessThanOrEqual">
      <formula>-0.15</formula>
    </cfRule>
    <cfRule type="cellIs" dxfId="113" priority="112" operator="lessThanOrEqual">
      <formula>0</formula>
    </cfRule>
    <cfRule type="cellIs" dxfId="112" priority="113" operator="greaterThanOrEqual">
      <formula>0.08</formula>
    </cfRule>
    <cfRule type="cellIs" dxfId="111" priority="114" operator="greaterThanOrEqual">
      <formula>0.15</formula>
    </cfRule>
  </conditionalFormatting>
  <conditionalFormatting sqref="AX4:AX10">
    <cfRule type="containsText" dxfId="110" priority="256" operator="containsText" text="交叉向下">
      <formula>NOT(ISERROR(SEARCH("交叉向下",AX4)))</formula>
    </cfRule>
    <cfRule type="containsText" dxfId="109" priority="257" operator="containsText" text="交叉向上">
      <formula>NOT(ISERROR(SEARCH("交叉向上",AX4)))</formula>
    </cfRule>
    <cfRule type="containsText" dxfId="108" priority="263" operator="containsText" text="死亡交叉">
      <formula>NOT(ISERROR(SEARCH("死亡交叉",AX4)))</formula>
    </cfRule>
    <cfRule type="containsText" dxfId="107" priority="264" operator="containsText" text="黃金交叉">
      <formula>NOT(ISERROR(SEARCH("黃金交叉",AX4)))</formula>
    </cfRule>
  </conditionalFormatting>
  <conditionalFormatting sqref="BE4:BE10">
    <cfRule type="containsText" dxfId="106" priority="108" operator="containsText" text="死亡交叉">
      <formula>NOT(ISERROR(SEARCH("死亡交叉",BE4)))</formula>
    </cfRule>
    <cfRule type="containsText" dxfId="105" priority="109" operator="containsText" text="黃金交叉">
      <formula>NOT(ISERROR(SEARCH("黃金交叉",BE4)))</formula>
    </cfRule>
  </conditionalFormatting>
  <conditionalFormatting sqref="BE4:BE10">
    <cfRule type="containsText" dxfId="104" priority="106" operator="containsText" text="交叉向下">
      <formula>NOT(ISERROR(SEARCH("交叉向下",BE4)))</formula>
    </cfRule>
    <cfRule type="containsText" dxfId="103" priority="107" operator="containsText" text="交叉向上">
      <formula>NOT(ISERROR(SEARCH("交叉向上",BE4)))</formula>
    </cfRule>
  </conditionalFormatting>
  <conditionalFormatting sqref="BF4:BF10">
    <cfRule type="containsText" dxfId="102" priority="104" operator="containsText" text="死亡交叉">
      <formula>NOT(ISERROR(SEARCH("死亡交叉",BF4)))</formula>
    </cfRule>
    <cfRule type="containsText" dxfId="101" priority="105" operator="containsText" text="黃金交叉">
      <formula>NOT(ISERROR(SEARCH("黃金交叉",BF4)))</formula>
    </cfRule>
  </conditionalFormatting>
  <conditionalFormatting sqref="BF4:BF10">
    <cfRule type="containsText" dxfId="100" priority="103" operator="containsText" text="下">
      <formula>NOT(ISERROR(SEARCH("下",BF4)))</formula>
    </cfRule>
  </conditionalFormatting>
  <conditionalFormatting sqref="BF4:BF10">
    <cfRule type="containsText" dxfId="99" priority="99" operator="containsText" text="靠近超賣區">
      <formula>NOT(ISERROR(SEARCH("靠近超賣區",BF4)))</formula>
    </cfRule>
    <cfRule type="containsText" dxfId="98" priority="100" operator="containsText" text="靠近超買區">
      <formula>NOT(ISERROR(SEARCH("靠近超買區",BF4)))</formula>
    </cfRule>
    <cfRule type="containsText" dxfId="97" priority="101" operator="containsText" text="超賣區">
      <formula>NOT(ISERROR(SEARCH("超賣區",BF4)))</formula>
    </cfRule>
    <cfRule type="containsText" dxfId="96" priority="102" operator="containsText" text="超買區">
      <formula>NOT(ISERROR(SEARCH("超買區",BF4)))</formula>
    </cfRule>
  </conditionalFormatting>
  <conditionalFormatting sqref="BG4:BG10">
    <cfRule type="containsBlanks" dxfId="95" priority="96">
      <formula>LEN(TRIM(BG4))=0</formula>
    </cfRule>
    <cfRule type="cellIs" dxfId="94" priority="97" operator="greaterThanOrEqual">
      <formula>5</formula>
    </cfRule>
    <cfRule type="cellIs" dxfId="93" priority="98" operator="greaterThanOrEqual">
      <formula>3</formula>
    </cfRule>
  </conditionalFormatting>
  <conditionalFormatting sqref="CH4:CH10">
    <cfRule type="containsText" dxfId="92" priority="39" operator="containsText" text="轉空">
      <formula>NOT(ISERROR(SEARCH("轉空",CH4)))</formula>
    </cfRule>
    <cfRule type="containsText" dxfId="91" priority="40" operator="containsText" text="轉多">
      <formula>NOT(ISERROR(SEARCH("轉多",CH4)))</formula>
    </cfRule>
    <cfRule type="containsText" dxfId="90" priority="86" operator="containsText" text="多方">
      <formula>NOT(ISERROR(SEARCH("多方",CH4)))</formula>
    </cfRule>
    <cfRule type="containsText" dxfId="89" priority="87" operator="containsText" text="空方">
      <formula>NOT(ISERROR(SEARCH("空方",CH4)))</formula>
    </cfRule>
  </conditionalFormatting>
  <conditionalFormatting sqref="AW4:AW10">
    <cfRule type="containsText" dxfId="88" priority="71" operator="containsText" text="空">
      <formula>NOT(ISERROR(SEARCH("空",AW4)))</formula>
    </cfRule>
    <cfRule type="containsText" dxfId="87" priority="72" operator="containsText" text="夜">
      <formula>NOT(ISERROR(SEARCH("夜",AW4)))</formula>
    </cfRule>
    <cfRule type="containsText" dxfId="86" priority="81" operator="containsText" text="黑">
      <formula>NOT(ISERROR(SEARCH("黑",AW4)))</formula>
    </cfRule>
    <cfRule type="containsText" dxfId="85" priority="82" operator="containsText" text="劍">
      <formula>NOT(ISERROR(SEARCH("劍",AW4)))</formula>
    </cfRule>
    <cfRule type="containsText" dxfId="84" priority="84" operator="containsText" text="吊">
      <formula>NOT(ISERROR(SEARCH("吊",AW4)))</formula>
    </cfRule>
  </conditionalFormatting>
  <conditionalFormatting sqref="AW4:AW10">
    <cfRule type="containsText" dxfId="83" priority="83" operator="containsText" text="跌">
      <formula>NOT(ISERROR(SEARCH("跌",AW4)))</formula>
    </cfRule>
  </conditionalFormatting>
  <conditionalFormatting sqref="AW4:AW10">
    <cfRule type="containsText" dxfId="82" priority="85" operator="containsText" text="墓">
      <formula>NOT(ISERROR(SEARCH("墓",AW4)))</formula>
    </cfRule>
  </conditionalFormatting>
  <conditionalFormatting sqref="AW4:AW10">
    <cfRule type="containsText" dxfId="81" priority="73" operator="containsText" text="紅">
      <formula>NOT(ISERROR(SEARCH("紅",AW4)))</formula>
    </cfRule>
    <cfRule type="containsText" dxfId="80" priority="74" operator="containsText" text="多">
      <formula>NOT(ISERROR(SEARCH("多",AW4)))</formula>
    </cfRule>
    <cfRule type="containsText" dxfId="79" priority="75" operator="containsText" text="漲">
      <formula>NOT(ISERROR(SEARCH("漲",AW4)))</formula>
    </cfRule>
    <cfRule type="containsText" dxfId="78" priority="76" operator="containsText" text="晨">
      <formula>NOT(ISERROR(SEARCH("晨",AW4)))</formula>
    </cfRule>
    <cfRule type="containsText" dxfId="77" priority="77" operator="containsText" text="旭">
      <formula>NOT(ISERROR(SEARCH("旭",AW4)))</formula>
    </cfRule>
    <cfRule type="containsText" dxfId="76" priority="78" operator="containsText" text="阻">
      <formula>NOT(ISERROR(SEARCH("阻",AW4)))</formula>
    </cfRule>
    <cfRule type="containsText" dxfId="75" priority="79" operator="containsText" text="T">
      <formula>NOT(ISERROR(SEARCH("T",AW4)))</formula>
    </cfRule>
    <cfRule type="containsText" dxfId="74" priority="80" operator="containsText" text="蜻蜓線">
      <formula>NOT(ISERROR(SEARCH("蜻蜓線",AW4)))</formula>
    </cfRule>
  </conditionalFormatting>
  <conditionalFormatting sqref="AZ4:AZ10">
    <cfRule type="containsText" dxfId="73" priority="56" operator="containsText" text="空">
      <formula>NOT(ISERROR(SEARCH("空",AZ4)))</formula>
    </cfRule>
    <cfRule type="containsText" dxfId="72" priority="57" operator="containsText" text="夜">
      <formula>NOT(ISERROR(SEARCH("夜",AZ4)))</formula>
    </cfRule>
    <cfRule type="containsText" dxfId="71" priority="66" operator="containsText" text="黑">
      <formula>NOT(ISERROR(SEARCH("黑",AZ4)))</formula>
    </cfRule>
    <cfRule type="containsText" dxfId="70" priority="67" operator="containsText" text="劍">
      <formula>NOT(ISERROR(SEARCH("劍",AZ4)))</formula>
    </cfRule>
    <cfRule type="containsText" dxfId="69" priority="69" operator="containsText" text="吊">
      <formula>NOT(ISERROR(SEARCH("吊",AZ4)))</formula>
    </cfRule>
  </conditionalFormatting>
  <conditionalFormatting sqref="AZ4:AZ10">
    <cfRule type="containsText" dxfId="68" priority="68" operator="containsText" text="跌">
      <formula>NOT(ISERROR(SEARCH("跌",AZ4)))</formula>
    </cfRule>
  </conditionalFormatting>
  <conditionalFormatting sqref="AZ4:AZ10">
    <cfRule type="containsText" dxfId="67" priority="70" operator="containsText" text="墓">
      <formula>NOT(ISERROR(SEARCH("墓",AZ4)))</formula>
    </cfRule>
  </conditionalFormatting>
  <conditionalFormatting sqref="AZ4:AZ10">
    <cfRule type="containsText" dxfId="66" priority="58" operator="containsText" text="紅">
      <formula>NOT(ISERROR(SEARCH("紅",AZ4)))</formula>
    </cfRule>
    <cfRule type="containsText" dxfId="65" priority="59" operator="containsText" text="多">
      <formula>NOT(ISERROR(SEARCH("多",AZ4)))</formula>
    </cfRule>
    <cfRule type="containsText" dxfId="64" priority="60" operator="containsText" text="漲">
      <formula>NOT(ISERROR(SEARCH("漲",AZ4)))</formula>
    </cfRule>
    <cfRule type="containsText" dxfId="63" priority="61" operator="containsText" text="晨">
      <formula>NOT(ISERROR(SEARCH("晨",AZ4)))</formula>
    </cfRule>
    <cfRule type="containsText" dxfId="62" priority="62" operator="containsText" text="旭">
      <formula>NOT(ISERROR(SEARCH("旭",AZ4)))</formula>
    </cfRule>
    <cfRule type="containsText" dxfId="61" priority="63" operator="containsText" text="阻">
      <formula>NOT(ISERROR(SEARCH("阻",AZ4)))</formula>
    </cfRule>
    <cfRule type="containsText" dxfId="60" priority="64" operator="containsText" text="T">
      <formula>NOT(ISERROR(SEARCH("T",AZ4)))</formula>
    </cfRule>
    <cfRule type="containsText" dxfId="59" priority="65" operator="containsText" text="蜻蜓線">
      <formula>NOT(ISERROR(SEARCH("蜻蜓線",AZ4)))</formula>
    </cfRule>
  </conditionalFormatting>
  <conditionalFormatting sqref="BD4:BD10">
    <cfRule type="containsText" dxfId="58" priority="41" operator="containsText" text="空">
      <formula>NOT(ISERROR(SEARCH("空",BD4)))</formula>
    </cfRule>
    <cfRule type="containsText" dxfId="57" priority="42" operator="containsText" text="夜">
      <formula>NOT(ISERROR(SEARCH("夜",BD4)))</formula>
    </cfRule>
    <cfRule type="containsText" dxfId="56" priority="51" operator="containsText" text="黑">
      <formula>NOT(ISERROR(SEARCH("黑",BD4)))</formula>
    </cfRule>
    <cfRule type="containsText" dxfId="55" priority="52" operator="containsText" text="劍">
      <formula>NOT(ISERROR(SEARCH("劍",BD4)))</formula>
    </cfRule>
    <cfRule type="containsText" dxfId="54" priority="54" operator="containsText" text="吊">
      <formula>NOT(ISERROR(SEARCH("吊",BD4)))</formula>
    </cfRule>
  </conditionalFormatting>
  <conditionalFormatting sqref="BD4:BD10">
    <cfRule type="containsText" dxfId="53" priority="53" operator="containsText" text="跌">
      <formula>NOT(ISERROR(SEARCH("跌",BD4)))</formula>
    </cfRule>
  </conditionalFormatting>
  <conditionalFormatting sqref="BD4:BD10">
    <cfRule type="containsText" dxfId="52" priority="55" operator="containsText" text="墓">
      <formula>NOT(ISERROR(SEARCH("墓",BD4)))</formula>
    </cfRule>
  </conditionalFormatting>
  <conditionalFormatting sqref="BD4:BD10">
    <cfRule type="containsText" dxfId="51" priority="43" operator="containsText" text="紅">
      <formula>NOT(ISERROR(SEARCH("紅",BD4)))</formula>
    </cfRule>
    <cfRule type="containsText" dxfId="50" priority="44" operator="containsText" text="多">
      <formula>NOT(ISERROR(SEARCH("多",BD4)))</formula>
    </cfRule>
    <cfRule type="containsText" dxfId="49" priority="45" operator="containsText" text="漲">
      <formula>NOT(ISERROR(SEARCH("漲",BD4)))</formula>
    </cfRule>
    <cfRule type="containsText" dxfId="48" priority="46" operator="containsText" text="晨">
      <formula>NOT(ISERROR(SEARCH("晨",BD4)))</formula>
    </cfRule>
    <cfRule type="containsText" dxfId="47" priority="47" operator="containsText" text="旭">
      <formula>NOT(ISERROR(SEARCH("旭",BD4)))</formula>
    </cfRule>
    <cfRule type="containsText" dxfId="46" priority="48" operator="containsText" text="阻">
      <formula>NOT(ISERROR(SEARCH("阻",BD4)))</formula>
    </cfRule>
    <cfRule type="containsText" dxfId="45" priority="49" operator="containsText" text="T">
      <formula>NOT(ISERROR(SEARCH("T",BD4)))</formula>
    </cfRule>
    <cfRule type="containsText" dxfId="44" priority="50" operator="containsText" text="蜻蜓線">
      <formula>NOT(ISERROR(SEARCH("蜻蜓線",BD4)))</formula>
    </cfRule>
  </conditionalFormatting>
  <conditionalFormatting sqref="CI4:CI10">
    <cfRule type="containsText" dxfId="43" priority="35" operator="containsText" text="轉空">
      <formula>NOT(ISERROR(SEARCH("轉空",CI4)))</formula>
    </cfRule>
    <cfRule type="containsText" dxfId="42" priority="36" operator="containsText" text="轉多">
      <formula>NOT(ISERROR(SEARCH("轉多",CI4)))</formula>
    </cfRule>
    <cfRule type="containsText" dxfId="41" priority="37" operator="containsText" text="多方">
      <formula>NOT(ISERROR(SEARCH("多方",CI4)))</formula>
    </cfRule>
    <cfRule type="containsText" dxfId="40" priority="38" operator="containsText" text="空方">
      <formula>NOT(ISERROR(SEARCH("空方",CI4)))</formula>
    </cfRule>
  </conditionalFormatting>
  <conditionalFormatting sqref="CJ4:CJ10">
    <cfRule type="containsText" dxfId="39" priority="31" operator="containsText" text="轉空">
      <formula>NOT(ISERROR(SEARCH("轉空",CJ4)))</formula>
    </cfRule>
    <cfRule type="containsText" dxfId="38" priority="32" operator="containsText" text="轉多">
      <formula>NOT(ISERROR(SEARCH("轉多",CJ4)))</formula>
    </cfRule>
    <cfRule type="containsText" dxfId="37" priority="33" operator="containsText" text="多方">
      <formula>NOT(ISERROR(SEARCH("多方",CJ4)))</formula>
    </cfRule>
    <cfRule type="containsText" dxfId="36" priority="34" operator="containsText" text="空方">
      <formula>NOT(ISERROR(SEARCH("空方",CJ4)))</formula>
    </cfRule>
  </conditionalFormatting>
  <conditionalFormatting sqref="CG4:CG10">
    <cfRule type="containsText" dxfId="35" priority="29" operator="containsText" text="空">
      <formula>NOT(ISERROR(SEARCH("空",CG4)))</formula>
    </cfRule>
    <cfRule type="containsText" dxfId="34" priority="30" operator="containsText" text="多">
      <formula>NOT(ISERROR(SEARCH("多",CG4)))</formula>
    </cfRule>
  </conditionalFormatting>
  <conditionalFormatting sqref="BW4:BW10">
    <cfRule type="containsText" dxfId="33" priority="27" operator="containsText" text="多">
      <formula>NOT(ISERROR(SEARCH("多",BW4)))</formula>
    </cfRule>
    <cfRule type="containsText" dxfId="32" priority="28" operator="containsText" text="空">
      <formula>NOT(ISERROR(SEARCH("空",BW4)))</formula>
    </cfRule>
  </conditionalFormatting>
  <conditionalFormatting sqref="AT3">
    <cfRule type="containsText" dxfId="31" priority="26" operator="containsText" text="升">
      <formula>NOT(ISERROR(SEARCH("升",AT3)))</formula>
    </cfRule>
  </conditionalFormatting>
  <conditionalFormatting sqref="AT3">
    <cfRule type="containsText" dxfId="30" priority="23" operator="containsText" text="轉降">
      <formula>NOT(ISERROR(SEARCH("轉降",AT3)))</formula>
    </cfRule>
    <cfRule type="containsText" dxfId="29" priority="24" operator="containsText" text="轉升">
      <formula>NOT(ISERROR(SEARCH("轉升",AT3)))</formula>
    </cfRule>
    <cfRule type="containsText" dxfId="28" priority="25" operator="containsText" text="降">
      <formula>NOT(ISERROR(SEARCH("降",AT3)))</formula>
    </cfRule>
  </conditionalFormatting>
  <conditionalFormatting sqref="AS3">
    <cfRule type="containsText" dxfId="27" priority="18" operator="containsText" text="升">
      <formula>NOT(ISERROR(SEARCH("升",AS3)))</formula>
    </cfRule>
  </conditionalFormatting>
  <conditionalFormatting sqref="AS3">
    <cfRule type="containsText" dxfId="26" priority="13" operator="containsText" text="轉升+1">
      <formula>NOT(ISERROR(SEARCH("轉升+1",AS3)))</formula>
    </cfRule>
    <cfRule type="containsText" dxfId="25" priority="14" operator="containsText" text="轉降-1">
      <formula>NOT(ISERROR(SEARCH("轉降-1",AS3)))</formula>
    </cfRule>
    <cfRule type="containsText" dxfId="24" priority="17" operator="containsText" text="降">
      <formula>NOT(ISERROR(SEARCH("降",AS3)))</formula>
    </cfRule>
  </conditionalFormatting>
  <conditionalFormatting sqref="AS3">
    <cfRule type="containsText" dxfId="23" priority="11" operator="containsText" text="轉升+3">
      <formula>NOT(ISERROR(SEARCH("轉升+3",AS3)))</formula>
    </cfRule>
    <cfRule type="containsText" dxfId="22" priority="12" operator="containsText" text="轉升+2">
      <formula>NOT(ISERROR(SEARCH("轉升+2",AS3)))</formula>
    </cfRule>
    <cfRule type="containsText" dxfId="21" priority="15" operator="containsText" text="轉降-2">
      <formula>NOT(ISERROR(SEARCH("轉降-2",AS3)))</formula>
    </cfRule>
    <cfRule type="containsText" dxfId="20" priority="16" operator="containsText" text="轉降-3">
      <formula>NOT(ISERROR(SEARCH("轉降-3",AS3)))</formula>
    </cfRule>
  </conditionalFormatting>
  <conditionalFormatting sqref="AU3">
    <cfRule type="containsText" dxfId="19" priority="10" operator="containsText" text="升">
      <formula>NOT(ISERROR(SEARCH("升",AU3)))</formula>
    </cfRule>
  </conditionalFormatting>
  <conditionalFormatting sqref="AU3">
    <cfRule type="containsText" dxfId="18" priority="7" operator="containsText" text="轉降">
      <formula>NOT(ISERROR(SEARCH("轉降",AU3)))</formula>
    </cfRule>
    <cfRule type="containsText" dxfId="17" priority="8" operator="containsText" text="轉升">
      <formula>NOT(ISERROR(SEARCH("轉升",AU3)))</formula>
    </cfRule>
    <cfRule type="containsText" dxfId="16" priority="9" operator="containsText" text="降">
      <formula>NOT(ISERROR(SEARCH("降",AU3)))</formula>
    </cfRule>
  </conditionalFormatting>
  <conditionalFormatting sqref="CQ3">
    <cfRule type="cellIs" dxfId="15" priority="6" operator="greaterThan">
      <formula>0</formula>
    </cfRule>
    <cfRule type="cellIs" dxfId="14" priority="676" operator="lessThan">
      <formula>0</formula>
    </cfRule>
  </conditionalFormatting>
  <conditionalFormatting sqref="DG1:DG1048576">
    <cfRule type="containsText" dxfId="13" priority="3" operator="containsText" text="賣">
      <formula>NOT(ISERROR(SEARCH("賣",DG1)))</formula>
    </cfRule>
  </conditionalFormatting>
  <conditionalFormatting sqref="CT1:CT1048576">
    <cfRule type="containsText" dxfId="12" priority="2" operator="containsText" text="賣">
      <formula>NOT(ISERROR(SEARCH("賣",CT1)))</formula>
    </cfRule>
  </conditionalFormatting>
  <conditionalFormatting sqref="CK3">
    <cfRule type="containsText" dxfId="11" priority="1" operator="containsText" text="低">
      <formula>NOT(ISERROR(SEARCH("低",CK3)))</formula>
    </cfRule>
  </conditionalFormatting>
  <conditionalFormatting sqref="CL3">
    <cfRule type="containsText" dxfId="10" priority="4" operator="containsText" text="01">
      <formula>NOT(ISERROR(SEARCH("01",CL3)))</formula>
    </cfRule>
    <cfRule type="containsText" dxfId="9" priority="629" operator="containsText" text="02">
      <formula>NOT(ISERROR(SEARCH("02",CL3)))</formula>
    </cfRule>
  </conditionalFormatting>
  <pageMargins left="0.75" right="0.75" top="1" bottom="1" header="0.5" footer="0.5"/>
  <pageSetup paperSize="9" orientation="portrait" horizontalDpi="4294967292" verticalDpi="429496729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4">
    <tabColor rgb="FFFF6600"/>
  </sheetPr>
  <dimension ref="A1:BP2000"/>
  <sheetViews>
    <sheetView zoomScale="80" zoomScaleNormal="80" zoomScalePageLayoutView="75" workbookViewId="0">
      <pane xSplit="2" ySplit="1" topLeftCell="AY2" activePane="bottomRight" state="frozen"/>
      <selection pane="topRight" activeCell="C1" sqref="C1"/>
      <selection pane="bottomLeft" activeCell="A2" sqref="A2"/>
      <selection pane="bottomRight" activeCell="BA20" sqref="BA20"/>
    </sheetView>
  </sheetViews>
  <sheetFormatPr baseColWidth="10" defaultColWidth="10.83203125" defaultRowHeight="15"/>
  <cols>
    <col min="1" max="2" width="10.83203125" style="60"/>
    <col min="3" max="10" width="10.83203125" style="65"/>
    <col min="11" max="16" width="10.83203125" style="60"/>
    <col min="17" max="18" width="11.5" style="60" customWidth="1"/>
    <col min="19" max="24" width="11.5" style="68" customWidth="1"/>
    <col min="25" max="25" width="11.5" style="60" bestFit="1" customWidth="1"/>
    <col min="26" max="31" width="11.5" style="60" customWidth="1"/>
    <col min="32" max="35" width="10.83203125" style="65"/>
    <col min="36" max="38" width="10.83203125" style="60"/>
    <col min="39" max="39" width="24.33203125" style="60" customWidth="1"/>
    <col min="40" max="41" width="12" style="87" customWidth="1"/>
    <col min="42" max="42" width="10" style="60" bestFit="1" customWidth="1"/>
    <col min="43" max="44" width="10" style="73" bestFit="1" customWidth="1"/>
    <col min="45" max="45" width="12.6640625" style="24" customWidth="1"/>
    <col min="46" max="46" width="10.83203125" style="24" bestFit="1" customWidth="1"/>
    <col min="47" max="48" width="12.33203125" style="24" bestFit="1" customWidth="1"/>
    <col min="49" max="49" width="10.83203125" style="24" bestFit="1" customWidth="1"/>
    <col min="50" max="50" width="10.33203125" style="24" bestFit="1" customWidth="1"/>
    <col min="51" max="53" width="16.83203125" style="24" bestFit="1" customWidth="1"/>
    <col min="54" max="54" width="16.6640625" style="57" customWidth="1"/>
    <col min="55" max="55" width="10.83203125" style="203"/>
    <col min="56" max="56" width="35" style="24" bestFit="1" customWidth="1"/>
    <col min="57" max="57" width="31.83203125" style="60" customWidth="1"/>
    <col min="58" max="58" width="10" style="60" bestFit="1" customWidth="1"/>
    <col min="59" max="59" width="24.5" style="60" bestFit="1" customWidth="1"/>
    <col min="60" max="60" width="10" style="60" bestFit="1" customWidth="1"/>
    <col min="61" max="61" width="27.1640625" style="60" bestFit="1" customWidth="1"/>
    <col min="62" max="62" width="10" style="60" bestFit="1" customWidth="1"/>
    <col min="63" max="16384" width="10.83203125" style="60"/>
  </cols>
  <sheetData>
    <row r="1" spans="1:68" ht="18">
      <c r="A1" s="15" t="s">
        <v>1</v>
      </c>
      <c r="B1" s="15" t="s">
        <v>2</v>
      </c>
      <c r="C1" s="17" t="s">
        <v>4462</v>
      </c>
      <c r="D1" s="16" t="s">
        <v>4464</v>
      </c>
      <c r="E1" s="16" t="s">
        <v>4465</v>
      </c>
      <c r="F1" s="17" t="s">
        <v>4463</v>
      </c>
      <c r="G1" s="69" t="s">
        <v>4466</v>
      </c>
      <c r="H1" s="16" t="s">
        <v>4468</v>
      </c>
      <c r="I1" s="16" t="s">
        <v>4469</v>
      </c>
      <c r="J1" s="69" t="s">
        <v>4467</v>
      </c>
      <c r="K1" s="70" t="s">
        <v>4471</v>
      </c>
      <c r="L1" s="15" t="s">
        <v>4472</v>
      </c>
      <c r="M1" s="15" t="s">
        <v>4473</v>
      </c>
      <c r="N1" s="71" t="s">
        <v>4474</v>
      </c>
      <c r="O1" s="15" t="s">
        <v>4481</v>
      </c>
      <c r="P1" s="15" t="s">
        <v>4480</v>
      </c>
      <c r="Q1" s="15" t="s">
        <v>4479</v>
      </c>
      <c r="R1" s="15" t="s">
        <v>1665</v>
      </c>
      <c r="S1" s="56" t="s">
        <v>4557</v>
      </c>
      <c r="T1" s="56" t="s">
        <v>4558</v>
      </c>
      <c r="U1" s="56" t="s">
        <v>4559</v>
      </c>
      <c r="V1" s="72" t="s">
        <v>4560</v>
      </c>
      <c r="W1" s="72" t="s">
        <v>4561</v>
      </c>
      <c r="X1" s="72" t="s">
        <v>4562</v>
      </c>
      <c r="Y1" s="71" t="s">
        <v>4554</v>
      </c>
      <c r="Z1" s="71" t="s">
        <v>4555</v>
      </c>
      <c r="AA1" s="71" t="s">
        <v>4556</v>
      </c>
      <c r="AB1" s="15" t="s">
        <v>4477</v>
      </c>
      <c r="AC1" s="15" t="s">
        <v>4456</v>
      </c>
      <c r="AD1" s="15" t="s">
        <v>1664</v>
      </c>
      <c r="AE1" s="15" t="s">
        <v>4478</v>
      </c>
      <c r="AF1" s="16" t="s">
        <v>4449</v>
      </c>
      <c r="AG1" s="16" t="s">
        <v>4450</v>
      </c>
      <c r="AH1" s="16" t="s">
        <v>4451</v>
      </c>
      <c r="AI1" s="16" t="s">
        <v>4452</v>
      </c>
      <c r="AJ1" s="16" t="s">
        <v>17</v>
      </c>
      <c r="AK1" s="17" t="s">
        <v>12</v>
      </c>
      <c r="AL1" s="17" t="s">
        <v>8</v>
      </c>
      <c r="AM1" s="78" t="s">
        <v>4619</v>
      </c>
      <c r="AN1" s="17" t="s">
        <v>4620</v>
      </c>
      <c r="AO1" s="17" t="s">
        <v>4618</v>
      </c>
      <c r="AP1" s="17" t="s">
        <v>4563</v>
      </c>
      <c r="AQ1" s="17" t="s">
        <v>4564</v>
      </c>
      <c r="AR1" s="17" t="s">
        <v>4565</v>
      </c>
      <c r="AS1" s="17" t="s">
        <v>4733</v>
      </c>
      <c r="AT1" s="78" t="s">
        <v>4772</v>
      </c>
      <c r="AU1" s="78" t="s">
        <v>4773</v>
      </c>
      <c r="AV1" s="78" t="s">
        <v>4774</v>
      </c>
      <c r="AW1" s="78" t="s">
        <v>4814</v>
      </c>
      <c r="AX1" s="78" t="s">
        <v>4815</v>
      </c>
      <c r="AY1" s="78" t="s">
        <v>4593</v>
      </c>
      <c r="AZ1" s="78" t="s">
        <v>4594</v>
      </c>
      <c r="BA1" s="78" t="s">
        <v>4595</v>
      </c>
      <c r="BB1" s="262" t="s">
        <v>5823</v>
      </c>
    </row>
    <row r="2" spans="1:68" ht="16">
      <c r="A2" s="24">
        <v>1101</v>
      </c>
      <c r="B2" s="24" t="s">
        <v>13</v>
      </c>
      <c r="C2" s="57">
        <v>40.75</v>
      </c>
      <c r="D2" s="57">
        <v>40.9</v>
      </c>
      <c r="E2" s="57">
        <v>40.35</v>
      </c>
      <c r="F2" s="57">
        <v>40.5</v>
      </c>
      <c r="G2" s="57">
        <v>40.75</v>
      </c>
      <c r="H2" s="57">
        <v>40.950000000000003</v>
      </c>
      <c r="I2" s="57">
        <v>40.5</v>
      </c>
      <c r="J2" s="57">
        <v>40.5</v>
      </c>
      <c r="K2" s="57">
        <v>40.450000000000003</v>
      </c>
      <c r="L2" s="57">
        <v>40.450000000000003</v>
      </c>
      <c r="M2" s="57">
        <v>40.15</v>
      </c>
      <c r="N2" s="57">
        <v>40.299999999999997</v>
      </c>
      <c r="O2" s="63">
        <v>-4.9382716049382698E-3</v>
      </c>
      <c r="P2" s="57">
        <v>13219</v>
      </c>
      <c r="Q2" s="57">
        <v>9367</v>
      </c>
      <c r="R2" s="57">
        <v>14464.1</v>
      </c>
      <c r="S2" s="57">
        <v>41.03</v>
      </c>
      <c r="T2" s="57">
        <v>41.56</v>
      </c>
      <c r="U2" s="57">
        <v>43.318300000000001</v>
      </c>
      <c r="V2" s="57">
        <v>40.85</v>
      </c>
      <c r="W2" s="57">
        <v>41.47</v>
      </c>
      <c r="X2" s="57">
        <v>43.246699999999997</v>
      </c>
      <c r="Y2" s="57">
        <v>40.68</v>
      </c>
      <c r="Z2" s="57">
        <v>41.337499999999999</v>
      </c>
      <c r="AA2" s="57">
        <v>43.166699999999999</v>
      </c>
      <c r="AB2" s="57">
        <v>47.55</v>
      </c>
      <c r="AC2" s="57">
        <v>33.35</v>
      </c>
      <c r="AD2" s="57">
        <v>43</v>
      </c>
      <c r="AE2" s="57">
        <v>40</v>
      </c>
      <c r="AF2" s="64">
        <v>29.360299999999999</v>
      </c>
      <c r="AG2" s="64">
        <v>40.161299999999997</v>
      </c>
      <c r="AH2" s="64">
        <v>22.6038</v>
      </c>
      <c r="AI2" s="64">
        <v>34.308799999999998</v>
      </c>
      <c r="AJ2" s="61">
        <v>0.5625</v>
      </c>
      <c r="AK2" s="60">
        <f>IF(P2=0,"尚無資料",IF(P2&gt;=15000,"&gt;=20000",IF(P2&gt;=10000,CEILING(P2,5000),IF(P2&gt;=5000,CEILING(P2,2000),IF(P2&gt;=1000,CEILING(P2,500),CEILING(P2,50))))))</f>
        <v>15000</v>
      </c>
      <c r="AL2" s="62">
        <f>IF(ISNA(VLOOKUP(AJ2,預估放大係數樞紐!A:AM,HLOOKUP(AK2,預估放大係數樞紐!$B$1:$AM$2,2,FALSE),FALSE)*P2),"尚無資料",(VLOOKUP(AJ2,預估放大係數樞紐!A:AM,HLOOKUP(AK2,預估放大係數樞紐!$B$1:$AM$2,2,FALSE),FALSE)*P2))</f>
        <v>13219</v>
      </c>
      <c r="AM2" s="24" t="str">
        <f>IF(AND(MIN(C2,F2)&gt;MAX(G2,J2),MAX(G2,J2)&lt;MIN(K2,N2),IFERROR(IF(FIND("黑",AT2),"V",),"X")="V",IFERROR(IF(FIND("紅",AV2),"V",),"X")="V"), IF(OR(IFERROR(IF(FIND("十字",AU2),"V",),"X")="V",IFERROR(IF(FIND("T字",AU2),"V",),"X")="V",IFERROR(IF(FIND("蜻蜓",AU2),"V",),"X")="V",IFERROR(IF(FIND("頂槌",AU2),"V",),"X")="V",IFERROR(IF(FIND("上槌",AU2),"V",),"X")="V"),"晨蜻蜓", IF(IFERROR(IF(FIND("紅",AU2),"V",),"X")="V","晨紅星", "晨黑星")), IF(AND(MAX(C2,F2)&lt;MIN(G2,J2),MIN(G2,J2)&gt;MAX(K2,N2),IFERROR(IF(FIND("紅",AT2),"V",),"X")="V",IFERROR(IF(FIND("黑",AV2),"V",),"X")="V"), IF(OR(IFERROR(IF(FIND("十字",AU2),"V",),"X")="V",IFERROR(IF(FIND("墓碑",AU2),"V",),"X")="V",IFERROR(IF(FIND("天劍",AU2),"V",),"X")="V",IFERROR(IF(FIND("底槌",AU2),"V",),"X")="V",IFERROR(IF(FIND("下槌",AU2),"V",),"X")="V"),"夜天劍", IF(IFERROR(IF(FIND("黑",AU2),"V",),"X")="V","夜黑星", " 夜紅星")), IF(AND(G2&gt;MAX(K2,N2), J2&lt;MIN(K2,N2), OR(IFERROR(IF(FIND("中黑K",AU2),"V",),"X")="V",IFERROR(IF(FIND("大黑K",AU2),"V",),"X")="V"),IFERROR(IF(FIND("黑",AV2),"V",),"X")="X"), IF(IFERROR(IF(FIND("紅K",AV2),"V",),"X")="V","多母紅K", IF(OR(IFERROR(IF(FIND("T字",AV2),"V",),"X")="V",IFERROR(IF(FIND("蜻蜓",AV2),"V",),"X")="V",IFERROR(IF(FIND("頂槌",AV2),"V",),"X")="V",IFERROR(IF(FIND("上槌",AV2),"V",),"X")="V",),"多母蜻蜓",IF(OR(IFERROR(IF(FIND("十字",AV2),"V",),"X")="V",IFERROR(IF(FIND("一字",AV2),"V",),"X")="V"),"多母十一", "多母劍碑"))), IF(AND(J2&gt;MAX(K2,N2), G2&lt;MIN(K2,N2), OR(IFERROR(IF(FIND("中紅K",AU2),"V",),"X")="V",IFERROR(IF(FIND("大紅K",AU2),"V",),"X")="V"),IFERROR(IF(FIND("紅",AV2),"V",),"X")="X"), IF(IFERROR(IF(FIND("黑K",AV2),"V",),"X")="V","空母黑K", IF(OR(IFERROR(IF(FIND("墓碑",AV2),"V",),"X")="V",IFERROR(IF(FIND("天劍",AV2),"V",),"X")="V",IFERROR(IF(FIND("底槌",AV2),"V",),"X")="V",IFERROR(IF(FIND("下槌",AV2),"V",),"X")="V",),"空母天劍",IF(OR(IFERROR(IF(FIND("十字",AV2),"V",),"X")="V",IFERROR(IF(FIND("一字",AV2),"V",),"X")="V"),"空母十一", "空母蜻蜓"))), IF(AND(G2&gt;MAX(K2,N2), J2&gt;MIN(K2,N2),N2&gt;(MIN(G2,J2)+ABS(G2-J2)*65%),OR(IFERROR(IF(FIND("中紅K",AV2),"V",),"X")="V",IFERROR(IF(FIND("大紅K",AV2),"V",),"X")="V"),OR(IFERROR(IF(FIND("中黑K",AU2),"V",),"X")="V",IFERROR(IF(FIND("大黑K",AU2),"V",),"X")="V")),"多頭貫穿", IF(AND(J2&lt;MAX(K2,N2), G2&lt;MIN(K2,N2),N2&lt;(MAX(G2,J2)-ABS(G2-J2)*65%),OR(IFERROR(IF(FIND("中黑K",AV2),"V",),"X")="V",IFERROR(IF(FIND("大黑K",AV2),"V",),"X")="V"),OR(IFERROR(IF(FIND("中紅K",AU2),"V",),"X")="V",IFERROR(IF(FIND("大紅K",AU2),"V",),"X")="V")),"空頭貫穿", IF(AND(G2&lt;MAX(K2,N2), J2&gt;MIN(K2,N2), OR(IFERROR(IF(FIND("中紅K",AV2),"V",),"X")="V",IFERROR(IF(FIND("大紅K",AV2),"V",),"X")="V"),IFERROR(IF(FIND("紅",AU2),"V",),"X")="X"), IF(IFERROR(IF(FIND("黑K",AU2),"V",),"X")="V","多吞黑K", IF(OR(IFERROR(IF(FIND("墓碑",AU2),"V",),"X")="V",IFERROR(IF(FIND("天劍",AU2),"V",),"X")="V",IFERROR(IF(FIND("底槌",AU2),"V",),"X")="V",IFERROR(IF(FIND("下槌",AU2),"V",),"X")="V",),"多吞墓碑", IF(OR(IFERROR(IF(FIND("十字",AU2),"V",),"X")="V",IFERROR(IF(FIND("一字",AU2),"V",),"X")="V"),"多吞十一", "多吞蜻蜓"))), IF(AND(J2&gt;MAX(C2,F2),G2&lt;MIN(K2,N2), J2&lt;MAX(K2,N2), OR(IFERROR(IF(FIND("中黑K",AV2),"V",),"X")="V",IFERROR(IF(FIND("大黑K",AV2),"V",),"X")="V"),IFERROR(IF(FIND("黑",AU2),"V",),"X")="X"), IF(IFERROR(IF(FIND("紅K",AU2),"V",),"X")="V","空吞紅K", IF(OR(IFERROR(IF(FIND("T字",AU2),"V",),"X")="V",IFERROR(IF(FIND("蜻蜓",AU2),"V",),"X")="V",IFERROR(IF(FIND("頂槌",AU2),"V",),"X")="V",IFERROR(IF(FIND("上槌",AU2),"V",),"X")="V",),"空吞T字", IF(OR(IFERROR(IF(FIND("十字",AU2),"V",),"X")="V",IFERROR(IF(FIND("一字",AU2),"V",),"X")="V"),"空吞十一", "空吞天劍"))), IF(AND(J2&lt;MIN(K2,N2),G2&lt;MAX(K2,N2),G2&gt;MIN(K2,N2),OR(IFERROR(IF(FIND("中紅K",AV2),"V",),"X")="V",IFERROR(IF(FIND("大紅K",AV2),"V",),"X")="V"),IFERROR(IF(FIND("紅",AU2),"V",),"X")="X"),"旭日東昇", IF(AND(J2&gt;MAX(C2,F2),J2&gt;MAX(K2,N2),G2&gt;MIN(K2,N2),OR(IFERROR(IF(FIND("中黑K",AV2),"V",),"X")="V",IFERROR(IF(FIND("大黑K",AV2),"V",),"X")="V"),IFERROR(IF(FIND("黑",AU2),"V",),"X")="X"),"夜幕低垂", IF(AND(AND(MAX(K2,N2)&lt;MIN(G2,J2), MAX(K2,N2)&lt;MIN(C2,F2),IFERROR(IF(FIND("黑",AU2),"V",),"X")="V"),OR(IFERROR(IF(FIND("T字",AV2),"V",),"X")="V",IFERROR(IF(FIND("蜻蜓",AV2),"V",),"X")="V",IFERROR(IF(FIND("頂槌",AV2),"V",),"X")="V",IFERROR(IF(FIND("上槌",AV2),"V",),"X")="V")),"下阻線", IF(AND(AND(MIN(K2,N2)&gt;MAX(G2,J2), MIN(K2,N2)&gt;MAX(C2,F2), M2&lt;MIN(G2,J2),IFERROR(IF(FIND("紅",AU2),"V",),"X")="V"),OR(IFERROR(IF(FIND("T字",AV2),"V",),"X")="V",IFERROR(IF(FIND("蜻蜓",AV2),"V",),"X")="V",IFERROR(IF(FIND("頂槌",AV2),"V",),"X")="V",IFERROR(IF(FIND("上槌",AV2),"V",),"X")="V")),"吊首線", IF(MAX(G2,J2)&lt;MIN(K2,N2), IF(OR(AND(MAX(G2,J2)&lt;X2, MIN(K2,N2)&gt;AA2),AND(K2&lt;AA2,N2&gt;AA2)),"跳漲破季"&amp; AV2&amp;" "&amp;AW2&amp;", "&amp;AX2, IF(OR(AND(MAX(G2,J2)&lt;W2, MIN(K2,N2)&gt;Z2),AND(K2&lt;AA2,N2&gt;Z2)),"跳漲破月"&amp; AV2&amp;" "&amp;AW2&amp;", "&amp;AX2, IF(OR(AND(MAX(G2,J2)&lt;V2, MIN(K2,N2)&gt;Z2),AND(K2&lt;AA2,N2&gt;Y2)),"跳漲破週"&amp; AV2&amp;" "&amp;AW2&amp;", "&amp;AX2, "跳漲" &amp; AV2&amp;" "&amp;AW2&amp;", "&amp;AX2))), IF(MIN(G2,J2)&gt;MAX(K2,N2), IF(OR(AND(MIN(G2,J2)&gt;X2, MAX(K2,N2)&lt;AA2),AND(K2&gt;AA2,N2&lt;AA2)),"跳跌破季"&amp; AV2&amp;" "&amp;AW2&amp;", "&amp;AX2, IF(OR(AND(MIN(G2,J2)&gt;W2, MAX(K2,N2)&lt;Z2),AND(K2&gt;Z2,N2&lt;Z2)),"跳跌破月"&amp; AV2&amp;" "&amp;AW2&amp;", "&amp;AX2, IF(OR(AND(MIN(G2,J2)&gt;V2, MAX(K2,N2)&lt;Z2),AND(K2&gt;Y2,N2&lt;Y2)),"跳跌破週"&amp; AV2&amp;" "&amp;AW2&amp;", "&amp;AX2, "跳跌" &amp; AV2&amp;" "&amp;AW2&amp;", "&amp;AX2))), IF(AND(K2&lt;AA2,N2&gt;AA2),"漲破季"&amp; AV2&amp;" "&amp;AW2&amp;", "&amp;AX2, IF(AND(K2&lt;Z2,N2&gt;Z2),"漲破月"&amp; AV2&amp;" "&amp;AW2&amp;", "&amp;AX2, IF(AND(K2&lt;Y2,N2&gt;Y2),"漲破週"&amp; AV2&amp;" "&amp;AW2&amp;", "&amp;AX2, IF(AND(K2&gt;AA2,N2&lt;AA2),"跌破季"&amp; AV2&amp;" "&amp;AW2&amp;", "&amp;AX2, IF(AND(K2&gt;Z2,N2&lt;Z2),"跌破月"&amp; AV2&amp;" "&amp;AW2&amp;", "&amp;AX2, IF(AND(K2&gt;Y2,N2&lt;Y2),"跌破週"&amp; AV2&amp;" "&amp;AW2&amp;", "&amp;AX2, AV2&amp;" "&amp;AW2&amp;", "&amp;AX2))))))))))))))))))))</f>
        <v>跳跌小黑K下影 0%, 50%</v>
      </c>
      <c r="AN2" s="87" t="str">
        <f>IF(COUNTA(AF2)=0,"尚無資料",IF(AND(AF2&lt;AG2,AH2&gt;AI2),IF(AND(AF2&lt;20.5,AG2&lt;20.5),"黃金交叉向上","交叉向上"),IF(AND(AF2&gt;AG2,AH2&lt;AI2),IF(AND(AF2&gt;79.5,AG2&gt;79.5),"死亡交叉向下","交叉向下"),IF(AND(AH2&gt;AF2),IF(AND((AI2-AG2)&lt;1,AI2&gt;=AH2),"即將交叉向上","KD向上"),IF(AND((AI2-AG2)&gt;1,AH2&gt;=AI2),"即將交叉向下","KD向下")))))</f>
        <v>KD向下</v>
      </c>
      <c r="AO2" s="87" t="str">
        <f>IF(COUNTA(AH2)=0,"尚無資料",IF(AND(AH2&gt;=79.5,AI2&gt;=79.5),"超買區",IF(OR(AH2&gt;75,AI2&gt;75),"靠近超買區",IF(AND(AH2&lt;=20.5,AI2&lt;=20.5),"超賣區",IF(OR(AH2&lt;25,AI2&lt;25),"靠近超賣區",IF(OR(AH2&gt;50,AI2&gt;50),"上徘徊區","下徘徊區"))))))</f>
        <v>靠近超賣區</v>
      </c>
      <c r="AP2" s="60" t="str">
        <f>IF(AND(N2&gt;AA2),"季上",IF(AND(N2&lt;AA2),"季下","季中"))</f>
        <v>季下</v>
      </c>
      <c r="AQ2" s="73" t="str">
        <f>IF(AND(N2&gt;Z2),"月上",IF(AND(N2&lt;Z2),"月下","月中"))</f>
        <v>月下</v>
      </c>
      <c r="AR2" s="73" t="str">
        <f>IF(AND(N2&gt;Y2),"週上",IF(AND(N2&lt;Y2),"週下","週中"))</f>
        <v>週下</v>
      </c>
      <c r="AS2" s="24" t="str">
        <f>IF(M2=AC2,"今日最低(年)",IF(M2=AE2,"今日最低(月)",IF(I2=AC2,"昨日最低(年)",IF(I2=AE2,"昨日最低(月)",IF(E2=AC2,"前日最低(年)",IF(E2=AE2,"前日最低(月)",IF(L2=AB2,"今日最高(年)",IF(L2=AD2,"今日最高(月)",IF(H2=AB2,"昨日最高(年)",IF(H2=AD2,"昨日最高(月)",IF(D2=AB2,"前日最高(年)",IF(D2=AD2,"前日最高(月)",IF(OR(D2&gt;=0.985*AB2,H2&gt;=0.985*AB2,L2&gt;=0.985*AB2),IF(MAX(D2,H2,L2)=L2,"今日最高(近年)",IF(MAX(D2,H2,L2)=H2,"昨日最高(近年)","前日最高(近年)")),IF(OR(D2&gt;=0.985*AD2,H2&gt;=0.985*AD2,L2&gt;=0.985*AD2),IF(MAX(D2,H2,L2)=L2,"今日最高(近月)",IF(MAX(D2,H2,L2)=H2,"昨日最高(近月)","前日最高(近月)")),IF(OR(E2&lt;=1.015*AC2,I2&lt;=1.015*AC2,M2&lt;=1.015*AC2),IF(MIN(E2,I2,M2)=M2,"今日最低(近年)",IF(MIN(E2,I2,M2)=I2,"昨日最低(近年)","前日最低(近年)")),IF(OR(E2&lt;=1.015*AE2,I2&lt;=1.015*AE2,M2&lt;=1.015*AE2),IF(MIN(E2,I2,M2)=M2,"今日最低(近月)",IF(MIN(E2,I2,M2)=I2,"昨日最低(近月)","前日最低(近月)")),""))))))))))))))))</f>
        <v>今日最低(近月)</v>
      </c>
      <c r="AT2" s="24" t="str">
        <f>IF(C2=F2, IF(AND(D2=E2,E2=F2),"一字線",IF(C2=D2,IF((D2-E2)/E2&lt;2.3%,"小T字",IF((D2-E2)/E2&lt;3.6%,"中T字","大T字")),IF(E2=F2,IF((D2-E2)/E2&lt;2.3%,"小墓碑",IF((D2-E2)/E2&lt;3.6%,"中墓碑","大墓碑")),IF(F2&gt;=(D2-((D2-E2)*35%)),IF((D2-E2)/E2&lt;2.3%,"小蜻蜓",IF((D2-E2)/E2&lt;3.6%,"中蜻蜓","大蜻蜓")),IF(C2&lt;=(E2+((D2-E2)*35%)),IF((D2-E2)/E2&lt;2.3%,"小天劍",IF((D2-E2)/E2&lt;3.6%,"中天劍","大天劍")),IF((D2-E2)/E2&lt;2.3%,"小十字",IF((D2-E2)/E2&lt;3.6%,"中十字","大十字"))))))),IF(F2&gt;C2, IF(AND(MAX(C2,F2)=D2,MIN(C2,F2)=E2), IF(OR(C2=F2,ABS(C2-F2)/MIN(C2,F2)&lt;0.15%),紅一字,IF(ABS(C2-F2)/MIN(C2,F2)&lt;2.3%,"小紅K",IF(ABS(C2-F2)/MIN(C2,F2)&lt;3.6%,"中紅K","大紅K"))), IF(SUM((D2-MAX(C2,F2))/(D2-E2), (MIN(C2,F2)-E2)/(D2-E2))&gt;=65%, IF((MIN(C2, F2)-E2)/(D2-E2)&gt;50%, IF(D2=MAX(C2,F2), IF((MIN(C2,F2)-E2)/(D2-E2)&gt;=85%, IF((D2-E2)/E2&lt;2.3%,"小紅T字",IF((D2-E2)/E2&lt;3.6%,"中紅T字","大紅T字")), IF((D2-E2)/E2&lt;2.3%,"小紅頂槌",IF((D2-E2)/E2&lt;3.6%,"中紅頂槌","大紅頂槌"))), IF(SUM((D2-MAX(C2,F2))/(D2-E2), (MIN(C2,F2)-E2)/(D2-E2))&gt;=85%, IF((D2-E2)/E2&lt;2.3%,"小紅蜻蜓",IF((D2-E2)/E2&lt;3.6%,"中紅蜻蜓","大紅蜻蜓")), IF((D2-E2)/E2&lt;2.3%,"小紅上槌",IF((D2-E2)/E2&lt;3.6%,"中紅上槌","大紅上槌")))), IF((D2-MAX(C2, F2))/(D2-E2)&gt;50%, IF(E2=MIN(C2,F2), IF((D2-MAX(C2,F2))/(D2-E2)&gt;=85%, IF((D2-E2)/E2&lt;2.3%,"小紅墓碑",IF((D2-E2)/E2&lt;3.6%,"中紅墓碑","大紅墓碑")), IF((D2-E2)/E2&lt;2.3%,"小紅底槌",IF((D2-E2)/E2&lt;3.6%,"中紅底槌","大紅底槌"))), IF(SUM((D2-MAX(C2,F2))/(D2-E2), (MIN(C2,F2)-E2)/(D2-E2))&gt;=85%, IF((D2-E2)/E2&lt;2.3%,"小紅天劍",IF((D2-E2)/E2&lt;3.6%,"中紅天劍","大紅天劍")), IF((D2-E2)/E2&lt;2.3%,"小紅下槌",IF((D2-E2)/E2&lt;3.6%,"中紅下槌","大紅下槌")))), IF(AND((D2-MAX(C2, F2))/(D2-E2)&gt;=32.5%,(MIN(C2, F2)-E2)/(D2-E2)&gt;=32.5%), IF(SUM((D2-MAX(C2,F2))/(D2-E2), (MIN(C2,F2)-E2)/(D2-E2))&gt;=85%, IF((D2-E2)/E2&lt;2.3%,"小紅十字",IF((D2-E2)/E2&lt;3.6%,"中紅十字","大紅十字")), IF((D2-E2)/E2&lt;2.3%,"小紅十槌",IF((D2-E2)/E2&lt;3.6%,"中紅十槌","大紅十槌"))), IF(D2=MAX(C2,F2), IF(ABS(C2-F2)/MIN(C2,F2)&lt;2.3%,"小紅K下影",IF(ABS(C2-F2)/MIN(C2,F2)&lt;3.6%,"中紅K下影","大紅K下影")), IF(E2=MIN(C2,F2), IF(ABS(C2-F2)/MIN(C2,F2)&lt;2.3%,"小紅K上影",IF(ABS(C2-F2)/MIN(C2,F2)&lt;3.6%,"中紅K上影","大紅K上影")), IF(ABS(C2-F2)/MIN(C2,F2)&lt;2.3%,"小紅K雙影",IF(ABS(C2-F2)/MIN(C2,F2)&lt;3.6%,"中紅K雙影","大紅K雙影"))))))), IF(D2=MAX(C2,F2), IF(ABS(C2-F2)/MIN(C2,F2)&lt;2.3%,"小紅K下影",IF(ABS(C2-F2)/MIN(C2,F2)&lt;3.6%,"中紅K下影","大紅K下影")), IF(E2=MIN(C2,F2), IF(ABS(C2-F2)/MIN(C2,F2)&lt;2.3%,"小紅K上影",IF(ABS(C2-F2)/MIN(C2,F2)&lt;3.6%,"中紅K上影","大紅K上影")), IF(ABS(C2-F2)/MIN(C2,F2)&lt;2.3%,"小紅K雙影",IF(ABS(C2-F2)/MIN(C2,F2)&lt;3.6%,"中紅K雙影","大紅K雙影")))))), IF(AND(MAX(C2,F2)=D2,MIN(C2,F2)=E2), IF(OR(C2=F2,ABS(C2-F2)/MIN(C2,F2)&lt;0.15%),黑一字,IF(ABS(C2-F2)/MIN(C2,F2)&lt;2.3%,"小黑K",IF(ABS(C2-F2)/MIN(C2,F2)&lt;3.6%,"中黑K","大黑K"))), IF(SUM((D2-MAX(C2,F2))/(D2-E2), (MIN(C2,F2)-E2)/(D2-E2))&gt;=65%, IF((MIN(C2, F2)-E2)/(D2-E2)&gt;50%, IF(D2=MAX(C2,F2), IF((MIN(C2,F2)-E2)/(D2-E2)&gt;=85%, IF((D2-E2)/E2&lt;2.3%,"小黑T字",IF((D2-E2)/E2&lt;3.6%,"中黑T字","大黑T字")), IF((D2-E2)/E2&lt;2.3%,"小黑頂槌",IF((D2-E2)/E2&lt;3.6%,"中黑頂槌","大黑頂槌"))), IF(SUM((D2-MAX(C2,F2))/(D2-E2), (MIN(C2,F2)-E2)/(D2-E2))&gt;=85%, IF((D2-E2)/E2&lt;2.3%,"小黑蜻蜓",IF((D2-E2)/E2&lt;3.6%,"中黑蜻蜓","大黑蜻蜓")), IF((D2-E2)/E2&lt;2.3%,"小黑上槌",IF((D2-E2)/E2&lt;3.6%,"中黑上槌","大黑上槌")))), IF((D2-MAX(C2, F2))/(D2-E2)&gt;50%, IF(E2=MIN(C2,F2), IF((D2-MAX(C2,F2))/(D2-E2)&gt;=85%, IF((D2-E2)/E2&lt;2.3%,"小黑墓碑",IF((D2-E2)/E2&lt;3.6%,"中黑墓碑","大黑墓碑")), IF((D2-E2)/E2&lt;2.3%,"小黑底槌",IF((D2-E2)/E2&lt;3.6%,"中黑底槌","大黑底槌"))), IF(SUM((D2-MAX(C2,F2))/(D2-E2), (MIN(C2,F2)-E2)/(D2-E2))&gt;=85%, IF((D2-E2)/E2&lt;2.3%,"小黑天劍",IF((D2-E2)/E2&lt;3.6%,"中黑天劍","大黑天劍")), IF((D2-E2)/E2&lt;2.3%,"小黑下槌",IF((D2-E2)/E2&lt;3.6%,"中黑下槌","大黑下槌")))), IF(AND((D2-MAX(C2, F2))/(D2-E2)&gt;=32.5%,(MIN(C2, F2)-E2)/(D2-E2)&gt;=32.5%), IF(SUM((D2-MAX(C2,F2))/(D2-E2), (MIN(C2,F2)-E2)/(D2-E2))&gt;=85%, IF((D2-E2)/E2&lt;2.3%,"小黑十字",IF((D2-E2)/E2&lt;3.6%,"中黑十字","大黑十字")), IF((D2-E2)/E2&lt;2.3%,"小黑十槌",IF((D2-E2)/E2&lt;3.6%,"中黑十槌","大黑十槌"))), IF(D2=MAX(C2,F2), IF(ABS(C2-F2)/MIN(C2,F2)&lt;2.3%,"小黑K下影",IF(ABS(C2-F2)/MIN(C2,F2)&lt;3.6%,"中黑K下影","大黑K下影")), IF(E2=MIN(C2,F2), IF(ABS(C2-F2)/MIN(C2,F2)&lt;2.3%,"小黑K上影",IF(ABS(C2-F2)/MIN(C2,F2)&lt;3.6%,"中黑K上影","大黑K上影")), IF(ABS(C2-F2)/MIN(C2,F2)&lt;2.3%,"小黑K雙影",IF(ABS(C2-F2)/MIN(C2,F2)&lt;3.6%,"中黑K雙影","大黑K雙影"))))))), IF(D2=MAX(C2,F2), IF(ABS(C2-F2)/MIN(C2,F2)&lt;2.3%,"小黑K下影",IF(ABS(C2-F2)/MIN(C2,F2)&lt;3.6%,"中黑K下影","大黑K下影")), IF(E2=MIN(C2,F2), IF(ABS(C2-F2)/MIN(C2,F2)&lt;2.3%,"小黑K上影",IF(ABS(C2-F2)/MIN(C2,F2)&lt;3.6%,"中黑K上影","大黑K上影")), IF(ABS(C2-F2)/MIN(C2,F2)&lt;2.3%,"小黑K雙影",IF(ABS(C2-F2)/MIN(C2,F2)&lt;3.6%,"中黑K雙影","大黑K雙影"))))))))</f>
        <v>小黑K雙影</v>
      </c>
      <c r="AU2" s="24" t="str">
        <f>IF(G2=J2, IF(AND(H2=I2,I2=J2),"一字線",IF(G2=H2,IF((H2-I2)/I2&lt;2.3%,"小T字",IF((H2-I2)/I2&lt;3.6%,"中T字","大T字")),IF(I2=J2,IF((H2-I2)/I2&lt;2.3%,"小墓碑",IF((H2-I2)/I2&lt;3.6%,"中墓碑","大墓碑")),IF(J2&gt;=(H2-((H2-I2)*35%)),IF((H2-I2)/I2&lt;2.3%,"小蜻蜓",IF((H2-I2)/I2&lt;3.6%,"中蜻蜓","大蜻蜓")),IF(G2&lt;=(I2+((H2-I2)*35%)),IF((H2-I2)/I2&lt;2.3%,"小天劍",IF((H2-I2)/I2&lt;3.6%,"中天劍","大天劍")),IF((H2-I2)/I2&lt;2.3%,"小十字",IF((H2-I2)/I2&lt;3.6%,"中十字","大十字"))))))),IF(J2&gt;G2, IF(AND(MAX(G2,J2)=H2,MIN(G2,J2)=I2), IF(OR(G2=J2,ABS(G2-J2)/MIN(G2,J2)&lt;0.15%),紅一字,IF(ABS(G2-J2)/MIN(G2,J2)&lt;2.3%,"小紅K",IF(ABS(G2-J2)/MIN(G2,J2)&lt;3.6%,"中紅K","大紅K"))), IF(SUM((H2-MAX(G2,J2))/(H2-I2), (MIN(G2,J2)-I2)/(H2-I2))&gt;=65%, IF((MIN(G2, J2)-I2)/(H2-I2)&gt;50%, IF(H2=MAX(G2,J2), IF((MIN(G2,J2)-I2)/(H2-I2)&gt;=85%, IF((H2-I2)/I2&lt;2.3%,"小紅T字",IF((H2-I2)/I2&lt;3.6%,"中紅T字","大紅T字")), IF((H2-I2)/I2&lt;2.3%,"小紅頂槌",IF((H2-I2)/I2&lt;3.6%,"中紅頂槌","大紅頂槌"))), IF(SUM((H2-MAX(G2,J2))/(H2-I2), (MIN(G2,J2)-I2)/(H2-I2))&gt;=85%, IF((H2-I2)/I2&lt;2.3%,"小紅蜻蜓",IF((H2-I2)/I2&lt;3.6%,"中紅蜻蜓","大紅蜻蜓")), IF((H2-I2)/I2&lt;2.3%,"小紅上槌",IF((H2-I2)/I2&lt;3.6%,"中紅上槌","大紅上槌")))), IF((H2-MAX(G2, J2))/(H2-I2)&gt;50%, IF(I2=MIN(G2,J2), IF((H2-MAX(G2,J2))/(H2-I2)&gt;=85%, IF((H2-I2)/I2&lt;2.3%,"小紅墓碑",IF((H2-I2)/I2&lt;3.6%,"中紅墓碑","大紅墓碑")), IF((H2-I2)/I2&lt;2.3%,"小紅底槌",IF((H2-I2)/I2&lt;3.6%,"中紅底槌","大紅底槌"))), IF(SUM((H2-MAX(G2,J2))/(H2-I2), (MIN(G2,J2)-I2)/(H2-I2))&gt;=85%, IF((H2-I2)/I2&lt;2.3%,"小紅天劍",IF((H2-I2)/I2&lt;3.6%,"中紅天劍","大紅天劍")), IF((H2-I2)/I2&lt;2.3%,"小紅下槌",IF((H2-I2)/I2&lt;3.6%,"中紅下槌","大紅下槌")))), IF(AND((H2-MAX(G2, J2))/(H2-I2)&gt;=32.5%,(MIN(G2, J2)-I2)/(H2-I2)&gt;=32.5%), IF(SUM((H2-MAX(G2,J2))/(H2-I2), (MIN(G2,J2)-I2)/(H2-I2))&gt;=85%, IF((H2-I2)/I2&lt;2.3%,"小紅十字",IF((H2-I2)/I2&lt;3.6%,"中紅十字","大紅十字")), IF((H2-I2)/I2&lt;2.3%,"小紅十槌",IF((H2-I2)/I2&lt;3.6%,"中紅十槌","大紅十槌"))), IF(H2=MAX(G2,J2), IF(ABS(G2-J2)/MIN(G2,J2)&lt;2.3%,"小紅K下影",IF(ABS(G2-J2)/MIN(G2,J2)&lt;3.6%,"中紅K下影","大紅K下影")), IF(I2=MIN(G2,J2), IF(ABS(G2-J2)/MIN(G2,J2)&lt;2.3%,"小紅K上影",IF(ABS(G2-J2)/MIN(G2,J2)&lt;3.6%,"中紅K上影","大紅K上影")), IF(ABS(G2-J2)/MIN(G2,J2)&lt;2.3%,"小紅K雙影",IF(ABS(G2-J2)/MIN(G2,J2)&lt;3.6%,"中紅K雙影","大紅K雙影"))))))), IF(H2=MAX(G2,J2), IF(ABS(G2-J2)/MIN(G2,J2)&lt;2.3%,"小紅K下影",IF(ABS(G2-J2)/MIN(G2,J2)&lt;3.6%,"中紅K下影","大紅K下影")), IF(I2=MIN(G2,J2), IF(ABS(G2-J2)/MIN(G2,J2)&lt;2.3%,"小紅K上影",IF(ABS(G2-J2)/MIN(G2,J2)&lt;3.6%,"中紅K上影","大紅K上影")), IF(ABS(G2-J2)/MIN(G2,J2)&lt;2.3%,"小紅K雙影",IF(ABS(G2-J2)/MIN(G2,J2)&lt;3.6%,"中紅K雙影","大紅K雙影")))))), IF(AND(MAX(G2,J2)=H2,MIN(G2,J2)=I2), IF(OR(G2=J2,ABS(G2-J2)/MIN(G2,J2)&lt;0.15%),黑一字,IF(ABS(G2-J2)/MIN(G2,J2)&lt;2.3%,"小黑K",IF(ABS(G2-J2)/MIN(G2,J2)&lt;3.6%,"中黑K","大黑K"))), IF(SUM((H2-MAX(G2,J2))/(H2-I2), (MIN(G2,J2)-I2)/(H2-I2))&gt;=65%, IF((MIN(G2, J2)-I2)/(H2-I2)&gt;50%, IF(H2=MAX(G2,J2), IF((MIN(G2,J2)-I2)/(H2-I2)&gt;=85%, IF((H2-I2)/I2&lt;2.3%,"小黑T字",IF((H2-I2)/I2&lt;3.6%,"中黑T字","大黑T字")), IF((H2-I2)/I2&lt;2.3%,"小黑頂槌",IF((H2-I2)/I2&lt;3.6%,"中黑頂槌","大黑頂槌"))), IF(SUM((H2-MAX(G2,J2))/(H2-I2), (MIN(G2,J2)-I2)/(H2-I2))&gt;=85%, IF((H2-I2)/I2&lt;2.3%,"小黑蜻蜓",IF((H2-I2)/I2&lt;3.6%,"中黑蜻蜓","大黑蜻蜓")), IF((H2-I2)/I2&lt;2.3%,"小黑上槌",IF((H2-I2)/I2&lt;3.6%,"中黑上槌","大黑上槌")))), IF((H2-MAX(G2, J2))/(H2-I2)&gt;50%, IF(I2=MIN(G2,J2), IF((H2-MAX(G2,J2))/(H2-I2)&gt;=85%, IF((H2-I2)/I2&lt;2.3%,"小黑墓碑",IF((H2-I2)/I2&lt;3.6%,"中黑墓碑","大黑墓碑")), IF((H2-I2)/I2&lt;2.3%,"小黑底槌",IF((H2-I2)/I2&lt;3.6%,"中黑底槌","大黑底槌"))), IF(SUM((H2-MAX(G2,J2))/(H2-I2), (MIN(G2,J2)-I2)/(H2-I2))&gt;=85%, IF((H2-I2)/I2&lt;2.3%,"小黑天劍",IF((H2-I2)/I2&lt;3.6%,"中黑天劍","大黑天劍")), IF((H2-I2)/I2&lt;2.3%,"小黑下槌",IF((H2-I2)/I2&lt;3.6%,"中黑下槌","大黑下槌")))), IF(AND((H2-MAX(G2, J2))/(H2-I2)&gt;=32.5%,(MIN(G2, J2)-I2)/(H2-I2)&gt;=32.5%), IF(SUM((H2-MAX(G2,J2))/(H2-I2), (MIN(G2,J2)-I2)/(H2-I2))&gt;=85%, IF((H2-I2)/I2&lt;2.3%,"小黑十字",IF((H2-I2)/I2&lt;3.6%,"中黑十字","大黑十字")), IF((H2-I2)/I2&lt;2.3%,"小黑十槌",IF((H2-I2)/I2&lt;3.6%,"中黑十槌","大黑十槌"))), IF(H2=MAX(G2,J2), IF(ABS(G2-J2)/MIN(G2,J2)&lt;2.3%,"小黑K下影",IF(ABS(G2-J2)/MIN(G2,J2)&lt;3.6%,"中黑K下影","大黑K下影")), IF(I2=MIN(G2,J2), IF(ABS(G2-J2)/MIN(G2,J2)&lt;2.3%,"小黑K上影",IF(ABS(G2-J2)/MIN(G2,J2)&lt;3.6%,"中黑K上影","大黑K上影")), IF(ABS(G2-J2)/MIN(G2,J2)&lt;2.3%,"小黑K雙影",IF(ABS(G2-J2)/MIN(G2,J2)&lt;3.6%,"中黑K雙影","大黑K雙影"))))))), IF(H2=MAX(G2,J2), IF(ABS(G2-J2)/MIN(G2,J2)&lt;2.3%,"小黑K下影",IF(ABS(G2-J2)/MIN(G2,J2)&lt;3.6%,"中黑K下影","大黑K下影")), IF(I2=MIN(G2,J2), IF(ABS(G2-J2)/MIN(G2,J2)&lt;2.3%,"小黑K上影",IF(ABS(G2-J2)/MIN(G2,J2)&lt;3.6%,"中黑K上影","大黑K上影")), IF(ABS(G2-J2)/MIN(G2,J2)&lt;2.3%,"小黑K雙影",IF(ABS(G2-J2)/MIN(G2,J2)&lt;3.6%,"中黑K雙影","大黑K雙影"))))))))</f>
        <v>小黑K上影</v>
      </c>
      <c r="AV2" s="24" t="str">
        <f>IF(K2=N2, IF(AND(L2=M2,M2=N2),"一字線",IF(K2=L2,IF((L2-M2)/M2&lt;2.3%,"小T字",IF((L2-M2)/M2&lt;3.6%,"中T字","大T字")),IF(M2=N2,IF((L2-M2)/M2&lt;2.3%,"小墓碑",IF((L2-M2)/M2&lt;3.6%,"中墓碑","大墓碑")),IF(N2&gt;=(L2-((L2-M2)*35%)),IF((L2-M2)/M2&lt;2.3%,"小蜻蜓",IF((L2-M2)/M2&lt;3.6%,"中蜻蜓","大蜻蜓")),IF(K2&lt;=(M2+((L2-M2)*35%)),IF((L2-M2)/M2&lt;2.3%,"小天劍",IF((L2-M2)/M2&lt;3.6%,"中天劍","大天劍")),IF((L2-M2)/M2&lt;2.3%,"小十字",IF((L2-M2)/M2&lt;3.6%,"中十字","大十字"))))))),IF(N2&gt;K2, IF(AND(MAX(K2,N2)=L2,MIN(K2,N2)=M2), IF(OR(K2=N2,ABS(K2-N2)/MIN(K2,N2)&lt;0.15%),紅一字,IF(ABS(K2-N2)/MIN(K2,N2)&lt;2.3%,"小紅K",IF(ABS(K2-N2)/MIN(K2,N2)&lt;3.6%,"中紅K","大紅K"))), IF(SUM((L2-MAX(K2,N2))/(L2-M2), (MIN(K2,N2)-M2)/(L2-M2))&gt;=65%, IF((MIN(K2, N2)-M2)/(L2-M2)&gt;50%, IF(L2=MAX(K2,N2), IF((MIN(K2,N2)-M2)/(L2-M2)&gt;=85%, IF((L2-M2)/M2&lt;2.3%,"小紅T字",IF((L2-M2)/M2&lt;3.6%,"中紅T字","大紅T字")), IF((L2-M2)/M2&lt;2.3%,"小紅頂槌",IF((L2-M2)/M2&lt;3.6%,"中紅頂槌","大紅頂槌"))), IF(SUM((L2-MAX(K2,N2))/(L2-M2), (MIN(K2,N2)-M2)/(L2-M2))&gt;=85%, IF((L2-M2)/M2&lt;2.3%,"小紅蜻蜓",IF((L2-M2)/M2&lt;3.6%,"中紅蜻蜓","大紅蜻蜓")), IF((L2-M2)/M2&lt;2.3%,"小紅上槌",IF((L2-M2)/M2&lt;3.6%,"中紅上槌","大紅上槌")))), IF((L2-MAX(K2, N2))/(L2-M2)&gt;50%, IF(M2=MIN(K2,N2), IF((L2-MAX(K2,N2))/(L2-M2)&gt;=85%, IF((L2-M2)/M2&lt;2.3%,"小紅墓碑",IF((L2-M2)/M2&lt;3.6%,"中紅墓碑","大紅墓碑")), IF((L2-M2)/M2&lt;2.3%,"小紅底槌",IF((L2-M2)/M2&lt;3.6%,"中紅底槌","大紅底槌"))), IF(SUM((L2-MAX(K2,N2))/(L2-M2), (MIN(K2,N2)-M2)/(L2-M2))&gt;=85%, IF((L2-M2)/M2&lt;2.3%,"小紅天劍",IF((L2-M2)/M2&lt;3.6%,"中紅天劍","大紅天劍")), IF((L2-M2)/M2&lt;2.3%,"小紅下槌",IF((L2-M2)/M2&lt;3.6%,"中紅下槌","大紅下槌")))), IF(AND((L2-MAX(K2, N2))/(L2-M2)&gt;=32.5%,(MIN(K2, N2)-M2)/(L2-M2)&gt;=32.5%), IF(SUM((L2-MAX(K2,N2))/(L2-M2), (MIN(K2,N2)-M2)/(L2-M2))&gt;=85%, IF((L2-M2)/M2&lt;2.3%,"小紅十字",IF((L2-M2)/M2&lt;3.6%,"中紅十字","大紅十字")), IF((L2-M2)/M2&lt;2.3%,"小紅十槌",IF((L2-M2)/M2&lt;3.6%,"中紅十槌","大紅十槌"))), IF(L2=MAX(K2,N2), IF(ABS(K2-N2)/MIN(K2,N2)&lt;2.3%,"小紅K下影",IF(ABS(K2-N2)/MIN(K2,N2)&lt;3.6%,"中紅K下影","大紅K下影")), IF(M2=MIN(K2,N2), IF(ABS(K2-N2)/MIN(K2,N2)&lt;2.3%,"小紅K上影",IF(ABS(K2-N2)/MIN(K2,N2)&lt;3.6%,"中紅K上影","大紅K上影")), IF(ABS(K2-N2)/MIN(K2,N2)&lt;2.3%,"小紅K雙影",IF(ABS(K2-N2)/MIN(K2,N2)&lt;3.6%,"中紅K雙影","大紅K雙影"))))))), IF(L2=MAX(K2,N2), IF(ABS(K2-N2)/MIN(K2,N2)&lt;2.3%,"小紅K下影",IF(ABS(K2-N2)/MIN(K2,N2)&lt;3.6%,"中紅K下影","大紅K下影")), IF(M2=MIN(K2,N2), IF(ABS(K2-N2)/MIN(K2,N2)&lt;2.3%,"小紅K上影",IF(ABS(K2-N2)/MIN(K2,N2)&lt;3.6%,"中紅K上影","大紅K上影")), IF(ABS(K2-N2)/MIN(K2,N2)&lt;2.3%,"小紅K雙影",IF(ABS(K2-N2)/MIN(K2,N2)&lt;3.6%,"中紅K雙影","大紅K雙影")))))), IF(AND(MAX(K2,N2)=L2,MIN(K2,N2)=M2), IF(OR(K2=N2,ABS(K2-N2)/MIN(K2,N2)&lt;0.15%),黑一字,IF(ABS(K2-N2)/MIN(K2,N2)&lt;2.3%,"小黑K",IF(ABS(K2-N2)/MIN(K2,N2)&lt;3.6%,"中黑K","大黑K"))), IF(SUM((L2-MAX(K2,N2))/(L2-M2), (MIN(K2,N2)-M2)/(L2-M2))&gt;=65%, IF((MIN(K2, N2)-M2)/(L2-M2)&gt;50%, IF(L2=MAX(K2,N2), IF((MIN(K2,N2)-M2)/(L2-M2)&gt;=85%, IF((L2-M2)/M2&lt;2.3%,"小黑T字",IF((L2-M2)/M2&lt;3.6%,"中黑T字","大黑T字")), IF((L2-M2)/M2&lt;2.3%,"小黑頂槌",IF((L2-M2)/M2&lt;3.6%,"中黑頂槌","大黑頂槌"))), IF(SUM((L2-MAX(K2,N2))/(L2-M2), (MIN(K2,N2)-M2)/(L2-M2))&gt;=85%, IF((L2-M2)/M2&lt;2.3%,"小黑蜻蜓",IF((L2-M2)/M2&lt;3.6%,"中黑蜻蜓","大黑蜻蜓")), IF((L2-M2)/M2&lt;2.3%,"小黑上槌",IF((L2-M2)/M2&lt;3.6%,"中黑上槌","大黑上槌")))), IF((L2-MAX(K2, N2))/(L2-M2)&gt;50%, IF(M2=MIN(K2,N2), IF((L2-MAX(K2,N2))/(L2-M2)&gt;=85%, IF((L2-M2)/M2&lt;2.3%,"小黑墓碑",IF((L2-M2)/M2&lt;3.6%,"中黑墓碑","大黑墓碑")), IF((L2-M2)/M2&lt;2.3%,"小黑底槌",IF((L2-M2)/M2&lt;3.6%,"中黑底槌","大黑底槌"))), IF(SUM((L2-MAX(K2,N2))/(L2-M2), (MIN(K2,N2)-M2)/(L2-M2))&gt;=85%, IF((L2-M2)/M2&lt;2.3%,"小黑天劍",IF((L2-M2)/M2&lt;3.6%,"中黑天劍","大黑天劍")), IF((L2-M2)/M2&lt;2.3%,"小黑下槌",IF((L2-M2)/M2&lt;3.6%,"中黑下槌","大黑下槌")))), IF(AND((L2-MAX(K2, N2))/(L2-M2)&gt;=32.5%,(MIN(K2, N2)-M2)/(L2-M2)&gt;=32.5%), IF(SUM((L2-MAX(K2,N2))/(L2-M2), (MIN(K2,N2)-M2)/(L2-M2))&gt;=85%, IF((L2-M2)/M2&lt;2.3%,"小黑十字",IF((L2-M2)/M2&lt;3.6%,"中黑十字","大黑十字")), IF((L2-M2)/M2&lt;2.3%,"小黑十槌",IF((L2-M2)/M2&lt;3.6%,"中黑十槌","大黑十槌"))), IF(L2=MAX(K2,N2), IF(ABS(K2-N2)/MIN(K2,N2)&lt;2.3%,"小黑K下影",IF(ABS(K2-N2)/MIN(K2,N2)&lt;3.6%,"中黑K下影","大黑K下影")), IF(M2=MIN(K2,N2), IF(ABS(K2-N2)/MIN(K2,N2)&lt;2.3%,"小黑K上影",IF(ABS(K2-N2)/MIN(K2,N2)&lt;3.6%,"中黑K上影","大黑K上影")), IF(ABS(K2-N2)/MIN(K2,N2)&lt;2.3%,"小黑K雙影",IF(ABS(K2-N2)/MIN(K2,N2)&lt;3.6%,"中黑K雙影","大黑K雙影"))))))), IF(L2=MAX(K2,N2), IF(ABS(K2-N2)/MIN(K2,N2)&lt;2.3%,"小黑K下影",IF(ABS(K2-N2)/MIN(K2,N2)&lt;3.6%,"中黑K下影","大黑K下影")), IF(M2=MIN(K2,N2), IF(ABS(K2-N2)/MIN(K2,N2)&lt;2.3%,"小黑K上影",IF(ABS(K2-N2)/MIN(K2,N2)&lt;3.6%,"中黑K上影","大黑K上影")), IF(ABS(K2-N2)/MIN(K2,N2)&lt;2.3%,"小黑K雙影",IF(ABS(K2-N2)/MIN(K2,N2)&lt;3.6%,"中黑K雙影","大黑K雙影"))))))))</f>
        <v>小黑K下影</v>
      </c>
      <c r="AW2" s="24" t="str">
        <f>IF(AV2="一字線",0&amp;"%",ROUND((L2-MAX(K2, N2))/(L2-M2),1)*100&amp;"%")</f>
        <v>0%</v>
      </c>
      <c r="AX2" s="24" t="str">
        <f>IF(AV2="一字線",0&amp;"%",ROUND((MIN(K2, N2)-M2)/(L2-M2),1) *100&amp;"%")</f>
        <v>50%</v>
      </c>
      <c r="AY2" s="24" t="str">
        <f>IF(OR(COUNTA(Y2,V2)&lt;2,OR(Y2=0,V2=0)),"", IF(AND(Y2&gt;V2,V2&gt;S2),"04週直升+"&amp; ROUND((Y2-V2)/V2*100,2) &amp;"%", IF(AND(Y2&lt;V2,V2&lt;S2),"02週直降"&amp; ROUND((Y2-V2)/V2*100,2) &amp;"%", IF(OR(AND(Y2&gt;V2,V2&lt;S2), AND(Y2&gt;V2,V2=S2)),"05週轉升+"&amp; ROUND((Y2-V2)/V2*100,2) &amp;"%", IF(OR(AND(Y2&lt;V2,V2&gt;S2), AND(Y2&lt;V2,V2=S2)),"03週轉降"&amp; ROUND((Y2-V2)/V2*100,2) &amp;"%", "01週持平"&amp; ROUND((Y2-V2)/V2*100,2) &amp;"%")))))</f>
        <v>02週直降-0.42%</v>
      </c>
      <c r="AZ2" s="179" t="str">
        <f>IF(OR(COUNTA(Z2,W2)&lt;2,OR(Z2=0,W2=0)),"", IF(AND(Z2&gt;W2,W2&gt;T2),"04月直升+"&amp; ROUND((Z2-W2)/W2*100,2) &amp;"%", IF(AND(Z2&lt;W2,W2&lt;T2),"02月直降"&amp; ROUND((Z2-W2)/W2*100,2) &amp;"%", IF(OR(AND(Z2&gt;W2,W2&lt;T2), AND(Z2&gt;W2,W2=T2)),"05月轉升+"&amp; ROUND((Z2-W2)/W2*100,2) &amp;"%", IF(OR(AND(Z2&lt;W2,W2&gt;T2), AND(Z2&lt;W2,W2=T2)),"03月轉降"&amp; ROUND((Z2-W2)/W2*100,2) &amp;"%", "01月持平"&amp; ROUND((Z2-W2)/W2*100,2) &amp;"%")))))</f>
        <v>02月直降-0.32%</v>
      </c>
      <c r="BA2" s="179" t="str">
        <f>IF(OR(COUNTA(AA2,X2)&lt;2,OR(AA2=0,X2=0)),"", IF(AND(AA2&gt;X2,X2&gt;U2),"04季直升+"&amp; ROUND((AA2-X2)/X2*100,2) &amp;"%", IF(AND(AA2&lt;X2,X2&lt;U2),"02季直降"&amp; ROUND((AA2-X2)/X2*100,2) &amp;"%", IF(OR(AND(AA2&gt;X2,X2&lt;U2), AND(AA2&gt;X2,X2=U2)),"05季轉升+"&amp; ROUND((AA2-X2)/X2*100,2) &amp;"%", IF(OR(AND(AA2&lt;X2,X2&gt;U2), AND(AA2&lt;X2,X2=U2)),"03季轉降"&amp; ROUND((AA2-X2)/X2*100,2) &amp;"%", "01季持平"&amp; ROUND((AA2-X2)/X2*100,2) &amp;"%")))))</f>
        <v>02季直降-0.18%</v>
      </c>
      <c r="BB2" s="57" t="str">
        <f>IF(AND(J2&lt;V2, N2&gt;=Y2, J2&lt;W2, N2&gt;=Z2, J2&lt;X2, N2&gt;=AA2),"突破均線(週月季)", IF(AND(J2&lt;W2, N2&gt;=Z2, J2&lt;X2, N2&gt;=AA2),"突破均線(月季)", IF(AND(J2&lt;V2, N2&gt;=Y2, J2&lt;X2, N2&gt;=AA2),"突破均線(週季)", IF(AND(J2&lt;V2, N2&gt;=Y2, J2&lt;W2, N2&gt;=Z2),"突破均線(週月)", IF(AND(J2&lt;X2, N2&gt;=AA2),"突破均線(季)", IF(AND(J2&lt;W2, N2&gt;=Z2),"突破均線(月)", IF(AND(J2&lt;V2, N2&gt;=Y2),"突破均線(週)", IF(AND(M2&lt;Y2, N2&gt;=Y2, M2&lt;Z2, N2&gt;=Z2, M2&lt;AA2, N2&gt;=AA2),"破均站回(週月季)", IF(AND(M2&lt;Z2, N2&gt;=Z2, M2&lt;AA2, N2&gt;=AA2),"破均站回(月季)", IF(AND(M2&lt;Y2, N2&gt;=Y2, M2&lt;AA2, N2&gt;=AA2),"破均站回(週季)", IF(AND(M2&lt;Y2, N2&gt;=Y2, M2&lt;Z2, N2&gt;=Z2),"破均站回(週月)", IF(AND(M2&lt;AA2, N2&gt;=AA2),"破均站回(季)", IF(AND(M2&lt;Z2, N2&gt;=Z2),"破均站回(月)", IF(AND(M2&lt;Y2, N2&gt;=Y2),"破均站回(週)",""))))))))))))))</f>
        <v/>
      </c>
      <c r="BD2" s="24" t="s">
        <v>4769</v>
      </c>
      <c r="BE2" s="151" t="s">
        <v>4735</v>
      </c>
      <c r="BF2" s="149" t="s">
        <v>4768</v>
      </c>
      <c r="BG2" s="151" t="s">
        <v>4736</v>
      </c>
      <c r="BH2" s="149" t="s">
        <v>4768</v>
      </c>
      <c r="BI2" s="151" t="s">
        <v>4737</v>
      </c>
      <c r="BJ2" s="149" t="s">
        <v>4768</v>
      </c>
      <c r="BL2" s="152" t="s">
        <v>4813</v>
      </c>
      <c r="BM2" s="114"/>
      <c r="BN2" s="114"/>
      <c r="BO2" s="114"/>
      <c r="BP2" s="149"/>
    </row>
    <row r="3" spans="1:68" s="169" customFormat="1" ht="16">
      <c r="A3" s="24"/>
      <c r="B3" s="24"/>
      <c r="C3" s="57"/>
      <c r="D3" s="57"/>
      <c r="E3" s="57"/>
      <c r="F3" s="57"/>
      <c r="G3" s="57"/>
      <c r="H3" s="57"/>
      <c r="I3" s="57"/>
      <c r="J3" s="57"/>
      <c r="K3" s="57"/>
      <c r="L3" s="57"/>
      <c r="M3" s="57"/>
      <c r="N3" s="57"/>
      <c r="O3" s="63"/>
      <c r="P3" s="57"/>
      <c r="Q3" s="57"/>
      <c r="R3" s="57"/>
      <c r="S3" s="57"/>
      <c r="T3" s="57"/>
      <c r="U3" s="57"/>
      <c r="V3" s="57"/>
      <c r="W3" s="57"/>
      <c r="X3" s="57"/>
      <c r="Y3" s="57"/>
      <c r="Z3" s="57"/>
      <c r="AA3" s="57"/>
      <c r="AB3" s="57"/>
      <c r="AC3" s="57"/>
      <c r="AD3" s="57"/>
      <c r="AE3" s="57"/>
      <c r="AF3" s="64"/>
      <c r="AG3" s="64"/>
      <c r="AH3" s="64"/>
      <c r="AI3" s="64"/>
      <c r="AJ3" s="61"/>
      <c r="AL3" s="62"/>
      <c r="AM3" s="24"/>
      <c r="AS3" s="24"/>
      <c r="AT3" s="24"/>
      <c r="AU3" s="24"/>
      <c r="AV3" s="24"/>
      <c r="AW3" s="24"/>
      <c r="AX3" s="24"/>
      <c r="AZ3" s="171"/>
      <c r="BA3" s="171"/>
      <c r="BB3" s="57"/>
      <c r="BC3" s="203"/>
      <c r="BD3" s="24" t="s">
        <v>5452</v>
      </c>
      <c r="BE3" s="151" t="s">
        <v>4744</v>
      </c>
      <c r="BF3" s="169">
        <f>ABS(C2-F2)/MIN(C2,F2)</f>
        <v>6.1728395061728392E-3</v>
      </c>
      <c r="BG3" s="151" t="s">
        <v>4745</v>
      </c>
      <c r="BH3" s="169">
        <f>ABS(G2-J2)/MIN(G2,J2)</f>
        <v>6.1728395061728392E-3</v>
      </c>
      <c r="BI3" s="151" t="s">
        <v>4746</v>
      </c>
      <c r="BJ3" s="169">
        <f>ABS(K2-N2)/MIN(K2,N2)</f>
        <v>3.7220843672457989E-3</v>
      </c>
      <c r="BL3" s="152" t="s">
        <v>5453</v>
      </c>
    </row>
    <row r="4" spans="1:68" s="169" customFormat="1" ht="16">
      <c r="A4" s="24"/>
      <c r="B4" s="24"/>
      <c r="C4" s="57"/>
      <c r="D4" s="57"/>
      <c r="E4" s="57"/>
      <c r="F4" s="57"/>
      <c r="G4" s="57"/>
      <c r="H4" s="57"/>
      <c r="I4" s="57"/>
      <c r="J4" s="57"/>
      <c r="K4" s="57"/>
      <c r="L4" s="57"/>
      <c r="M4" s="57"/>
      <c r="N4" s="57"/>
      <c r="O4" s="63"/>
      <c r="P4" s="57"/>
      <c r="Q4" s="57"/>
      <c r="R4" s="57"/>
      <c r="S4" s="57"/>
      <c r="T4" s="57"/>
      <c r="U4" s="57"/>
      <c r="V4" s="57"/>
      <c r="W4" s="57"/>
      <c r="X4" s="57"/>
      <c r="Y4" s="57"/>
      <c r="Z4" s="57"/>
      <c r="AA4" s="57"/>
      <c r="AB4" s="57"/>
      <c r="AC4" s="57"/>
      <c r="AD4" s="57"/>
      <c r="AE4" s="57"/>
      <c r="AF4" s="64"/>
      <c r="AG4" s="64"/>
      <c r="AH4" s="64"/>
      <c r="AI4" s="64"/>
      <c r="AJ4" s="61"/>
      <c r="AL4" s="62"/>
      <c r="AM4" s="24"/>
      <c r="AS4" s="24"/>
      <c r="AT4" s="24"/>
      <c r="AU4" s="24"/>
      <c r="AV4" s="24"/>
      <c r="AW4" s="24"/>
      <c r="AX4" s="24"/>
      <c r="AZ4" s="171"/>
      <c r="BA4" s="171"/>
      <c r="BB4" s="57"/>
      <c r="BC4" s="203"/>
      <c r="BD4" s="24" t="s">
        <v>5454</v>
      </c>
      <c r="BE4" s="151" t="s">
        <v>4783</v>
      </c>
      <c r="BF4" s="169">
        <f>ABS(D2-E2)/E2</f>
        <v>1.3630731102849991E-2</v>
      </c>
      <c r="BG4" s="151" t="s">
        <v>4784</v>
      </c>
      <c r="BH4" s="169">
        <f>ABS(H2-I2)/I2</f>
        <v>1.1111111111111181E-2</v>
      </c>
      <c r="BI4" s="151" t="s">
        <v>4785</v>
      </c>
      <c r="BJ4" s="169">
        <f>ABS(L2-M2)/M2</f>
        <v>7.4719800747199069E-3</v>
      </c>
      <c r="BL4" s="152" t="s">
        <v>5455</v>
      </c>
    </row>
    <row r="5" spans="1:68" s="169" customFormat="1" ht="16">
      <c r="A5" s="24"/>
      <c r="B5" s="24"/>
      <c r="C5" s="57"/>
      <c r="D5" s="57"/>
      <c r="E5" s="57"/>
      <c r="F5" s="57"/>
      <c r="G5" s="57"/>
      <c r="H5" s="57"/>
      <c r="I5" s="57"/>
      <c r="J5" s="57"/>
      <c r="K5" s="57"/>
      <c r="L5" s="57"/>
      <c r="M5" s="57"/>
      <c r="N5" s="57"/>
      <c r="O5" s="63"/>
      <c r="P5" s="57"/>
      <c r="Q5" s="57"/>
      <c r="R5" s="57"/>
      <c r="S5" s="57"/>
      <c r="T5" s="57"/>
      <c r="U5" s="57"/>
      <c r="V5" s="57"/>
      <c r="W5" s="57"/>
      <c r="X5" s="57"/>
      <c r="Y5" s="57"/>
      <c r="Z5" s="57"/>
      <c r="AA5" s="57"/>
      <c r="AB5" s="57"/>
      <c r="AC5" s="57"/>
      <c r="AD5" s="57"/>
      <c r="AE5" s="57"/>
      <c r="AF5" s="64"/>
      <c r="AG5" s="64"/>
      <c r="AH5" s="64"/>
      <c r="AI5" s="64"/>
      <c r="AJ5" s="61"/>
      <c r="AL5" s="62"/>
      <c r="AM5" s="24"/>
      <c r="AS5" s="24"/>
      <c r="AT5" s="24"/>
      <c r="AU5" s="24"/>
      <c r="AV5" s="24"/>
      <c r="AW5" s="24"/>
      <c r="AX5" s="24"/>
      <c r="AZ5" s="171"/>
      <c r="BA5" s="171"/>
      <c r="BB5" s="57"/>
      <c r="BC5" s="203"/>
      <c r="BD5" s="24" t="s">
        <v>5456</v>
      </c>
      <c r="BE5" s="151" t="s">
        <v>4763</v>
      </c>
      <c r="BF5" s="169">
        <f>(D2-MAX(C2,F2))/(D2-E2)</f>
        <v>0.27272727272727154</v>
      </c>
      <c r="BG5" s="151" t="s">
        <v>5457</v>
      </c>
      <c r="BH5" s="169">
        <f>(H2-MAX(G2,J2))/(H2-I2)</f>
        <v>0.44444444444444797</v>
      </c>
      <c r="BI5" s="151" t="s">
        <v>4764</v>
      </c>
      <c r="BJ5" s="169">
        <f>(L2-MAX(K2,N2))/(L2-M2)</f>
        <v>0</v>
      </c>
      <c r="BL5" s="152" t="s">
        <v>5458</v>
      </c>
    </row>
    <row r="6" spans="1:68" s="169" customFormat="1">
      <c r="A6" s="24"/>
      <c r="B6" s="24"/>
      <c r="C6" s="57"/>
      <c r="D6" s="57"/>
      <c r="E6" s="57"/>
      <c r="F6" s="57"/>
      <c r="G6" s="57"/>
      <c r="H6" s="57"/>
      <c r="I6" s="57"/>
      <c r="J6" s="57"/>
      <c r="K6" s="57"/>
      <c r="L6" s="57"/>
      <c r="M6" s="57"/>
      <c r="N6" s="57"/>
      <c r="O6" s="63"/>
      <c r="P6" s="57"/>
      <c r="Q6" s="57"/>
      <c r="R6" s="57"/>
      <c r="S6" s="57"/>
      <c r="T6" s="57"/>
      <c r="U6" s="57"/>
      <c r="V6" s="57"/>
      <c r="W6" s="57"/>
      <c r="X6" s="57"/>
      <c r="Y6" s="57"/>
      <c r="Z6" s="57"/>
      <c r="AA6" s="57"/>
      <c r="AB6" s="57"/>
      <c r="AC6" s="57"/>
      <c r="AD6" s="57"/>
      <c r="AE6" s="57"/>
      <c r="AF6" s="64"/>
      <c r="AG6" s="64"/>
      <c r="AH6" s="64"/>
      <c r="AI6" s="64"/>
      <c r="AJ6" s="61"/>
      <c r="AL6" s="62"/>
      <c r="AM6" s="24"/>
      <c r="AS6" s="24"/>
      <c r="AT6" s="24"/>
      <c r="AU6" s="24"/>
      <c r="AV6" s="24"/>
      <c r="AW6" s="24"/>
      <c r="AX6" s="24"/>
      <c r="AZ6" s="171"/>
      <c r="BA6" s="171"/>
      <c r="BB6" s="57"/>
      <c r="BC6" s="203"/>
      <c r="BD6" s="24" t="s">
        <v>5459</v>
      </c>
      <c r="BE6" s="151" t="s">
        <v>4765</v>
      </c>
      <c r="BF6" s="169">
        <f>(MIN(C2,F2)-E2)/(D2-E2)</f>
        <v>0.27272727272727154</v>
      </c>
      <c r="BG6" s="151" t="s">
        <v>4766</v>
      </c>
      <c r="BH6" s="169">
        <f>(MIN(G2,J2)-I2)/(H2-I2)</f>
        <v>0</v>
      </c>
      <c r="BI6" s="151" t="s">
        <v>4767</v>
      </c>
      <c r="BJ6" s="169">
        <f>(MIN(K2,N2)-M2)/(L2-M2)</f>
        <v>0.49999999999998818</v>
      </c>
      <c r="BL6" s="152"/>
    </row>
    <row r="7" spans="1:68" s="169" customFormat="1">
      <c r="A7" s="24"/>
      <c r="B7" s="24"/>
      <c r="C7" s="57"/>
      <c r="D7" s="57"/>
      <c r="E7" s="57"/>
      <c r="F7" s="57"/>
      <c r="G7" s="57"/>
      <c r="H7" s="57"/>
      <c r="I7" s="57"/>
      <c r="J7" s="57"/>
      <c r="K7" s="57"/>
      <c r="L7" s="57"/>
      <c r="M7" s="57"/>
      <c r="N7" s="57"/>
      <c r="O7" s="63"/>
      <c r="P7" s="57"/>
      <c r="Q7" s="57"/>
      <c r="R7" s="57"/>
      <c r="S7" s="57"/>
      <c r="T7" s="57"/>
      <c r="U7" s="57"/>
      <c r="V7" s="57"/>
      <c r="W7" s="57"/>
      <c r="X7" s="57"/>
      <c r="Y7" s="57"/>
      <c r="Z7" s="57"/>
      <c r="AA7" s="57"/>
      <c r="AB7" s="57"/>
      <c r="AC7" s="57"/>
      <c r="AD7" s="57"/>
      <c r="AE7" s="57"/>
      <c r="AF7" s="64"/>
      <c r="AG7" s="64"/>
      <c r="AH7" s="64"/>
      <c r="AI7" s="64"/>
      <c r="AJ7" s="61"/>
      <c r="AL7" s="62"/>
      <c r="AM7" s="24"/>
      <c r="AS7" s="24"/>
      <c r="AT7" s="24"/>
      <c r="AU7" s="24"/>
      <c r="AV7" s="24"/>
      <c r="AW7" s="24"/>
      <c r="AX7" s="24"/>
      <c r="AZ7" s="171"/>
      <c r="BA7" s="171"/>
      <c r="BB7" s="57"/>
      <c r="BC7" s="203"/>
      <c r="BD7" s="24" t="s">
        <v>5460</v>
      </c>
      <c r="BE7" s="151" t="s">
        <v>4786</v>
      </c>
      <c r="BF7" s="169">
        <f>ABS(C2-F2)/(D2-E2)</f>
        <v>0.45454545454545692</v>
      </c>
      <c r="BG7" s="151" t="s">
        <v>4787</v>
      </c>
      <c r="BH7" s="169">
        <f>ABS(G2-J2)/(H2-I2)</f>
        <v>0.55555555555555203</v>
      </c>
      <c r="BI7" s="151" t="s">
        <v>4788</v>
      </c>
      <c r="BJ7" s="169">
        <f>ABS(K2-N2)/(L2-M2)</f>
        <v>0.50000000000001188</v>
      </c>
      <c r="BL7" s="152"/>
      <c r="BM7" s="169" t="s">
        <v>4759</v>
      </c>
      <c r="BN7" s="169" t="s">
        <v>4760</v>
      </c>
      <c r="BO7" s="169" t="s">
        <v>4761</v>
      </c>
      <c r="BP7" s="169" t="s">
        <v>4762</v>
      </c>
    </row>
    <row r="8" spans="1:68" s="169" customFormat="1">
      <c r="A8" s="24"/>
      <c r="B8" s="24"/>
      <c r="C8" s="57"/>
      <c r="D8" s="57"/>
      <c r="E8" s="57"/>
      <c r="F8" s="57"/>
      <c r="G8" s="57"/>
      <c r="H8" s="57"/>
      <c r="I8" s="57"/>
      <c r="J8" s="57"/>
      <c r="K8" s="57"/>
      <c r="L8" s="57"/>
      <c r="M8" s="57"/>
      <c r="N8" s="57"/>
      <c r="O8" s="63"/>
      <c r="P8" s="57"/>
      <c r="Q8" s="57"/>
      <c r="R8" s="57"/>
      <c r="S8" s="57"/>
      <c r="T8" s="57"/>
      <c r="U8" s="57"/>
      <c r="V8" s="57"/>
      <c r="W8" s="57"/>
      <c r="X8" s="57"/>
      <c r="Y8" s="57"/>
      <c r="Z8" s="57"/>
      <c r="AA8" s="57"/>
      <c r="AB8" s="57"/>
      <c r="AC8" s="57"/>
      <c r="AD8" s="57"/>
      <c r="AE8" s="57"/>
      <c r="AF8" s="64"/>
      <c r="AG8" s="64"/>
      <c r="AH8" s="64"/>
      <c r="AI8" s="64"/>
      <c r="AJ8" s="61"/>
      <c r="AL8" s="62"/>
      <c r="AM8" s="24"/>
      <c r="AS8" s="24"/>
      <c r="AT8" s="24"/>
      <c r="AU8" s="24"/>
      <c r="AV8" s="24"/>
      <c r="AW8" s="24"/>
      <c r="AX8" s="24"/>
      <c r="AZ8" s="171"/>
      <c r="BA8" s="171"/>
      <c r="BB8" s="57"/>
      <c r="BC8" s="203"/>
      <c r="BD8" s="24" t="s">
        <v>5461</v>
      </c>
      <c r="BE8" s="151" t="s">
        <v>4738</v>
      </c>
      <c r="BG8" s="151" t="s">
        <v>4739</v>
      </c>
      <c r="BI8" s="151" t="s">
        <v>4740</v>
      </c>
      <c r="BL8" s="152" t="s">
        <v>4735</v>
      </c>
      <c r="BM8" s="169" t="s">
        <v>4747</v>
      </c>
      <c r="BN8" s="169" t="s">
        <v>4748</v>
      </c>
      <c r="BO8" s="169" t="s">
        <v>4749</v>
      </c>
      <c r="BP8" s="169" t="s">
        <v>4750</v>
      </c>
    </row>
    <row r="9" spans="1:68" s="169" customFormat="1">
      <c r="A9" s="24"/>
      <c r="B9" s="24"/>
      <c r="C9" s="57"/>
      <c r="D9" s="57"/>
      <c r="E9" s="57"/>
      <c r="F9" s="57"/>
      <c r="G9" s="57"/>
      <c r="H9" s="57"/>
      <c r="I9" s="57"/>
      <c r="J9" s="57"/>
      <c r="K9" s="57"/>
      <c r="L9" s="57"/>
      <c r="M9" s="57"/>
      <c r="N9" s="57"/>
      <c r="O9" s="63"/>
      <c r="P9" s="57"/>
      <c r="Q9" s="57"/>
      <c r="R9" s="57"/>
      <c r="S9" s="57"/>
      <c r="T9" s="57"/>
      <c r="U9" s="57"/>
      <c r="V9" s="57"/>
      <c r="W9" s="57"/>
      <c r="X9" s="57"/>
      <c r="Y9" s="57"/>
      <c r="Z9" s="57"/>
      <c r="AA9" s="57"/>
      <c r="AB9" s="57"/>
      <c r="AC9" s="57"/>
      <c r="AD9" s="57"/>
      <c r="AE9" s="57"/>
      <c r="AF9" s="64"/>
      <c r="AG9" s="64"/>
      <c r="AH9" s="64"/>
      <c r="AI9" s="64"/>
      <c r="AJ9" s="61"/>
      <c r="AL9" s="62"/>
      <c r="AM9" s="24"/>
      <c r="AS9" s="24"/>
      <c r="AT9" s="24"/>
      <c r="AU9" s="24"/>
      <c r="AV9" s="24"/>
      <c r="AW9" s="24"/>
      <c r="AX9" s="24"/>
      <c r="AZ9" s="171"/>
      <c r="BA9" s="171"/>
      <c r="BB9" s="57"/>
      <c r="BC9" s="203"/>
      <c r="BD9" s="24" t="s">
        <v>5462</v>
      </c>
      <c r="BE9" s="151" t="s">
        <v>4741</v>
      </c>
      <c r="BG9" s="151" t="s">
        <v>4742</v>
      </c>
      <c r="BI9" s="151" t="s">
        <v>4743</v>
      </c>
      <c r="BL9" s="152" t="s">
        <v>4736</v>
      </c>
      <c r="BM9" s="169" t="s">
        <v>4751</v>
      </c>
      <c r="BN9" s="169" t="s">
        <v>4752</v>
      </c>
      <c r="BO9" s="169" t="s">
        <v>4753</v>
      </c>
      <c r="BP9" s="169" t="s">
        <v>4754</v>
      </c>
    </row>
    <row r="10" spans="1:68" s="169" customFormat="1">
      <c r="A10" s="24"/>
      <c r="B10" s="24"/>
      <c r="C10" s="57"/>
      <c r="D10" s="57"/>
      <c r="E10" s="57"/>
      <c r="F10" s="57"/>
      <c r="G10" s="57"/>
      <c r="H10" s="57"/>
      <c r="I10" s="57"/>
      <c r="J10" s="57"/>
      <c r="K10" s="57"/>
      <c r="L10" s="57"/>
      <c r="M10" s="57"/>
      <c r="N10" s="57"/>
      <c r="O10" s="63"/>
      <c r="P10" s="57"/>
      <c r="Q10" s="57"/>
      <c r="R10" s="57"/>
      <c r="S10" s="57"/>
      <c r="T10" s="57"/>
      <c r="U10" s="57"/>
      <c r="V10" s="57"/>
      <c r="W10" s="57"/>
      <c r="X10" s="57"/>
      <c r="Y10" s="57"/>
      <c r="Z10" s="57"/>
      <c r="AA10" s="57"/>
      <c r="AB10" s="57"/>
      <c r="AC10" s="57"/>
      <c r="AD10" s="57"/>
      <c r="AE10" s="57"/>
      <c r="AF10" s="64"/>
      <c r="AG10" s="64"/>
      <c r="AH10" s="64"/>
      <c r="AI10" s="64"/>
      <c r="AJ10" s="61"/>
      <c r="AL10" s="62"/>
      <c r="AM10" s="24"/>
      <c r="AS10" s="24"/>
      <c r="AT10" s="24"/>
      <c r="AU10" s="24"/>
      <c r="AV10" s="24"/>
      <c r="AW10" s="24"/>
      <c r="AX10" s="24"/>
      <c r="AZ10" s="171"/>
      <c r="BA10" s="171"/>
      <c r="BB10" s="57"/>
      <c r="BC10" s="203"/>
      <c r="BD10" s="24"/>
      <c r="BE10" s="151"/>
      <c r="BG10" s="151"/>
      <c r="BI10" s="151"/>
      <c r="BL10" s="152" t="s">
        <v>4737</v>
      </c>
      <c r="BM10" s="169" t="s">
        <v>4755</v>
      </c>
      <c r="BN10" s="169" t="s">
        <v>4756</v>
      </c>
      <c r="BO10" s="169" t="s">
        <v>4757</v>
      </c>
      <c r="BP10" s="169" t="s">
        <v>4758</v>
      </c>
    </row>
    <row r="11" spans="1:68" s="169" customFormat="1">
      <c r="A11" s="24"/>
      <c r="B11" s="24"/>
      <c r="C11" s="57"/>
      <c r="D11" s="57"/>
      <c r="E11" s="57"/>
      <c r="F11" s="57"/>
      <c r="G11" s="57"/>
      <c r="H11" s="57"/>
      <c r="I11" s="57"/>
      <c r="J11" s="57"/>
      <c r="K11" s="57"/>
      <c r="L11" s="57"/>
      <c r="M11" s="57"/>
      <c r="N11" s="57"/>
      <c r="O11" s="63"/>
      <c r="P11" s="57"/>
      <c r="Q11" s="57"/>
      <c r="R11" s="57"/>
      <c r="S11" s="57"/>
      <c r="T11" s="57"/>
      <c r="U11" s="57"/>
      <c r="V11" s="57"/>
      <c r="W11" s="57"/>
      <c r="X11" s="57"/>
      <c r="Y11" s="57"/>
      <c r="Z11" s="57"/>
      <c r="AA11" s="57"/>
      <c r="AB11" s="57"/>
      <c r="AC11" s="57"/>
      <c r="AD11" s="57"/>
      <c r="AE11" s="57"/>
      <c r="AF11" s="64"/>
      <c r="AG11" s="64"/>
      <c r="AH11" s="64"/>
      <c r="AI11" s="64"/>
      <c r="AJ11" s="61"/>
      <c r="AL11" s="62"/>
      <c r="AM11" s="24"/>
      <c r="AS11" s="24"/>
      <c r="AT11" s="24"/>
      <c r="AU11" s="24"/>
      <c r="AV11" s="24"/>
      <c r="AW11" s="24"/>
      <c r="AX11" s="24"/>
      <c r="AZ11" s="171"/>
      <c r="BA11" s="171"/>
      <c r="BB11" s="57"/>
      <c r="BC11" s="203"/>
      <c r="BD11" s="24" t="s">
        <v>4799</v>
      </c>
      <c r="BE11" s="151" t="s">
        <v>4771</v>
      </c>
      <c r="BF11" s="169" t="str">
        <f>IF(C2=F2,"一字線",IF(F2&gt;C2,"紅K","黑K"))</f>
        <v>黑K</v>
      </c>
      <c r="BG11" s="151"/>
      <c r="BI11" s="151"/>
      <c r="BL11" s="152"/>
    </row>
    <row r="12" spans="1:68" s="169" customFormat="1">
      <c r="A12" s="24"/>
      <c r="B12" s="24"/>
      <c r="C12" s="57"/>
      <c r="D12" s="57"/>
      <c r="E12" s="57"/>
      <c r="F12" s="57"/>
      <c r="G12" s="57"/>
      <c r="H12" s="57"/>
      <c r="I12" s="57"/>
      <c r="J12" s="57"/>
      <c r="K12" s="57"/>
      <c r="L12" s="57"/>
      <c r="M12" s="57"/>
      <c r="N12" s="57"/>
      <c r="O12" s="63"/>
      <c r="P12" s="57"/>
      <c r="Q12" s="57"/>
      <c r="R12" s="57"/>
      <c r="S12" s="57"/>
      <c r="T12" s="57"/>
      <c r="U12" s="57"/>
      <c r="V12" s="57"/>
      <c r="W12" s="57"/>
      <c r="X12" s="57"/>
      <c r="Y12" s="57"/>
      <c r="Z12" s="57"/>
      <c r="AA12" s="57"/>
      <c r="AB12" s="57"/>
      <c r="AC12" s="57"/>
      <c r="AD12" s="57"/>
      <c r="AE12" s="57"/>
      <c r="AF12" s="64"/>
      <c r="AG12" s="64"/>
      <c r="AH12" s="64"/>
      <c r="AI12" s="64"/>
      <c r="AJ12" s="61"/>
      <c r="AL12" s="62"/>
      <c r="AM12" s="24"/>
      <c r="AS12" s="24"/>
      <c r="AT12" s="24"/>
      <c r="AU12" s="24"/>
      <c r="AV12" s="24"/>
      <c r="AW12" s="24"/>
      <c r="AX12" s="24"/>
      <c r="AZ12" s="171"/>
      <c r="BA12" s="171"/>
      <c r="BB12" s="57"/>
      <c r="BC12" s="203"/>
      <c r="BD12" s="24" t="s">
        <v>4793</v>
      </c>
      <c r="BE12" s="151" t="s">
        <v>4794</v>
      </c>
      <c r="BF12" s="169" t="str">
        <f>IF((D2-E2)/E2&lt;0.1%,"含影一字K", IF((D2-E2)/E2&lt;0.5%,"含影微/槌K", IF((D2-E2)/E2&lt;1.5%,"含影小K", IF((D2-E2)/E2&lt;3.5%,"含影中K","含影大K"))))</f>
        <v>含影小K</v>
      </c>
      <c r="BG12" s="151"/>
      <c r="BI12" s="151"/>
      <c r="BL12" s="152"/>
    </row>
    <row r="13" spans="1:68" s="169" customFormat="1">
      <c r="A13" s="24"/>
      <c r="B13" s="24"/>
      <c r="C13" s="24"/>
      <c r="D13" s="24"/>
      <c r="E13" s="24"/>
      <c r="F13" s="24"/>
      <c r="G13" s="24"/>
      <c r="H13" s="24"/>
      <c r="I13" s="57"/>
      <c r="J13" s="57"/>
      <c r="K13" s="57"/>
      <c r="L13" s="57"/>
      <c r="M13" s="57"/>
      <c r="N13" s="57"/>
      <c r="O13" s="63"/>
      <c r="P13" s="57"/>
      <c r="Q13" s="57"/>
      <c r="R13" s="57"/>
      <c r="S13" s="57"/>
      <c r="T13" s="57"/>
      <c r="U13" s="57"/>
      <c r="V13" s="57"/>
      <c r="W13" s="57"/>
      <c r="X13" s="57"/>
      <c r="Y13" s="57"/>
      <c r="Z13" s="57"/>
      <c r="AA13" s="57"/>
      <c r="AB13" s="57"/>
      <c r="AC13" s="57"/>
      <c r="AD13" s="57"/>
      <c r="AE13" s="57"/>
      <c r="AF13" s="64"/>
      <c r="AG13" s="64"/>
      <c r="AH13" s="64"/>
      <c r="AI13" s="64"/>
      <c r="AJ13" s="61"/>
      <c r="AL13" s="62"/>
      <c r="AM13" s="24"/>
      <c r="AS13" s="24"/>
      <c r="AT13" s="24"/>
      <c r="AU13" s="24"/>
      <c r="AV13" s="24"/>
      <c r="AW13" s="24"/>
      <c r="AX13" s="24"/>
      <c r="AZ13" s="171"/>
      <c r="BA13" s="171"/>
      <c r="BB13" s="57"/>
      <c r="BC13" s="203"/>
      <c r="BD13" s="24" t="s">
        <v>4797</v>
      </c>
      <c r="BE13" s="151" t="s">
        <v>4795</v>
      </c>
      <c r="BF13" s="169" t="str">
        <f>IF(ABS(C2-F2)/MIN(C2,F2)&lt;0.1%,"不含影一字K", IF(ABS(C2-F2)/MIN(C2,F2)&lt;0.5%,"不含影微/槌K", IF(ABS(C2-F2)/MIN(C2,F2)&lt;1.5%,"不含影小K", IF(ABS(C2-F2)/MIN(C2,F2)&lt;3.5%,"不含影中K","不含影大K"))))</f>
        <v>不含影小K</v>
      </c>
      <c r="BG13" s="151"/>
      <c r="BI13" s="151"/>
      <c r="BL13" s="152"/>
    </row>
    <row r="14" spans="1:68" s="169" customFormat="1">
      <c r="A14" s="24"/>
      <c r="B14" s="24"/>
      <c r="C14" s="57"/>
      <c r="D14" s="57"/>
      <c r="E14" s="57"/>
      <c r="F14" s="57"/>
      <c r="G14" s="57"/>
      <c r="H14" s="57"/>
      <c r="I14" s="57"/>
      <c r="J14" s="57"/>
      <c r="K14" s="57"/>
      <c r="L14" s="57"/>
      <c r="M14" s="57"/>
      <c r="N14" s="57"/>
      <c r="O14" s="63"/>
      <c r="P14" s="57"/>
      <c r="Q14" s="57"/>
      <c r="R14" s="57"/>
      <c r="S14" s="57"/>
      <c r="T14" s="57"/>
      <c r="U14" s="57"/>
      <c r="V14" s="57"/>
      <c r="W14" s="57"/>
      <c r="X14" s="57"/>
      <c r="Y14" s="57"/>
      <c r="Z14" s="57"/>
      <c r="AA14" s="57"/>
      <c r="AB14" s="57"/>
      <c r="AC14" s="57"/>
      <c r="AD14" s="57"/>
      <c r="AE14" s="57"/>
      <c r="AF14" s="64"/>
      <c r="AG14" s="64"/>
      <c r="AH14" s="64"/>
      <c r="AI14" s="64"/>
      <c r="AJ14" s="61"/>
      <c r="AL14" s="62"/>
      <c r="AM14" s="24"/>
      <c r="AS14" s="24"/>
      <c r="AT14" s="24"/>
      <c r="AU14" s="24"/>
      <c r="AV14" s="24"/>
      <c r="AW14" s="24"/>
      <c r="AX14" s="24"/>
      <c r="AZ14" s="171"/>
      <c r="BA14" s="171"/>
      <c r="BB14" s="57"/>
      <c r="BC14" s="203"/>
      <c r="BD14" s="24" t="s">
        <v>4798</v>
      </c>
      <c r="BE14" s="151" t="s">
        <v>4796</v>
      </c>
      <c r="BF14" s="169" t="str">
        <f>IF(AND(OR(C2=F2, AND(D2=MAX(C2,F2),E2=MIN(C2,F2))),OR(ABS(C2-F2)/MIN(C2,F2)&lt;0.1%, ABS(C2-F2)/MIN(C2,F2)&lt;0.5%)), IF((D2-E2)/E2&lt;0.1%,"含影一字K", IF((D2-E2)/E2&lt;0.5%,"含影微/槌K", IF((D2-E2)/E2&lt;1.5%,"含影小K", IF((D2-E2)/E2&lt;3.5%,"含影中K","含影大K")))), IF(ABS(C2-F2)/MIN(C2,F2)&lt;0.1%,"不含影一字K", IF(ABS(C2-F2)/MIN(C2,F2)&lt;0.5%,"不含影微/槌K", IF(ABS(C2-F2)/MIN(C2,F2)&lt;1.5%,"不含影小K", IF(ABS(C2-F2)/MIN(C2,F2)&lt;3.5%,"不含影中K","不含影大K")))))</f>
        <v>不含影小K</v>
      </c>
      <c r="BG14" s="151"/>
      <c r="BI14" s="151"/>
      <c r="BL14" s="152"/>
    </row>
    <row r="15" spans="1:68" s="169" customFormat="1">
      <c r="A15" s="24"/>
      <c r="B15" s="24"/>
      <c r="C15" s="57"/>
      <c r="D15" s="57"/>
      <c r="E15" s="57"/>
      <c r="F15" s="57"/>
      <c r="G15" s="57"/>
      <c r="H15" s="57"/>
      <c r="I15" s="57"/>
      <c r="J15" s="57"/>
      <c r="K15" s="57"/>
      <c r="L15" s="57"/>
      <c r="M15" s="57"/>
      <c r="N15" s="57"/>
      <c r="O15" s="63"/>
      <c r="P15" s="57"/>
      <c r="Q15" s="57"/>
      <c r="R15" s="57"/>
      <c r="S15" s="57"/>
      <c r="T15" s="57"/>
      <c r="U15" s="57"/>
      <c r="V15" s="57"/>
      <c r="W15" s="57"/>
      <c r="X15" s="57"/>
      <c r="Y15" s="57"/>
      <c r="Z15" s="57"/>
      <c r="AA15" s="57"/>
      <c r="AB15" s="57"/>
      <c r="AC15" s="57"/>
      <c r="AD15" s="57"/>
      <c r="AE15" s="57"/>
      <c r="AF15" s="64"/>
      <c r="AG15" s="64"/>
      <c r="AH15" s="64"/>
      <c r="AI15" s="64"/>
      <c r="AJ15" s="61"/>
      <c r="AL15" s="62"/>
      <c r="AM15" s="24"/>
      <c r="AS15" s="24"/>
      <c r="AT15" s="24"/>
      <c r="AU15" s="24"/>
      <c r="AV15" s="24"/>
      <c r="AW15" s="24"/>
      <c r="AX15" s="24"/>
      <c r="AZ15" s="171"/>
      <c r="BA15" s="171"/>
      <c r="BB15" s="57"/>
      <c r="BC15" s="203"/>
      <c r="BD15" s="24" t="s">
        <v>4801</v>
      </c>
      <c r="BE15" s="151" t="s">
        <v>4800</v>
      </c>
      <c r="BF15" s="169" t="str">
        <f>IF(AND(D2=MAX(C2,F2),E2=MIN(C2,F2)),"無影線", IF(F2=D2,"頂棒", IF(F2=E2,"底棒", IF(F2 &gt;= (D2-((D2-E2)*37.5%)),"上棒", IF(F2 &lt;= (E2+((D2-E2)*37.5%)),"下棒","中棒")))))</f>
        <v>下棒</v>
      </c>
      <c r="BG15" s="151"/>
      <c r="BI15" s="151"/>
      <c r="BL15" s="152"/>
    </row>
    <row r="16" spans="1:68" s="169" customFormat="1">
      <c r="A16" s="24"/>
      <c r="B16" s="24"/>
      <c r="C16" s="57"/>
      <c r="D16" s="57"/>
      <c r="E16" s="57"/>
      <c r="F16" s="57"/>
      <c r="G16" s="57"/>
      <c r="H16" s="57"/>
      <c r="I16" s="57"/>
      <c r="J16" s="57"/>
      <c r="K16" s="57"/>
      <c r="L16" s="57"/>
      <c r="M16" s="57"/>
      <c r="N16" s="57"/>
      <c r="O16" s="63"/>
      <c r="P16" s="57"/>
      <c r="Q16" s="57"/>
      <c r="R16" s="57"/>
      <c r="S16" s="57"/>
      <c r="T16" s="57"/>
      <c r="U16" s="57"/>
      <c r="V16" s="57"/>
      <c r="W16" s="57"/>
      <c r="X16" s="57"/>
      <c r="Y16" s="57"/>
      <c r="Z16" s="57"/>
      <c r="AA16" s="57"/>
      <c r="AB16" s="57"/>
      <c r="AC16" s="57"/>
      <c r="AD16" s="57"/>
      <c r="AE16" s="57"/>
      <c r="AF16" s="64"/>
      <c r="AG16" s="64"/>
      <c r="AH16" s="64"/>
      <c r="AI16" s="64"/>
      <c r="AJ16" s="61"/>
      <c r="AL16" s="62"/>
      <c r="AM16" s="24"/>
      <c r="AS16" s="24"/>
      <c r="AT16" s="24"/>
      <c r="AU16" s="24"/>
      <c r="AV16" s="24"/>
      <c r="AW16" s="24"/>
      <c r="AX16" s="24"/>
      <c r="AZ16" s="171"/>
      <c r="BA16" s="171"/>
      <c r="BB16" s="57"/>
      <c r="BC16" s="203"/>
      <c r="BD16" s="24"/>
      <c r="BE16" s="151"/>
      <c r="BG16" s="151"/>
      <c r="BI16" s="151"/>
      <c r="BL16" s="152"/>
    </row>
    <row r="17" spans="1:64" s="169" customFormat="1">
      <c r="A17" s="24"/>
      <c r="B17" s="24"/>
      <c r="C17" s="57"/>
      <c r="D17" s="57"/>
      <c r="E17" s="57"/>
      <c r="F17" s="57"/>
      <c r="G17" s="57"/>
      <c r="H17" s="57"/>
      <c r="I17" s="57"/>
      <c r="J17" s="57"/>
      <c r="K17" s="57"/>
      <c r="L17" s="57"/>
      <c r="M17" s="57"/>
      <c r="N17" s="57"/>
      <c r="O17" s="63"/>
      <c r="P17" s="57"/>
      <c r="Q17" s="57"/>
      <c r="R17" s="57"/>
      <c r="S17" s="57"/>
      <c r="T17" s="57"/>
      <c r="U17" s="57"/>
      <c r="V17" s="57"/>
      <c r="W17" s="57"/>
      <c r="X17" s="57"/>
      <c r="Y17" s="57"/>
      <c r="Z17" s="57"/>
      <c r="AA17" s="57"/>
      <c r="AB17" s="57"/>
      <c r="AC17" s="57"/>
      <c r="AD17" s="57"/>
      <c r="AE17" s="57"/>
      <c r="AF17" s="64"/>
      <c r="AG17" s="64"/>
      <c r="AH17" s="64"/>
      <c r="AI17" s="64"/>
      <c r="AJ17" s="61"/>
      <c r="AL17" s="62"/>
      <c r="AM17" s="24"/>
      <c r="AS17" s="24"/>
      <c r="AT17" s="24"/>
      <c r="AU17" s="24"/>
      <c r="AV17" s="24"/>
      <c r="AW17" s="24"/>
      <c r="AX17" s="24"/>
      <c r="AZ17" s="171"/>
      <c r="BA17" s="171"/>
      <c r="BB17" s="57"/>
      <c r="BC17" s="203"/>
      <c r="BD17" s="24" t="s">
        <v>4607</v>
      </c>
      <c r="BE17" s="151"/>
      <c r="BG17" s="151"/>
      <c r="BI17" s="151"/>
      <c r="BL17" s="152"/>
    </row>
    <row r="18" spans="1:64" s="169" customFormat="1">
      <c r="A18" s="24"/>
      <c r="B18" s="24"/>
      <c r="C18" s="57"/>
      <c r="D18" s="57"/>
      <c r="E18" s="57"/>
      <c r="F18" s="57"/>
      <c r="G18" s="57"/>
      <c r="H18" s="57"/>
      <c r="I18" s="57"/>
      <c r="J18" s="57"/>
      <c r="K18" s="57"/>
      <c r="L18" s="57"/>
      <c r="M18" s="57"/>
      <c r="N18" s="57"/>
      <c r="O18" s="63"/>
      <c r="P18" s="57"/>
      <c r="Q18" s="57"/>
      <c r="R18" s="57"/>
      <c r="S18" s="57"/>
      <c r="T18" s="57"/>
      <c r="U18" s="57"/>
      <c r="V18" s="57"/>
      <c r="W18" s="57"/>
      <c r="X18" s="57"/>
      <c r="Y18" s="57"/>
      <c r="Z18" s="57"/>
      <c r="AA18" s="57"/>
      <c r="AB18" s="57"/>
      <c r="AC18" s="57"/>
      <c r="AD18" s="57"/>
      <c r="AE18" s="57"/>
      <c r="AF18" s="64"/>
      <c r="AG18" s="64"/>
      <c r="AH18" s="64"/>
      <c r="AI18" s="64"/>
      <c r="AJ18" s="61"/>
      <c r="AL18" s="62"/>
      <c r="AM18" s="24"/>
      <c r="AS18" s="24"/>
      <c r="AT18" s="24"/>
      <c r="AU18" s="24"/>
      <c r="AV18" s="24"/>
      <c r="AW18" s="24"/>
      <c r="AX18" s="24"/>
      <c r="AZ18" s="171"/>
      <c r="BA18" s="171"/>
      <c r="BB18" s="57"/>
      <c r="BC18" s="203"/>
      <c r="BD18" s="24" t="s">
        <v>4775</v>
      </c>
      <c r="BE18" s="151"/>
      <c r="BG18" s="151"/>
      <c r="BI18" s="151"/>
      <c r="BL18" s="152"/>
    </row>
    <row r="19" spans="1:64" s="169" customFormat="1">
      <c r="A19" s="24"/>
      <c r="B19" s="24"/>
      <c r="C19" s="57"/>
      <c r="D19" s="57"/>
      <c r="E19" s="57"/>
      <c r="F19" s="57"/>
      <c r="G19" s="57"/>
      <c r="H19" s="57"/>
      <c r="I19" s="57"/>
      <c r="J19" s="57"/>
      <c r="K19" s="57"/>
      <c r="L19" s="57"/>
      <c r="M19" s="57"/>
      <c r="N19" s="57"/>
      <c r="O19" s="63"/>
      <c r="P19" s="57"/>
      <c r="Q19" s="57"/>
      <c r="R19" s="57"/>
      <c r="S19" s="57"/>
      <c r="T19" s="57"/>
      <c r="U19" s="57"/>
      <c r="V19" s="57"/>
      <c r="W19" s="57"/>
      <c r="X19" s="57"/>
      <c r="Y19" s="57"/>
      <c r="Z19" s="57"/>
      <c r="AA19" s="57"/>
      <c r="AB19" s="57"/>
      <c r="AC19" s="57"/>
      <c r="AD19" s="57"/>
      <c r="AE19" s="57"/>
      <c r="AF19" s="64"/>
      <c r="AG19" s="64"/>
      <c r="AH19" s="64"/>
      <c r="AI19" s="64"/>
      <c r="AJ19" s="61"/>
      <c r="AL19" s="62"/>
      <c r="AM19" s="24"/>
      <c r="AS19" s="24"/>
      <c r="AT19" s="24"/>
      <c r="AU19" s="24"/>
      <c r="AV19" s="24"/>
      <c r="AW19" s="24"/>
      <c r="AX19" s="24"/>
      <c r="AZ19" s="171"/>
      <c r="BA19" s="171"/>
      <c r="BB19" s="57"/>
      <c r="BC19" s="203"/>
      <c r="BD19" s="24" t="s">
        <v>4770</v>
      </c>
      <c r="BE19" s="151"/>
      <c r="BG19" s="151"/>
      <c r="BI19" s="151"/>
      <c r="BL19" s="152"/>
    </row>
    <row r="20" spans="1:64" s="169" customFormat="1">
      <c r="A20" s="24"/>
      <c r="B20" s="24"/>
      <c r="C20" s="57"/>
      <c r="D20" s="57"/>
      <c r="E20" s="57"/>
      <c r="F20" s="57"/>
      <c r="G20" s="57"/>
      <c r="H20" s="57"/>
      <c r="I20" s="57"/>
      <c r="J20" s="57"/>
      <c r="K20" s="57"/>
      <c r="L20" s="57"/>
      <c r="M20" s="57"/>
      <c r="N20" s="57"/>
      <c r="O20" s="63"/>
      <c r="P20" s="57"/>
      <c r="Q20" s="57"/>
      <c r="R20" s="57"/>
      <c r="S20" s="57"/>
      <c r="T20" s="57"/>
      <c r="U20" s="57"/>
      <c r="V20" s="57"/>
      <c r="W20" s="57"/>
      <c r="X20" s="57"/>
      <c r="Y20" s="57"/>
      <c r="Z20" s="57"/>
      <c r="AA20" s="57"/>
      <c r="AB20" s="57"/>
      <c r="AC20" s="57"/>
      <c r="AD20" s="57"/>
      <c r="AE20" s="57"/>
      <c r="AF20" s="64"/>
      <c r="AG20" s="64"/>
      <c r="AH20" s="64"/>
      <c r="AI20" s="64"/>
      <c r="AJ20" s="61"/>
      <c r="AL20" s="62"/>
      <c r="AM20" s="24"/>
      <c r="AS20" s="24"/>
      <c r="AT20" s="24"/>
      <c r="AU20" s="24"/>
      <c r="AV20" s="24"/>
      <c r="AW20" s="24"/>
      <c r="AX20" s="24"/>
      <c r="AZ20" s="171"/>
      <c r="BA20" s="171"/>
      <c r="BB20" s="57"/>
      <c r="BC20" s="203"/>
      <c r="BD20" s="24" t="s">
        <v>4776</v>
      </c>
      <c r="BE20" s="151"/>
      <c r="BF20" s="169" t="str">
        <f>IF(C2=F2, IF(AND(D2=E2,E2=F2),"一字線",IF(C2=D2,IF((D2-E2)/E2&lt;2.3%,"小T字",IF((D2-E2)/E2&lt;3.6%,"中T字","大T字")),IF(E2=F2,IF((D2-E2)/E2&lt;2.3%,"小墓碑",IF((D2-E2)/E2&lt;3.6%,"中墓碑","大墓碑")),IF(F2&gt;=(D2-((D2-E2)*35%)),IF((D2-E2)/E2&lt;2.3%,"小蜻蜓",IF((D2-E2)/E2&lt;3.6%,"中蜻蜓","大蜻蜓")),IF(C2&lt;=(E2+((D2-E2)*35%)),IF((D2-E2)/E2&lt;2.3%,"小天劍",IF((D2-E2)/E2&lt;3.6%,"中天劍","大天劍")),IF((D2-E2)/E2&lt;2.3%,"小十字",IF((D2-E2)/E2&lt;3.6%,"中十字","大十字"))))))),IF(F2&gt;C2, IF(AND(MAX(C2,F2)=D2,MIN(C2,F2)=E2), IF(OR(C2=F2,ABS(C2-F2)/MIN(C2,F2)&lt;0.15%),紅一字,IF(ABS(C2-F2)/MIN(C2,F2)&lt;2.3%,"小紅K",IF(ABS(C2-F2)/MIN(C2,F2)&lt;3.6%,"中紅K","大紅K"))), IF(SUM((D2-MAX(C2,F2))/(D2-E2), (MIN(C2,F2)-E2)/(D2-E2))&gt;=65%, IF((MIN(C2, F2)-E2)/(D2-E2)&gt;50%, IF(D2=MAX(C2,F2), IF((MIN(C2,F2)-E2)/(D2-E2)&gt;=85%, IF((D2-E2)/E2&lt;2.3%,"小紅T字",IF((D2-E2)/E2&lt;3.6%,"中紅T字","大紅T字")), IF((D2-E2)/E2&lt;2.3%,"小紅頂槌",IF((D2-E2)/E2&lt;3.6%,"中紅頂槌","大紅頂槌"))), IF(SUM((D2-MAX(C2,F2))/(D2-E2), (MIN(C2,F2)-E2)/(D2-E2))&gt;=85%, IF((D2-E2)/E2&lt;2.3%,"小紅蜻蜓",IF((D2-E2)/E2&lt;3.6%,"中紅蜻蜓","大紅蜻蜓")), IF((D2-E2)/E2&lt;2.3%,"小紅上槌",IF((D2-E2)/E2&lt;3.6%,"中紅上槌","大紅上槌")))), IF((D2-MAX(C2, F2))/(D2-E2)&gt;50%, IF(E2=MIN(C2,F2), IF((D2-MAX(C2,F2))/(D2-E2)&gt;=85%, IF((D2-E2)/E2&lt;2.3%,"小紅墓碑",IF((D2-E2)/E2&lt;3.6%,"中紅墓碑","大紅墓碑")), IF((D2-E2)/E2&lt;2.3%,"小紅底槌",IF((D2-E2)/E2&lt;3.6%,"中紅底槌","大紅底槌"))), IF(SUM((D2-MAX(C2,F2))/(D2-E2), (MIN(C2,F2)-E2)/(D2-E2))&gt;=85%, IF((D2-E2)/E2&lt;2.3%,"小紅天劍",IF((D2-E2)/E2&lt;3.6%,"中紅天劍","大紅天劍")), IF((D2-E2)/E2&lt;2.3%,"小紅下槌",IF((D2-E2)/E2&lt;3.6%,"中紅下槌","大紅下槌")))), IF(AND((D2-MAX(C2, F2))/(D2-E2)&gt;=32.5%,(MIN(C2, F2)-E2)/(D2-E2)&gt;=32.5%), IF(SUM((D2-MAX(C2,F2))/(D2-E2), (MIN(C2,F2)-E2)/(D2-E2))&gt;=85%, IF((D2-E2)/E2&lt;2.3%,"小紅十字",IF((D2-E2)/E2&lt;3.6%,"中紅十字","大紅十字")), IF((D2-E2)/E2&lt;2.3%,"小紅十槌",IF((D2-E2)/E2&lt;3.6%,"中紅十槌","大紅十槌"))), IF(D2=MAX(C2,F2), IF(ABS(C2-F2)/MIN(C2,F2)&lt;2.3%,"小紅K下影",IF(ABS(C2-F2)/MIN(C2,F2)&lt;3.6%,"中紅K下影","大紅K下影")), IF(E2=MIN(C2,F2), IF(ABS(C2-F2)/MIN(C2,F2)&lt;2.3%,"小紅K上影",IF(ABS(C2-F2)/MIN(C2,F2)&lt;3.6%,"中紅K上影","大紅K上影")), IF(ABS(C2-F2)/MIN(C2,F2)&lt;2.3%,"小紅K雙影",IF(ABS(C2-F2)/MIN(C2,F2)&lt;3.6%,"中紅K雙影","大紅K雙影"))))))), IF(D2=MAX(C2,F2), IF(ABS(C2-F2)/MIN(C2,F2)&lt;2.3%,"小紅K下影",IF(ABS(C2-F2)/MIN(C2,F2)&lt;3.6%,"中紅K下影","大紅K下影")), IF(E2=MIN(C2,F2), IF(ABS(C2-F2)/MIN(C2,F2)&lt;2.3%,"小紅K上影",IF(ABS(C2-F2)/MIN(C2,F2)&lt;3.6%,"中紅K上影","大紅K上影")), IF(ABS(C2-F2)/MIN(C2,F2)&lt;2.3%,"小紅K雙影",IF(ABS(C2-F2)/MIN(C2,F2)&lt;3.6%,"中紅K雙影","大紅K雙影")))))), IF(AND(MAX(C2,F2)=D2,MIN(C2,F2)=E2), IF(OR(C2=F2,ABS(C2-F2)/MIN(C2,F2)&lt;0.15%),黑一字,IF(ABS(C2-F2)/MIN(C2,F2)&lt;2.3%,"小黑K",IF(ABS(C2-F2)/MIN(C2,F2)&lt;3.6%,"中黑K","大黑K"))), IF(SUM((D2-MAX(C2,F2))/(D2-E2), (MIN(C2,F2)-E2)/(D2-E2))&gt;=65%, IF((MIN(C2, F2)-E2)/(D2-E2)&gt;50%, IF(D2=MAX(C2,F2), IF((MIN(C2,F2)-E2)/(D2-E2)&gt;=85%, IF((D2-E2)/E2&lt;2.3%,"小黑T字",IF((D2-E2)/E2&lt;3.6%,"中黑T字","大黑T字")), IF((D2-E2)/E2&lt;2.3%,"小黑頂槌",IF((D2-E2)/E2&lt;3.6%,"中黑頂槌","大黑頂槌"))), IF(SUM((D2-MAX(C2,F2))/(D2-E2), (MIN(C2,F2)-E2)/(D2-E2))&gt;=85%, IF((D2-E2)/E2&lt;2.3%,"小黑蜻蜓",IF((D2-E2)/E2&lt;3.6%,"中黑蜻蜓","大黑蜻蜓")), IF((D2-E2)/E2&lt;2.3%,"小黑上槌",IF((D2-E2)/E2&lt;3.6%,"中黑上槌","大黑上槌")))), IF((D2-MAX(C2, F2))/(D2-E2)&gt;50%, IF(E2=MIN(C2,F2), IF((D2-MAX(C2,F2))/(D2-E2)&gt;=85%, IF((D2-E2)/E2&lt;2.3%,"小黑墓碑",IF((D2-E2)/E2&lt;3.6%,"中黑墓碑","大黑墓碑")), IF((D2-E2)/E2&lt;2.3%,"小黑底槌",IF((D2-E2)/E2&lt;3.6%,"中黑底槌","大黑底槌"))), IF(SUM((D2-MAX(C2,F2))/(D2-E2), (MIN(C2,F2)-E2)/(D2-E2))&gt;=85%, IF((D2-E2)/E2&lt;2.3%,"小黑天劍",IF((D2-E2)/E2&lt;3.6%,"中黑天劍","大黑天劍")), IF((D2-E2)/E2&lt;2.3%,"小黑下槌",IF((D2-E2)/E2&lt;3.6%,"中黑下槌","大黑下槌")))), IF(AND((D2-MAX(C2, F2))/(D2-E2)&gt;=32.5%,(MIN(C2, F2)-E2)/(D2-E2)&gt;=32.5%), IF(SUM((D2-MAX(C2,F2))/(D2-E2), (MIN(C2,F2)-E2)/(D2-E2))&gt;=85%, IF((D2-E2)/E2&lt;2.3%,"小黑十字",IF((D2-E2)/E2&lt;3.6%,"中黑十字","大黑十字")), IF((D2-E2)/E2&lt;2.3%,"小黑十槌",IF((D2-E2)/E2&lt;3.6%,"中黑十槌","大黑十槌"))), IF(D2=MAX(C2,F2), IF(ABS(C2-F2)/MIN(C2,F2)&lt;2.3%,"小黑K下影",IF(ABS(C2-F2)/MIN(C2,F2)&lt;3.6%,"中黑K下影","大黑K下影")), IF(E2=MIN(C2,F2), IF(ABS(C2-F2)/MIN(C2,F2)&lt;2.3%,"小黑K上影",IF(ABS(C2-F2)/MIN(C2,F2)&lt;3.6%,"中黑K上影","大黑K上影")), IF(ABS(C2-F2)/MIN(C2,F2)&lt;2.3%,"小黑K雙影",IF(ABS(C2-F2)/MIN(C2,F2)&lt;3.6%,"中黑K雙影","大黑K雙影"))))))), IF(D2=MAX(C2,F2), IF(ABS(C2-F2)/MIN(C2,F2)&lt;2.3%,"小黑K下影",IF(ABS(C2-F2)/MIN(C2,F2)&lt;3.6%,"中黑K下影","大黑K下影")), IF(E2=MIN(C2,F2), IF(ABS(C2-F2)/MIN(C2,F2)&lt;2.3%,"小黑K上影",IF(ABS(C2-F2)/MIN(C2,F2)&lt;3.6%,"中黑K上影","大黑K上影")), IF(ABS(C2-F2)/MIN(C2,F2)&lt;2.3%,"小黑K雙影",IF(ABS(C2-F2)/MIN(C2,F2)&lt;3.6%,"中黑K雙影","大黑K雙影"))))))))</f>
        <v>小黑K雙影</v>
      </c>
      <c r="BG20" s="151"/>
      <c r="BH20" s="169" t="str">
        <f>IF(G2=J2, IF(AND(H2=I2,I2=J2),"一字線",IF(G2=H2,IF((H2-I2)/I2&lt;2.3%,"小T字",IF((H2-I2)/I2&lt;3.6%,"中T字","大T字")),IF(I2=J2,IF((H2-I2)/I2&lt;2.3%,"小墓碑",IF((H2-I2)/I2&lt;3.6%,"中墓碑","大墓碑")),IF(J2&gt;=(H2-((H2-I2)*35%)),IF((H2-I2)/I2&lt;2.3%,"小蜻蜓",IF((H2-I2)/I2&lt;3.6%,"中蜻蜓","大蜻蜓")),IF(G2&lt;=(I2+((H2-I2)*35%)),IF((H2-I2)/I2&lt;2.3%,"小天劍",IF((H2-I2)/I2&lt;3.6%,"中天劍","大天劍")),IF((H2-I2)/I2&lt;2.3%,"小十字",IF((H2-I2)/I2&lt;3.6%,"中十字","大十字"))))))),IF(J2&gt;G2, IF(AND(MAX(G2,J2)=H2,MIN(G2,J2)=I2), IF(OR(G2=J2,ABS(G2-J2)/MIN(G2,J2)&lt;0.15%),紅一字,IF(ABS(G2-J2)/MIN(G2,J2)&lt;2.3%,"小紅K",IF(ABS(G2-J2)/MIN(G2,J2)&lt;3.6%,"中紅K","大紅K"))), IF(SUM((H2-MAX(G2,J2))/(H2-I2), (MIN(G2,J2)-I2)/(H2-I2))&gt;=65%, IF((MIN(G2, J2)-I2)/(H2-I2)&gt;50%, IF(H2=MAX(G2,J2), IF((MIN(G2,J2)-I2)/(H2-I2)&gt;=85%, IF((H2-I2)/I2&lt;2.3%,"小紅T字",IF((H2-I2)/I2&lt;3.6%,"中紅T字","大紅T字")), IF((H2-I2)/I2&lt;2.3%,"小紅頂槌",IF((H2-I2)/I2&lt;3.6%,"中紅頂槌","大紅頂槌"))), IF(SUM((H2-MAX(G2,J2))/(H2-I2), (MIN(G2,J2)-I2)/(H2-I2))&gt;=85%, IF((H2-I2)/I2&lt;2.3%,"小紅蜻蜓",IF((H2-I2)/I2&lt;3.6%,"中紅蜻蜓","大紅蜻蜓")), IF((H2-I2)/I2&lt;2.3%,"小紅上槌",IF((H2-I2)/I2&lt;3.6%,"中紅上槌","大紅上槌")))), IF((H2-MAX(G2, J2))/(H2-I2)&gt;50%, IF(I2=MIN(G2,J2), IF((H2-MAX(G2,J2))/(H2-I2)&gt;=85%, IF((H2-I2)/I2&lt;2.3%,"小紅墓碑",IF((H2-I2)/I2&lt;3.6%,"中紅墓碑","大紅墓碑")), IF((H2-I2)/I2&lt;2.3%,"小紅底槌",IF((H2-I2)/I2&lt;3.6%,"中紅底槌","大紅底槌"))), IF(SUM((H2-MAX(G2,J2))/(H2-I2), (MIN(G2,J2)-I2)/(H2-I2))&gt;=85%, IF((H2-I2)/I2&lt;2.3%,"小紅天劍",IF((H2-I2)/I2&lt;3.6%,"中紅天劍","大紅天劍")), IF((H2-I2)/I2&lt;2.3%,"小紅下槌",IF((H2-I2)/I2&lt;3.6%,"中紅下槌","大紅下槌")))), IF(AND((H2-MAX(G2, J2))/(H2-I2)&gt;=32.5%,(MIN(G2, J2)-I2)/(H2-I2)&gt;=32.5%), IF(SUM((H2-MAX(G2,J2))/(H2-I2), (MIN(G2,J2)-I2)/(H2-I2))&gt;=85%, IF((H2-I2)/I2&lt;2.3%,"小紅十字",IF((H2-I2)/I2&lt;3.6%,"中紅十字","大紅十字")), IF((H2-I2)/I2&lt;2.3%,"小紅十槌",IF((H2-I2)/I2&lt;3.6%,"中紅十槌","大紅十槌"))), IF(H2=MAX(G2,J2), IF(ABS(G2-J2)/MIN(G2,J2)&lt;2.3%,"小紅K下影",IF(ABS(G2-J2)/MIN(G2,J2)&lt;3.6%,"中紅K下影","大紅K下影")), IF(I2=MIN(G2,J2), IF(ABS(G2-J2)/MIN(G2,J2)&lt;2.3%,"小紅K上影",IF(ABS(G2-J2)/MIN(G2,J2)&lt;3.6%,"中紅K上影","大紅K上影")), IF(ABS(G2-J2)/MIN(G2,J2)&lt;2.3%,"小紅K雙影",IF(ABS(G2-J2)/MIN(G2,J2)&lt;3.6%,"中紅K雙影","大紅K雙影"))))))), IF(H2=MAX(G2,J2), IF(ABS(G2-J2)/MIN(G2,J2)&lt;2.3%,"小紅K下影",IF(ABS(G2-J2)/MIN(G2,J2)&lt;3.6%,"中紅K下影","大紅K下影")), IF(I2=MIN(G2,J2), IF(ABS(G2-J2)/MIN(G2,J2)&lt;2.3%,"小紅K上影",IF(ABS(G2-J2)/MIN(G2,J2)&lt;3.6%,"中紅K上影","大紅K上影")), IF(ABS(G2-J2)/MIN(G2,J2)&lt;2.3%,"小紅K雙影",IF(ABS(G2-J2)/MIN(G2,J2)&lt;3.6%,"中紅K雙影","大紅K雙影")))))), IF(AND(MAX(G2,J2)=H2,MIN(G2,J2)=I2), IF(OR(G2=J2,ABS(G2-J2)/MIN(G2,J2)&lt;0.15%),黑一字,IF(ABS(G2-J2)/MIN(G2,J2)&lt;2.3%,"小黑K",IF(ABS(G2-J2)/MIN(G2,J2)&lt;3.6%,"中黑K","大黑K"))), IF(SUM((H2-MAX(G2,J2))/(H2-I2), (MIN(G2,J2)-I2)/(H2-I2))&gt;=65%, IF((MIN(G2, J2)-I2)/(H2-I2)&gt;50%, IF(H2=MAX(G2,J2), IF((MIN(G2,J2)-I2)/(H2-I2)&gt;=85%, IF((H2-I2)/I2&lt;2.3%,"小黑T字",IF((H2-I2)/I2&lt;3.6%,"中黑T字","大黑T字")), IF((H2-I2)/I2&lt;2.3%,"小黑頂槌",IF((H2-I2)/I2&lt;3.6%,"中黑頂槌","大黑頂槌"))), IF(SUM((H2-MAX(G2,J2))/(H2-I2), (MIN(G2,J2)-I2)/(H2-I2))&gt;=85%, IF((H2-I2)/I2&lt;2.3%,"小黑蜻蜓",IF((H2-I2)/I2&lt;3.6%,"中黑蜻蜓","大黑蜻蜓")), IF((H2-I2)/I2&lt;2.3%,"小黑上槌",IF((H2-I2)/I2&lt;3.6%,"中黑上槌","大黑上槌")))), IF((H2-MAX(G2, J2))/(H2-I2)&gt;50%, IF(I2=MIN(G2,J2), IF((H2-MAX(G2,J2))/(H2-I2)&gt;=85%, IF((H2-I2)/I2&lt;2.3%,"小黑墓碑",IF((H2-I2)/I2&lt;3.6%,"中黑墓碑","大黑墓碑")), IF((H2-I2)/I2&lt;2.3%,"小黑底槌",IF((H2-I2)/I2&lt;3.6%,"中黑底槌","大黑底槌"))), IF(SUM((H2-MAX(G2,J2))/(H2-I2), (MIN(G2,J2)-I2)/(H2-I2))&gt;=85%, IF((H2-I2)/I2&lt;2.3%,"小黑天劍",IF((H2-I2)/I2&lt;3.6%,"中黑天劍","大黑天劍")), IF((H2-I2)/I2&lt;2.3%,"小黑下槌",IF((H2-I2)/I2&lt;3.6%,"中黑下槌","大黑下槌")))), IF(AND((H2-MAX(G2, J2))/(H2-I2)&gt;=32.5%,(MIN(G2, J2)-I2)/(H2-I2)&gt;=32.5%), IF(SUM((H2-MAX(G2,J2))/(H2-I2), (MIN(G2,J2)-I2)/(H2-I2))&gt;=85%, IF((H2-I2)/I2&lt;2.3%,"小黑十字",IF((H2-I2)/I2&lt;3.6%,"中黑十字","大黑十字")), IF((H2-I2)/I2&lt;2.3%,"小黑十槌",IF((H2-I2)/I2&lt;3.6%,"中黑十槌","大黑十槌"))), IF(H2=MAX(G2,J2), IF(ABS(G2-J2)/MIN(G2,J2)&lt;2.3%,"小黑K下影",IF(ABS(G2-J2)/MIN(G2,J2)&lt;3.6%,"中黑K下影","大黑K下影")), IF(I2=MIN(G2,J2), IF(ABS(G2-J2)/MIN(G2,J2)&lt;2.3%,"小黑K上影",IF(ABS(G2-J2)/MIN(G2,J2)&lt;3.6%,"中黑K上影","大黑K上影")), IF(ABS(G2-J2)/MIN(G2,J2)&lt;2.3%,"小黑K雙影",IF(ABS(G2-J2)/MIN(G2,J2)&lt;3.6%,"中黑K雙影","大黑K雙影"))))))), IF(H2=MAX(G2,J2), IF(ABS(G2-J2)/MIN(G2,J2)&lt;2.3%,"小黑K下影",IF(ABS(G2-J2)/MIN(G2,J2)&lt;3.6%,"中黑K下影","大黑K下影")), IF(I2=MIN(G2,J2), IF(ABS(G2-J2)/MIN(G2,J2)&lt;2.3%,"小黑K上影",IF(ABS(G2-J2)/MIN(G2,J2)&lt;3.6%,"中黑K上影","大黑K上影")), IF(ABS(G2-J2)/MIN(G2,J2)&lt;2.3%,"小黑K雙影",IF(ABS(G2-J2)/MIN(G2,J2)&lt;3.6%,"中黑K雙影","大黑K雙影"))))))))</f>
        <v>小黑K上影</v>
      </c>
      <c r="BI20" s="151"/>
      <c r="BJ20" s="169" t="str">
        <f>IF(K2=N2, IF(AND(L2=M2,M2=N2),"一字線",IF(K2=L2,IF((L2-M2)/M2&lt;2.3%,"小T字",IF((L2-M2)/M2&lt;3.6%,"中T字","大T字")),IF(M2=N2,IF((L2-M2)/M2&lt;2.3%,"小墓碑",IF((L2-M2)/M2&lt;3.6%,"中墓碑","大墓碑")),IF(N2&gt;=(L2-((L2-M2)*35%)),IF((L2-M2)/M2&lt;2.3%,"小蜻蜓",IF((L2-M2)/M2&lt;3.6%,"中蜻蜓","大蜻蜓")),IF(K2&lt;=(M2+((L2-M2)*35%)),IF((L2-M2)/M2&lt;2.3%,"小天劍",IF((L2-M2)/M2&lt;3.6%,"中天劍","大天劍")),IF((L2-M2)/M2&lt;2.3%,"小十字",IF((L2-M2)/M2&lt;3.6%,"中十字","大十字"))))))),IF(N2&gt;K2, IF(AND(MAX(K2,N2)=L2,MIN(K2,N2)=M2), IF(OR(K2=N2,ABS(K2-N2)/MIN(K2,N2)&lt;0.15%),紅一字,IF(ABS(K2-N2)/MIN(K2,N2)&lt;2.3%,"小紅K",IF(ABS(K2-N2)/MIN(K2,N2)&lt;3.6%,"中紅K","大紅K"))), IF(SUM((L2-MAX(K2,N2))/(L2-M2), (MIN(K2,N2)-M2)/(L2-M2))&gt;=65%, IF((MIN(K2, N2)-M2)/(L2-M2)&gt;50%, IF(L2=MAX(K2,N2), IF((MIN(K2,N2)-M2)/(L2-M2)&gt;=85%, IF((L2-M2)/M2&lt;2.3%,"小紅T字",IF((L2-M2)/M2&lt;3.6%,"中紅T字","大紅T字")), IF((L2-M2)/M2&lt;2.3%,"小紅頂槌",IF((L2-M2)/M2&lt;3.6%,"中紅頂槌","大紅頂槌"))), IF(SUM((L2-MAX(K2,N2))/(L2-M2), (MIN(K2,N2)-M2)/(L2-M2))&gt;=85%, IF((L2-M2)/M2&lt;2.3%,"小紅蜻蜓",IF((L2-M2)/M2&lt;3.6%,"中紅蜻蜓","大紅蜻蜓")), IF((L2-M2)/M2&lt;2.3%,"小紅上槌",IF((L2-M2)/M2&lt;3.6%,"中紅上槌","大紅上槌")))), IF((L2-MAX(K2, N2))/(L2-M2)&gt;50%, IF(M2=MIN(K2,N2), IF((L2-MAX(K2,N2))/(L2-M2)&gt;=85%, IF((L2-M2)/M2&lt;2.3%,"小紅墓碑",IF((L2-M2)/M2&lt;3.6%,"中紅墓碑","大紅墓碑")), IF((L2-M2)/M2&lt;2.3%,"小紅底槌",IF((L2-M2)/M2&lt;3.6%,"中紅底槌","大紅底槌"))), IF(SUM((L2-MAX(K2,N2))/(L2-M2), (MIN(K2,N2)-M2)/(L2-M2))&gt;=85%, IF((L2-M2)/M2&lt;2.3%,"小紅天劍",IF((L2-M2)/M2&lt;3.6%,"中紅天劍","大紅天劍")), IF((L2-M2)/M2&lt;2.3%,"小紅下槌",IF((L2-M2)/M2&lt;3.6%,"中紅下槌","大紅下槌")))), IF(AND((L2-MAX(K2, N2))/(L2-M2)&gt;=32.5%,(MIN(K2, N2)-M2)/(L2-M2)&gt;=32.5%), IF(SUM((L2-MAX(K2,N2))/(L2-M2), (MIN(K2,N2)-M2)/(L2-M2))&gt;=85%, IF((L2-M2)/M2&lt;2.3%,"小紅十字",IF((L2-M2)/M2&lt;3.6%,"中紅十字","大紅十字")), IF((L2-M2)/M2&lt;2.3%,"小紅十槌",IF((L2-M2)/M2&lt;3.6%,"中紅十槌","大紅十槌"))), IF(L2=MAX(K2,N2), IF(ABS(K2-N2)/MIN(K2,N2)&lt;2.3%,"小紅K下影",IF(ABS(K2-N2)/MIN(K2,N2)&lt;3.6%,"中紅K下影","大紅K下影")), IF(M2=MIN(K2,N2), IF(ABS(K2-N2)/MIN(K2,N2)&lt;2.3%,"小紅K上影",IF(ABS(K2-N2)/MIN(K2,N2)&lt;3.6%,"中紅K上影","大紅K上影")), IF(ABS(K2-N2)/MIN(K2,N2)&lt;2.3%,"小紅K雙影",IF(ABS(K2-N2)/MIN(K2,N2)&lt;3.6%,"中紅K雙影","大紅K雙影"))))))), IF(L2=MAX(K2,N2), IF(ABS(K2-N2)/MIN(K2,N2)&lt;2.3%,"小紅K下影",IF(ABS(K2-N2)/MIN(K2,N2)&lt;3.6%,"中紅K下影","大紅K下影")), IF(M2=MIN(K2,N2), IF(ABS(K2-N2)/MIN(K2,N2)&lt;2.3%,"小紅K上影",IF(ABS(K2-N2)/MIN(K2,N2)&lt;3.6%,"中紅K上影","大紅K上影")), IF(ABS(K2-N2)/MIN(K2,N2)&lt;2.3%,"小紅K雙影",IF(ABS(K2-N2)/MIN(K2,N2)&lt;3.6%,"中紅K雙影","大紅K雙影")))))), IF(AND(MAX(K2,N2)=L2,MIN(K2,N2)=M2), IF(OR(K2=N2,ABS(K2-N2)/MIN(K2,N2)&lt;0.15%),黑一字,IF(ABS(K2-N2)/MIN(K2,N2)&lt;2.3%,"小黑K",IF(ABS(K2-N2)/MIN(K2,N2)&lt;3.6%,"中黑K","大黑K"))), IF(SUM((L2-MAX(K2,N2))/(L2-M2), (MIN(K2,N2)-M2)/(L2-M2))&gt;=65%, IF((MIN(K2, N2)-M2)/(L2-M2)&gt;50%, IF(L2=MAX(K2,N2), IF((MIN(K2,N2)-M2)/(L2-M2)&gt;=85%, IF((L2-M2)/M2&lt;2.3%,"小黑T字",IF((L2-M2)/M2&lt;3.6%,"中黑T字","大黑T字")), IF((L2-M2)/M2&lt;2.3%,"小黑頂槌",IF((L2-M2)/M2&lt;3.6%,"中黑頂槌","大黑頂槌"))), IF(SUM((L2-MAX(K2,N2))/(L2-M2), (MIN(K2,N2)-M2)/(L2-M2))&gt;=85%, IF((L2-M2)/M2&lt;2.3%,"小黑蜻蜓",IF((L2-M2)/M2&lt;3.6%,"中黑蜻蜓","大黑蜻蜓")), IF((L2-M2)/M2&lt;2.3%,"小黑上槌",IF((L2-M2)/M2&lt;3.6%,"中黑上槌","大黑上槌")))), IF((L2-MAX(K2, N2))/(L2-M2)&gt;50%, IF(M2=MIN(K2,N2), IF((L2-MAX(K2,N2))/(L2-M2)&gt;=85%, IF((L2-M2)/M2&lt;2.3%,"小黑墓碑",IF((L2-M2)/M2&lt;3.6%,"中黑墓碑","大黑墓碑")), IF((L2-M2)/M2&lt;2.3%,"小黑底槌",IF((L2-M2)/M2&lt;3.6%,"中黑底槌","大黑底槌"))), IF(SUM((L2-MAX(K2,N2))/(L2-M2), (MIN(K2,N2)-M2)/(L2-M2))&gt;=85%, IF((L2-M2)/M2&lt;2.3%,"小黑天劍",IF((L2-M2)/M2&lt;3.6%,"中黑天劍","大黑天劍")), IF((L2-M2)/M2&lt;2.3%,"小黑下槌",IF((L2-M2)/M2&lt;3.6%,"中黑下槌","大黑下槌")))), IF(AND((L2-MAX(K2, N2))/(L2-M2)&gt;=32.5%,(MIN(K2, N2)-M2)/(L2-M2)&gt;=32.5%), IF(SUM((L2-MAX(K2,N2))/(L2-M2), (MIN(K2,N2)-M2)/(L2-M2))&gt;=85%, IF((L2-M2)/M2&lt;2.3%,"小黑十字",IF((L2-M2)/M2&lt;3.6%,"中黑十字","大黑十字")), IF((L2-M2)/M2&lt;2.3%,"小黑十槌",IF((L2-M2)/M2&lt;3.6%,"中黑十槌","大黑十槌"))), IF(L2=MAX(K2,N2), IF(ABS(K2-N2)/MIN(K2,N2)&lt;2.3%,"小黑K下影",IF(ABS(K2-N2)/MIN(K2,N2)&lt;3.6%,"中黑K下影","大黑K下影")), IF(M2=MIN(K2,N2), IF(ABS(K2-N2)/MIN(K2,N2)&lt;2.3%,"小黑K上影",IF(ABS(K2-N2)/MIN(K2,N2)&lt;3.6%,"中黑K上影","大黑K上影")), IF(ABS(K2-N2)/MIN(K2,N2)&lt;2.3%,"小黑K雙影",IF(ABS(K2-N2)/MIN(K2,N2)&lt;3.6%,"中黑K雙影","大黑K雙影"))))))), IF(L2=MAX(K2,N2), IF(ABS(K2-N2)/MIN(K2,N2)&lt;2.3%,"小黑K下影",IF(ABS(K2-N2)/MIN(K2,N2)&lt;3.6%,"中黑K下影","大黑K下影")), IF(M2=MIN(K2,N2), IF(ABS(K2-N2)/MIN(K2,N2)&lt;2.3%,"小黑K上影",IF(ABS(K2-N2)/MIN(K2,N2)&lt;3.6%,"中黑K上影","大黑K上影")), IF(ABS(K2-N2)/MIN(K2,N2)&lt;2.3%,"小黑K雙影",IF(ABS(K2-N2)/MIN(K2,N2)&lt;3.6%,"中黑K雙影","大黑K雙影"))))))))</f>
        <v>小黑K下影</v>
      </c>
      <c r="BL20" s="152"/>
    </row>
    <row r="21" spans="1:64" s="169" customFormat="1">
      <c r="A21" s="24"/>
      <c r="B21" s="24"/>
      <c r="C21" s="57"/>
      <c r="D21" s="57"/>
      <c r="E21" s="57"/>
      <c r="F21" s="57"/>
      <c r="G21" s="57"/>
      <c r="H21" s="57"/>
      <c r="I21" s="57"/>
      <c r="J21" s="57"/>
      <c r="K21" s="57"/>
      <c r="L21" s="57"/>
      <c r="M21" s="57"/>
      <c r="N21" s="57"/>
      <c r="O21" s="63"/>
      <c r="P21" s="57"/>
      <c r="Q21" s="57"/>
      <c r="R21" s="57"/>
      <c r="S21" s="57"/>
      <c r="T21" s="57"/>
      <c r="U21" s="57"/>
      <c r="V21" s="57"/>
      <c r="W21" s="57"/>
      <c r="X21" s="57"/>
      <c r="Y21" s="57"/>
      <c r="Z21" s="57"/>
      <c r="AA21" s="57"/>
      <c r="AB21" s="57"/>
      <c r="AC21" s="57"/>
      <c r="AD21" s="57"/>
      <c r="AE21" s="57"/>
      <c r="AF21" s="64"/>
      <c r="AG21" s="64"/>
      <c r="AH21" s="64"/>
      <c r="AI21" s="64"/>
      <c r="AJ21" s="61"/>
      <c r="AL21" s="62"/>
      <c r="AM21" s="24"/>
      <c r="AS21" s="24"/>
      <c r="AT21" s="24"/>
      <c r="AU21" s="24"/>
      <c r="AV21" s="24"/>
      <c r="AW21" s="24"/>
      <c r="AX21" s="24"/>
      <c r="AZ21" s="171"/>
      <c r="BA21" s="171"/>
      <c r="BB21" s="57"/>
      <c r="BC21" s="203"/>
      <c r="BD21" s="24"/>
      <c r="BE21" s="151"/>
      <c r="BG21" s="151"/>
      <c r="BI21" s="151"/>
      <c r="BL21" s="152"/>
    </row>
    <row r="22" spans="1:64" s="169" customFormat="1">
      <c r="A22" s="24"/>
      <c r="B22" s="24"/>
      <c r="C22" s="57"/>
      <c r="D22" s="57"/>
      <c r="E22" s="57"/>
      <c r="F22" s="57"/>
      <c r="G22" s="57"/>
      <c r="H22" s="57"/>
      <c r="I22" s="57"/>
      <c r="J22" s="57"/>
      <c r="K22" s="57"/>
      <c r="L22" s="57"/>
      <c r="M22" s="57"/>
      <c r="N22" s="57"/>
      <c r="O22" s="63"/>
      <c r="P22" s="57"/>
      <c r="Q22" s="57"/>
      <c r="R22" s="57"/>
      <c r="S22" s="57"/>
      <c r="T22" s="57"/>
      <c r="U22" s="57"/>
      <c r="V22" s="57"/>
      <c r="W22" s="57"/>
      <c r="X22" s="57"/>
      <c r="Y22" s="57"/>
      <c r="Z22" s="57"/>
      <c r="AA22" s="57"/>
      <c r="AB22" s="57"/>
      <c r="AC22" s="57"/>
      <c r="AD22" s="57"/>
      <c r="AE22" s="57"/>
      <c r="AF22" s="64"/>
      <c r="AG22" s="64"/>
      <c r="AH22" s="64"/>
      <c r="AI22" s="64"/>
      <c r="AJ22" s="61"/>
      <c r="AL22" s="62"/>
      <c r="AM22" s="24"/>
      <c r="AS22" s="24"/>
      <c r="AT22" s="24"/>
      <c r="AU22" s="24"/>
      <c r="AV22" s="24"/>
      <c r="AW22" s="24"/>
      <c r="AX22" s="24"/>
      <c r="AZ22" s="171"/>
      <c r="BA22" s="171"/>
      <c r="BB22" s="57"/>
      <c r="BC22" s="203"/>
      <c r="BD22" s="24"/>
      <c r="BE22" s="151"/>
      <c r="BG22" s="151"/>
      <c r="BI22" s="151"/>
      <c r="BL22" s="152"/>
    </row>
    <row r="23" spans="1:64" s="169" customFormat="1">
      <c r="A23" s="24"/>
      <c r="B23" s="24"/>
      <c r="C23" s="57"/>
      <c r="D23" s="57"/>
      <c r="E23" s="57"/>
      <c r="F23" s="57"/>
      <c r="G23" s="57"/>
      <c r="H23" s="57"/>
      <c r="I23" s="57"/>
      <c r="J23" s="57"/>
      <c r="K23" s="57"/>
      <c r="L23" s="57"/>
      <c r="M23" s="57"/>
      <c r="N23" s="57"/>
      <c r="O23" s="63"/>
      <c r="P23" s="57"/>
      <c r="Q23" s="57"/>
      <c r="R23" s="57"/>
      <c r="S23" s="57"/>
      <c r="T23" s="57"/>
      <c r="U23" s="57"/>
      <c r="V23" s="57"/>
      <c r="W23" s="57"/>
      <c r="X23" s="57"/>
      <c r="Y23" s="57"/>
      <c r="Z23" s="57"/>
      <c r="AA23" s="57"/>
      <c r="AB23" s="57"/>
      <c r="AC23" s="57"/>
      <c r="AD23" s="57"/>
      <c r="AE23" s="57"/>
      <c r="AF23" s="64"/>
      <c r="AG23" s="64"/>
      <c r="AH23" s="64"/>
      <c r="AI23" s="64"/>
      <c r="AJ23" s="61"/>
      <c r="AL23" s="62"/>
      <c r="AM23" s="24"/>
      <c r="AS23" s="24"/>
      <c r="AT23" s="24"/>
      <c r="AU23" s="24"/>
      <c r="AV23" s="24"/>
      <c r="AW23" s="24"/>
      <c r="AX23" s="24"/>
      <c r="AZ23" s="171"/>
      <c r="BA23" s="171"/>
      <c r="BB23" s="57"/>
      <c r="BC23" s="203"/>
      <c r="BD23" s="24"/>
      <c r="BE23" s="151"/>
      <c r="BG23" s="151"/>
      <c r="BI23" s="151"/>
      <c r="BL23" s="152"/>
    </row>
    <row r="24" spans="1:64" s="169" customFormat="1">
      <c r="A24" s="24"/>
      <c r="B24" s="24"/>
      <c r="C24" s="57"/>
      <c r="D24" s="57"/>
      <c r="E24" s="57"/>
      <c r="F24" s="57"/>
      <c r="G24" s="57"/>
      <c r="H24" s="57"/>
      <c r="I24" s="57"/>
      <c r="J24" s="57"/>
      <c r="K24" s="57"/>
      <c r="L24" s="57"/>
      <c r="M24" s="57"/>
      <c r="N24" s="57"/>
      <c r="O24" s="63"/>
      <c r="P24" s="57"/>
      <c r="Q24" s="57"/>
      <c r="R24" s="57"/>
      <c r="S24" s="57"/>
      <c r="T24" s="57"/>
      <c r="U24" s="57"/>
      <c r="V24" s="57"/>
      <c r="W24" s="57"/>
      <c r="X24" s="57"/>
      <c r="Y24" s="57"/>
      <c r="Z24" s="57"/>
      <c r="AA24" s="57"/>
      <c r="AB24" s="57"/>
      <c r="AC24" s="57"/>
      <c r="AD24" s="57"/>
      <c r="AE24" s="57"/>
      <c r="AF24" s="64"/>
      <c r="AG24" s="64"/>
      <c r="AH24" s="64"/>
      <c r="AI24" s="64"/>
      <c r="AJ24" s="61"/>
      <c r="AL24" s="62"/>
      <c r="AM24" s="24"/>
      <c r="AS24" s="24"/>
      <c r="AT24" s="24"/>
      <c r="AU24" s="24"/>
      <c r="AV24" s="24"/>
      <c r="AW24" s="24"/>
      <c r="AX24" s="24"/>
      <c r="AZ24" s="171"/>
      <c r="BA24" s="171"/>
      <c r="BB24" s="57"/>
      <c r="BC24" s="203"/>
      <c r="BD24" s="24"/>
      <c r="BE24" s="151"/>
      <c r="BG24" s="151"/>
      <c r="BI24" s="151"/>
      <c r="BL24" s="152"/>
    </row>
    <row r="25" spans="1:64" s="169" customFormat="1">
      <c r="A25" s="24"/>
      <c r="B25" s="24"/>
      <c r="C25" s="57"/>
      <c r="D25" s="57"/>
      <c r="E25" s="57"/>
      <c r="F25" s="57"/>
      <c r="G25" s="57"/>
      <c r="H25" s="57"/>
      <c r="I25" s="57"/>
      <c r="J25" s="57"/>
      <c r="K25" s="57"/>
      <c r="L25" s="57"/>
      <c r="M25" s="57"/>
      <c r="N25" s="57"/>
      <c r="O25" s="63"/>
      <c r="P25" s="57"/>
      <c r="Q25" s="57"/>
      <c r="R25" s="57"/>
      <c r="S25" s="57"/>
      <c r="T25" s="57"/>
      <c r="U25" s="57"/>
      <c r="V25" s="57"/>
      <c r="W25" s="57"/>
      <c r="X25" s="57"/>
      <c r="Y25" s="57"/>
      <c r="Z25" s="57"/>
      <c r="AA25" s="57"/>
      <c r="AB25" s="57"/>
      <c r="AC25" s="57"/>
      <c r="AD25" s="57"/>
      <c r="AE25" s="57"/>
      <c r="AF25" s="64"/>
      <c r="AG25" s="64"/>
      <c r="AH25" s="64"/>
      <c r="AI25" s="64"/>
      <c r="AJ25" s="61"/>
      <c r="AL25" s="62"/>
      <c r="AM25" s="24"/>
      <c r="AS25" s="24"/>
      <c r="AT25" s="24"/>
      <c r="AU25" s="24"/>
      <c r="AV25" s="24"/>
      <c r="AW25" s="24"/>
      <c r="AX25" s="24"/>
      <c r="AZ25" s="171"/>
      <c r="BA25" s="171"/>
      <c r="BB25" s="57"/>
      <c r="BC25" s="203"/>
      <c r="BD25" s="24"/>
      <c r="BE25" s="151"/>
      <c r="BG25" s="151"/>
      <c r="BI25" s="151"/>
      <c r="BL25" s="152"/>
    </row>
    <row r="26" spans="1:64" s="169" customFormat="1">
      <c r="A26" s="24"/>
      <c r="B26" s="24"/>
      <c r="C26" s="57"/>
      <c r="D26" s="57"/>
      <c r="E26" s="57"/>
      <c r="F26" s="57"/>
      <c r="G26" s="57"/>
      <c r="H26" s="57"/>
      <c r="I26" s="57"/>
      <c r="J26" s="57"/>
      <c r="K26" s="57"/>
      <c r="L26" s="57"/>
      <c r="M26" s="57"/>
      <c r="N26" s="57"/>
      <c r="O26" s="63"/>
      <c r="P26" s="57"/>
      <c r="Q26" s="57"/>
      <c r="R26" s="57"/>
      <c r="S26" s="57"/>
      <c r="T26" s="57"/>
      <c r="U26" s="57"/>
      <c r="V26" s="57"/>
      <c r="W26" s="57"/>
      <c r="X26" s="57"/>
      <c r="Y26" s="57"/>
      <c r="Z26" s="57"/>
      <c r="AA26" s="57"/>
      <c r="AB26" s="57"/>
      <c r="AC26" s="57"/>
      <c r="AD26" s="57"/>
      <c r="AE26" s="57"/>
      <c r="AF26" s="64"/>
      <c r="AG26" s="64"/>
      <c r="AH26" s="64"/>
      <c r="AI26" s="64"/>
      <c r="AJ26" s="61"/>
      <c r="AL26" s="62"/>
      <c r="AM26" s="24"/>
      <c r="AS26" s="24"/>
      <c r="AT26" s="24"/>
      <c r="AU26" s="24"/>
      <c r="AV26" s="24"/>
      <c r="AW26" s="24"/>
      <c r="AX26" s="24"/>
      <c r="AZ26" s="171"/>
      <c r="BA26" s="171"/>
      <c r="BB26" s="57"/>
      <c r="BC26" s="203"/>
      <c r="BD26" s="24" t="s">
        <v>4576</v>
      </c>
      <c r="BE26" s="151" t="str">
        <f>IF(AND(MIN(C2,F2)&gt;MAX(G2,J2),MAX(G2,J2)&lt;MIN(K2,N2),IFERROR(IF(FIND("黑",AT2),"V",),"X")="V",IFERROR(IF(FIND("紅",AV2),"V",),"X")="V"), IF(OR(IFERROR(IF(FIND("十字",AU2),"V",),"X")="V",IFERROR(IF(FIND("T字",AU2),"V",),"X")="V",IFERROR(IF(FIND("蜻蜓",AU2),"V",),"X")="V",IFERROR(IF(FIND("頂槌",AU2),"V",),"X")="V",IFERROR(IF(FIND("上槌",AU2),"V",),"X")="V"),"晨蜻蜓", IF(IFERROR(IF(FIND("紅",AU2),"V",),"X")="V","晨紅星", " 晨黑星")), AV2)</f>
        <v>小黑K下影</v>
      </c>
      <c r="BG26" s="151"/>
      <c r="BI26" s="151"/>
      <c r="BL26" s="152"/>
    </row>
    <row r="27" spans="1:64" s="169" customFormat="1">
      <c r="A27" s="24"/>
      <c r="B27" s="24"/>
      <c r="C27" s="57"/>
      <c r="D27" s="57"/>
      <c r="E27" s="57"/>
      <c r="F27" s="57"/>
      <c r="G27" s="57"/>
      <c r="H27" s="57"/>
      <c r="I27" s="57"/>
      <c r="J27" s="57"/>
      <c r="K27" s="57"/>
      <c r="L27" s="57"/>
      <c r="M27" s="57"/>
      <c r="N27" s="57"/>
      <c r="O27" s="63"/>
      <c r="P27" s="57"/>
      <c r="Q27" s="57"/>
      <c r="R27" s="57"/>
      <c r="S27" s="57"/>
      <c r="T27" s="57"/>
      <c r="U27" s="57"/>
      <c r="V27" s="57"/>
      <c r="W27" s="57"/>
      <c r="X27" s="57"/>
      <c r="Y27" s="57"/>
      <c r="Z27" s="57"/>
      <c r="AA27" s="57"/>
      <c r="AB27" s="57"/>
      <c r="AC27" s="57"/>
      <c r="AD27" s="57"/>
      <c r="AE27" s="57"/>
      <c r="AF27" s="64"/>
      <c r="AG27" s="64"/>
      <c r="AH27" s="64"/>
      <c r="AI27" s="64"/>
      <c r="AJ27" s="61"/>
      <c r="AL27" s="62"/>
      <c r="AM27" s="24"/>
      <c r="AS27" s="24"/>
      <c r="AT27" s="24"/>
      <c r="AU27" s="24"/>
      <c r="AV27" s="24"/>
      <c r="AW27" s="24"/>
      <c r="AX27" s="24"/>
      <c r="AZ27" s="171"/>
      <c r="BA27" s="171"/>
      <c r="BB27" s="57"/>
      <c r="BC27" s="203"/>
      <c r="BD27" s="24" t="s">
        <v>4609</v>
      </c>
      <c r="BE27" s="151" t="str">
        <f>IF(AND(MAX(C2,F2)&lt;MIN(G2,J2),MIN(G2,J2)&gt;MAX(K2,N2),IFERROR(IF(FIND("紅",AT2),"V",),"X")="V",IFERROR(IF(FIND("黑",AV2),"V",),"X")="V"), IF(OR(IFERROR(IF(FIND("十字",AU2),"V",),"X")="V",IFERROR(IF(FIND("墓碑",AU2),"V",),"X")="V",IFERROR(IF(FIND("天劍",AU2),"V",),"X")="V",IFERROR(IF(FIND("底槌",AU2),"V",),"X")="V",IFERROR(IF(FIND("下槌",AU2),"V",),"X")="V"),"夜天劍", IF(IFERROR(IF(FIND("黑",AU2),"V",),"X")="V","夜黑星", " 夜紅星")), AV2)</f>
        <v>小黑K下影</v>
      </c>
      <c r="BG27" s="151"/>
      <c r="BI27" s="151"/>
      <c r="BL27" s="152"/>
    </row>
    <row r="28" spans="1:64" s="169" customFormat="1">
      <c r="A28" s="24"/>
      <c r="B28" s="24"/>
      <c r="C28" s="57"/>
      <c r="D28" s="57"/>
      <c r="E28" s="57"/>
      <c r="F28" s="57"/>
      <c r="G28" s="57"/>
      <c r="H28" s="57"/>
      <c r="I28" s="57"/>
      <c r="J28" s="57"/>
      <c r="K28" s="57"/>
      <c r="L28" s="57"/>
      <c r="M28" s="57"/>
      <c r="N28" s="57"/>
      <c r="O28" s="63"/>
      <c r="P28" s="57"/>
      <c r="Q28" s="57"/>
      <c r="R28" s="57"/>
      <c r="S28" s="57"/>
      <c r="T28" s="57"/>
      <c r="U28" s="57"/>
      <c r="V28" s="57"/>
      <c r="W28" s="57"/>
      <c r="X28" s="57"/>
      <c r="Y28" s="57"/>
      <c r="Z28" s="57"/>
      <c r="AA28" s="57"/>
      <c r="AB28" s="57"/>
      <c r="AC28" s="57"/>
      <c r="AD28" s="57"/>
      <c r="AE28" s="57"/>
      <c r="AF28" s="64"/>
      <c r="AG28" s="64"/>
      <c r="AH28" s="64"/>
      <c r="AI28" s="64"/>
      <c r="AJ28" s="61"/>
      <c r="AL28" s="62"/>
      <c r="AM28" s="24"/>
      <c r="AS28" s="24"/>
      <c r="AT28" s="24"/>
      <c r="AU28" s="24"/>
      <c r="AV28" s="24"/>
      <c r="AW28" s="24"/>
      <c r="AX28" s="24"/>
      <c r="AZ28" s="171"/>
      <c r="BA28" s="171"/>
      <c r="BB28" s="57"/>
      <c r="BC28" s="203"/>
      <c r="BD28" s="24" t="s">
        <v>4608</v>
      </c>
      <c r="BE28" s="151" t="str">
        <f>IF(AND(J2&lt;MIN(C2,F2),J2&lt;MIN(K2,N2), G2&gt;MAX(K2,N2), OR(IFERROR(IF(FIND("中黑K",AU2),"V",),"X")="V",IFERROR(IF(FIND("大黑K",AU2),"V",),"X")="V"),IFERROR(IF(FIND("黑",AV2),"V",),"X")="X"), IF(IFERROR(IF(FIND("紅K",AV2),"V",),"X")="V","多母紅K", IF(OR(IFERROR(IF(FIND("T字",AV2),"V",),"X")="V",IFERROR(IF(FIND("蜻蜓",AV2),"V",),"X")="V",IFERROR(IF(FIND("頂槌",AV2),"V",),"X")="V",IFERROR(IF(FIND("上槌",AV2),"V",),"X")="V",),"多母蜻蜓",IF(OR(IFERROR(IF(FIND("十字",AV2),"V",),"X")="V",IFERROR(IF(FIND("一字",AV2),"V",),"X")="V"),"多母十一", "多母劍碑"))),AV2)</f>
        <v>小黑K下影</v>
      </c>
      <c r="BG28" s="151"/>
      <c r="BI28" s="151"/>
      <c r="BL28" s="152"/>
    </row>
    <row r="29" spans="1:64" s="169" customFormat="1">
      <c r="A29" s="24"/>
      <c r="B29" s="24"/>
      <c r="C29" s="57"/>
      <c r="D29" s="57"/>
      <c r="E29" s="57"/>
      <c r="F29" s="57"/>
      <c r="G29" s="57"/>
      <c r="H29" s="57"/>
      <c r="I29" s="57"/>
      <c r="J29" s="57"/>
      <c r="K29" s="57"/>
      <c r="L29" s="57"/>
      <c r="M29" s="57"/>
      <c r="N29" s="57"/>
      <c r="O29" s="63"/>
      <c r="P29" s="57"/>
      <c r="Q29" s="57"/>
      <c r="R29" s="57"/>
      <c r="S29" s="57"/>
      <c r="T29" s="57"/>
      <c r="U29" s="57"/>
      <c r="V29" s="57"/>
      <c r="W29" s="57"/>
      <c r="X29" s="57"/>
      <c r="Y29" s="57"/>
      <c r="Z29" s="57"/>
      <c r="AA29" s="57"/>
      <c r="AB29" s="57"/>
      <c r="AC29" s="57"/>
      <c r="AD29" s="57"/>
      <c r="AE29" s="57"/>
      <c r="AF29" s="64"/>
      <c r="AG29" s="64"/>
      <c r="AH29" s="64"/>
      <c r="AI29" s="64"/>
      <c r="AJ29" s="61"/>
      <c r="AL29" s="62"/>
      <c r="AM29" s="24"/>
      <c r="AS29" s="24"/>
      <c r="AT29" s="24"/>
      <c r="AU29" s="24"/>
      <c r="AV29" s="24"/>
      <c r="AW29" s="24"/>
      <c r="AX29" s="24"/>
      <c r="AZ29" s="171"/>
      <c r="BA29" s="171"/>
      <c r="BB29" s="57"/>
      <c r="BC29" s="203"/>
      <c r="BD29" s="24" t="s">
        <v>4606</v>
      </c>
      <c r="BE29" s="151" t="str">
        <f>IF(AND(J2&gt;MAX(C2,F2),J2&gt;MAX(K2,N2), G2&lt;MIN(K2,N2), OR(IFERROR(IF(FIND("中紅K",AU2),"V",),"X")="V",IFERROR(IF(FIND("大紅K",AU2),"V",),"X")="V"),IFERROR(IF(FIND("紅",AV2),"V",),"X")="X"), IF(IFERROR(IF(FIND("黑K",AV2),"V",),"X")="V","空母黑K", IF(OR(IFERROR(IF(FIND("墓碑",AV2),"V",),"X")="V",IFERROR(IF(FIND("天劍",AV2),"V",),"X")="V",IFERROR(IF(FIND("底槌",AV2),"V",),"X")="V",IFERROR(IF(FIND("下槌",AV2),"V",),"X")="V",),"空母天劍",IF(OR(IFERROR(IF(FIND("十字",AV2),"V",),"X")="V",IFERROR(IF(FIND("一字",AV2),"V",),"X")="V"),"空母十一", "空母蜻蜓"))),AV2)</f>
        <v>小黑K下影</v>
      </c>
      <c r="BG29" s="151"/>
      <c r="BI29" s="151"/>
      <c r="BL29" s="152"/>
    </row>
    <row r="30" spans="1:64" s="169" customFormat="1">
      <c r="A30" s="24"/>
      <c r="B30" s="24"/>
      <c r="C30" s="57"/>
      <c r="D30" s="57"/>
      <c r="E30" s="57"/>
      <c r="F30" s="57"/>
      <c r="G30" s="57"/>
      <c r="H30" s="57"/>
      <c r="I30" s="57"/>
      <c r="J30" s="57"/>
      <c r="K30" s="57"/>
      <c r="L30" s="57"/>
      <c r="M30" s="57"/>
      <c r="N30" s="57"/>
      <c r="O30" s="63"/>
      <c r="P30" s="57"/>
      <c r="Q30" s="57"/>
      <c r="R30" s="57"/>
      <c r="S30" s="57"/>
      <c r="T30" s="57"/>
      <c r="U30" s="57"/>
      <c r="V30" s="57"/>
      <c r="W30" s="57"/>
      <c r="X30" s="57"/>
      <c r="Y30" s="57"/>
      <c r="Z30" s="57"/>
      <c r="AA30" s="57"/>
      <c r="AB30" s="57"/>
      <c r="AC30" s="57"/>
      <c r="AD30" s="57"/>
      <c r="AE30" s="57"/>
      <c r="AF30" s="64"/>
      <c r="AG30" s="64"/>
      <c r="AH30" s="64"/>
      <c r="AI30" s="64"/>
      <c r="AJ30" s="61"/>
      <c r="AL30" s="62"/>
      <c r="AM30" s="24"/>
      <c r="AS30" s="24"/>
      <c r="AT30" s="24"/>
      <c r="AU30" s="24"/>
      <c r="AV30" s="24"/>
      <c r="AW30" s="24"/>
      <c r="AX30" s="24"/>
      <c r="AZ30" s="171"/>
      <c r="BA30" s="171"/>
      <c r="BB30" s="57"/>
      <c r="BC30" s="203"/>
      <c r="BD30" s="24" t="s">
        <v>4807</v>
      </c>
      <c r="BE30" s="151" t="str">
        <f>IF(AND(G2&lt;MAX(C2,F2),G2&gt;MAX(K2,N2), J2&gt;MIN(K2,N2),N2&gt;(MIN(G2,J2)+ABS(G2-J2)*65%),OR(IFERROR(IF(FIND("中紅K",AV2),"V",),"X")="V",IFERROR(IF(FIND("大紅K",AV2),"V",),"X")="V"),OR(IFERROR(IF(FIND("中黑K",AU2),"V",),"X")="V",IFERROR(IF(FIND("大黑K",AU2),"V",),"X")="V")),"多頭貫穿",AV2)</f>
        <v>小黑K下影</v>
      </c>
      <c r="BG30" s="151"/>
      <c r="BI30" s="151"/>
      <c r="BL30" s="152"/>
    </row>
    <row r="31" spans="1:64" s="169" customFormat="1">
      <c r="A31" s="24"/>
      <c r="B31" s="24"/>
      <c r="C31" s="57"/>
      <c r="D31" s="57"/>
      <c r="E31" s="57"/>
      <c r="F31" s="57"/>
      <c r="G31" s="57"/>
      <c r="H31" s="57"/>
      <c r="I31" s="57"/>
      <c r="J31" s="57"/>
      <c r="K31" s="57"/>
      <c r="L31" s="57"/>
      <c r="M31" s="57"/>
      <c r="N31" s="57"/>
      <c r="O31" s="63"/>
      <c r="P31" s="57"/>
      <c r="Q31" s="57"/>
      <c r="R31" s="57"/>
      <c r="S31" s="57"/>
      <c r="T31" s="57"/>
      <c r="U31" s="57"/>
      <c r="V31" s="57"/>
      <c r="W31" s="57"/>
      <c r="X31" s="57"/>
      <c r="Y31" s="57"/>
      <c r="Z31" s="57"/>
      <c r="AA31" s="57"/>
      <c r="AB31" s="57"/>
      <c r="AC31" s="57"/>
      <c r="AD31" s="57"/>
      <c r="AE31" s="57"/>
      <c r="AF31" s="64"/>
      <c r="AG31" s="64"/>
      <c r="AH31" s="64"/>
      <c r="AI31" s="64"/>
      <c r="AJ31" s="61"/>
      <c r="AL31" s="62"/>
      <c r="AM31" s="24"/>
      <c r="AS31" s="24"/>
      <c r="AT31" s="24"/>
      <c r="AU31" s="24"/>
      <c r="AV31" s="24"/>
      <c r="AW31" s="24"/>
      <c r="AX31" s="24"/>
      <c r="AZ31" s="171"/>
      <c r="BA31" s="171"/>
      <c r="BB31" s="57"/>
      <c r="BC31" s="203"/>
      <c r="BD31" s="24" t="s">
        <v>4808</v>
      </c>
      <c r="BE31" s="151" t="str">
        <f>IF(AND(J2&gt;MIN(C2,F2),J2&lt;MAX(K2,N2), G2&lt;MIN(K2,N2),N2&lt;(MAX(G2,J2)-ABS(G2-J2)*65%),OR(IFERROR(IF(FIND("中黑K",AV2),"V",),"X")="V",IFERROR(IF(FIND("大黑K",AV2),"V",),"X")="V"),OR(IFERROR(IF(FIND("中紅K",AU2),"V",),"X")="V",IFERROR(IF(FIND("大紅K",AU2),"V",),"X")="V")),"空頭貫穿",AV2)</f>
        <v>小黑K下影</v>
      </c>
      <c r="BG31" s="151"/>
      <c r="BI31" s="151"/>
      <c r="BL31" s="152"/>
    </row>
    <row r="32" spans="1:64" s="169" customFormat="1">
      <c r="A32" s="24"/>
      <c r="B32" s="24"/>
      <c r="C32" s="57"/>
      <c r="D32" s="57"/>
      <c r="E32" s="57"/>
      <c r="F32" s="57"/>
      <c r="G32" s="57"/>
      <c r="H32" s="57"/>
      <c r="I32" s="57"/>
      <c r="J32" s="57"/>
      <c r="K32" s="57"/>
      <c r="L32" s="57"/>
      <c r="M32" s="57"/>
      <c r="N32" s="57"/>
      <c r="O32" s="63"/>
      <c r="P32" s="57"/>
      <c r="Q32" s="57"/>
      <c r="R32" s="57"/>
      <c r="S32" s="57"/>
      <c r="T32" s="57"/>
      <c r="U32" s="57"/>
      <c r="V32" s="57"/>
      <c r="W32" s="57"/>
      <c r="X32" s="57"/>
      <c r="Y32" s="57"/>
      <c r="Z32" s="57"/>
      <c r="AA32" s="57"/>
      <c r="AB32" s="57"/>
      <c r="AC32" s="57"/>
      <c r="AD32" s="57"/>
      <c r="AE32" s="57"/>
      <c r="AF32" s="64"/>
      <c r="AG32" s="64"/>
      <c r="AH32" s="64"/>
      <c r="AI32" s="64"/>
      <c r="AJ32" s="61"/>
      <c r="AL32" s="62"/>
      <c r="AM32" s="24"/>
      <c r="AS32" s="24"/>
      <c r="AT32" s="24"/>
      <c r="AU32" s="24"/>
      <c r="AV32" s="24"/>
      <c r="AW32" s="24"/>
      <c r="AX32" s="24"/>
      <c r="AZ32" s="171"/>
      <c r="BA32" s="171"/>
      <c r="BB32" s="57"/>
      <c r="BC32" s="203"/>
      <c r="BD32" s="24" t="s">
        <v>4574</v>
      </c>
      <c r="BE32" s="151" t="str">
        <f>IF(AND(G2&lt;MAX(C2,F2),G2&lt;MAX(K2,N2), J2&gt;MIN(K2,N2), OR(IFERROR(IF(FIND("中紅K",AV2),"V",),"X")="V",IFERROR(IF(FIND("大紅K",AV2),"V",),"X")="V"),IFERROR(IF(FIND("紅",AU2),"V",),"X")="X"), IF(IFERROR(IF(FIND("黑K",AU2),"V",),"X")="V","多吞黑K", IF(OR(IFERROR(IF(FIND("墓碑",AU2),"V",),"X")="V",IFERROR(IF(FIND("天劍",AU2),"V",),"X")="V",IFERROR(IF(FIND("底槌",AU2),"V",),"X")="V",IFERROR(IF(FIND("下槌",AU2),"V",),"X")="V",),"多吞墓碑", IF(OR(IFERROR(IF(FIND("十字",AU2),"V",),"X")="V",IFERROR(IF(FIND("一字",AU2),"V",),"X")="V"),"多吞十一", "多吞蜻蜓"))),AV2)</f>
        <v>小黑K下影</v>
      </c>
      <c r="BG32" s="151"/>
      <c r="BI32" s="151"/>
      <c r="BL32" s="152"/>
    </row>
    <row r="33" spans="1:64" s="169" customFormat="1">
      <c r="A33" s="24"/>
      <c r="B33" s="24"/>
      <c r="C33" s="57"/>
      <c r="D33" s="57"/>
      <c r="E33" s="57"/>
      <c r="F33" s="57"/>
      <c r="G33" s="57"/>
      <c r="H33" s="57"/>
      <c r="I33" s="57"/>
      <c r="J33" s="57"/>
      <c r="K33" s="57"/>
      <c r="L33" s="57"/>
      <c r="M33" s="57"/>
      <c r="N33" s="57"/>
      <c r="O33" s="63"/>
      <c r="P33" s="57"/>
      <c r="Q33" s="57"/>
      <c r="R33" s="57"/>
      <c r="S33" s="57"/>
      <c r="T33" s="57"/>
      <c r="U33" s="57"/>
      <c r="V33" s="57"/>
      <c r="W33" s="57"/>
      <c r="X33" s="57"/>
      <c r="Y33" s="57"/>
      <c r="Z33" s="57"/>
      <c r="AA33" s="57"/>
      <c r="AB33" s="57"/>
      <c r="AC33" s="57"/>
      <c r="AD33" s="57"/>
      <c r="AE33" s="57"/>
      <c r="AF33" s="64"/>
      <c r="AG33" s="64"/>
      <c r="AH33" s="64"/>
      <c r="AI33" s="64"/>
      <c r="AJ33" s="61"/>
      <c r="AL33" s="62"/>
      <c r="AM33" s="24"/>
      <c r="AS33" s="24"/>
      <c r="AT33" s="24"/>
      <c r="AU33" s="24"/>
      <c r="AV33" s="24"/>
      <c r="AW33" s="24"/>
      <c r="AX33" s="24"/>
      <c r="AZ33" s="171"/>
      <c r="BA33" s="171"/>
      <c r="BB33" s="57"/>
      <c r="BC33" s="203"/>
      <c r="BD33" s="24" t="s">
        <v>4575</v>
      </c>
      <c r="BE33" s="151" t="str">
        <f>IF(AND(J2&gt;MAX(C2,F2),G2&lt;MIN(K2,N2), J2&lt;MAX(K2,N2), OR(IFERROR(IF(FIND("中黑K",AV2),"V",),"X")="V",IFERROR(IF(FIND("大黑K",AV2),"V",),"X")="V"),IFERROR(IF(FIND("黑",AU2),"V",),"X")="X"), IF(IFERROR(IF(FIND("紅K",AU2),"V",),"X")="V","空吞紅K", IF(OR(IFERROR(IF(FIND("T字",AU2),"V",),"X")="V",IFERROR(IF(FIND("蜻蜓",AU2),"V",),"X")="V",IFERROR(IF(FIND("頂槌",AU2),"V",),"X")="V",IFERROR(IF(FIND("上槌",AU2),"V",),"X")="V",),"空吞T字", IF(OR(IFERROR(IF(FIND("十字",AU2),"V",),"X")="V",IFERROR(IF(FIND("一字",AU2),"V",),"X")="V"),"空吞十一", "空吞天劍"))),AV2)</f>
        <v>小黑K下影</v>
      </c>
      <c r="BG33" s="151"/>
      <c r="BI33" s="151"/>
      <c r="BL33" s="152"/>
    </row>
    <row r="34" spans="1:64" s="169" customFormat="1">
      <c r="A34" s="24"/>
      <c r="B34" s="24"/>
      <c r="C34" s="57"/>
      <c r="D34" s="57"/>
      <c r="E34" s="57"/>
      <c r="F34" s="57"/>
      <c r="G34" s="57"/>
      <c r="H34" s="57"/>
      <c r="I34" s="57"/>
      <c r="J34" s="57"/>
      <c r="K34" s="57"/>
      <c r="L34" s="57"/>
      <c r="M34" s="57"/>
      <c r="N34" s="57"/>
      <c r="O34" s="63"/>
      <c r="P34" s="57"/>
      <c r="Q34" s="57"/>
      <c r="R34" s="57"/>
      <c r="S34" s="57"/>
      <c r="T34" s="57"/>
      <c r="U34" s="57"/>
      <c r="V34" s="57"/>
      <c r="W34" s="57"/>
      <c r="X34" s="57"/>
      <c r="Y34" s="57"/>
      <c r="Z34" s="57"/>
      <c r="AA34" s="57"/>
      <c r="AB34" s="57"/>
      <c r="AC34" s="57"/>
      <c r="AD34" s="57"/>
      <c r="AE34" s="57"/>
      <c r="AF34" s="64"/>
      <c r="AG34" s="64"/>
      <c r="AH34" s="64"/>
      <c r="AI34" s="64"/>
      <c r="AJ34" s="61"/>
      <c r="AL34" s="62"/>
      <c r="AM34" s="24"/>
      <c r="AS34" s="24"/>
      <c r="AT34" s="24"/>
      <c r="AU34" s="24"/>
      <c r="AV34" s="24"/>
      <c r="AW34" s="24"/>
      <c r="AX34" s="24"/>
      <c r="AZ34" s="171"/>
      <c r="BA34" s="171"/>
      <c r="BB34" s="57"/>
      <c r="BC34" s="203"/>
      <c r="BD34" s="24" t="s">
        <v>4610</v>
      </c>
      <c r="BE34" s="151" t="str">
        <f>IF(AND(J2&lt;MIN(C2,F2),J2&lt;MIN(K2,N2),G2&lt;MAX(K2,N2),OR(IFERROR(IF(FIND("中紅K",AV2),"V",),"X")="V",IFERROR(IF(FIND("大紅K",AV2),"V",),"X")="V"),IFERROR(IF(FIND("紅",AU2),"V",),"X")="X"),"旭日東昇",AV2)</f>
        <v>小黑K下影</v>
      </c>
      <c r="BG34" s="151"/>
      <c r="BI34" s="151"/>
      <c r="BL34" s="152"/>
    </row>
    <row r="35" spans="1:64" s="169" customFormat="1">
      <c r="A35" s="24"/>
      <c r="B35" s="24"/>
      <c r="C35" s="57"/>
      <c r="D35" s="57"/>
      <c r="E35" s="57"/>
      <c r="F35" s="57"/>
      <c r="G35" s="57"/>
      <c r="H35" s="57"/>
      <c r="I35" s="57"/>
      <c r="J35" s="57"/>
      <c r="K35" s="57"/>
      <c r="L35" s="57"/>
      <c r="M35" s="57"/>
      <c r="N35" s="57"/>
      <c r="O35" s="63"/>
      <c r="P35" s="57"/>
      <c r="Q35" s="57"/>
      <c r="R35" s="57"/>
      <c r="S35" s="57"/>
      <c r="T35" s="57"/>
      <c r="U35" s="57"/>
      <c r="V35" s="57"/>
      <c r="W35" s="57"/>
      <c r="X35" s="57"/>
      <c r="Y35" s="57"/>
      <c r="Z35" s="57"/>
      <c r="AA35" s="57"/>
      <c r="AB35" s="57"/>
      <c r="AC35" s="57"/>
      <c r="AD35" s="57"/>
      <c r="AE35" s="57"/>
      <c r="AF35" s="64"/>
      <c r="AG35" s="64"/>
      <c r="AH35" s="64"/>
      <c r="AI35" s="64"/>
      <c r="AJ35" s="61"/>
      <c r="AL35" s="62"/>
      <c r="AM35" s="24"/>
      <c r="AS35" s="24"/>
      <c r="AT35" s="24"/>
      <c r="AU35" s="24"/>
      <c r="AV35" s="24"/>
      <c r="AW35" s="24"/>
      <c r="AX35" s="24"/>
      <c r="AZ35" s="171"/>
      <c r="BA35" s="171"/>
      <c r="BB35" s="57"/>
      <c r="BC35" s="203"/>
      <c r="BD35" s="24" t="s">
        <v>4806</v>
      </c>
      <c r="BE35" s="151" t="str">
        <f>IF(AND(J2&gt;MAX(C2,F2),J2&gt;MAX(K2,N2),G2&gt;MIN(K2,N2),OR(IFERROR(IF(FIND("中黑K",AV2),"V",),"X")="V",IFERROR(IF(FIND("大黑K",AV2),"V",),"X")="V"),IFERROR(IF(FIND("黑",AU2),"V",),"X")="X"),"夜幕低垂",AV2)</f>
        <v>小黑K下影</v>
      </c>
      <c r="BG35" s="151"/>
      <c r="BI35" s="151"/>
      <c r="BL35" s="152"/>
    </row>
    <row r="36" spans="1:64" s="169" customFormat="1">
      <c r="A36" s="24"/>
      <c r="B36" s="24"/>
      <c r="C36" s="57"/>
      <c r="D36" s="57"/>
      <c r="E36" s="57"/>
      <c r="F36" s="57"/>
      <c r="G36" s="57"/>
      <c r="H36" s="57"/>
      <c r="I36" s="57"/>
      <c r="J36" s="57"/>
      <c r="K36" s="57"/>
      <c r="L36" s="57"/>
      <c r="M36" s="57"/>
      <c r="N36" s="57"/>
      <c r="O36" s="63"/>
      <c r="P36" s="57"/>
      <c r="Q36" s="57"/>
      <c r="R36" s="57"/>
      <c r="S36" s="57"/>
      <c r="T36" s="57"/>
      <c r="U36" s="57"/>
      <c r="V36" s="57"/>
      <c r="W36" s="57"/>
      <c r="X36" s="57"/>
      <c r="Y36" s="57"/>
      <c r="Z36" s="57"/>
      <c r="AA36" s="57"/>
      <c r="AB36" s="57"/>
      <c r="AC36" s="57"/>
      <c r="AD36" s="57"/>
      <c r="AE36" s="57"/>
      <c r="AF36" s="64"/>
      <c r="AG36" s="64"/>
      <c r="AH36" s="64"/>
      <c r="AI36" s="64"/>
      <c r="AJ36" s="61"/>
      <c r="AL36" s="62"/>
      <c r="AM36" s="24"/>
      <c r="AS36" s="24"/>
      <c r="AT36" s="24"/>
      <c r="AU36" s="24"/>
      <c r="AV36" s="24"/>
      <c r="AW36" s="24"/>
      <c r="AX36" s="24"/>
      <c r="AZ36" s="171"/>
      <c r="BA36" s="171"/>
      <c r="BB36" s="57"/>
      <c r="BC36" s="203"/>
      <c r="BD36" s="24" t="s">
        <v>4789</v>
      </c>
      <c r="BE36" s="151" t="str">
        <f>IF(AND(AND(G2&lt;MAX(C2,F2),MAX(K2,N2)&lt;MIN(G2,J2), MAX(K2,N2)&lt;MIN(C2,F2),IFERROR(IF(FIND("黑",AU2),"V",),"X")="V"),OR(IFERROR(IF(FIND("T字",AV2),"V",),"X")="V",IFERROR(IF(FIND("蜻蜓",AV2),"V",),"X")="V",IFERROR(IF(FIND("頂槌",AV2),"V",),"X")="V",IFERROR(IF(FIND("上槌",AV2),"V",),"X")="V")),"下阻線",AV2)</f>
        <v>小黑K下影</v>
      </c>
      <c r="BG36" s="151"/>
      <c r="BI36" s="151"/>
      <c r="BL36" s="152"/>
    </row>
    <row r="37" spans="1:64" s="169" customFormat="1">
      <c r="A37" s="24"/>
      <c r="B37" s="24"/>
      <c r="C37" s="57"/>
      <c r="D37" s="57"/>
      <c r="E37" s="57"/>
      <c r="F37" s="57"/>
      <c r="G37" s="57"/>
      <c r="H37" s="57"/>
      <c r="I37" s="57"/>
      <c r="J37" s="57"/>
      <c r="K37" s="57"/>
      <c r="L37" s="57"/>
      <c r="M37" s="57"/>
      <c r="N37" s="57"/>
      <c r="O37" s="63"/>
      <c r="P37" s="57"/>
      <c r="Q37" s="57"/>
      <c r="R37" s="57"/>
      <c r="S37" s="57"/>
      <c r="T37" s="57"/>
      <c r="U37" s="57"/>
      <c r="V37" s="57"/>
      <c r="W37" s="57"/>
      <c r="X37" s="57"/>
      <c r="Y37" s="57"/>
      <c r="Z37" s="57"/>
      <c r="AA37" s="57"/>
      <c r="AB37" s="57"/>
      <c r="AC37" s="57"/>
      <c r="AD37" s="57"/>
      <c r="AE37" s="57"/>
      <c r="AF37" s="64"/>
      <c r="AG37" s="64"/>
      <c r="AH37" s="64"/>
      <c r="AI37" s="64"/>
      <c r="AJ37" s="61"/>
      <c r="AL37" s="62"/>
      <c r="AM37" s="24"/>
      <c r="AS37" s="24"/>
      <c r="AT37" s="24"/>
      <c r="AU37" s="24"/>
      <c r="AV37" s="24"/>
      <c r="AW37" s="24"/>
      <c r="AX37" s="24"/>
      <c r="AZ37" s="171"/>
      <c r="BA37" s="171"/>
      <c r="BB37" s="57"/>
      <c r="BC37" s="203"/>
      <c r="BD37" s="24" t="s">
        <v>4790</v>
      </c>
      <c r="BE37" s="151" t="str">
        <f>IF(AND(AND(MIN(K2,N2)&gt;MAX(G2,J2), MIN(K2,N2)&gt;MAX(C2,F2), M2&lt;MIN(G2,J2),IFERROR(IF(FIND("紅",AU2),"V",),"X")="V"),OR(IFERROR(IF(FIND("T字",AV2),"V",),"X")="V",IFERROR(IF(FIND("蜻蜓",AV2),"V",),"X")="V",IFERROR(IF(FIND("頂槌",AV2),"V",),"X")="V",IFERROR(IF(FIND("上槌",AV2),"V",),"X")="V")),"吊首線",AV2)</f>
        <v>小黑K下影</v>
      </c>
      <c r="BG37" s="151"/>
      <c r="BI37" s="151"/>
      <c r="BL37" s="152"/>
    </row>
    <row r="38" spans="1:64" s="169" customFormat="1">
      <c r="A38" s="24"/>
      <c r="B38" s="24"/>
      <c r="C38" s="57"/>
      <c r="D38" s="57"/>
      <c r="E38" s="57"/>
      <c r="F38" s="57"/>
      <c r="G38" s="57"/>
      <c r="H38" s="57"/>
      <c r="I38" s="57"/>
      <c r="J38" s="57"/>
      <c r="K38" s="57"/>
      <c r="L38" s="57"/>
      <c r="M38" s="57"/>
      <c r="N38" s="57"/>
      <c r="O38" s="63"/>
      <c r="P38" s="57"/>
      <c r="Q38" s="57"/>
      <c r="R38" s="57"/>
      <c r="S38" s="57"/>
      <c r="T38" s="57"/>
      <c r="U38" s="57"/>
      <c r="V38" s="57"/>
      <c r="W38" s="57"/>
      <c r="X38" s="57"/>
      <c r="Y38" s="57"/>
      <c r="Z38" s="57"/>
      <c r="AA38" s="57"/>
      <c r="AB38" s="57"/>
      <c r="AC38" s="57"/>
      <c r="AD38" s="57"/>
      <c r="AE38" s="57"/>
      <c r="AF38" s="64"/>
      <c r="AG38" s="64"/>
      <c r="AH38" s="64"/>
      <c r="AI38" s="64"/>
      <c r="AJ38" s="61"/>
      <c r="AL38" s="62"/>
      <c r="AM38" s="24"/>
      <c r="AS38" s="24"/>
      <c r="AT38" s="24"/>
      <c r="AU38" s="24"/>
      <c r="AV38" s="24"/>
      <c r="AW38" s="24"/>
      <c r="AX38" s="24"/>
      <c r="AZ38" s="171"/>
      <c r="BA38" s="171"/>
      <c r="BB38" s="57"/>
      <c r="BC38" s="203"/>
      <c r="BD38" s="24" t="s">
        <v>4802</v>
      </c>
      <c r="BE38" s="151" t="str">
        <f>IF(MAX(G2,J2)&lt;MIN(K2,N2), IF(AND(J2&lt;AA2, N2&gt;AA2),"跳漲破季"&amp;AV2, IF(AND(J2&lt;Z2, N2&gt;Z2),"跳漲破月"&amp;AV2, IF(AND(J2&lt;Y2, N2&gt;Y2),"跳漲破週"&amp;AV2, "跳漲" &amp;AV2))),AV2)</f>
        <v>小黑K下影</v>
      </c>
      <c r="BG38" s="151"/>
      <c r="BI38" s="151"/>
      <c r="BL38" s="152"/>
    </row>
    <row r="39" spans="1:64" s="169" customFormat="1">
      <c r="A39" s="24"/>
      <c r="B39" s="24"/>
      <c r="C39" s="57"/>
      <c r="D39" s="57"/>
      <c r="E39" s="57"/>
      <c r="F39" s="57"/>
      <c r="G39" s="57"/>
      <c r="H39" s="57"/>
      <c r="I39" s="57"/>
      <c r="J39" s="57"/>
      <c r="K39" s="57"/>
      <c r="L39" s="57"/>
      <c r="M39" s="57"/>
      <c r="N39" s="57"/>
      <c r="O39" s="63"/>
      <c r="P39" s="57"/>
      <c r="Q39" s="57"/>
      <c r="R39" s="57"/>
      <c r="S39" s="57"/>
      <c r="T39" s="57"/>
      <c r="U39" s="57"/>
      <c r="V39" s="57"/>
      <c r="W39" s="57"/>
      <c r="X39" s="57"/>
      <c r="Y39" s="57"/>
      <c r="Z39" s="57"/>
      <c r="AA39" s="57"/>
      <c r="AB39" s="57"/>
      <c r="AC39" s="57"/>
      <c r="AD39" s="57"/>
      <c r="AE39" s="57"/>
      <c r="AF39" s="64"/>
      <c r="AG39" s="64"/>
      <c r="AH39" s="64"/>
      <c r="AI39" s="64"/>
      <c r="AJ39" s="61"/>
      <c r="AL39" s="62"/>
      <c r="AM39" s="24"/>
      <c r="AS39" s="24"/>
      <c r="AT39" s="24"/>
      <c r="AU39" s="24"/>
      <c r="AV39" s="24"/>
      <c r="AW39" s="24"/>
      <c r="AX39" s="24"/>
      <c r="AZ39" s="171"/>
      <c r="BA39" s="171"/>
      <c r="BB39" s="57"/>
      <c r="BC39" s="203"/>
      <c r="BD39" s="24" t="s">
        <v>4803</v>
      </c>
      <c r="BE39" s="151" t="str">
        <f>IF(MIN(G2,J2)&gt;MAX(K2,N2), IF(AND(J2&gt;AA2, N2&lt;AA2),"跳跌破季"&amp;AV2, IF(AND(J2&gt;Z2, N2&lt;Z2),"跳跌破月"&amp;AV2, IF(AND(J2&gt;Y2, N2&lt;Y2),"跳跌破週"&amp;AV2, "跳跌" &amp;AV2))),AV2)</f>
        <v>跳跌小黑K下影</v>
      </c>
      <c r="BG39" s="151"/>
      <c r="BI39" s="151"/>
      <c r="BL39" s="152"/>
    </row>
    <row r="40" spans="1:64" s="169" customFormat="1">
      <c r="A40" s="24"/>
      <c r="B40" s="24"/>
      <c r="C40" s="57"/>
      <c r="D40" s="57"/>
      <c r="E40" s="57"/>
      <c r="F40" s="57"/>
      <c r="G40" s="57"/>
      <c r="H40" s="57"/>
      <c r="I40" s="57"/>
      <c r="J40" s="57"/>
      <c r="K40" s="57"/>
      <c r="L40" s="57"/>
      <c r="M40" s="57"/>
      <c r="N40" s="57"/>
      <c r="O40" s="63"/>
      <c r="P40" s="57"/>
      <c r="Q40" s="57"/>
      <c r="R40" s="57"/>
      <c r="S40" s="57"/>
      <c r="T40" s="57"/>
      <c r="U40" s="57"/>
      <c r="V40" s="57"/>
      <c r="W40" s="57"/>
      <c r="X40" s="57"/>
      <c r="Y40" s="57"/>
      <c r="Z40" s="57"/>
      <c r="AA40" s="57"/>
      <c r="AB40" s="57"/>
      <c r="AC40" s="57"/>
      <c r="AD40" s="57"/>
      <c r="AE40" s="57"/>
      <c r="AF40" s="64"/>
      <c r="AG40" s="64"/>
      <c r="AH40" s="64"/>
      <c r="AI40" s="64"/>
      <c r="AJ40" s="61"/>
      <c r="AL40" s="62"/>
      <c r="AM40" s="24"/>
      <c r="AS40" s="24"/>
      <c r="AT40" s="24"/>
      <c r="AU40" s="24"/>
      <c r="AV40" s="24"/>
      <c r="AW40" s="24"/>
      <c r="AX40" s="24"/>
      <c r="AZ40" s="171"/>
      <c r="BA40" s="171"/>
      <c r="BB40" s="57"/>
      <c r="BC40" s="203"/>
      <c r="BD40" s="24" t="s">
        <v>4804</v>
      </c>
      <c r="BE40" s="151" t="str">
        <f>IF(AND(MAX(G2,J2)&lt;N2,IFERROR(IF(FIND("紅",AV2),"V",),"X")="X"), IF(AND(J2&gt;AA2, N2&lt;AA2),"漲破季"&amp;AV2, IF(AND(J2&gt;Z2, N2&lt;Z2),"漲破月"&amp;AV2, IF(AND(J2&gt;Y2, N2&lt;Y2),"漲破週"&amp;AV2,AV2))),AV2)</f>
        <v>小黑K下影</v>
      </c>
      <c r="BG40" s="151"/>
      <c r="BI40" s="151"/>
      <c r="BL40" s="152"/>
    </row>
    <row r="41" spans="1:64" s="169" customFormat="1">
      <c r="A41" s="24"/>
      <c r="B41" s="24"/>
      <c r="C41" s="57"/>
      <c r="D41" s="57"/>
      <c r="E41" s="57"/>
      <c r="F41" s="57"/>
      <c r="G41" s="57"/>
      <c r="H41" s="57"/>
      <c r="I41" s="57"/>
      <c r="J41" s="57"/>
      <c r="K41" s="57"/>
      <c r="L41" s="57"/>
      <c r="M41" s="57"/>
      <c r="N41" s="57"/>
      <c r="O41" s="63"/>
      <c r="P41" s="57"/>
      <c r="Q41" s="57"/>
      <c r="R41" s="57"/>
      <c r="S41" s="57"/>
      <c r="T41" s="57"/>
      <c r="U41" s="57"/>
      <c r="V41" s="57"/>
      <c r="W41" s="57"/>
      <c r="X41" s="57"/>
      <c r="Y41" s="57"/>
      <c r="Z41" s="57"/>
      <c r="AA41" s="57"/>
      <c r="AB41" s="57"/>
      <c r="AC41" s="57"/>
      <c r="AD41" s="57"/>
      <c r="AE41" s="57"/>
      <c r="AF41" s="64"/>
      <c r="AG41" s="64"/>
      <c r="AH41" s="64"/>
      <c r="AI41" s="64"/>
      <c r="AJ41" s="61"/>
      <c r="AL41" s="62"/>
      <c r="AM41" s="24"/>
      <c r="AS41" s="24"/>
      <c r="AT41" s="24"/>
      <c r="AU41" s="24"/>
      <c r="AV41" s="24"/>
      <c r="AW41" s="24"/>
      <c r="AX41" s="24"/>
      <c r="AZ41" s="171"/>
      <c r="BA41" s="171"/>
      <c r="BB41" s="57"/>
      <c r="BC41" s="203"/>
      <c r="BD41" s="24" t="s">
        <v>4805</v>
      </c>
      <c r="BE41" s="151" t="str">
        <f>IF(AND(MIN(G2,J2)&gt;N2,IFERROR(IF(FIND("黑",AV2),"V",),"X")="X"), IF(AND(J2&gt;AA2, N2&lt;AA2),"跌破季"&amp;AV2, IF(AND(J2&gt;Z2, N2&lt;Z2),"跌破月"&amp;AV2, IF(AND(J2&gt;Y2, N2&lt;Y2),"跌破週"&amp;AV2,AV2))),AV2)</f>
        <v>小黑K下影</v>
      </c>
      <c r="BG41" s="151"/>
      <c r="BI41" s="151"/>
      <c r="BL41" s="152"/>
    </row>
    <row r="42" spans="1:64" s="169" customFormat="1">
      <c r="A42" s="24"/>
      <c r="B42" s="24"/>
      <c r="C42" s="57"/>
      <c r="D42" s="57"/>
      <c r="E42" s="57"/>
      <c r="F42" s="57"/>
      <c r="G42" s="57"/>
      <c r="H42" s="57"/>
      <c r="I42" s="57"/>
      <c r="J42" s="57"/>
      <c r="K42" s="57"/>
      <c r="L42" s="57"/>
      <c r="M42" s="57"/>
      <c r="N42" s="57"/>
      <c r="O42" s="63"/>
      <c r="P42" s="57"/>
      <c r="Q42" s="57"/>
      <c r="R42" s="57"/>
      <c r="S42" s="57"/>
      <c r="T42" s="57"/>
      <c r="U42" s="57"/>
      <c r="V42" s="57"/>
      <c r="W42" s="57"/>
      <c r="X42" s="57"/>
      <c r="Y42" s="57"/>
      <c r="Z42" s="57"/>
      <c r="AA42" s="57"/>
      <c r="AB42" s="57"/>
      <c r="AC42" s="57"/>
      <c r="AD42" s="57"/>
      <c r="AE42" s="57"/>
      <c r="AF42" s="64"/>
      <c r="AG42" s="64"/>
      <c r="AH42" s="64"/>
      <c r="AI42" s="64"/>
      <c r="AJ42" s="61"/>
      <c r="AL42" s="62"/>
      <c r="AM42" s="24"/>
      <c r="AS42" s="24"/>
      <c r="AT42" s="24"/>
      <c r="AU42" s="24"/>
      <c r="AV42" s="24"/>
      <c r="AW42" s="24"/>
      <c r="AX42" s="24"/>
      <c r="AZ42" s="171"/>
      <c r="BA42" s="171"/>
      <c r="BB42" s="57"/>
      <c r="BC42" s="203"/>
      <c r="BD42" s="24" t="s">
        <v>4792</v>
      </c>
      <c r="BE42" s="151" t="str">
        <f>IF(AND(MIN(C2,F2)&gt;MAX(G2,J2),MAX(G2,J2)&lt;MIN(K2,N2),IFERROR(IF(FIND("黑",AT2),"V",),"X")="V",IFERROR(IF(FIND("紅",AV2),"V",),"X")="V"), IF(OR(IFERROR(IF(FIND("十字",AU2),"V",),"X")="V",IFERROR(IF(FIND("T字",AU2),"V",),"X")="V",IFERROR(IF(FIND("蜻蜓",AU2),"V",),"X")="V",IFERROR(IF(FIND("頂槌",AU2),"V",),"X")="V",IFERROR(IF(FIND("上槌",AU2),"V",),"X")="V"),"晨蜻蜓", IF(IFERROR(IF(FIND("紅",AU2),"V",),"X")="V","晨紅星", " 晨黑星")), IF(AND(MAX(C2,F2)&lt;MIN(G2,J2),MIN(G2,J2)&gt;MAX(K2,N2),IFERROR(IF(FIND("紅",AT2),"V",),"X")="V",IFERROR(IF(FIND("黑",AV2),"V",),"X")="V"), IF(OR(IFERROR(IF(FIND("十字",AU2),"V",),"X")="V",IFERROR(IF(FIND("墓碑",AU2),"V",),"X")="V",IFERROR(IF(FIND("天劍",AU2),"V",),"X")="V",IFERROR(IF(FIND("底槌",AU2),"V",),"X")="V",IFERROR(IF(FIND("下槌",AU2),"V",),"X")="V"),"夜天劍", IF(IFERROR(IF(FIND("黑",AU2),"V",),"X")="V","夜黑星", " 夜紅星")), IF(AND(J2&lt;MIN(C2,F2),J2&lt;MIN(K2,N2), G2&gt;MAX(K2,N2), OR(IFERROR(IF(FIND("中黑K",AU2),"V",),"X")="V",IFERROR(IF(FIND("大黑K",AU2),"V",),"X")="V"),IFERROR(IF(FIND("黑",AV2),"V",),"X")="X"), IF(IFERROR(IF(FIND("紅K",AV2),"V",),"X")="V","多母紅K", IF(OR(IFERROR(IF(FIND("T字",AV2),"V",),"X")="V",IFERROR(IF(FIND("蜻蜓",AV2),"V",),"X")="V",IFERROR(IF(FIND("頂槌",AV2),"V",),"X")="V",IFERROR(IF(FIND("上槌",AV2),"V",),"X")="V",),"多母蜻蜓",IF(OR(IFERROR(IF(FIND("十字",AV2),"V",),"X")="V",IFERROR(IF(FIND("一字",AV2),"V",),"X")="V"),"多母十一", "多母劍碑"))), IF(AND(J2&gt;MAX(C2,F2),J2&gt;MAX(K2,N2), G2&lt;MIN(K2,N2), OR(IFERROR(IF(FIND("中紅K",AU2),"V",),"X")="V",IFERROR(IF(FIND("大紅K",AU2),"V",),"X")="V"),IFERROR(IF(FIND("紅",AV2),"V",),"X")="X"), IF(IFERROR(IF(FIND("黑K",AV2),"V",),"X")="V","空母黑K", IF(OR(IFERROR(IF(FIND("墓碑",AV2),"V",),"X")="V",IFERROR(IF(FIND("天劍",AV2),"V",),"X")="V",IFERROR(IF(FIND("底槌",AV2),"V",),"X")="V",IFERROR(IF(FIND("下槌",AV2),"V",),"X")="V",),"空母天劍",IF(OR(IFERROR(IF(FIND("十字",AV2),"V",),"X")="V",IFERROR(IF(FIND("一字",AV2),"V",),"X")="V"),"空母十一", "空母蜻蜓"))), IF(AND(G2&lt;MAX(C2,F2),G2&gt;MAX(K2,N2), J2&gt;MIN(K2,N2),N2&gt;(MIN(G2,J2)+ABS(G2-J2)*65%),OR(IFERROR(IF(FIND("中紅K",AV2),"V",),"X")="V",IFERROR(IF(FIND("大紅K",AV2),"V",),"X")="V"),OR(IFERROR(IF(FIND("中黑K",AU2),"V",),"X")="V",IFERROR(IF(FIND("大黑K",AU2),"V",),"X")="V")),"多頭貫穿", IF(AND(J2&gt;MIN(C2,F2),J2&lt;MAX(K2,N2), G2&lt;MIN(K2,N2),N2&lt;(MAX(G2,J2)-ABS(G2-J2)*65%),OR(IFERROR(IF(FIND("中黑K",AV2),"V",),"X")="V",IFERROR(IF(FIND("大黑K",AV2),"V",),"X")="V"),OR(IFERROR(IF(FIND("中紅K",AU2),"V",),"X")="V",IFERROR(IF(FIND("大紅K",AU2),"V",),"X")="V")),"空頭貫穿", IF(AND(G2&lt;MAX(C2,F2),G2&lt;MAX(K2,N2), J2&gt;MIN(K2,N2), OR(IFERROR(IF(FIND("中紅K",AV2),"V",),"X")="V",IFERROR(IF(FIND("大紅K",AV2),"V",),"X")="V"),IFERROR(IF(FIND("紅",AU2),"V",),"X")="X"), IF(IFERROR(IF(FIND("黑K",AU2),"V",),"X")="V","多吞黑K", IF(OR(IFERROR(IF(FIND("墓碑",AU2),"V",),"X")="V",IFERROR(IF(FIND("天劍",AU2),"V",),"X")="V",IFERROR(IF(FIND("底槌",AU2),"V",),"X")="V",IFERROR(IF(FIND("下槌",AU2),"V",),"X")="V",),"多吞墓碑", IF(OR(IFERROR(IF(FIND("十字",AU2),"V",),"X")="V",IFERROR(IF(FIND("一字",AU2),"V",),"X")="V"),"多吞十一", "多吞蜻蜓"))), IF(AND(J2&gt;MAX(C2,F2),G2&lt;MIN(K2,N2), J2&lt;MAX(K2,N2), OR(IFERROR(IF(FIND("中黑K",AV2),"V",),"X")="V",IFERROR(IF(FIND("大黑K",AV2),"V",),"X")="V"),IFERROR(IF(FIND("黑",AU2),"V",),"X")="X"), IF(IFERROR(IF(FIND("紅K",AU2),"V",),"X")="V","空吞紅K", IF(OR(IFERROR(IF(FIND("T字",AU2),"V",),"X")="V",IFERROR(IF(FIND("蜻蜓",AU2),"V",),"X")="V",IFERROR(IF(FIND("頂槌",AU2),"V",),"X")="V",IFERROR(IF(FIND("上槌",AU2),"V",),"X")="V",),"空吞T字", IF(OR(IFERROR(IF(FIND("十字",AU2),"V",),"X")="V",IFERROR(IF(FIND("一字",AU2),"V",),"X")="V"),"空吞十一", "空吞天劍"))), IF(AND(J2&lt;MIN(C2,F2),J2&lt;MIN(K2,N2),G2&lt;MAX(K2,N2),OR(IFERROR(IF(FIND("中紅K",AV2),"V",),"X")="V",IFERROR(IF(FIND("大紅K",AV2),"V",),"X")="V"),IFERROR(IF(FIND("紅",AU2),"V",),"X")="X"),"旭日東昇", IF(AND(J2&gt;MAX(C2,F2),J2&gt;MAX(K2,N2),G2&gt;MIN(K2,N2),OR(IFERROR(IF(FIND("中黑K",AV2),"V",),"X")="V",IFERROR(IF(FIND("大黑K",AV2),"V",),"X")="V"),IFERROR(IF(FIND("黑",AU2),"V",),"X")="X"),"夜幕低垂", IF(AND(AND(G2&lt;MAX(C2,F2),MAX(K2,N2)&lt;MIN(G2,J2), MAX(K2,N2)&lt;MIN(C2,F2),IFERROR(IF(FIND("黑",AU2),"V",),"X")="V"),OR(IFERROR(IF(FIND("T字",AV2),"V",),"X")="V",IFERROR(IF(FIND("蜻蜓",AV2),"V",),"X")="V",IFERROR(IF(FIND("頂槌",AV2),"V",),"X")="V",IFERROR(IF(FIND("上槌",AV2),"V",),"X")="V")),"下阻線", IF(AND(AND(MIN(K2,N2)&gt;MAX(G2,J2), MIN(K2,N2)&gt;MAX(C2,F2), M2&lt;MIN(G2,J2),IFERROR(IF(FIND("紅",AU2),"V",),"X")="V"),OR(IFERROR(IF(FIND("T字",AV2),"V",),"X")="V",IFERROR(IF(FIND("蜻蜓",AV2),"V",),"X")="V",IFERROR(IF(FIND("頂槌",AV2),"V",),"X")="V",IFERROR(IF(FIND("上槌",AV2),"V",),"X")="V")),"吊首線", IF(MAX(G2,J2)&lt;MIN(K2,N2), IF(AND(J2&lt;AA2, N2&gt;AA2),"跳漲破季"&amp;AV2, IF(AND(J2&lt;Z2, N2&gt;Z2),"跳漲破月"&amp;AV2, IF(AND(J2&lt;Y2, N2&gt;Y2),"跳漲破週"&amp;AV2, "跳漲" &amp;AV2))), IF(MIN(G2,J2)&gt;MAX(K2,N2), IF(AND(J2&gt;AA2, N2&lt;AA2),"跳跌破季"&amp;AV2, IF(AND(J2&gt;Z2, N2&lt;Z2),"跳跌破月"&amp;AV2, IF(AND(J2&gt;Y2, N2&lt;Y2),"跳跌破週"&amp;AV2, "跳跌" &amp;AV2))), IF(AND(MAX(G2,J2)&lt;N2,IFERROR(IF(FIND("紅",AV2),"V",),"X")="X"), IF(AND(J2&gt;AA2, N2&lt;AA2),"漲破季"&amp;AV2, IF(AND(J2&gt;Z2, N2&lt;Z2),"漲破月"&amp;AV2, IF(AND(J2&gt;Y2, N2&lt;Y2),"漲破週"&amp;AV2,AV2))), IF(AND(MIN(G2,J2)&gt;N2,IFERROR(IF(FIND("黑",AV2),"V",),"X")="X"), IF(AND(J2&gt;AA2, N2&lt;AA2),"跌破季"&amp;AV2, IF(AND(J2&gt;Z2, N2&lt;Z2),"跌破月"&amp;AV2, IF(AND(J2&gt;Y2, N2&lt;Y2),"跌破週"&amp;AV2,AV2))),AV2))))))))))))))))</f>
        <v>跳跌小黑K下影</v>
      </c>
      <c r="BG42" s="151"/>
      <c r="BI42" s="151"/>
      <c r="BL42" s="152"/>
    </row>
    <row r="43" spans="1:64" s="169" customFormat="1">
      <c r="A43" s="24"/>
      <c r="B43" s="24"/>
      <c r="C43" s="57"/>
      <c r="D43" s="57"/>
      <c r="E43" s="57"/>
      <c r="F43" s="57"/>
      <c r="G43" s="57"/>
      <c r="H43" s="57"/>
      <c r="I43" s="57"/>
      <c r="J43" s="57"/>
      <c r="K43" s="57"/>
      <c r="L43" s="57"/>
      <c r="M43" s="57"/>
      <c r="N43" s="57"/>
      <c r="O43" s="63"/>
      <c r="P43" s="57"/>
      <c r="Q43" s="57"/>
      <c r="R43" s="57"/>
      <c r="S43" s="57"/>
      <c r="T43" s="57"/>
      <c r="U43" s="57"/>
      <c r="V43" s="57"/>
      <c r="W43" s="57"/>
      <c r="X43" s="57"/>
      <c r="Y43" s="57"/>
      <c r="Z43" s="57"/>
      <c r="AA43" s="57"/>
      <c r="AB43" s="57"/>
      <c r="AC43" s="57"/>
      <c r="AD43" s="57"/>
      <c r="AE43" s="57"/>
      <c r="AF43" s="64"/>
      <c r="AG43" s="64"/>
      <c r="AH43" s="64"/>
      <c r="AI43" s="64"/>
      <c r="AJ43" s="61"/>
      <c r="AL43" s="62"/>
      <c r="AM43" s="24"/>
      <c r="AS43" s="24"/>
      <c r="AT43" s="24"/>
      <c r="AU43" s="24"/>
      <c r="AV43" s="24"/>
      <c r="AW43" s="24"/>
      <c r="AX43" s="24"/>
      <c r="AZ43" s="171"/>
      <c r="BA43" s="171"/>
      <c r="BB43" s="57"/>
      <c r="BC43" s="203"/>
      <c r="BD43" s="24" t="s">
        <v>4802</v>
      </c>
      <c r="BE43" s="151" t="str">
        <f>IF(MAX(G2,J2)&lt;MIN(K2,N2),"跳漲"&amp;AV2,AV2)</f>
        <v>小黑K下影</v>
      </c>
      <c r="BG43" s="151"/>
      <c r="BI43" s="151"/>
      <c r="BL43" s="152"/>
    </row>
    <row r="44" spans="1:64" s="169" customFormat="1">
      <c r="A44" s="24"/>
      <c r="B44" s="24"/>
      <c r="C44" s="57"/>
      <c r="D44" s="57"/>
      <c r="E44" s="57"/>
      <c r="F44" s="57"/>
      <c r="G44" s="57"/>
      <c r="H44" s="57"/>
      <c r="I44" s="57"/>
      <c r="J44" s="57"/>
      <c r="K44" s="57"/>
      <c r="L44" s="57"/>
      <c r="M44" s="57"/>
      <c r="N44" s="57"/>
      <c r="O44" s="63"/>
      <c r="P44" s="57"/>
      <c r="Q44" s="57"/>
      <c r="R44" s="57"/>
      <c r="S44" s="57"/>
      <c r="T44" s="57"/>
      <c r="U44" s="57"/>
      <c r="V44" s="57"/>
      <c r="W44" s="57"/>
      <c r="X44" s="57"/>
      <c r="Y44" s="57"/>
      <c r="Z44" s="57"/>
      <c r="AA44" s="57"/>
      <c r="AB44" s="57"/>
      <c r="AC44" s="57"/>
      <c r="AD44" s="57"/>
      <c r="AE44" s="57"/>
      <c r="AF44" s="64"/>
      <c r="AG44" s="64"/>
      <c r="AH44" s="64"/>
      <c r="AI44" s="64"/>
      <c r="AJ44" s="61"/>
      <c r="AL44" s="62"/>
      <c r="AM44" s="24"/>
      <c r="AS44" s="24"/>
      <c r="AT44" s="24"/>
      <c r="AU44" s="24"/>
      <c r="AV44" s="24"/>
      <c r="AW44" s="24"/>
      <c r="AX44" s="24"/>
      <c r="AZ44" s="171"/>
      <c r="BA44" s="171"/>
      <c r="BB44" s="57"/>
      <c r="BC44" s="203"/>
      <c r="BD44" s="24" t="s">
        <v>4803</v>
      </c>
      <c r="BE44" s="151" t="str">
        <f>IF(MIN(G2,J2)&gt;MAX(K2,N2), "跳跌"&amp;AV2,AV2)</f>
        <v>跳跌小黑K下影</v>
      </c>
      <c r="BG44" s="151"/>
      <c r="BI44" s="151"/>
      <c r="BL44" s="152"/>
    </row>
    <row r="45" spans="1:64" s="169" customFormat="1">
      <c r="A45" s="24"/>
      <c r="B45" s="24"/>
      <c r="C45" s="57"/>
      <c r="D45" s="57"/>
      <c r="E45" s="57"/>
      <c r="F45" s="57"/>
      <c r="G45" s="57"/>
      <c r="H45" s="57"/>
      <c r="I45" s="57"/>
      <c r="J45" s="57"/>
      <c r="K45" s="57"/>
      <c r="L45" s="57"/>
      <c r="M45" s="57"/>
      <c r="N45" s="57"/>
      <c r="O45" s="63"/>
      <c r="P45" s="57"/>
      <c r="Q45" s="57"/>
      <c r="R45" s="57"/>
      <c r="S45" s="57"/>
      <c r="T45" s="57"/>
      <c r="U45" s="57"/>
      <c r="V45" s="57"/>
      <c r="W45" s="57"/>
      <c r="X45" s="57"/>
      <c r="Y45" s="57"/>
      <c r="Z45" s="57"/>
      <c r="AA45" s="57"/>
      <c r="AB45" s="57"/>
      <c r="AC45" s="57"/>
      <c r="AD45" s="57"/>
      <c r="AE45" s="57"/>
      <c r="AF45" s="64"/>
      <c r="AG45" s="64"/>
      <c r="AH45" s="64"/>
      <c r="AI45" s="64"/>
      <c r="AJ45" s="61"/>
      <c r="AL45" s="62"/>
      <c r="AM45" s="24"/>
      <c r="AS45" s="24"/>
      <c r="AT45" s="24"/>
      <c r="AU45" s="24"/>
      <c r="AV45" s="24"/>
      <c r="AW45" s="24"/>
      <c r="AX45" s="24"/>
      <c r="AZ45" s="171"/>
      <c r="BA45" s="171"/>
      <c r="BB45" s="57"/>
      <c r="BC45" s="203"/>
      <c r="BD45" s="24" t="s">
        <v>4804</v>
      </c>
      <c r="BE45" s="151" t="str">
        <f>IF(AND(MAX(G2,J2)&lt;N2,IFERROR(IF(FIND("紅",AV2),"V",),"X")="X"), IF(N2&gt;Y2,"漲破週"&amp;AV2, IF(N2&gt;Z2,"漲破月"&amp;AV2, IF(N2&gt;AA2,"漲破季"&amp;AV2,AV2))),AV2)</f>
        <v>小黑K下影</v>
      </c>
      <c r="BG45" s="151"/>
      <c r="BI45" s="151"/>
      <c r="BL45" s="152"/>
    </row>
    <row r="46" spans="1:64" s="169" customFormat="1">
      <c r="A46" s="24"/>
      <c r="B46" s="24"/>
      <c r="C46" s="57"/>
      <c r="D46" s="57"/>
      <c r="E46" s="57"/>
      <c r="F46" s="57"/>
      <c r="G46" s="57"/>
      <c r="H46" s="57"/>
      <c r="I46" s="57"/>
      <c r="J46" s="57"/>
      <c r="K46" s="57"/>
      <c r="L46" s="57"/>
      <c r="M46" s="57"/>
      <c r="N46" s="57"/>
      <c r="O46" s="63"/>
      <c r="P46" s="57"/>
      <c r="Q46" s="57"/>
      <c r="R46" s="57"/>
      <c r="S46" s="57"/>
      <c r="T46" s="57"/>
      <c r="U46" s="57"/>
      <c r="V46" s="57"/>
      <c r="W46" s="57"/>
      <c r="X46" s="57"/>
      <c r="Y46" s="57"/>
      <c r="Z46" s="57"/>
      <c r="AA46" s="57"/>
      <c r="AB46" s="57"/>
      <c r="AC46" s="57"/>
      <c r="AD46" s="57"/>
      <c r="AE46" s="57"/>
      <c r="AF46" s="64"/>
      <c r="AG46" s="64"/>
      <c r="AH46" s="64"/>
      <c r="AI46" s="64"/>
      <c r="AJ46" s="61"/>
      <c r="AL46" s="62"/>
      <c r="AM46" s="24"/>
      <c r="AS46" s="24"/>
      <c r="AT46" s="24"/>
      <c r="AU46" s="24"/>
      <c r="AV46" s="24"/>
      <c r="AW46" s="24"/>
      <c r="AX46" s="24"/>
      <c r="AZ46" s="171"/>
      <c r="BA46" s="171"/>
      <c r="BB46" s="57"/>
      <c r="BC46" s="203"/>
      <c r="BD46" s="24" t="s">
        <v>4805</v>
      </c>
      <c r="BE46" s="151" t="str">
        <f>IF(AND(MIN(G2,J2)&gt;N2,IFERROR(IF(FIND("黑",AV2),"V",),"X")="X"), IF(N2&lt;Y2,"跌破週"&amp;AV2, IF(N2&lt;Z2,"跌破月"&amp;AV2, IF(N2&lt;AA2,"跌破季"&amp;AV2,AV2))),AV2)</f>
        <v>小黑K下影</v>
      </c>
      <c r="BG46" s="151"/>
      <c r="BI46" s="151"/>
      <c r="BL46" s="152"/>
    </row>
    <row r="47" spans="1:64" s="169" customFormat="1">
      <c r="A47" s="24"/>
      <c r="B47" s="24"/>
      <c r="C47" s="57"/>
      <c r="D47" s="57"/>
      <c r="E47" s="57"/>
      <c r="F47" s="57"/>
      <c r="G47" s="57"/>
      <c r="H47" s="57"/>
      <c r="I47" s="57"/>
      <c r="J47" s="57"/>
      <c r="K47" s="57"/>
      <c r="L47" s="57"/>
      <c r="M47" s="57"/>
      <c r="N47" s="57"/>
      <c r="O47" s="63"/>
      <c r="P47" s="57"/>
      <c r="Q47" s="57"/>
      <c r="R47" s="57"/>
      <c r="S47" s="57"/>
      <c r="T47" s="57"/>
      <c r="U47" s="57"/>
      <c r="V47" s="57"/>
      <c r="W47" s="57"/>
      <c r="X47" s="57"/>
      <c r="Y47" s="57"/>
      <c r="Z47" s="57"/>
      <c r="AA47" s="57"/>
      <c r="AB47" s="57"/>
      <c r="AC47" s="57"/>
      <c r="AD47" s="57"/>
      <c r="AE47" s="57"/>
      <c r="AF47" s="64"/>
      <c r="AG47" s="64"/>
      <c r="AH47" s="64"/>
      <c r="AI47" s="64"/>
      <c r="AJ47" s="61"/>
      <c r="AL47" s="62"/>
      <c r="AM47" s="24"/>
      <c r="AS47" s="24"/>
      <c r="AT47" s="24"/>
      <c r="AU47" s="24"/>
      <c r="AV47" s="24"/>
      <c r="AW47" s="24"/>
      <c r="AX47" s="24"/>
      <c r="AZ47" s="171"/>
      <c r="BA47" s="171"/>
      <c r="BB47" s="57"/>
      <c r="BC47" s="203"/>
      <c r="BD47" s="24" t="s">
        <v>4791</v>
      </c>
      <c r="BE47" s="151" t="str">
        <f>IF(AND(MIN(C2,F2)&gt;MAX(G2,J2),MAX(G2,J2)&lt;MIN(K2,N2),IFERROR(IF(FIND("黑",Y2),"V",),"X")="V",IFERROR(IF(FIND("紅",AA2),"V",),"X")="V"), IF(OR(IFERROR(IF(FIND("十字",Z2),"V",),"X")="V",IFERROR(IF(FIND("T字",Z2),"V",),"X")="V",IFERROR(IF(FIND("蜻蜓",Z2),"V",),"X")="V",IFERROR(IF(FIND("頂槌",Z2),"V",),"X")="V",IFERROR(IF(FIND("上槌",Z2),"V",),"X")="V"),"晨蜻蜓", IF(IFERROR(IF(FIND("紅",Z2),"V",),"X")="V","晨紅星", " 晨黑星")), IF(AND(MAX(C2,F2)&lt;MIN(G2,J2),MIN(G2,J2)&gt;MAX(K2,N2),IFERROR(IF(FIND("紅",Y2),"V",),"X")="V",IFERROR(IF(FIND("黑",AA2),"V",),"X")="V"), IF(OR(IFERROR(IF(FIND("十字",Z2),"V",),"X")="V",IFERROR(IF(FIND("墓碑",Z2),"V",),"X")="V",IFERROR(IF(FIND("天劍",Z2),"V",),"X")="V",IFERROR(IF(FIND("底槌",Z2),"V",),"X")="V",IFERROR(IF(FIND("下槌",Z2),"V",),"X")="V"),"夜天劍", IF(IFERROR(IF(FIND("黑",Z2),"V",),"X")="V","夜黑星", " 夜紅星")), IF(AND(J2&lt;MIN(C2,F2),J2&lt;MIN(K2,N2), G2&gt;MAX(K2,N2), OR(IFERROR(IF(FIND("中黑K",Z2),"V",),"X")="V",IFERROR(IF(FIND("大黑K",Z2),"V",),"X")="V"),IFERROR(IF(FIND("黑",AA2),"V",),"X")="X"), IF(IFERROR(IF(FIND("紅K",AA2),"V",),"X")="V","多母紅K", IF(OR(IFERROR(IF(FIND("T字",AA2),"V",),"X")="V",IFERROR(IF(FIND("蜻蜓",AA2),"V",),"X")="V",IFERROR(IF(FIND("頂槌",AA2),"V",),"X")="V",IFERROR(IF(FIND("上槌",AA2),"V",),"X")="V",),"多母蜻蜓",IF(OR(IFERROR(IF(FIND("十字",AA2),"V",),"X")="V",IFERROR(IF(FIND("一字",AA2),"V",),"X")="V"),"多母十一", "多母劍碑"))), IF(AND(J2&gt;MAX(C2,F2),J2&gt;MAX(K2,N2), G2&lt;MIN(K2,N2), OR(IFERROR(IF(FIND("中紅K",Z2),"V",),"X")="V",IFERROR(IF(FIND("大紅K",Z2),"V",),"X")="V"),IFERROR(IF(FIND("紅",AA2),"V",),"X")="X"), IF(IFERROR(IF(FIND("黑K",AA2),"V",),"X")="V","空母黑K", IF(OR(IFERROR(IF(FIND("墓碑",AA2),"V",),"X")="V",IFERROR(IF(FIND("天劍",AA2),"V",),"X")="V",IFERROR(IF(FIND("底槌",AA2),"V",),"X")="V",IFERROR(IF(FIND("下槌",AA2),"V",),"X")="V",),"空母天劍",IF(OR(IFERROR(IF(FIND("十字",AA2),"V",),"X")="V",IFERROR(IF(FIND("一字",AA2),"V",),"X")="V"),"空母十一", "空母蜻蜓"))), IF(AND(G2&lt;MAX(C2,F2),G2&gt;MAX(K2,N2), J2&gt;MIN(K2,N2),N2&gt;(MIN(G2,J2)+ABS(G2-J2)*65%),OR(IFERROR(IF(FIND("中紅K",AA2),"V",),"X")="V",IFERROR(IF(FIND("大紅K",AA2),"V",),"X")="V"),OR(IFERROR(IF(FIND("中黑K",Z2),"V",),"X")="V",IFERROR(IF(FIND("大黑K",Z2),"V",),"X")="V")),"多頭貫穿", IF(AND(J2&gt;MIN(C2,F2),J2&lt;MAX(K2,N2), G2&lt;MIN(K2,N2),N2&lt;(MAX(G2,J2)-ABS(G2-J2)*65%),OR(IFERROR(IF(FIND("中黑K",AA2),"V",),"X")="V",IFERROR(IF(FIND("大黑K",AA2),"V",),"X")="V"),OR(IFERROR(IF(FIND("中紅K",Z2),"V",),"X")="V",IFERROR(IF(FIND("大紅K",Z2),"V",),"X")="V")),"空頭貫穿", IF(AND(G2&lt;MAX(C2,F2),G2&lt;MAX(K2,N2), J2&gt;MIN(K2,N2), OR(IFERROR(IF(FIND("中紅K",AA2),"V",),"X")="V",IFERROR(IF(FIND("大紅K",AA2),"V",),"X")="V"),IFERROR(IF(FIND("紅",Z2),"V",),"X")="X"), IF(IFERROR(IF(FIND("黑K",Z2),"V",),"X")="V","多吞黑K", IF(OR(IFERROR(IF(FIND("墓碑",Z2),"V",),"X")="V",IFERROR(IF(FIND("天劍",Z2),"V",),"X")="V",IFERROR(IF(FIND("底槌",Z2),"V",),"X")="V",IFERROR(IF(FIND("下槌",Z2),"V",),"X")="V",),"多吞墓碑", IF(OR(IFERROR(IF(FIND("十字",Z2),"V",),"X")="V",IFERROR(IF(FIND("一字",Z2),"V",),"X")="V"),"多吞十一", "多吞蜻蜓"))), IF(AND(J2&gt;MAX(C2,F2),G2&lt;MIN(K2,N2), J2&lt;MAX(K2,N2), OR(IFERROR(IF(FIND("中黑K",AA2),"V",),"X")="V",IFERROR(IF(FIND("大黑K",AA2),"V",),"X")="V"),IFERROR(IF(FIND("黑",Z2),"V",),"X")="X"), IF(IFERROR(IF(FIND("紅K",Z2),"V",),"X")="V","空吞紅K", IF(OR(IFERROR(IF(FIND("T字",Z2),"V",),"X")="V",IFERROR(IF(FIND("蜻蜓",Z2),"V",),"X")="V",IFERROR(IF(FIND("頂槌",Z2),"V",),"X")="V",IFERROR(IF(FIND("上槌",Z2),"V",),"X")="V",),"空吞T字", IF(OR(IFERROR(IF(FIND("十字",Z2),"V",),"X")="V",IFERROR(IF(FIND("一字",Z2),"V",),"X")="V"),"空吞十一", "空吞天劍"))), IF(AND(J2&lt;MIN(C2,F2),J2&lt;MIN(K2,N2),G2&lt;MAX(K2,N2),OR(IFERROR(IF(FIND("中紅K",AA2),"V",),"X")="V",IFERROR(IF(FIND("大紅K",AA2),"V",),"X")="V"),IFERROR(IF(FIND("紅",Z2),"V",),"X")="X"),"旭日東昇", IF(AND(J2&gt;MAX(C2,F2),J2&gt;MAX(K2,N2),G2&gt;MIN(K2,N2),OR(IFERROR(IF(FIND("中黑K",AA2),"V",),"X")="V",IFERROR(IF(FIND("大黑K",AA2),"V",),"X")="V"),IFERROR(IF(FIND("黑",Z2),"V",),"X")="X"),"夜幕低垂", IF(AND(AND(G2&lt;MAX(C2,F2),MAX(K2,N2)&lt;MIN(G2,J2), MAX(K2,N2)&lt;MIN(C2,F2),IFERROR(IF(FIND("黑",Z2),"V",),"X")="V"),OR(IFERROR(IF(FIND("T字",AA2),"V",),"X")="V",IFERROR(IF(FIND("蜻蜓",AA2),"V",),"X")="V",IFERROR(IF(FIND("頂槌",AA2),"V",),"X")="V",IFERROR(IF(FIND("上槌",AA2),"V",),"X")="V")),"下阻線", IF(AND(AND(MIN(K2,N2)&gt;MAX(G2,J2), MIN(K2,N2)&gt;MAX(C2,F2), M2&lt;MIN(G2,J2),IFERROR(IF(FIND("紅",Z2),"V",),"X")="V"),OR(IFERROR(IF(FIND("T字",AA2),"V",),"X")="V",IFERROR(IF(FIND("蜻蜓",AA2),"V",),"X")="V",IFERROR(IF(FIND("頂槌",AA2),"V",),"X")="V",IFERROR(IF(FIND("上槌",AA2),"V",),"X")="V")),"吊首線", IF(MAX(G2,J2)&lt;MIN(K2,N2),"跳漲" &amp;AA2, IF(MIN(G2,J2)&gt;MAX(K2,N2),"跳跌" &amp;AA2,AA2))))))))))))))</f>
        <v>跳跌43.1667</v>
      </c>
      <c r="BG47" s="151"/>
      <c r="BI47" s="151"/>
      <c r="BL47" s="152"/>
    </row>
    <row r="48" spans="1:64" s="169" customFormat="1">
      <c r="A48" s="24"/>
      <c r="B48" s="24"/>
      <c r="C48" s="57"/>
      <c r="D48" s="57"/>
      <c r="E48" s="57"/>
      <c r="F48" s="57"/>
      <c r="G48" s="57"/>
      <c r="H48" s="57"/>
      <c r="I48" s="57"/>
      <c r="J48" s="57"/>
      <c r="K48" s="57"/>
      <c r="L48" s="57"/>
      <c r="M48" s="57"/>
      <c r="N48" s="57"/>
      <c r="O48" s="63"/>
      <c r="P48" s="57"/>
      <c r="Q48" s="57"/>
      <c r="R48" s="57"/>
      <c r="S48" s="57"/>
      <c r="T48" s="57"/>
      <c r="U48" s="57"/>
      <c r="V48" s="57"/>
      <c r="W48" s="57"/>
      <c r="X48" s="57"/>
      <c r="Y48" s="57"/>
      <c r="Z48" s="57"/>
      <c r="AA48" s="57"/>
      <c r="AB48" s="57"/>
      <c r="AC48" s="57"/>
      <c r="AD48" s="57"/>
      <c r="AE48" s="57"/>
      <c r="AF48" s="64"/>
      <c r="AG48" s="64"/>
      <c r="AH48" s="64"/>
      <c r="AI48" s="64"/>
      <c r="AJ48" s="61"/>
      <c r="AL48" s="62"/>
      <c r="AM48" s="24"/>
      <c r="AS48" s="24"/>
      <c r="AT48" s="24"/>
      <c r="AU48" s="24"/>
      <c r="AV48" s="24"/>
      <c r="AW48" s="24"/>
      <c r="AX48" s="24"/>
      <c r="AZ48" s="171"/>
      <c r="BA48" s="171"/>
      <c r="BB48" s="57"/>
      <c r="BC48" s="203"/>
      <c r="BD48" s="24"/>
      <c r="BE48" s="151"/>
      <c r="BG48" s="151"/>
      <c r="BI48" s="151"/>
      <c r="BL48" s="152"/>
    </row>
    <row r="49" spans="1:64" s="169" customFormat="1">
      <c r="A49" s="24"/>
      <c r="B49" s="24"/>
      <c r="C49" s="57"/>
      <c r="D49" s="57"/>
      <c r="E49" s="57"/>
      <c r="F49" s="57"/>
      <c r="G49" s="57"/>
      <c r="H49" s="57"/>
      <c r="I49" s="57"/>
      <c r="J49" s="57"/>
      <c r="K49" s="57"/>
      <c r="L49" s="57"/>
      <c r="M49" s="57"/>
      <c r="N49" s="57"/>
      <c r="O49" s="63"/>
      <c r="P49" s="57"/>
      <c r="Q49" s="57"/>
      <c r="R49" s="57"/>
      <c r="S49" s="57"/>
      <c r="T49" s="57"/>
      <c r="U49" s="57"/>
      <c r="V49" s="57"/>
      <c r="W49" s="57"/>
      <c r="X49" s="57"/>
      <c r="Y49" s="57"/>
      <c r="Z49" s="57"/>
      <c r="AA49" s="57"/>
      <c r="AB49" s="57"/>
      <c r="AC49" s="57"/>
      <c r="AD49" s="57"/>
      <c r="AE49" s="57"/>
      <c r="AF49" s="64"/>
      <c r="AG49" s="64"/>
      <c r="AH49" s="64"/>
      <c r="AI49" s="64"/>
      <c r="AJ49" s="61"/>
      <c r="AL49" s="62"/>
      <c r="AM49" s="24"/>
      <c r="AS49" s="24"/>
      <c r="AT49" s="24"/>
      <c r="AU49" s="24"/>
      <c r="AV49" s="24"/>
      <c r="AW49" s="24"/>
      <c r="AX49" s="24"/>
      <c r="AZ49" s="171"/>
      <c r="BA49" s="171"/>
      <c r="BB49" s="57"/>
      <c r="BC49" s="203"/>
      <c r="BD49" s="24"/>
      <c r="BE49" s="151"/>
      <c r="BG49" s="151"/>
      <c r="BI49" s="151"/>
      <c r="BL49" s="152"/>
    </row>
    <row r="50" spans="1:64" s="169" customFormat="1">
      <c r="A50" s="24"/>
      <c r="B50" s="24"/>
      <c r="C50" s="57"/>
      <c r="D50" s="57"/>
      <c r="E50" s="57"/>
      <c r="F50" s="57"/>
      <c r="G50" s="57"/>
      <c r="H50" s="57"/>
      <c r="I50" s="57"/>
      <c r="J50" s="57"/>
      <c r="K50" s="57"/>
      <c r="L50" s="57"/>
      <c r="M50" s="57"/>
      <c r="N50" s="57"/>
      <c r="O50" s="63"/>
      <c r="P50" s="57"/>
      <c r="Q50" s="57"/>
      <c r="R50" s="57"/>
      <c r="S50" s="57"/>
      <c r="T50" s="57"/>
      <c r="U50" s="57"/>
      <c r="V50" s="57"/>
      <c r="W50" s="57"/>
      <c r="X50" s="57"/>
      <c r="Y50" s="57"/>
      <c r="Z50" s="57"/>
      <c r="AA50" s="57"/>
      <c r="AB50" s="57"/>
      <c r="AC50" s="57"/>
      <c r="AD50" s="57"/>
      <c r="AE50" s="57"/>
      <c r="AF50" s="64"/>
      <c r="AG50" s="64"/>
      <c r="AH50" s="64"/>
      <c r="AI50" s="64"/>
      <c r="AJ50" s="61"/>
      <c r="AL50" s="62"/>
      <c r="AM50" s="24"/>
      <c r="AS50" s="24"/>
      <c r="AT50" s="24"/>
      <c r="AU50" s="24"/>
      <c r="AV50" s="24"/>
      <c r="AW50" s="24"/>
      <c r="AX50" s="24"/>
      <c r="AZ50" s="171"/>
      <c r="BA50" s="171"/>
      <c r="BB50" s="57"/>
      <c r="BC50" s="203"/>
      <c r="BD50" s="24"/>
      <c r="BE50" s="151"/>
      <c r="BG50" s="151"/>
      <c r="BI50" s="151"/>
      <c r="BL50" s="152"/>
    </row>
    <row r="51" spans="1:64" s="169" customFormat="1">
      <c r="A51" s="24"/>
      <c r="B51" s="24"/>
      <c r="C51" s="57"/>
      <c r="D51" s="57"/>
      <c r="E51" s="57"/>
      <c r="F51" s="57"/>
      <c r="G51" s="57"/>
      <c r="H51" s="57"/>
      <c r="I51" s="57"/>
      <c r="J51" s="57"/>
      <c r="K51" s="57"/>
      <c r="L51" s="57"/>
      <c r="M51" s="57"/>
      <c r="N51" s="57"/>
      <c r="O51" s="63"/>
      <c r="P51" s="57"/>
      <c r="Q51" s="57"/>
      <c r="R51" s="57"/>
      <c r="S51" s="57"/>
      <c r="T51" s="57"/>
      <c r="U51" s="57"/>
      <c r="V51" s="57"/>
      <c r="W51" s="57"/>
      <c r="X51" s="57"/>
      <c r="Y51" s="57"/>
      <c r="Z51" s="57"/>
      <c r="AA51" s="57"/>
      <c r="AB51" s="57"/>
      <c r="AC51" s="57"/>
      <c r="AD51" s="57"/>
      <c r="AE51" s="57"/>
      <c r="AF51" s="64"/>
      <c r="AG51" s="64"/>
      <c r="AH51" s="64"/>
      <c r="AI51" s="64"/>
      <c r="AJ51" s="61"/>
      <c r="AL51" s="62"/>
      <c r="AM51" s="24"/>
      <c r="AS51" s="24"/>
      <c r="AT51" s="24"/>
      <c r="AU51" s="24"/>
      <c r="AV51" s="24"/>
      <c r="AW51" s="24"/>
      <c r="AX51" s="24"/>
      <c r="AZ51" s="171"/>
      <c r="BA51" s="171"/>
      <c r="BB51" s="57"/>
      <c r="BC51" s="203"/>
      <c r="BD51" s="24"/>
      <c r="BE51" s="151"/>
      <c r="BG51" s="151"/>
      <c r="BI51" s="151"/>
      <c r="BL51" s="152"/>
    </row>
    <row r="52" spans="1:64" s="169" customFormat="1">
      <c r="A52" s="24"/>
      <c r="B52" s="24"/>
      <c r="C52" s="57"/>
      <c r="D52" s="57"/>
      <c r="E52" s="57"/>
      <c r="F52" s="57"/>
      <c r="G52" s="57"/>
      <c r="H52" s="57"/>
      <c r="I52" s="57"/>
      <c r="J52" s="57"/>
      <c r="K52" s="57"/>
      <c r="L52" s="57"/>
      <c r="M52" s="57"/>
      <c r="N52" s="57"/>
      <c r="O52" s="63"/>
      <c r="P52" s="57"/>
      <c r="Q52" s="57"/>
      <c r="R52" s="57"/>
      <c r="S52" s="57"/>
      <c r="T52" s="57"/>
      <c r="U52" s="57"/>
      <c r="V52" s="57"/>
      <c r="W52" s="57"/>
      <c r="X52" s="57"/>
      <c r="Y52" s="57"/>
      <c r="Z52" s="57"/>
      <c r="AA52" s="57"/>
      <c r="AB52" s="57"/>
      <c r="AC52" s="57"/>
      <c r="AD52" s="57"/>
      <c r="AE52" s="57"/>
      <c r="AF52" s="64"/>
      <c r="AG52" s="64"/>
      <c r="AH52" s="64"/>
      <c r="AI52" s="64"/>
      <c r="AJ52" s="61"/>
      <c r="AL52" s="62"/>
      <c r="AM52" s="24"/>
      <c r="AS52" s="24"/>
      <c r="AT52" s="24"/>
      <c r="AU52" s="24"/>
      <c r="AV52" s="24"/>
      <c r="AW52" s="24"/>
      <c r="AX52" s="24"/>
      <c r="AZ52" s="171"/>
      <c r="BA52" s="171"/>
      <c r="BB52" s="57"/>
      <c r="BC52" s="203"/>
      <c r="BD52" s="24"/>
      <c r="BE52" s="151"/>
      <c r="BG52" s="151"/>
      <c r="BI52" s="151"/>
      <c r="BL52" s="152"/>
    </row>
    <row r="53" spans="1:64" s="169" customFormat="1">
      <c r="A53" s="24"/>
      <c r="B53" s="24"/>
      <c r="C53" s="57"/>
      <c r="D53" s="57"/>
      <c r="E53" s="57"/>
      <c r="F53" s="57"/>
      <c r="G53" s="57"/>
      <c r="H53" s="57"/>
      <c r="I53" s="57"/>
      <c r="J53" s="57"/>
      <c r="K53" s="57"/>
      <c r="L53" s="57"/>
      <c r="M53" s="57"/>
      <c r="N53" s="57"/>
      <c r="O53" s="63"/>
      <c r="P53" s="57"/>
      <c r="Q53" s="57"/>
      <c r="R53" s="57"/>
      <c r="S53" s="57"/>
      <c r="T53" s="57"/>
      <c r="U53" s="57"/>
      <c r="V53" s="57"/>
      <c r="W53" s="57"/>
      <c r="X53" s="57"/>
      <c r="Y53" s="57"/>
      <c r="Z53" s="57"/>
      <c r="AA53" s="57"/>
      <c r="AB53" s="57"/>
      <c r="AC53" s="57"/>
      <c r="AD53" s="57"/>
      <c r="AE53" s="57"/>
      <c r="AF53" s="64"/>
      <c r="AG53" s="64"/>
      <c r="AH53" s="64"/>
      <c r="AI53" s="64"/>
      <c r="AJ53" s="61"/>
      <c r="AL53" s="62"/>
      <c r="AM53" s="24"/>
      <c r="AS53" s="24"/>
      <c r="AT53" s="24"/>
      <c r="AU53" s="24"/>
      <c r="AV53" s="24"/>
      <c r="AW53" s="24"/>
      <c r="AX53" s="24"/>
      <c r="AZ53" s="171"/>
      <c r="BA53" s="171"/>
      <c r="BB53" s="57"/>
      <c r="BC53" s="203"/>
      <c r="BD53" s="24"/>
      <c r="BE53" s="151"/>
      <c r="BG53" s="151"/>
      <c r="BI53" s="151"/>
      <c r="BL53" s="152"/>
    </row>
    <row r="54" spans="1:64" s="169" customFormat="1">
      <c r="A54" s="24"/>
      <c r="B54" s="24"/>
      <c r="C54" s="57"/>
      <c r="D54" s="57"/>
      <c r="E54" s="57"/>
      <c r="F54" s="57"/>
      <c r="G54" s="57"/>
      <c r="H54" s="57"/>
      <c r="I54" s="57"/>
      <c r="J54" s="57"/>
      <c r="K54" s="57"/>
      <c r="L54" s="57"/>
      <c r="M54" s="57"/>
      <c r="N54" s="57"/>
      <c r="O54" s="63"/>
      <c r="P54" s="57"/>
      <c r="Q54" s="57"/>
      <c r="R54" s="57"/>
      <c r="S54" s="57"/>
      <c r="T54" s="57"/>
      <c r="U54" s="57"/>
      <c r="V54" s="57"/>
      <c r="W54" s="57"/>
      <c r="X54" s="57"/>
      <c r="Y54" s="57"/>
      <c r="Z54" s="57"/>
      <c r="AA54" s="57"/>
      <c r="AB54" s="57"/>
      <c r="AC54" s="57"/>
      <c r="AD54" s="57"/>
      <c r="AE54" s="57"/>
      <c r="AF54" s="64"/>
      <c r="AG54" s="64"/>
      <c r="AH54" s="64"/>
      <c r="AI54" s="64"/>
      <c r="AJ54" s="61"/>
      <c r="AL54" s="62"/>
      <c r="AM54" s="24"/>
      <c r="AS54" s="24"/>
      <c r="AT54" s="24"/>
      <c r="AU54" s="24"/>
      <c r="AV54" s="24"/>
      <c r="AW54" s="24"/>
      <c r="AX54" s="24"/>
      <c r="AZ54" s="171"/>
      <c r="BA54" s="171"/>
      <c r="BB54" s="57"/>
      <c r="BC54" s="203"/>
      <c r="BD54" s="24"/>
      <c r="BE54" s="151"/>
      <c r="BG54" s="151"/>
      <c r="BI54" s="151"/>
      <c r="BL54" s="152"/>
    </row>
    <row r="55" spans="1:64" s="169" customFormat="1">
      <c r="A55" s="24"/>
      <c r="B55" s="24"/>
      <c r="C55" s="57"/>
      <c r="D55" s="57"/>
      <c r="E55" s="57"/>
      <c r="F55" s="57"/>
      <c r="G55" s="57"/>
      <c r="H55" s="57"/>
      <c r="I55" s="57"/>
      <c r="J55" s="57"/>
      <c r="K55" s="57"/>
      <c r="L55" s="57"/>
      <c r="M55" s="57"/>
      <c r="N55" s="57"/>
      <c r="O55" s="63"/>
      <c r="P55" s="57"/>
      <c r="Q55" s="57"/>
      <c r="R55" s="57"/>
      <c r="S55" s="57"/>
      <c r="T55" s="57"/>
      <c r="U55" s="57"/>
      <c r="V55" s="57"/>
      <c r="W55" s="57"/>
      <c r="X55" s="57"/>
      <c r="Y55" s="57"/>
      <c r="Z55" s="57"/>
      <c r="AA55" s="57"/>
      <c r="AB55" s="57"/>
      <c r="AC55" s="57"/>
      <c r="AD55" s="57"/>
      <c r="AE55" s="57"/>
      <c r="AF55" s="64"/>
      <c r="AG55" s="64"/>
      <c r="AH55" s="64"/>
      <c r="AI55" s="64"/>
      <c r="AJ55" s="61"/>
      <c r="AL55" s="62"/>
      <c r="AM55" s="24"/>
      <c r="AS55" s="24"/>
      <c r="AT55" s="24"/>
      <c r="AU55" s="24"/>
      <c r="AV55" s="24"/>
      <c r="AW55" s="24"/>
      <c r="AX55" s="24"/>
      <c r="AZ55" s="171"/>
      <c r="BA55" s="171"/>
      <c r="BB55" s="57"/>
      <c r="BC55" s="203"/>
      <c r="BD55" s="24"/>
      <c r="BE55" s="151"/>
      <c r="BG55" s="151"/>
      <c r="BI55" s="151"/>
      <c r="BL55" s="152"/>
    </row>
    <row r="56" spans="1:64" s="169" customFormat="1">
      <c r="A56" s="24"/>
      <c r="B56" s="24"/>
      <c r="C56" s="57"/>
      <c r="D56" s="57"/>
      <c r="E56" s="57"/>
      <c r="F56" s="57"/>
      <c r="G56" s="57"/>
      <c r="H56" s="57"/>
      <c r="I56" s="57"/>
      <c r="J56" s="57"/>
      <c r="K56" s="57"/>
      <c r="L56" s="57"/>
      <c r="M56" s="57"/>
      <c r="N56" s="57"/>
      <c r="O56" s="63"/>
      <c r="P56" s="57"/>
      <c r="Q56" s="57"/>
      <c r="R56" s="57"/>
      <c r="S56" s="57"/>
      <c r="T56" s="57"/>
      <c r="U56" s="57"/>
      <c r="V56" s="57"/>
      <c r="W56" s="57"/>
      <c r="X56" s="57"/>
      <c r="Y56" s="57"/>
      <c r="Z56" s="57"/>
      <c r="AA56" s="57"/>
      <c r="AB56" s="57"/>
      <c r="AC56" s="57"/>
      <c r="AD56" s="57"/>
      <c r="AE56" s="57"/>
      <c r="AF56" s="64"/>
      <c r="AG56" s="64"/>
      <c r="AH56" s="64"/>
      <c r="AI56" s="64"/>
      <c r="AJ56" s="61"/>
      <c r="AL56" s="62"/>
      <c r="AM56" s="24"/>
      <c r="AS56" s="24"/>
      <c r="AT56" s="24"/>
      <c r="AU56" s="24"/>
      <c r="AV56" s="24"/>
      <c r="AW56" s="24"/>
      <c r="AX56" s="24"/>
      <c r="AZ56" s="171"/>
      <c r="BA56" s="171"/>
      <c r="BB56" s="57"/>
      <c r="BC56" s="203"/>
      <c r="BD56" s="24"/>
      <c r="BE56" s="151"/>
      <c r="BG56" s="151"/>
      <c r="BI56" s="151"/>
      <c r="BL56" s="152"/>
    </row>
    <row r="57" spans="1:64" s="169" customFormat="1">
      <c r="A57" s="24"/>
      <c r="B57" s="24"/>
      <c r="C57" s="57"/>
      <c r="D57" s="57"/>
      <c r="E57" s="57"/>
      <c r="F57" s="57"/>
      <c r="G57" s="57"/>
      <c r="H57" s="57"/>
      <c r="I57" s="57"/>
      <c r="J57" s="57"/>
      <c r="K57" s="57"/>
      <c r="L57" s="57"/>
      <c r="M57" s="57"/>
      <c r="N57" s="57"/>
      <c r="O57" s="63"/>
      <c r="P57" s="57"/>
      <c r="Q57" s="57"/>
      <c r="R57" s="57"/>
      <c r="S57" s="57"/>
      <c r="T57" s="57"/>
      <c r="U57" s="57"/>
      <c r="V57" s="57"/>
      <c r="W57" s="57"/>
      <c r="X57" s="57"/>
      <c r="Y57" s="57"/>
      <c r="Z57" s="57"/>
      <c r="AA57" s="57"/>
      <c r="AB57" s="57"/>
      <c r="AC57" s="57"/>
      <c r="AD57" s="57"/>
      <c r="AE57" s="57"/>
      <c r="AF57" s="64"/>
      <c r="AG57" s="64"/>
      <c r="AH57" s="64"/>
      <c r="AI57" s="64"/>
      <c r="AJ57" s="61"/>
      <c r="AL57" s="62"/>
      <c r="AM57" s="24"/>
      <c r="AS57" s="24"/>
      <c r="AT57" s="24"/>
      <c r="AU57" s="24"/>
      <c r="AV57" s="24"/>
      <c r="AW57" s="24"/>
      <c r="AX57" s="24"/>
      <c r="AZ57" s="171"/>
      <c r="BA57" s="171"/>
      <c r="BB57" s="57"/>
      <c r="BC57" s="203"/>
      <c r="BD57" s="24"/>
      <c r="BE57" s="151"/>
      <c r="BG57" s="151"/>
      <c r="BI57" s="151"/>
      <c r="BL57" s="152"/>
    </row>
    <row r="58" spans="1:64" s="169" customFormat="1">
      <c r="A58" s="24"/>
      <c r="B58" s="24"/>
      <c r="C58" s="57"/>
      <c r="D58" s="57"/>
      <c r="E58" s="57"/>
      <c r="F58" s="57"/>
      <c r="G58" s="57"/>
      <c r="H58" s="57"/>
      <c r="I58" s="57"/>
      <c r="J58" s="57"/>
      <c r="K58" s="57"/>
      <c r="L58" s="57"/>
      <c r="M58" s="57"/>
      <c r="N58" s="57"/>
      <c r="O58" s="63"/>
      <c r="P58" s="57"/>
      <c r="Q58" s="57"/>
      <c r="R58" s="57"/>
      <c r="S58" s="57"/>
      <c r="T58" s="57"/>
      <c r="U58" s="57"/>
      <c r="V58" s="57"/>
      <c r="W58" s="57"/>
      <c r="X58" s="57"/>
      <c r="Y58" s="57"/>
      <c r="Z58" s="57"/>
      <c r="AA58" s="57"/>
      <c r="AB58" s="57"/>
      <c r="AC58" s="57"/>
      <c r="AD58" s="57"/>
      <c r="AE58" s="57"/>
      <c r="AF58" s="64"/>
      <c r="AG58" s="64"/>
      <c r="AH58" s="64"/>
      <c r="AI58" s="64"/>
      <c r="AJ58" s="61"/>
      <c r="AL58" s="62"/>
      <c r="AM58" s="24"/>
      <c r="AS58" s="24"/>
      <c r="AT58" s="24"/>
      <c r="AU58" s="24"/>
      <c r="AV58" s="24"/>
      <c r="AW58" s="24"/>
      <c r="AX58" s="24"/>
      <c r="AZ58" s="171"/>
      <c r="BA58" s="171"/>
      <c r="BB58" s="57"/>
      <c r="BC58" s="203"/>
      <c r="BD58" s="24"/>
      <c r="BE58" s="151"/>
      <c r="BG58" s="151"/>
      <c r="BI58" s="151"/>
      <c r="BL58" s="152"/>
    </row>
    <row r="59" spans="1:64" s="169" customFormat="1">
      <c r="A59" s="24"/>
      <c r="B59" s="24"/>
      <c r="C59" s="57"/>
      <c r="D59" s="57"/>
      <c r="E59" s="57"/>
      <c r="F59" s="57"/>
      <c r="G59" s="57"/>
      <c r="H59" s="57"/>
      <c r="I59" s="57"/>
      <c r="J59" s="57"/>
      <c r="K59" s="57"/>
      <c r="L59" s="57"/>
      <c r="M59" s="57"/>
      <c r="N59" s="57"/>
      <c r="O59" s="63"/>
      <c r="P59" s="57"/>
      <c r="Q59" s="57"/>
      <c r="R59" s="57"/>
      <c r="S59" s="57"/>
      <c r="T59" s="57"/>
      <c r="U59" s="57"/>
      <c r="V59" s="57"/>
      <c r="W59" s="57"/>
      <c r="X59" s="57"/>
      <c r="Y59" s="57"/>
      <c r="Z59" s="57"/>
      <c r="AA59" s="57"/>
      <c r="AB59" s="57"/>
      <c r="AC59" s="57"/>
      <c r="AD59" s="57"/>
      <c r="AE59" s="57"/>
      <c r="AF59" s="64"/>
      <c r="AG59" s="64"/>
      <c r="AH59" s="64"/>
      <c r="AI59" s="64"/>
      <c r="AJ59" s="61"/>
      <c r="AL59" s="62"/>
      <c r="AM59" s="24"/>
      <c r="AS59" s="24"/>
      <c r="AT59" s="24"/>
      <c r="AU59" s="24"/>
      <c r="AV59" s="24"/>
      <c r="AW59" s="24"/>
      <c r="AX59" s="24"/>
      <c r="AZ59" s="171"/>
      <c r="BA59" s="171"/>
      <c r="BB59" s="57"/>
      <c r="BC59" s="203"/>
      <c r="BD59" s="24"/>
      <c r="BE59" s="151"/>
      <c r="BG59" s="151"/>
      <c r="BI59" s="151"/>
      <c r="BL59" s="152"/>
    </row>
    <row r="60" spans="1:64" s="169" customFormat="1">
      <c r="A60" s="24"/>
      <c r="B60" s="24"/>
      <c r="C60" s="57"/>
      <c r="D60" s="57"/>
      <c r="E60" s="57"/>
      <c r="F60" s="57"/>
      <c r="G60" s="57"/>
      <c r="H60" s="57"/>
      <c r="I60" s="57"/>
      <c r="J60" s="57"/>
      <c r="K60" s="57"/>
      <c r="L60" s="57"/>
      <c r="M60" s="57"/>
      <c r="N60" s="57"/>
      <c r="O60" s="63"/>
      <c r="P60" s="57"/>
      <c r="Q60" s="57"/>
      <c r="R60" s="57"/>
      <c r="S60" s="57"/>
      <c r="T60" s="57"/>
      <c r="U60" s="57"/>
      <c r="V60" s="57"/>
      <c r="W60" s="57"/>
      <c r="X60" s="57"/>
      <c r="Y60" s="57"/>
      <c r="Z60" s="57"/>
      <c r="AA60" s="57"/>
      <c r="AB60" s="57"/>
      <c r="AC60" s="57"/>
      <c r="AD60" s="57"/>
      <c r="AE60" s="57"/>
      <c r="AF60" s="64"/>
      <c r="AG60" s="64"/>
      <c r="AH60" s="64"/>
      <c r="AI60" s="64"/>
      <c r="AJ60" s="61"/>
      <c r="AL60" s="62"/>
      <c r="AM60" s="24"/>
      <c r="AS60" s="24"/>
      <c r="AT60" s="24"/>
      <c r="AU60" s="24"/>
      <c r="AV60" s="24"/>
      <c r="AW60" s="24"/>
      <c r="AX60" s="24"/>
      <c r="AZ60" s="171"/>
      <c r="BA60" s="171"/>
      <c r="BB60" s="57"/>
      <c r="BC60" s="203"/>
      <c r="BD60" s="24"/>
      <c r="BE60" s="151"/>
      <c r="BG60" s="151"/>
      <c r="BI60" s="151"/>
      <c r="BL60" s="152"/>
    </row>
    <row r="61" spans="1:64" s="169" customFormat="1">
      <c r="A61" s="24"/>
      <c r="B61" s="24"/>
      <c r="C61" s="57"/>
      <c r="D61" s="57"/>
      <c r="E61" s="57"/>
      <c r="F61" s="57"/>
      <c r="G61" s="57"/>
      <c r="H61" s="57"/>
      <c r="I61" s="57"/>
      <c r="J61" s="57"/>
      <c r="K61" s="57"/>
      <c r="L61" s="57"/>
      <c r="M61" s="57"/>
      <c r="N61" s="57"/>
      <c r="O61" s="63"/>
      <c r="P61" s="57"/>
      <c r="Q61" s="57"/>
      <c r="R61" s="57"/>
      <c r="S61" s="57"/>
      <c r="T61" s="57"/>
      <c r="U61" s="57"/>
      <c r="V61" s="57"/>
      <c r="W61" s="57"/>
      <c r="X61" s="57"/>
      <c r="Y61" s="57"/>
      <c r="Z61" s="57"/>
      <c r="AA61" s="57"/>
      <c r="AB61" s="57"/>
      <c r="AC61" s="57"/>
      <c r="AD61" s="57"/>
      <c r="AE61" s="57"/>
      <c r="AF61" s="64"/>
      <c r="AG61" s="64"/>
      <c r="AH61" s="64"/>
      <c r="AI61" s="64"/>
      <c r="AJ61" s="61"/>
      <c r="AL61" s="62"/>
      <c r="AM61" s="24"/>
      <c r="AS61" s="24"/>
      <c r="AT61" s="24"/>
      <c r="AU61" s="24"/>
      <c r="AV61" s="24"/>
      <c r="AW61" s="24"/>
      <c r="AX61" s="24"/>
      <c r="AZ61" s="171"/>
      <c r="BA61" s="171"/>
      <c r="BB61" s="57"/>
      <c r="BC61" s="203"/>
      <c r="BD61" s="24"/>
      <c r="BE61" s="151"/>
      <c r="BG61" s="151"/>
      <c r="BI61" s="151"/>
      <c r="BL61" s="152"/>
    </row>
    <row r="62" spans="1:64" s="169" customFormat="1">
      <c r="A62" s="24"/>
      <c r="B62" s="24"/>
      <c r="C62" s="57"/>
      <c r="D62" s="57"/>
      <c r="E62" s="57"/>
      <c r="F62" s="57"/>
      <c r="G62" s="57"/>
      <c r="H62" s="57"/>
      <c r="I62" s="57"/>
      <c r="J62" s="57"/>
      <c r="K62" s="57"/>
      <c r="L62" s="57"/>
      <c r="M62" s="57"/>
      <c r="N62" s="57"/>
      <c r="O62" s="63"/>
      <c r="P62" s="57"/>
      <c r="Q62" s="57"/>
      <c r="R62" s="57"/>
      <c r="S62" s="57"/>
      <c r="T62" s="57"/>
      <c r="U62" s="57"/>
      <c r="V62" s="57"/>
      <c r="W62" s="57"/>
      <c r="X62" s="57"/>
      <c r="Y62" s="57"/>
      <c r="Z62" s="57"/>
      <c r="AA62" s="57"/>
      <c r="AB62" s="57"/>
      <c r="AC62" s="57"/>
      <c r="AD62" s="57"/>
      <c r="AE62" s="57"/>
      <c r="AF62" s="64"/>
      <c r="AG62" s="64"/>
      <c r="AH62" s="64"/>
      <c r="AI62" s="64"/>
      <c r="AJ62" s="61"/>
      <c r="AL62" s="62"/>
      <c r="AM62" s="24"/>
      <c r="AS62" s="24"/>
      <c r="AT62" s="24"/>
      <c r="AU62" s="24"/>
      <c r="AV62" s="24"/>
      <c r="AW62" s="24"/>
      <c r="AX62" s="24"/>
      <c r="AZ62" s="171"/>
      <c r="BA62" s="171"/>
      <c r="BB62" s="57"/>
      <c r="BC62" s="203"/>
      <c r="BD62" s="24"/>
      <c r="BE62" s="151"/>
      <c r="BG62" s="151"/>
      <c r="BI62" s="151"/>
      <c r="BL62" s="152"/>
    </row>
    <row r="63" spans="1:64" s="169" customFormat="1">
      <c r="A63" s="24"/>
      <c r="B63" s="24"/>
      <c r="C63" s="57"/>
      <c r="D63" s="57"/>
      <c r="E63" s="57"/>
      <c r="F63" s="57"/>
      <c r="G63" s="57"/>
      <c r="H63" s="57"/>
      <c r="I63" s="57"/>
      <c r="J63" s="57"/>
      <c r="K63" s="57"/>
      <c r="L63" s="57"/>
      <c r="M63" s="57"/>
      <c r="N63" s="57"/>
      <c r="O63" s="63"/>
      <c r="P63" s="57"/>
      <c r="Q63" s="57"/>
      <c r="R63" s="57"/>
      <c r="S63" s="57"/>
      <c r="T63" s="57"/>
      <c r="U63" s="57"/>
      <c r="V63" s="57"/>
      <c r="W63" s="57"/>
      <c r="X63" s="57"/>
      <c r="Y63" s="57"/>
      <c r="Z63" s="57"/>
      <c r="AA63" s="57"/>
      <c r="AB63" s="57"/>
      <c r="AC63" s="57"/>
      <c r="AD63" s="57"/>
      <c r="AE63" s="57"/>
      <c r="AF63" s="64"/>
      <c r="AG63" s="64"/>
      <c r="AH63" s="64"/>
      <c r="AI63" s="64"/>
      <c r="AJ63" s="61"/>
      <c r="AL63" s="62"/>
      <c r="AM63" s="24"/>
      <c r="AS63" s="24"/>
      <c r="AT63" s="24"/>
      <c r="AU63" s="24"/>
      <c r="AV63" s="24"/>
      <c r="AW63" s="24"/>
      <c r="AX63" s="24"/>
      <c r="AZ63" s="171"/>
      <c r="BA63" s="171"/>
      <c r="BB63" s="57"/>
      <c r="BC63" s="203"/>
      <c r="BD63" s="24"/>
      <c r="BE63" s="151"/>
      <c r="BG63" s="151"/>
      <c r="BI63" s="151"/>
      <c r="BL63" s="152"/>
    </row>
    <row r="64" spans="1:64" s="169" customFormat="1">
      <c r="A64" s="24"/>
      <c r="B64" s="24"/>
      <c r="C64" s="57"/>
      <c r="D64" s="57"/>
      <c r="E64" s="57"/>
      <c r="F64" s="57"/>
      <c r="G64" s="57"/>
      <c r="H64" s="57"/>
      <c r="I64" s="57"/>
      <c r="J64" s="57"/>
      <c r="K64" s="57"/>
      <c r="L64" s="57"/>
      <c r="M64" s="57"/>
      <c r="N64" s="57"/>
      <c r="O64" s="63"/>
      <c r="P64" s="57"/>
      <c r="Q64" s="57"/>
      <c r="R64" s="57"/>
      <c r="S64" s="57"/>
      <c r="T64" s="57"/>
      <c r="U64" s="57"/>
      <c r="V64" s="57"/>
      <c r="W64" s="57"/>
      <c r="X64" s="57"/>
      <c r="Y64" s="57"/>
      <c r="Z64" s="57"/>
      <c r="AA64" s="57"/>
      <c r="AB64" s="57"/>
      <c r="AC64" s="57"/>
      <c r="AD64" s="57"/>
      <c r="AE64" s="57"/>
      <c r="AF64" s="64"/>
      <c r="AG64" s="64"/>
      <c r="AH64" s="64"/>
      <c r="AI64" s="64"/>
      <c r="AJ64" s="61"/>
      <c r="AL64" s="62"/>
      <c r="AM64" s="24"/>
      <c r="AS64" s="24"/>
      <c r="AT64" s="24"/>
      <c r="AU64" s="24"/>
      <c r="AV64" s="24"/>
      <c r="AW64" s="24"/>
      <c r="AX64" s="24"/>
      <c r="AZ64" s="171"/>
      <c r="BA64" s="171"/>
      <c r="BB64" s="57"/>
      <c r="BC64" s="203"/>
      <c r="BD64" s="24"/>
      <c r="BE64" s="151"/>
      <c r="BG64" s="151"/>
      <c r="BI64" s="151"/>
      <c r="BL64" s="152"/>
    </row>
    <row r="65" spans="1:64" s="169" customFormat="1">
      <c r="A65" s="24"/>
      <c r="B65" s="24"/>
      <c r="C65" s="57"/>
      <c r="D65" s="57"/>
      <c r="E65" s="57"/>
      <c r="F65" s="57"/>
      <c r="G65" s="57"/>
      <c r="H65" s="57"/>
      <c r="I65" s="57"/>
      <c r="J65" s="57"/>
      <c r="K65" s="57"/>
      <c r="L65" s="57"/>
      <c r="M65" s="57"/>
      <c r="N65" s="57"/>
      <c r="O65" s="63"/>
      <c r="P65" s="57"/>
      <c r="Q65" s="57"/>
      <c r="R65" s="57"/>
      <c r="S65" s="57"/>
      <c r="T65" s="57"/>
      <c r="U65" s="57"/>
      <c r="V65" s="57"/>
      <c r="W65" s="57"/>
      <c r="X65" s="57"/>
      <c r="Y65" s="57"/>
      <c r="Z65" s="57"/>
      <c r="AA65" s="57"/>
      <c r="AB65" s="57"/>
      <c r="AC65" s="57"/>
      <c r="AD65" s="57"/>
      <c r="AE65" s="57"/>
      <c r="AF65" s="64"/>
      <c r="AG65" s="64"/>
      <c r="AH65" s="64"/>
      <c r="AI65" s="64"/>
      <c r="AJ65" s="61"/>
      <c r="AL65" s="62"/>
      <c r="AM65" s="24"/>
      <c r="AS65" s="24"/>
      <c r="AT65" s="24"/>
      <c r="AU65" s="24"/>
      <c r="AV65" s="24"/>
      <c r="AW65" s="24"/>
      <c r="AX65" s="24"/>
      <c r="AZ65" s="171"/>
      <c r="BA65" s="171"/>
      <c r="BB65" s="57"/>
      <c r="BC65" s="203"/>
      <c r="BD65" s="24"/>
      <c r="BE65" s="151"/>
      <c r="BG65" s="151"/>
      <c r="BI65" s="151"/>
      <c r="BL65" s="152"/>
    </row>
    <row r="66" spans="1:64" s="169" customFormat="1">
      <c r="A66" s="24"/>
      <c r="B66" s="24"/>
      <c r="C66" s="57"/>
      <c r="D66" s="57"/>
      <c r="E66" s="57"/>
      <c r="F66" s="57"/>
      <c r="G66" s="57"/>
      <c r="H66" s="57"/>
      <c r="I66" s="57"/>
      <c r="J66" s="57"/>
      <c r="K66" s="57"/>
      <c r="L66" s="57"/>
      <c r="M66" s="57"/>
      <c r="N66" s="57"/>
      <c r="O66" s="63"/>
      <c r="P66" s="57"/>
      <c r="Q66" s="57"/>
      <c r="R66" s="57"/>
      <c r="S66" s="57"/>
      <c r="T66" s="57"/>
      <c r="U66" s="57"/>
      <c r="V66" s="57"/>
      <c r="W66" s="57"/>
      <c r="X66" s="57"/>
      <c r="Y66" s="57"/>
      <c r="Z66" s="57"/>
      <c r="AA66" s="57"/>
      <c r="AB66" s="57"/>
      <c r="AC66" s="57"/>
      <c r="AD66" s="57"/>
      <c r="AE66" s="57"/>
      <c r="AF66" s="64"/>
      <c r="AG66" s="64"/>
      <c r="AH66" s="64"/>
      <c r="AI66" s="64"/>
      <c r="AJ66" s="61"/>
      <c r="AL66" s="62"/>
      <c r="AM66" s="24"/>
      <c r="AS66" s="24"/>
      <c r="AT66" s="24"/>
      <c r="AU66" s="24"/>
      <c r="AV66" s="24"/>
      <c r="AW66" s="24"/>
      <c r="AX66" s="24"/>
      <c r="AZ66" s="171"/>
      <c r="BA66" s="171"/>
      <c r="BB66" s="57"/>
      <c r="BC66" s="203"/>
      <c r="BD66" s="24"/>
      <c r="BE66" s="151"/>
      <c r="BG66" s="151"/>
      <c r="BI66" s="151"/>
      <c r="BL66" s="152"/>
    </row>
    <row r="67" spans="1:64" s="169" customFormat="1">
      <c r="A67" s="24"/>
      <c r="B67" s="24"/>
      <c r="C67" s="57"/>
      <c r="D67" s="57"/>
      <c r="E67" s="57"/>
      <c r="F67" s="57"/>
      <c r="G67" s="57"/>
      <c r="H67" s="57"/>
      <c r="I67" s="57"/>
      <c r="J67" s="57"/>
      <c r="K67" s="57"/>
      <c r="L67" s="57"/>
      <c r="M67" s="57"/>
      <c r="N67" s="57"/>
      <c r="O67" s="63"/>
      <c r="P67" s="57"/>
      <c r="Q67" s="57"/>
      <c r="R67" s="57"/>
      <c r="S67" s="57"/>
      <c r="T67" s="57"/>
      <c r="U67" s="57"/>
      <c r="V67" s="57"/>
      <c r="W67" s="57"/>
      <c r="X67" s="57"/>
      <c r="Y67" s="57"/>
      <c r="Z67" s="57"/>
      <c r="AA67" s="57"/>
      <c r="AB67" s="57"/>
      <c r="AC67" s="57"/>
      <c r="AD67" s="57"/>
      <c r="AE67" s="57"/>
      <c r="AF67" s="64"/>
      <c r="AG67" s="64"/>
      <c r="AH67" s="64"/>
      <c r="AI67" s="64"/>
      <c r="AJ67" s="61"/>
      <c r="AL67" s="62"/>
      <c r="AM67" s="24"/>
      <c r="AS67" s="24"/>
      <c r="AT67" s="24"/>
      <c r="AU67" s="24"/>
      <c r="AV67" s="24"/>
      <c r="AW67" s="24"/>
      <c r="AX67" s="24"/>
      <c r="AZ67" s="171"/>
      <c r="BA67" s="171"/>
      <c r="BB67" s="57"/>
      <c r="BC67" s="203"/>
      <c r="BD67" s="24"/>
      <c r="BE67" s="151"/>
      <c r="BG67" s="151"/>
      <c r="BI67" s="151"/>
      <c r="BL67" s="152"/>
    </row>
    <row r="68" spans="1:64" s="169" customFormat="1">
      <c r="A68" s="24"/>
      <c r="B68" s="24"/>
      <c r="C68" s="57"/>
      <c r="D68" s="57"/>
      <c r="E68" s="57"/>
      <c r="F68" s="57"/>
      <c r="G68" s="57"/>
      <c r="H68" s="57"/>
      <c r="I68" s="57"/>
      <c r="J68" s="57"/>
      <c r="K68" s="57"/>
      <c r="L68" s="57"/>
      <c r="M68" s="57"/>
      <c r="N68" s="57"/>
      <c r="O68" s="63"/>
      <c r="P68" s="57"/>
      <c r="Q68" s="57"/>
      <c r="R68" s="57"/>
      <c r="S68" s="57"/>
      <c r="T68" s="57"/>
      <c r="U68" s="57"/>
      <c r="V68" s="57"/>
      <c r="W68" s="57"/>
      <c r="X68" s="57"/>
      <c r="Y68" s="57"/>
      <c r="Z68" s="57"/>
      <c r="AA68" s="57"/>
      <c r="AB68" s="57"/>
      <c r="AC68" s="57"/>
      <c r="AD68" s="57"/>
      <c r="AE68" s="57"/>
      <c r="AF68" s="64"/>
      <c r="AG68" s="64"/>
      <c r="AH68" s="64"/>
      <c r="AI68" s="64"/>
      <c r="AJ68" s="61"/>
      <c r="AL68" s="62"/>
      <c r="AM68" s="24"/>
      <c r="AS68" s="24"/>
      <c r="AT68" s="24"/>
      <c r="AU68" s="24"/>
      <c r="AV68" s="24"/>
      <c r="AW68" s="24"/>
      <c r="AX68" s="24"/>
      <c r="AZ68" s="171"/>
      <c r="BA68" s="171"/>
      <c r="BB68" s="57"/>
      <c r="BC68" s="203"/>
      <c r="BD68" s="24"/>
      <c r="BE68" s="151"/>
      <c r="BG68" s="151"/>
      <c r="BI68" s="151"/>
      <c r="BL68" s="152"/>
    </row>
    <row r="69" spans="1:64" s="169" customFormat="1">
      <c r="A69" s="24"/>
      <c r="B69" s="24"/>
      <c r="C69" s="57"/>
      <c r="D69" s="57"/>
      <c r="E69" s="57"/>
      <c r="F69" s="57"/>
      <c r="G69" s="57"/>
      <c r="H69" s="57"/>
      <c r="I69" s="57"/>
      <c r="J69" s="57"/>
      <c r="K69" s="57"/>
      <c r="L69" s="57"/>
      <c r="M69" s="57"/>
      <c r="N69" s="57"/>
      <c r="O69" s="63"/>
      <c r="P69" s="57"/>
      <c r="Q69" s="57"/>
      <c r="R69" s="57"/>
      <c r="S69" s="57"/>
      <c r="T69" s="57"/>
      <c r="U69" s="57"/>
      <c r="V69" s="57"/>
      <c r="W69" s="57"/>
      <c r="X69" s="57"/>
      <c r="Y69" s="57"/>
      <c r="Z69" s="57"/>
      <c r="AA69" s="57"/>
      <c r="AB69" s="57"/>
      <c r="AC69" s="57"/>
      <c r="AD69" s="57"/>
      <c r="AE69" s="57"/>
      <c r="AF69" s="64"/>
      <c r="AG69" s="64"/>
      <c r="AH69" s="64"/>
      <c r="AI69" s="64"/>
      <c r="AJ69" s="61"/>
      <c r="AL69" s="62"/>
      <c r="AM69" s="24"/>
      <c r="AS69" s="24"/>
      <c r="AT69" s="24"/>
      <c r="AU69" s="24"/>
      <c r="AV69" s="24"/>
      <c r="AW69" s="24"/>
      <c r="AX69" s="24"/>
      <c r="AZ69" s="171"/>
      <c r="BA69" s="171"/>
      <c r="BB69" s="57"/>
      <c r="BC69" s="203"/>
      <c r="BD69" s="24"/>
      <c r="BE69" s="151"/>
      <c r="BG69" s="151"/>
      <c r="BI69" s="151"/>
      <c r="BL69" s="152"/>
    </row>
    <row r="70" spans="1:64" s="169" customFormat="1">
      <c r="A70" s="24"/>
      <c r="B70" s="24"/>
      <c r="C70" s="57"/>
      <c r="D70" s="57"/>
      <c r="E70" s="57"/>
      <c r="F70" s="57"/>
      <c r="G70" s="57"/>
      <c r="H70" s="57"/>
      <c r="I70" s="57"/>
      <c r="J70" s="57"/>
      <c r="K70" s="57"/>
      <c r="L70" s="57"/>
      <c r="M70" s="57"/>
      <c r="N70" s="57"/>
      <c r="O70" s="63"/>
      <c r="P70" s="57"/>
      <c r="Q70" s="57"/>
      <c r="R70" s="57"/>
      <c r="S70" s="57"/>
      <c r="T70" s="57"/>
      <c r="U70" s="57"/>
      <c r="V70" s="57"/>
      <c r="W70" s="57"/>
      <c r="X70" s="57"/>
      <c r="Y70" s="57"/>
      <c r="Z70" s="57"/>
      <c r="AA70" s="57"/>
      <c r="AB70" s="57"/>
      <c r="AC70" s="57"/>
      <c r="AD70" s="57"/>
      <c r="AE70" s="57"/>
      <c r="AF70" s="64"/>
      <c r="AG70" s="64"/>
      <c r="AH70" s="64"/>
      <c r="AI70" s="64"/>
      <c r="AJ70" s="61"/>
      <c r="AL70" s="62"/>
      <c r="AM70" s="24"/>
      <c r="AS70" s="24"/>
      <c r="AT70" s="24"/>
      <c r="AU70" s="24"/>
      <c r="AV70" s="24"/>
      <c r="AW70" s="24"/>
      <c r="AX70" s="24"/>
      <c r="AZ70" s="171"/>
      <c r="BA70" s="171"/>
      <c r="BB70" s="57"/>
      <c r="BC70" s="203"/>
      <c r="BD70" s="24"/>
      <c r="BE70" s="151"/>
      <c r="BG70" s="151"/>
      <c r="BI70" s="151"/>
      <c r="BL70" s="152"/>
    </row>
    <row r="71" spans="1:64" s="169" customFormat="1">
      <c r="A71" s="24"/>
      <c r="B71" s="24"/>
      <c r="C71" s="57"/>
      <c r="D71" s="57"/>
      <c r="E71" s="57"/>
      <c r="F71" s="57"/>
      <c r="G71" s="57"/>
      <c r="H71" s="57"/>
      <c r="I71" s="57"/>
      <c r="J71" s="57"/>
      <c r="K71" s="57"/>
      <c r="L71" s="57"/>
      <c r="M71" s="57"/>
      <c r="N71" s="57"/>
      <c r="O71" s="63"/>
      <c r="P71" s="57"/>
      <c r="Q71" s="57"/>
      <c r="R71" s="57"/>
      <c r="S71" s="57"/>
      <c r="T71" s="57"/>
      <c r="U71" s="57"/>
      <c r="V71" s="57"/>
      <c r="W71" s="57"/>
      <c r="X71" s="57"/>
      <c r="Y71" s="57"/>
      <c r="Z71" s="57"/>
      <c r="AA71" s="57"/>
      <c r="AB71" s="57"/>
      <c r="AC71" s="57"/>
      <c r="AD71" s="57"/>
      <c r="AE71" s="57"/>
      <c r="AF71" s="64"/>
      <c r="AG71" s="64"/>
      <c r="AH71" s="64"/>
      <c r="AI71" s="64"/>
      <c r="AJ71" s="61"/>
      <c r="AL71" s="62"/>
      <c r="AM71" s="24"/>
      <c r="AS71" s="24"/>
      <c r="AT71" s="24"/>
      <c r="AU71" s="24"/>
      <c r="AV71" s="24"/>
      <c r="AW71" s="24"/>
      <c r="AX71" s="24"/>
      <c r="AZ71" s="171"/>
      <c r="BA71" s="171"/>
      <c r="BB71" s="57"/>
      <c r="BC71" s="203"/>
      <c r="BD71" s="24"/>
      <c r="BE71" s="151"/>
      <c r="BG71" s="151"/>
      <c r="BI71" s="151"/>
      <c r="BL71" s="152"/>
    </row>
    <row r="72" spans="1:64" s="169" customFormat="1">
      <c r="A72" s="24"/>
      <c r="B72" s="24"/>
      <c r="C72" s="57"/>
      <c r="D72" s="57"/>
      <c r="E72" s="57"/>
      <c r="F72" s="57"/>
      <c r="G72" s="57"/>
      <c r="H72" s="57"/>
      <c r="I72" s="57"/>
      <c r="J72" s="57"/>
      <c r="K72" s="57"/>
      <c r="L72" s="57"/>
      <c r="M72" s="57"/>
      <c r="N72" s="57"/>
      <c r="O72" s="63"/>
      <c r="P72" s="57"/>
      <c r="Q72" s="57"/>
      <c r="R72" s="57"/>
      <c r="S72" s="57"/>
      <c r="T72" s="57"/>
      <c r="U72" s="57"/>
      <c r="V72" s="57"/>
      <c r="W72" s="57"/>
      <c r="X72" s="57"/>
      <c r="Y72" s="57"/>
      <c r="Z72" s="57"/>
      <c r="AA72" s="57"/>
      <c r="AB72" s="57"/>
      <c r="AC72" s="57"/>
      <c r="AD72" s="57"/>
      <c r="AE72" s="57"/>
      <c r="AF72" s="64"/>
      <c r="AG72" s="64"/>
      <c r="AH72" s="64"/>
      <c r="AI72" s="64"/>
      <c r="AJ72" s="61"/>
      <c r="AL72" s="62"/>
      <c r="AM72" s="24"/>
      <c r="AS72" s="24"/>
      <c r="AT72" s="24"/>
      <c r="AU72" s="24"/>
      <c r="AV72" s="24"/>
      <c r="AW72" s="24"/>
      <c r="AX72" s="24"/>
      <c r="AZ72" s="171"/>
      <c r="BA72" s="171"/>
      <c r="BB72" s="57"/>
      <c r="BC72" s="203"/>
      <c r="BD72" s="24"/>
      <c r="BE72" s="151"/>
      <c r="BG72" s="151"/>
      <c r="BI72" s="151"/>
      <c r="BL72" s="152"/>
    </row>
    <row r="73" spans="1:64" s="169" customFormat="1">
      <c r="A73" s="24"/>
      <c r="B73" s="24"/>
      <c r="C73" s="57"/>
      <c r="D73" s="57"/>
      <c r="E73" s="57"/>
      <c r="F73" s="57"/>
      <c r="G73" s="57"/>
      <c r="H73" s="57"/>
      <c r="I73" s="57"/>
      <c r="J73" s="57"/>
      <c r="K73" s="57"/>
      <c r="L73" s="57"/>
      <c r="M73" s="57"/>
      <c r="N73" s="57"/>
      <c r="O73" s="63"/>
      <c r="P73" s="57"/>
      <c r="Q73" s="57"/>
      <c r="R73" s="57"/>
      <c r="S73" s="57"/>
      <c r="T73" s="57"/>
      <c r="U73" s="57"/>
      <c r="V73" s="57"/>
      <c r="W73" s="57"/>
      <c r="X73" s="57"/>
      <c r="Y73" s="57"/>
      <c r="Z73" s="57"/>
      <c r="AA73" s="57"/>
      <c r="AB73" s="57"/>
      <c r="AC73" s="57"/>
      <c r="AD73" s="57"/>
      <c r="AE73" s="57"/>
      <c r="AF73" s="64"/>
      <c r="AG73" s="64"/>
      <c r="AH73" s="64"/>
      <c r="AI73" s="64"/>
      <c r="AJ73" s="61"/>
      <c r="AL73" s="62"/>
      <c r="AM73" s="24"/>
      <c r="AS73" s="24"/>
      <c r="AT73" s="24"/>
      <c r="AU73" s="24"/>
      <c r="AV73" s="24"/>
      <c r="AW73" s="24"/>
      <c r="AX73" s="24"/>
      <c r="AZ73" s="171"/>
      <c r="BA73" s="171"/>
      <c r="BB73" s="57"/>
      <c r="BC73" s="203"/>
      <c r="BD73" s="24"/>
      <c r="BE73" s="151"/>
      <c r="BG73" s="151"/>
      <c r="BI73" s="151"/>
      <c r="BL73" s="152"/>
    </row>
    <row r="74" spans="1:64" s="169" customFormat="1">
      <c r="A74" s="24"/>
      <c r="B74" s="24"/>
      <c r="C74" s="57"/>
      <c r="D74" s="57"/>
      <c r="E74" s="57"/>
      <c r="F74" s="57"/>
      <c r="G74" s="57"/>
      <c r="H74" s="57"/>
      <c r="I74" s="57"/>
      <c r="J74" s="57"/>
      <c r="K74" s="57"/>
      <c r="L74" s="57"/>
      <c r="M74" s="57"/>
      <c r="N74" s="57"/>
      <c r="O74" s="63"/>
      <c r="P74" s="57"/>
      <c r="Q74" s="57"/>
      <c r="R74" s="57"/>
      <c r="S74" s="57"/>
      <c r="T74" s="57"/>
      <c r="U74" s="57"/>
      <c r="V74" s="57"/>
      <c r="W74" s="57"/>
      <c r="X74" s="57"/>
      <c r="Y74" s="57"/>
      <c r="Z74" s="57"/>
      <c r="AA74" s="57"/>
      <c r="AB74" s="57"/>
      <c r="AC74" s="57"/>
      <c r="AD74" s="57"/>
      <c r="AE74" s="57"/>
      <c r="AF74" s="64"/>
      <c r="AG74" s="64"/>
      <c r="AH74" s="64"/>
      <c r="AI74" s="64"/>
      <c r="AJ74" s="61"/>
      <c r="AL74" s="62"/>
      <c r="AM74" s="24"/>
      <c r="AS74" s="24"/>
      <c r="AT74" s="24"/>
      <c r="AU74" s="24"/>
      <c r="AV74" s="24"/>
      <c r="AW74" s="24"/>
      <c r="AX74" s="24"/>
      <c r="AZ74" s="171"/>
      <c r="BA74" s="171"/>
      <c r="BB74" s="57"/>
      <c r="BC74" s="203"/>
      <c r="BD74" s="24"/>
      <c r="BE74" s="151"/>
      <c r="BG74" s="151"/>
      <c r="BI74" s="151"/>
      <c r="BL74" s="152"/>
    </row>
    <row r="75" spans="1:64" s="169" customFormat="1">
      <c r="A75" s="24"/>
      <c r="B75" s="24"/>
      <c r="C75" s="57"/>
      <c r="D75" s="57"/>
      <c r="E75" s="57"/>
      <c r="F75" s="57"/>
      <c r="G75" s="57"/>
      <c r="H75" s="57"/>
      <c r="I75" s="57"/>
      <c r="J75" s="57"/>
      <c r="K75" s="57"/>
      <c r="L75" s="57"/>
      <c r="M75" s="57"/>
      <c r="N75" s="57"/>
      <c r="O75" s="63"/>
      <c r="P75" s="57"/>
      <c r="Q75" s="57"/>
      <c r="R75" s="57"/>
      <c r="S75" s="57"/>
      <c r="T75" s="57"/>
      <c r="U75" s="57"/>
      <c r="V75" s="57"/>
      <c r="W75" s="57"/>
      <c r="X75" s="57"/>
      <c r="Y75" s="57"/>
      <c r="Z75" s="57"/>
      <c r="AA75" s="57"/>
      <c r="AB75" s="57"/>
      <c r="AC75" s="57"/>
      <c r="AD75" s="57"/>
      <c r="AE75" s="57"/>
      <c r="AF75" s="64"/>
      <c r="AG75" s="64"/>
      <c r="AH75" s="64"/>
      <c r="AI75" s="64"/>
      <c r="AJ75" s="61"/>
      <c r="AL75" s="62"/>
      <c r="AM75" s="24"/>
      <c r="AS75" s="24"/>
      <c r="AT75" s="24"/>
      <c r="AU75" s="24"/>
      <c r="AV75" s="24"/>
      <c r="AW75" s="24"/>
      <c r="AX75" s="24"/>
      <c r="AZ75" s="171"/>
      <c r="BA75" s="171"/>
      <c r="BB75" s="57"/>
      <c r="BC75" s="203"/>
      <c r="BD75" s="24"/>
      <c r="BE75" s="151"/>
      <c r="BG75" s="151"/>
      <c r="BI75" s="151"/>
      <c r="BL75" s="152"/>
    </row>
    <row r="76" spans="1:64" s="169" customFormat="1">
      <c r="A76" s="24"/>
      <c r="B76" s="24"/>
      <c r="C76" s="57"/>
      <c r="D76" s="57"/>
      <c r="E76" s="57"/>
      <c r="F76" s="57"/>
      <c r="G76" s="57"/>
      <c r="H76" s="57"/>
      <c r="I76" s="57"/>
      <c r="J76" s="57"/>
      <c r="K76" s="57"/>
      <c r="L76" s="57"/>
      <c r="M76" s="57"/>
      <c r="N76" s="57"/>
      <c r="O76" s="63"/>
      <c r="P76" s="57"/>
      <c r="Q76" s="57"/>
      <c r="R76" s="57"/>
      <c r="S76" s="57"/>
      <c r="T76" s="57"/>
      <c r="U76" s="57"/>
      <c r="V76" s="57"/>
      <c r="W76" s="57"/>
      <c r="X76" s="57"/>
      <c r="Y76" s="57"/>
      <c r="Z76" s="57"/>
      <c r="AA76" s="57"/>
      <c r="AB76" s="57"/>
      <c r="AC76" s="57"/>
      <c r="AD76" s="57"/>
      <c r="AE76" s="57"/>
      <c r="AF76" s="64"/>
      <c r="AG76" s="64"/>
      <c r="AH76" s="64"/>
      <c r="AI76" s="64"/>
      <c r="AJ76" s="61"/>
      <c r="AL76" s="62"/>
      <c r="AM76" s="24"/>
      <c r="AS76" s="24"/>
      <c r="AT76" s="24"/>
      <c r="AU76" s="24"/>
      <c r="AV76" s="24"/>
      <c r="AW76" s="24"/>
      <c r="AX76" s="24"/>
      <c r="AZ76" s="171"/>
      <c r="BA76" s="171"/>
      <c r="BB76" s="57"/>
      <c r="BC76" s="203"/>
      <c r="BD76" s="24"/>
      <c r="BE76" s="151"/>
      <c r="BG76" s="151"/>
      <c r="BI76" s="151"/>
      <c r="BL76" s="152"/>
    </row>
    <row r="77" spans="1:64" s="169" customFormat="1">
      <c r="A77" s="24"/>
      <c r="B77" s="24"/>
      <c r="C77" s="57"/>
      <c r="D77" s="57"/>
      <c r="E77" s="57"/>
      <c r="F77" s="57"/>
      <c r="G77" s="57"/>
      <c r="H77" s="57"/>
      <c r="I77" s="57"/>
      <c r="J77" s="57"/>
      <c r="K77" s="57"/>
      <c r="L77" s="57"/>
      <c r="M77" s="57"/>
      <c r="N77" s="57"/>
      <c r="O77" s="63"/>
      <c r="P77" s="57"/>
      <c r="Q77" s="57"/>
      <c r="R77" s="57"/>
      <c r="S77" s="57"/>
      <c r="T77" s="57"/>
      <c r="U77" s="57"/>
      <c r="V77" s="57"/>
      <c r="W77" s="57"/>
      <c r="X77" s="57"/>
      <c r="Y77" s="57"/>
      <c r="Z77" s="57"/>
      <c r="AA77" s="57"/>
      <c r="AB77" s="57"/>
      <c r="AC77" s="57"/>
      <c r="AD77" s="57"/>
      <c r="AE77" s="57"/>
      <c r="AF77" s="64"/>
      <c r="AG77" s="64"/>
      <c r="AH77" s="64"/>
      <c r="AI77" s="64"/>
      <c r="AJ77" s="61"/>
      <c r="AL77" s="62"/>
      <c r="AM77" s="24"/>
      <c r="AS77" s="24"/>
      <c r="AT77" s="24"/>
      <c r="AU77" s="24"/>
      <c r="AV77" s="24"/>
      <c r="AW77" s="24"/>
      <c r="AX77" s="24"/>
      <c r="AZ77" s="171"/>
      <c r="BA77" s="171"/>
      <c r="BB77" s="57"/>
      <c r="BC77" s="203"/>
      <c r="BD77" s="24"/>
      <c r="BE77" s="151"/>
      <c r="BG77" s="151"/>
      <c r="BI77" s="151"/>
      <c r="BL77" s="152"/>
    </row>
    <row r="78" spans="1:64" s="169" customFormat="1">
      <c r="A78" s="24"/>
      <c r="B78" s="24"/>
      <c r="C78" s="57"/>
      <c r="D78" s="57"/>
      <c r="E78" s="57"/>
      <c r="F78" s="57"/>
      <c r="G78" s="57"/>
      <c r="H78" s="57"/>
      <c r="I78" s="57"/>
      <c r="J78" s="57"/>
      <c r="K78" s="57"/>
      <c r="L78" s="57"/>
      <c r="M78" s="57"/>
      <c r="N78" s="57"/>
      <c r="O78" s="63"/>
      <c r="P78" s="57"/>
      <c r="Q78" s="57"/>
      <c r="R78" s="57"/>
      <c r="S78" s="57"/>
      <c r="T78" s="57"/>
      <c r="U78" s="57"/>
      <c r="V78" s="57"/>
      <c r="W78" s="57"/>
      <c r="X78" s="57"/>
      <c r="Y78" s="57"/>
      <c r="Z78" s="57"/>
      <c r="AA78" s="57"/>
      <c r="AB78" s="57"/>
      <c r="AC78" s="57"/>
      <c r="AD78" s="57"/>
      <c r="AE78" s="57"/>
      <c r="AF78" s="64"/>
      <c r="AG78" s="64"/>
      <c r="AH78" s="64"/>
      <c r="AI78" s="64"/>
      <c r="AJ78" s="61"/>
      <c r="AL78" s="62"/>
      <c r="AM78" s="24"/>
      <c r="AS78" s="24"/>
      <c r="AT78" s="24"/>
      <c r="AU78" s="24"/>
      <c r="AV78" s="24"/>
      <c r="AW78" s="24"/>
      <c r="AX78" s="24"/>
      <c r="AZ78" s="171"/>
      <c r="BA78" s="171"/>
      <c r="BB78" s="57"/>
      <c r="BC78" s="203"/>
      <c r="BD78" s="24"/>
      <c r="BE78" s="151"/>
      <c r="BG78" s="151"/>
      <c r="BI78" s="151"/>
      <c r="BL78" s="152"/>
    </row>
    <row r="79" spans="1:64" s="169" customFormat="1">
      <c r="A79" s="24"/>
      <c r="B79" s="24"/>
      <c r="C79" s="57"/>
      <c r="D79" s="57"/>
      <c r="E79" s="57"/>
      <c r="F79" s="57"/>
      <c r="G79" s="57"/>
      <c r="H79" s="57"/>
      <c r="I79" s="57"/>
      <c r="J79" s="57"/>
      <c r="K79" s="57"/>
      <c r="L79" s="57"/>
      <c r="M79" s="57"/>
      <c r="N79" s="57"/>
      <c r="O79" s="63"/>
      <c r="P79" s="57"/>
      <c r="Q79" s="57"/>
      <c r="R79" s="57"/>
      <c r="S79" s="57"/>
      <c r="T79" s="57"/>
      <c r="U79" s="57"/>
      <c r="V79" s="57"/>
      <c r="W79" s="57"/>
      <c r="X79" s="57"/>
      <c r="Y79" s="57"/>
      <c r="Z79" s="57"/>
      <c r="AA79" s="57"/>
      <c r="AB79" s="57"/>
      <c r="AC79" s="57"/>
      <c r="AD79" s="57"/>
      <c r="AE79" s="57"/>
      <c r="AF79" s="64"/>
      <c r="AG79" s="64"/>
      <c r="AH79" s="64"/>
      <c r="AI79" s="64"/>
      <c r="AJ79" s="61"/>
      <c r="AL79" s="62"/>
      <c r="AM79" s="24"/>
      <c r="AS79" s="24"/>
      <c r="AT79" s="24"/>
      <c r="AU79" s="24"/>
      <c r="AV79" s="24"/>
      <c r="AW79" s="24"/>
      <c r="AX79" s="24"/>
      <c r="AZ79" s="171"/>
      <c r="BA79" s="171"/>
      <c r="BB79" s="57"/>
      <c r="BC79" s="203"/>
      <c r="BD79" s="24"/>
      <c r="BE79" s="151"/>
      <c r="BG79" s="151"/>
      <c r="BI79" s="151"/>
      <c r="BL79" s="152"/>
    </row>
    <row r="80" spans="1:64" s="169" customFormat="1">
      <c r="A80" s="24"/>
      <c r="B80" s="24"/>
      <c r="C80" s="57"/>
      <c r="D80" s="57"/>
      <c r="E80" s="57"/>
      <c r="F80" s="57"/>
      <c r="G80" s="57"/>
      <c r="H80" s="57"/>
      <c r="I80" s="57"/>
      <c r="J80" s="57"/>
      <c r="K80" s="57"/>
      <c r="L80" s="57"/>
      <c r="M80" s="57"/>
      <c r="N80" s="57"/>
      <c r="O80" s="63"/>
      <c r="P80" s="57"/>
      <c r="Q80" s="57"/>
      <c r="R80" s="57"/>
      <c r="S80" s="57"/>
      <c r="T80" s="57"/>
      <c r="U80" s="57"/>
      <c r="V80" s="57"/>
      <c r="W80" s="57"/>
      <c r="X80" s="57"/>
      <c r="Y80" s="57"/>
      <c r="Z80" s="57"/>
      <c r="AA80" s="57"/>
      <c r="AB80" s="57"/>
      <c r="AC80" s="57"/>
      <c r="AD80" s="57"/>
      <c r="AE80" s="57"/>
      <c r="AF80" s="64"/>
      <c r="AG80" s="64"/>
      <c r="AH80" s="64"/>
      <c r="AI80" s="64"/>
      <c r="AJ80" s="61"/>
      <c r="AL80" s="62"/>
      <c r="AM80" s="24"/>
      <c r="AS80" s="24"/>
      <c r="AT80" s="24"/>
      <c r="AU80" s="24"/>
      <c r="AV80" s="24"/>
      <c r="AW80" s="24"/>
      <c r="AX80" s="24"/>
      <c r="AZ80" s="171"/>
      <c r="BA80" s="171"/>
      <c r="BB80" s="57"/>
      <c r="BC80" s="203"/>
      <c r="BD80" s="24"/>
      <c r="BE80" s="151"/>
      <c r="BG80" s="151"/>
      <c r="BI80" s="151"/>
      <c r="BL80" s="152"/>
    </row>
    <row r="81" spans="1:64" s="169" customFormat="1">
      <c r="A81" s="24"/>
      <c r="B81" s="24"/>
      <c r="C81" s="57"/>
      <c r="D81" s="57"/>
      <c r="E81" s="57"/>
      <c r="F81" s="57"/>
      <c r="G81" s="57"/>
      <c r="H81" s="57"/>
      <c r="I81" s="57"/>
      <c r="J81" s="57"/>
      <c r="K81" s="57"/>
      <c r="L81" s="57"/>
      <c r="M81" s="57"/>
      <c r="N81" s="57"/>
      <c r="O81" s="63"/>
      <c r="P81" s="57"/>
      <c r="Q81" s="57"/>
      <c r="R81" s="57"/>
      <c r="S81" s="57"/>
      <c r="T81" s="57"/>
      <c r="U81" s="57"/>
      <c r="V81" s="57"/>
      <c r="W81" s="57"/>
      <c r="X81" s="57"/>
      <c r="Y81" s="57"/>
      <c r="Z81" s="57"/>
      <c r="AA81" s="57"/>
      <c r="AB81" s="57"/>
      <c r="AC81" s="57"/>
      <c r="AD81" s="57"/>
      <c r="AE81" s="57"/>
      <c r="AF81" s="64"/>
      <c r="AG81" s="64"/>
      <c r="AH81" s="64"/>
      <c r="AI81" s="64"/>
      <c r="AJ81" s="61"/>
      <c r="AL81" s="62"/>
      <c r="AM81" s="24"/>
      <c r="AS81" s="24"/>
      <c r="AT81" s="24"/>
      <c r="AU81" s="24"/>
      <c r="AV81" s="24"/>
      <c r="AW81" s="24"/>
      <c r="AX81" s="24"/>
      <c r="AZ81" s="171"/>
      <c r="BA81" s="171"/>
      <c r="BB81" s="57"/>
      <c r="BC81" s="203"/>
      <c r="BD81" s="24"/>
      <c r="BE81" s="151"/>
      <c r="BG81" s="151"/>
      <c r="BI81" s="151"/>
      <c r="BL81" s="152"/>
    </row>
    <row r="82" spans="1:64" s="169" customFormat="1">
      <c r="A82" s="24"/>
      <c r="B82" s="24"/>
      <c r="C82" s="57"/>
      <c r="D82" s="57"/>
      <c r="E82" s="57"/>
      <c r="F82" s="57"/>
      <c r="G82" s="57"/>
      <c r="H82" s="57"/>
      <c r="I82" s="57"/>
      <c r="J82" s="57"/>
      <c r="K82" s="57"/>
      <c r="L82" s="57"/>
      <c r="M82" s="57"/>
      <c r="N82" s="57"/>
      <c r="O82" s="63"/>
      <c r="P82" s="57"/>
      <c r="Q82" s="57"/>
      <c r="R82" s="57"/>
      <c r="S82" s="57"/>
      <c r="T82" s="57"/>
      <c r="U82" s="57"/>
      <c r="V82" s="57"/>
      <c r="W82" s="57"/>
      <c r="X82" s="57"/>
      <c r="Y82" s="57"/>
      <c r="Z82" s="57"/>
      <c r="AA82" s="57"/>
      <c r="AB82" s="57"/>
      <c r="AC82" s="57"/>
      <c r="AD82" s="57"/>
      <c r="AE82" s="57"/>
      <c r="AF82" s="64"/>
      <c r="AG82" s="64"/>
      <c r="AH82" s="64"/>
      <c r="AI82" s="64"/>
      <c r="AJ82" s="61"/>
      <c r="AL82" s="62"/>
      <c r="AM82" s="24"/>
      <c r="AS82" s="24"/>
      <c r="AT82" s="24"/>
      <c r="AU82" s="24"/>
      <c r="AV82" s="24"/>
      <c r="AW82" s="24"/>
      <c r="AX82" s="24"/>
      <c r="AZ82" s="171"/>
      <c r="BA82" s="171"/>
      <c r="BB82" s="57"/>
      <c r="BC82" s="203"/>
      <c r="BD82" s="24"/>
      <c r="BE82" s="151"/>
      <c r="BG82" s="151"/>
      <c r="BI82" s="151"/>
      <c r="BL82" s="152"/>
    </row>
    <row r="83" spans="1:64" s="169" customFormat="1">
      <c r="A83" s="24"/>
      <c r="B83" s="24"/>
      <c r="C83" s="57"/>
      <c r="D83" s="57"/>
      <c r="E83" s="57"/>
      <c r="F83" s="57"/>
      <c r="G83" s="57"/>
      <c r="H83" s="57"/>
      <c r="I83" s="57"/>
      <c r="J83" s="57"/>
      <c r="K83" s="57"/>
      <c r="L83" s="57"/>
      <c r="M83" s="57"/>
      <c r="N83" s="57"/>
      <c r="O83" s="63"/>
      <c r="P83" s="57"/>
      <c r="Q83" s="57"/>
      <c r="R83" s="57"/>
      <c r="S83" s="57"/>
      <c r="T83" s="57"/>
      <c r="U83" s="57"/>
      <c r="V83" s="57"/>
      <c r="W83" s="57"/>
      <c r="X83" s="57"/>
      <c r="Y83" s="57"/>
      <c r="Z83" s="57"/>
      <c r="AA83" s="57"/>
      <c r="AB83" s="57"/>
      <c r="AC83" s="57"/>
      <c r="AD83" s="57"/>
      <c r="AE83" s="57"/>
      <c r="AF83" s="64"/>
      <c r="AG83" s="64"/>
      <c r="AH83" s="64"/>
      <c r="AI83" s="64"/>
      <c r="AJ83" s="61"/>
      <c r="AL83" s="62"/>
      <c r="AM83" s="24"/>
      <c r="AS83" s="24"/>
      <c r="AT83" s="24"/>
      <c r="AU83" s="24"/>
      <c r="AV83" s="24"/>
      <c r="AW83" s="24"/>
      <c r="AX83" s="24"/>
      <c r="AZ83" s="171"/>
      <c r="BA83" s="171"/>
      <c r="BB83" s="57"/>
      <c r="BC83" s="203"/>
      <c r="BD83" s="24"/>
      <c r="BE83" s="151"/>
      <c r="BG83" s="151"/>
      <c r="BI83" s="151"/>
      <c r="BL83" s="152"/>
    </row>
    <row r="84" spans="1:64" s="169" customFormat="1">
      <c r="A84" s="24"/>
      <c r="B84" s="24"/>
      <c r="C84" s="57"/>
      <c r="D84" s="57"/>
      <c r="E84" s="57"/>
      <c r="F84" s="57"/>
      <c r="G84" s="57"/>
      <c r="H84" s="57"/>
      <c r="I84" s="57"/>
      <c r="J84" s="57"/>
      <c r="K84" s="57"/>
      <c r="L84" s="57"/>
      <c r="M84" s="57"/>
      <c r="N84" s="57"/>
      <c r="O84" s="63"/>
      <c r="P84" s="57"/>
      <c r="Q84" s="57"/>
      <c r="R84" s="57"/>
      <c r="S84" s="57"/>
      <c r="T84" s="57"/>
      <c r="U84" s="57"/>
      <c r="V84" s="57"/>
      <c r="W84" s="57"/>
      <c r="X84" s="57"/>
      <c r="Y84" s="57"/>
      <c r="Z84" s="57"/>
      <c r="AA84" s="57"/>
      <c r="AB84" s="57"/>
      <c r="AC84" s="57"/>
      <c r="AD84" s="57"/>
      <c r="AE84" s="57"/>
      <c r="AF84" s="64"/>
      <c r="AG84" s="64"/>
      <c r="AH84" s="64"/>
      <c r="AI84" s="64"/>
      <c r="AJ84" s="61"/>
      <c r="AL84" s="62"/>
      <c r="AM84" s="24"/>
      <c r="AS84" s="24"/>
      <c r="AT84" s="24"/>
      <c r="AU84" s="24"/>
      <c r="AV84" s="24"/>
      <c r="AW84" s="24"/>
      <c r="AX84" s="24"/>
      <c r="AZ84" s="171"/>
      <c r="BA84" s="171"/>
      <c r="BB84" s="57"/>
      <c r="BC84" s="203"/>
      <c r="BD84" s="24"/>
      <c r="BE84" s="151"/>
      <c r="BG84" s="151"/>
      <c r="BI84" s="151"/>
      <c r="BL84" s="152"/>
    </row>
    <row r="85" spans="1:64" s="169" customFormat="1">
      <c r="A85" s="24"/>
      <c r="B85" s="24"/>
      <c r="C85" s="57"/>
      <c r="D85" s="57"/>
      <c r="E85" s="57"/>
      <c r="F85" s="57"/>
      <c r="G85" s="57"/>
      <c r="H85" s="57"/>
      <c r="I85" s="57"/>
      <c r="J85" s="57"/>
      <c r="K85" s="57"/>
      <c r="L85" s="57"/>
      <c r="M85" s="57"/>
      <c r="N85" s="57"/>
      <c r="O85" s="63"/>
      <c r="P85" s="57"/>
      <c r="Q85" s="57"/>
      <c r="R85" s="57"/>
      <c r="S85" s="57"/>
      <c r="T85" s="57"/>
      <c r="U85" s="57"/>
      <c r="V85" s="57"/>
      <c r="W85" s="57"/>
      <c r="X85" s="57"/>
      <c r="Y85" s="57"/>
      <c r="Z85" s="57"/>
      <c r="AA85" s="57"/>
      <c r="AB85" s="57"/>
      <c r="AC85" s="57"/>
      <c r="AD85" s="57"/>
      <c r="AE85" s="57"/>
      <c r="AF85" s="64"/>
      <c r="AG85" s="64"/>
      <c r="AH85" s="64"/>
      <c r="AI85" s="64"/>
      <c r="AJ85" s="61"/>
      <c r="AL85" s="62"/>
      <c r="AM85" s="24"/>
      <c r="AS85" s="24"/>
      <c r="AT85" s="24"/>
      <c r="AU85" s="24"/>
      <c r="AV85" s="24"/>
      <c r="AW85" s="24"/>
      <c r="AX85" s="24"/>
      <c r="AZ85" s="171"/>
      <c r="BA85" s="171"/>
      <c r="BB85" s="57"/>
      <c r="BC85" s="203"/>
      <c r="BD85" s="24"/>
      <c r="BE85" s="151"/>
      <c r="BG85" s="151"/>
      <c r="BI85" s="151"/>
      <c r="BL85" s="152"/>
    </row>
    <row r="86" spans="1:64" s="169" customFormat="1">
      <c r="A86" s="24"/>
      <c r="B86" s="24"/>
      <c r="C86" s="57"/>
      <c r="D86" s="57"/>
      <c r="E86" s="57"/>
      <c r="F86" s="57"/>
      <c r="G86" s="57"/>
      <c r="H86" s="57"/>
      <c r="I86" s="57"/>
      <c r="J86" s="57"/>
      <c r="K86" s="57"/>
      <c r="L86" s="57"/>
      <c r="M86" s="57"/>
      <c r="N86" s="57"/>
      <c r="O86" s="63"/>
      <c r="P86" s="57"/>
      <c r="Q86" s="57"/>
      <c r="R86" s="57"/>
      <c r="S86" s="57"/>
      <c r="T86" s="57"/>
      <c r="U86" s="57"/>
      <c r="V86" s="57"/>
      <c r="W86" s="57"/>
      <c r="X86" s="57"/>
      <c r="Y86" s="57"/>
      <c r="Z86" s="57"/>
      <c r="AA86" s="57"/>
      <c r="AB86" s="57"/>
      <c r="AC86" s="57"/>
      <c r="AD86" s="57"/>
      <c r="AE86" s="57"/>
      <c r="AF86" s="64"/>
      <c r="AG86" s="64"/>
      <c r="AH86" s="64"/>
      <c r="AI86" s="64"/>
      <c r="AJ86" s="61"/>
      <c r="AL86" s="62"/>
      <c r="AM86" s="24"/>
      <c r="AS86" s="24"/>
      <c r="AT86" s="24"/>
      <c r="AU86" s="24"/>
      <c r="AV86" s="24"/>
      <c r="AW86" s="24"/>
      <c r="AX86" s="24"/>
      <c r="AZ86" s="171"/>
      <c r="BA86" s="171"/>
      <c r="BB86" s="57"/>
      <c r="BC86" s="203"/>
      <c r="BD86" s="24"/>
      <c r="BE86" s="151"/>
      <c r="BG86" s="151"/>
      <c r="BI86" s="151"/>
      <c r="BL86" s="152"/>
    </row>
    <row r="87" spans="1:64" s="169" customFormat="1">
      <c r="A87" s="24"/>
      <c r="B87" s="24"/>
      <c r="C87" s="57"/>
      <c r="D87" s="57"/>
      <c r="E87" s="57"/>
      <c r="F87" s="57"/>
      <c r="G87" s="57"/>
      <c r="H87" s="57"/>
      <c r="I87" s="57"/>
      <c r="J87" s="57"/>
      <c r="K87" s="57"/>
      <c r="L87" s="57"/>
      <c r="M87" s="57"/>
      <c r="N87" s="57"/>
      <c r="O87" s="63"/>
      <c r="P87" s="57"/>
      <c r="Q87" s="57"/>
      <c r="R87" s="57"/>
      <c r="S87" s="57"/>
      <c r="T87" s="57"/>
      <c r="U87" s="57"/>
      <c r="V87" s="57"/>
      <c r="W87" s="57"/>
      <c r="X87" s="57"/>
      <c r="Y87" s="57"/>
      <c r="Z87" s="57"/>
      <c r="AA87" s="57"/>
      <c r="AB87" s="57"/>
      <c r="AC87" s="57"/>
      <c r="AD87" s="57"/>
      <c r="AE87" s="57"/>
      <c r="AF87" s="64"/>
      <c r="AG87" s="64"/>
      <c r="AH87" s="64"/>
      <c r="AI87" s="64"/>
      <c r="AJ87" s="61"/>
      <c r="AL87" s="62"/>
      <c r="AM87" s="24"/>
      <c r="AS87" s="24"/>
      <c r="AT87" s="24"/>
      <c r="AU87" s="24"/>
      <c r="AV87" s="24"/>
      <c r="AW87" s="24"/>
      <c r="AX87" s="24"/>
      <c r="AZ87" s="171"/>
      <c r="BA87" s="171"/>
      <c r="BB87" s="57"/>
      <c r="BC87" s="203"/>
      <c r="BD87" s="24"/>
      <c r="BE87" s="151"/>
      <c r="BG87" s="151"/>
      <c r="BI87" s="151"/>
      <c r="BL87" s="152"/>
    </row>
    <row r="88" spans="1:64" s="169" customFormat="1">
      <c r="A88" s="24"/>
      <c r="B88" s="24"/>
      <c r="C88" s="57"/>
      <c r="D88" s="57"/>
      <c r="E88" s="57"/>
      <c r="F88" s="57"/>
      <c r="G88" s="57"/>
      <c r="H88" s="57"/>
      <c r="I88" s="57"/>
      <c r="J88" s="57"/>
      <c r="K88" s="57"/>
      <c r="L88" s="57"/>
      <c r="M88" s="57"/>
      <c r="N88" s="57"/>
      <c r="O88" s="63"/>
      <c r="P88" s="57"/>
      <c r="Q88" s="57"/>
      <c r="R88" s="57"/>
      <c r="S88" s="57"/>
      <c r="T88" s="57"/>
      <c r="U88" s="57"/>
      <c r="V88" s="57"/>
      <c r="W88" s="57"/>
      <c r="X88" s="57"/>
      <c r="Y88" s="57"/>
      <c r="Z88" s="57"/>
      <c r="AA88" s="57"/>
      <c r="AB88" s="57"/>
      <c r="AC88" s="57"/>
      <c r="AD88" s="57"/>
      <c r="AE88" s="57"/>
      <c r="AF88" s="64"/>
      <c r="AG88" s="64"/>
      <c r="AH88" s="64"/>
      <c r="AI88" s="64"/>
      <c r="AJ88" s="61"/>
      <c r="AL88" s="62"/>
      <c r="AM88" s="24"/>
      <c r="AS88" s="24"/>
      <c r="AT88" s="24"/>
      <c r="AU88" s="24"/>
      <c r="AV88" s="24"/>
      <c r="AW88" s="24"/>
      <c r="AX88" s="24"/>
      <c r="AZ88" s="171"/>
      <c r="BA88" s="171"/>
      <c r="BB88" s="57"/>
      <c r="BC88" s="203"/>
      <c r="BD88" s="24"/>
      <c r="BE88" s="151"/>
      <c r="BG88" s="151"/>
      <c r="BI88" s="151"/>
      <c r="BL88" s="152"/>
    </row>
    <row r="89" spans="1:64" s="169" customFormat="1">
      <c r="A89" s="24"/>
      <c r="B89" s="24"/>
      <c r="C89" s="57"/>
      <c r="D89" s="57"/>
      <c r="E89" s="57"/>
      <c r="F89" s="57"/>
      <c r="G89" s="57"/>
      <c r="H89" s="57"/>
      <c r="I89" s="57"/>
      <c r="J89" s="57"/>
      <c r="K89" s="57"/>
      <c r="L89" s="57"/>
      <c r="M89" s="57"/>
      <c r="N89" s="57"/>
      <c r="O89" s="63"/>
      <c r="P89" s="57"/>
      <c r="Q89" s="57"/>
      <c r="R89" s="57"/>
      <c r="S89" s="57"/>
      <c r="T89" s="57"/>
      <c r="U89" s="57"/>
      <c r="V89" s="57"/>
      <c r="W89" s="57"/>
      <c r="X89" s="57"/>
      <c r="Y89" s="57"/>
      <c r="Z89" s="57"/>
      <c r="AA89" s="57"/>
      <c r="AB89" s="57"/>
      <c r="AC89" s="57"/>
      <c r="AD89" s="57"/>
      <c r="AE89" s="57"/>
      <c r="AF89" s="64"/>
      <c r="AG89" s="64"/>
      <c r="AH89" s="64"/>
      <c r="AI89" s="64"/>
      <c r="AJ89" s="61"/>
      <c r="AL89" s="62"/>
      <c r="AM89" s="24"/>
      <c r="AS89" s="24"/>
      <c r="AT89" s="24"/>
      <c r="AU89" s="24"/>
      <c r="AV89" s="24"/>
      <c r="AW89" s="24"/>
      <c r="AX89" s="24"/>
      <c r="AZ89" s="171"/>
      <c r="BA89" s="171"/>
      <c r="BB89" s="57"/>
      <c r="BC89" s="203"/>
      <c r="BD89" s="24"/>
      <c r="BE89" s="151"/>
      <c r="BG89" s="151"/>
      <c r="BI89" s="151"/>
      <c r="BL89" s="152"/>
    </row>
    <row r="90" spans="1:64" s="169" customFormat="1">
      <c r="A90" s="24"/>
      <c r="B90" s="24"/>
      <c r="C90" s="57"/>
      <c r="D90" s="57"/>
      <c r="E90" s="57"/>
      <c r="F90" s="57"/>
      <c r="G90" s="57"/>
      <c r="H90" s="57"/>
      <c r="I90" s="57"/>
      <c r="J90" s="57"/>
      <c r="K90" s="57"/>
      <c r="L90" s="57"/>
      <c r="M90" s="57"/>
      <c r="N90" s="57"/>
      <c r="O90" s="63"/>
      <c r="P90" s="57"/>
      <c r="Q90" s="57"/>
      <c r="R90" s="57"/>
      <c r="S90" s="57"/>
      <c r="T90" s="57"/>
      <c r="U90" s="57"/>
      <c r="V90" s="57"/>
      <c r="W90" s="57"/>
      <c r="X90" s="57"/>
      <c r="Y90" s="57"/>
      <c r="Z90" s="57"/>
      <c r="AA90" s="57"/>
      <c r="AB90" s="57"/>
      <c r="AC90" s="57"/>
      <c r="AD90" s="57"/>
      <c r="AE90" s="57"/>
      <c r="AF90" s="64"/>
      <c r="AG90" s="64"/>
      <c r="AH90" s="64"/>
      <c r="AI90" s="64"/>
      <c r="AJ90" s="61"/>
      <c r="AL90" s="62"/>
      <c r="AM90" s="24"/>
      <c r="AS90" s="24"/>
      <c r="AT90" s="24"/>
      <c r="AU90" s="24"/>
      <c r="AV90" s="24"/>
      <c r="AW90" s="24"/>
      <c r="AX90" s="24"/>
      <c r="AZ90" s="171"/>
      <c r="BA90" s="171"/>
      <c r="BB90" s="57"/>
      <c r="BC90" s="203"/>
      <c r="BD90" s="24"/>
      <c r="BE90" s="151"/>
      <c r="BG90" s="151"/>
      <c r="BI90" s="151"/>
      <c r="BL90" s="152"/>
    </row>
    <row r="91" spans="1:64" s="169" customFormat="1">
      <c r="A91" s="24"/>
      <c r="B91" s="24"/>
      <c r="C91" s="57"/>
      <c r="D91" s="57"/>
      <c r="E91" s="57"/>
      <c r="F91" s="57"/>
      <c r="G91" s="57"/>
      <c r="H91" s="57"/>
      <c r="I91" s="57"/>
      <c r="J91" s="57"/>
      <c r="K91" s="57"/>
      <c r="L91" s="57"/>
      <c r="M91" s="57"/>
      <c r="N91" s="57"/>
      <c r="O91" s="63"/>
      <c r="P91" s="57"/>
      <c r="Q91" s="57"/>
      <c r="R91" s="57"/>
      <c r="S91" s="57"/>
      <c r="T91" s="57"/>
      <c r="U91" s="57"/>
      <c r="V91" s="57"/>
      <c r="W91" s="57"/>
      <c r="X91" s="57"/>
      <c r="Y91" s="57"/>
      <c r="Z91" s="57"/>
      <c r="AA91" s="57"/>
      <c r="AB91" s="57"/>
      <c r="AC91" s="57"/>
      <c r="AD91" s="57"/>
      <c r="AE91" s="57"/>
      <c r="AF91" s="64"/>
      <c r="AG91" s="64"/>
      <c r="AH91" s="64"/>
      <c r="AI91" s="64"/>
      <c r="AJ91" s="61"/>
      <c r="AL91" s="62"/>
      <c r="AM91" s="24"/>
      <c r="AS91" s="24"/>
      <c r="AT91" s="24"/>
      <c r="AU91" s="24"/>
      <c r="AV91" s="24"/>
      <c r="AW91" s="24"/>
      <c r="AX91" s="24"/>
      <c r="AZ91" s="171"/>
      <c r="BA91" s="171"/>
      <c r="BB91" s="57"/>
      <c r="BC91" s="203"/>
      <c r="BD91" s="24"/>
      <c r="BE91" s="151"/>
      <c r="BG91" s="151"/>
      <c r="BI91" s="151"/>
      <c r="BL91" s="152"/>
    </row>
    <row r="92" spans="1:64" s="169" customFormat="1">
      <c r="A92" s="24"/>
      <c r="B92" s="24"/>
      <c r="C92" s="57"/>
      <c r="D92" s="57"/>
      <c r="E92" s="57"/>
      <c r="F92" s="57"/>
      <c r="G92" s="57"/>
      <c r="H92" s="57"/>
      <c r="I92" s="57"/>
      <c r="J92" s="57"/>
      <c r="K92" s="57"/>
      <c r="L92" s="57"/>
      <c r="M92" s="57"/>
      <c r="N92" s="57"/>
      <c r="O92" s="63"/>
      <c r="P92" s="57"/>
      <c r="Q92" s="57"/>
      <c r="R92" s="57"/>
      <c r="S92" s="57"/>
      <c r="T92" s="57"/>
      <c r="U92" s="57"/>
      <c r="V92" s="57"/>
      <c r="W92" s="57"/>
      <c r="X92" s="57"/>
      <c r="Y92" s="57"/>
      <c r="Z92" s="57"/>
      <c r="AA92" s="57"/>
      <c r="AB92" s="57"/>
      <c r="AC92" s="57"/>
      <c r="AD92" s="57"/>
      <c r="AE92" s="57"/>
      <c r="AF92" s="64"/>
      <c r="AG92" s="64"/>
      <c r="AH92" s="64"/>
      <c r="AI92" s="64"/>
      <c r="AJ92" s="61"/>
      <c r="AL92" s="62"/>
      <c r="AM92" s="24"/>
      <c r="AS92" s="24"/>
      <c r="AT92" s="24"/>
      <c r="AU92" s="24"/>
      <c r="AV92" s="24"/>
      <c r="AW92" s="24"/>
      <c r="AX92" s="24"/>
      <c r="AZ92" s="171"/>
      <c r="BA92" s="171"/>
      <c r="BB92" s="57"/>
      <c r="BC92" s="203"/>
      <c r="BD92" s="24"/>
      <c r="BE92" s="151"/>
      <c r="BG92" s="151"/>
      <c r="BI92" s="151"/>
      <c r="BL92" s="152"/>
    </row>
    <row r="93" spans="1:64" s="169" customFormat="1">
      <c r="A93" s="24"/>
      <c r="B93" s="24"/>
      <c r="C93" s="57"/>
      <c r="D93" s="57"/>
      <c r="E93" s="57"/>
      <c r="F93" s="57"/>
      <c r="G93" s="57"/>
      <c r="H93" s="57"/>
      <c r="I93" s="57"/>
      <c r="J93" s="57"/>
      <c r="K93" s="57"/>
      <c r="L93" s="57"/>
      <c r="M93" s="57"/>
      <c r="N93" s="57"/>
      <c r="O93" s="63"/>
      <c r="P93" s="57"/>
      <c r="Q93" s="57"/>
      <c r="R93" s="57"/>
      <c r="S93" s="57"/>
      <c r="T93" s="57"/>
      <c r="U93" s="57"/>
      <c r="V93" s="57"/>
      <c r="W93" s="57"/>
      <c r="X93" s="57"/>
      <c r="Y93" s="57"/>
      <c r="Z93" s="57"/>
      <c r="AA93" s="57"/>
      <c r="AB93" s="57"/>
      <c r="AC93" s="57"/>
      <c r="AD93" s="57"/>
      <c r="AE93" s="57"/>
      <c r="AF93" s="64"/>
      <c r="AG93" s="64"/>
      <c r="AH93" s="64"/>
      <c r="AI93" s="64"/>
      <c r="AJ93" s="61"/>
      <c r="AL93" s="62"/>
      <c r="AM93" s="24"/>
      <c r="AS93" s="24"/>
      <c r="AT93" s="24"/>
      <c r="AU93" s="24"/>
      <c r="AV93" s="24"/>
      <c r="AW93" s="24"/>
      <c r="AX93" s="24"/>
      <c r="AZ93" s="171"/>
      <c r="BA93" s="171"/>
      <c r="BB93" s="57"/>
      <c r="BC93" s="203"/>
      <c r="BD93" s="24"/>
      <c r="BE93" s="151"/>
      <c r="BG93" s="151"/>
      <c r="BI93" s="151"/>
      <c r="BL93" s="152"/>
    </row>
    <row r="94" spans="1:64" s="169" customFormat="1">
      <c r="A94" s="24"/>
      <c r="B94" s="24"/>
      <c r="C94" s="57"/>
      <c r="D94" s="57"/>
      <c r="E94" s="57"/>
      <c r="F94" s="57"/>
      <c r="G94" s="57"/>
      <c r="H94" s="57"/>
      <c r="I94" s="57"/>
      <c r="J94" s="57"/>
      <c r="K94" s="57"/>
      <c r="L94" s="57"/>
      <c r="M94" s="57"/>
      <c r="N94" s="57"/>
      <c r="O94" s="63"/>
      <c r="P94" s="57"/>
      <c r="Q94" s="57"/>
      <c r="R94" s="57"/>
      <c r="S94" s="57"/>
      <c r="T94" s="57"/>
      <c r="U94" s="57"/>
      <c r="V94" s="57"/>
      <c r="W94" s="57"/>
      <c r="X94" s="57"/>
      <c r="Y94" s="57"/>
      <c r="Z94" s="57"/>
      <c r="AA94" s="57"/>
      <c r="AB94" s="57"/>
      <c r="AC94" s="57"/>
      <c r="AD94" s="57"/>
      <c r="AE94" s="57"/>
      <c r="AF94" s="64"/>
      <c r="AG94" s="64"/>
      <c r="AH94" s="64"/>
      <c r="AI94" s="64"/>
      <c r="AJ94" s="61"/>
      <c r="AL94" s="62"/>
      <c r="AM94" s="24"/>
      <c r="AS94" s="24"/>
      <c r="AT94" s="24"/>
      <c r="AU94" s="24"/>
      <c r="AV94" s="24"/>
      <c r="AW94" s="24"/>
      <c r="AX94" s="24"/>
      <c r="AZ94" s="171"/>
      <c r="BA94" s="171"/>
      <c r="BB94" s="57"/>
      <c r="BC94" s="203"/>
      <c r="BD94" s="24"/>
      <c r="BE94" s="151"/>
      <c r="BG94" s="151"/>
      <c r="BI94" s="151"/>
      <c r="BL94" s="152"/>
    </row>
    <row r="95" spans="1:64" s="169" customFormat="1">
      <c r="A95" s="24"/>
      <c r="B95" s="24"/>
      <c r="C95" s="57"/>
      <c r="D95" s="57"/>
      <c r="E95" s="57"/>
      <c r="F95" s="57"/>
      <c r="G95" s="57"/>
      <c r="H95" s="57"/>
      <c r="I95" s="57"/>
      <c r="J95" s="57"/>
      <c r="K95" s="57"/>
      <c r="L95" s="57"/>
      <c r="M95" s="57"/>
      <c r="N95" s="57"/>
      <c r="O95" s="63"/>
      <c r="P95" s="57"/>
      <c r="Q95" s="57"/>
      <c r="R95" s="57"/>
      <c r="S95" s="57"/>
      <c r="T95" s="57"/>
      <c r="U95" s="57"/>
      <c r="V95" s="57"/>
      <c r="W95" s="57"/>
      <c r="X95" s="57"/>
      <c r="Y95" s="57"/>
      <c r="Z95" s="57"/>
      <c r="AA95" s="57"/>
      <c r="AB95" s="57"/>
      <c r="AC95" s="57"/>
      <c r="AD95" s="57"/>
      <c r="AE95" s="57"/>
      <c r="AF95" s="64"/>
      <c r="AG95" s="64"/>
      <c r="AH95" s="64"/>
      <c r="AI95" s="64"/>
      <c r="AJ95" s="61"/>
      <c r="AL95" s="62"/>
      <c r="AM95" s="24"/>
      <c r="AS95" s="24"/>
      <c r="AT95" s="24"/>
      <c r="AU95" s="24"/>
      <c r="AV95" s="24"/>
      <c r="AW95" s="24"/>
      <c r="AX95" s="24"/>
      <c r="AZ95" s="171"/>
      <c r="BA95" s="171"/>
      <c r="BB95" s="57"/>
      <c r="BC95" s="203"/>
      <c r="BD95" s="24"/>
      <c r="BE95" s="151"/>
      <c r="BG95" s="151"/>
      <c r="BI95" s="151"/>
      <c r="BL95" s="152"/>
    </row>
    <row r="96" spans="1:64" s="169" customFormat="1">
      <c r="A96" s="24"/>
      <c r="B96" s="24"/>
      <c r="C96" s="57"/>
      <c r="D96" s="57"/>
      <c r="E96" s="57"/>
      <c r="F96" s="57"/>
      <c r="G96" s="57"/>
      <c r="H96" s="57"/>
      <c r="I96" s="57"/>
      <c r="J96" s="57"/>
      <c r="K96" s="57"/>
      <c r="L96" s="57"/>
      <c r="M96" s="57"/>
      <c r="N96" s="57"/>
      <c r="O96" s="63"/>
      <c r="P96" s="57"/>
      <c r="Q96" s="57"/>
      <c r="R96" s="57"/>
      <c r="S96" s="57"/>
      <c r="T96" s="57"/>
      <c r="U96" s="57"/>
      <c r="V96" s="57"/>
      <c r="W96" s="57"/>
      <c r="X96" s="57"/>
      <c r="Y96" s="57"/>
      <c r="Z96" s="57"/>
      <c r="AA96" s="57"/>
      <c r="AB96" s="57"/>
      <c r="AC96" s="57"/>
      <c r="AD96" s="57"/>
      <c r="AE96" s="57"/>
      <c r="AF96" s="64"/>
      <c r="AG96" s="64"/>
      <c r="AH96" s="64"/>
      <c r="AI96" s="64"/>
      <c r="AJ96" s="61"/>
      <c r="AL96" s="62"/>
      <c r="AM96" s="24"/>
      <c r="AS96" s="24"/>
      <c r="AT96" s="24"/>
      <c r="AU96" s="24"/>
      <c r="AV96" s="24"/>
      <c r="AW96" s="24"/>
      <c r="AX96" s="24"/>
      <c r="AZ96" s="171"/>
      <c r="BA96" s="171"/>
      <c r="BB96" s="57"/>
      <c r="BC96" s="203"/>
      <c r="BD96" s="24"/>
      <c r="BE96" s="151"/>
      <c r="BG96" s="151"/>
      <c r="BI96" s="151"/>
      <c r="BL96" s="152"/>
    </row>
    <row r="97" spans="1:64" s="169" customFormat="1">
      <c r="A97" s="24"/>
      <c r="B97" s="24"/>
      <c r="C97" s="57"/>
      <c r="D97" s="57"/>
      <c r="E97" s="57"/>
      <c r="F97" s="57"/>
      <c r="G97" s="57"/>
      <c r="H97" s="57"/>
      <c r="I97" s="57"/>
      <c r="J97" s="57"/>
      <c r="K97" s="57"/>
      <c r="L97" s="57"/>
      <c r="M97" s="57"/>
      <c r="N97" s="57"/>
      <c r="O97" s="63"/>
      <c r="P97" s="57"/>
      <c r="Q97" s="57"/>
      <c r="R97" s="57"/>
      <c r="S97" s="57"/>
      <c r="T97" s="57"/>
      <c r="U97" s="57"/>
      <c r="V97" s="57"/>
      <c r="W97" s="57"/>
      <c r="X97" s="57"/>
      <c r="Y97" s="57"/>
      <c r="Z97" s="57"/>
      <c r="AA97" s="57"/>
      <c r="AB97" s="57"/>
      <c r="AC97" s="57"/>
      <c r="AD97" s="57"/>
      <c r="AE97" s="57"/>
      <c r="AF97" s="64"/>
      <c r="AG97" s="64"/>
      <c r="AH97" s="64"/>
      <c r="AI97" s="64"/>
      <c r="AJ97" s="61"/>
      <c r="AL97" s="62"/>
      <c r="AM97" s="24"/>
      <c r="AS97" s="24"/>
      <c r="AT97" s="24"/>
      <c r="AU97" s="24"/>
      <c r="AV97" s="24"/>
      <c r="AW97" s="24"/>
      <c r="AX97" s="24"/>
      <c r="AZ97" s="171"/>
      <c r="BA97" s="171"/>
      <c r="BB97" s="57"/>
      <c r="BC97" s="203"/>
      <c r="BD97" s="24"/>
      <c r="BE97" s="151"/>
      <c r="BG97" s="151"/>
      <c r="BI97" s="151"/>
      <c r="BL97" s="152"/>
    </row>
    <row r="98" spans="1:64" s="169" customFormat="1">
      <c r="A98" s="24"/>
      <c r="B98" s="24"/>
      <c r="C98" s="57"/>
      <c r="D98" s="57"/>
      <c r="E98" s="57"/>
      <c r="F98" s="57"/>
      <c r="G98" s="57"/>
      <c r="H98" s="57"/>
      <c r="I98" s="57"/>
      <c r="J98" s="57"/>
      <c r="K98" s="57"/>
      <c r="L98" s="57"/>
      <c r="M98" s="57"/>
      <c r="N98" s="57"/>
      <c r="O98" s="63"/>
      <c r="P98" s="57"/>
      <c r="Q98" s="57"/>
      <c r="R98" s="57"/>
      <c r="S98" s="57"/>
      <c r="T98" s="57"/>
      <c r="U98" s="57"/>
      <c r="V98" s="57"/>
      <c r="W98" s="57"/>
      <c r="X98" s="57"/>
      <c r="Y98" s="57"/>
      <c r="Z98" s="57"/>
      <c r="AA98" s="57"/>
      <c r="AB98" s="57"/>
      <c r="AC98" s="57"/>
      <c r="AD98" s="57"/>
      <c r="AE98" s="57"/>
      <c r="AF98" s="64"/>
      <c r="AG98" s="64"/>
      <c r="AH98" s="64"/>
      <c r="AI98" s="64"/>
      <c r="AJ98" s="61"/>
      <c r="AL98" s="62"/>
      <c r="AM98" s="24"/>
      <c r="AS98" s="24"/>
      <c r="AT98" s="24"/>
      <c r="AU98" s="24"/>
      <c r="AV98" s="24"/>
      <c r="AW98" s="24"/>
      <c r="AX98" s="24"/>
      <c r="AZ98" s="171"/>
      <c r="BA98" s="171"/>
      <c r="BB98" s="57"/>
      <c r="BC98" s="203"/>
      <c r="BD98" s="24"/>
      <c r="BE98" s="151"/>
      <c r="BG98" s="151"/>
      <c r="BI98" s="151"/>
      <c r="BL98" s="152"/>
    </row>
    <row r="99" spans="1:64" s="169" customFormat="1">
      <c r="A99" s="24"/>
      <c r="B99" s="24"/>
      <c r="C99" s="57"/>
      <c r="D99" s="57"/>
      <c r="E99" s="57"/>
      <c r="F99" s="57"/>
      <c r="G99" s="57"/>
      <c r="H99" s="57"/>
      <c r="I99" s="57"/>
      <c r="J99" s="57"/>
      <c r="K99" s="57"/>
      <c r="L99" s="57"/>
      <c r="M99" s="57"/>
      <c r="N99" s="57"/>
      <c r="O99" s="63"/>
      <c r="P99" s="57"/>
      <c r="Q99" s="57"/>
      <c r="R99" s="57"/>
      <c r="S99" s="57"/>
      <c r="T99" s="57"/>
      <c r="U99" s="57"/>
      <c r="V99" s="57"/>
      <c r="W99" s="57"/>
      <c r="X99" s="57"/>
      <c r="Y99" s="57"/>
      <c r="Z99" s="57"/>
      <c r="AA99" s="57"/>
      <c r="AB99" s="57"/>
      <c r="AC99" s="57"/>
      <c r="AD99" s="57"/>
      <c r="AE99" s="57"/>
      <c r="AF99" s="64"/>
      <c r="AG99" s="64"/>
      <c r="AH99" s="64"/>
      <c r="AI99" s="64"/>
      <c r="AJ99" s="61"/>
      <c r="AL99" s="62"/>
      <c r="AM99" s="24"/>
      <c r="AS99" s="24"/>
      <c r="AT99" s="24"/>
      <c r="AU99" s="24"/>
      <c r="AV99" s="24"/>
      <c r="AW99" s="24"/>
      <c r="AX99" s="24"/>
      <c r="AZ99" s="171"/>
      <c r="BA99" s="171"/>
      <c r="BB99" s="57"/>
      <c r="BC99" s="203"/>
      <c r="BD99" s="24"/>
      <c r="BE99" s="151"/>
      <c r="BG99" s="151"/>
      <c r="BI99" s="151"/>
      <c r="BL99" s="152"/>
    </row>
    <row r="100" spans="1:64" s="169" customFormat="1">
      <c r="A100" s="24"/>
      <c r="B100" s="24"/>
      <c r="C100" s="57"/>
      <c r="D100" s="57"/>
      <c r="E100" s="57"/>
      <c r="F100" s="57"/>
      <c r="G100" s="57"/>
      <c r="H100" s="57"/>
      <c r="I100" s="57"/>
      <c r="J100" s="57"/>
      <c r="K100" s="57"/>
      <c r="L100" s="57"/>
      <c r="M100" s="57"/>
      <c r="N100" s="57"/>
      <c r="O100" s="63"/>
      <c r="P100" s="57"/>
      <c r="Q100" s="57"/>
      <c r="R100" s="57"/>
      <c r="S100" s="57"/>
      <c r="T100" s="57"/>
      <c r="U100" s="57"/>
      <c r="V100" s="57"/>
      <c r="W100" s="57"/>
      <c r="X100" s="57"/>
      <c r="Y100" s="57"/>
      <c r="Z100" s="57"/>
      <c r="AA100" s="57"/>
      <c r="AB100" s="57"/>
      <c r="AC100" s="57"/>
      <c r="AD100" s="57"/>
      <c r="AE100" s="57"/>
      <c r="AF100" s="64"/>
      <c r="AG100" s="64"/>
      <c r="AH100" s="64"/>
      <c r="AI100" s="64"/>
      <c r="AJ100" s="61"/>
      <c r="AL100" s="62"/>
      <c r="AM100" s="24"/>
      <c r="AS100" s="24"/>
      <c r="AT100" s="24"/>
      <c r="AU100" s="24"/>
      <c r="AV100" s="24"/>
      <c r="AW100" s="24"/>
      <c r="AX100" s="24"/>
      <c r="AZ100" s="171"/>
      <c r="BA100" s="171"/>
      <c r="BB100" s="57"/>
      <c r="BC100" s="203"/>
      <c r="BD100" s="24"/>
      <c r="BE100" s="151"/>
      <c r="BG100" s="151"/>
      <c r="BI100" s="151"/>
      <c r="BL100" s="152"/>
    </row>
    <row r="101" spans="1:64" s="169" customFormat="1">
      <c r="A101" s="24"/>
      <c r="B101" s="24"/>
      <c r="C101" s="57"/>
      <c r="D101" s="57"/>
      <c r="E101" s="57"/>
      <c r="F101" s="57"/>
      <c r="G101" s="57"/>
      <c r="H101" s="57"/>
      <c r="I101" s="57"/>
      <c r="J101" s="57"/>
      <c r="K101" s="57"/>
      <c r="L101" s="57"/>
      <c r="M101" s="57"/>
      <c r="N101" s="57"/>
      <c r="O101" s="63"/>
      <c r="P101" s="57"/>
      <c r="Q101" s="57"/>
      <c r="R101" s="57"/>
      <c r="S101" s="57"/>
      <c r="T101" s="57"/>
      <c r="U101" s="57"/>
      <c r="V101" s="57"/>
      <c r="W101" s="57"/>
      <c r="X101" s="57"/>
      <c r="Y101" s="57"/>
      <c r="Z101" s="57"/>
      <c r="AA101" s="57"/>
      <c r="AB101" s="57"/>
      <c r="AC101" s="57"/>
      <c r="AD101" s="57"/>
      <c r="AE101" s="57"/>
      <c r="AF101" s="64"/>
      <c r="AG101" s="64"/>
      <c r="AH101" s="64"/>
      <c r="AI101" s="64"/>
      <c r="AJ101" s="61"/>
      <c r="AL101" s="62"/>
      <c r="AM101" s="24"/>
      <c r="AS101" s="24"/>
      <c r="AT101" s="24"/>
      <c r="AU101" s="24"/>
      <c r="AV101" s="24"/>
      <c r="AW101" s="24"/>
      <c r="AX101" s="24"/>
      <c r="AZ101" s="171"/>
      <c r="BA101" s="171"/>
      <c r="BB101" s="57"/>
      <c r="BC101" s="203"/>
      <c r="BD101" s="24"/>
      <c r="BE101" s="151"/>
      <c r="BG101" s="151"/>
      <c r="BI101" s="151"/>
      <c r="BL101" s="152"/>
    </row>
    <row r="102" spans="1:64" s="169" customFormat="1">
      <c r="A102" s="24"/>
      <c r="B102" s="24"/>
      <c r="C102" s="57"/>
      <c r="D102" s="57"/>
      <c r="E102" s="57"/>
      <c r="F102" s="57"/>
      <c r="G102" s="57"/>
      <c r="H102" s="57"/>
      <c r="I102" s="57"/>
      <c r="J102" s="57"/>
      <c r="K102" s="57"/>
      <c r="L102" s="57"/>
      <c r="M102" s="57"/>
      <c r="N102" s="57"/>
      <c r="O102" s="63"/>
      <c r="P102" s="57"/>
      <c r="Q102" s="57"/>
      <c r="R102" s="57"/>
      <c r="S102" s="57"/>
      <c r="T102" s="57"/>
      <c r="U102" s="57"/>
      <c r="V102" s="57"/>
      <c r="W102" s="57"/>
      <c r="X102" s="57"/>
      <c r="Y102" s="57"/>
      <c r="Z102" s="57"/>
      <c r="AA102" s="57"/>
      <c r="AB102" s="57"/>
      <c r="AC102" s="57"/>
      <c r="AD102" s="57"/>
      <c r="AE102" s="57"/>
      <c r="AF102" s="64"/>
      <c r="AG102" s="64"/>
      <c r="AH102" s="64"/>
      <c r="AI102" s="64"/>
      <c r="AJ102" s="61"/>
      <c r="AL102" s="62"/>
      <c r="AM102" s="24"/>
      <c r="AS102" s="24"/>
      <c r="AT102" s="24"/>
      <c r="AU102" s="24"/>
      <c r="AV102" s="24"/>
      <c r="AW102" s="24"/>
      <c r="AX102" s="24"/>
      <c r="AZ102" s="171"/>
      <c r="BA102" s="171"/>
      <c r="BB102" s="57"/>
      <c r="BC102" s="203"/>
      <c r="BD102" s="24"/>
      <c r="BE102" s="151"/>
      <c r="BG102" s="151"/>
      <c r="BI102" s="151"/>
      <c r="BL102" s="152"/>
    </row>
    <row r="103" spans="1:64" s="169" customFormat="1">
      <c r="A103" s="24"/>
      <c r="B103" s="24"/>
      <c r="C103" s="57"/>
      <c r="D103" s="57"/>
      <c r="E103" s="57"/>
      <c r="F103" s="57"/>
      <c r="G103" s="57"/>
      <c r="H103" s="57"/>
      <c r="I103" s="57"/>
      <c r="J103" s="57"/>
      <c r="K103" s="57"/>
      <c r="L103" s="57"/>
      <c r="M103" s="57"/>
      <c r="N103" s="57"/>
      <c r="O103" s="63"/>
      <c r="P103" s="57"/>
      <c r="Q103" s="57"/>
      <c r="R103" s="57"/>
      <c r="S103" s="57"/>
      <c r="T103" s="57"/>
      <c r="U103" s="57"/>
      <c r="V103" s="57"/>
      <c r="W103" s="57"/>
      <c r="X103" s="57"/>
      <c r="Y103" s="57"/>
      <c r="Z103" s="57"/>
      <c r="AA103" s="57"/>
      <c r="AB103" s="57"/>
      <c r="AC103" s="57"/>
      <c r="AD103" s="57"/>
      <c r="AE103" s="57"/>
      <c r="AF103" s="64"/>
      <c r="AG103" s="64"/>
      <c r="AH103" s="64"/>
      <c r="AI103" s="64"/>
      <c r="AJ103" s="61"/>
      <c r="AL103" s="62"/>
      <c r="AM103" s="24"/>
      <c r="AS103" s="24"/>
      <c r="AT103" s="24"/>
      <c r="AU103" s="24"/>
      <c r="AV103" s="24"/>
      <c r="AW103" s="24"/>
      <c r="AX103" s="24"/>
      <c r="AZ103" s="171"/>
      <c r="BA103" s="171"/>
      <c r="BB103" s="57"/>
      <c r="BC103" s="203"/>
      <c r="BD103" s="24"/>
      <c r="BE103" s="151"/>
      <c r="BG103" s="151"/>
      <c r="BI103" s="151"/>
      <c r="BL103" s="152"/>
    </row>
    <row r="104" spans="1:64" s="169" customFormat="1">
      <c r="A104" s="24"/>
      <c r="B104" s="24"/>
      <c r="C104" s="57"/>
      <c r="D104" s="57"/>
      <c r="E104" s="57"/>
      <c r="F104" s="57"/>
      <c r="G104" s="57"/>
      <c r="H104" s="57"/>
      <c r="I104" s="57"/>
      <c r="J104" s="57"/>
      <c r="K104" s="57"/>
      <c r="L104" s="57"/>
      <c r="M104" s="57"/>
      <c r="N104" s="57"/>
      <c r="O104" s="63"/>
      <c r="P104" s="57"/>
      <c r="Q104" s="57"/>
      <c r="R104" s="57"/>
      <c r="S104" s="57"/>
      <c r="T104" s="57"/>
      <c r="U104" s="57"/>
      <c r="V104" s="57"/>
      <c r="W104" s="57"/>
      <c r="X104" s="57"/>
      <c r="Y104" s="57"/>
      <c r="Z104" s="57"/>
      <c r="AA104" s="57"/>
      <c r="AB104" s="57"/>
      <c r="AC104" s="57"/>
      <c r="AD104" s="57"/>
      <c r="AE104" s="57"/>
      <c r="AF104" s="64"/>
      <c r="AG104" s="64"/>
      <c r="AH104" s="64"/>
      <c r="AI104" s="64"/>
      <c r="AJ104" s="61"/>
      <c r="AL104" s="62"/>
      <c r="AM104" s="24"/>
      <c r="AS104" s="24"/>
      <c r="AT104" s="24"/>
      <c r="AU104" s="24"/>
      <c r="AV104" s="24"/>
      <c r="AW104" s="24"/>
      <c r="AX104" s="24"/>
      <c r="AZ104" s="171"/>
      <c r="BA104" s="171"/>
      <c r="BB104" s="57"/>
      <c r="BC104" s="203"/>
      <c r="BD104" s="24"/>
      <c r="BE104" s="151"/>
      <c r="BG104" s="151"/>
      <c r="BI104" s="151"/>
      <c r="BL104" s="152"/>
    </row>
    <row r="105" spans="1:64" s="169" customFormat="1">
      <c r="A105" s="24"/>
      <c r="B105" s="24"/>
      <c r="C105" s="57"/>
      <c r="D105" s="57"/>
      <c r="E105" s="57"/>
      <c r="F105" s="57"/>
      <c r="G105" s="57"/>
      <c r="H105" s="57"/>
      <c r="I105" s="57"/>
      <c r="J105" s="57"/>
      <c r="K105" s="57"/>
      <c r="L105" s="57"/>
      <c r="M105" s="57"/>
      <c r="N105" s="57"/>
      <c r="O105" s="63"/>
      <c r="P105" s="57"/>
      <c r="Q105" s="57"/>
      <c r="R105" s="57"/>
      <c r="S105" s="57"/>
      <c r="T105" s="57"/>
      <c r="U105" s="57"/>
      <c r="V105" s="57"/>
      <c r="W105" s="57"/>
      <c r="X105" s="57"/>
      <c r="Y105" s="57"/>
      <c r="Z105" s="57"/>
      <c r="AA105" s="57"/>
      <c r="AB105" s="57"/>
      <c r="AC105" s="57"/>
      <c r="AD105" s="57"/>
      <c r="AE105" s="57"/>
      <c r="AF105" s="64"/>
      <c r="AG105" s="64"/>
      <c r="AH105" s="64"/>
      <c r="AI105" s="64"/>
      <c r="AJ105" s="61"/>
      <c r="AL105" s="62"/>
      <c r="AM105" s="24"/>
      <c r="AS105" s="24"/>
      <c r="AT105" s="24"/>
      <c r="AU105" s="24"/>
      <c r="AV105" s="24"/>
      <c r="AW105" s="24"/>
      <c r="AX105" s="24"/>
      <c r="AZ105" s="171"/>
      <c r="BA105" s="171"/>
      <c r="BB105" s="57"/>
      <c r="BC105" s="203"/>
      <c r="BD105" s="24"/>
      <c r="BE105" s="151"/>
      <c r="BG105" s="151"/>
      <c r="BI105" s="151"/>
      <c r="BL105" s="152"/>
    </row>
    <row r="106" spans="1:64" s="169" customFormat="1">
      <c r="A106" s="24"/>
      <c r="B106" s="24"/>
      <c r="C106" s="57"/>
      <c r="D106" s="57"/>
      <c r="E106" s="57"/>
      <c r="F106" s="57"/>
      <c r="G106" s="57"/>
      <c r="H106" s="57"/>
      <c r="I106" s="57"/>
      <c r="J106" s="57"/>
      <c r="K106" s="57"/>
      <c r="L106" s="57"/>
      <c r="M106" s="57"/>
      <c r="N106" s="57"/>
      <c r="O106" s="63"/>
      <c r="P106" s="57"/>
      <c r="Q106" s="57"/>
      <c r="R106" s="57"/>
      <c r="S106" s="57"/>
      <c r="T106" s="57"/>
      <c r="U106" s="57"/>
      <c r="V106" s="57"/>
      <c r="W106" s="57"/>
      <c r="X106" s="57"/>
      <c r="Y106" s="57"/>
      <c r="Z106" s="57"/>
      <c r="AA106" s="57"/>
      <c r="AB106" s="57"/>
      <c r="AC106" s="57"/>
      <c r="AD106" s="57"/>
      <c r="AE106" s="57"/>
      <c r="AF106" s="64"/>
      <c r="AG106" s="64"/>
      <c r="AH106" s="64"/>
      <c r="AI106" s="64"/>
      <c r="AJ106" s="61"/>
      <c r="AL106" s="62"/>
      <c r="AM106" s="24"/>
      <c r="AS106" s="24"/>
      <c r="AT106" s="24"/>
      <c r="AU106" s="24"/>
      <c r="AV106" s="24"/>
      <c r="AW106" s="24"/>
      <c r="AX106" s="24"/>
      <c r="AZ106" s="171"/>
      <c r="BA106" s="171"/>
      <c r="BB106" s="57"/>
      <c r="BC106" s="203"/>
      <c r="BD106" s="24"/>
      <c r="BE106" s="151"/>
      <c r="BG106" s="151"/>
      <c r="BI106" s="151"/>
      <c r="BL106" s="152"/>
    </row>
    <row r="107" spans="1:64" s="169" customFormat="1">
      <c r="A107" s="24"/>
      <c r="B107" s="24"/>
      <c r="C107" s="57"/>
      <c r="D107" s="57"/>
      <c r="E107" s="57"/>
      <c r="F107" s="57"/>
      <c r="G107" s="57"/>
      <c r="H107" s="57"/>
      <c r="I107" s="57"/>
      <c r="J107" s="57"/>
      <c r="K107" s="57"/>
      <c r="L107" s="57"/>
      <c r="M107" s="57"/>
      <c r="N107" s="57"/>
      <c r="O107" s="63"/>
      <c r="P107" s="57"/>
      <c r="Q107" s="57"/>
      <c r="R107" s="57"/>
      <c r="S107" s="57"/>
      <c r="T107" s="57"/>
      <c r="U107" s="57"/>
      <c r="V107" s="57"/>
      <c r="W107" s="57"/>
      <c r="X107" s="57"/>
      <c r="Y107" s="57"/>
      <c r="Z107" s="57"/>
      <c r="AA107" s="57"/>
      <c r="AB107" s="57"/>
      <c r="AC107" s="57"/>
      <c r="AD107" s="57"/>
      <c r="AE107" s="57"/>
      <c r="AF107" s="64"/>
      <c r="AG107" s="64"/>
      <c r="AH107" s="64"/>
      <c r="AI107" s="64"/>
      <c r="AJ107" s="61"/>
      <c r="AL107" s="62"/>
      <c r="AM107" s="24"/>
      <c r="AS107" s="24"/>
      <c r="AT107" s="24"/>
      <c r="AU107" s="24"/>
      <c r="AV107" s="24"/>
      <c r="AW107" s="24"/>
      <c r="AX107" s="24"/>
      <c r="AZ107" s="171"/>
      <c r="BA107" s="171"/>
      <c r="BB107" s="57"/>
      <c r="BC107" s="203"/>
      <c r="BD107" s="24"/>
      <c r="BE107" s="151"/>
      <c r="BG107" s="151"/>
      <c r="BI107" s="151"/>
      <c r="BL107" s="152"/>
    </row>
    <row r="108" spans="1:64" s="169" customFormat="1">
      <c r="A108" s="24"/>
      <c r="B108" s="24"/>
      <c r="C108" s="57"/>
      <c r="D108" s="57"/>
      <c r="E108" s="57"/>
      <c r="F108" s="57"/>
      <c r="G108" s="57"/>
      <c r="H108" s="57"/>
      <c r="I108" s="57"/>
      <c r="J108" s="57"/>
      <c r="K108" s="57"/>
      <c r="L108" s="57"/>
      <c r="M108" s="57"/>
      <c r="N108" s="57"/>
      <c r="O108" s="63"/>
      <c r="P108" s="57"/>
      <c r="Q108" s="57"/>
      <c r="R108" s="57"/>
      <c r="S108" s="57"/>
      <c r="T108" s="57"/>
      <c r="U108" s="57"/>
      <c r="V108" s="57"/>
      <c r="W108" s="57"/>
      <c r="X108" s="57"/>
      <c r="Y108" s="57"/>
      <c r="Z108" s="57"/>
      <c r="AA108" s="57"/>
      <c r="AB108" s="57"/>
      <c r="AC108" s="57"/>
      <c r="AD108" s="57"/>
      <c r="AE108" s="57"/>
      <c r="AF108" s="64"/>
      <c r="AG108" s="64"/>
      <c r="AH108" s="64"/>
      <c r="AI108" s="64"/>
      <c r="AJ108" s="61"/>
      <c r="AL108" s="62"/>
      <c r="AM108" s="24"/>
      <c r="AS108" s="24"/>
      <c r="AT108" s="24"/>
      <c r="AU108" s="24"/>
      <c r="AV108" s="24"/>
      <c r="AW108" s="24"/>
      <c r="AX108" s="24"/>
      <c r="AZ108" s="171"/>
      <c r="BA108" s="171"/>
      <c r="BB108" s="57"/>
      <c r="BC108" s="203"/>
      <c r="BD108" s="24"/>
      <c r="BE108" s="151"/>
      <c r="BG108" s="151"/>
      <c r="BI108" s="151"/>
      <c r="BL108" s="152"/>
    </row>
    <row r="109" spans="1:64" s="169" customFormat="1">
      <c r="A109" s="24"/>
      <c r="B109" s="24"/>
      <c r="C109" s="57"/>
      <c r="D109" s="57"/>
      <c r="E109" s="57"/>
      <c r="F109" s="57"/>
      <c r="G109" s="57"/>
      <c r="H109" s="57"/>
      <c r="I109" s="57"/>
      <c r="J109" s="57"/>
      <c r="K109" s="57"/>
      <c r="L109" s="57"/>
      <c r="M109" s="57"/>
      <c r="N109" s="57"/>
      <c r="O109" s="63"/>
      <c r="P109" s="57"/>
      <c r="Q109" s="57"/>
      <c r="R109" s="57"/>
      <c r="S109" s="57"/>
      <c r="T109" s="57"/>
      <c r="U109" s="57"/>
      <c r="V109" s="57"/>
      <c r="W109" s="57"/>
      <c r="X109" s="57"/>
      <c r="Y109" s="57"/>
      <c r="Z109" s="57"/>
      <c r="AA109" s="57"/>
      <c r="AB109" s="57"/>
      <c r="AC109" s="57"/>
      <c r="AD109" s="57"/>
      <c r="AE109" s="57"/>
      <c r="AF109" s="64"/>
      <c r="AG109" s="64"/>
      <c r="AH109" s="64"/>
      <c r="AI109" s="64"/>
      <c r="AJ109" s="61"/>
      <c r="AL109" s="62"/>
      <c r="AM109" s="24"/>
      <c r="AS109" s="24"/>
      <c r="AT109" s="24"/>
      <c r="AU109" s="24"/>
      <c r="AV109" s="24"/>
      <c r="AW109" s="24"/>
      <c r="AX109" s="24"/>
      <c r="AZ109" s="171"/>
      <c r="BA109" s="171"/>
      <c r="BB109" s="57"/>
      <c r="BC109" s="203"/>
      <c r="BD109" s="24"/>
      <c r="BE109" s="151"/>
      <c r="BG109" s="151"/>
      <c r="BI109" s="151"/>
      <c r="BL109" s="152"/>
    </row>
    <row r="110" spans="1:64" s="169" customFormat="1">
      <c r="A110" s="24"/>
      <c r="B110" s="24"/>
      <c r="C110" s="57"/>
      <c r="D110" s="57"/>
      <c r="E110" s="57"/>
      <c r="F110" s="57"/>
      <c r="G110" s="57"/>
      <c r="H110" s="57"/>
      <c r="I110" s="57"/>
      <c r="J110" s="57"/>
      <c r="K110" s="57"/>
      <c r="L110" s="57"/>
      <c r="M110" s="57"/>
      <c r="N110" s="57"/>
      <c r="O110" s="63"/>
      <c r="P110" s="57"/>
      <c r="Q110" s="57"/>
      <c r="R110" s="57"/>
      <c r="S110" s="57"/>
      <c r="T110" s="57"/>
      <c r="U110" s="57"/>
      <c r="V110" s="57"/>
      <c r="W110" s="57"/>
      <c r="X110" s="57"/>
      <c r="Y110" s="57"/>
      <c r="Z110" s="57"/>
      <c r="AA110" s="57"/>
      <c r="AB110" s="57"/>
      <c r="AC110" s="57"/>
      <c r="AD110" s="57"/>
      <c r="AE110" s="57"/>
      <c r="AF110" s="64"/>
      <c r="AG110" s="64"/>
      <c r="AH110" s="64"/>
      <c r="AI110" s="64"/>
      <c r="AJ110" s="61"/>
      <c r="AL110" s="62"/>
      <c r="AM110" s="24"/>
      <c r="AS110" s="24"/>
      <c r="AT110" s="24"/>
      <c r="AU110" s="24"/>
      <c r="AV110" s="24"/>
      <c r="AW110" s="24"/>
      <c r="AX110" s="24"/>
      <c r="AZ110" s="171"/>
      <c r="BA110" s="171"/>
      <c r="BB110" s="57"/>
      <c r="BC110" s="203"/>
      <c r="BD110" s="24"/>
      <c r="BE110" s="151"/>
      <c r="BG110" s="151"/>
      <c r="BI110" s="151"/>
      <c r="BL110" s="152"/>
    </row>
    <row r="111" spans="1:64" s="169" customFormat="1">
      <c r="A111" s="24"/>
      <c r="B111" s="24"/>
      <c r="C111" s="57"/>
      <c r="D111" s="57"/>
      <c r="E111" s="57"/>
      <c r="F111" s="57"/>
      <c r="G111" s="57"/>
      <c r="H111" s="57"/>
      <c r="I111" s="57"/>
      <c r="J111" s="57"/>
      <c r="K111" s="57"/>
      <c r="L111" s="57"/>
      <c r="M111" s="57"/>
      <c r="N111" s="57"/>
      <c r="O111" s="63"/>
      <c r="P111" s="57"/>
      <c r="Q111" s="57"/>
      <c r="R111" s="57"/>
      <c r="S111" s="57"/>
      <c r="T111" s="57"/>
      <c r="U111" s="57"/>
      <c r="V111" s="57"/>
      <c r="W111" s="57"/>
      <c r="X111" s="57"/>
      <c r="Y111" s="57"/>
      <c r="Z111" s="57"/>
      <c r="AA111" s="57"/>
      <c r="AB111" s="57"/>
      <c r="AC111" s="57"/>
      <c r="AD111" s="57"/>
      <c r="AE111" s="57"/>
      <c r="AF111" s="64"/>
      <c r="AG111" s="64"/>
      <c r="AH111" s="64"/>
      <c r="AI111" s="64"/>
      <c r="AJ111" s="61"/>
      <c r="AL111" s="62"/>
      <c r="AM111" s="24"/>
      <c r="AS111" s="24"/>
      <c r="AT111" s="24"/>
      <c r="AU111" s="24"/>
      <c r="AV111" s="24"/>
      <c r="AW111" s="24"/>
      <c r="AX111" s="24"/>
      <c r="AZ111" s="171"/>
      <c r="BA111" s="171"/>
      <c r="BB111" s="57"/>
      <c r="BC111" s="203"/>
      <c r="BD111" s="24"/>
      <c r="BE111" s="151"/>
      <c r="BG111" s="151"/>
      <c r="BI111" s="151"/>
      <c r="BL111" s="152"/>
    </row>
    <row r="112" spans="1:64" s="169" customFormat="1">
      <c r="A112" s="24"/>
      <c r="B112" s="24"/>
      <c r="C112" s="57"/>
      <c r="D112" s="57"/>
      <c r="E112" s="57"/>
      <c r="F112" s="57"/>
      <c r="G112" s="57"/>
      <c r="H112" s="57"/>
      <c r="I112" s="57"/>
      <c r="J112" s="57"/>
      <c r="K112" s="57"/>
      <c r="L112" s="57"/>
      <c r="M112" s="57"/>
      <c r="N112" s="57"/>
      <c r="O112" s="63"/>
      <c r="P112" s="57"/>
      <c r="Q112" s="57"/>
      <c r="R112" s="57"/>
      <c r="S112" s="57"/>
      <c r="T112" s="57"/>
      <c r="U112" s="57"/>
      <c r="V112" s="57"/>
      <c r="W112" s="57"/>
      <c r="X112" s="57"/>
      <c r="Y112" s="57"/>
      <c r="Z112" s="57"/>
      <c r="AA112" s="57"/>
      <c r="AB112" s="57"/>
      <c r="AC112" s="57"/>
      <c r="AD112" s="57"/>
      <c r="AE112" s="57"/>
      <c r="AF112" s="64"/>
      <c r="AG112" s="64"/>
      <c r="AH112" s="64"/>
      <c r="AI112" s="64"/>
      <c r="AJ112" s="61"/>
      <c r="AL112" s="62"/>
      <c r="AM112" s="24"/>
      <c r="AS112" s="24"/>
      <c r="AT112" s="24"/>
      <c r="AU112" s="24"/>
      <c r="AV112" s="24"/>
      <c r="AW112" s="24"/>
      <c r="AX112" s="24"/>
      <c r="AZ112" s="171"/>
      <c r="BA112" s="171"/>
      <c r="BB112" s="57"/>
      <c r="BC112" s="203"/>
      <c r="BD112" s="24"/>
      <c r="BE112" s="151"/>
      <c r="BG112" s="151"/>
      <c r="BI112" s="151"/>
      <c r="BL112" s="152"/>
    </row>
    <row r="113" spans="1:64" s="169" customFormat="1">
      <c r="A113" s="24"/>
      <c r="B113" s="24"/>
      <c r="C113" s="57"/>
      <c r="D113" s="57"/>
      <c r="E113" s="57"/>
      <c r="F113" s="57"/>
      <c r="G113" s="57"/>
      <c r="H113" s="57"/>
      <c r="I113" s="57"/>
      <c r="J113" s="57"/>
      <c r="K113" s="57"/>
      <c r="L113" s="57"/>
      <c r="M113" s="57"/>
      <c r="N113" s="57"/>
      <c r="O113" s="63"/>
      <c r="P113" s="57"/>
      <c r="Q113" s="57"/>
      <c r="R113" s="57"/>
      <c r="S113" s="57"/>
      <c r="T113" s="57"/>
      <c r="U113" s="57"/>
      <c r="V113" s="57"/>
      <c r="W113" s="57"/>
      <c r="X113" s="57"/>
      <c r="Y113" s="57"/>
      <c r="Z113" s="57"/>
      <c r="AA113" s="57"/>
      <c r="AB113" s="57"/>
      <c r="AC113" s="57"/>
      <c r="AD113" s="57"/>
      <c r="AE113" s="57"/>
      <c r="AF113" s="64"/>
      <c r="AG113" s="64"/>
      <c r="AH113" s="64"/>
      <c r="AI113" s="64"/>
      <c r="AJ113" s="61"/>
      <c r="AL113" s="62"/>
      <c r="AM113" s="24"/>
      <c r="AS113" s="24"/>
      <c r="AT113" s="24"/>
      <c r="AU113" s="24"/>
      <c r="AV113" s="24"/>
      <c r="AW113" s="24"/>
      <c r="AX113" s="24"/>
      <c r="AZ113" s="171"/>
      <c r="BA113" s="171"/>
      <c r="BB113" s="57"/>
      <c r="BC113" s="203"/>
      <c r="BD113" s="24"/>
      <c r="BE113" s="151"/>
      <c r="BG113" s="151"/>
      <c r="BI113" s="151"/>
      <c r="BL113" s="152"/>
    </row>
    <row r="114" spans="1:64" s="169" customFormat="1">
      <c r="A114" s="24"/>
      <c r="B114" s="24"/>
      <c r="C114" s="57"/>
      <c r="D114" s="57"/>
      <c r="E114" s="57"/>
      <c r="F114" s="57"/>
      <c r="G114" s="57"/>
      <c r="H114" s="57"/>
      <c r="I114" s="57"/>
      <c r="J114" s="57"/>
      <c r="K114" s="57"/>
      <c r="L114" s="57"/>
      <c r="M114" s="57"/>
      <c r="N114" s="57"/>
      <c r="O114" s="63"/>
      <c r="P114" s="57"/>
      <c r="Q114" s="57"/>
      <c r="R114" s="57"/>
      <c r="S114" s="57"/>
      <c r="T114" s="57"/>
      <c r="U114" s="57"/>
      <c r="V114" s="57"/>
      <c r="W114" s="57"/>
      <c r="X114" s="57"/>
      <c r="Y114" s="57"/>
      <c r="Z114" s="57"/>
      <c r="AA114" s="57"/>
      <c r="AB114" s="57"/>
      <c r="AC114" s="57"/>
      <c r="AD114" s="57"/>
      <c r="AE114" s="57"/>
      <c r="AF114" s="64"/>
      <c r="AG114" s="64"/>
      <c r="AH114" s="64"/>
      <c r="AI114" s="64"/>
      <c r="AJ114" s="61"/>
      <c r="AL114" s="62"/>
      <c r="AM114" s="24"/>
      <c r="AS114" s="24"/>
      <c r="AT114" s="24"/>
      <c r="AU114" s="24"/>
      <c r="AV114" s="24"/>
      <c r="AW114" s="24"/>
      <c r="AX114" s="24"/>
      <c r="AZ114" s="171"/>
      <c r="BA114" s="171"/>
      <c r="BB114" s="57"/>
      <c r="BC114" s="203"/>
      <c r="BD114" s="24"/>
      <c r="BE114" s="151"/>
      <c r="BG114" s="151"/>
      <c r="BI114" s="151"/>
      <c r="BL114" s="152"/>
    </row>
    <row r="115" spans="1:64" s="169" customFormat="1">
      <c r="A115" s="24"/>
      <c r="B115" s="24"/>
      <c r="C115" s="57"/>
      <c r="D115" s="57"/>
      <c r="E115" s="57"/>
      <c r="F115" s="57"/>
      <c r="G115" s="57"/>
      <c r="H115" s="57"/>
      <c r="I115" s="57"/>
      <c r="J115" s="57"/>
      <c r="K115" s="57"/>
      <c r="L115" s="57"/>
      <c r="M115" s="57"/>
      <c r="N115" s="57"/>
      <c r="O115" s="63"/>
      <c r="P115" s="57"/>
      <c r="Q115" s="57"/>
      <c r="R115" s="57"/>
      <c r="S115" s="57"/>
      <c r="T115" s="57"/>
      <c r="U115" s="57"/>
      <c r="V115" s="57"/>
      <c r="W115" s="57"/>
      <c r="X115" s="57"/>
      <c r="Y115" s="57"/>
      <c r="Z115" s="57"/>
      <c r="AA115" s="57"/>
      <c r="AB115" s="57"/>
      <c r="AC115" s="57"/>
      <c r="AD115" s="57"/>
      <c r="AE115" s="57"/>
      <c r="AF115" s="64"/>
      <c r="AG115" s="64"/>
      <c r="AH115" s="64"/>
      <c r="AI115" s="64"/>
      <c r="AJ115" s="61"/>
      <c r="AL115" s="62"/>
      <c r="AM115" s="24"/>
      <c r="AS115" s="24"/>
      <c r="AT115" s="24"/>
      <c r="AU115" s="24"/>
      <c r="AV115" s="24"/>
      <c r="AW115" s="24"/>
      <c r="AX115" s="24"/>
      <c r="AZ115" s="171"/>
      <c r="BA115" s="171"/>
      <c r="BB115" s="57"/>
      <c r="BC115" s="203"/>
      <c r="BD115" s="24"/>
      <c r="BE115" s="151"/>
      <c r="BG115" s="151"/>
      <c r="BI115" s="151"/>
      <c r="BL115" s="152"/>
    </row>
    <row r="116" spans="1:64" s="169" customFormat="1">
      <c r="A116" s="24"/>
      <c r="B116" s="24"/>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c r="AU116" s="24"/>
      <c r="AV116" s="24"/>
      <c r="AW116" s="24"/>
      <c r="AX116" s="24"/>
      <c r="AY116" s="24"/>
      <c r="AZ116" s="24"/>
      <c r="BA116" s="24"/>
      <c r="BB116" s="57"/>
      <c r="BC116" s="203"/>
      <c r="BD116" s="24"/>
      <c r="BE116" s="151"/>
      <c r="BG116" s="151"/>
      <c r="BI116" s="151"/>
      <c r="BL116" s="152"/>
    </row>
    <row r="117" spans="1:64" s="169" customFormat="1">
      <c r="A117" s="24"/>
      <c r="B117" s="24"/>
      <c r="C117" s="57"/>
      <c r="D117" s="57"/>
      <c r="E117" s="57"/>
      <c r="F117" s="57"/>
      <c r="G117" s="57"/>
      <c r="H117" s="57"/>
      <c r="I117" s="57"/>
      <c r="J117" s="57"/>
      <c r="K117" s="57"/>
      <c r="L117" s="57"/>
      <c r="M117" s="57"/>
      <c r="N117" s="57"/>
      <c r="O117" s="63"/>
      <c r="P117" s="57"/>
      <c r="Q117" s="57"/>
      <c r="R117" s="57"/>
      <c r="S117" s="57"/>
      <c r="T117" s="57"/>
      <c r="U117" s="57"/>
      <c r="V117" s="57"/>
      <c r="W117" s="57"/>
      <c r="X117" s="57"/>
      <c r="Y117" s="57"/>
      <c r="Z117" s="57"/>
      <c r="AA117" s="57"/>
      <c r="AB117" s="57"/>
      <c r="AC117" s="57"/>
      <c r="AD117" s="57"/>
      <c r="AE117" s="57"/>
      <c r="AF117" s="64"/>
      <c r="AG117" s="64"/>
      <c r="AH117" s="64"/>
      <c r="AI117" s="64"/>
      <c r="AJ117" s="61"/>
      <c r="AL117" s="62"/>
      <c r="AM117" s="24"/>
      <c r="AS117" s="24"/>
      <c r="AT117" s="24"/>
      <c r="AU117" s="24"/>
      <c r="AV117" s="24"/>
      <c r="AW117" s="24"/>
      <c r="AX117" s="24"/>
      <c r="AZ117" s="171"/>
      <c r="BA117" s="171"/>
      <c r="BB117" s="57"/>
      <c r="BC117" s="203"/>
      <c r="BD117" s="24"/>
      <c r="BE117" s="151"/>
      <c r="BG117" s="151"/>
      <c r="BI117" s="151"/>
      <c r="BL117" s="152"/>
    </row>
    <row r="118" spans="1:64" s="169" customFormat="1">
      <c r="A118" s="24"/>
      <c r="B118" s="24"/>
      <c r="C118" s="57"/>
      <c r="D118" s="57"/>
      <c r="E118" s="57"/>
      <c r="F118" s="57"/>
      <c r="G118" s="57"/>
      <c r="H118" s="57"/>
      <c r="I118" s="57"/>
      <c r="J118" s="57"/>
      <c r="K118" s="57"/>
      <c r="L118" s="57"/>
      <c r="M118" s="57"/>
      <c r="N118" s="57"/>
      <c r="O118" s="63"/>
      <c r="P118" s="57"/>
      <c r="Q118" s="57"/>
      <c r="R118" s="57"/>
      <c r="S118" s="57"/>
      <c r="T118" s="57"/>
      <c r="U118" s="57"/>
      <c r="V118" s="57"/>
      <c r="W118" s="57"/>
      <c r="X118" s="57"/>
      <c r="Y118" s="57"/>
      <c r="Z118" s="57"/>
      <c r="AA118" s="57"/>
      <c r="AB118" s="57"/>
      <c r="AC118" s="57"/>
      <c r="AD118" s="57"/>
      <c r="AE118" s="57"/>
      <c r="AF118" s="64"/>
      <c r="AG118" s="64"/>
      <c r="AH118" s="64"/>
      <c r="AI118" s="64"/>
      <c r="AJ118" s="61"/>
      <c r="AL118" s="62"/>
      <c r="AM118" s="24"/>
      <c r="AS118" s="24"/>
      <c r="AT118" s="24"/>
      <c r="AU118" s="24"/>
      <c r="AV118" s="24"/>
      <c r="AW118" s="24"/>
      <c r="AX118" s="24"/>
      <c r="AZ118" s="171"/>
      <c r="BA118" s="171"/>
      <c r="BB118" s="57"/>
      <c r="BC118" s="203"/>
      <c r="BD118" s="24"/>
      <c r="BE118" s="151"/>
      <c r="BG118" s="151"/>
      <c r="BI118" s="151"/>
      <c r="BL118" s="152"/>
    </row>
    <row r="119" spans="1:64" s="169" customFormat="1">
      <c r="A119" s="24"/>
      <c r="B119" s="24"/>
      <c r="C119" s="57"/>
      <c r="D119" s="57"/>
      <c r="E119" s="57"/>
      <c r="F119" s="57"/>
      <c r="G119" s="57"/>
      <c r="H119" s="57"/>
      <c r="I119" s="57"/>
      <c r="J119" s="57"/>
      <c r="K119" s="57"/>
      <c r="L119" s="57"/>
      <c r="M119" s="57"/>
      <c r="N119" s="57"/>
      <c r="O119" s="63"/>
      <c r="P119" s="57"/>
      <c r="Q119" s="57"/>
      <c r="R119" s="57"/>
      <c r="S119" s="57"/>
      <c r="T119" s="57"/>
      <c r="U119" s="57"/>
      <c r="V119" s="57"/>
      <c r="W119" s="57"/>
      <c r="X119" s="57"/>
      <c r="Y119" s="57"/>
      <c r="Z119" s="57"/>
      <c r="AA119" s="57"/>
      <c r="AB119" s="57"/>
      <c r="AC119" s="57"/>
      <c r="AD119" s="57"/>
      <c r="AE119" s="57"/>
      <c r="AF119" s="64"/>
      <c r="AG119" s="64"/>
      <c r="AH119" s="64"/>
      <c r="AI119" s="64"/>
      <c r="AJ119" s="61"/>
      <c r="AL119" s="62"/>
      <c r="AM119" s="24"/>
      <c r="AS119" s="24"/>
      <c r="AT119" s="24"/>
      <c r="AU119" s="24"/>
      <c r="AV119" s="24"/>
      <c r="AW119" s="24"/>
      <c r="AX119" s="24"/>
      <c r="AZ119" s="171"/>
      <c r="BA119" s="171"/>
      <c r="BB119" s="57"/>
      <c r="BC119" s="203"/>
      <c r="BD119" s="24"/>
      <c r="BE119" s="151"/>
      <c r="BG119" s="151"/>
      <c r="BI119" s="151"/>
      <c r="BL119" s="152"/>
    </row>
    <row r="120" spans="1:64" s="169" customFormat="1">
      <c r="A120" s="24"/>
      <c r="B120" s="24"/>
      <c r="C120" s="57"/>
      <c r="D120" s="57"/>
      <c r="E120" s="57"/>
      <c r="F120" s="57"/>
      <c r="G120" s="57"/>
      <c r="H120" s="57"/>
      <c r="I120" s="57"/>
      <c r="J120" s="57"/>
      <c r="K120" s="57"/>
      <c r="L120" s="57"/>
      <c r="M120" s="57"/>
      <c r="N120" s="57"/>
      <c r="O120" s="63"/>
      <c r="P120" s="57"/>
      <c r="Q120" s="57"/>
      <c r="R120" s="57"/>
      <c r="S120" s="57"/>
      <c r="T120" s="57"/>
      <c r="U120" s="57"/>
      <c r="V120" s="57"/>
      <c r="W120" s="57"/>
      <c r="X120" s="57"/>
      <c r="Y120" s="57"/>
      <c r="Z120" s="57"/>
      <c r="AA120" s="57"/>
      <c r="AB120" s="57"/>
      <c r="AC120" s="57"/>
      <c r="AD120" s="57"/>
      <c r="AE120" s="57"/>
      <c r="AF120" s="64"/>
      <c r="AG120" s="64"/>
      <c r="AH120" s="64"/>
      <c r="AI120" s="64"/>
      <c r="AJ120" s="61"/>
      <c r="AL120" s="62"/>
      <c r="AM120" s="24"/>
      <c r="AS120" s="24"/>
      <c r="AT120" s="24"/>
      <c r="AU120" s="24"/>
      <c r="AV120" s="24"/>
      <c r="AW120" s="24"/>
      <c r="AX120" s="24"/>
      <c r="AZ120" s="171"/>
      <c r="BA120" s="171"/>
      <c r="BB120" s="57"/>
      <c r="BC120" s="203"/>
      <c r="BD120" s="24"/>
      <c r="BE120" s="151"/>
      <c r="BG120" s="151"/>
      <c r="BI120" s="151"/>
      <c r="BL120" s="152"/>
    </row>
    <row r="121" spans="1:64" s="169" customFormat="1">
      <c r="A121" s="24"/>
      <c r="B121" s="24"/>
      <c r="C121" s="57"/>
      <c r="D121" s="57"/>
      <c r="E121" s="57"/>
      <c r="F121" s="57"/>
      <c r="G121" s="57"/>
      <c r="H121" s="57"/>
      <c r="I121" s="57"/>
      <c r="J121" s="57"/>
      <c r="K121" s="57"/>
      <c r="L121" s="57"/>
      <c r="M121" s="57"/>
      <c r="N121" s="57"/>
      <c r="O121" s="63"/>
      <c r="P121" s="57"/>
      <c r="Q121" s="57"/>
      <c r="R121" s="57"/>
      <c r="S121" s="57"/>
      <c r="T121" s="57"/>
      <c r="U121" s="57"/>
      <c r="V121" s="57"/>
      <c r="W121" s="57"/>
      <c r="X121" s="57"/>
      <c r="Y121" s="57"/>
      <c r="Z121" s="57"/>
      <c r="AA121" s="57"/>
      <c r="AB121" s="57"/>
      <c r="AC121" s="57"/>
      <c r="AD121" s="57"/>
      <c r="AE121" s="57"/>
      <c r="AF121" s="64"/>
      <c r="AG121" s="64"/>
      <c r="AH121" s="64"/>
      <c r="AI121" s="64"/>
      <c r="AJ121" s="61"/>
      <c r="AL121" s="62"/>
      <c r="AM121" s="24"/>
      <c r="AS121" s="24"/>
      <c r="AT121" s="24"/>
      <c r="AU121" s="24"/>
      <c r="AV121" s="24"/>
      <c r="AW121" s="24"/>
      <c r="AX121" s="24"/>
      <c r="AZ121" s="171"/>
      <c r="BA121" s="171"/>
      <c r="BB121" s="57"/>
      <c r="BC121" s="203"/>
      <c r="BD121" s="24"/>
      <c r="BE121" s="151"/>
      <c r="BG121" s="151"/>
      <c r="BI121" s="151"/>
      <c r="BL121" s="152"/>
    </row>
    <row r="122" spans="1:64" s="169" customFormat="1">
      <c r="A122" s="24"/>
      <c r="B122" s="24"/>
      <c r="C122" s="57"/>
      <c r="D122" s="57"/>
      <c r="E122" s="57"/>
      <c r="F122" s="57"/>
      <c r="G122" s="57"/>
      <c r="H122" s="57"/>
      <c r="I122" s="57"/>
      <c r="J122" s="57"/>
      <c r="K122" s="57"/>
      <c r="L122" s="57"/>
      <c r="M122" s="57"/>
      <c r="N122" s="57"/>
      <c r="O122" s="63"/>
      <c r="P122" s="57"/>
      <c r="Q122" s="57"/>
      <c r="R122" s="57"/>
      <c r="S122" s="57"/>
      <c r="T122" s="57"/>
      <c r="U122" s="57"/>
      <c r="V122" s="57"/>
      <c r="W122" s="57"/>
      <c r="X122" s="57"/>
      <c r="Y122" s="57"/>
      <c r="Z122" s="57"/>
      <c r="AA122" s="57"/>
      <c r="AB122" s="57"/>
      <c r="AC122" s="57"/>
      <c r="AD122" s="57"/>
      <c r="AE122" s="57"/>
      <c r="AF122" s="64"/>
      <c r="AG122" s="64"/>
      <c r="AH122" s="64"/>
      <c r="AI122" s="64"/>
      <c r="AJ122" s="61"/>
      <c r="AL122" s="62"/>
      <c r="AM122" s="24"/>
      <c r="AS122" s="24"/>
      <c r="AT122" s="24"/>
      <c r="AU122" s="24"/>
      <c r="AV122" s="24"/>
      <c r="AW122" s="24"/>
      <c r="AX122" s="24"/>
      <c r="AZ122" s="171"/>
      <c r="BA122" s="171"/>
      <c r="BB122" s="57"/>
      <c r="BC122" s="203"/>
      <c r="BD122" s="24"/>
      <c r="BE122" s="151"/>
      <c r="BG122" s="151"/>
      <c r="BI122" s="151"/>
      <c r="BL122" s="152"/>
    </row>
    <row r="123" spans="1:64" s="169" customFormat="1">
      <c r="A123" s="24"/>
      <c r="B123" s="24"/>
      <c r="C123" s="57"/>
      <c r="D123" s="57"/>
      <c r="E123" s="57"/>
      <c r="F123" s="57"/>
      <c r="G123" s="57"/>
      <c r="H123" s="57"/>
      <c r="I123" s="57"/>
      <c r="J123" s="57"/>
      <c r="K123" s="57"/>
      <c r="L123" s="57"/>
      <c r="M123" s="57"/>
      <c r="N123" s="57"/>
      <c r="O123" s="63"/>
      <c r="P123" s="57"/>
      <c r="Q123" s="57"/>
      <c r="R123" s="57"/>
      <c r="S123" s="57"/>
      <c r="T123" s="57"/>
      <c r="U123" s="57"/>
      <c r="V123" s="57"/>
      <c r="W123" s="57"/>
      <c r="X123" s="57"/>
      <c r="Y123" s="57"/>
      <c r="Z123" s="57"/>
      <c r="AA123" s="57"/>
      <c r="AB123" s="57"/>
      <c r="AC123" s="57"/>
      <c r="AD123" s="57"/>
      <c r="AE123" s="57"/>
      <c r="AF123" s="64"/>
      <c r="AG123" s="64"/>
      <c r="AH123" s="64"/>
      <c r="AI123" s="64"/>
      <c r="AJ123" s="61"/>
      <c r="AL123" s="62"/>
      <c r="AM123" s="24"/>
      <c r="AS123" s="24"/>
      <c r="AT123" s="24"/>
      <c r="AU123" s="24"/>
      <c r="AV123" s="24"/>
      <c r="AW123" s="24"/>
      <c r="AX123" s="24"/>
      <c r="AZ123" s="171"/>
      <c r="BA123" s="171"/>
      <c r="BB123" s="57"/>
      <c r="BC123" s="203"/>
      <c r="BD123" s="24"/>
      <c r="BE123" s="151"/>
      <c r="BG123" s="151"/>
      <c r="BI123" s="151"/>
      <c r="BL123" s="152"/>
    </row>
    <row r="124" spans="1:64" s="169" customFormat="1">
      <c r="A124" s="24"/>
      <c r="B124" s="24"/>
      <c r="C124" s="57"/>
      <c r="D124" s="57"/>
      <c r="E124" s="57"/>
      <c r="F124" s="57"/>
      <c r="G124" s="57"/>
      <c r="H124" s="57"/>
      <c r="I124" s="57"/>
      <c r="J124" s="57"/>
      <c r="K124" s="57"/>
      <c r="L124" s="57"/>
      <c r="M124" s="57"/>
      <c r="N124" s="57"/>
      <c r="O124" s="63"/>
      <c r="P124" s="57"/>
      <c r="Q124" s="57"/>
      <c r="R124" s="57"/>
      <c r="S124" s="57"/>
      <c r="T124" s="57"/>
      <c r="U124" s="57"/>
      <c r="V124" s="57"/>
      <c r="W124" s="57"/>
      <c r="X124" s="57"/>
      <c r="Y124" s="57"/>
      <c r="Z124" s="57"/>
      <c r="AA124" s="57"/>
      <c r="AB124" s="57"/>
      <c r="AC124" s="57"/>
      <c r="AD124" s="57"/>
      <c r="AE124" s="57"/>
      <c r="AF124" s="64"/>
      <c r="AG124" s="64"/>
      <c r="AH124" s="64"/>
      <c r="AI124" s="64"/>
      <c r="AJ124" s="61"/>
      <c r="AL124" s="62"/>
      <c r="AM124" s="24"/>
      <c r="AS124" s="24"/>
      <c r="AT124" s="24"/>
      <c r="AU124" s="24"/>
      <c r="AV124" s="24"/>
      <c r="AW124" s="24"/>
      <c r="AX124" s="24"/>
      <c r="AZ124" s="171"/>
      <c r="BA124" s="171"/>
      <c r="BB124" s="57"/>
      <c r="BC124" s="203"/>
      <c r="BD124" s="24"/>
      <c r="BE124" s="151"/>
      <c r="BG124" s="151"/>
      <c r="BI124" s="151"/>
      <c r="BL124" s="152"/>
    </row>
    <row r="125" spans="1:64" s="169" customFormat="1">
      <c r="A125" s="24"/>
      <c r="B125" s="24"/>
      <c r="C125" s="57"/>
      <c r="D125" s="57"/>
      <c r="E125" s="57"/>
      <c r="F125" s="57"/>
      <c r="G125" s="57"/>
      <c r="H125" s="57"/>
      <c r="I125" s="57"/>
      <c r="J125" s="57"/>
      <c r="K125" s="57"/>
      <c r="L125" s="57"/>
      <c r="M125" s="57"/>
      <c r="N125" s="57"/>
      <c r="O125" s="63"/>
      <c r="P125" s="57"/>
      <c r="Q125" s="57"/>
      <c r="R125" s="57"/>
      <c r="S125" s="57"/>
      <c r="T125" s="57"/>
      <c r="U125" s="57"/>
      <c r="V125" s="57"/>
      <c r="W125" s="57"/>
      <c r="X125" s="57"/>
      <c r="Y125" s="57"/>
      <c r="Z125" s="57"/>
      <c r="AA125" s="57"/>
      <c r="AB125" s="57"/>
      <c r="AC125" s="57"/>
      <c r="AD125" s="57"/>
      <c r="AE125" s="57"/>
      <c r="AF125" s="64"/>
      <c r="AG125" s="64"/>
      <c r="AH125" s="64"/>
      <c r="AI125" s="64"/>
      <c r="AJ125" s="61"/>
      <c r="AL125" s="62"/>
      <c r="AM125" s="24"/>
      <c r="AS125" s="24"/>
      <c r="AT125" s="24"/>
      <c r="AU125" s="24"/>
      <c r="AV125" s="24"/>
      <c r="AW125" s="24"/>
      <c r="AX125" s="24"/>
      <c r="AZ125" s="171"/>
      <c r="BA125" s="171"/>
      <c r="BB125" s="57"/>
      <c r="BC125" s="203"/>
      <c r="BD125" s="24"/>
      <c r="BE125" s="151"/>
      <c r="BG125" s="151"/>
      <c r="BI125" s="151"/>
      <c r="BL125" s="152"/>
    </row>
    <row r="126" spans="1:64" s="169" customFormat="1">
      <c r="A126" s="24"/>
      <c r="B126" s="24"/>
      <c r="C126" s="57"/>
      <c r="D126" s="57"/>
      <c r="E126" s="57"/>
      <c r="F126" s="57"/>
      <c r="G126" s="57"/>
      <c r="H126" s="57"/>
      <c r="I126" s="57"/>
      <c r="J126" s="57"/>
      <c r="K126" s="57"/>
      <c r="L126" s="57"/>
      <c r="M126" s="57"/>
      <c r="N126" s="57"/>
      <c r="O126" s="63"/>
      <c r="P126" s="57"/>
      <c r="Q126" s="57"/>
      <c r="R126" s="57"/>
      <c r="S126" s="57"/>
      <c r="T126" s="57"/>
      <c r="U126" s="57"/>
      <c r="V126" s="57"/>
      <c r="W126" s="57"/>
      <c r="X126" s="57"/>
      <c r="Y126" s="57"/>
      <c r="Z126" s="57"/>
      <c r="AA126" s="57"/>
      <c r="AB126" s="57"/>
      <c r="AC126" s="57"/>
      <c r="AD126" s="57"/>
      <c r="AE126" s="57"/>
      <c r="AF126" s="64"/>
      <c r="AG126" s="64"/>
      <c r="AH126" s="64"/>
      <c r="AI126" s="64"/>
      <c r="AJ126" s="61"/>
      <c r="AL126" s="62"/>
      <c r="AM126" s="24"/>
      <c r="AS126" s="24"/>
      <c r="AT126" s="24"/>
      <c r="AU126" s="24"/>
      <c r="AV126" s="24"/>
      <c r="AW126" s="24"/>
      <c r="AX126" s="24"/>
      <c r="AZ126" s="171"/>
      <c r="BA126" s="171"/>
      <c r="BB126" s="57"/>
      <c r="BC126" s="203"/>
      <c r="BD126" s="24"/>
      <c r="BE126" s="151"/>
      <c r="BG126" s="151"/>
      <c r="BI126" s="151"/>
      <c r="BL126" s="152"/>
    </row>
    <row r="127" spans="1:64" s="169" customFormat="1">
      <c r="A127" s="24"/>
      <c r="B127" s="24"/>
      <c r="C127" s="57"/>
      <c r="D127" s="57"/>
      <c r="E127" s="57"/>
      <c r="F127" s="57"/>
      <c r="G127" s="57"/>
      <c r="H127" s="57"/>
      <c r="I127" s="57"/>
      <c r="J127" s="57"/>
      <c r="K127" s="57"/>
      <c r="L127" s="57"/>
      <c r="M127" s="57"/>
      <c r="N127" s="57"/>
      <c r="O127" s="63"/>
      <c r="P127" s="57"/>
      <c r="Q127" s="57"/>
      <c r="R127" s="57"/>
      <c r="S127" s="57"/>
      <c r="T127" s="57"/>
      <c r="U127" s="57"/>
      <c r="V127" s="57"/>
      <c r="W127" s="57"/>
      <c r="X127" s="57"/>
      <c r="Y127" s="57"/>
      <c r="Z127" s="57"/>
      <c r="AA127" s="57"/>
      <c r="AB127" s="57"/>
      <c r="AC127" s="57"/>
      <c r="AD127" s="57"/>
      <c r="AE127" s="57"/>
      <c r="AF127" s="64"/>
      <c r="AG127" s="64"/>
      <c r="AH127" s="64"/>
      <c r="AI127" s="64"/>
      <c r="AJ127" s="61"/>
      <c r="AL127" s="62"/>
      <c r="AM127" s="24"/>
      <c r="AS127" s="24"/>
      <c r="AT127" s="24"/>
      <c r="AU127" s="24"/>
      <c r="AV127" s="24"/>
      <c r="AW127" s="24"/>
      <c r="AX127" s="24"/>
      <c r="AZ127" s="171"/>
      <c r="BA127" s="171"/>
      <c r="BB127" s="57"/>
      <c r="BC127" s="203"/>
      <c r="BD127" s="24"/>
      <c r="BE127" s="151"/>
      <c r="BG127" s="151"/>
      <c r="BI127" s="151"/>
      <c r="BL127" s="152"/>
    </row>
    <row r="128" spans="1:64" s="169" customFormat="1">
      <c r="A128" s="24"/>
      <c r="B128" s="24"/>
      <c r="C128" s="57"/>
      <c r="D128" s="57"/>
      <c r="E128" s="57"/>
      <c r="F128" s="57"/>
      <c r="G128" s="57"/>
      <c r="H128" s="57"/>
      <c r="I128" s="57"/>
      <c r="J128" s="57"/>
      <c r="K128" s="57"/>
      <c r="L128" s="57"/>
      <c r="M128" s="57"/>
      <c r="N128" s="57"/>
      <c r="O128" s="63"/>
      <c r="P128" s="57"/>
      <c r="Q128" s="57"/>
      <c r="R128" s="57"/>
      <c r="S128" s="57"/>
      <c r="T128" s="57"/>
      <c r="U128" s="57"/>
      <c r="V128" s="57"/>
      <c r="W128" s="57"/>
      <c r="X128" s="57"/>
      <c r="Y128" s="57"/>
      <c r="Z128" s="57"/>
      <c r="AA128" s="57"/>
      <c r="AB128" s="57"/>
      <c r="AC128" s="57"/>
      <c r="AD128" s="57"/>
      <c r="AE128" s="57"/>
      <c r="AF128" s="64"/>
      <c r="AG128" s="64"/>
      <c r="AH128" s="64"/>
      <c r="AI128" s="64"/>
      <c r="AJ128" s="61"/>
      <c r="AL128" s="62"/>
      <c r="AM128" s="24"/>
      <c r="AS128" s="24"/>
      <c r="AT128" s="24"/>
      <c r="AU128" s="24"/>
      <c r="AV128" s="24"/>
      <c r="AW128" s="24"/>
      <c r="AX128" s="24"/>
      <c r="AZ128" s="171"/>
      <c r="BA128" s="171"/>
      <c r="BB128" s="57"/>
      <c r="BC128" s="203"/>
      <c r="BD128" s="24"/>
      <c r="BE128" s="151"/>
      <c r="BG128" s="151"/>
      <c r="BI128" s="151"/>
      <c r="BL128" s="152"/>
    </row>
    <row r="129" spans="1:64" s="169" customFormat="1">
      <c r="A129" s="24"/>
      <c r="B129" s="24"/>
      <c r="C129" s="57"/>
      <c r="D129" s="57"/>
      <c r="E129" s="57"/>
      <c r="F129" s="57"/>
      <c r="G129" s="57"/>
      <c r="H129" s="57"/>
      <c r="I129" s="57"/>
      <c r="J129" s="57"/>
      <c r="K129" s="57"/>
      <c r="L129" s="57"/>
      <c r="M129" s="57"/>
      <c r="N129" s="57"/>
      <c r="O129" s="63"/>
      <c r="P129" s="57"/>
      <c r="Q129" s="57"/>
      <c r="R129" s="57"/>
      <c r="S129" s="57"/>
      <c r="T129" s="57"/>
      <c r="U129" s="57"/>
      <c r="V129" s="57"/>
      <c r="W129" s="57"/>
      <c r="X129" s="57"/>
      <c r="Y129" s="57"/>
      <c r="Z129" s="57"/>
      <c r="AA129" s="57"/>
      <c r="AB129" s="57"/>
      <c r="AC129" s="57"/>
      <c r="AD129" s="57"/>
      <c r="AE129" s="57"/>
      <c r="AF129" s="64"/>
      <c r="AG129" s="64"/>
      <c r="AH129" s="64"/>
      <c r="AI129" s="64"/>
      <c r="AJ129" s="61"/>
      <c r="AL129" s="62"/>
      <c r="AM129" s="24"/>
      <c r="AS129" s="24"/>
      <c r="AT129" s="24"/>
      <c r="AU129" s="24"/>
      <c r="AV129" s="24"/>
      <c r="AW129" s="24"/>
      <c r="AX129" s="24"/>
      <c r="AZ129" s="171"/>
      <c r="BA129" s="171"/>
      <c r="BB129" s="57"/>
      <c r="BC129" s="203"/>
      <c r="BD129" s="24"/>
      <c r="BE129" s="151"/>
      <c r="BG129" s="151"/>
      <c r="BI129" s="151"/>
      <c r="BL129" s="152"/>
    </row>
    <row r="130" spans="1:64" s="169" customFormat="1">
      <c r="A130" s="24"/>
      <c r="B130" s="24"/>
      <c r="C130" s="57"/>
      <c r="D130" s="57"/>
      <c r="E130" s="57"/>
      <c r="F130" s="57"/>
      <c r="G130" s="57"/>
      <c r="H130" s="57"/>
      <c r="I130" s="57"/>
      <c r="J130" s="57"/>
      <c r="K130" s="57"/>
      <c r="L130" s="57"/>
      <c r="M130" s="57"/>
      <c r="N130" s="57"/>
      <c r="O130" s="63"/>
      <c r="P130" s="57"/>
      <c r="Q130" s="57"/>
      <c r="R130" s="57"/>
      <c r="S130" s="57"/>
      <c r="T130" s="57"/>
      <c r="U130" s="57"/>
      <c r="V130" s="57"/>
      <c r="W130" s="57"/>
      <c r="X130" s="57"/>
      <c r="Y130" s="57"/>
      <c r="Z130" s="57"/>
      <c r="AA130" s="57"/>
      <c r="AB130" s="57"/>
      <c r="AC130" s="57"/>
      <c r="AD130" s="57"/>
      <c r="AE130" s="57"/>
      <c r="AF130" s="64"/>
      <c r="AG130" s="64"/>
      <c r="AH130" s="64"/>
      <c r="AI130" s="64"/>
      <c r="AJ130" s="61"/>
      <c r="AL130" s="62"/>
      <c r="AM130" s="24"/>
      <c r="AS130" s="24"/>
      <c r="AT130" s="24"/>
      <c r="AU130" s="24"/>
      <c r="AV130" s="24"/>
      <c r="AW130" s="24"/>
      <c r="AX130" s="24"/>
      <c r="AZ130" s="171"/>
      <c r="BA130" s="171"/>
      <c r="BB130" s="57"/>
      <c r="BC130" s="203"/>
      <c r="BD130" s="24"/>
      <c r="BE130" s="151"/>
      <c r="BG130" s="151"/>
      <c r="BI130" s="151"/>
      <c r="BL130" s="152"/>
    </row>
    <row r="131" spans="1:64" s="169" customFormat="1">
      <c r="A131" s="24"/>
      <c r="B131" s="24"/>
      <c r="C131" s="57"/>
      <c r="D131" s="57"/>
      <c r="E131" s="57"/>
      <c r="F131" s="57"/>
      <c r="G131" s="57"/>
      <c r="H131" s="57"/>
      <c r="I131" s="57"/>
      <c r="J131" s="57"/>
      <c r="K131" s="57"/>
      <c r="L131" s="57"/>
      <c r="M131" s="57"/>
      <c r="N131" s="57"/>
      <c r="O131" s="63"/>
      <c r="P131" s="57"/>
      <c r="Q131" s="57"/>
      <c r="R131" s="57"/>
      <c r="S131" s="57"/>
      <c r="T131" s="57"/>
      <c r="U131" s="57"/>
      <c r="V131" s="57"/>
      <c r="W131" s="57"/>
      <c r="X131" s="57"/>
      <c r="Y131" s="57"/>
      <c r="Z131" s="57"/>
      <c r="AA131" s="57"/>
      <c r="AB131" s="57"/>
      <c r="AC131" s="57"/>
      <c r="AD131" s="57"/>
      <c r="AE131" s="57"/>
      <c r="AF131" s="64"/>
      <c r="AG131" s="64"/>
      <c r="AH131" s="64"/>
      <c r="AI131" s="64"/>
      <c r="AJ131" s="61"/>
      <c r="AL131" s="62"/>
      <c r="AM131" s="24"/>
      <c r="AS131" s="24"/>
      <c r="AT131" s="24"/>
      <c r="AU131" s="24"/>
      <c r="AV131" s="24"/>
      <c r="AW131" s="24"/>
      <c r="AX131" s="24"/>
      <c r="AZ131" s="171"/>
      <c r="BA131" s="171"/>
      <c r="BB131" s="57"/>
      <c r="BC131" s="203"/>
      <c r="BD131" s="24"/>
      <c r="BE131" s="151"/>
      <c r="BG131" s="151"/>
      <c r="BI131" s="151"/>
      <c r="BL131" s="152"/>
    </row>
    <row r="132" spans="1:64" s="169" customFormat="1">
      <c r="A132" s="24"/>
      <c r="B132" s="24"/>
      <c r="C132" s="57"/>
      <c r="D132" s="57"/>
      <c r="E132" s="57"/>
      <c r="F132" s="57"/>
      <c r="G132" s="57"/>
      <c r="H132" s="57"/>
      <c r="I132" s="57"/>
      <c r="J132" s="57"/>
      <c r="K132" s="57"/>
      <c r="L132" s="57"/>
      <c r="M132" s="57"/>
      <c r="N132" s="57"/>
      <c r="O132" s="63"/>
      <c r="P132" s="57"/>
      <c r="Q132" s="57"/>
      <c r="R132" s="57"/>
      <c r="S132" s="57"/>
      <c r="T132" s="57"/>
      <c r="U132" s="57"/>
      <c r="V132" s="57"/>
      <c r="W132" s="57"/>
      <c r="X132" s="57"/>
      <c r="Y132" s="57"/>
      <c r="Z132" s="57"/>
      <c r="AA132" s="57"/>
      <c r="AB132" s="57"/>
      <c r="AC132" s="57"/>
      <c r="AD132" s="57"/>
      <c r="AE132" s="57"/>
      <c r="AF132" s="64"/>
      <c r="AG132" s="64"/>
      <c r="AH132" s="64"/>
      <c r="AI132" s="64"/>
      <c r="AJ132" s="61"/>
      <c r="AL132" s="62"/>
      <c r="AM132" s="24"/>
      <c r="AS132" s="24"/>
      <c r="AT132" s="24"/>
      <c r="AU132" s="24"/>
      <c r="AV132" s="24"/>
      <c r="AW132" s="24"/>
      <c r="AX132" s="24"/>
      <c r="AZ132" s="171"/>
      <c r="BA132" s="171"/>
      <c r="BB132" s="57"/>
      <c r="BC132" s="203"/>
      <c r="BD132" s="24"/>
      <c r="BE132" s="151"/>
      <c r="BG132" s="151"/>
      <c r="BI132" s="151"/>
      <c r="BL132" s="152"/>
    </row>
    <row r="133" spans="1:64" s="169" customFormat="1">
      <c r="A133" s="24"/>
      <c r="B133" s="24"/>
      <c r="C133" s="57"/>
      <c r="D133" s="57"/>
      <c r="E133" s="57"/>
      <c r="F133" s="57"/>
      <c r="G133" s="57"/>
      <c r="H133" s="57"/>
      <c r="I133" s="57"/>
      <c r="J133" s="57"/>
      <c r="K133" s="57"/>
      <c r="L133" s="57"/>
      <c r="M133" s="57"/>
      <c r="N133" s="57"/>
      <c r="O133" s="63"/>
      <c r="P133" s="57"/>
      <c r="Q133" s="57"/>
      <c r="R133" s="57"/>
      <c r="S133" s="57"/>
      <c r="T133" s="57"/>
      <c r="U133" s="57"/>
      <c r="V133" s="57"/>
      <c r="W133" s="57"/>
      <c r="X133" s="57"/>
      <c r="Y133" s="57"/>
      <c r="Z133" s="57"/>
      <c r="AA133" s="57"/>
      <c r="AB133" s="57"/>
      <c r="AC133" s="57"/>
      <c r="AD133" s="57"/>
      <c r="AE133" s="57"/>
      <c r="AF133" s="64"/>
      <c r="AG133" s="64"/>
      <c r="AH133" s="64"/>
      <c r="AI133" s="64"/>
      <c r="AJ133" s="61"/>
      <c r="AL133" s="62"/>
      <c r="AM133" s="24"/>
      <c r="AS133" s="24"/>
      <c r="AT133" s="24"/>
      <c r="AU133" s="24"/>
      <c r="AV133" s="24"/>
      <c r="AW133" s="24"/>
      <c r="AX133" s="24"/>
      <c r="AZ133" s="171"/>
      <c r="BA133" s="171"/>
      <c r="BB133" s="57"/>
      <c r="BC133" s="203"/>
      <c r="BD133" s="24"/>
      <c r="BE133" s="151"/>
      <c r="BG133" s="151"/>
      <c r="BI133" s="151"/>
      <c r="BL133" s="152"/>
    </row>
    <row r="134" spans="1:64" s="169" customFormat="1">
      <c r="A134" s="24"/>
      <c r="B134" s="24"/>
      <c r="C134" s="57"/>
      <c r="D134" s="57"/>
      <c r="E134" s="57"/>
      <c r="F134" s="57"/>
      <c r="G134" s="57"/>
      <c r="H134" s="57"/>
      <c r="I134" s="57"/>
      <c r="J134" s="57"/>
      <c r="K134" s="57"/>
      <c r="L134" s="57"/>
      <c r="M134" s="57"/>
      <c r="N134" s="57"/>
      <c r="O134" s="63"/>
      <c r="P134" s="57"/>
      <c r="Q134" s="57"/>
      <c r="R134" s="57"/>
      <c r="S134" s="57"/>
      <c r="T134" s="57"/>
      <c r="U134" s="57"/>
      <c r="V134" s="57"/>
      <c r="W134" s="57"/>
      <c r="X134" s="57"/>
      <c r="Y134" s="57"/>
      <c r="Z134" s="57"/>
      <c r="AA134" s="57"/>
      <c r="AB134" s="57"/>
      <c r="AC134" s="57"/>
      <c r="AD134" s="57"/>
      <c r="AE134" s="57"/>
      <c r="AF134" s="64"/>
      <c r="AG134" s="64"/>
      <c r="AH134" s="64"/>
      <c r="AI134" s="64"/>
      <c r="AJ134" s="61"/>
      <c r="AL134" s="62"/>
      <c r="AM134" s="24"/>
      <c r="AS134" s="24"/>
      <c r="AT134" s="24"/>
      <c r="AU134" s="24"/>
      <c r="AV134" s="24"/>
      <c r="AW134" s="24"/>
      <c r="AX134" s="24"/>
      <c r="AZ134" s="171"/>
      <c r="BA134" s="171"/>
      <c r="BB134" s="57"/>
      <c r="BC134" s="203"/>
      <c r="BD134" s="24"/>
      <c r="BE134" s="151"/>
      <c r="BG134" s="151"/>
      <c r="BI134" s="151"/>
      <c r="BL134" s="152"/>
    </row>
    <row r="135" spans="1:64" s="169" customFormat="1">
      <c r="A135" s="24"/>
      <c r="B135" s="24"/>
      <c r="C135" s="57"/>
      <c r="D135" s="57"/>
      <c r="E135" s="57"/>
      <c r="F135" s="57"/>
      <c r="G135" s="57"/>
      <c r="H135" s="57"/>
      <c r="I135" s="57"/>
      <c r="J135" s="57"/>
      <c r="K135" s="57"/>
      <c r="L135" s="57"/>
      <c r="M135" s="57"/>
      <c r="N135" s="57"/>
      <c r="O135" s="63"/>
      <c r="P135" s="57"/>
      <c r="Q135" s="57"/>
      <c r="R135" s="57"/>
      <c r="S135" s="57"/>
      <c r="T135" s="57"/>
      <c r="U135" s="57"/>
      <c r="V135" s="57"/>
      <c r="W135" s="57"/>
      <c r="X135" s="57"/>
      <c r="Y135" s="57"/>
      <c r="Z135" s="57"/>
      <c r="AA135" s="57"/>
      <c r="AB135" s="57"/>
      <c r="AC135" s="57"/>
      <c r="AD135" s="57"/>
      <c r="AE135" s="57"/>
      <c r="AF135" s="64"/>
      <c r="AG135" s="64"/>
      <c r="AH135" s="64"/>
      <c r="AI135" s="64"/>
      <c r="AJ135" s="61"/>
      <c r="AL135" s="62"/>
      <c r="AM135" s="24"/>
      <c r="AS135" s="24"/>
      <c r="AT135" s="24"/>
      <c r="AU135" s="24"/>
      <c r="AV135" s="24"/>
      <c r="AW135" s="24"/>
      <c r="AX135" s="24"/>
      <c r="AZ135" s="171"/>
      <c r="BA135" s="171"/>
      <c r="BB135" s="57"/>
      <c r="BC135" s="203"/>
      <c r="BD135" s="24"/>
      <c r="BE135" s="151"/>
      <c r="BG135" s="151"/>
      <c r="BI135" s="151"/>
      <c r="BL135" s="152"/>
    </row>
    <row r="136" spans="1:64" s="169" customFormat="1">
      <c r="A136" s="24"/>
      <c r="B136" s="24"/>
      <c r="C136" s="57"/>
      <c r="D136" s="57"/>
      <c r="E136" s="57"/>
      <c r="F136" s="57"/>
      <c r="G136" s="57"/>
      <c r="H136" s="57"/>
      <c r="I136" s="57"/>
      <c r="J136" s="57"/>
      <c r="K136" s="57"/>
      <c r="L136" s="57"/>
      <c r="M136" s="57"/>
      <c r="N136" s="57"/>
      <c r="O136" s="63"/>
      <c r="P136" s="57"/>
      <c r="Q136" s="57"/>
      <c r="R136" s="57"/>
      <c r="S136" s="57"/>
      <c r="T136" s="57"/>
      <c r="U136" s="57"/>
      <c r="V136" s="57"/>
      <c r="W136" s="57"/>
      <c r="X136" s="57"/>
      <c r="Y136" s="57"/>
      <c r="Z136" s="57"/>
      <c r="AA136" s="57"/>
      <c r="AB136" s="57"/>
      <c r="AC136" s="57"/>
      <c r="AD136" s="57"/>
      <c r="AE136" s="57"/>
      <c r="AF136" s="64"/>
      <c r="AG136" s="64"/>
      <c r="AH136" s="64"/>
      <c r="AI136" s="64"/>
      <c r="AJ136" s="61"/>
      <c r="AL136" s="62"/>
      <c r="AM136" s="24"/>
      <c r="AS136" s="24"/>
      <c r="AT136" s="24"/>
      <c r="AU136" s="24"/>
      <c r="AV136" s="24"/>
      <c r="AW136" s="24"/>
      <c r="AX136" s="24"/>
      <c r="AZ136" s="171"/>
      <c r="BA136" s="171"/>
      <c r="BB136" s="57"/>
      <c r="BC136" s="203"/>
      <c r="BD136" s="24"/>
      <c r="BE136" s="151"/>
      <c r="BG136" s="151"/>
      <c r="BI136" s="151"/>
      <c r="BL136" s="152"/>
    </row>
    <row r="137" spans="1:64" s="169" customFormat="1">
      <c r="A137" s="24"/>
      <c r="B137" s="24"/>
      <c r="C137" s="57"/>
      <c r="D137" s="57"/>
      <c r="E137" s="57"/>
      <c r="F137" s="57"/>
      <c r="G137" s="57"/>
      <c r="H137" s="57"/>
      <c r="I137" s="57"/>
      <c r="J137" s="57"/>
      <c r="K137" s="57"/>
      <c r="L137" s="57"/>
      <c r="M137" s="57"/>
      <c r="N137" s="57"/>
      <c r="O137" s="63"/>
      <c r="P137" s="57"/>
      <c r="Q137" s="57"/>
      <c r="R137" s="57"/>
      <c r="S137" s="57"/>
      <c r="T137" s="57"/>
      <c r="U137" s="57"/>
      <c r="V137" s="57"/>
      <c r="W137" s="57"/>
      <c r="X137" s="57"/>
      <c r="Y137" s="57"/>
      <c r="Z137" s="57"/>
      <c r="AA137" s="57"/>
      <c r="AB137" s="57"/>
      <c r="AC137" s="57"/>
      <c r="AD137" s="57"/>
      <c r="AE137" s="57"/>
      <c r="AF137" s="64"/>
      <c r="AG137" s="64"/>
      <c r="AH137" s="64"/>
      <c r="AI137" s="64"/>
      <c r="AJ137" s="61"/>
      <c r="AL137" s="62"/>
      <c r="AM137" s="24"/>
      <c r="AS137" s="24"/>
      <c r="AT137" s="24"/>
      <c r="AU137" s="24"/>
      <c r="AV137" s="24"/>
      <c r="AW137" s="24"/>
      <c r="AX137" s="24"/>
      <c r="AZ137" s="171"/>
      <c r="BA137" s="171"/>
      <c r="BB137" s="57"/>
      <c r="BC137" s="203"/>
      <c r="BD137" s="24"/>
      <c r="BE137" s="151"/>
      <c r="BG137" s="151"/>
      <c r="BI137" s="151"/>
      <c r="BL137" s="152"/>
    </row>
    <row r="138" spans="1:64" s="169" customFormat="1">
      <c r="A138" s="24"/>
      <c r="B138" s="24"/>
      <c r="C138" s="57"/>
      <c r="D138" s="57"/>
      <c r="E138" s="57"/>
      <c r="F138" s="57"/>
      <c r="G138" s="57"/>
      <c r="H138" s="57"/>
      <c r="I138" s="57"/>
      <c r="J138" s="57"/>
      <c r="K138" s="57"/>
      <c r="L138" s="57"/>
      <c r="M138" s="57"/>
      <c r="N138" s="57"/>
      <c r="O138" s="63"/>
      <c r="P138" s="57"/>
      <c r="Q138" s="57"/>
      <c r="R138" s="57"/>
      <c r="S138" s="57"/>
      <c r="T138" s="57"/>
      <c r="U138" s="57"/>
      <c r="V138" s="57"/>
      <c r="W138" s="57"/>
      <c r="X138" s="57"/>
      <c r="Y138" s="57"/>
      <c r="Z138" s="57"/>
      <c r="AA138" s="57"/>
      <c r="AB138" s="57"/>
      <c r="AC138" s="57"/>
      <c r="AD138" s="57"/>
      <c r="AE138" s="57"/>
      <c r="AF138" s="64"/>
      <c r="AG138" s="64"/>
      <c r="AH138" s="64"/>
      <c r="AI138" s="64"/>
      <c r="AJ138" s="61"/>
      <c r="AL138" s="62"/>
      <c r="AM138" s="24"/>
      <c r="AS138" s="24"/>
      <c r="AT138" s="24"/>
      <c r="AU138" s="24"/>
      <c r="AV138" s="24"/>
      <c r="AW138" s="24"/>
      <c r="AX138" s="24"/>
      <c r="AZ138" s="171"/>
      <c r="BA138" s="171"/>
      <c r="BB138" s="57"/>
      <c r="BC138" s="203"/>
      <c r="BD138" s="24"/>
      <c r="BE138" s="151"/>
      <c r="BG138" s="151"/>
      <c r="BI138" s="151"/>
      <c r="BL138" s="152"/>
    </row>
    <row r="139" spans="1:64" s="169" customFormat="1">
      <c r="A139" s="24"/>
      <c r="B139" s="24"/>
      <c r="C139" s="57"/>
      <c r="D139" s="57"/>
      <c r="E139" s="57"/>
      <c r="F139" s="57"/>
      <c r="G139" s="57"/>
      <c r="H139" s="57"/>
      <c r="I139" s="57"/>
      <c r="J139" s="57"/>
      <c r="K139" s="57"/>
      <c r="L139" s="57"/>
      <c r="M139" s="57"/>
      <c r="N139" s="57"/>
      <c r="O139" s="63"/>
      <c r="P139" s="57"/>
      <c r="Q139" s="57"/>
      <c r="R139" s="57"/>
      <c r="S139" s="57"/>
      <c r="T139" s="57"/>
      <c r="U139" s="57"/>
      <c r="V139" s="57"/>
      <c r="W139" s="57"/>
      <c r="X139" s="57"/>
      <c r="Y139" s="57"/>
      <c r="Z139" s="57"/>
      <c r="AA139" s="57"/>
      <c r="AB139" s="57"/>
      <c r="AC139" s="57"/>
      <c r="AD139" s="57"/>
      <c r="AE139" s="57"/>
      <c r="AF139" s="64"/>
      <c r="AG139" s="64"/>
      <c r="AH139" s="64"/>
      <c r="AI139" s="64"/>
      <c r="AJ139" s="61"/>
      <c r="AL139" s="62"/>
      <c r="AM139" s="24"/>
      <c r="AS139" s="24"/>
      <c r="AT139" s="24"/>
      <c r="AU139" s="24"/>
      <c r="AV139" s="24"/>
      <c r="AW139" s="24"/>
      <c r="AX139" s="24"/>
      <c r="AZ139" s="171"/>
      <c r="BA139" s="171"/>
      <c r="BB139" s="57"/>
      <c r="BC139" s="203"/>
      <c r="BD139" s="24"/>
      <c r="BE139" s="151"/>
      <c r="BG139" s="151"/>
      <c r="BI139" s="151"/>
      <c r="BL139" s="152"/>
    </row>
    <row r="140" spans="1:64" s="169" customFormat="1">
      <c r="A140" s="24"/>
      <c r="B140" s="24"/>
      <c r="C140" s="57"/>
      <c r="D140" s="57"/>
      <c r="E140" s="57"/>
      <c r="F140" s="57"/>
      <c r="G140" s="57"/>
      <c r="H140" s="57"/>
      <c r="I140" s="57"/>
      <c r="J140" s="57"/>
      <c r="K140" s="57"/>
      <c r="L140" s="57"/>
      <c r="M140" s="57"/>
      <c r="N140" s="57"/>
      <c r="O140" s="63"/>
      <c r="P140" s="57"/>
      <c r="Q140" s="57"/>
      <c r="R140" s="57"/>
      <c r="S140" s="57"/>
      <c r="T140" s="57"/>
      <c r="U140" s="57"/>
      <c r="V140" s="57"/>
      <c r="W140" s="57"/>
      <c r="X140" s="57"/>
      <c r="Y140" s="57"/>
      <c r="Z140" s="57"/>
      <c r="AA140" s="57"/>
      <c r="AB140" s="57"/>
      <c r="AC140" s="57"/>
      <c r="AD140" s="57"/>
      <c r="AE140" s="57"/>
      <c r="AF140" s="64"/>
      <c r="AG140" s="64"/>
      <c r="AH140" s="64"/>
      <c r="AI140" s="64"/>
      <c r="AJ140" s="61"/>
      <c r="AL140" s="62"/>
      <c r="AM140" s="24"/>
      <c r="AS140" s="24"/>
      <c r="AT140" s="24"/>
      <c r="AU140" s="24"/>
      <c r="AV140" s="24"/>
      <c r="AW140" s="24"/>
      <c r="AX140" s="24"/>
      <c r="AZ140" s="171"/>
      <c r="BA140" s="171"/>
      <c r="BB140" s="57"/>
      <c r="BC140" s="203"/>
      <c r="BD140" s="24"/>
      <c r="BE140" s="151"/>
      <c r="BG140" s="151"/>
      <c r="BI140" s="151"/>
      <c r="BL140" s="152"/>
    </row>
    <row r="141" spans="1:64" s="169" customFormat="1">
      <c r="A141" s="24"/>
      <c r="B141" s="24"/>
      <c r="C141" s="57"/>
      <c r="D141" s="57"/>
      <c r="E141" s="57"/>
      <c r="F141" s="57"/>
      <c r="G141" s="57"/>
      <c r="H141" s="57"/>
      <c r="I141" s="57"/>
      <c r="J141" s="57"/>
      <c r="K141" s="57"/>
      <c r="L141" s="57"/>
      <c r="M141" s="57"/>
      <c r="N141" s="57"/>
      <c r="O141" s="63"/>
      <c r="P141" s="57"/>
      <c r="Q141" s="57"/>
      <c r="R141" s="57"/>
      <c r="S141" s="57"/>
      <c r="T141" s="57"/>
      <c r="U141" s="57"/>
      <c r="V141" s="57"/>
      <c r="W141" s="57"/>
      <c r="X141" s="57"/>
      <c r="Y141" s="57"/>
      <c r="Z141" s="57"/>
      <c r="AA141" s="57"/>
      <c r="AB141" s="57"/>
      <c r="AC141" s="57"/>
      <c r="AD141" s="57"/>
      <c r="AE141" s="57"/>
      <c r="AF141" s="64"/>
      <c r="AG141" s="64"/>
      <c r="AH141" s="64"/>
      <c r="AI141" s="64"/>
      <c r="AJ141" s="61"/>
      <c r="AL141" s="62"/>
      <c r="AM141" s="24"/>
      <c r="AS141" s="24"/>
      <c r="AT141" s="24"/>
      <c r="AU141" s="24"/>
      <c r="AV141" s="24"/>
      <c r="AW141" s="24"/>
      <c r="AX141" s="24"/>
      <c r="AZ141" s="171"/>
      <c r="BA141" s="171"/>
      <c r="BB141" s="57"/>
      <c r="BC141" s="203"/>
      <c r="BD141" s="24"/>
      <c r="BE141" s="151"/>
      <c r="BG141" s="151"/>
      <c r="BI141" s="151"/>
      <c r="BL141" s="152"/>
    </row>
    <row r="142" spans="1:64" s="169" customFormat="1">
      <c r="A142" s="24"/>
      <c r="B142" s="24"/>
      <c r="C142" s="57"/>
      <c r="D142" s="57"/>
      <c r="E142" s="57"/>
      <c r="F142" s="57"/>
      <c r="G142" s="57"/>
      <c r="H142" s="57"/>
      <c r="I142" s="57"/>
      <c r="J142" s="57"/>
      <c r="K142" s="57"/>
      <c r="L142" s="57"/>
      <c r="M142" s="57"/>
      <c r="N142" s="57"/>
      <c r="O142" s="63"/>
      <c r="P142" s="57"/>
      <c r="Q142" s="57"/>
      <c r="R142" s="57"/>
      <c r="S142" s="57"/>
      <c r="T142" s="57"/>
      <c r="U142" s="57"/>
      <c r="V142" s="57"/>
      <c r="W142" s="57"/>
      <c r="X142" s="57"/>
      <c r="Y142" s="57"/>
      <c r="Z142" s="57"/>
      <c r="AA142" s="57"/>
      <c r="AB142" s="57"/>
      <c r="AC142" s="57"/>
      <c r="AD142" s="57"/>
      <c r="AE142" s="57"/>
      <c r="AF142" s="64"/>
      <c r="AG142" s="64"/>
      <c r="AH142" s="64"/>
      <c r="AI142" s="64"/>
      <c r="AJ142" s="61"/>
      <c r="AL142" s="62"/>
      <c r="AM142" s="24"/>
      <c r="AS142" s="24"/>
      <c r="AT142" s="24"/>
      <c r="AU142" s="24"/>
      <c r="AV142" s="24"/>
      <c r="AW142" s="24"/>
      <c r="AX142" s="24"/>
      <c r="AZ142" s="171"/>
      <c r="BA142" s="171"/>
      <c r="BB142" s="57"/>
      <c r="BC142" s="203"/>
      <c r="BD142" s="24"/>
      <c r="BE142" s="151"/>
      <c r="BG142" s="151"/>
      <c r="BI142" s="151"/>
      <c r="BL142" s="152"/>
    </row>
    <row r="143" spans="1:64" s="169" customFormat="1">
      <c r="A143" s="24"/>
      <c r="B143" s="24"/>
      <c r="C143" s="57"/>
      <c r="D143" s="57"/>
      <c r="E143" s="57"/>
      <c r="F143" s="57"/>
      <c r="G143" s="57"/>
      <c r="H143" s="57"/>
      <c r="I143" s="57"/>
      <c r="J143" s="57"/>
      <c r="K143" s="57"/>
      <c r="L143" s="57"/>
      <c r="M143" s="57"/>
      <c r="N143" s="57"/>
      <c r="O143" s="63"/>
      <c r="P143" s="57"/>
      <c r="Q143" s="57"/>
      <c r="R143" s="57"/>
      <c r="S143" s="57"/>
      <c r="T143" s="57"/>
      <c r="U143" s="57"/>
      <c r="V143" s="57"/>
      <c r="W143" s="57"/>
      <c r="X143" s="57"/>
      <c r="Y143" s="57"/>
      <c r="Z143" s="57"/>
      <c r="AA143" s="57"/>
      <c r="AB143" s="57"/>
      <c r="AC143" s="57"/>
      <c r="AD143" s="57"/>
      <c r="AE143" s="57"/>
      <c r="AF143" s="64"/>
      <c r="AG143" s="64"/>
      <c r="AH143" s="64"/>
      <c r="AI143" s="64"/>
      <c r="AJ143" s="61"/>
      <c r="AL143" s="62"/>
      <c r="AM143" s="24"/>
      <c r="AS143" s="24"/>
      <c r="AT143" s="24"/>
      <c r="AU143" s="24"/>
      <c r="AV143" s="24"/>
      <c r="AW143" s="24"/>
      <c r="AX143" s="24"/>
      <c r="AZ143" s="171"/>
      <c r="BA143" s="171"/>
      <c r="BB143" s="57"/>
      <c r="BC143" s="203"/>
      <c r="BD143" s="24"/>
      <c r="BE143" s="151"/>
      <c r="BG143" s="151"/>
      <c r="BI143" s="151"/>
      <c r="BL143" s="152"/>
    </row>
    <row r="144" spans="1:64" s="169" customFormat="1">
      <c r="A144" s="24"/>
      <c r="B144" s="24"/>
      <c r="C144" s="57"/>
      <c r="D144" s="57"/>
      <c r="E144" s="57"/>
      <c r="F144" s="57"/>
      <c r="G144" s="57"/>
      <c r="H144" s="57"/>
      <c r="I144" s="57"/>
      <c r="J144" s="57"/>
      <c r="K144" s="57"/>
      <c r="L144" s="57"/>
      <c r="M144" s="57"/>
      <c r="N144" s="57"/>
      <c r="O144" s="63"/>
      <c r="P144" s="57"/>
      <c r="Q144" s="57"/>
      <c r="R144" s="57"/>
      <c r="S144" s="57"/>
      <c r="T144" s="57"/>
      <c r="U144" s="57"/>
      <c r="V144" s="57"/>
      <c r="W144" s="57"/>
      <c r="X144" s="57"/>
      <c r="Y144" s="57"/>
      <c r="Z144" s="57"/>
      <c r="AA144" s="57"/>
      <c r="AB144" s="57"/>
      <c r="AC144" s="57"/>
      <c r="AD144" s="57"/>
      <c r="AE144" s="57"/>
      <c r="AF144" s="64"/>
      <c r="AG144" s="64"/>
      <c r="AH144" s="64"/>
      <c r="AI144" s="64"/>
      <c r="AJ144" s="61"/>
      <c r="AL144" s="62"/>
      <c r="AM144" s="24"/>
      <c r="AS144" s="24"/>
      <c r="AT144" s="24"/>
      <c r="AU144" s="24"/>
      <c r="AV144" s="24"/>
      <c r="AW144" s="24"/>
      <c r="AX144" s="24"/>
      <c r="AZ144" s="171"/>
      <c r="BA144" s="171"/>
      <c r="BB144" s="57"/>
      <c r="BC144" s="203"/>
      <c r="BD144" s="24"/>
      <c r="BE144" s="151"/>
      <c r="BG144" s="151"/>
      <c r="BI144" s="151"/>
      <c r="BL144" s="152"/>
    </row>
    <row r="145" spans="1:64" s="169" customFormat="1">
      <c r="A145" s="24"/>
      <c r="B145" s="24"/>
      <c r="C145" s="57"/>
      <c r="D145" s="57"/>
      <c r="E145" s="57"/>
      <c r="F145" s="57"/>
      <c r="G145" s="57"/>
      <c r="H145" s="57"/>
      <c r="I145" s="57"/>
      <c r="J145" s="57"/>
      <c r="K145" s="57"/>
      <c r="L145" s="57"/>
      <c r="M145" s="57"/>
      <c r="N145" s="57"/>
      <c r="O145" s="63"/>
      <c r="P145" s="57"/>
      <c r="Q145" s="57"/>
      <c r="R145" s="57"/>
      <c r="S145" s="57"/>
      <c r="T145" s="57"/>
      <c r="U145" s="57"/>
      <c r="V145" s="57"/>
      <c r="W145" s="57"/>
      <c r="X145" s="57"/>
      <c r="Y145" s="57"/>
      <c r="Z145" s="57"/>
      <c r="AA145" s="57"/>
      <c r="AB145" s="57"/>
      <c r="AC145" s="57"/>
      <c r="AD145" s="57"/>
      <c r="AE145" s="57"/>
      <c r="AF145" s="64"/>
      <c r="AG145" s="64"/>
      <c r="AH145" s="64"/>
      <c r="AI145" s="64"/>
      <c r="AJ145" s="61"/>
      <c r="AL145" s="62"/>
      <c r="AM145" s="24"/>
      <c r="AS145" s="24"/>
      <c r="AT145" s="24"/>
      <c r="AU145" s="24"/>
      <c r="AV145" s="24"/>
      <c r="AW145" s="24"/>
      <c r="AX145" s="24"/>
      <c r="AZ145" s="171"/>
      <c r="BA145" s="171"/>
      <c r="BB145" s="57"/>
      <c r="BC145" s="203"/>
      <c r="BD145" s="24"/>
      <c r="BE145" s="151"/>
      <c r="BG145" s="151"/>
      <c r="BI145" s="151"/>
      <c r="BL145" s="152"/>
    </row>
    <row r="146" spans="1:64" s="169" customFormat="1">
      <c r="A146" s="24"/>
      <c r="B146" s="24"/>
      <c r="C146" s="57"/>
      <c r="D146" s="57"/>
      <c r="E146" s="57"/>
      <c r="F146" s="57"/>
      <c r="G146" s="57"/>
      <c r="H146" s="57"/>
      <c r="I146" s="57"/>
      <c r="J146" s="57"/>
      <c r="K146" s="57"/>
      <c r="L146" s="57"/>
      <c r="M146" s="57"/>
      <c r="N146" s="57"/>
      <c r="O146" s="63"/>
      <c r="P146" s="57"/>
      <c r="Q146" s="57"/>
      <c r="R146" s="57"/>
      <c r="S146" s="57"/>
      <c r="T146" s="57"/>
      <c r="U146" s="57"/>
      <c r="V146" s="57"/>
      <c r="W146" s="57"/>
      <c r="X146" s="57"/>
      <c r="Y146" s="57"/>
      <c r="Z146" s="57"/>
      <c r="AA146" s="57"/>
      <c r="AB146" s="57"/>
      <c r="AC146" s="57"/>
      <c r="AD146" s="57"/>
      <c r="AE146" s="57"/>
      <c r="AF146" s="64"/>
      <c r="AG146" s="64"/>
      <c r="AH146" s="64"/>
      <c r="AI146" s="64"/>
      <c r="AJ146" s="61"/>
      <c r="AL146" s="62"/>
      <c r="AM146" s="24"/>
      <c r="AS146" s="24"/>
      <c r="AT146" s="24"/>
      <c r="AU146" s="24"/>
      <c r="AV146" s="24"/>
      <c r="AW146" s="24"/>
      <c r="AX146" s="24"/>
      <c r="AZ146" s="171"/>
      <c r="BA146" s="171"/>
      <c r="BB146" s="57"/>
      <c r="BC146" s="203"/>
      <c r="BD146" s="24"/>
      <c r="BE146" s="151"/>
      <c r="BG146" s="151"/>
      <c r="BI146" s="151"/>
      <c r="BL146" s="152"/>
    </row>
    <row r="147" spans="1:64" s="169" customFormat="1">
      <c r="A147" s="24"/>
      <c r="B147" s="24"/>
      <c r="C147" s="57"/>
      <c r="D147" s="57"/>
      <c r="E147" s="57"/>
      <c r="F147" s="57"/>
      <c r="G147" s="57"/>
      <c r="H147" s="57"/>
      <c r="I147" s="57"/>
      <c r="J147" s="57"/>
      <c r="K147" s="57"/>
      <c r="L147" s="57"/>
      <c r="M147" s="57"/>
      <c r="N147" s="57"/>
      <c r="O147" s="63"/>
      <c r="P147" s="57"/>
      <c r="Q147" s="57"/>
      <c r="R147" s="57"/>
      <c r="S147" s="57"/>
      <c r="T147" s="57"/>
      <c r="U147" s="57"/>
      <c r="V147" s="57"/>
      <c r="W147" s="57"/>
      <c r="X147" s="57"/>
      <c r="Y147" s="57"/>
      <c r="Z147" s="57"/>
      <c r="AA147" s="57"/>
      <c r="AB147" s="57"/>
      <c r="AC147" s="57"/>
      <c r="AD147" s="57"/>
      <c r="AE147" s="57"/>
      <c r="AF147" s="64"/>
      <c r="AG147" s="64"/>
      <c r="AH147" s="64"/>
      <c r="AI147" s="64"/>
      <c r="AJ147" s="61"/>
      <c r="AL147" s="62"/>
      <c r="AM147" s="24"/>
      <c r="AS147" s="24"/>
      <c r="AT147" s="24"/>
      <c r="AU147" s="24"/>
      <c r="AV147" s="24"/>
      <c r="AW147" s="24"/>
      <c r="AX147" s="24"/>
      <c r="AZ147" s="171"/>
      <c r="BA147" s="171"/>
      <c r="BB147" s="57"/>
      <c r="BC147" s="203"/>
      <c r="BD147" s="24"/>
      <c r="BE147" s="151"/>
      <c r="BG147" s="151"/>
      <c r="BI147" s="151"/>
      <c r="BL147" s="152"/>
    </row>
    <row r="148" spans="1:64" s="169" customFormat="1">
      <c r="A148" s="24"/>
      <c r="B148" s="24"/>
      <c r="C148" s="57"/>
      <c r="D148" s="57"/>
      <c r="E148" s="57"/>
      <c r="F148" s="57"/>
      <c r="G148" s="57"/>
      <c r="H148" s="57"/>
      <c r="I148" s="57"/>
      <c r="J148" s="57"/>
      <c r="K148" s="57"/>
      <c r="L148" s="57"/>
      <c r="M148" s="57"/>
      <c r="N148" s="57"/>
      <c r="O148" s="63"/>
      <c r="P148" s="57"/>
      <c r="Q148" s="57"/>
      <c r="R148" s="57"/>
      <c r="S148" s="57"/>
      <c r="T148" s="57"/>
      <c r="U148" s="57"/>
      <c r="V148" s="57"/>
      <c r="W148" s="57"/>
      <c r="X148" s="57"/>
      <c r="Y148" s="57"/>
      <c r="Z148" s="57"/>
      <c r="AA148" s="57"/>
      <c r="AB148" s="57"/>
      <c r="AC148" s="57"/>
      <c r="AD148" s="57"/>
      <c r="AE148" s="57"/>
      <c r="AF148" s="64"/>
      <c r="AG148" s="64"/>
      <c r="AH148" s="64"/>
      <c r="AI148" s="64"/>
      <c r="AJ148" s="61"/>
      <c r="AL148" s="62"/>
      <c r="AM148" s="24"/>
      <c r="AS148" s="24"/>
      <c r="AT148" s="24"/>
      <c r="AU148" s="24"/>
      <c r="AV148" s="24"/>
      <c r="AW148" s="24"/>
      <c r="AX148" s="24"/>
      <c r="AZ148" s="171"/>
      <c r="BA148" s="171"/>
      <c r="BB148" s="57"/>
      <c r="BC148" s="203"/>
      <c r="BD148" s="24"/>
      <c r="BE148" s="151"/>
      <c r="BG148" s="151"/>
      <c r="BI148" s="151"/>
      <c r="BL148" s="152"/>
    </row>
    <row r="149" spans="1:64" s="169" customFormat="1">
      <c r="A149" s="24"/>
      <c r="B149" s="24"/>
      <c r="C149" s="57"/>
      <c r="D149" s="57"/>
      <c r="E149" s="57"/>
      <c r="F149" s="57"/>
      <c r="G149" s="57"/>
      <c r="H149" s="57"/>
      <c r="I149" s="57"/>
      <c r="J149" s="57"/>
      <c r="K149" s="57"/>
      <c r="L149" s="57"/>
      <c r="M149" s="57"/>
      <c r="N149" s="57"/>
      <c r="O149" s="63"/>
      <c r="P149" s="57"/>
      <c r="Q149" s="57"/>
      <c r="R149" s="57"/>
      <c r="S149" s="57"/>
      <c r="T149" s="57"/>
      <c r="U149" s="57"/>
      <c r="V149" s="57"/>
      <c r="W149" s="57"/>
      <c r="X149" s="57"/>
      <c r="Y149" s="57"/>
      <c r="Z149" s="57"/>
      <c r="AA149" s="57"/>
      <c r="AB149" s="57"/>
      <c r="AC149" s="57"/>
      <c r="AD149" s="57"/>
      <c r="AE149" s="57"/>
      <c r="AF149" s="64"/>
      <c r="AG149" s="64"/>
      <c r="AH149" s="64"/>
      <c r="AI149" s="64"/>
      <c r="AJ149" s="61"/>
      <c r="AL149" s="62"/>
      <c r="AM149" s="24"/>
      <c r="AS149" s="24"/>
      <c r="AT149" s="24"/>
      <c r="AU149" s="24"/>
      <c r="AV149" s="24"/>
      <c r="AW149" s="24"/>
      <c r="AX149" s="24"/>
      <c r="AZ149" s="171"/>
      <c r="BA149" s="171"/>
      <c r="BB149" s="57"/>
      <c r="BC149" s="203"/>
      <c r="BD149" s="24"/>
      <c r="BE149" s="151"/>
      <c r="BG149" s="151"/>
      <c r="BI149" s="151"/>
      <c r="BL149" s="152"/>
    </row>
    <row r="150" spans="1:64" s="169" customFormat="1">
      <c r="A150" s="24"/>
      <c r="B150" s="24"/>
      <c r="C150" s="57"/>
      <c r="D150" s="57"/>
      <c r="E150" s="57"/>
      <c r="F150" s="57"/>
      <c r="G150" s="57"/>
      <c r="H150" s="57"/>
      <c r="I150" s="57"/>
      <c r="J150" s="57"/>
      <c r="K150" s="57"/>
      <c r="L150" s="57"/>
      <c r="M150" s="57"/>
      <c r="N150" s="57"/>
      <c r="O150" s="63"/>
      <c r="P150" s="57"/>
      <c r="Q150" s="57"/>
      <c r="R150" s="57"/>
      <c r="S150" s="57"/>
      <c r="T150" s="57"/>
      <c r="U150" s="57"/>
      <c r="V150" s="57"/>
      <c r="W150" s="57"/>
      <c r="X150" s="57"/>
      <c r="Y150" s="57"/>
      <c r="Z150" s="57"/>
      <c r="AA150" s="57"/>
      <c r="AB150" s="57"/>
      <c r="AC150" s="57"/>
      <c r="AD150" s="57"/>
      <c r="AE150" s="57"/>
      <c r="AF150" s="64"/>
      <c r="AG150" s="64"/>
      <c r="AH150" s="64"/>
      <c r="AI150" s="64"/>
      <c r="AJ150" s="61"/>
      <c r="AL150" s="62"/>
      <c r="AM150" s="24"/>
      <c r="AS150" s="24"/>
      <c r="AT150" s="24"/>
      <c r="AU150" s="24"/>
      <c r="AV150" s="24"/>
      <c r="AW150" s="24"/>
      <c r="AX150" s="24"/>
      <c r="AZ150" s="171"/>
      <c r="BA150" s="171"/>
      <c r="BB150" s="57"/>
      <c r="BC150" s="203"/>
      <c r="BD150" s="24"/>
      <c r="BE150" s="151"/>
      <c r="BG150" s="151"/>
      <c r="BI150" s="151"/>
      <c r="BL150" s="152"/>
    </row>
    <row r="151" spans="1:64" s="169" customFormat="1">
      <c r="A151" s="24"/>
      <c r="B151" s="24"/>
      <c r="C151" s="57"/>
      <c r="D151" s="57"/>
      <c r="E151" s="57"/>
      <c r="F151" s="57"/>
      <c r="G151" s="57"/>
      <c r="H151" s="57"/>
      <c r="I151" s="57"/>
      <c r="J151" s="57"/>
      <c r="K151" s="57"/>
      <c r="L151" s="57"/>
      <c r="M151" s="57"/>
      <c r="N151" s="57"/>
      <c r="O151" s="63"/>
      <c r="P151" s="57"/>
      <c r="Q151" s="57"/>
      <c r="R151" s="57"/>
      <c r="S151" s="57"/>
      <c r="T151" s="57"/>
      <c r="U151" s="57"/>
      <c r="V151" s="57"/>
      <c r="W151" s="57"/>
      <c r="X151" s="57"/>
      <c r="Y151" s="57"/>
      <c r="Z151" s="57"/>
      <c r="AA151" s="57"/>
      <c r="AB151" s="57"/>
      <c r="AC151" s="57"/>
      <c r="AD151" s="57"/>
      <c r="AE151" s="57"/>
      <c r="AF151" s="64"/>
      <c r="AG151" s="64"/>
      <c r="AH151" s="64"/>
      <c r="AI151" s="64"/>
      <c r="AJ151" s="61"/>
      <c r="AL151" s="62"/>
      <c r="AM151" s="24"/>
      <c r="AS151" s="24"/>
      <c r="AT151" s="24"/>
      <c r="AU151" s="24"/>
      <c r="AV151" s="24"/>
      <c r="AW151" s="24"/>
      <c r="AX151" s="24"/>
      <c r="AZ151" s="171"/>
      <c r="BA151" s="171"/>
      <c r="BB151" s="57"/>
      <c r="BC151" s="203"/>
      <c r="BD151" s="24"/>
      <c r="BE151" s="151"/>
      <c r="BG151" s="151"/>
      <c r="BI151" s="151"/>
      <c r="BL151" s="152"/>
    </row>
    <row r="152" spans="1:64" s="169" customFormat="1">
      <c r="A152" s="24"/>
      <c r="B152" s="24"/>
      <c r="C152" s="57"/>
      <c r="D152" s="57"/>
      <c r="E152" s="57"/>
      <c r="F152" s="57"/>
      <c r="G152" s="57"/>
      <c r="H152" s="57"/>
      <c r="I152" s="57"/>
      <c r="J152" s="57"/>
      <c r="K152" s="57"/>
      <c r="L152" s="57"/>
      <c r="M152" s="57"/>
      <c r="N152" s="57"/>
      <c r="O152" s="63"/>
      <c r="P152" s="57"/>
      <c r="Q152" s="57"/>
      <c r="R152" s="57"/>
      <c r="S152" s="57"/>
      <c r="T152" s="57"/>
      <c r="U152" s="57"/>
      <c r="V152" s="57"/>
      <c r="W152" s="57"/>
      <c r="X152" s="57"/>
      <c r="Y152" s="57"/>
      <c r="Z152" s="57"/>
      <c r="AA152" s="57"/>
      <c r="AB152" s="57"/>
      <c r="AC152" s="57"/>
      <c r="AD152" s="57"/>
      <c r="AE152" s="57"/>
      <c r="AF152" s="64"/>
      <c r="AG152" s="64"/>
      <c r="AH152" s="64"/>
      <c r="AI152" s="64"/>
      <c r="AJ152" s="61"/>
      <c r="AL152" s="62"/>
      <c r="AM152" s="24"/>
      <c r="AS152" s="24"/>
      <c r="AT152" s="24"/>
      <c r="AU152" s="24"/>
      <c r="AV152" s="24"/>
      <c r="AW152" s="24"/>
      <c r="AX152" s="24"/>
      <c r="AZ152" s="171"/>
      <c r="BA152" s="171"/>
      <c r="BB152" s="57"/>
      <c r="BC152" s="203"/>
      <c r="BD152" s="24"/>
      <c r="BE152" s="151"/>
      <c r="BG152" s="151"/>
      <c r="BI152" s="151"/>
      <c r="BL152" s="152"/>
    </row>
    <row r="153" spans="1:64" s="169" customFormat="1">
      <c r="A153" s="24"/>
      <c r="B153" s="24"/>
      <c r="C153" s="57"/>
      <c r="D153" s="57"/>
      <c r="E153" s="57"/>
      <c r="F153" s="57"/>
      <c r="G153" s="57"/>
      <c r="H153" s="57"/>
      <c r="I153" s="57"/>
      <c r="J153" s="57"/>
      <c r="K153" s="57"/>
      <c r="L153" s="57"/>
      <c r="M153" s="57"/>
      <c r="N153" s="57"/>
      <c r="O153" s="63"/>
      <c r="P153" s="57"/>
      <c r="Q153" s="57"/>
      <c r="R153" s="57"/>
      <c r="S153" s="57"/>
      <c r="T153" s="57"/>
      <c r="U153" s="57"/>
      <c r="V153" s="57"/>
      <c r="W153" s="57"/>
      <c r="X153" s="57"/>
      <c r="Y153" s="57"/>
      <c r="Z153" s="57"/>
      <c r="AA153" s="57"/>
      <c r="AB153" s="57"/>
      <c r="AC153" s="57"/>
      <c r="AD153" s="57"/>
      <c r="AE153" s="57"/>
      <c r="AF153" s="64"/>
      <c r="AG153" s="64"/>
      <c r="AH153" s="64"/>
      <c r="AI153" s="64"/>
      <c r="AJ153" s="61"/>
      <c r="AL153" s="62"/>
      <c r="AM153" s="24"/>
      <c r="AS153" s="24"/>
      <c r="AT153" s="24"/>
      <c r="AU153" s="24"/>
      <c r="AV153" s="24"/>
      <c r="AW153" s="24"/>
      <c r="AX153" s="24"/>
      <c r="AZ153" s="171"/>
      <c r="BA153" s="171"/>
      <c r="BB153" s="57"/>
      <c r="BC153" s="203"/>
      <c r="BD153" s="24"/>
      <c r="BE153" s="151"/>
      <c r="BG153" s="151"/>
      <c r="BI153" s="151"/>
      <c r="BL153" s="152"/>
    </row>
    <row r="154" spans="1:64" s="169" customFormat="1">
      <c r="A154" s="24"/>
      <c r="B154" s="24"/>
      <c r="C154" s="57"/>
      <c r="D154" s="57"/>
      <c r="E154" s="57"/>
      <c r="F154" s="57"/>
      <c r="G154" s="57"/>
      <c r="H154" s="57"/>
      <c r="I154" s="57"/>
      <c r="J154" s="57"/>
      <c r="K154" s="57"/>
      <c r="L154" s="57"/>
      <c r="M154" s="57"/>
      <c r="N154" s="57"/>
      <c r="O154" s="63"/>
      <c r="P154" s="57"/>
      <c r="Q154" s="57"/>
      <c r="R154" s="57"/>
      <c r="S154" s="57"/>
      <c r="T154" s="57"/>
      <c r="U154" s="57"/>
      <c r="V154" s="57"/>
      <c r="W154" s="57"/>
      <c r="X154" s="57"/>
      <c r="Y154" s="57"/>
      <c r="Z154" s="57"/>
      <c r="AA154" s="57"/>
      <c r="AB154" s="57"/>
      <c r="AC154" s="57"/>
      <c r="AD154" s="57"/>
      <c r="AE154" s="57"/>
      <c r="AF154" s="64"/>
      <c r="AG154" s="64"/>
      <c r="AH154" s="64"/>
      <c r="AI154" s="64"/>
      <c r="AJ154" s="61"/>
      <c r="AL154" s="62"/>
      <c r="AM154" s="24"/>
      <c r="AS154" s="24"/>
      <c r="AT154" s="24"/>
      <c r="AU154" s="24"/>
      <c r="AV154" s="24"/>
      <c r="AW154" s="24"/>
      <c r="AX154" s="24"/>
      <c r="AZ154" s="171"/>
      <c r="BA154" s="171"/>
      <c r="BB154" s="57"/>
      <c r="BC154" s="203"/>
      <c r="BD154" s="24"/>
      <c r="BE154" s="151"/>
      <c r="BG154" s="151"/>
      <c r="BI154" s="151"/>
      <c r="BL154" s="152"/>
    </row>
    <row r="155" spans="1:64" s="169" customFormat="1">
      <c r="A155" s="24"/>
      <c r="B155" s="24"/>
      <c r="C155" s="57"/>
      <c r="D155" s="57"/>
      <c r="E155" s="57"/>
      <c r="F155" s="57"/>
      <c r="G155" s="57"/>
      <c r="H155" s="57"/>
      <c r="I155" s="57"/>
      <c r="J155" s="57"/>
      <c r="K155" s="57"/>
      <c r="L155" s="57"/>
      <c r="M155" s="57"/>
      <c r="N155" s="57"/>
      <c r="O155" s="63"/>
      <c r="P155" s="57"/>
      <c r="Q155" s="57"/>
      <c r="R155" s="57"/>
      <c r="S155" s="57"/>
      <c r="T155" s="57"/>
      <c r="U155" s="57"/>
      <c r="V155" s="57"/>
      <c r="W155" s="57"/>
      <c r="X155" s="57"/>
      <c r="Y155" s="57"/>
      <c r="Z155" s="57"/>
      <c r="AA155" s="57"/>
      <c r="AB155" s="57"/>
      <c r="AC155" s="57"/>
      <c r="AD155" s="57"/>
      <c r="AE155" s="57"/>
      <c r="AF155" s="64"/>
      <c r="AG155" s="64"/>
      <c r="AH155" s="64"/>
      <c r="AI155" s="64"/>
      <c r="AJ155" s="61"/>
      <c r="AL155" s="62"/>
      <c r="AM155" s="24"/>
      <c r="AS155" s="24"/>
      <c r="AT155" s="24"/>
      <c r="AU155" s="24"/>
      <c r="AV155" s="24"/>
      <c r="AW155" s="24"/>
      <c r="AX155" s="24"/>
      <c r="AZ155" s="171"/>
      <c r="BA155" s="171"/>
      <c r="BB155" s="57"/>
      <c r="BC155" s="203"/>
      <c r="BD155" s="24"/>
      <c r="BE155" s="151"/>
      <c r="BG155" s="151"/>
      <c r="BI155" s="151"/>
      <c r="BL155" s="152"/>
    </row>
    <row r="156" spans="1:64" s="169" customFormat="1">
      <c r="A156" s="24"/>
      <c r="B156" s="24"/>
      <c r="C156" s="57"/>
      <c r="D156" s="57"/>
      <c r="E156" s="57"/>
      <c r="F156" s="57"/>
      <c r="G156" s="57"/>
      <c r="H156" s="57"/>
      <c r="I156" s="57"/>
      <c r="J156" s="57"/>
      <c r="K156" s="57"/>
      <c r="L156" s="57"/>
      <c r="M156" s="57"/>
      <c r="N156" s="57"/>
      <c r="O156" s="63"/>
      <c r="P156" s="57"/>
      <c r="Q156" s="57"/>
      <c r="R156" s="57"/>
      <c r="S156" s="57"/>
      <c r="T156" s="57"/>
      <c r="U156" s="57"/>
      <c r="V156" s="57"/>
      <c r="W156" s="57"/>
      <c r="X156" s="57"/>
      <c r="Y156" s="57"/>
      <c r="Z156" s="57"/>
      <c r="AA156" s="57"/>
      <c r="AB156" s="57"/>
      <c r="AC156" s="57"/>
      <c r="AD156" s="57"/>
      <c r="AE156" s="57"/>
      <c r="AF156" s="64"/>
      <c r="AG156" s="64"/>
      <c r="AH156" s="64"/>
      <c r="AI156" s="64"/>
      <c r="AJ156" s="61"/>
      <c r="AL156" s="62"/>
      <c r="AM156" s="24"/>
      <c r="AS156" s="24"/>
      <c r="AT156" s="24"/>
      <c r="AU156" s="24"/>
      <c r="AV156" s="24"/>
      <c r="AW156" s="24"/>
      <c r="AX156" s="24"/>
      <c r="AZ156" s="171"/>
      <c r="BA156" s="171"/>
      <c r="BB156" s="57"/>
      <c r="BC156" s="203"/>
      <c r="BD156" s="24"/>
      <c r="BE156" s="151"/>
      <c r="BG156" s="151"/>
      <c r="BI156" s="151"/>
      <c r="BL156" s="152"/>
    </row>
    <row r="157" spans="1:64" s="169" customFormat="1">
      <c r="A157" s="24"/>
      <c r="B157" s="24"/>
      <c r="C157" s="57"/>
      <c r="D157" s="57"/>
      <c r="E157" s="57"/>
      <c r="F157" s="57"/>
      <c r="G157" s="57"/>
      <c r="H157" s="57"/>
      <c r="I157" s="57"/>
      <c r="J157" s="57"/>
      <c r="K157" s="57"/>
      <c r="L157" s="57"/>
      <c r="M157" s="57"/>
      <c r="N157" s="57"/>
      <c r="O157" s="63"/>
      <c r="P157" s="57"/>
      <c r="Q157" s="57"/>
      <c r="R157" s="57"/>
      <c r="S157" s="57"/>
      <c r="T157" s="57"/>
      <c r="U157" s="57"/>
      <c r="V157" s="57"/>
      <c r="W157" s="57"/>
      <c r="X157" s="57"/>
      <c r="Y157" s="57"/>
      <c r="Z157" s="57"/>
      <c r="AA157" s="57"/>
      <c r="AB157" s="57"/>
      <c r="AC157" s="57"/>
      <c r="AD157" s="57"/>
      <c r="AE157" s="57"/>
      <c r="AF157" s="64"/>
      <c r="AG157" s="64"/>
      <c r="AH157" s="64"/>
      <c r="AI157" s="64"/>
      <c r="AJ157" s="61"/>
      <c r="AL157" s="62"/>
      <c r="AM157" s="24"/>
      <c r="AS157" s="24"/>
      <c r="AT157" s="24"/>
      <c r="AU157" s="24"/>
      <c r="AV157" s="24"/>
      <c r="AW157" s="24"/>
      <c r="AX157" s="24"/>
      <c r="AZ157" s="171"/>
      <c r="BA157" s="171"/>
      <c r="BB157" s="57"/>
      <c r="BC157" s="203"/>
      <c r="BD157" s="24"/>
      <c r="BE157" s="151"/>
      <c r="BG157" s="151"/>
      <c r="BI157" s="151"/>
      <c r="BL157" s="152"/>
    </row>
    <row r="158" spans="1:64" s="169" customFormat="1">
      <c r="A158" s="24"/>
      <c r="B158" s="24"/>
      <c r="C158" s="57"/>
      <c r="D158" s="57"/>
      <c r="E158" s="57"/>
      <c r="F158" s="57"/>
      <c r="G158" s="57"/>
      <c r="H158" s="57"/>
      <c r="I158" s="57"/>
      <c r="J158" s="57"/>
      <c r="K158" s="57"/>
      <c r="L158" s="57"/>
      <c r="M158" s="57"/>
      <c r="N158" s="57"/>
      <c r="O158" s="63"/>
      <c r="P158" s="57"/>
      <c r="Q158" s="57"/>
      <c r="R158" s="57"/>
      <c r="S158" s="57"/>
      <c r="T158" s="57"/>
      <c r="U158" s="57"/>
      <c r="V158" s="57"/>
      <c r="W158" s="57"/>
      <c r="X158" s="57"/>
      <c r="Y158" s="57"/>
      <c r="Z158" s="57"/>
      <c r="AA158" s="57"/>
      <c r="AB158" s="57"/>
      <c r="AC158" s="57"/>
      <c r="AD158" s="57"/>
      <c r="AE158" s="57"/>
      <c r="AF158" s="64"/>
      <c r="AG158" s="64"/>
      <c r="AH158" s="64"/>
      <c r="AI158" s="64"/>
      <c r="AJ158" s="61"/>
      <c r="AL158" s="62"/>
      <c r="AM158" s="24"/>
      <c r="AS158" s="24"/>
      <c r="AT158" s="24"/>
      <c r="AU158" s="24"/>
      <c r="AV158" s="24"/>
      <c r="AW158" s="24"/>
      <c r="AX158" s="24"/>
      <c r="AZ158" s="171"/>
      <c r="BA158" s="171"/>
      <c r="BB158" s="57"/>
      <c r="BC158" s="203"/>
      <c r="BD158" s="24"/>
      <c r="BE158" s="151"/>
      <c r="BG158" s="151"/>
      <c r="BI158" s="151"/>
      <c r="BL158" s="152"/>
    </row>
    <row r="159" spans="1:64" s="169" customFormat="1">
      <c r="A159" s="24"/>
      <c r="B159" s="24"/>
      <c r="C159" s="57"/>
      <c r="D159" s="57"/>
      <c r="E159" s="57"/>
      <c r="F159" s="57"/>
      <c r="G159" s="57"/>
      <c r="H159" s="57"/>
      <c r="I159" s="57"/>
      <c r="J159" s="57"/>
      <c r="K159" s="57"/>
      <c r="L159" s="57"/>
      <c r="M159" s="57"/>
      <c r="N159" s="57"/>
      <c r="O159" s="63"/>
      <c r="P159" s="57"/>
      <c r="Q159" s="57"/>
      <c r="R159" s="57"/>
      <c r="S159" s="57"/>
      <c r="T159" s="57"/>
      <c r="U159" s="57"/>
      <c r="V159" s="57"/>
      <c r="W159" s="57"/>
      <c r="X159" s="57"/>
      <c r="Y159" s="57"/>
      <c r="Z159" s="57"/>
      <c r="AA159" s="57"/>
      <c r="AB159" s="57"/>
      <c r="AC159" s="57"/>
      <c r="AD159" s="57"/>
      <c r="AE159" s="57"/>
      <c r="AF159" s="64"/>
      <c r="AG159" s="64"/>
      <c r="AH159" s="64"/>
      <c r="AI159" s="64"/>
      <c r="AJ159" s="61"/>
      <c r="AL159" s="62"/>
      <c r="AM159" s="24"/>
      <c r="AS159" s="24"/>
      <c r="AT159" s="24"/>
      <c r="AU159" s="24"/>
      <c r="AV159" s="24"/>
      <c r="AW159" s="24"/>
      <c r="AX159" s="24"/>
      <c r="AZ159" s="171"/>
      <c r="BA159" s="171"/>
      <c r="BB159" s="57"/>
      <c r="BC159" s="203"/>
      <c r="BD159" s="24"/>
      <c r="BE159" s="151"/>
      <c r="BG159" s="151"/>
      <c r="BI159" s="151"/>
      <c r="BL159" s="152"/>
    </row>
    <row r="160" spans="1:64" s="169" customFormat="1">
      <c r="A160" s="24"/>
      <c r="B160" s="24"/>
      <c r="C160" s="57"/>
      <c r="D160" s="57"/>
      <c r="E160" s="57"/>
      <c r="F160" s="57"/>
      <c r="G160" s="57"/>
      <c r="H160" s="57"/>
      <c r="I160" s="57"/>
      <c r="J160" s="57"/>
      <c r="K160" s="57"/>
      <c r="L160" s="57"/>
      <c r="M160" s="57"/>
      <c r="N160" s="57"/>
      <c r="O160" s="63"/>
      <c r="P160" s="57"/>
      <c r="Q160" s="57"/>
      <c r="R160" s="57"/>
      <c r="S160" s="57"/>
      <c r="T160" s="57"/>
      <c r="U160" s="57"/>
      <c r="V160" s="57"/>
      <c r="W160" s="57"/>
      <c r="X160" s="57"/>
      <c r="Y160" s="57"/>
      <c r="Z160" s="57"/>
      <c r="AA160" s="57"/>
      <c r="AB160" s="57"/>
      <c r="AC160" s="57"/>
      <c r="AD160" s="57"/>
      <c r="AE160" s="57"/>
      <c r="AF160" s="64"/>
      <c r="AG160" s="64"/>
      <c r="AH160" s="64"/>
      <c r="AI160" s="64"/>
      <c r="AJ160" s="61"/>
      <c r="AL160" s="62"/>
      <c r="AM160" s="24"/>
      <c r="AS160" s="24"/>
      <c r="AT160" s="24"/>
      <c r="AU160" s="24"/>
      <c r="AV160" s="24"/>
      <c r="AW160" s="24"/>
      <c r="AX160" s="24"/>
      <c r="AZ160" s="171"/>
      <c r="BA160" s="171"/>
      <c r="BB160" s="57"/>
      <c r="BC160" s="203"/>
      <c r="BD160" s="24"/>
      <c r="BE160" s="151"/>
      <c r="BG160" s="151"/>
      <c r="BI160" s="151"/>
      <c r="BL160" s="152"/>
    </row>
    <row r="161" spans="1:64" s="169" customFormat="1">
      <c r="A161" s="24"/>
      <c r="B161" s="24"/>
      <c r="C161" s="57"/>
      <c r="D161" s="57"/>
      <c r="E161" s="57"/>
      <c r="F161" s="57"/>
      <c r="G161" s="57"/>
      <c r="H161" s="57"/>
      <c r="I161" s="57"/>
      <c r="J161" s="57"/>
      <c r="K161" s="57"/>
      <c r="L161" s="57"/>
      <c r="M161" s="57"/>
      <c r="N161" s="57"/>
      <c r="O161" s="63"/>
      <c r="P161" s="57"/>
      <c r="Q161" s="57"/>
      <c r="R161" s="57"/>
      <c r="S161" s="57"/>
      <c r="T161" s="57"/>
      <c r="U161" s="57"/>
      <c r="V161" s="57"/>
      <c r="W161" s="57"/>
      <c r="X161" s="57"/>
      <c r="Y161" s="57"/>
      <c r="Z161" s="57"/>
      <c r="AA161" s="57"/>
      <c r="AB161" s="57"/>
      <c r="AC161" s="57"/>
      <c r="AD161" s="57"/>
      <c r="AE161" s="57"/>
      <c r="AF161" s="64"/>
      <c r="AG161" s="64"/>
      <c r="AH161" s="64"/>
      <c r="AI161" s="64"/>
      <c r="AJ161" s="61"/>
      <c r="AL161" s="62"/>
      <c r="AM161" s="24"/>
      <c r="AS161" s="24"/>
      <c r="AT161" s="24"/>
      <c r="AU161" s="24"/>
      <c r="AV161" s="24"/>
      <c r="AW161" s="24"/>
      <c r="AX161" s="24"/>
      <c r="AZ161" s="171"/>
      <c r="BA161" s="171"/>
      <c r="BB161" s="57"/>
      <c r="BC161" s="203"/>
      <c r="BD161" s="24"/>
      <c r="BE161" s="151"/>
      <c r="BG161" s="151"/>
      <c r="BI161" s="151"/>
      <c r="BL161" s="152"/>
    </row>
    <row r="162" spans="1:64" s="169" customFormat="1">
      <c r="A162" s="24"/>
      <c r="B162" s="24"/>
      <c r="C162" s="57"/>
      <c r="D162" s="57"/>
      <c r="E162" s="57"/>
      <c r="F162" s="57"/>
      <c r="G162" s="57"/>
      <c r="H162" s="57"/>
      <c r="I162" s="57"/>
      <c r="J162" s="57"/>
      <c r="K162" s="57"/>
      <c r="L162" s="57"/>
      <c r="M162" s="57"/>
      <c r="N162" s="57"/>
      <c r="O162" s="63"/>
      <c r="P162" s="57"/>
      <c r="Q162" s="57"/>
      <c r="R162" s="57"/>
      <c r="S162" s="57"/>
      <c r="T162" s="57"/>
      <c r="U162" s="57"/>
      <c r="V162" s="57"/>
      <c r="W162" s="57"/>
      <c r="X162" s="57"/>
      <c r="Y162" s="57"/>
      <c r="Z162" s="57"/>
      <c r="AA162" s="57"/>
      <c r="AB162" s="57"/>
      <c r="AC162" s="57"/>
      <c r="AD162" s="57"/>
      <c r="AE162" s="57"/>
      <c r="AF162" s="64"/>
      <c r="AG162" s="64"/>
      <c r="AH162" s="64"/>
      <c r="AI162" s="64"/>
      <c r="AJ162" s="61"/>
      <c r="AL162" s="62"/>
      <c r="AM162" s="24"/>
      <c r="AS162" s="24"/>
      <c r="AT162" s="24"/>
      <c r="AU162" s="24"/>
      <c r="AV162" s="24"/>
      <c r="AW162" s="24"/>
      <c r="AX162" s="24"/>
      <c r="AZ162" s="171"/>
      <c r="BA162" s="171"/>
      <c r="BB162" s="57"/>
      <c r="BC162" s="203"/>
      <c r="BD162" s="24"/>
      <c r="BE162" s="151"/>
      <c r="BG162" s="151"/>
      <c r="BI162" s="151"/>
      <c r="BL162" s="152"/>
    </row>
    <row r="163" spans="1:64" s="169" customFormat="1">
      <c r="A163" s="24"/>
      <c r="B163" s="24"/>
      <c r="C163" s="57"/>
      <c r="D163" s="57"/>
      <c r="E163" s="57"/>
      <c r="F163" s="57"/>
      <c r="G163" s="57"/>
      <c r="H163" s="57"/>
      <c r="I163" s="57"/>
      <c r="J163" s="57"/>
      <c r="K163" s="57"/>
      <c r="L163" s="57"/>
      <c r="M163" s="57"/>
      <c r="N163" s="57"/>
      <c r="O163" s="63"/>
      <c r="P163" s="57"/>
      <c r="Q163" s="57"/>
      <c r="R163" s="57"/>
      <c r="S163" s="57"/>
      <c r="T163" s="57"/>
      <c r="U163" s="57"/>
      <c r="V163" s="57"/>
      <c r="W163" s="57"/>
      <c r="X163" s="57"/>
      <c r="Y163" s="57"/>
      <c r="Z163" s="57"/>
      <c r="AA163" s="57"/>
      <c r="AB163" s="57"/>
      <c r="AC163" s="57"/>
      <c r="AD163" s="57"/>
      <c r="AE163" s="57"/>
      <c r="AF163" s="64"/>
      <c r="AG163" s="64"/>
      <c r="AH163" s="64"/>
      <c r="AI163" s="64"/>
      <c r="AJ163" s="61"/>
      <c r="AL163" s="62"/>
      <c r="AM163" s="24"/>
      <c r="AS163" s="24"/>
      <c r="AT163" s="24"/>
      <c r="AU163" s="24"/>
      <c r="AV163" s="24"/>
      <c r="AW163" s="24"/>
      <c r="AX163" s="24"/>
      <c r="AZ163" s="171"/>
      <c r="BA163" s="171"/>
      <c r="BB163" s="57"/>
      <c r="BC163" s="203"/>
      <c r="BD163" s="24"/>
      <c r="BE163" s="151"/>
      <c r="BG163" s="151"/>
      <c r="BI163" s="151"/>
      <c r="BL163" s="152"/>
    </row>
    <row r="164" spans="1:64" s="169" customFormat="1">
      <c r="A164" s="24"/>
      <c r="B164" s="24"/>
      <c r="C164" s="57"/>
      <c r="D164" s="57"/>
      <c r="E164" s="57"/>
      <c r="F164" s="57"/>
      <c r="G164" s="57"/>
      <c r="H164" s="57"/>
      <c r="I164" s="57"/>
      <c r="J164" s="57"/>
      <c r="K164" s="57"/>
      <c r="L164" s="57"/>
      <c r="M164" s="57"/>
      <c r="N164" s="57"/>
      <c r="O164" s="63"/>
      <c r="P164" s="57"/>
      <c r="Q164" s="57"/>
      <c r="R164" s="57"/>
      <c r="S164" s="57"/>
      <c r="T164" s="57"/>
      <c r="U164" s="57"/>
      <c r="V164" s="57"/>
      <c r="W164" s="57"/>
      <c r="X164" s="57"/>
      <c r="Y164" s="57"/>
      <c r="Z164" s="57"/>
      <c r="AA164" s="57"/>
      <c r="AB164" s="57"/>
      <c r="AC164" s="57"/>
      <c r="AD164" s="57"/>
      <c r="AE164" s="57"/>
      <c r="AF164" s="64"/>
      <c r="AG164" s="64"/>
      <c r="AH164" s="64"/>
      <c r="AI164" s="64"/>
      <c r="AJ164" s="61"/>
      <c r="AL164" s="62"/>
      <c r="AM164" s="24"/>
      <c r="AS164" s="24"/>
      <c r="AT164" s="24"/>
      <c r="AU164" s="24"/>
      <c r="AV164" s="24"/>
      <c r="AW164" s="24"/>
      <c r="AX164" s="24"/>
      <c r="AZ164" s="171"/>
      <c r="BA164" s="171"/>
      <c r="BB164" s="57"/>
      <c r="BC164" s="203"/>
      <c r="BD164" s="24"/>
      <c r="BE164" s="151"/>
      <c r="BG164" s="151"/>
      <c r="BI164" s="151"/>
      <c r="BL164" s="152"/>
    </row>
    <row r="165" spans="1:64" s="169" customFormat="1">
      <c r="A165" s="24"/>
      <c r="B165" s="24"/>
      <c r="C165" s="57"/>
      <c r="D165" s="57"/>
      <c r="E165" s="57"/>
      <c r="F165" s="57"/>
      <c r="G165" s="57"/>
      <c r="H165" s="57"/>
      <c r="I165" s="57"/>
      <c r="J165" s="57"/>
      <c r="K165" s="57"/>
      <c r="L165" s="57"/>
      <c r="M165" s="57"/>
      <c r="N165" s="57"/>
      <c r="O165" s="63"/>
      <c r="P165" s="57"/>
      <c r="Q165" s="57"/>
      <c r="R165" s="57"/>
      <c r="S165" s="57"/>
      <c r="T165" s="57"/>
      <c r="U165" s="57"/>
      <c r="V165" s="57"/>
      <c r="W165" s="57"/>
      <c r="X165" s="57"/>
      <c r="Y165" s="57"/>
      <c r="Z165" s="57"/>
      <c r="AA165" s="57"/>
      <c r="AB165" s="57"/>
      <c r="AC165" s="57"/>
      <c r="AD165" s="57"/>
      <c r="AE165" s="57"/>
      <c r="AF165" s="64"/>
      <c r="AG165" s="64"/>
      <c r="AH165" s="64"/>
      <c r="AI165" s="64"/>
      <c r="AJ165" s="61"/>
      <c r="AL165" s="62"/>
      <c r="AM165" s="24"/>
      <c r="AS165" s="24"/>
      <c r="AT165" s="24"/>
      <c r="AU165" s="24"/>
      <c r="AV165" s="24"/>
      <c r="AW165" s="24"/>
      <c r="AX165" s="24"/>
      <c r="AZ165" s="171"/>
      <c r="BA165" s="171"/>
      <c r="BB165" s="57"/>
      <c r="BC165" s="203"/>
      <c r="BD165" s="24"/>
      <c r="BE165" s="151"/>
      <c r="BG165" s="151"/>
      <c r="BI165" s="151"/>
      <c r="BL165" s="152"/>
    </row>
    <row r="166" spans="1:64" s="169" customFormat="1">
      <c r="A166" s="24"/>
      <c r="B166" s="24"/>
      <c r="C166" s="57"/>
      <c r="D166" s="57"/>
      <c r="E166" s="57"/>
      <c r="F166" s="57"/>
      <c r="G166" s="57"/>
      <c r="H166" s="57"/>
      <c r="I166" s="57"/>
      <c r="J166" s="57"/>
      <c r="K166" s="57"/>
      <c r="L166" s="57"/>
      <c r="M166" s="57"/>
      <c r="N166" s="57"/>
      <c r="O166" s="63"/>
      <c r="P166" s="57"/>
      <c r="Q166" s="57"/>
      <c r="R166" s="57"/>
      <c r="S166" s="57"/>
      <c r="T166" s="57"/>
      <c r="U166" s="57"/>
      <c r="V166" s="57"/>
      <c r="W166" s="57"/>
      <c r="X166" s="57"/>
      <c r="Y166" s="57"/>
      <c r="Z166" s="57"/>
      <c r="AA166" s="57"/>
      <c r="AB166" s="57"/>
      <c r="AC166" s="57"/>
      <c r="AD166" s="57"/>
      <c r="AE166" s="57"/>
      <c r="AF166" s="64"/>
      <c r="AG166" s="64"/>
      <c r="AH166" s="64"/>
      <c r="AI166" s="64"/>
      <c r="AJ166" s="61"/>
      <c r="AL166" s="62"/>
      <c r="AM166" s="24"/>
      <c r="AS166" s="24"/>
      <c r="AT166" s="24"/>
      <c r="AU166" s="24"/>
      <c r="AV166" s="24"/>
      <c r="AW166" s="24"/>
      <c r="AX166" s="24"/>
      <c r="AZ166" s="171"/>
      <c r="BA166" s="171"/>
      <c r="BB166" s="57"/>
      <c r="BC166" s="203"/>
      <c r="BD166" s="24"/>
      <c r="BE166" s="151"/>
      <c r="BG166" s="151"/>
      <c r="BI166" s="151"/>
      <c r="BL166" s="152"/>
    </row>
    <row r="167" spans="1:64" s="169" customFormat="1">
      <c r="A167" s="24"/>
      <c r="B167" s="24"/>
      <c r="C167" s="57"/>
      <c r="D167" s="57"/>
      <c r="E167" s="57"/>
      <c r="F167" s="57"/>
      <c r="G167" s="57"/>
      <c r="H167" s="57"/>
      <c r="I167" s="57"/>
      <c r="J167" s="57"/>
      <c r="K167" s="57"/>
      <c r="L167" s="57"/>
      <c r="M167" s="57"/>
      <c r="N167" s="57"/>
      <c r="O167" s="63"/>
      <c r="P167" s="57"/>
      <c r="Q167" s="57"/>
      <c r="R167" s="57"/>
      <c r="S167" s="57"/>
      <c r="T167" s="57"/>
      <c r="U167" s="57"/>
      <c r="V167" s="57"/>
      <c r="W167" s="57"/>
      <c r="X167" s="57"/>
      <c r="Y167" s="57"/>
      <c r="Z167" s="57"/>
      <c r="AA167" s="57"/>
      <c r="AB167" s="57"/>
      <c r="AC167" s="57"/>
      <c r="AD167" s="57"/>
      <c r="AE167" s="57"/>
      <c r="AF167" s="64"/>
      <c r="AG167" s="64"/>
      <c r="AH167" s="64"/>
      <c r="AI167" s="64"/>
      <c r="AJ167" s="61"/>
      <c r="AL167" s="62"/>
      <c r="AM167" s="24"/>
      <c r="AS167" s="24"/>
      <c r="AT167" s="24"/>
      <c r="AU167" s="24"/>
      <c r="AV167" s="24"/>
      <c r="AW167" s="24"/>
      <c r="AX167" s="24"/>
      <c r="AZ167" s="171"/>
      <c r="BA167" s="171"/>
      <c r="BB167" s="57"/>
      <c r="BC167" s="203"/>
      <c r="BD167" s="24"/>
      <c r="BE167" s="151"/>
      <c r="BG167" s="151"/>
      <c r="BI167" s="151"/>
      <c r="BL167" s="152"/>
    </row>
    <row r="168" spans="1:64" s="169" customFormat="1">
      <c r="A168" s="24"/>
      <c r="B168" s="24"/>
      <c r="C168" s="57"/>
      <c r="D168" s="57"/>
      <c r="E168" s="57"/>
      <c r="F168" s="57"/>
      <c r="G168" s="57"/>
      <c r="H168" s="57"/>
      <c r="I168" s="57"/>
      <c r="J168" s="57"/>
      <c r="K168" s="57"/>
      <c r="L168" s="57"/>
      <c r="M168" s="57"/>
      <c r="N168" s="57"/>
      <c r="O168" s="63"/>
      <c r="P168" s="57"/>
      <c r="Q168" s="57"/>
      <c r="R168" s="57"/>
      <c r="S168" s="57"/>
      <c r="T168" s="57"/>
      <c r="U168" s="57"/>
      <c r="V168" s="57"/>
      <c r="W168" s="57"/>
      <c r="X168" s="57"/>
      <c r="Y168" s="57"/>
      <c r="Z168" s="57"/>
      <c r="AA168" s="57"/>
      <c r="AB168" s="57"/>
      <c r="AC168" s="57"/>
      <c r="AD168" s="57"/>
      <c r="AE168" s="57"/>
      <c r="AF168" s="64"/>
      <c r="AG168" s="64"/>
      <c r="AH168" s="64"/>
      <c r="AI168" s="64"/>
      <c r="AJ168" s="61"/>
      <c r="AL168" s="62"/>
      <c r="AM168" s="24"/>
      <c r="AS168" s="24"/>
      <c r="AT168" s="24"/>
      <c r="AU168" s="24"/>
      <c r="AV168" s="24"/>
      <c r="AW168" s="24"/>
      <c r="AX168" s="24"/>
      <c r="AZ168" s="171"/>
      <c r="BA168" s="171"/>
      <c r="BB168" s="57"/>
      <c r="BC168" s="203"/>
      <c r="BD168" s="24"/>
      <c r="BE168" s="151"/>
      <c r="BG168" s="151"/>
      <c r="BI168" s="151"/>
      <c r="BL168" s="152"/>
    </row>
    <row r="169" spans="1:64" s="169" customFormat="1">
      <c r="A169" s="24"/>
      <c r="B169" s="24"/>
      <c r="C169" s="57"/>
      <c r="D169" s="57"/>
      <c r="E169" s="57"/>
      <c r="F169" s="57"/>
      <c r="G169" s="57"/>
      <c r="H169" s="57"/>
      <c r="I169" s="57"/>
      <c r="J169" s="57"/>
      <c r="K169" s="57"/>
      <c r="L169" s="57"/>
      <c r="M169" s="57"/>
      <c r="N169" s="57"/>
      <c r="O169" s="63"/>
      <c r="P169" s="57"/>
      <c r="Q169" s="57"/>
      <c r="R169" s="57"/>
      <c r="S169" s="57"/>
      <c r="T169" s="57"/>
      <c r="U169" s="57"/>
      <c r="V169" s="57"/>
      <c r="W169" s="57"/>
      <c r="X169" s="57"/>
      <c r="Y169" s="57"/>
      <c r="Z169" s="57"/>
      <c r="AA169" s="57"/>
      <c r="AB169" s="57"/>
      <c r="AC169" s="57"/>
      <c r="AD169" s="57"/>
      <c r="AE169" s="57"/>
      <c r="AF169" s="64"/>
      <c r="AG169" s="64"/>
      <c r="AH169" s="64"/>
      <c r="AI169" s="64"/>
      <c r="AJ169" s="61"/>
      <c r="AL169" s="62"/>
      <c r="AM169" s="24"/>
      <c r="AS169" s="24"/>
      <c r="AT169" s="24"/>
      <c r="AU169" s="24"/>
      <c r="AV169" s="24"/>
      <c r="AW169" s="24"/>
      <c r="AX169" s="24"/>
      <c r="AZ169" s="171"/>
      <c r="BA169" s="171"/>
      <c r="BB169" s="57"/>
      <c r="BC169" s="203"/>
      <c r="BD169" s="24"/>
      <c r="BE169" s="151"/>
      <c r="BG169" s="151"/>
      <c r="BI169" s="151"/>
      <c r="BL169" s="152"/>
    </row>
    <row r="170" spans="1:64" s="169" customFormat="1">
      <c r="A170" s="24"/>
      <c r="B170" s="24"/>
      <c r="C170" s="57"/>
      <c r="D170" s="57"/>
      <c r="E170" s="57"/>
      <c r="F170" s="57"/>
      <c r="G170" s="57"/>
      <c r="H170" s="57"/>
      <c r="I170" s="57"/>
      <c r="J170" s="57"/>
      <c r="K170" s="57"/>
      <c r="L170" s="57"/>
      <c r="M170" s="57"/>
      <c r="N170" s="57"/>
      <c r="O170" s="63"/>
      <c r="P170" s="57"/>
      <c r="Q170" s="57"/>
      <c r="R170" s="57"/>
      <c r="S170" s="57"/>
      <c r="T170" s="57"/>
      <c r="U170" s="57"/>
      <c r="V170" s="57"/>
      <c r="W170" s="57"/>
      <c r="X170" s="57"/>
      <c r="Y170" s="57"/>
      <c r="Z170" s="57"/>
      <c r="AA170" s="57"/>
      <c r="AB170" s="57"/>
      <c r="AC170" s="57"/>
      <c r="AD170" s="57"/>
      <c r="AE170" s="57"/>
      <c r="AF170" s="64"/>
      <c r="AG170" s="64"/>
      <c r="AH170" s="64"/>
      <c r="AI170" s="64"/>
      <c r="AJ170" s="61"/>
      <c r="AL170" s="62"/>
      <c r="AM170" s="24"/>
      <c r="AS170" s="24"/>
      <c r="AT170" s="24"/>
      <c r="AU170" s="24"/>
      <c r="AV170" s="24"/>
      <c r="AW170" s="24"/>
      <c r="AX170" s="24"/>
      <c r="AZ170" s="171"/>
      <c r="BA170" s="171"/>
      <c r="BB170" s="57"/>
      <c r="BC170" s="203"/>
      <c r="BD170" s="24"/>
      <c r="BE170" s="151"/>
      <c r="BG170" s="151"/>
      <c r="BI170" s="151"/>
      <c r="BL170" s="152"/>
    </row>
    <row r="171" spans="1:64" s="169" customFormat="1">
      <c r="A171" s="24"/>
      <c r="B171" s="24"/>
      <c r="C171" s="57"/>
      <c r="D171" s="57"/>
      <c r="E171" s="57"/>
      <c r="F171" s="57"/>
      <c r="G171" s="57"/>
      <c r="H171" s="57"/>
      <c r="I171" s="57"/>
      <c r="J171" s="57"/>
      <c r="K171" s="57"/>
      <c r="L171" s="57"/>
      <c r="M171" s="57"/>
      <c r="N171" s="57"/>
      <c r="O171" s="63"/>
      <c r="P171" s="57"/>
      <c r="Q171" s="57"/>
      <c r="R171" s="57"/>
      <c r="S171" s="57"/>
      <c r="T171" s="57"/>
      <c r="U171" s="57"/>
      <c r="V171" s="57"/>
      <c r="W171" s="57"/>
      <c r="X171" s="57"/>
      <c r="Y171" s="57"/>
      <c r="Z171" s="57"/>
      <c r="AA171" s="57"/>
      <c r="AB171" s="57"/>
      <c r="AC171" s="57"/>
      <c r="AD171" s="57"/>
      <c r="AE171" s="57"/>
      <c r="AF171" s="64"/>
      <c r="AG171" s="64"/>
      <c r="AH171" s="64"/>
      <c r="AI171" s="64"/>
      <c r="AJ171" s="61"/>
      <c r="AL171" s="62"/>
      <c r="AM171" s="24"/>
      <c r="AS171" s="24"/>
      <c r="AT171" s="24"/>
      <c r="AU171" s="24"/>
      <c r="AV171" s="24"/>
      <c r="AW171" s="24"/>
      <c r="AX171" s="24"/>
      <c r="AZ171" s="171"/>
      <c r="BA171" s="171"/>
      <c r="BB171" s="57"/>
      <c r="BC171" s="203"/>
      <c r="BD171" s="24"/>
      <c r="BE171" s="151"/>
      <c r="BG171" s="151"/>
      <c r="BI171" s="151"/>
      <c r="BL171" s="152"/>
    </row>
    <row r="172" spans="1:64" s="169" customFormat="1">
      <c r="A172" s="24"/>
      <c r="B172" s="24"/>
      <c r="C172" s="57"/>
      <c r="D172" s="57"/>
      <c r="E172" s="57"/>
      <c r="F172" s="57"/>
      <c r="G172" s="57"/>
      <c r="H172" s="57"/>
      <c r="I172" s="57"/>
      <c r="J172" s="57"/>
      <c r="K172" s="57"/>
      <c r="L172" s="57"/>
      <c r="M172" s="57"/>
      <c r="N172" s="57"/>
      <c r="O172" s="63"/>
      <c r="P172" s="57"/>
      <c r="Q172" s="57"/>
      <c r="R172" s="57"/>
      <c r="S172" s="57"/>
      <c r="T172" s="57"/>
      <c r="U172" s="57"/>
      <c r="V172" s="57"/>
      <c r="W172" s="57"/>
      <c r="X172" s="57"/>
      <c r="Y172" s="57"/>
      <c r="Z172" s="57"/>
      <c r="AA172" s="57"/>
      <c r="AB172" s="57"/>
      <c r="AC172" s="57"/>
      <c r="AD172" s="57"/>
      <c r="AE172" s="57"/>
      <c r="AF172" s="64"/>
      <c r="AG172" s="64"/>
      <c r="AH172" s="64"/>
      <c r="AI172" s="64"/>
      <c r="AJ172" s="61"/>
      <c r="AL172" s="62"/>
      <c r="AM172" s="24"/>
      <c r="AS172" s="24"/>
      <c r="AT172" s="24"/>
      <c r="AU172" s="24"/>
      <c r="AV172" s="24"/>
      <c r="AW172" s="24"/>
      <c r="AX172" s="24"/>
      <c r="AZ172" s="171"/>
      <c r="BA172" s="171"/>
      <c r="BB172" s="57"/>
      <c r="BC172" s="203"/>
      <c r="BD172" s="24"/>
      <c r="BE172" s="151"/>
      <c r="BG172" s="151"/>
      <c r="BI172" s="151"/>
      <c r="BL172" s="152"/>
    </row>
    <row r="173" spans="1:64" s="169" customFormat="1">
      <c r="A173" s="24"/>
      <c r="B173" s="24"/>
      <c r="C173" s="57"/>
      <c r="D173" s="57"/>
      <c r="E173" s="57"/>
      <c r="F173" s="57"/>
      <c r="G173" s="57"/>
      <c r="H173" s="57"/>
      <c r="I173" s="57"/>
      <c r="J173" s="57"/>
      <c r="K173" s="57"/>
      <c r="L173" s="57"/>
      <c r="M173" s="57"/>
      <c r="N173" s="57"/>
      <c r="O173" s="63"/>
      <c r="P173" s="57"/>
      <c r="Q173" s="57"/>
      <c r="R173" s="57"/>
      <c r="S173" s="57"/>
      <c r="T173" s="57"/>
      <c r="U173" s="57"/>
      <c r="V173" s="57"/>
      <c r="W173" s="57"/>
      <c r="X173" s="57"/>
      <c r="Y173" s="57"/>
      <c r="Z173" s="57"/>
      <c r="AA173" s="57"/>
      <c r="AB173" s="57"/>
      <c r="AC173" s="57"/>
      <c r="AD173" s="57"/>
      <c r="AE173" s="57"/>
      <c r="AF173" s="64"/>
      <c r="AG173" s="64"/>
      <c r="AH173" s="64"/>
      <c r="AI173" s="64"/>
      <c r="AJ173" s="61"/>
      <c r="AL173" s="62"/>
      <c r="AM173" s="24"/>
      <c r="AS173" s="24"/>
      <c r="AT173" s="24"/>
      <c r="AU173" s="24"/>
      <c r="AV173" s="24"/>
      <c r="AW173" s="24"/>
      <c r="AX173" s="24"/>
      <c r="AZ173" s="171"/>
      <c r="BA173" s="171"/>
      <c r="BB173" s="57"/>
      <c r="BC173" s="203"/>
      <c r="BD173" s="24"/>
      <c r="BE173" s="151"/>
      <c r="BG173" s="151"/>
      <c r="BI173" s="151"/>
      <c r="BL173" s="152"/>
    </row>
    <row r="174" spans="1:64" s="169" customFormat="1">
      <c r="A174" s="24"/>
      <c r="B174" s="24"/>
      <c r="C174" s="57"/>
      <c r="D174" s="57"/>
      <c r="E174" s="57"/>
      <c r="F174" s="57"/>
      <c r="G174" s="57"/>
      <c r="H174" s="57"/>
      <c r="I174" s="57"/>
      <c r="J174" s="57"/>
      <c r="K174" s="57"/>
      <c r="L174" s="57"/>
      <c r="M174" s="57"/>
      <c r="N174" s="57"/>
      <c r="O174" s="63"/>
      <c r="P174" s="57"/>
      <c r="Q174" s="57"/>
      <c r="R174" s="57"/>
      <c r="S174" s="57"/>
      <c r="T174" s="57"/>
      <c r="U174" s="57"/>
      <c r="V174" s="57"/>
      <c r="W174" s="57"/>
      <c r="X174" s="57"/>
      <c r="Y174" s="57"/>
      <c r="Z174" s="57"/>
      <c r="AA174" s="57"/>
      <c r="AB174" s="57"/>
      <c r="AC174" s="57"/>
      <c r="AD174" s="57"/>
      <c r="AE174" s="57"/>
      <c r="AF174" s="64"/>
      <c r="AG174" s="64"/>
      <c r="AH174" s="64"/>
      <c r="AI174" s="64"/>
      <c r="AJ174" s="61"/>
      <c r="AL174" s="62"/>
      <c r="AM174" s="24"/>
      <c r="AS174" s="24"/>
      <c r="AT174" s="24"/>
      <c r="AU174" s="24"/>
      <c r="AV174" s="24"/>
      <c r="AW174" s="24"/>
      <c r="AX174" s="24"/>
      <c r="AZ174" s="171"/>
      <c r="BA174" s="171"/>
      <c r="BB174" s="57"/>
      <c r="BC174" s="203"/>
      <c r="BD174" s="24"/>
      <c r="BE174" s="151"/>
      <c r="BG174" s="151"/>
      <c r="BI174" s="151"/>
      <c r="BL174" s="152"/>
    </row>
    <row r="175" spans="1:64" s="169" customFormat="1">
      <c r="A175" s="24"/>
      <c r="B175" s="24"/>
      <c r="C175" s="57"/>
      <c r="D175" s="57"/>
      <c r="E175" s="57"/>
      <c r="F175" s="57"/>
      <c r="G175" s="57"/>
      <c r="H175" s="57"/>
      <c r="I175" s="57"/>
      <c r="J175" s="57"/>
      <c r="K175" s="57"/>
      <c r="L175" s="57"/>
      <c r="M175" s="57"/>
      <c r="N175" s="57"/>
      <c r="O175" s="63"/>
      <c r="P175" s="57"/>
      <c r="Q175" s="57"/>
      <c r="R175" s="57"/>
      <c r="S175" s="57"/>
      <c r="T175" s="57"/>
      <c r="U175" s="57"/>
      <c r="V175" s="57"/>
      <c r="W175" s="57"/>
      <c r="X175" s="57"/>
      <c r="Y175" s="57"/>
      <c r="Z175" s="57"/>
      <c r="AA175" s="57"/>
      <c r="AB175" s="57"/>
      <c r="AC175" s="57"/>
      <c r="AD175" s="57"/>
      <c r="AE175" s="57"/>
      <c r="AF175" s="64"/>
      <c r="AG175" s="64"/>
      <c r="AH175" s="64"/>
      <c r="AI175" s="64"/>
      <c r="AJ175" s="61"/>
      <c r="AL175" s="62"/>
      <c r="AM175" s="24"/>
      <c r="AS175" s="24"/>
      <c r="AT175" s="24"/>
      <c r="AU175" s="24"/>
      <c r="AV175" s="24"/>
      <c r="AW175" s="24"/>
      <c r="AX175" s="24"/>
      <c r="AZ175" s="171"/>
      <c r="BA175" s="171"/>
      <c r="BB175" s="57"/>
      <c r="BC175" s="203"/>
      <c r="BD175" s="24"/>
      <c r="BE175" s="151"/>
      <c r="BG175" s="151"/>
      <c r="BI175" s="151"/>
      <c r="BL175" s="152"/>
    </row>
    <row r="176" spans="1:64" s="169" customFormat="1">
      <c r="A176" s="24"/>
      <c r="B176" s="24"/>
      <c r="C176" s="57"/>
      <c r="D176" s="57"/>
      <c r="E176" s="57"/>
      <c r="F176" s="57"/>
      <c r="G176" s="57"/>
      <c r="H176" s="57"/>
      <c r="I176" s="57"/>
      <c r="J176" s="57"/>
      <c r="K176" s="57"/>
      <c r="L176" s="57"/>
      <c r="M176" s="57"/>
      <c r="N176" s="57"/>
      <c r="O176" s="63"/>
      <c r="P176" s="57"/>
      <c r="Q176" s="57"/>
      <c r="R176" s="57"/>
      <c r="S176" s="57"/>
      <c r="T176" s="57"/>
      <c r="U176" s="57"/>
      <c r="V176" s="57"/>
      <c r="W176" s="57"/>
      <c r="X176" s="57"/>
      <c r="Y176" s="57"/>
      <c r="Z176" s="57"/>
      <c r="AA176" s="57"/>
      <c r="AB176" s="57"/>
      <c r="AC176" s="57"/>
      <c r="AD176" s="57"/>
      <c r="AE176" s="57"/>
      <c r="AF176" s="64"/>
      <c r="AG176" s="64"/>
      <c r="AH176" s="64"/>
      <c r="AI176" s="64"/>
      <c r="AJ176" s="61"/>
      <c r="AL176" s="62"/>
      <c r="AM176" s="24"/>
      <c r="AS176" s="24"/>
      <c r="AT176" s="24"/>
      <c r="AU176" s="24"/>
      <c r="AV176" s="24"/>
      <c r="AW176" s="24"/>
      <c r="AX176" s="24"/>
      <c r="AZ176" s="171"/>
      <c r="BA176" s="171"/>
      <c r="BB176" s="57"/>
      <c r="BC176" s="203"/>
      <c r="BD176" s="24"/>
      <c r="BE176" s="151"/>
      <c r="BG176" s="151"/>
      <c r="BI176" s="151"/>
      <c r="BL176" s="152"/>
    </row>
    <row r="177" spans="1:64" s="169" customFormat="1">
      <c r="A177" s="24"/>
      <c r="B177" s="24"/>
      <c r="C177" s="57"/>
      <c r="D177" s="57"/>
      <c r="E177" s="57"/>
      <c r="F177" s="57"/>
      <c r="G177" s="57"/>
      <c r="H177" s="57"/>
      <c r="I177" s="57"/>
      <c r="J177" s="57"/>
      <c r="K177" s="57"/>
      <c r="L177" s="57"/>
      <c r="M177" s="57"/>
      <c r="N177" s="57"/>
      <c r="O177" s="63"/>
      <c r="P177" s="57"/>
      <c r="Q177" s="57"/>
      <c r="R177" s="57"/>
      <c r="S177" s="57"/>
      <c r="T177" s="57"/>
      <c r="U177" s="57"/>
      <c r="V177" s="57"/>
      <c r="W177" s="57"/>
      <c r="X177" s="57"/>
      <c r="Y177" s="57"/>
      <c r="Z177" s="57"/>
      <c r="AA177" s="57"/>
      <c r="AB177" s="57"/>
      <c r="AC177" s="57"/>
      <c r="AD177" s="57"/>
      <c r="AE177" s="57"/>
      <c r="AF177" s="64"/>
      <c r="AG177" s="64"/>
      <c r="AH177" s="64"/>
      <c r="AI177" s="64"/>
      <c r="AJ177" s="61"/>
      <c r="AL177" s="62"/>
      <c r="AM177" s="24"/>
      <c r="AS177" s="24"/>
      <c r="AT177" s="24"/>
      <c r="AU177" s="24"/>
      <c r="AV177" s="24"/>
      <c r="AW177" s="24"/>
      <c r="AX177" s="24"/>
      <c r="AZ177" s="171"/>
      <c r="BA177" s="171"/>
      <c r="BB177" s="57"/>
      <c r="BC177" s="203"/>
      <c r="BD177" s="24"/>
      <c r="BE177" s="151"/>
      <c r="BG177" s="151"/>
      <c r="BI177" s="151"/>
      <c r="BL177" s="152"/>
    </row>
    <row r="178" spans="1:64" s="169" customFormat="1">
      <c r="A178" s="24"/>
      <c r="B178" s="24"/>
      <c r="C178" s="57"/>
      <c r="D178" s="57"/>
      <c r="E178" s="57"/>
      <c r="F178" s="57"/>
      <c r="G178" s="57"/>
      <c r="H178" s="57"/>
      <c r="I178" s="57"/>
      <c r="J178" s="57"/>
      <c r="K178" s="57"/>
      <c r="L178" s="57"/>
      <c r="M178" s="57"/>
      <c r="N178" s="57"/>
      <c r="O178" s="63"/>
      <c r="P178" s="57"/>
      <c r="Q178" s="57"/>
      <c r="R178" s="57"/>
      <c r="S178" s="57"/>
      <c r="T178" s="57"/>
      <c r="U178" s="57"/>
      <c r="V178" s="57"/>
      <c r="W178" s="57"/>
      <c r="X178" s="57"/>
      <c r="Y178" s="57"/>
      <c r="Z178" s="57"/>
      <c r="AA178" s="57"/>
      <c r="AB178" s="57"/>
      <c r="AC178" s="57"/>
      <c r="AD178" s="57"/>
      <c r="AE178" s="57"/>
      <c r="AF178" s="64"/>
      <c r="AG178" s="64"/>
      <c r="AH178" s="64"/>
      <c r="AI178" s="64"/>
      <c r="AJ178" s="61"/>
      <c r="AL178" s="62"/>
      <c r="AM178" s="24"/>
      <c r="AS178" s="24"/>
      <c r="AT178" s="24"/>
      <c r="AU178" s="24"/>
      <c r="AV178" s="24"/>
      <c r="AW178" s="24"/>
      <c r="AX178" s="24"/>
      <c r="AZ178" s="171"/>
      <c r="BA178" s="171"/>
      <c r="BB178" s="57"/>
      <c r="BC178" s="203"/>
      <c r="BD178" s="24"/>
      <c r="BE178" s="151"/>
      <c r="BG178" s="151"/>
      <c r="BI178" s="151"/>
      <c r="BL178" s="152"/>
    </row>
    <row r="179" spans="1:64" s="169" customFormat="1">
      <c r="A179" s="24"/>
      <c r="B179" s="24"/>
      <c r="C179" s="57"/>
      <c r="D179" s="57"/>
      <c r="E179" s="57"/>
      <c r="F179" s="57"/>
      <c r="G179" s="57"/>
      <c r="H179" s="57"/>
      <c r="I179" s="57"/>
      <c r="J179" s="57"/>
      <c r="K179" s="57"/>
      <c r="L179" s="57"/>
      <c r="M179" s="57"/>
      <c r="N179" s="57"/>
      <c r="O179" s="63"/>
      <c r="P179" s="57"/>
      <c r="Q179" s="57"/>
      <c r="R179" s="57"/>
      <c r="S179" s="57"/>
      <c r="T179" s="57"/>
      <c r="U179" s="57"/>
      <c r="V179" s="57"/>
      <c r="W179" s="57"/>
      <c r="X179" s="57"/>
      <c r="Y179" s="57"/>
      <c r="Z179" s="57"/>
      <c r="AA179" s="57"/>
      <c r="AB179" s="57"/>
      <c r="AC179" s="57"/>
      <c r="AD179" s="57"/>
      <c r="AE179" s="57"/>
      <c r="AF179" s="64"/>
      <c r="AG179" s="64"/>
      <c r="AH179" s="64"/>
      <c r="AI179" s="64"/>
      <c r="AJ179" s="61"/>
      <c r="AL179" s="62"/>
      <c r="AM179" s="24"/>
      <c r="AS179" s="24"/>
      <c r="AT179" s="24"/>
      <c r="AU179" s="24"/>
      <c r="AV179" s="24"/>
      <c r="AW179" s="24"/>
      <c r="AX179" s="24"/>
      <c r="AZ179" s="171"/>
      <c r="BA179" s="171"/>
      <c r="BB179" s="57"/>
      <c r="BC179" s="203"/>
      <c r="BD179" s="24"/>
      <c r="BE179" s="151"/>
      <c r="BG179" s="151"/>
      <c r="BI179" s="151"/>
      <c r="BL179" s="152"/>
    </row>
    <row r="180" spans="1:64" s="169" customFormat="1">
      <c r="A180" s="24"/>
      <c r="B180" s="24"/>
      <c r="C180" s="57"/>
      <c r="D180" s="57"/>
      <c r="E180" s="57"/>
      <c r="F180" s="57"/>
      <c r="G180" s="57"/>
      <c r="H180" s="57"/>
      <c r="I180" s="57"/>
      <c r="J180" s="57"/>
      <c r="K180" s="57"/>
      <c r="L180" s="57"/>
      <c r="M180" s="57"/>
      <c r="N180" s="57"/>
      <c r="O180" s="63"/>
      <c r="P180" s="57"/>
      <c r="Q180" s="57"/>
      <c r="R180" s="57"/>
      <c r="S180" s="57"/>
      <c r="T180" s="57"/>
      <c r="U180" s="57"/>
      <c r="V180" s="57"/>
      <c r="W180" s="57"/>
      <c r="X180" s="57"/>
      <c r="Y180" s="57"/>
      <c r="Z180" s="57"/>
      <c r="AA180" s="57"/>
      <c r="AB180" s="57"/>
      <c r="AC180" s="57"/>
      <c r="AD180" s="57"/>
      <c r="AE180" s="57"/>
      <c r="AF180" s="64"/>
      <c r="AG180" s="64"/>
      <c r="AH180" s="64"/>
      <c r="AI180" s="64"/>
      <c r="AJ180" s="61"/>
      <c r="AL180" s="62"/>
      <c r="AM180" s="24"/>
      <c r="AS180" s="24"/>
      <c r="AT180" s="24"/>
      <c r="AU180" s="24"/>
      <c r="AV180" s="24"/>
      <c r="AW180" s="24"/>
      <c r="AX180" s="24"/>
      <c r="AZ180" s="171"/>
      <c r="BA180" s="171"/>
      <c r="BB180" s="57"/>
      <c r="BC180" s="203"/>
      <c r="BD180" s="24"/>
      <c r="BE180" s="151"/>
      <c r="BG180" s="151"/>
      <c r="BI180" s="151"/>
      <c r="BL180" s="152"/>
    </row>
    <row r="181" spans="1:64" s="169" customFormat="1">
      <c r="A181" s="24"/>
      <c r="B181" s="24"/>
      <c r="C181" s="57"/>
      <c r="D181" s="57"/>
      <c r="E181" s="57"/>
      <c r="F181" s="57"/>
      <c r="G181" s="57"/>
      <c r="H181" s="57"/>
      <c r="I181" s="57"/>
      <c r="J181" s="57"/>
      <c r="K181" s="57"/>
      <c r="L181" s="57"/>
      <c r="M181" s="57"/>
      <c r="N181" s="57"/>
      <c r="O181" s="63"/>
      <c r="P181" s="57"/>
      <c r="Q181" s="57"/>
      <c r="R181" s="57"/>
      <c r="S181" s="57"/>
      <c r="T181" s="57"/>
      <c r="U181" s="57"/>
      <c r="V181" s="57"/>
      <c r="W181" s="57"/>
      <c r="X181" s="57"/>
      <c r="Y181" s="57"/>
      <c r="Z181" s="57"/>
      <c r="AA181" s="57"/>
      <c r="AB181" s="57"/>
      <c r="AC181" s="57"/>
      <c r="AD181" s="57"/>
      <c r="AE181" s="57"/>
      <c r="AF181" s="64"/>
      <c r="AG181" s="64"/>
      <c r="AH181" s="64"/>
      <c r="AI181" s="64"/>
      <c r="AJ181" s="61"/>
      <c r="AL181" s="62"/>
      <c r="AM181" s="24"/>
      <c r="AS181" s="24"/>
      <c r="AT181" s="24"/>
      <c r="AU181" s="24"/>
      <c r="AV181" s="24"/>
      <c r="AW181" s="24"/>
      <c r="AX181" s="24"/>
      <c r="AZ181" s="171"/>
      <c r="BA181" s="171"/>
      <c r="BB181" s="57"/>
      <c r="BC181" s="203"/>
      <c r="BD181" s="24"/>
      <c r="BE181" s="151"/>
      <c r="BG181" s="151"/>
      <c r="BI181" s="151"/>
      <c r="BL181" s="152"/>
    </row>
    <row r="182" spans="1:64" s="169" customFormat="1">
      <c r="A182" s="24"/>
      <c r="B182" s="24"/>
      <c r="C182" s="57"/>
      <c r="D182" s="57"/>
      <c r="E182" s="57"/>
      <c r="F182" s="57"/>
      <c r="G182" s="57"/>
      <c r="H182" s="57"/>
      <c r="I182" s="57"/>
      <c r="J182" s="57"/>
      <c r="K182" s="57"/>
      <c r="L182" s="57"/>
      <c r="M182" s="57"/>
      <c r="N182" s="57"/>
      <c r="O182" s="63"/>
      <c r="P182" s="57"/>
      <c r="Q182" s="57"/>
      <c r="R182" s="57"/>
      <c r="S182" s="57"/>
      <c r="T182" s="57"/>
      <c r="U182" s="57"/>
      <c r="V182" s="57"/>
      <c r="W182" s="57"/>
      <c r="X182" s="57"/>
      <c r="Y182" s="57"/>
      <c r="Z182" s="57"/>
      <c r="AA182" s="57"/>
      <c r="AB182" s="57"/>
      <c r="AC182" s="57"/>
      <c r="AD182" s="57"/>
      <c r="AE182" s="57"/>
      <c r="AF182" s="64"/>
      <c r="AG182" s="64"/>
      <c r="AH182" s="64"/>
      <c r="AI182" s="64"/>
      <c r="AJ182" s="61"/>
      <c r="AL182" s="62"/>
      <c r="AM182" s="24"/>
      <c r="AS182" s="24"/>
      <c r="AT182" s="24"/>
      <c r="AU182" s="24"/>
      <c r="AV182" s="24"/>
      <c r="AW182" s="24"/>
      <c r="AX182" s="24"/>
      <c r="AZ182" s="171"/>
      <c r="BA182" s="171"/>
      <c r="BB182" s="57"/>
      <c r="BC182" s="203"/>
      <c r="BD182" s="24"/>
      <c r="BE182" s="151"/>
      <c r="BG182" s="151"/>
      <c r="BI182" s="151"/>
      <c r="BL182" s="152"/>
    </row>
    <row r="183" spans="1:64" s="169" customFormat="1">
      <c r="A183" s="24"/>
      <c r="B183" s="24"/>
      <c r="C183" s="57"/>
      <c r="D183" s="57"/>
      <c r="E183" s="57"/>
      <c r="F183" s="57"/>
      <c r="G183" s="57"/>
      <c r="H183" s="57"/>
      <c r="I183" s="57"/>
      <c r="J183" s="57"/>
      <c r="K183" s="57"/>
      <c r="L183" s="57"/>
      <c r="M183" s="57"/>
      <c r="N183" s="57"/>
      <c r="O183" s="63"/>
      <c r="P183" s="57"/>
      <c r="Q183" s="57"/>
      <c r="R183" s="57"/>
      <c r="S183" s="57"/>
      <c r="T183" s="57"/>
      <c r="U183" s="57"/>
      <c r="V183" s="57"/>
      <c r="W183" s="57"/>
      <c r="X183" s="57"/>
      <c r="Y183" s="57"/>
      <c r="Z183" s="57"/>
      <c r="AA183" s="57"/>
      <c r="AB183" s="57"/>
      <c r="AC183" s="57"/>
      <c r="AD183" s="57"/>
      <c r="AE183" s="57"/>
      <c r="AF183" s="64"/>
      <c r="AG183" s="64"/>
      <c r="AH183" s="64"/>
      <c r="AI183" s="64"/>
      <c r="AJ183" s="61"/>
      <c r="AL183" s="62"/>
      <c r="AM183" s="24"/>
      <c r="AS183" s="24"/>
      <c r="AT183" s="24"/>
      <c r="AU183" s="24"/>
      <c r="AV183" s="24"/>
      <c r="AW183" s="24"/>
      <c r="AX183" s="24"/>
      <c r="AZ183" s="171"/>
      <c r="BA183" s="171"/>
      <c r="BB183" s="57"/>
      <c r="BC183" s="203"/>
      <c r="BD183" s="24"/>
      <c r="BE183" s="151"/>
      <c r="BG183" s="151"/>
      <c r="BI183" s="151"/>
      <c r="BL183" s="152"/>
    </row>
    <row r="184" spans="1:64" s="169" customFormat="1">
      <c r="A184" s="24"/>
      <c r="B184" s="24"/>
      <c r="C184" s="57"/>
      <c r="D184" s="57"/>
      <c r="E184" s="57"/>
      <c r="F184" s="57"/>
      <c r="G184" s="57"/>
      <c r="H184" s="57"/>
      <c r="I184" s="57"/>
      <c r="J184" s="57"/>
      <c r="K184" s="57"/>
      <c r="L184" s="57"/>
      <c r="M184" s="57"/>
      <c r="N184" s="57"/>
      <c r="O184" s="63"/>
      <c r="P184" s="57"/>
      <c r="Q184" s="57"/>
      <c r="R184" s="57"/>
      <c r="S184" s="57"/>
      <c r="T184" s="57"/>
      <c r="U184" s="57"/>
      <c r="V184" s="57"/>
      <c r="W184" s="57"/>
      <c r="X184" s="57"/>
      <c r="Y184" s="57"/>
      <c r="Z184" s="57"/>
      <c r="AA184" s="57"/>
      <c r="AB184" s="57"/>
      <c r="AC184" s="57"/>
      <c r="AD184" s="57"/>
      <c r="AE184" s="57"/>
      <c r="AF184" s="64"/>
      <c r="AG184" s="64"/>
      <c r="AH184" s="64"/>
      <c r="AI184" s="64"/>
      <c r="AJ184" s="61"/>
      <c r="AL184" s="62"/>
      <c r="AM184" s="24"/>
      <c r="AS184" s="24"/>
      <c r="AT184" s="24"/>
      <c r="AU184" s="24"/>
      <c r="AV184" s="24"/>
      <c r="AW184" s="24"/>
      <c r="AX184" s="24"/>
      <c r="AZ184" s="171"/>
      <c r="BA184" s="171"/>
      <c r="BB184" s="57"/>
      <c r="BC184" s="203"/>
      <c r="BD184" s="24"/>
      <c r="BE184" s="151"/>
      <c r="BG184" s="151"/>
      <c r="BI184" s="151"/>
      <c r="BL184" s="152"/>
    </row>
    <row r="185" spans="1:64" s="169" customFormat="1">
      <c r="A185" s="24"/>
      <c r="B185" s="24"/>
      <c r="C185" s="57"/>
      <c r="D185" s="57"/>
      <c r="E185" s="57"/>
      <c r="F185" s="57"/>
      <c r="G185" s="57"/>
      <c r="H185" s="57"/>
      <c r="I185" s="57"/>
      <c r="J185" s="57"/>
      <c r="K185" s="57"/>
      <c r="L185" s="57"/>
      <c r="M185" s="57"/>
      <c r="N185" s="57"/>
      <c r="O185" s="63"/>
      <c r="P185" s="57"/>
      <c r="Q185" s="57"/>
      <c r="R185" s="57"/>
      <c r="S185" s="57"/>
      <c r="T185" s="57"/>
      <c r="U185" s="57"/>
      <c r="V185" s="57"/>
      <c r="W185" s="57"/>
      <c r="X185" s="57"/>
      <c r="Y185" s="57"/>
      <c r="Z185" s="57"/>
      <c r="AA185" s="57"/>
      <c r="AB185" s="57"/>
      <c r="AC185" s="57"/>
      <c r="AD185" s="57"/>
      <c r="AE185" s="57"/>
      <c r="AF185" s="64"/>
      <c r="AG185" s="64"/>
      <c r="AH185" s="64"/>
      <c r="AI185" s="64"/>
      <c r="AJ185" s="61"/>
      <c r="AL185" s="62"/>
      <c r="AM185" s="24"/>
      <c r="AS185" s="24"/>
      <c r="AT185" s="24"/>
      <c r="AU185" s="24"/>
      <c r="AV185" s="24"/>
      <c r="AW185" s="24"/>
      <c r="AX185" s="24"/>
      <c r="AZ185" s="171"/>
      <c r="BA185" s="171"/>
      <c r="BB185" s="57"/>
      <c r="BC185" s="203"/>
      <c r="BD185" s="24"/>
      <c r="BE185" s="151"/>
      <c r="BG185" s="151"/>
      <c r="BI185" s="151"/>
      <c r="BL185" s="152"/>
    </row>
    <row r="186" spans="1:64" s="169" customFormat="1">
      <c r="A186" s="24"/>
      <c r="B186" s="24"/>
      <c r="C186" s="57"/>
      <c r="D186" s="57"/>
      <c r="E186" s="57"/>
      <c r="F186" s="57"/>
      <c r="G186" s="57"/>
      <c r="H186" s="57"/>
      <c r="I186" s="57"/>
      <c r="J186" s="57"/>
      <c r="K186" s="57"/>
      <c r="L186" s="57"/>
      <c r="M186" s="57"/>
      <c r="N186" s="57"/>
      <c r="O186" s="63"/>
      <c r="P186" s="57"/>
      <c r="Q186" s="57"/>
      <c r="R186" s="57"/>
      <c r="S186" s="57"/>
      <c r="T186" s="57"/>
      <c r="U186" s="57"/>
      <c r="V186" s="57"/>
      <c r="W186" s="57"/>
      <c r="X186" s="57"/>
      <c r="Y186" s="57"/>
      <c r="Z186" s="57"/>
      <c r="AA186" s="57"/>
      <c r="AB186" s="57"/>
      <c r="AC186" s="57"/>
      <c r="AD186" s="57"/>
      <c r="AE186" s="57"/>
      <c r="AF186" s="64"/>
      <c r="AG186" s="64"/>
      <c r="AH186" s="64"/>
      <c r="AI186" s="64"/>
      <c r="AJ186" s="61"/>
      <c r="AL186" s="62"/>
      <c r="AM186" s="24"/>
      <c r="AS186" s="24"/>
      <c r="AT186" s="24"/>
      <c r="AU186" s="24"/>
      <c r="AV186" s="24"/>
      <c r="AW186" s="24"/>
      <c r="AX186" s="24"/>
      <c r="AZ186" s="171"/>
      <c r="BA186" s="171"/>
      <c r="BB186" s="57"/>
      <c r="BC186" s="203"/>
      <c r="BD186" s="24"/>
      <c r="BE186" s="151"/>
      <c r="BG186" s="151"/>
      <c r="BI186" s="151"/>
      <c r="BL186" s="152"/>
    </row>
    <row r="187" spans="1:64" s="169" customFormat="1">
      <c r="A187" s="24"/>
      <c r="B187" s="24"/>
      <c r="C187" s="57"/>
      <c r="D187" s="57"/>
      <c r="E187" s="57"/>
      <c r="F187" s="57"/>
      <c r="G187" s="57"/>
      <c r="H187" s="57"/>
      <c r="I187" s="57"/>
      <c r="J187" s="57"/>
      <c r="K187" s="57"/>
      <c r="L187" s="57"/>
      <c r="M187" s="57"/>
      <c r="N187" s="57"/>
      <c r="O187" s="63"/>
      <c r="P187" s="57"/>
      <c r="Q187" s="57"/>
      <c r="R187" s="57"/>
      <c r="S187" s="57"/>
      <c r="T187" s="57"/>
      <c r="U187" s="57"/>
      <c r="V187" s="57"/>
      <c r="W187" s="57"/>
      <c r="X187" s="57"/>
      <c r="Y187" s="57"/>
      <c r="Z187" s="57"/>
      <c r="AA187" s="57"/>
      <c r="AB187" s="57"/>
      <c r="AC187" s="57"/>
      <c r="AD187" s="57"/>
      <c r="AE187" s="57"/>
      <c r="AF187" s="64"/>
      <c r="AG187" s="64"/>
      <c r="AH187" s="64"/>
      <c r="AI187" s="64"/>
      <c r="AJ187" s="61"/>
      <c r="AL187" s="62"/>
      <c r="AM187" s="24"/>
      <c r="AS187" s="24"/>
      <c r="AT187" s="24"/>
      <c r="AU187" s="24"/>
      <c r="AV187" s="24"/>
      <c r="AW187" s="24"/>
      <c r="AX187" s="24"/>
      <c r="AZ187" s="171"/>
      <c r="BA187" s="171"/>
      <c r="BB187" s="57"/>
      <c r="BC187" s="203"/>
      <c r="BD187" s="24"/>
      <c r="BE187" s="151"/>
      <c r="BG187" s="151"/>
      <c r="BI187" s="151"/>
      <c r="BL187" s="152"/>
    </row>
    <row r="188" spans="1:64" s="169" customFormat="1">
      <c r="A188" s="24"/>
      <c r="B188" s="24"/>
      <c r="C188" s="57"/>
      <c r="D188" s="57"/>
      <c r="E188" s="57"/>
      <c r="F188" s="57"/>
      <c r="G188" s="57"/>
      <c r="H188" s="57"/>
      <c r="I188" s="57"/>
      <c r="J188" s="57"/>
      <c r="K188" s="57"/>
      <c r="L188" s="57"/>
      <c r="M188" s="57"/>
      <c r="N188" s="57"/>
      <c r="O188" s="63"/>
      <c r="P188" s="57"/>
      <c r="Q188" s="57"/>
      <c r="R188" s="57"/>
      <c r="S188" s="57"/>
      <c r="T188" s="57"/>
      <c r="U188" s="57"/>
      <c r="V188" s="57"/>
      <c r="W188" s="57"/>
      <c r="X188" s="57"/>
      <c r="Y188" s="57"/>
      <c r="Z188" s="57"/>
      <c r="AA188" s="57"/>
      <c r="AB188" s="57"/>
      <c r="AC188" s="57"/>
      <c r="AD188" s="57"/>
      <c r="AE188" s="57"/>
      <c r="AF188" s="64"/>
      <c r="AG188" s="64"/>
      <c r="AH188" s="64"/>
      <c r="AI188" s="64"/>
      <c r="AJ188" s="61"/>
      <c r="AL188" s="62"/>
      <c r="AM188" s="24"/>
      <c r="AS188" s="24"/>
      <c r="AT188" s="24"/>
      <c r="AU188" s="24"/>
      <c r="AV188" s="24"/>
      <c r="AW188" s="24"/>
      <c r="AX188" s="24"/>
      <c r="AZ188" s="171"/>
      <c r="BA188" s="171"/>
      <c r="BB188" s="57"/>
      <c r="BC188" s="203"/>
      <c r="BD188" s="24"/>
      <c r="BE188" s="151"/>
      <c r="BG188" s="151"/>
      <c r="BI188" s="151"/>
      <c r="BL188" s="152"/>
    </row>
    <row r="189" spans="1:64" s="169" customFormat="1">
      <c r="A189" s="24"/>
      <c r="B189" s="24"/>
      <c r="C189" s="57"/>
      <c r="D189" s="57"/>
      <c r="E189" s="57"/>
      <c r="F189" s="57"/>
      <c r="G189" s="57"/>
      <c r="H189" s="57"/>
      <c r="I189" s="57"/>
      <c r="J189" s="57"/>
      <c r="K189" s="57"/>
      <c r="L189" s="57"/>
      <c r="M189" s="57"/>
      <c r="N189" s="57"/>
      <c r="O189" s="63"/>
      <c r="P189" s="57"/>
      <c r="Q189" s="57"/>
      <c r="R189" s="57"/>
      <c r="S189" s="57"/>
      <c r="T189" s="57"/>
      <c r="U189" s="57"/>
      <c r="V189" s="57"/>
      <c r="W189" s="57"/>
      <c r="X189" s="57"/>
      <c r="Y189" s="57"/>
      <c r="Z189" s="57"/>
      <c r="AA189" s="57"/>
      <c r="AB189" s="57"/>
      <c r="AC189" s="57"/>
      <c r="AD189" s="57"/>
      <c r="AE189" s="57"/>
      <c r="AF189" s="64"/>
      <c r="AG189" s="64"/>
      <c r="AH189" s="64"/>
      <c r="AI189" s="64"/>
      <c r="AJ189" s="61"/>
      <c r="AL189" s="62"/>
      <c r="AM189" s="24"/>
      <c r="AS189" s="24"/>
      <c r="AT189" s="24"/>
      <c r="AU189" s="24"/>
      <c r="AV189" s="24"/>
      <c r="AW189" s="24"/>
      <c r="AX189" s="24"/>
      <c r="AZ189" s="171"/>
      <c r="BA189" s="171"/>
      <c r="BB189" s="57"/>
      <c r="BC189" s="203"/>
      <c r="BD189" s="24"/>
      <c r="BE189" s="151"/>
      <c r="BG189" s="151"/>
      <c r="BI189" s="151"/>
      <c r="BL189" s="152"/>
    </row>
    <row r="190" spans="1:64" s="169" customFormat="1">
      <c r="A190" s="24"/>
      <c r="B190" s="24"/>
      <c r="C190" s="57"/>
      <c r="D190" s="57"/>
      <c r="E190" s="57"/>
      <c r="F190" s="57"/>
      <c r="G190" s="57"/>
      <c r="H190" s="57"/>
      <c r="I190" s="57"/>
      <c r="J190" s="57"/>
      <c r="K190" s="57"/>
      <c r="L190" s="57"/>
      <c r="M190" s="57"/>
      <c r="N190" s="57"/>
      <c r="O190" s="63"/>
      <c r="P190" s="57"/>
      <c r="Q190" s="57"/>
      <c r="R190" s="57"/>
      <c r="S190" s="57"/>
      <c r="T190" s="57"/>
      <c r="U190" s="57"/>
      <c r="V190" s="57"/>
      <c r="W190" s="57"/>
      <c r="X190" s="57"/>
      <c r="Y190" s="57"/>
      <c r="Z190" s="57"/>
      <c r="AA190" s="57"/>
      <c r="AB190" s="57"/>
      <c r="AC190" s="57"/>
      <c r="AD190" s="57"/>
      <c r="AE190" s="57"/>
      <c r="AF190" s="64"/>
      <c r="AG190" s="64"/>
      <c r="AH190" s="64"/>
      <c r="AI190" s="64"/>
      <c r="AJ190" s="61"/>
      <c r="AL190" s="62"/>
      <c r="AM190" s="24"/>
      <c r="AS190" s="24"/>
      <c r="AT190" s="24"/>
      <c r="AU190" s="24"/>
      <c r="AV190" s="24"/>
      <c r="AW190" s="24"/>
      <c r="AX190" s="24"/>
      <c r="AZ190" s="171"/>
      <c r="BA190" s="171"/>
      <c r="BB190" s="57"/>
      <c r="BC190" s="203"/>
      <c r="BD190" s="24"/>
      <c r="BE190" s="151"/>
      <c r="BG190" s="151"/>
      <c r="BI190" s="151"/>
      <c r="BL190" s="152"/>
    </row>
    <row r="191" spans="1:64" s="169" customFormat="1">
      <c r="A191" s="24"/>
      <c r="B191" s="24"/>
      <c r="C191" s="57"/>
      <c r="D191" s="57"/>
      <c r="E191" s="57"/>
      <c r="F191" s="57"/>
      <c r="G191" s="57"/>
      <c r="H191" s="57"/>
      <c r="I191" s="57"/>
      <c r="J191" s="57"/>
      <c r="K191" s="57"/>
      <c r="L191" s="57"/>
      <c r="M191" s="57"/>
      <c r="N191" s="57"/>
      <c r="O191" s="63"/>
      <c r="P191" s="57"/>
      <c r="Q191" s="57"/>
      <c r="R191" s="57"/>
      <c r="S191" s="57"/>
      <c r="T191" s="57"/>
      <c r="U191" s="57"/>
      <c r="V191" s="57"/>
      <c r="W191" s="57"/>
      <c r="X191" s="57"/>
      <c r="Y191" s="57"/>
      <c r="Z191" s="57"/>
      <c r="AA191" s="57"/>
      <c r="AB191" s="57"/>
      <c r="AC191" s="57"/>
      <c r="AD191" s="57"/>
      <c r="AE191" s="57"/>
      <c r="AF191" s="64"/>
      <c r="AG191" s="64"/>
      <c r="AH191" s="64"/>
      <c r="AI191" s="64"/>
      <c r="AJ191" s="61"/>
      <c r="AL191" s="62"/>
      <c r="AM191" s="24"/>
      <c r="AS191" s="24"/>
      <c r="AT191" s="24"/>
      <c r="AU191" s="24"/>
      <c r="AV191" s="24"/>
      <c r="AW191" s="24"/>
      <c r="AX191" s="24"/>
      <c r="AZ191" s="171"/>
      <c r="BA191" s="171"/>
      <c r="BB191" s="57"/>
      <c r="BC191" s="203"/>
      <c r="BD191" s="24"/>
      <c r="BE191" s="151"/>
      <c r="BG191" s="151"/>
      <c r="BI191" s="151"/>
      <c r="BL191" s="152"/>
    </row>
    <row r="192" spans="1:64" s="169" customFormat="1">
      <c r="A192" s="24"/>
      <c r="B192" s="24"/>
      <c r="C192" s="57"/>
      <c r="D192" s="57"/>
      <c r="E192" s="57"/>
      <c r="F192" s="57"/>
      <c r="G192" s="57"/>
      <c r="H192" s="57"/>
      <c r="I192" s="57"/>
      <c r="J192" s="57"/>
      <c r="K192" s="57"/>
      <c r="L192" s="57"/>
      <c r="M192" s="57"/>
      <c r="N192" s="57"/>
      <c r="O192" s="63"/>
      <c r="P192" s="57"/>
      <c r="Q192" s="57"/>
      <c r="R192" s="57"/>
      <c r="S192" s="57"/>
      <c r="T192" s="57"/>
      <c r="U192" s="57"/>
      <c r="V192" s="57"/>
      <c r="W192" s="57"/>
      <c r="X192" s="57"/>
      <c r="Y192" s="57"/>
      <c r="Z192" s="57"/>
      <c r="AA192" s="57"/>
      <c r="AB192" s="57"/>
      <c r="AC192" s="57"/>
      <c r="AD192" s="57"/>
      <c r="AE192" s="57"/>
      <c r="AF192" s="64"/>
      <c r="AG192" s="64"/>
      <c r="AH192" s="64"/>
      <c r="AI192" s="64"/>
      <c r="AJ192" s="61"/>
      <c r="AL192" s="62"/>
      <c r="AM192" s="24"/>
      <c r="AS192" s="24"/>
      <c r="AT192" s="24"/>
      <c r="AU192" s="24"/>
      <c r="AV192" s="24"/>
      <c r="AW192" s="24"/>
      <c r="AX192" s="24"/>
      <c r="AZ192" s="171"/>
      <c r="BA192" s="171"/>
      <c r="BB192" s="57"/>
      <c r="BC192" s="203"/>
      <c r="BD192" s="24"/>
      <c r="BE192" s="151"/>
      <c r="BG192" s="151"/>
      <c r="BI192" s="151"/>
      <c r="BL192" s="152"/>
    </row>
    <row r="193" spans="1:64" s="169" customFormat="1">
      <c r="A193" s="24"/>
      <c r="B193" s="24"/>
      <c r="C193" s="57"/>
      <c r="D193" s="57"/>
      <c r="E193" s="57"/>
      <c r="F193" s="57"/>
      <c r="G193" s="57"/>
      <c r="H193" s="57"/>
      <c r="I193" s="57"/>
      <c r="J193" s="57"/>
      <c r="K193" s="57"/>
      <c r="L193" s="57"/>
      <c r="M193" s="57"/>
      <c r="N193" s="57"/>
      <c r="O193" s="63"/>
      <c r="P193" s="57"/>
      <c r="Q193" s="57"/>
      <c r="R193" s="57"/>
      <c r="S193" s="57"/>
      <c r="T193" s="57"/>
      <c r="U193" s="57"/>
      <c r="V193" s="57"/>
      <c r="W193" s="57"/>
      <c r="X193" s="57"/>
      <c r="Y193" s="57"/>
      <c r="Z193" s="57"/>
      <c r="AA193" s="57"/>
      <c r="AB193" s="57"/>
      <c r="AC193" s="57"/>
      <c r="AD193" s="57"/>
      <c r="AE193" s="57"/>
      <c r="AF193" s="64"/>
      <c r="AG193" s="64"/>
      <c r="AH193" s="64"/>
      <c r="AI193" s="64"/>
      <c r="AJ193" s="61"/>
      <c r="AL193" s="62"/>
      <c r="AM193" s="24"/>
      <c r="AS193" s="24"/>
      <c r="AT193" s="24"/>
      <c r="AU193" s="24"/>
      <c r="AV193" s="24"/>
      <c r="AW193" s="24"/>
      <c r="AX193" s="24"/>
      <c r="AZ193" s="171"/>
      <c r="BA193" s="171"/>
      <c r="BB193" s="57"/>
      <c r="BC193" s="203"/>
      <c r="BD193" s="24"/>
      <c r="BE193" s="151"/>
      <c r="BG193" s="151"/>
      <c r="BI193" s="151"/>
      <c r="BL193" s="152"/>
    </row>
    <row r="194" spans="1:64" s="169" customFormat="1">
      <c r="A194" s="24"/>
      <c r="B194" s="24"/>
      <c r="C194" s="57"/>
      <c r="D194" s="57"/>
      <c r="E194" s="57"/>
      <c r="F194" s="57"/>
      <c r="G194" s="57"/>
      <c r="H194" s="57"/>
      <c r="I194" s="57"/>
      <c r="J194" s="57"/>
      <c r="K194" s="57"/>
      <c r="L194" s="57"/>
      <c r="M194" s="57"/>
      <c r="N194" s="57"/>
      <c r="O194" s="63"/>
      <c r="P194" s="57"/>
      <c r="Q194" s="57"/>
      <c r="R194" s="57"/>
      <c r="S194" s="57"/>
      <c r="T194" s="57"/>
      <c r="U194" s="57"/>
      <c r="V194" s="57"/>
      <c r="W194" s="57"/>
      <c r="X194" s="57"/>
      <c r="Y194" s="57"/>
      <c r="Z194" s="57"/>
      <c r="AA194" s="57"/>
      <c r="AB194" s="57"/>
      <c r="AC194" s="57"/>
      <c r="AD194" s="57"/>
      <c r="AE194" s="57"/>
      <c r="AF194" s="64"/>
      <c r="AG194" s="64"/>
      <c r="AH194" s="64"/>
      <c r="AI194" s="64"/>
      <c r="AJ194" s="61"/>
      <c r="AL194" s="62"/>
      <c r="AM194" s="24"/>
      <c r="AS194" s="24"/>
      <c r="AT194" s="24"/>
      <c r="AU194" s="24"/>
      <c r="AV194" s="24"/>
      <c r="AW194" s="24"/>
      <c r="AX194" s="24"/>
      <c r="AZ194" s="171"/>
      <c r="BA194" s="171"/>
      <c r="BB194" s="57"/>
      <c r="BC194" s="203"/>
      <c r="BD194" s="24"/>
      <c r="BE194" s="151"/>
      <c r="BG194" s="151"/>
      <c r="BI194" s="151"/>
      <c r="BL194" s="152"/>
    </row>
    <row r="195" spans="1:64" s="169" customFormat="1">
      <c r="A195" s="24"/>
      <c r="B195" s="24"/>
      <c r="C195" s="57"/>
      <c r="D195" s="57"/>
      <c r="E195" s="57"/>
      <c r="F195" s="57"/>
      <c r="G195" s="57"/>
      <c r="H195" s="57"/>
      <c r="I195" s="57"/>
      <c r="J195" s="57"/>
      <c r="K195" s="57"/>
      <c r="L195" s="57"/>
      <c r="M195" s="57"/>
      <c r="N195" s="57"/>
      <c r="O195" s="63"/>
      <c r="P195" s="57"/>
      <c r="Q195" s="57"/>
      <c r="R195" s="57"/>
      <c r="S195" s="57"/>
      <c r="T195" s="57"/>
      <c r="U195" s="57"/>
      <c r="V195" s="57"/>
      <c r="W195" s="57"/>
      <c r="X195" s="57"/>
      <c r="Y195" s="57"/>
      <c r="Z195" s="57"/>
      <c r="AA195" s="57"/>
      <c r="AB195" s="57"/>
      <c r="AC195" s="57"/>
      <c r="AD195" s="57"/>
      <c r="AE195" s="57"/>
      <c r="AF195" s="64"/>
      <c r="AG195" s="64"/>
      <c r="AH195" s="64"/>
      <c r="AI195" s="64"/>
      <c r="AJ195" s="61"/>
      <c r="AL195" s="62"/>
      <c r="AM195" s="24"/>
      <c r="AS195" s="24"/>
      <c r="AT195" s="24"/>
      <c r="AU195" s="24"/>
      <c r="AV195" s="24"/>
      <c r="AW195" s="24"/>
      <c r="AX195" s="24"/>
      <c r="AZ195" s="171"/>
      <c r="BA195" s="171"/>
      <c r="BB195" s="57"/>
      <c r="BC195" s="203"/>
      <c r="BD195" s="24"/>
      <c r="BE195" s="151"/>
      <c r="BG195" s="151"/>
      <c r="BI195" s="151"/>
      <c r="BL195" s="152"/>
    </row>
    <row r="196" spans="1:64" s="169" customFormat="1">
      <c r="A196" s="24"/>
      <c r="B196" s="24"/>
      <c r="C196" s="57"/>
      <c r="D196" s="57"/>
      <c r="E196" s="57"/>
      <c r="F196" s="57"/>
      <c r="G196" s="57"/>
      <c r="H196" s="57"/>
      <c r="I196" s="57"/>
      <c r="J196" s="57"/>
      <c r="K196" s="57"/>
      <c r="L196" s="57"/>
      <c r="M196" s="57"/>
      <c r="N196" s="57"/>
      <c r="O196" s="63"/>
      <c r="P196" s="57"/>
      <c r="Q196" s="57"/>
      <c r="R196" s="57"/>
      <c r="S196" s="57"/>
      <c r="T196" s="57"/>
      <c r="U196" s="57"/>
      <c r="V196" s="57"/>
      <c r="W196" s="57"/>
      <c r="X196" s="57"/>
      <c r="Y196" s="57"/>
      <c r="Z196" s="57"/>
      <c r="AA196" s="57"/>
      <c r="AB196" s="57"/>
      <c r="AC196" s="57"/>
      <c r="AD196" s="57"/>
      <c r="AE196" s="57"/>
      <c r="AF196" s="64"/>
      <c r="AG196" s="64"/>
      <c r="AH196" s="64"/>
      <c r="AI196" s="64"/>
      <c r="AJ196" s="61"/>
      <c r="AL196" s="62"/>
      <c r="AM196" s="24"/>
      <c r="AS196" s="24"/>
      <c r="AT196" s="24"/>
      <c r="AU196" s="24"/>
      <c r="AV196" s="24"/>
      <c r="AW196" s="24"/>
      <c r="AX196" s="24"/>
      <c r="AZ196" s="171"/>
      <c r="BA196" s="171"/>
      <c r="BB196" s="57"/>
      <c r="BC196" s="203"/>
      <c r="BD196" s="24"/>
      <c r="BE196" s="151"/>
      <c r="BG196" s="151"/>
      <c r="BI196" s="151"/>
      <c r="BL196" s="152"/>
    </row>
    <row r="197" spans="1:64" s="169" customFormat="1">
      <c r="A197" s="24"/>
      <c r="B197" s="24"/>
      <c r="C197" s="57"/>
      <c r="D197" s="57"/>
      <c r="E197" s="57"/>
      <c r="F197" s="57"/>
      <c r="G197" s="57"/>
      <c r="H197" s="57"/>
      <c r="I197" s="57"/>
      <c r="J197" s="57"/>
      <c r="K197" s="57"/>
      <c r="L197" s="57"/>
      <c r="M197" s="57"/>
      <c r="N197" s="57"/>
      <c r="O197" s="63"/>
      <c r="P197" s="57"/>
      <c r="Q197" s="57"/>
      <c r="R197" s="57"/>
      <c r="S197" s="57"/>
      <c r="T197" s="57"/>
      <c r="U197" s="57"/>
      <c r="V197" s="57"/>
      <c r="W197" s="57"/>
      <c r="X197" s="57"/>
      <c r="Y197" s="57"/>
      <c r="Z197" s="57"/>
      <c r="AA197" s="57"/>
      <c r="AB197" s="57"/>
      <c r="AC197" s="57"/>
      <c r="AD197" s="57"/>
      <c r="AE197" s="57"/>
      <c r="AF197" s="64"/>
      <c r="AG197" s="64"/>
      <c r="AH197" s="64"/>
      <c r="AI197" s="64"/>
      <c r="AJ197" s="61"/>
      <c r="AL197" s="62"/>
      <c r="AM197" s="24"/>
      <c r="AS197" s="24"/>
      <c r="AT197" s="24"/>
      <c r="AU197" s="24"/>
      <c r="AV197" s="24"/>
      <c r="AW197" s="24"/>
      <c r="AX197" s="24"/>
      <c r="AZ197" s="171"/>
      <c r="BA197" s="171"/>
      <c r="BB197" s="57"/>
      <c r="BC197" s="203"/>
      <c r="BD197" s="24"/>
      <c r="BE197" s="151"/>
      <c r="BG197" s="151"/>
      <c r="BI197" s="151"/>
      <c r="BL197" s="152"/>
    </row>
    <row r="198" spans="1:64" s="169" customFormat="1">
      <c r="A198" s="24"/>
      <c r="B198" s="24"/>
      <c r="C198" s="57"/>
      <c r="D198" s="57"/>
      <c r="E198" s="57"/>
      <c r="F198" s="57"/>
      <c r="G198" s="57"/>
      <c r="H198" s="57"/>
      <c r="I198" s="57"/>
      <c r="J198" s="57"/>
      <c r="K198" s="57"/>
      <c r="L198" s="57"/>
      <c r="M198" s="57"/>
      <c r="N198" s="57"/>
      <c r="O198" s="63"/>
      <c r="P198" s="57"/>
      <c r="Q198" s="57"/>
      <c r="R198" s="57"/>
      <c r="S198" s="57"/>
      <c r="T198" s="57"/>
      <c r="U198" s="57"/>
      <c r="V198" s="57"/>
      <c r="W198" s="57"/>
      <c r="X198" s="57"/>
      <c r="Y198" s="57"/>
      <c r="Z198" s="57"/>
      <c r="AA198" s="57"/>
      <c r="AB198" s="57"/>
      <c r="AC198" s="57"/>
      <c r="AD198" s="57"/>
      <c r="AE198" s="57"/>
      <c r="AF198" s="64"/>
      <c r="AG198" s="64"/>
      <c r="AH198" s="64"/>
      <c r="AI198" s="64"/>
      <c r="AJ198" s="61"/>
      <c r="AL198" s="62"/>
      <c r="AM198" s="24"/>
      <c r="AS198" s="24"/>
      <c r="AT198" s="24"/>
      <c r="AU198" s="24"/>
      <c r="AV198" s="24"/>
      <c r="AW198" s="24"/>
      <c r="AX198" s="24"/>
      <c r="AZ198" s="171"/>
      <c r="BA198" s="171"/>
      <c r="BB198" s="57"/>
      <c r="BC198" s="203"/>
      <c r="BD198" s="24"/>
      <c r="BE198" s="151"/>
      <c r="BG198" s="151"/>
      <c r="BI198" s="151"/>
      <c r="BL198" s="152"/>
    </row>
    <row r="199" spans="1:64" s="169" customFormat="1">
      <c r="A199" s="24"/>
      <c r="B199" s="24"/>
      <c r="C199" s="57"/>
      <c r="D199" s="57"/>
      <c r="E199" s="57"/>
      <c r="F199" s="57"/>
      <c r="G199" s="57"/>
      <c r="H199" s="57"/>
      <c r="I199" s="57"/>
      <c r="J199" s="57"/>
      <c r="K199" s="57"/>
      <c r="L199" s="57"/>
      <c r="M199" s="57"/>
      <c r="N199" s="57"/>
      <c r="O199" s="63"/>
      <c r="P199" s="57"/>
      <c r="Q199" s="57"/>
      <c r="R199" s="57"/>
      <c r="S199" s="57"/>
      <c r="T199" s="57"/>
      <c r="U199" s="57"/>
      <c r="V199" s="57"/>
      <c r="W199" s="57"/>
      <c r="X199" s="57"/>
      <c r="Y199" s="57"/>
      <c r="Z199" s="57"/>
      <c r="AA199" s="57"/>
      <c r="AB199" s="57"/>
      <c r="AC199" s="57"/>
      <c r="AD199" s="57"/>
      <c r="AE199" s="57"/>
      <c r="AF199" s="64"/>
      <c r="AG199" s="64"/>
      <c r="AH199" s="64"/>
      <c r="AI199" s="64"/>
      <c r="AJ199" s="61"/>
      <c r="AL199" s="62"/>
      <c r="AM199" s="24"/>
      <c r="AS199" s="24"/>
      <c r="AT199" s="24"/>
      <c r="AU199" s="24"/>
      <c r="AV199" s="24"/>
      <c r="AW199" s="24"/>
      <c r="AX199" s="24"/>
      <c r="AZ199" s="171"/>
      <c r="BA199" s="171"/>
      <c r="BB199" s="57"/>
      <c r="BC199" s="203"/>
      <c r="BD199" s="24"/>
      <c r="BE199" s="151"/>
      <c r="BG199" s="151"/>
      <c r="BI199" s="151"/>
      <c r="BL199" s="152"/>
    </row>
    <row r="200" spans="1:64" s="169" customFormat="1">
      <c r="A200" s="24"/>
      <c r="B200" s="24"/>
      <c r="C200" s="57"/>
      <c r="D200" s="57"/>
      <c r="E200" s="57"/>
      <c r="F200" s="57"/>
      <c r="G200" s="57"/>
      <c r="H200" s="57"/>
      <c r="I200" s="57"/>
      <c r="J200" s="57"/>
      <c r="K200" s="57"/>
      <c r="L200" s="57"/>
      <c r="M200" s="57"/>
      <c r="N200" s="57"/>
      <c r="O200" s="63"/>
      <c r="P200" s="57"/>
      <c r="Q200" s="57"/>
      <c r="R200" s="57"/>
      <c r="S200" s="57"/>
      <c r="T200" s="57"/>
      <c r="U200" s="57"/>
      <c r="V200" s="57"/>
      <c r="W200" s="57"/>
      <c r="X200" s="57"/>
      <c r="Y200" s="57"/>
      <c r="Z200" s="57"/>
      <c r="AA200" s="57"/>
      <c r="AB200" s="57"/>
      <c r="AC200" s="57"/>
      <c r="AD200" s="57"/>
      <c r="AE200" s="57"/>
      <c r="AF200" s="64"/>
      <c r="AG200" s="64"/>
      <c r="AH200" s="64"/>
      <c r="AI200" s="64"/>
      <c r="AJ200" s="61"/>
      <c r="AL200" s="62"/>
      <c r="AM200" s="24"/>
      <c r="AS200" s="24"/>
      <c r="AT200" s="24"/>
      <c r="AU200" s="24"/>
      <c r="AV200" s="24"/>
      <c r="AW200" s="24"/>
      <c r="AX200" s="24"/>
      <c r="AZ200" s="171"/>
      <c r="BA200" s="171"/>
      <c r="BB200" s="57"/>
      <c r="BC200" s="203"/>
      <c r="BD200" s="24"/>
      <c r="BE200" s="151"/>
      <c r="BG200" s="151"/>
      <c r="BI200" s="151"/>
      <c r="BL200" s="152"/>
    </row>
    <row r="201" spans="1:64" s="169" customFormat="1">
      <c r="A201" s="24"/>
      <c r="B201" s="24"/>
      <c r="C201" s="57"/>
      <c r="D201" s="57"/>
      <c r="E201" s="57"/>
      <c r="F201" s="57"/>
      <c r="G201" s="57"/>
      <c r="H201" s="57"/>
      <c r="I201" s="57"/>
      <c r="J201" s="57"/>
      <c r="K201" s="57"/>
      <c r="L201" s="57"/>
      <c r="M201" s="57"/>
      <c r="N201" s="57"/>
      <c r="O201" s="63"/>
      <c r="P201" s="57"/>
      <c r="Q201" s="57"/>
      <c r="R201" s="57"/>
      <c r="S201" s="57"/>
      <c r="T201" s="57"/>
      <c r="U201" s="57"/>
      <c r="V201" s="57"/>
      <c r="W201" s="57"/>
      <c r="X201" s="57"/>
      <c r="Y201" s="57"/>
      <c r="Z201" s="57"/>
      <c r="AA201" s="57"/>
      <c r="AB201" s="57"/>
      <c r="AC201" s="57"/>
      <c r="AD201" s="57"/>
      <c r="AE201" s="57"/>
      <c r="AF201" s="64"/>
      <c r="AG201" s="64"/>
      <c r="AH201" s="64"/>
      <c r="AI201" s="64"/>
      <c r="AJ201" s="61"/>
      <c r="AL201" s="62"/>
      <c r="AM201" s="24"/>
      <c r="AS201" s="24"/>
      <c r="AT201" s="24"/>
      <c r="AU201" s="24"/>
      <c r="AV201" s="24"/>
      <c r="AW201" s="24"/>
      <c r="AX201" s="24"/>
      <c r="AZ201" s="171"/>
      <c r="BA201" s="171"/>
      <c r="BB201" s="57"/>
      <c r="BC201" s="203"/>
      <c r="BD201" s="24"/>
      <c r="BE201" s="151"/>
      <c r="BG201" s="151"/>
      <c r="BI201" s="151"/>
      <c r="BL201" s="152"/>
    </row>
    <row r="202" spans="1:64" s="169" customFormat="1">
      <c r="A202" s="24"/>
      <c r="B202" s="24"/>
      <c r="C202" s="57"/>
      <c r="D202" s="57"/>
      <c r="E202" s="57"/>
      <c r="F202" s="57"/>
      <c r="G202" s="57"/>
      <c r="H202" s="57"/>
      <c r="I202" s="57"/>
      <c r="J202" s="57"/>
      <c r="K202" s="57"/>
      <c r="L202" s="57"/>
      <c r="M202" s="57"/>
      <c r="N202" s="57"/>
      <c r="O202" s="63"/>
      <c r="P202" s="57"/>
      <c r="Q202" s="57"/>
      <c r="R202" s="57"/>
      <c r="S202" s="57"/>
      <c r="T202" s="57"/>
      <c r="U202" s="57"/>
      <c r="V202" s="57"/>
      <c r="W202" s="57"/>
      <c r="X202" s="57"/>
      <c r="Y202" s="57"/>
      <c r="Z202" s="57"/>
      <c r="AA202" s="57"/>
      <c r="AB202" s="57"/>
      <c r="AC202" s="57"/>
      <c r="AD202" s="57"/>
      <c r="AE202" s="57"/>
      <c r="AF202" s="64"/>
      <c r="AG202" s="64"/>
      <c r="AH202" s="64"/>
      <c r="AI202" s="64"/>
      <c r="AJ202" s="61"/>
      <c r="AL202" s="62"/>
      <c r="AM202" s="24"/>
      <c r="AS202" s="24"/>
      <c r="AT202" s="24"/>
      <c r="AU202" s="24"/>
      <c r="AV202" s="24"/>
      <c r="AW202" s="24"/>
      <c r="AX202" s="24"/>
      <c r="AZ202" s="171"/>
      <c r="BA202" s="171"/>
      <c r="BB202" s="57"/>
      <c r="BC202" s="203"/>
      <c r="BD202" s="24"/>
      <c r="BE202" s="151"/>
      <c r="BG202" s="151"/>
      <c r="BI202" s="151"/>
      <c r="BL202" s="152"/>
    </row>
    <row r="203" spans="1:64" s="169" customFormat="1">
      <c r="A203" s="24"/>
      <c r="B203" s="24"/>
      <c r="C203" s="57"/>
      <c r="D203" s="57"/>
      <c r="E203" s="57"/>
      <c r="F203" s="57"/>
      <c r="G203" s="57"/>
      <c r="H203" s="57"/>
      <c r="I203" s="57"/>
      <c r="J203" s="57"/>
      <c r="K203" s="57"/>
      <c r="L203" s="57"/>
      <c r="M203" s="57"/>
      <c r="N203" s="57"/>
      <c r="O203" s="63"/>
      <c r="P203" s="57"/>
      <c r="Q203" s="57"/>
      <c r="R203" s="57"/>
      <c r="S203" s="57"/>
      <c r="T203" s="57"/>
      <c r="U203" s="57"/>
      <c r="V203" s="57"/>
      <c r="W203" s="57"/>
      <c r="X203" s="57"/>
      <c r="Y203" s="57"/>
      <c r="Z203" s="57"/>
      <c r="AA203" s="57"/>
      <c r="AB203" s="57"/>
      <c r="AC203" s="57"/>
      <c r="AD203" s="57"/>
      <c r="AE203" s="57"/>
      <c r="AF203" s="64"/>
      <c r="AG203" s="64"/>
      <c r="AH203" s="64"/>
      <c r="AI203" s="64"/>
      <c r="AJ203" s="61"/>
      <c r="AL203" s="62"/>
      <c r="AM203" s="24"/>
      <c r="AS203" s="24"/>
      <c r="AT203" s="24"/>
      <c r="AU203" s="24"/>
      <c r="AV203" s="24"/>
      <c r="AW203" s="24"/>
      <c r="AX203" s="24"/>
      <c r="AZ203" s="171"/>
      <c r="BA203" s="171"/>
      <c r="BB203" s="57"/>
      <c r="BC203" s="203"/>
      <c r="BD203" s="24"/>
      <c r="BE203" s="151"/>
      <c r="BG203" s="151"/>
      <c r="BI203" s="151"/>
      <c r="BL203" s="152"/>
    </row>
    <row r="204" spans="1:64" s="169" customFormat="1">
      <c r="A204" s="24"/>
      <c r="B204" s="24"/>
      <c r="C204" s="57"/>
      <c r="D204" s="57"/>
      <c r="E204" s="57"/>
      <c r="F204" s="57"/>
      <c r="G204" s="57"/>
      <c r="H204" s="57"/>
      <c r="I204" s="57"/>
      <c r="J204" s="57"/>
      <c r="K204" s="57"/>
      <c r="L204" s="57"/>
      <c r="M204" s="57"/>
      <c r="N204" s="57"/>
      <c r="O204" s="63"/>
      <c r="P204" s="57"/>
      <c r="Q204" s="57"/>
      <c r="R204" s="57"/>
      <c r="S204" s="57"/>
      <c r="T204" s="57"/>
      <c r="U204" s="57"/>
      <c r="V204" s="57"/>
      <c r="W204" s="57"/>
      <c r="X204" s="57"/>
      <c r="Y204" s="57"/>
      <c r="Z204" s="57"/>
      <c r="AA204" s="57"/>
      <c r="AB204" s="57"/>
      <c r="AC204" s="57"/>
      <c r="AD204" s="57"/>
      <c r="AE204" s="57"/>
      <c r="AF204" s="64"/>
      <c r="AG204" s="64"/>
      <c r="AH204" s="64"/>
      <c r="AI204" s="64"/>
      <c r="AJ204" s="61"/>
      <c r="AL204" s="62"/>
      <c r="AM204" s="24"/>
      <c r="AS204" s="24"/>
      <c r="AT204" s="24"/>
      <c r="AU204" s="24"/>
      <c r="AV204" s="24"/>
      <c r="AW204" s="24"/>
      <c r="AX204" s="24"/>
      <c r="AZ204" s="171"/>
      <c r="BA204" s="171"/>
      <c r="BB204" s="57"/>
      <c r="BC204" s="203"/>
      <c r="BD204" s="24"/>
      <c r="BE204" s="151"/>
      <c r="BG204" s="151"/>
      <c r="BI204" s="151"/>
      <c r="BL204" s="152"/>
    </row>
    <row r="205" spans="1:64" s="169" customFormat="1">
      <c r="A205" s="24"/>
      <c r="B205" s="24"/>
      <c r="C205" s="57"/>
      <c r="D205" s="57"/>
      <c r="E205" s="57"/>
      <c r="F205" s="57"/>
      <c r="G205" s="57"/>
      <c r="H205" s="57"/>
      <c r="I205" s="57"/>
      <c r="J205" s="57"/>
      <c r="K205" s="57"/>
      <c r="L205" s="57"/>
      <c r="M205" s="57"/>
      <c r="N205" s="57"/>
      <c r="O205" s="63"/>
      <c r="P205" s="57"/>
      <c r="Q205" s="57"/>
      <c r="R205" s="57"/>
      <c r="S205" s="57"/>
      <c r="T205" s="57"/>
      <c r="U205" s="57"/>
      <c r="V205" s="57"/>
      <c r="W205" s="57"/>
      <c r="X205" s="57"/>
      <c r="Y205" s="57"/>
      <c r="Z205" s="57"/>
      <c r="AA205" s="57"/>
      <c r="AB205" s="57"/>
      <c r="AC205" s="57"/>
      <c r="AD205" s="57"/>
      <c r="AE205" s="57"/>
      <c r="AF205" s="64"/>
      <c r="AG205" s="64"/>
      <c r="AH205" s="64"/>
      <c r="AI205" s="64"/>
      <c r="AJ205" s="61"/>
      <c r="AL205" s="62"/>
      <c r="AM205" s="24"/>
      <c r="AS205" s="24"/>
      <c r="AT205" s="24"/>
      <c r="AU205" s="24"/>
      <c r="AV205" s="24"/>
      <c r="AW205" s="24"/>
      <c r="AX205" s="24"/>
      <c r="AZ205" s="171"/>
      <c r="BA205" s="171"/>
      <c r="BB205" s="57"/>
      <c r="BC205" s="203"/>
      <c r="BD205" s="24"/>
      <c r="BE205" s="151"/>
      <c r="BG205" s="151"/>
      <c r="BI205" s="151"/>
      <c r="BL205" s="152"/>
    </row>
    <row r="206" spans="1:64" s="169" customFormat="1">
      <c r="A206" s="24"/>
      <c r="B206" s="24"/>
      <c r="C206" s="57"/>
      <c r="D206" s="57"/>
      <c r="E206" s="57"/>
      <c r="F206" s="57"/>
      <c r="G206" s="57"/>
      <c r="H206" s="57"/>
      <c r="I206" s="57"/>
      <c r="J206" s="57"/>
      <c r="K206" s="57"/>
      <c r="L206" s="57"/>
      <c r="M206" s="57"/>
      <c r="N206" s="57"/>
      <c r="O206" s="63"/>
      <c r="P206" s="57"/>
      <c r="Q206" s="57"/>
      <c r="R206" s="57"/>
      <c r="S206" s="57"/>
      <c r="T206" s="57"/>
      <c r="U206" s="57"/>
      <c r="V206" s="57"/>
      <c r="W206" s="57"/>
      <c r="X206" s="57"/>
      <c r="Y206" s="57"/>
      <c r="Z206" s="57"/>
      <c r="AA206" s="57"/>
      <c r="AB206" s="57"/>
      <c r="AC206" s="57"/>
      <c r="AD206" s="57"/>
      <c r="AE206" s="57"/>
      <c r="AF206" s="64"/>
      <c r="AG206" s="64"/>
      <c r="AH206" s="64"/>
      <c r="AI206" s="64"/>
      <c r="AJ206" s="61"/>
      <c r="AL206" s="62"/>
      <c r="AM206" s="24"/>
      <c r="AS206" s="24"/>
      <c r="AT206" s="24"/>
      <c r="AU206" s="24"/>
      <c r="AV206" s="24"/>
      <c r="AW206" s="24"/>
      <c r="AX206" s="24"/>
      <c r="AZ206" s="171"/>
      <c r="BA206" s="171"/>
      <c r="BB206" s="57"/>
      <c r="BC206" s="203"/>
      <c r="BD206" s="24"/>
      <c r="BE206" s="151"/>
      <c r="BG206" s="151"/>
      <c r="BI206" s="151"/>
      <c r="BL206" s="152"/>
    </row>
    <row r="207" spans="1:64" s="169" customFormat="1">
      <c r="A207" s="24"/>
      <c r="B207" s="24"/>
      <c r="C207" s="57"/>
      <c r="D207" s="57"/>
      <c r="E207" s="57"/>
      <c r="F207" s="57"/>
      <c r="G207" s="57"/>
      <c r="H207" s="57"/>
      <c r="I207" s="57"/>
      <c r="J207" s="57"/>
      <c r="K207" s="57"/>
      <c r="L207" s="57"/>
      <c r="M207" s="57"/>
      <c r="N207" s="57"/>
      <c r="O207" s="63"/>
      <c r="P207" s="57"/>
      <c r="Q207" s="57"/>
      <c r="R207" s="57"/>
      <c r="S207" s="57"/>
      <c r="T207" s="57"/>
      <c r="U207" s="57"/>
      <c r="V207" s="57"/>
      <c r="W207" s="57"/>
      <c r="X207" s="57"/>
      <c r="Y207" s="57"/>
      <c r="Z207" s="57"/>
      <c r="AA207" s="57"/>
      <c r="AB207" s="57"/>
      <c r="AC207" s="57"/>
      <c r="AD207" s="57"/>
      <c r="AE207" s="57"/>
      <c r="AF207" s="64"/>
      <c r="AG207" s="64"/>
      <c r="AH207" s="64"/>
      <c r="AI207" s="64"/>
      <c r="AJ207" s="61"/>
      <c r="AL207" s="62"/>
      <c r="AM207" s="24"/>
      <c r="AS207" s="24"/>
      <c r="AT207" s="24"/>
      <c r="AU207" s="24"/>
      <c r="AV207" s="24"/>
      <c r="AW207" s="24"/>
      <c r="AX207" s="24"/>
      <c r="AZ207" s="171"/>
      <c r="BA207" s="171"/>
      <c r="BB207" s="57"/>
      <c r="BC207" s="203"/>
      <c r="BD207" s="24"/>
      <c r="BE207" s="151"/>
      <c r="BG207" s="151"/>
      <c r="BI207" s="151"/>
      <c r="BL207" s="152"/>
    </row>
    <row r="208" spans="1:64" s="169" customFormat="1">
      <c r="A208" s="24"/>
      <c r="B208" s="24"/>
      <c r="C208" s="57"/>
      <c r="D208" s="57"/>
      <c r="E208" s="57"/>
      <c r="F208" s="57"/>
      <c r="G208" s="57"/>
      <c r="H208" s="57"/>
      <c r="I208" s="57"/>
      <c r="J208" s="57"/>
      <c r="K208" s="57"/>
      <c r="L208" s="57"/>
      <c r="M208" s="57"/>
      <c r="N208" s="57"/>
      <c r="O208" s="63"/>
      <c r="P208" s="57"/>
      <c r="Q208" s="57"/>
      <c r="R208" s="57"/>
      <c r="S208" s="57"/>
      <c r="T208" s="57"/>
      <c r="U208" s="57"/>
      <c r="V208" s="57"/>
      <c r="W208" s="57"/>
      <c r="X208" s="57"/>
      <c r="Y208" s="57"/>
      <c r="Z208" s="57"/>
      <c r="AA208" s="57"/>
      <c r="AB208" s="57"/>
      <c r="AC208" s="57"/>
      <c r="AD208" s="57"/>
      <c r="AE208" s="57"/>
      <c r="AF208" s="64"/>
      <c r="AG208" s="64"/>
      <c r="AH208" s="64"/>
      <c r="AI208" s="64"/>
      <c r="AJ208" s="61"/>
      <c r="AL208" s="62"/>
      <c r="AM208" s="24"/>
      <c r="AS208" s="24"/>
      <c r="AT208" s="24"/>
      <c r="AU208" s="24"/>
      <c r="AV208" s="24"/>
      <c r="AW208" s="24"/>
      <c r="AX208" s="24"/>
      <c r="AZ208" s="171"/>
      <c r="BA208" s="171"/>
      <c r="BB208" s="57"/>
      <c r="BC208" s="203"/>
      <c r="BD208" s="24"/>
      <c r="BE208" s="151"/>
      <c r="BG208" s="151"/>
      <c r="BI208" s="151"/>
      <c r="BL208" s="152"/>
    </row>
    <row r="209" spans="1:64" s="169" customFormat="1">
      <c r="A209" s="24"/>
      <c r="B209" s="24"/>
      <c r="C209" s="57"/>
      <c r="D209" s="57"/>
      <c r="E209" s="57"/>
      <c r="F209" s="57"/>
      <c r="G209" s="57"/>
      <c r="H209" s="57"/>
      <c r="I209" s="57"/>
      <c r="J209" s="57"/>
      <c r="K209" s="57"/>
      <c r="L209" s="57"/>
      <c r="M209" s="57"/>
      <c r="N209" s="57"/>
      <c r="O209" s="63"/>
      <c r="P209" s="57"/>
      <c r="Q209" s="57"/>
      <c r="R209" s="57"/>
      <c r="S209" s="57"/>
      <c r="T209" s="57"/>
      <c r="U209" s="57"/>
      <c r="V209" s="57"/>
      <c r="W209" s="57"/>
      <c r="X209" s="57"/>
      <c r="Y209" s="57"/>
      <c r="Z209" s="57"/>
      <c r="AA209" s="57"/>
      <c r="AB209" s="57"/>
      <c r="AC209" s="57"/>
      <c r="AD209" s="57"/>
      <c r="AE209" s="57"/>
      <c r="AF209" s="64"/>
      <c r="AG209" s="64"/>
      <c r="AH209" s="64"/>
      <c r="AI209" s="64"/>
      <c r="AJ209" s="61"/>
      <c r="AL209" s="62"/>
      <c r="AM209" s="24"/>
      <c r="AS209" s="24"/>
      <c r="AT209" s="24"/>
      <c r="AU209" s="24"/>
      <c r="AV209" s="24"/>
      <c r="AW209" s="24"/>
      <c r="AX209" s="24"/>
      <c r="AZ209" s="171"/>
      <c r="BA209" s="171"/>
      <c r="BB209" s="57"/>
      <c r="BC209" s="203"/>
      <c r="BD209" s="24"/>
      <c r="BE209" s="151"/>
      <c r="BG209" s="151"/>
      <c r="BI209" s="151"/>
      <c r="BL209" s="152"/>
    </row>
    <row r="210" spans="1:64" s="169" customFormat="1">
      <c r="A210" s="24"/>
      <c r="B210" s="24"/>
      <c r="C210" s="57"/>
      <c r="D210" s="57"/>
      <c r="E210" s="57"/>
      <c r="F210" s="57"/>
      <c r="G210" s="57"/>
      <c r="H210" s="57"/>
      <c r="I210" s="57"/>
      <c r="J210" s="57"/>
      <c r="K210" s="57"/>
      <c r="L210" s="57"/>
      <c r="M210" s="57"/>
      <c r="N210" s="57"/>
      <c r="O210" s="63"/>
      <c r="P210" s="57"/>
      <c r="Q210" s="57"/>
      <c r="R210" s="57"/>
      <c r="S210" s="57"/>
      <c r="T210" s="57"/>
      <c r="U210" s="57"/>
      <c r="V210" s="57"/>
      <c r="W210" s="57"/>
      <c r="X210" s="57"/>
      <c r="Y210" s="57"/>
      <c r="Z210" s="57"/>
      <c r="AA210" s="57"/>
      <c r="AB210" s="57"/>
      <c r="AC210" s="57"/>
      <c r="AD210" s="57"/>
      <c r="AE210" s="57"/>
      <c r="AF210" s="64"/>
      <c r="AG210" s="64"/>
      <c r="AH210" s="64"/>
      <c r="AI210" s="64"/>
      <c r="AJ210" s="61"/>
      <c r="AL210" s="62"/>
      <c r="AM210" s="24"/>
      <c r="AS210" s="24"/>
      <c r="AT210" s="24"/>
      <c r="AU210" s="24"/>
      <c r="AV210" s="24"/>
      <c r="AW210" s="24"/>
      <c r="AX210" s="24"/>
      <c r="AZ210" s="171"/>
      <c r="BA210" s="171"/>
      <c r="BB210" s="57"/>
      <c r="BC210" s="203"/>
      <c r="BD210" s="24"/>
      <c r="BE210" s="151"/>
      <c r="BG210" s="151"/>
      <c r="BI210" s="151"/>
      <c r="BL210" s="152"/>
    </row>
    <row r="211" spans="1:64" s="169" customFormat="1">
      <c r="A211" s="24"/>
      <c r="B211" s="24"/>
      <c r="C211" s="57"/>
      <c r="D211" s="57"/>
      <c r="E211" s="57"/>
      <c r="F211" s="57"/>
      <c r="G211" s="57"/>
      <c r="H211" s="57"/>
      <c r="I211" s="57"/>
      <c r="J211" s="57"/>
      <c r="K211" s="57"/>
      <c r="L211" s="57"/>
      <c r="M211" s="57"/>
      <c r="N211" s="57"/>
      <c r="O211" s="63"/>
      <c r="P211" s="57"/>
      <c r="Q211" s="57"/>
      <c r="R211" s="57"/>
      <c r="S211" s="57"/>
      <c r="T211" s="57"/>
      <c r="U211" s="57"/>
      <c r="V211" s="57"/>
      <c r="W211" s="57"/>
      <c r="X211" s="57"/>
      <c r="Y211" s="57"/>
      <c r="Z211" s="57"/>
      <c r="AA211" s="57"/>
      <c r="AB211" s="57"/>
      <c r="AC211" s="57"/>
      <c r="AD211" s="57"/>
      <c r="AE211" s="57"/>
      <c r="AF211" s="64"/>
      <c r="AG211" s="64"/>
      <c r="AH211" s="64"/>
      <c r="AI211" s="64"/>
      <c r="AJ211" s="61"/>
      <c r="AL211" s="62"/>
      <c r="AM211" s="24"/>
      <c r="AS211" s="24"/>
      <c r="AT211" s="24"/>
      <c r="AU211" s="24"/>
      <c r="AV211" s="24"/>
      <c r="AW211" s="24"/>
      <c r="AX211" s="24"/>
      <c r="AZ211" s="171"/>
      <c r="BA211" s="171"/>
      <c r="BB211" s="57"/>
      <c r="BC211" s="203"/>
      <c r="BD211" s="24"/>
      <c r="BE211" s="151"/>
      <c r="BG211" s="151"/>
      <c r="BI211" s="151"/>
      <c r="BL211" s="152"/>
    </row>
    <row r="212" spans="1:64" s="169" customFormat="1">
      <c r="A212" s="24"/>
      <c r="B212" s="24"/>
      <c r="C212" s="57"/>
      <c r="D212" s="57"/>
      <c r="E212" s="57"/>
      <c r="F212" s="57"/>
      <c r="G212" s="57"/>
      <c r="H212" s="57"/>
      <c r="I212" s="57"/>
      <c r="J212" s="57"/>
      <c r="K212" s="57"/>
      <c r="L212" s="57"/>
      <c r="M212" s="57"/>
      <c r="N212" s="57"/>
      <c r="O212" s="63"/>
      <c r="P212" s="57"/>
      <c r="Q212" s="57"/>
      <c r="R212" s="57"/>
      <c r="S212" s="57"/>
      <c r="T212" s="57"/>
      <c r="U212" s="57"/>
      <c r="V212" s="57"/>
      <c r="W212" s="57"/>
      <c r="X212" s="57"/>
      <c r="Y212" s="57"/>
      <c r="Z212" s="57"/>
      <c r="AA212" s="57"/>
      <c r="AB212" s="57"/>
      <c r="AC212" s="57"/>
      <c r="AD212" s="57"/>
      <c r="AE212" s="57"/>
      <c r="AF212" s="64"/>
      <c r="AG212" s="64"/>
      <c r="AH212" s="64"/>
      <c r="AI212" s="64"/>
      <c r="AJ212" s="61"/>
      <c r="AL212" s="62"/>
      <c r="AM212" s="24"/>
      <c r="AS212" s="24"/>
      <c r="AT212" s="24"/>
      <c r="AU212" s="24"/>
      <c r="AV212" s="24"/>
      <c r="AW212" s="24"/>
      <c r="AX212" s="24"/>
      <c r="AZ212" s="171"/>
      <c r="BA212" s="171"/>
      <c r="BB212" s="57"/>
      <c r="BC212" s="203"/>
      <c r="BD212" s="24"/>
      <c r="BE212" s="151"/>
      <c r="BG212" s="151"/>
      <c r="BI212" s="151"/>
      <c r="BL212" s="152"/>
    </row>
    <row r="213" spans="1:64" s="169" customFormat="1">
      <c r="A213" s="24"/>
      <c r="B213" s="24"/>
      <c r="C213" s="57"/>
      <c r="D213" s="57"/>
      <c r="E213" s="57"/>
      <c r="F213" s="57"/>
      <c r="G213" s="57"/>
      <c r="H213" s="57"/>
      <c r="I213" s="57"/>
      <c r="J213" s="57"/>
      <c r="K213" s="57"/>
      <c r="L213" s="57"/>
      <c r="M213" s="57"/>
      <c r="N213" s="57"/>
      <c r="O213" s="63"/>
      <c r="P213" s="57"/>
      <c r="Q213" s="57"/>
      <c r="R213" s="57"/>
      <c r="S213" s="57"/>
      <c r="T213" s="57"/>
      <c r="U213" s="57"/>
      <c r="V213" s="57"/>
      <c r="W213" s="57"/>
      <c r="X213" s="57"/>
      <c r="Y213" s="57"/>
      <c r="Z213" s="57"/>
      <c r="AA213" s="57"/>
      <c r="AB213" s="57"/>
      <c r="AC213" s="57"/>
      <c r="AD213" s="57"/>
      <c r="AE213" s="57"/>
      <c r="AF213" s="64"/>
      <c r="AG213" s="64"/>
      <c r="AH213" s="64"/>
      <c r="AI213" s="64"/>
      <c r="AJ213" s="61"/>
      <c r="AL213" s="62"/>
      <c r="AM213" s="24"/>
      <c r="AS213" s="24"/>
      <c r="AT213" s="24"/>
      <c r="AU213" s="24"/>
      <c r="AV213" s="24"/>
      <c r="AW213" s="24"/>
      <c r="AX213" s="24"/>
      <c r="AZ213" s="171"/>
      <c r="BA213" s="171"/>
      <c r="BB213" s="57"/>
      <c r="BC213" s="203"/>
      <c r="BD213" s="24"/>
      <c r="BE213" s="151"/>
      <c r="BG213" s="151"/>
      <c r="BI213" s="151"/>
      <c r="BL213" s="152"/>
    </row>
    <row r="214" spans="1:64" s="169" customFormat="1">
      <c r="A214" s="24"/>
      <c r="B214" s="24"/>
      <c r="C214" s="57"/>
      <c r="D214" s="57"/>
      <c r="E214" s="57"/>
      <c r="F214" s="57"/>
      <c r="G214" s="57"/>
      <c r="H214" s="57"/>
      <c r="I214" s="57"/>
      <c r="J214" s="57"/>
      <c r="K214" s="57"/>
      <c r="L214" s="57"/>
      <c r="M214" s="57"/>
      <c r="N214" s="57"/>
      <c r="O214" s="63"/>
      <c r="P214" s="57"/>
      <c r="Q214" s="57"/>
      <c r="R214" s="57"/>
      <c r="S214" s="57"/>
      <c r="T214" s="57"/>
      <c r="U214" s="57"/>
      <c r="V214" s="57"/>
      <c r="W214" s="57"/>
      <c r="X214" s="57"/>
      <c r="Y214" s="57"/>
      <c r="Z214" s="57"/>
      <c r="AA214" s="57"/>
      <c r="AB214" s="57"/>
      <c r="AC214" s="57"/>
      <c r="AD214" s="57"/>
      <c r="AE214" s="57"/>
      <c r="AF214" s="64"/>
      <c r="AG214" s="64"/>
      <c r="AH214" s="64"/>
      <c r="AI214" s="64"/>
      <c r="AJ214" s="61"/>
      <c r="AL214" s="62"/>
      <c r="AM214" s="24"/>
      <c r="AS214" s="24"/>
      <c r="AT214" s="24"/>
      <c r="AU214" s="24"/>
      <c r="AV214" s="24"/>
      <c r="AW214" s="24"/>
      <c r="AX214" s="24"/>
      <c r="AZ214" s="171"/>
      <c r="BA214" s="171"/>
      <c r="BB214" s="57"/>
      <c r="BC214" s="203"/>
      <c r="BD214" s="24"/>
      <c r="BE214" s="151"/>
      <c r="BG214" s="151"/>
      <c r="BI214" s="151"/>
      <c r="BL214" s="152"/>
    </row>
    <row r="215" spans="1:64" s="169" customFormat="1">
      <c r="A215" s="24"/>
      <c r="B215" s="24"/>
      <c r="C215" s="57"/>
      <c r="D215" s="57"/>
      <c r="E215" s="57"/>
      <c r="F215" s="57"/>
      <c r="G215" s="57"/>
      <c r="H215" s="57"/>
      <c r="I215" s="57"/>
      <c r="J215" s="57"/>
      <c r="K215" s="57"/>
      <c r="L215" s="57"/>
      <c r="M215" s="57"/>
      <c r="N215" s="57"/>
      <c r="O215" s="63"/>
      <c r="P215" s="57"/>
      <c r="Q215" s="57"/>
      <c r="R215" s="57"/>
      <c r="S215" s="57"/>
      <c r="T215" s="57"/>
      <c r="U215" s="57"/>
      <c r="V215" s="57"/>
      <c r="W215" s="57"/>
      <c r="X215" s="57"/>
      <c r="Y215" s="57"/>
      <c r="Z215" s="57"/>
      <c r="AA215" s="57"/>
      <c r="AB215" s="57"/>
      <c r="AC215" s="57"/>
      <c r="AD215" s="57"/>
      <c r="AE215" s="57"/>
      <c r="AF215" s="64"/>
      <c r="AG215" s="64"/>
      <c r="AH215" s="64"/>
      <c r="AI215" s="64"/>
      <c r="AJ215" s="61"/>
      <c r="AL215" s="62"/>
      <c r="AM215" s="24"/>
      <c r="AS215" s="24"/>
      <c r="AT215" s="24"/>
      <c r="AU215" s="24"/>
      <c r="AV215" s="24"/>
      <c r="AW215" s="24"/>
      <c r="AX215" s="24"/>
      <c r="AZ215" s="171"/>
      <c r="BA215" s="171"/>
      <c r="BB215" s="57"/>
      <c r="BC215" s="203"/>
      <c r="BD215" s="24"/>
      <c r="BE215" s="151"/>
      <c r="BG215" s="151"/>
      <c r="BI215" s="151"/>
      <c r="BL215" s="152"/>
    </row>
    <row r="216" spans="1:64" s="169" customFormat="1">
      <c r="A216" s="24"/>
      <c r="B216" s="24"/>
      <c r="C216" s="57"/>
      <c r="D216" s="57"/>
      <c r="E216" s="57"/>
      <c r="F216" s="57"/>
      <c r="G216" s="57"/>
      <c r="H216" s="57"/>
      <c r="I216" s="57"/>
      <c r="J216" s="57"/>
      <c r="K216" s="57"/>
      <c r="L216" s="57"/>
      <c r="M216" s="57"/>
      <c r="N216" s="57"/>
      <c r="O216" s="63"/>
      <c r="P216" s="57"/>
      <c r="Q216" s="57"/>
      <c r="R216" s="57"/>
      <c r="S216" s="57"/>
      <c r="T216" s="57"/>
      <c r="U216" s="57"/>
      <c r="V216" s="57"/>
      <c r="W216" s="57"/>
      <c r="X216" s="57"/>
      <c r="Y216" s="57"/>
      <c r="Z216" s="57"/>
      <c r="AA216" s="57"/>
      <c r="AB216" s="57"/>
      <c r="AC216" s="57"/>
      <c r="AD216" s="57"/>
      <c r="AE216" s="57"/>
      <c r="AF216" s="64"/>
      <c r="AG216" s="64"/>
      <c r="AH216" s="64"/>
      <c r="AI216" s="64"/>
      <c r="AJ216" s="61"/>
      <c r="AL216" s="62"/>
      <c r="AM216" s="24"/>
      <c r="AS216" s="24"/>
      <c r="AT216" s="24"/>
      <c r="AU216" s="24"/>
      <c r="AV216" s="24"/>
      <c r="AW216" s="24"/>
      <c r="AX216" s="24"/>
      <c r="AZ216" s="171"/>
      <c r="BA216" s="171"/>
      <c r="BB216" s="57"/>
      <c r="BC216" s="203"/>
      <c r="BD216" s="24"/>
      <c r="BE216" s="151"/>
      <c r="BG216" s="151"/>
      <c r="BI216" s="151"/>
      <c r="BL216" s="152"/>
    </row>
    <row r="217" spans="1:64" s="169" customFormat="1">
      <c r="A217" s="24"/>
      <c r="B217" s="24"/>
      <c r="C217" s="57"/>
      <c r="D217" s="57"/>
      <c r="E217" s="57"/>
      <c r="F217" s="57"/>
      <c r="G217" s="57"/>
      <c r="H217" s="57"/>
      <c r="I217" s="57"/>
      <c r="J217" s="57"/>
      <c r="K217" s="57"/>
      <c r="L217" s="57"/>
      <c r="M217" s="57"/>
      <c r="N217" s="57"/>
      <c r="O217" s="63"/>
      <c r="P217" s="57"/>
      <c r="Q217" s="57"/>
      <c r="R217" s="57"/>
      <c r="S217" s="57"/>
      <c r="T217" s="57"/>
      <c r="U217" s="57"/>
      <c r="V217" s="57"/>
      <c r="W217" s="57"/>
      <c r="X217" s="57"/>
      <c r="Y217" s="57"/>
      <c r="Z217" s="57"/>
      <c r="AA217" s="57"/>
      <c r="AB217" s="57"/>
      <c r="AC217" s="57"/>
      <c r="AD217" s="57"/>
      <c r="AE217" s="57"/>
      <c r="AF217" s="64"/>
      <c r="AG217" s="64"/>
      <c r="AH217" s="64"/>
      <c r="AI217" s="64"/>
      <c r="AJ217" s="61"/>
      <c r="AL217" s="62"/>
      <c r="AM217" s="24"/>
      <c r="AS217" s="24"/>
      <c r="AT217" s="24"/>
      <c r="AU217" s="24"/>
      <c r="AV217" s="24"/>
      <c r="AW217" s="24"/>
      <c r="AX217" s="24"/>
      <c r="AZ217" s="171"/>
      <c r="BA217" s="171"/>
      <c r="BB217" s="57"/>
      <c r="BC217" s="203"/>
      <c r="BD217" s="24"/>
      <c r="BE217" s="151"/>
      <c r="BG217" s="151"/>
      <c r="BI217" s="151"/>
      <c r="BL217" s="152"/>
    </row>
    <row r="218" spans="1:64" s="169" customFormat="1">
      <c r="A218" s="24"/>
      <c r="B218" s="24"/>
      <c r="C218" s="57"/>
      <c r="D218" s="57"/>
      <c r="E218" s="57"/>
      <c r="F218" s="57"/>
      <c r="G218" s="57"/>
      <c r="H218" s="57"/>
      <c r="I218" s="57"/>
      <c r="J218" s="57"/>
      <c r="K218" s="57"/>
      <c r="L218" s="57"/>
      <c r="M218" s="57"/>
      <c r="N218" s="57"/>
      <c r="O218" s="63"/>
      <c r="P218" s="57"/>
      <c r="Q218" s="57"/>
      <c r="R218" s="57"/>
      <c r="S218" s="57"/>
      <c r="T218" s="57"/>
      <c r="U218" s="57"/>
      <c r="V218" s="57"/>
      <c r="W218" s="57"/>
      <c r="X218" s="57"/>
      <c r="Y218" s="57"/>
      <c r="Z218" s="57"/>
      <c r="AA218" s="57"/>
      <c r="AB218" s="57"/>
      <c r="AC218" s="57"/>
      <c r="AD218" s="57"/>
      <c r="AE218" s="57"/>
      <c r="AF218" s="64"/>
      <c r="AG218" s="64"/>
      <c r="AH218" s="64"/>
      <c r="AI218" s="64"/>
      <c r="AJ218" s="61"/>
      <c r="AL218" s="62"/>
      <c r="AM218" s="24"/>
      <c r="AS218" s="24"/>
      <c r="AT218" s="24"/>
      <c r="AU218" s="24"/>
      <c r="AV218" s="24"/>
      <c r="AW218" s="24"/>
      <c r="AX218" s="24"/>
      <c r="AZ218" s="171"/>
      <c r="BA218" s="171"/>
      <c r="BB218" s="57"/>
      <c r="BC218" s="203"/>
      <c r="BD218" s="24"/>
      <c r="BE218" s="151"/>
      <c r="BG218" s="151"/>
      <c r="BI218" s="151"/>
      <c r="BL218" s="152"/>
    </row>
    <row r="219" spans="1:64" s="169" customFormat="1">
      <c r="A219" s="24"/>
      <c r="B219" s="24"/>
      <c r="C219" s="57"/>
      <c r="D219" s="57"/>
      <c r="E219" s="57"/>
      <c r="F219" s="57"/>
      <c r="G219" s="57"/>
      <c r="H219" s="57"/>
      <c r="I219" s="57"/>
      <c r="J219" s="57"/>
      <c r="K219" s="57"/>
      <c r="L219" s="57"/>
      <c r="M219" s="57"/>
      <c r="N219" s="57"/>
      <c r="O219" s="63"/>
      <c r="P219" s="57"/>
      <c r="Q219" s="57"/>
      <c r="R219" s="57"/>
      <c r="S219" s="57"/>
      <c r="T219" s="57"/>
      <c r="U219" s="57"/>
      <c r="V219" s="57"/>
      <c r="W219" s="57"/>
      <c r="X219" s="57"/>
      <c r="Y219" s="57"/>
      <c r="Z219" s="57"/>
      <c r="AA219" s="57"/>
      <c r="AB219" s="57"/>
      <c r="AC219" s="57"/>
      <c r="AD219" s="57"/>
      <c r="AE219" s="57"/>
      <c r="AF219" s="64"/>
      <c r="AG219" s="64"/>
      <c r="AH219" s="64"/>
      <c r="AI219" s="64"/>
      <c r="AJ219" s="61"/>
      <c r="AL219" s="62"/>
      <c r="AM219" s="24"/>
      <c r="AS219" s="24"/>
      <c r="AT219" s="24"/>
      <c r="AU219" s="24"/>
      <c r="AV219" s="24"/>
      <c r="AW219" s="24"/>
      <c r="AX219" s="24"/>
      <c r="AZ219" s="171"/>
      <c r="BA219" s="171"/>
      <c r="BB219" s="57"/>
      <c r="BC219" s="203"/>
      <c r="BD219" s="24"/>
      <c r="BE219" s="151"/>
      <c r="BG219" s="151"/>
      <c r="BI219" s="151"/>
      <c r="BL219" s="152"/>
    </row>
    <row r="220" spans="1:64" s="169" customFormat="1">
      <c r="A220" s="24"/>
      <c r="B220" s="24"/>
      <c r="C220" s="57"/>
      <c r="D220" s="57"/>
      <c r="E220" s="57"/>
      <c r="F220" s="57"/>
      <c r="G220" s="57"/>
      <c r="H220" s="57"/>
      <c r="I220" s="57"/>
      <c r="J220" s="57"/>
      <c r="K220" s="57"/>
      <c r="L220" s="57"/>
      <c r="M220" s="57"/>
      <c r="N220" s="57"/>
      <c r="O220" s="63"/>
      <c r="P220" s="57"/>
      <c r="Q220" s="57"/>
      <c r="R220" s="57"/>
      <c r="S220" s="57"/>
      <c r="T220" s="57"/>
      <c r="U220" s="57"/>
      <c r="V220" s="57"/>
      <c r="W220" s="57"/>
      <c r="X220" s="57"/>
      <c r="Y220" s="57"/>
      <c r="Z220" s="57"/>
      <c r="AA220" s="57"/>
      <c r="AB220" s="57"/>
      <c r="AC220" s="57"/>
      <c r="AD220" s="57"/>
      <c r="AE220" s="57"/>
      <c r="AF220" s="64"/>
      <c r="AG220" s="64"/>
      <c r="AH220" s="64"/>
      <c r="AI220" s="64"/>
      <c r="AJ220" s="61"/>
      <c r="AL220" s="62"/>
      <c r="AM220" s="24"/>
      <c r="AS220" s="24"/>
      <c r="AT220" s="24"/>
      <c r="AU220" s="24"/>
      <c r="AV220" s="24"/>
      <c r="AW220" s="24"/>
      <c r="AX220" s="24"/>
      <c r="AZ220" s="171"/>
      <c r="BA220" s="171"/>
      <c r="BB220" s="57"/>
      <c r="BC220" s="203"/>
      <c r="BD220" s="24"/>
      <c r="BE220" s="151"/>
      <c r="BG220" s="151"/>
      <c r="BI220" s="151"/>
      <c r="BL220" s="152"/>
    </row>
    <row r="221" spans="1:64" s="169" customFormat="1">
      <c r="A221" s="24"/>
      <c r="B221" s="24"/>
      <c r="C221" s="57"/>
      <c r="D221" s="57"/>
      <c r="E221" s="57"/>
      <c r="F221" s="57"/>
      <c r="G221" s="57"/>
      <c r="H221" s="57"/>
      <c r="I221" s="57"/>
      <c r="J221" s="57"/>
      <c r="K221" s="57"/>
      <c r="L221" s="57"/>
      <c r="M221" s="57"/>
      <c r="N221" s="57"/>
      <c r="O221" s="63"/>
      <c r="P221" s="57"/>
      <c r="Q221" s="57"/>
      <c r="R221" s="57"/>
      <c r="S221" s="57"/>
      <c r="T221" s="57"/>
      <c r="U221" s="57"/>
      <c r="V221" s="57"/>
      <c r="W221" s="57"/>
      <c r="X221" s="57"/>
      <c r="Y221" s="57"/>
      <c r="Z221" s="57"/>
      <c r="AA221" s="57"/>
      <c r="AB221" s="57"/>
      <c r="AC221" s="57"/>
      <c r="AD221" s="57"/>
      <c r="AE221" s="57"/>
      <c r="AF221" s="64"/>
      <c r="AG221" s="64"/>
      <c r="AH221" s="64"/>
      <c r="AI221" s="64"/>
      <c r="AJ221" s="61"/>
      <c r="AL221" s="62"/>
      <c r="AM221" s="24"/>
      <c r="AS221" s="24"/>
      <c r="AT221" s="24"/>
      <c r="AU221" s="24"/>
      <c r="AV221" s="24"/>
      <c r="AW221" s="24"/>
      <c r="AX221" s="24"/>
      <c r="AZ221" s="171"/>
      <c r="BA221" s="171"/>
      <c r="BB221" s="57"/>
      <c r="BC221" s="203"/>
      <c r="BD221" s="24"/>
      <c r="BE221" s="151"/>
      <c r="BG221" s="151"/>
      <c r="BI221" s="151"/>
      <c r="BL221" s="152"/>
    </row>
    <row r="222" spans="1:64" s="169" customFormat="1">
      <c r="A222" s="24"/>
      <c r="B222" s="24"/>
      <c r="C222" s="57"/>
      <c r="D222" s="57"/>
      <c r="E222" s="57"/>
      <c r="F222" s="57"/>
      <c r="G222" s="57"/>
      <c r="H222" s="57"/>
      <c r="I222" s="57"/>
      <c r="J222" s="57"/>
      <c r="K222" s="57"/>
      <c r="L222" s="57"/>
      <c r="M222" s="57"/>
      <c r="N222" s="57"/>
      <c r="O222" s="63"/>
      <c r="P222" s="57"/>
      <c r="Q222" s="57"/>
      <c r="R222" s="57"/>
      <c r="S222" s="57"/>
      <c r="T222" s="57"/>
      <c r="U222" s="57"/>
      <c r="V222" s="57"/>
      <c r="W222" s="57"/>
      <c r="X222" s="57"/>
      <c r="Y222" s="57"/>
      <c r="Z222" s="57"/>
      <c r="AA222" s="57"/>
      <c r="AB222" s="57"/>
      <c r="AC222" s="57"/>
      <c r="AD222" s="57"/>
      <c r="AE222" s="57"/>
      <c r="AF222" s="64"/>
      <c r="AG222" s="64"/>
      <c r="AH222" s="64"/>
      <c r="AI222" s="64"/>
      <c r="AJ222" s="61"/>
      <c r="AL222" s="62"/>
      <c r="AM222" s="24"/>
      <c r="AS222" s="24"/>
      <c r="AT222" s="24"/>
      <c r="AU222" s="24"/>
      <c r="AV222" s="24"/>
      <c r="AW222" s="24"/>
      <c r="AX222" s="24"/>
      <c r="AZ222" s="171"/>
      <c r="BA222" s="171"/>
      <c r="BB222" s="57"/>
      <c r="BC222" s="203"/>
      <c r="BD222" s="24"/>
      <c r="BE222" s="151"/>
      <c r="BG222" s="151"/>
      <c r="BI222" s="151"/>
      <c r="BL222" s="152"/>
    </row>
    <row r="223" spans="1:64" s="169" customFormat="1">
      <c r="A223" s="24"/>
      <c r="B223" s="24"/>
      <c r="C223" s="57"/>
      <c r="D223" s="57"/>
      <c r="E223" s="57"/>
      <c r="F223" s="57"/>
      <c r="G223" s="57"/>
      <c r="H223" s="57"/>
      <c r="I223" s="57"/>
      <c r="J223" s="57"/>
      <c r="K223" s="57"/>
      <c r="L223" s="57"/>
      <c r="M223" s="57"/>
      <c r="N223" s="57"/>
      <c r="O223" s="63"/>
      <c r="P223" s="57"/>
      <c r="Q223" s="57"/>
      <c r="R223" s="57"/>
      <c r="S223" s="57"/>
      <c r="T223" s="57"/>
      <c r="U223" s="57"/>
      <c r="V223" s="57"/>
      <c r="W223" s="57"/>
      <c r="X223" s="57"/>
      <c r="Y223" s="57"/>
      <c r="Z223" s="57"/>
      <c r="AA223" s="57"/>
      <c r="AB223" s="57"/>
      <c r="AC223" s="57"/>
      <c r="AD223" s="57"/>
      <c r="AE223" s="57"/>
      <c r="AF223" s="64"/>
      <c r="AG223" s="64"/>
      <c r="AH223" s="64"/>
      <c r="AI223" s="64"/>
      <c r="AJ223" s="61"/>
      <c r="AL223" s="62"/>
      <c r="AM223" s="24"/>
      <c r="AS223" s="24"/>
      <c r="AT223" s="24"/>
      <c r="AU223" s="24"/>
      <c r="AV223" s="24"/>
      <c r="AW223" s="24"/>
      <c r="AX223" s="24"/>
      <c r="AZ223" s="171"/>
      <c r="BA223" s="171"/>
      <c r="BB223" s="57"/>
      <c r="BC223" s="203"/>
      <c r="BD223" s="24"/>
      <c r="BE223" s="151"/>
      <c r="BG223" s="151"/>
      <c r="BI223" s="151"/>
      <c r="BL223" s="152"/>
    </row>
    <row r="224" spans="1:64" s="169" customFormat="1">
      <c r="A224" s="24"/>
      <c r="B224" s="24"/>
      <c r="C224" s="57"/>
      <c r="D224" s="57"/>
      <c r="E224" s="57"/>
      <c r="F224" s="57"/>
      <c r="G224" s="57"/>
      <c r="H224" s="57"/>
      <c r="I224" s="57"/>
      <c r="J224" s="57"/>
      <c r="K224" s="57"/>
      <c r="L224" s="57"/>
      <c r="M224" s="57"/>
      <c r="N224" s="57"/>
      <c r="O224" s="63"/>
      <c r="P224" s="57"/>
      <c r="Q224" s="57"/>
      <c r="R224" s="57"/>
      <c r="S224" s="57"/>
      <c r="T224" s="57"/>
      <c r="U224" s="57"/>
      <c r="V224" s="57"/>
      <c r="W224" s="57"/>
      <c r="X224" s="57"/>
      <c r="Y224" s="57"/>
      <c r="Z224" s="57"/>
      <c r="AA224" s="57"/>
      <c r="AB224" s="57"/>
      <c r="AC224" s="57"/>
      <c r="AD224" s="57"/>
      <c r="AE224" s="57"/>
      <c r="AF224" s="64"/>
      <c r="AG224" s="64"/>
      <c r="AH224" s="64"/>
      <c r="AI224" s="64"/>
      <c r="AJ224" s="61"/>
      <c r="AL224" s="62"/>
      <c r="AM224" s="24"/>
      <c r="AS224" s="24"/>
      <c r="AT224" s="24"/>
      <c r="AU224" s="24"/>
      <c r="AV224" s="24"/>
      <c r="AW224" s="24"/>
      <c r="AX224" s="24"/>
      <c r="AZ224" s="171"/>
      <c r="BA224" s="171"/>
      <c r="BB224" s="57"/>
      <c r="BC224" s="203"/>
      <c r="BD224" s="24"/>
      <c r="BE224" s="151"/>
      <c r="BG224" s="151"/>
      <c r="BI224" s="151"/>
      <c r="BL224" s="152"/>
    </row>
    <row r="225" spans="1:64" s="169" customFormat="1">
      <c r="A225" s="24"/>
      <c r="B225" s="24"/>
      <c r="C225" s="57"/>
      <c r="D225" s="57"/>
      <c r="E225" s="57"/>
      <c r="F225" s="57"/>
      <c r="G225" s="57"/>
      <c r="H225" s="57"/>
      <c r="I225" s="57"/>
      <c r="J225" s="57"/>
      <c r="K225" s="57"/>
      <c r="L225" s="57"/>
      <c r="M225" s="57"/>
      <c r="N225" s="57"/>
      <c r="O225" s="63"/>
      <c r="P225" s="57"/>
      <c r="Q225" s="57"/>
      <c r="R225" s="57"/>
      <c r="S225" s="57"/>
      <c r="T225" s="57"/>
      <c r="U225" s="57"/>
      <c r="V225" s="57"/>
      <c r="W225" s="57"/>
      <c r="X225" s="57"/>
      <c r="Y225" s="57"/>
      <c r="Z225" s="57"/>
      <c r="AA225" s="57"/>
      <c r="AB225" s="57"/>
      <c r="AC225" s="57"/>
      <c r="AD225" s="57"/>
      <c r="AE225" s="57"/>
      <c r="AF225" s="64"/>
      <c r="AG225" s="64"/>
      <c r="AH225" s="64"/>
      <c r="AI225" s="64"/>
      <c r="AJ225" s="61"/>
      <c r="AL225" s="62"/>
      <c r="AM225" s="24"/>
      <c r="AS225" s="24"/>
      <c r="AT225" s="24"/>
      <c r="AU225" s="24"/>
      <c r="AV225" s="24"/>
      <c r="AW225" s="24"/>
      <c r="AX225" s="24"/>
      <c r="AZ225" s="171"/>
      <c r="BA225" s="171"/>
      <c r="BB225" s="57"/>
      <c r="BC225" s="203"/>
      <c r="BD225" s="24"/>
      <c r="BE225" s="151"/>
      <c r="BG225" s="151"/>
      <c r="BI225" s="151"/>
      <c r="BL225" s="152"/>
    </row>
    <row r="226" spans="1:64" s="169" customFormat="1">
      <c r="A226" s="24"/>
      <c r="B226" s="24"/>
      <c r="C226" s="57"/>
      <c r="D226" s="57"/>
      <c r="E226" s="57"/>
      <c r="F226" s="57"/>
      <c r="G226" s="57"/>
      <c r="H226" s="57"/>
      <c r="I226" s="57"/>
      <c r="J226" s="57"/>
      <c r="K226" s="57"/>
      <c r="L226" s="57"/>
      <c r="M226" s="57"/>
      <c r="N226" s="57"/>
      <c r="O226" s="63"/>
      <c r="P226" s="57"/>
      <c r="Q226" s="57"/>
      <c r="R226" s="57"/>
      <c r="S226" s="57"/>
      <c r="T226" s="57"/>
      <c r="U226" s="57"/>
      <c r="V226" s="57"/>
      <c r="W226" s="57"/>
      <c r="X226" s="57"/>
      <c r="Y226" s="57"/>
      <c r="Z226" s="57"/>
      <c r="AA226" s="57"/>
      <c r="AB226" s="57"/>
      <c r="AC226" s="57"/>
      <c r="AD226" s="57"/>
      <c r="AE226" s="57"/>
      <c r="AF226" s="64"/>
      <c r="AG226" s="64"/>
      <c r="AH226" s="64"/>
      <c r="AI226" s="64"/>
      <c r="AJ226" s="61"/>
      <c r="AL226" s="62"/>
      <c r="AM226" s="24"/>
      <c r="AS226" s="24"/>
      <c r="AT226" s="24"/>
      <c r="AU226" s="24"/>
      <c r="AV226" s="24"/>
      <c r="AW226" s="24"/>
      <c r="AX226" s="24"/>
      <c r="AZ226" s="171"/>
      <c r="BA226" s="171"/>
      <c r="BB226" s="57"/>
      <c r="BC226" s="203"/>
      <c r="BD226" s="24"/>
      <c r="BE226" s="151"/>
      <c r="BG226" s="151"/>
      <c r="BI226" s="151"/>
      <c r="BL226" s="152"/>
    </row>
    <row r="227" spans="1:64" s="169" customFormat="1">
      <c r="A227" s="24"/>
      <c r="B227" s="24"/>
      <c r="C227" s="57"/>
      <c r="D227" s="57"/>
      <c r="E227" s="57"/>
      <c r="F227" s="57"/>
      <c r="G227" s="57"/>
      <c r="H227" s="57"/>
      <c r="I227" s="57"/>
      <c r="J227" s="57"/>
      <c r="K227" s="57"/>
      <c r="L227" s="57"/>
      <c r="M227" s="57"/>
      <c r="N227" s="57"/>
      <c r="O227" s="63"/>
      <c r="P227" s="57"/>
      <c r="Q227" s="57"/>
      <c r="R227" s="57"/>
      <c r="S227" s="57"/>
      <c r="T227" s="57"/>
      <c r="U227" s="57"/>
      <c r="V227" s="57"/>
      <c r="W227" s="57"/>
      <c r="X227" s="57"/>
      <c r="Y227" s="57"/>
      <c r="Z227" s="57"/>
      <c r="AA227" s="57"/>
      <c r="AB227" s="57"/>
      <c r="AC227" s="57"/>
      <c r="AD227" s="57"/>
      <c r="AE227" s="57"/>
      <c r="AF227" s="64"/>
      <c r="AG227" s="64"/>
      <c r="AH227" s="64"/>
      <c r="AI227" s="64"/>
      <c r="AJ227" s="61"/>
      <c r="AL227" s="62"/>
      <c r="AM227" s="24"/>
      <c r="AS227" s="24"/>
      <c r="AT227" s="24"/>
      <c r="AU227" s="24"/>
      <c r="AV227" s="24"/>
      <c r="AW227" s="24"/>
      <c r="AX227" s="24"/>
      <c r="AZ227" s="171"/>
      <c r="BA227" s="171"/>
      <c r="BB227" s="57"/>
      <c r="BC227" s="203"/>
      <c r="BD227" s="24"/>
      <c r="BE227" s="151"/>
      <c r="BG227" s="151"/>
      <c r="BI227" s="151"/>
      <c r="BL227" s="152"/>
    </row>
    <row r="228" spans="1:64" s="169" customFormat="1">
      <c r="A228" s="24"/>
      <c r="B228" s="24"/>
      <c r="C228" s="57"/>
      <c r="D228" s="57"/>
      <c r="E228" s="57"/>
      <c r="F228" s="57"/>
      <c r="G228" s="57"/>
      <c r="H228" s="57"/>
      <c r="I228" s="57"/>
      <c r="J228" s="57"/>
      <c r="K228" s="57"/>
      <c r="L228" s="57"/>
      <c r="M228" s="57"/>
      <c r="N228" s="57"/>
      <c r="O228" s="63"/>
      <c r="P228" s="57"/>
      <c r="Q228" s="57"/>
      <c r="R228" s="57"/>
      <c r="S228" s="57"/>
      <c r="T228" s="57"/>
      <c r="U228" s="57"/>
      <c r="V228" s="57"/>
      <c r="W228" s="57"/>
      <c r="X228" s="57"/>
      <c r="Y228" s="57"/>
      <c r="Z228" s="57"/>
      <c r="AA228" s="57"/>
      <c r="AB228" s="57"/>
      <c r="AC228" s="57"/>
      <c r="AD228" s="57"/>
      <c r="AE228" s="57"/>
      <c r="AF228" s="64"/>
      <c r="AG228" s="64"/>
      <c r="AH228" s="64"/>
      <c r="AI228" s="64"/>
      <c r="AJ228" s="61"/>
      <c r="AL228" s="62"/>
      <c r="AM228" s="24"/>
      <c r="AS228" s="24"/>
      <c r="AT228" s="24"/>
      <c r="AU228" s="24"/>
      <c r="AV228" s="24"/>
      <c r="AW228" s="24"/>
      <c r="AX228" s="24"/>
      <c r="AZ228" s="171"/>
      <c r="BA228" s="171"/>
      <c r="BB228" s="57"/>
      <c r="BC228" s="203"/>
      <c r="BD228" s="24"/>
      <c r="BE228" s="151"/>
      <c r="BG228" s="151"/>
      <c r="BI228" s="151"/>
      <c r="BL228" s="152"/>
    </row>
    <row r="229" spans="1:64" s="169" customFormat="1">
      <c r="A229" s="24"/>
      <c r="B229" s="24"/>
      <c r="C229" s="57"/>
      <c r="D229" s="57"/>
      <c r="E229" s="57"/>
      <c r="F229" s="57"/>
      <c r="G229" s="57"/>
      <c r="H229" s="57"/>
      <c r="I229" s="57"/>
      <c r="J229" s="57"/>
      <c r="K229" s="57"/>
      <c r="L229" s="57"/>
      <c r="M229" s="57"/>
      <c r="N229" s="57"/>
      <c r="O229" s="63"/>
      <c r="P229" s="57"/>
      <c r="Q229" s="57"/>
      <c r="R229" s="57"/>
      <c r="S229" s="57"/>
      <c r="T229" s="57"/>
      <c r="U229" s="57"/>
      <c r="V229" s="57"/>
      <c r="W229" s="57"/>
      <c r="X229" s="57"/>
      <c r="Y229" s="57"/>
      <c r="Z229" s="57"/>
      <c r="AA229" s="57"/>
      <c r="AB229" s="57"/>
      <c r="AC229" s="57"/>
      <c r="AD229" s="57"/>
      <c r="AE229" s="57"/>
      <c r="AF229" s="64"/>
      <c r="AG229" s="64"/>
      <c r="AH229" s="64"/>
      <c r="AI229" s="64"/>
      <c r="AJ229" s="61"/>
      <c r="AL229" s="62"/>
      <c r="AM229" s="24"/>
      <c r="AS229" s="24"/>
      <c r="AT229" s="24"/>
      <c r="AU229" s="24"/>
      <c r="AV229" s="24"/>
      <c r="AW229" s="24"/>
      <c r="AX229" s="24"/>
      <c r="AZ229" s="171"/>
      <c r="BA229" s="171"/>
      <c r="BB229" s="57"/>
      <c r="BC229" s="203"/>
      <c r="BD229" s="24"/>
      <c r="BE229" s="151"/>
      <c r="BG229" s="151"/>
      <c r="BI229" s="151"/>
      <c r="BL229" s="152"/>
    </row>
    <row r="230" spans="1:64" s="169" customFormat="1">
      <c r="A230" s="24"/>
      <c r="B230" s="24"/>
      <c r="C230" s="57"/>
      <c r="D230" s="57"/>
      <c r="E230" s="57"/>
      <c r="F230" s="57"/>
      <c r="G230" s="57"/>
      <c r="H230" s="57"/>
      <c r="I230" s="57"/>
      <c r="J230" s="57"/>
      <c r="K230" s="57"/>
      <c r="L230" s="57"/>
      <c r="M230" s="57"/>
      <c r="N230" s="57"/>
      <c r="O230" s="63"/>
      <c r="P230" s="57"/>
      <c r="Q230" s="57"/>
      <c r="R230" s="57"/>
      <c r="S230" s="57"/>
      <c r="T230" s="57"/>
      <c r="U230" s="57"/>
      <c r="V230" s="57"/>
      <c r="W230" s="57"/>
      <c r="X230" s="57"/>
      <c r="Y230" s="57"/>
      <c r="Z230" s="57"/>
      <c r="AA230" s="57"/>
      <c r="AB230" s="57"/>
      <c r="AC230" s="57"/>
      <c r="AD230" s="57"/>
      <c r="AE230" s="57"/>
      <c r="AF230" s="64"/>
      <c r="AG230" s="64"/>
      <c r="AH230" s="64"/>
      <c r="AI230" s="64"/>
      <c r="AJ230" s="61"/>
      <c r="AL230" s="62"/>
      <c r="AM230" s="24"/>
      <c r="AS230" s="24"/>
      <c r="AT230" s="24"/>
      <c r="AU230" s="24"/>
      <c r="AV230" s="24"/>
      <c r="AW230" s="24"/>
      <c r="AX230" s="24"/>
      <c r="AZ230" s="171"/>
      <c r="BA230" s="171"/>
      <c r="BB230" s="57"/>
      <c r="BC230" s="203"/>
      <c r="BD230" s="24"/>
      <c r="BE230" s="151"/>
      <c r="BG230" s="151"/>
      <c r="BI230" s="151"/>
      <c r="BL230" s="152"/>
    </row>
    <row r="231" spans="1:64" s="169" customFormat="1">
      <c r="A231" s="24"/>
      <c r="B231" s="24"/>
      <c r="C231" s="57"/>
      <c r="D231" s="57"/>
      <c r="E231" s="57"/>
      <c r="F231" s="57"/>
      <c r="G231" s="57"/>
      <c r="H231" s="57"/>
      <c r="I231" s="57"/>
      <c r="J231" s="57"/>
      <c r="K231" s="57"/>
      <c r="L231" s="57"/>
      <c r="M231" s="57"/>
      <c r="N231" s="57"/>
      <c r="O231" s="63"/>
      <c r="P231" s="57"/>
      <c r="Q231" s="57"/>
      <c r="R231" s="57"/>
      <c r="S231" s="57"/>
      <c r="T231" s="57"/>
      <c r="U231" s="57"/>
      <c r="V231" s="57"/>
      <c r="W231" s="57"/>
      <c r="X231" s="57"/>
      <c r="Y231" s="57"/>
      <c r="Z231" s="57"/>
      <c r="AA231" s="57"/>
      <c r="AB231" s="57"/>
      <c r="AC231" s="57"/>
      <c r="AD231" s="57"/>
      <c r="AE231" s="57"/>
      <c r="AF231" s="64"/>
      <c r="AG231" s="64"/>
      <c r="AH231" s="64"/>
      <c r="AI231" s="64"/>
      <c r="AJ231" s="61"/>
      <c r="AL231" s="62"/>
      <c r="AM231" s="24"/>
      <c r="AS231" s="24"/>
      <c r="AT231" s="24"/>
      <c r="AU231" s="24"/>
      <c r="AV231" s="24"/>
      <c r="AW231" s="24"/>
      <c r="AX231" s="24"/>
      <c r="AZ231" s="171"/>
      <c r="BA231" s="171"/>
      <c r="BB231" s="57"/>
      <c r="BC231" s="203"/>
      <c r="BD231" s="24"/>
      <c r="BE231" s="151"/>
      <c r="BG231" s="151"/>
      <c r="BI231" s="151"/>
      <c r="BL231" s="152"/>
    </row>
    <row r="232" spans="1:64" s="169" customFormat="1">
      <c r="A232" s="24"/>
      <c r="B232" s="24"/>
      <c r="C232" s="57"/>
      <c r="D232" s="57"/>
      <c r="E232" s="57"/>
      <c r="F232" s="57"/>
      <c r="G232" s="57"/>
      <c r="H232" s="57"/>
      <c r="I232" s="57"/>
      <c r="J232" s="57"/>
      <c r="K232" s="57"/>
      <c r="L232" s="57"/>
      <c r="M232" s="57"/>
      <c r="N232" s="57"/>
      <c r="O232" s="63"/>
      <c r="P232" s="57"/>
      <c r="Q232" s="57"/>
      <c r="R232" s="57"/>
      <c r="S232" s="57"/>
      <c r="T232" s="57"/>
      <c r="U232" s="57"/>
      <c r="V232" s="57"/>
      <c r="W232" s="57"/>
      <c r="X232" s="57"/>
      <c r="Y232" s="57"/>
      <c r="Z232" s="57"/>
      <c r="AA232" s="57"/>
      <c r="AB232" s="57"/>
      <c r="AC232" s="57"/>
      <c r="AD232" s="57"/>
      <c r="AE232" s="57"/>
      <c r="AF232" s="64"/>
      <c r="AG232" s="64"/>
      <c r="AH232" s="64"/>
      <c r="AI232" s="64"/>
      <c r="AJ232" s="61"/>
      <c r="AL232" s="62"/>
      <c r="AM232" s="24"/>
      <c r="AS232" s="24"/>
      <c r="AT232" s="24"/>
      <c r="AU232" s="24"/>
      <c r="AV232" s="24"/>
      <c r="AW232" s="24"/>
      <c r="AX232" s="24"/>
      <c r="AZ232" s="171"/>
      <c r="BA232" s="171"/>
      <c r="BB232" s="57"/>
      <c r="BC232" s="203"/>
      <c r="BD232" s="24"/>
      <c r="BE232" s="151"/>
      <c r="BG232" s="151"/>
      <c r="BI232" s="151"/>
      <c r="BL232" s="152"/>
    </row>
    <row r="233" spans="1:64" s="169" customFormat="1">
      <c r="A233" s="24"/>
      <c r="B233" s="24"/>
      <c r="C233" s="57"/>
      <c r="D233" s="57"/>
      <c r="E233" s="57"/>
      <c r="F233" s="57"/>
      <c r="G233" s="57"/>
      <c r="H233" s="57"/>
      <c r="I233" s="57"/>
      <c r="J233" s="57"/>
      <c r="K233" s="57"/>
      <c r="L233" s="57"/>
      <c r="M233" s="57"/>
      <c r="N233" s="57"/>
      <c r="O233" s="63"/>
      <c r="P233" s="57"/>
      <c r="Q233" s="57"/>
      <c r="R233" s="57"/>
      <c r="S233" s="57"/>
      <c r="T233" s="57"/>
      <c r="U233" s="57"/>
      <c r="V233" s="57"/>
      <c r="W233" s="57"/>
      <c r="X233" s="57"/>
      <c r="Y233" s="57"/>
      <c r="Z233" s="57"/>
      <c r="AA233" s="57"/>
      <c r="AB233" s="57"/>
      <c r="AC233" s="57"/>
      <c r="AD233" s="57"/>
      <c r="AE233" s="57"/>
      <c r="AF233" s="64"/>
      <c r="AG233" s="64"/>
      <c r="AH233" s="64"/>
      <c r="AI233" s="64"/>
      <c r="AJ233" s="61"/>
      <c r="AL233" s="62"/>
      <c r="AM233" s="24"/>
      <c r="AS233" s="24"/>
      <c r="AT233" s="24"/>
      <c r="AU233" s="24"/>
      <c r="AV233" s="24"/>
      <c r="AW233" s="24"/>
      <c r="AX233" s="24"/>
      <c r="AZ233" s="171"/>
      <c r="BA233" s="171"/>
      <c r="BB233" s="57"/>
      <c r="BC233" s="203"/>
      <c r="BD233" s="24"/>
      <c r="BE233" s="151"/>
      <c r="BG233" s="151"/>
      <c r="BI233" s="151"/>
      <c r="BL233" s="152"/>
    </row>
    <row r="234" spans="1:64" s="169" customFormat="1">
      <c r="A234" s="24"/>
      <c r="B234" s="24"/>
      <c r="C234" s="57"/>
      <c r="D234" s="57"/>
      <c r="E234" s="57"/>
      <c r="F234" s="57"/>
      <c r="G234" s="57"/>
      <c r="H234" s="57"/>
      <c r="I234" s="57"/>
      <c r="J234" s="57"/>
      <c r="K234" s="57"/>
      <c r="L234" s="57"/>
      <c r="M234" s="57"/>
      <c r="N234" s="57"/>
      <c r="O234" s="63"/>
      <c r="P234" s="57"/>
      <c r="Q234" s="57"/>
      <c r="R234" s="57"/>
      <c r="S234" s="57"/>
      <c r="T234" s="57"/>
      <c r="U234" s="57"/>
      <c r="V234" s="57"/>
      <c r="W234" s="57"/>
      <c r="X234" s="57"/>
      <c r="Y234" s="57"/>
      <c r="Z234" s="57"/>
      <c r="AA234" s="57"/>
      <c r="AB234" s="57"/>
      <c r="AC234" s="57"/>
      <c r="AD234" s="57"/>
      <c r="AE234" s="57"/>
      <c r="AF234" s="64"/>
      <c r="AG234" s="64"/>
      <c r="AH234" s="64"/>
      <c r="AI234" s="64"/>
      <c r="AJ234" s="61"/>
      <c r="AL234" s="62"/>
      <c r="AM234" s="24"/>
      <c r="AS234" s="24"/>
      <c r="AT234" s="24"/>
      <c r="AU234" s="24"/>
      <c r="AV234" s="24"/>
      <c r="AW234" s="24"/>
      <c r="AX234" s="24"/>
      <c r="AZ234" s="171"/>
      <c r="BA234" s="171"/>
      <c r="BB234" s="57"/>
      <c r="BC234" s="203"/>
      <c r="BD234" s="24"/>
      <c r="BE234" s="151"/>
      <c r="BG234" s="151"/>
      <c r="BI234" s="151"/>
      <c r="BL234" s="152"/>
    </row>
    <row r="235" spans="1:64" s="169" customFormat="1">
      <c r="A235" s="24"/>
      <c r="B235" s="24"/>
      <c r="C235" s="57"/>
      <c r="D235" s="57"/>
      <c r="E235" s="57"/>
      <c r="F235" s="57"/>
      <c r="G235" s="57"/>
      <c r="H235" s="57"/>
      <c r="I235" s="57"/>
      <c r="J235" s="57"/>
      <c r="K235" s="57"/>
      <c r="L235" s="57"/>
      <c r="M235" s="57"/>
      <c r="N235" s="57"/>
      <c r="O235" s="63"/>
      <c r="P235" s="57"/>
      <c r="Q235" s="57"/>
      <c r="R235" s="57"/>
      <c r="S235" s="57"/>
      <c r="T235" s="57"/>
      <c r="U235" s="57"/>
      <c r="V235" s="57"/>
      <c r="W235" s="57"/>
      <c r="X235" s="57"/>
      <c r="Y235" s="57"/>
      <c r="Z235" s="57"/>
      <c r="AA235" s="57"/>
      <c r="AB235" s="57"/>
      <c r="AC235" s="57"/>
      <c r="AD235" s="57"/>
      <c r="AE235" s="57"/>
      <c r="AF235" s="64"/>
      <c r="AG235" s="64"/>
      <c r="AH235" s="64"/>
      <c r="AI235" s="64"/>
      <c r="AJ235" s="61"/>
      <c r="AL235" s="62"/>
      <c r="AM235" s="24"/>
      <c r="AS235" s="24"/>
      <c r="AT235" s="24"/>
      <c r="AU235" s="24"/>
      <c r="AV235" s="24"/>
      <c r="AW235" s="24"/>
      <c r="AX235" s="24"/>
      <c r="AZ235" s="171"/>
      <c r="BA235" s="171"/>
      <c r="BB235" s="57"/>
      <c r="BC235" s="203"/>
      <c r="BD235" s="24"/>
      <c r="BE235" s="151"/>
      <c r="BG235" s="151"/>
      <c r="BI235" s="151"/>
      <c r="BL235" s="152"/>
    </row>
    <row r="236" spans="1:64" s="169" customFormat="1">
      <c r="A236" s="24"/>
      <c r="B236" s="24"/>
      <c r="C236" s="57"/>
      <c r="D236" s="57"/>
      <c r="E236" s="57"/>
      <c r="F236" s="57"/>
      <c r="G236" s="57"/>
      <c r="H236" s="57"/>
      <c r="I236" s="57"/>
      <c r="J236" s="57"/>
      <c r="K236" s="57"/>
      <c r="L236" s="57"/>
      <c r="M236" s="57"/>
      <c r="N236" s="57"/>
      <c r="O236" s="63"/>
      <c r="P236" s="57"/>
      <c r="Q236" s="57"/>
      <c r="R236" s="57"/>
      <c r="S236" s="57"/>
      <c r="T236" s="57"/>
      <c r="U236" s="57"/>
      <c r="V236" s="57"/>
      <c r="W236" s="57"/>
      <c r="X236" s="57"/>
      <c r="Y236" s="57"/>
      <c r="Z236" s="57"/>
      <c r="AA236" s="57"/>
      <c r="AB236" s="57"/>
      <c r="AC236" s="57"/>
      <c r="AD236" s="57"/>
      <c r="AE236" s="57"/>
      <c r="AF236" s="64"/>
      <c r="AG236" s="64"/>
      <c r="AH236" s="64"/>
      <c r="AI236" s="64"/>
      <c r="AJ236" s="61"/>
      <c r="AL236" s="62"/>
      <c r="AM236" s="24"/>
      <c r="AS236" s="24"/>
      <c r="AT236" s="24"/>
      <c r="AU236" s="24"/>
      <c r="AV236" s="24"/>
      <c r="AW236" s="24"/>
      <c r="AX236" s="24"/>
      <c r="AZ236" s="171"/>
      <c r="BA236" s="171"/>
      <c r="BB236" s="57"/>
      <c r="BC236" s="203"/>
      <c r="BD236" s="24"/>
      <c r="BE236" s="151"/>
      <c r="BG236" s="151"/>
      <c r="BI236" s="151"/>
      <c r="BL236" s="152"/>
    </row>
    <row r="237" spans="1:64" s="169" customFormat="1">
      <c r="A237" s="24"/>
      <c r="B237" s="24"/>
      <c r="C237" s="57"/>
      <c r="D237" s="57"/>
      <c r="E237" s="57"/>
      <c r="F237" s="57"/>
      <c r="G237" s="57"/>
      <c r="H237" s="57"/>
      <c r="I237" s="57"/>
      <c r="J237" s="57"/>
      <c r="K237" s="57"/>
      <c r="L237" s="57"/>
      <c r="M237" s="57"/>
      <c r="N237" s="57"/>
      <c r="O237" s="63"/>
      <c r="P237" s="57"/>
      <c r="Q237" s="57"/>
      <c r="R237" s="57"/>
      <c r="S237" s="57"/>
      <c r="T237" s="57"/>
      <c r="U237" s="57"/>
      <c r="V237" s="57"/>
      <c r="W237" s="57"/>
      <c r="X237" s="57"/>
      <c r="Y237" s="57"/>
      <c r="Z237" s="57"/>
      <c r="AA237" s="57"/>
      <c r="AB237" s="57"/>
      <c r="AC237" s="57"/>
      <c r="AD237" s="57"/>
      <c r="AE237" s="57"/>
      <c r="AF237" s="64"/>
      <c r="AG237" s="64"/>
      <c r="AH237" s="64"/>
      <c r="AI237" s="64"/>
      <c r="AJ237" s="61"/>
      <c r="AL237" s="62"/>
      <c r="AM237" s="24"/>
      <c r="AS237" s="24"/>
      <c r="AT237" s="24"/>
      <c r="AU237" s="24"/>
      <c r="AV237" s="24"/>
      <c r="AW237" s="24"/>
      <c r="AX237" s="24"/>
      <c r="AZ237" s="171"/>
      <c r="BA237" s="171"/>
      <c r="BB237" s="57"/>
      <c r="BC237" s="203"/>
      <c r="BD237" s="24"/>
      <c r="BE237" s="151"/>
      <c r="BG237" s="151"/>
      <c r="BI237" s="151"/>
      <c r="BL237" s="152"/>
    </row>
    <row r="238" spans="1:64" s="169" customFormat="1">
      <c r="A238" s="24"/>
      <c r="B238" s="24"/>
      <c r="C238" s="57"/>
      <c r="D238" s="57"/>
      <c r="E238" s="57"/>
      <c r="F238" s="57"/>
      <c r="G238" s="57"/>
      <c r="H238" s="57"/>
      <c r="I238" s="57"/>
      <c r="J238" s="57"/>
      <c r="K238" s="57"/>
      <c r="L238" s="57"/>
      <c r="M238" s="57"/>
      <c r="N238" s="57"/>
      <c r="O238" s="63"/>
      <c r="P238" s="57"/>
      <c r="Q238" s="57"/>
      <c r="R238" s="57"/>
      <c r="S238" s="57"/>
      <c r="T238" s="57"/>
      <c r="U238" s="57"/>
      <c r="V238" s="57"/>
      <c r="W238" s="57"/>
      <c r="X238" s="57"/>
      <c r="Y238" s="57"/>
      <c r="Z238" s="57"/>
      <c r="AA238" s="57"/>
      <c r="AB238" s="57"/>
      <c r="AC238" s="57"/>
      <c r="AD238" s="57"/>
      <c r="AE238" s="57"/>
      <c r="AF238" s="64"/>
      <c r="AG238" s="64"/>
      <c r="AH238" s="64"/>
      <c r="AI238" s="64"/>
      <c r="AJ238" s="61"/>
      <c r="AL238" s="62"/>
      <c r="AM238" s="24"/>
      <c r="AS238" s="24"/>
      <c r="AT238" s="24"/>
      <c r="AU238" s="24"/>
      <c r="AV238" s="24"/>
      <c r="AW238" s="24"/>
      <c r="AX238" s="24"/>
      <c r="AZ238" s="171"/>
      <c r="BA238" s="171"/>
      <c r="BB238" s="57"/>
      <c r="BC238" s="203"/>
      <c r="BD238" s="24"/>
      <c r="BE238" s="151"/>
      <c r="BG238" s="151"/>
      <c r="BI238" s="151"/>
      <c r="BL238" s="152"/>
    </row>
    <row r="239" spans="1:64" s="169" customFormat="1">
      <c r="A239" s="24"/>
      <c r="B239" s="24"/>
      <c r="C239" s="57"/>
      <c r="D239" s="57"/>
      <c r="E239" s="57"/>
      <c r="F239" s="57"/>
      <c r="G239" s="57"/>
      <c r="H239" s="57"/>
      <c r="I239" s="57"/>
      <c r="J239" s="57"/>
      <c r="K239" s="57"/>
      <c r="L239" s="57"/>
      <c r="M239" s="57"/>
      <c r="N239" s="57"/>
      <c r="O239" s="63"/>
      <c r="P239" s="57"/>
      <c r="Q239" s="57"/>
      <c r="R239" s="57"/>
      <c r="S239" s="57"/>
      <c r="T239" s="57"/>
      <c r="U239" s="57"/>
      <c r="V239" s="57"/>
      <c r="W239" s="57"/>
      <c r="X239" s="57"/>
      <c r="Y239" s="57"/>
      <c r="Z239" s="57"/>
      <c r="AA239" s="57"/>
      <c r="AB239" s="57"/>
      <c r="AC239" s="57"/>
      <c r="AD239" s="57"/>
      <c r="AE239" s="57"/>
      <c r="AF239" s="64"/>
      <c r="AG239" s="64"/>
      <c r="AH239" s="64"/>
      <c r="AI239" s="64"/>
      <c r="AJ239" s="61"/>
      <c r="AL239" s="62"/>
      <c r="AM239" s="24"/>
      <c r="AS239" s="24"/>
      <c r="AT239" s="24"/>
      <c r="AU239" s="24"/>
      <c r="AV239" s="24"/>
      <c r="AW239" s="24"/>
      <c r="AX239" s="24"/>
      <c r="AZ239" s="171"/>
      <c r="BA239" s="171"/>
      <c r="BB239" s="57"/>
      <c r="BC239" s="203"/>
      <c r="BD239" s="24"/>
      <c r="BE239" s="151"/>
      <c r="BG239" s="151"/>
      <c r="BI239" s="151"/>
      <c r="BL239" s="152"/>
    </row>
    <row r="240" spans="1:64" s="169" customFormat="1">
      <c r="A240" s="24"/>
      <c r="B240" s="24"/>
      <c r="C240" s="57"/>
      <c r="D240" s="57"/>
      <c r="E240" s="57"/>
      <c r="F240" s="57"/>
      <c r="G240" s="57"/>
      <c r="H240" s="57"/>
      <c r="I240" s="57"/>
      <c r="J240" s="57"/>
      <c r="K240" s="57"/>
      <c r="L240" s="57"/>
      <c r="M240" s="57"/>
      <c r="N240" s="57"/>
      <c r="O240" s="63"/>
      <c r="P240" s="57"/>
      <c r="Q240" s="57"/>
      <c r="R240" s="57"/>
      <c r="S240" s="57"/>
      <c r="T240" s="57"/>
      <c r="U240" s="57"/>
      <c r="V240" s="57"/>
      <c r="W240" s="57"/>
      <c r="X240" s="57"/>
      <c r="Y240" s="57"/>
      <c r="Z240" s="57"/>
      <c r="AA240" s="57"/>
      <c r="AB240" s="57"/>
      <c r="AC240" s="57"/>
      <c r="AD240" s="57"/>
      <c r="AE240" s="57"/>
      <c r="AF240" s="64"/>
      <c r="AG240" s="64"/>
      <c r="AH240" s="64"/>
      <c r="AI240" s="64"/>
      <c r="AJ240" s="61"/>
      <c r="AL240" s="62"/>
      <c r="AM240" s="24"/>
      <c r="AS240" s="24"/>
      <c r="AT240" s="24"/>
      <c r="AU240" s="24"/>
      <c r="AV240" s="24"/>
      <c r="AW240" s="24"/>
      <c r="AX240" s="24"/>
      <c r="AZ240" s="171"/>
      <c r="BA240" s="171"/>
      <c r="BB240" s="57"/>
      <c r="BC240" s="203"/>
      <c r="BD240" s="24"/>
      <c r="BE240" s="151"/>
      <c r="BG240" s="151"/>
      <c r="BI240" s="151"/>
      <c r="BL240" s="152"/>
    </row>
    <row r="241" spans="1:64" s="169" customFormat="1">
      <c r="A241" s="24"/>
      <c r="B241" s="24"/>
      <c r="C241" s="57"/>
      <c r="D241" s="57"/>
      <c r="E241" s="57"/>
      <c r="F241" s="57"/>
      <c r="G241" s="57"/>
      <c r="H241" s="57"/>
      <c r="I241" s="57"/>
      <c r="J241" s="57"/>
      <c r="K241" s="57"/>
      <c r="L241" s="57"/>
      <c r="M241" s="57"/>
      <c r="N241" s="57"/>
      <c r="O241" s="63"/>
      <c r="P241" s="57"/>
      <c r="Q241" s="57"/>
      <c r="R241" s="57"/>
      <c r="S241" s="57"/>
      <c r="T241" s="57"/>
      <c r="U241" s="57"/>
      <c r="V241" s="57"/>
      <c r="W241" s="57"/>
      <c r="X241" s="57"/>
      <c r="Y241" s="57"/>
      <c r="Z241" s="57"/>
      <c r="AA241" s="57"/>
      <c r="AB241" s="57"/>
      <c r="AC241" s="57"/>
      <c r="AD241" s="57"/>
      <c r="AE241" s="57"/>
      <c r="AF241" s="64"/>
      <c r="AG241" s="64"/>
      <c r="AH241" s="64"/>
      <c r="AI241" s="64"/>
      <c r="AJ241" s="61"/>
      <c r="AL241" s="62"/>
      <c r="AM241" s="24"/>
      <c r="AS241" s="24"/>
      <c r="AT241" s="24"/>
      <c r="AU241" s="24"/>
      <c r="AV241" s="24"/>
      <c r="AW241" s="24"/>
      <c r="AX241" s="24"/>
      <c r="AZ241" s="171"/>
      <c r="BA241" s="171"/>
      <c r="BB241" s="57"/>
      <c r="BC241" s="203"/>
      <c r="BD241" s="24"/>
      <c r="BE241" s="151"/>
      <c r="BG241" s="151"/>
      <c r="BI241" s="151"/>
      <c r="BL241" s="152"/>
    </row>
    <row r="242" spans="1:64" s="169" customFormat="1">
      <c r="A242" s="24"/>
      <c r="B242" s="24"/>
      <c r="C242" s="57"/>
      <c r="D242" s="57"/>
      <c r="E242" s="57"/>
      <c r="F242" s="57"/>
      <c r="G242" s="57"/>
      <c r="H242" s="57"/>
      <c r="I242" s="57"/>
      <c r="J242" s="57"/>
      <c r="K242" s="57"/>
      <c r="L242" s="57"/>
      <c r="M242" s="57"/>
      <c r="N242" s="57"/>
      <c r="O242" s="63"/>
      <c r="P242" s="57"/>
      <c r="Q242" s="57"/>
      <c r="R242" s="57"/>
      <c r="S242" s="57"/>
      <c r="T242" s="57"/>
      <c r="U242" s="57"/>
      <c r="V242" s="57"/>
      <c r="W242" s="57"/>
      <c r="X242" s="57"/>
      <c r="Y242" s="57"/>
      <c r="Z242" s="57"/>
      <c r="AA242" s="57"/>
      <c r="AB242" s="57"/>
      <c r="AC242" s="57"/>
      <c r="AD242" s="57"/>
      <c r="AE242" s="57"/>
      <c r="AF242" s="64"/>
      <c r="AG242" s="64"/>
      <c r="AH242" s="64"/>
      <c r="AI242" s="64"/>
      <c r="AJ242" s="61"/>
      <c r="AL242" s="62"/>
      <c r="AM242" s="24"/>
      <c r="AS242" s="24"/>
      <c r="AT242" s="24"/>
      <c r="AU242" s="24"/>
      <c r="AV242" s="24"/>
      <c r="AW242" s="24"/>
      <c r="AX242" s="24"/>
      <c r="AZ242" s="171"/>
      <c r="BA242" s="171"/>
      <c r="BB242" s="57"/>
      <c r="BC242" s="203"/>
      <c r="BD242" s="24"/>
      <c r="BE242" s="151"/>
      <c r="BG242" s="151"/>
      <c r="BI242" s="151"/>
      <c r="BL242" s="152"/>
    </row>
    <row r="243" spans="1:64" s="169" customFormat="1">
      <c r="A243" s="24"/>
      <c r="B243" s="24"/>
      <c r="C243" s="57"/>
      <c r="D243" s="57"/>
      <c r="E243" s="57"/>
      <c r="F243" s="57"/>
      <c r="G243" s="57"/>
      <c r="H243" s="57"/>
      <c r="I243" s="57"/>
      <c r="J243" s="57"/>
      <c r="K243" s="57"/>
      <c r="L243" s="57"/>
      <c r="M243" s="57"/>
      <c r="N243" s="57"/>
      <c r="O243" s="63"/>
      <c r="P243" s="57"/>
      <c r="Q243" s="57"/>
      <c r="R243" s="57"/>
      <c r="S243" s="57"/>
      <c r="T243" s="57"/>
      <c r="U243" s="57"/>
      <c r="V243" s="57"/>
      <c r="W243" s="57"/>
      <c r="X243" s="57"/>
      <c r="Y243" s="57"/>
      <c r="Z243" s="57"/>
      <c r="AA243" s="57"/>
      <c r="AB243" s="57"/>
      <c r="AC243" s="57"/>
      <c r="AD243" s="57"/>
      <c r="AE243" s="57"/>
      <c r="AF243" s="64"/>
      <c r="AG243" s="64"/>
      <c r="AH243" s="64"/>
      <c r="AI243" s="64"/>
      <c r="AJ243" s="61"/>
      <c r="AL243" s="62"/>
      <c r="AM243" s="24"/>
      <c r="AS243" s="24"/>
      <c r="AT243" s="24"/>
      <c r="AU243" s="24"/>
      <c r="AV243" s="24"/>
      <c r="AW243" s="24"/>
      <c r="AX243" s="24"/>
      <c r="AZ243" s="171"/>
      <c r="BA243" s="171"/>
      <c r="BB243" s="57"/>
      <c r="BC243" s="203"/>
      <c r="BD243" s="24"/>
      <c r="BE243" s="151"/>
      <c r="BG243" s="151"/>
      <c r="BI243" s="151"/>
      <c r="BL243" s="152"/>
    </row>
    <row r="244" spans="1:64" s="169" customFormat="1">
      <c r="A244" s="24"/>
      <c r="B244" s="24"/>
      <c r="C244" s="57"/>
      <c r="D244" s="57"/>
      <c r="E244" s="57"/>
      <c r="F244" s="57"/>
      <c r="G244" s="57"/>
      <c r="H244" s="57"/>
      <c r="I244" s="57"/>
      <c r="J244" s="57"/>
      <c r="K244" s="57"/>
      <c r="L244" s="57"/>
      <c r="M244" s="57"/>
      <c r="N244" s="57"/>
      <c r="O244" s="63"/>
      <c r="P244" s="57"/>
      <c r="Q244" s="57"/>
      <c r="R244" s="57"/>
      <c r="S244" s="57"/>
      <c r="T244" s="57"/>
      <c r="U244" s="57"/>
      <c r="V244" s="57"/>
      <c r="W244" s="57"/>
      <c r="X244" s="57"/>
      <c r="Y244" s="57"/>
      <c r="Z244" s="57"/>
      <c r="AA244" s="57"/>
      <c r="AB244" s="57"/>
      <c r="AC244" s="57"/>
      <c r="AD244" s="57"/>
      <c r="AE244" s="57"/>
      <c r="AF244" s="64"/>
      <c r="AG244" s="64"/>
      <c r="AH244" s="64"/>
      <c r="AI244" s="64"/>
      <c r="AJ244" s="61"/>
      <c r="AL244" s="62"/>
      <c r="AM244" s="24"/>
      <c r="AS244" s="24"/>
      <c r="AT244" s="24"/>
      <c r="AU244" s="24"/>
      <c r="AV244" s="24"/>
      <c r="AW244" s="24"/>
      <c r="AX244" s="24"/>
      <c r="AZ244" s="171"/>
      <c r="BA244" s="171"/>
      <c r="BB244" s="57"/>
      <c r="BC244" s="203"/>
      <c r="BD244" s="24"/>
      <c r="BE244" s="151"/>
      <c r="BG244" s="151"/>
      <c r="BI244" s="151"/>
      <c r="BL244" s="152"/>
    </row>
    <row r="245" spans="1:64" s="169" customFormat="1">
      <c r="A245" s="24"/>
      <c r="B245" s="24"/>
      <c r="C245" s="57"/>
      <c r="D245" s="57"/>
      <c r="E245" s="57"/>
      <c r="F245" s="57"/>
      <c r="G245" s="57"/>
      <c r="H245" s="57"/>
      <c r="I245" s="57"/>
      <c r="J245" s="57"/>
      <c r="K245" s="57"/>
      <c r="L245" s="57"/>
      <c r="M245" s="57"/>
      <c r="N245" s="57"/>
      <c r="O245" s="63"/>
      <c r="P245" s="57"/>
      <c r="Q245" s="57"/>
      <c r="R245" s="57"/>
      <c r="S245" s="57"/>
      <c r="T245" s="57"/>
      <c r="U245" s="57"/>
      <c r="V245" s="57"/>
      <c r="W245" s="57"/>
      <c r="X245" s="57"/>
      <c r="Y245" s="57"/>
      <c r="Z245" s="57"/>
      <c r="AA245" s="57"/>
      <c r="AB245" s="57"/>
      <c r="AC245" s="57"/>
      <c r="AD245" s="57"/>
      <c r="AE245" s="57"/>
      <c r="AF245" s="64"/>
      <c r="AG245" s="64"/>
      <c r="AH245" s="64"/>
      <c r="AI245" s="64"/>
      <c r="AJ245" s="61"/>
      <c r="AL245" s="62"/>
      <c r="AM245" s="24"/>
      <c r="AS245" s="24"/>
      <c r="AT245" s="24"/>
      <c r="AU245" s="24"/>
      <c r="AV245" s="24"/>
      <c r="AW245" s="24"/>
      <c r="AX245" s="24"/>
      <c r="AZ245" s="171"/>
      <c r="BA245" s="171"/>
      <c r="BB245" s="57"/>
      <c r="BC245" s="203"/>
      <c r="BD245" s="24"/>
      <c r="BE245" s="151"/>
      <c r="BG245" s="151"/>
      <c r="BI245" s="151"/>
      <c r="BL245" s="152"/>
    </row>
    <row r="246" spans="1:64" s="169" customFormat="1">
      <c r="A246" s="24"/>
      <c r="B246" s="24"/>
      <c r="C246" s="57"/>
      <c r="D246" s="57"/>
      <c r="E246" s="57"/>
      <c r="F246" s="57"/>
      <c r="G246" s="57"/>
      <c r="H246" s="57"/>
      <c r="I246" s="57"/>
      <c r="J246" s="57"/>
      <c r="K246" s="57"/>
      <c r="L246" s="57"/>
      <c r="M246" s="57"/>
      <c r="N246" s="57"/>
      <c r="O246" s="63"/>
      <c r="P246" s="57"/>
      <c r="Q246" s="57"/>
      <c r="R246" s="57"/>
      <c r="S246" s="57"/>
      <c r="T246" s="57"/>
      <c r="U246" s="57"/>
      <c r="V246" s="57"/>
      <c r="W246" s="57"/>
      <c r="X246" s="57"/>
      <c r="Y246" s="57"/>
      <c r="Z246" s="57"/>
      <c r="AA246" s="57"/>
      <c r="AB246" s="57"/>
      <c r="AC246" s="57"/>
      <c r="AD246" s="57"/>
      <c r="AE246" s="57"/>
      <c r="AF246" s="64"/>
      <c r="AG246" s="64"/>
      <c r="AH246" s="64"/>
      <c r="AI246" s="64"/>
      <c r="AJ246" s="61"/>
      <c r="AL246" s="62"/>
      <c r="AM246" s="24"/>
      <c r="AS246" s="24"/>
      <c r="AT246" s="24"/>
      <c r="AU246" s="24"/>
      <c r="AV246" s="24"/>
      <c r="AW246" s="24"/>
      <c r="AX246" s="24"/>
      <c r="AZ246" s="171"/>
      <c r="BA246" s="171"/>
      <c r="BB246" s="57"/>
      <c r="BC246" s="203"/>
      <c r="BD246" s="24"/>
      <c r="BE246" s="151"/>
      <c r="BG246" s="151"/>
      <c r="BI246" s="151"/>
      <c r="BL246" s="152"/>
    </row>
    <row r="247" spans="1:64" s="169" customFormat="1">
      <c r="A247" s="24"/>
      <c r="B247" s="24"/>
      <c r="C247" s="57"/>
      <c r="D247" s="57"/>
      <c r="E247" s="57"/>
      <c r="F247" s="57"/>
      <c r="G247" s="57"/>
      <c r="H247" s="57"/>
      <c r="I247" s="57"/>
      <c r="J247" s="57"/>
      <c r="K247" s="57"/>
      <c r="L247" s="57"/>
      <c r="M247" s="57"/>
      <c r="N247" s="57"/>
      <c r="O247" s="63"/>
      <c r="P247" s="57"/>
      <c r="Q247" s="57"/>
      <c r="R247" s="57"/>
      <c r="S247" s="57"/>
      <c r="T247" s="57"/>
      <c r="U247" s="57"/>
      <c r="V247" s="57"/>
      <c r="W247" s="57"/>
      <c r="X247" s="57"/>
      <c r="Y247" s="57"/>
      <c r="Z247" s="57"/>
      <c r="AA247" s="57"/>
      <c r="AB247" s="57"/>
      <c r="AC247" s="57"/>
      <c r="AD247" s="57"/>
      <c r="AE247" s="57"/>
      <c r="AF247" s="64"/>
      <c r="AG247" s="64"/>
      <c r="AH247" s="64"/>
      <c r="AI247" s="64"/>
      <c r="AJ247" s="61"/>
      <c r="AL247" s="62"/>
      <c r="AM247" s="24"/>
      <c r="AS247" s="24"/>
      <c r="AT247" s="24"/>
      <c r="AU247" s="24"/>
      <c r="AV247" s="24"/>
      <c r="AW247" s="24"/>
      <c r="AX247" s="24"/>
      <c r="AZ247" s="171"/>
      <c r="BA247" s="171"/>
      <c r="BB247" s="57"/>
      <c r="BC247" s="203"/>
      <c r="BD247" s="24"/>
      <c r="BE247" s="151"/>
      <c r="BG247" s="151"/>
      <c r="BI247" s="151"/>
      <c r="BL247" s="152"/>
    </row>
    <row r="248" spans="1:64" s="169" customFormat="1">
      <c r="A248" s="24"/>
      <c r="B248" s="24"/>
      <c r="C248" s="57"/>
      <c r="D248" s="57"/>
      <c r="E248" s="57"/>
      <c r="F248" s="57"/>
      <c r="G248" s="57"/>
      <c r="H248" s="57"/>
      <c r="I248" s="57"/>
      <c r="J248" s="57"/>
      <c r="K248" s="57"/>
      <c r="L248" s="57"/>
      <c r="M248" s="57"/>
      <c r="N248" s="57"/>
      <c r="O248" s="63"/>
      <c r="P248" s="57"/>
      <c r="Q248" s="57"/>
      <c r="R248" s="57"/>
      <c r="S248" s="57"/>
      <c r="T248" s="57"/>
      <c r="U248" s="57"/>
      <c r="V248" s="57"/>
      <c r="W248" s="57"/>
      <c r="X248" s="57"/>
      <c r="Y248" s="57"/>
      <c r="Z248" s="57"/>
      <c r="AA248" s="57"/>
      <c r="AB248" s="57"/>
      <c r="AC248" s="57"/>
      <c r="AD248" s="57"/>
      <c r="AE248" s="57"/>
      <c r="AF248" s="64"/>
      <c r="AG248" s="64"/>
      <c r="AH248" s="64"/>
      <c r="AI248" s="64"/>
      <c r="AJ248" s="61"/>
      <c r="AL248" s="62"/>
      <c r="AM248" s="24"/>
      <c r="AS248" s="24"/>
      <c r="AT248" s="24"/>
      <c r="AU248" s="24"/>
      <c r="AV248" s="24"/>
      <c r="AW248" s="24"/>
      <c r="AX248" s="24"/>
      <c r="AZ248" s="171"/>
      <c r="BA248" s="171"/>
      <c r="BB248" s="57"/>
      <c r="BC248" s="203"/>
      <c r="BD248" s="24"/>
      <c r="BE248" s="151"/>
      <c r="BG248" s="151"/>
      <c r="BI248" s="151"/>
      <c r="BL248" s="152"/>
    </row>
    <row r="249" spans="1:64" s="169" customFormat="1">
      <c r="A249" s="24"/>
      <c r="B249" s="24"/>
      <c r="C249" s="57"/>
      <c r="D249" s="57"/>
      <c r="E249" s="57"/>
      <c r="F249" s="57"/>
      <c r="G249" s="57"/>
      <c r="H249" s="57"/>
      <c r="I249" s="57"/>
      <c r="J249" s="57"/>
      <c r="K249" s="57"/>
      <c r="L249" s="57"/>
      <c r="M249" s="57"/>
      <c r="N249" s="57"/>
      <c r="O249" s="63"/>
      <c r="P249" s="57"/>
      <c r="Q249" s="57"/>
      <c r="R249" s="57"/>
      <c r="S249" s="57"/>
      <c r="T249" s="57"/>
      <c r="U249" s="57"/>
      <c r="V249" s="57"/>
      <c r="W249" s="57"/>
      <c r="X249" s="57"/>
      <c r="Y249" s="57"/>
      <c r="Z249" s="57"/>
      <c r="AA249" s="57"/>
      <c r="AB249" s="57"/>
      <c r="AC249" s="57"/>
      <c r="AD249" s="57"/>
      <c r="AE249" s="57"/>
      <c r="AF249" s="64"/>
      <c r="AG249" s="64"/>
      <c r="AH249" s="64"/>
      <c r="AI249" s="64"/>
      <c r="AJ249" s="61"/>
      <c r="AL249" s="62"/>
      <c r="AM249" s="24"/>
      <c r="AS249" s="24"/>
      <c r="AT249" s="24"/>
      <c r="AU249" s="24"/>
      <c r="AV249" s="24"/>
      <c r="AW249" s="24"/>
      <c r="AX249" s="24"/>
      <c r="AZ249" s="171"/>
      <c r="BA249" s="171"/>
      <c r="BB249" s="57"/>
      <c r="BC249" s="203"/>
      <c r="BD249" s="24"/>
      <c r="BE249" s="151"/>
      <c r="BG249" s="151"/>
      <c r="BI249" s="151"/>
      <c r="BL249" s="152"/>
    </row>
    <row r="250" spans="1:64" s="169" customFormat="1">
      <c r="A250" s="24"/>
      <c r="B250" s="24"/>
      <c r="C250" s="57"/>
      <c r="D250" s="57"/>
      <c r="E250" s="57"/>
      <c r="F250" s="57"/>
      <c r="G250" s="57"/>
      <c r="H250" s="57"/>
      <c r="I250" s="57"/>
      <c r="J250" s="57"/>
      <c r="K250" s="57"/>
      <c r="L250" s="57"/>
      <c r="M250" s="57"/>
      <c r="N250" s="57"/>
      <c r="O250" s="63"/>
      <c r="P250" s="57"/>
      <c r="Q250" s="57"/>
      <c r="R250" s="57"/>
      <c r="S250" s="57"/>
      <c r="T250" s="57"/>
      <c r="U250" s="57"/>
      <c r="V250" s="57"/>
      <c r="W250" s="57"/>
      <c r="X250" s="57"/>
      <c r="Y250" s="57"/>
      <c r="Z250" s="57"/>
      <c r="AA250" s="57"/>
      <c r="AB250" s="57"/>
      <c r="AC250" s="57"/>
      <c r="AD250" s="57"/>
      <c r="AE250" s="57"/>
      <c r="AF250" s="64"/>
      <c r="AG250" s="64"/>
      <c r="AH250" s="64"/>
      <c r="AI250" s="64"/>
      <c r="AJ250" s="61"/>
      <c r="AL250" s="62"/>
      <c r="AM250" s="24"/>
      <c r="AS250" s="24"/>
      <c r="AT250" s="24"/>
      <c r="AU250" s="24"/>
      <c r="AV250" s="24"/>
      <c r="AW250" s="24"/>
      <c r="AX250" s="24"/>
      <c r="AZ250" s="171"/>
      <c r="BA250" s="171"/>
      <c r="BB250" s="57"/>
      <c r="BC250" s="203"/>
      <c r="BD250" s="24"/>
      <c r="BE250" s="151"/>
      <c r="BG250" s="151"/>
      <c r="BI250" s="151"/>
      <c r="BL250" s="152"/>
    </row>
    <row r="251" spans="1:64" s="169" customFormat="1">
      <c r="A251" s="24"/>
      <c r="B251" s="24"/>
      <c r="C251" s="57"/>
      <c r="D251" s="57"/>
      <c r="E251" s="57"/>
      <c r="F251" s="57"/>
      <c r="G251" s="57"/>
      <c r="H251" s="57"/>
      <c r="I251" s="57"/>
      <c r="J251" s="57"/>
      <c r="K251" s="57"/>
      <c r="L251" s="57"/>
      <c r="M251" s="57"/>
      <c r="N251" s="57"/>
      <c r="O251" s="63"/>
      <c r="P251" s="57"/>
      <c r="Q251" s="57"/>
      <c r="R251" s="57"/>
      <c r="S251" s="57"/>
      <c r="T251" s="57"/>
      <c r="U251" s="57"/>
      <c r="V251" s="57"/>
      <c r="W251" s="57"/>
      <c r="X251" s="57"/>
      <c r="Y251" s="57"/>
      <c r="Z251" s="57"/>
      <c r="AA251" s="57"/>
      <c r="AB251" s="57"/>
      <c r="AC251" s="57"/>
      <c r="AD251" s="57"/>
      <c r="AE251" s="57"/>
      <c r="AF251" s="64"/>
      <c r="AG251" s="64"/>
      <c r="AH251" s="64"/>
      <c r="AI251" s="64"/>
      <c r="AJ251" s="61"/>
      <c r="AL251" s="62"/>
      <c r="AM251" s="24"/>
      <c r="AS251" s="24"/>
      <c r="AT251" s="24"/>
      <c r="AU251" s="24"/>
      <c r="AV251" s="24"/>
      <c r="AW251" s="24"/>
      <c r="AX251" s="24"/>
      <c r="AZ251" s="171"/>
      <c r="BA251" s="171"/>
      <c r="BB251" s="57"/>
      <c r="BC251" s="203"/>
      <c r="BD251" s="24"/>
      <c r="BE251" s="151"/>
      <c r="BG251" s="151"/>
      <c r="BI251" s="151"/>
      <c r="BL251" s="152"/>
    </row>
    <row r="252" spans="1:64" s="169" customFormat="1">
      <c r="A252" s="24"/>
      <c r="B252" s="24"/>
      <c r="C252" s="57"/>
      <c r="D252" s="57"/>
      <c r="E252" s="57"/>
      <c r="F252" s="57"/>
      <c r="G252" s="57"/>
      <c r="H252" s="57"/>
      <c r="I252" s="57"/>
      <c r="J252" s="57"/>
      <c r="K252" s="57"/>
      <c r="L252" s="57"/>
      <c r="M252" s="57"/>
      <c r="N252" s="57"/>
      <c r="O252" s="63"/>
      <c r="P252" s="57"/>
      <c r="Q252" s="57"/>
      <c r="R252" s="57"/>
      <c r="S252" s="57"/>
      <c r="T252" s="57"/>
      <c r="U252" s="57"/>
      <c r="V252" s="57"/>
      <c r="W252" s="57"/>
      <c r="X252" s="57"/>
      <c r="Y252" s="57"/>
      <c r="Z252" s="57"/>
      <c r="AA252" s="57"/>
      <c r="AB252" s="57"/>
      <c r="AC252" s="57"/>
      <c r="AD252" s="57"/>
      <c r="AE252" s="57"/>
      <c r="AF252" s="64"/>
      <c r="AG252" s="64"/>
      <c r="AH252" s="64"/>
      <c r="AI252" s="64"/>
      <c r="AJ252" s="61"/>
      <c r="AL252" s="62"/>
      <c r="AM252" s="24"/>
      <c r="AS252" s="24"/>
      <c r="AT252" s="24"/>
      <c r="AU252" s="24"/>
      <c r="AV252" s="24"/>
      <c r="AW252" s="24"/>
      <c r="AX252" s="24"/>
      <c r="AZ252" s="171"/>
      <c r="BA252" s="171"/>
      <c r="BB252" s="57"/>
      <c r="BC252" s="203"/>
      <c r="BD252" s="24"/>
      <c r="BE252" s="151"/>
      <c r="BG252" s="151"/>
      <c r="BI252" s="151"/>
      <c r="BL252" s="152"/>
    </row>
    <row r="253" spans="1:64" s="169" customFormat="1">
      <c r="A253" s="24"/>
      <c r="B253" s="24"/>
      <c r="C253" s="57"/>
      <c r="D253" s="57"/>
      <c r="E253" s="57"/>
      <c r="F253" s="57"/>
      <c r="G253" s="57"/>
      <c r="H253" s="57"/>
      <c r="I253" s="57"/>
      <c r="J253" s="57"/>
      <c r="K253" s="57"/>
      <c r="L253" s="57"/>
      <c r="M253" s="57"/>
      <c r="N253" s="57"/>
      <c r="O253" s="63"/>
      <c r="P253" s="57"/>
      <c r="Q253" s="57"/>
      <c r="R253" s="57"/>
      <c r="S253" s="57"/>
      <c r="T253" s="57"/>
      <c r="U253" s="57"/>
      <c r="V253" s="57"/>
      <c r="W253" s="57"/>
      <c r="X253" s="57"/>
      <c r="Y253" s="57"/>
      <c r="Z253" s="57"/>
      <c r="AA253" s="57"/>
      <c r="AB253" s="57"/>
      <c r="AC253" s="57"/>
      <c r="AD253" s="57"/>
      <c r="AE253" s="57"/>
      <c r="AF253" s="64"/>
      <c r="AG253" s="64"/>
      <c r="AH253" s="64"/>
      <c r="AI253" s="64"/>
      <c r="AJ253" s="61"/>
      <c r="AL253" s="62"/>
      <c r="AM253" s="24"/>
      <c r="AS253" s="24"/>
      <c r="AT253" s="24"/>
      <c r="AU253" s="24"/>
      <c r="AV253" s="24"/>
      <c r="AW253" s="24"/>
      <c r="AX253" s="24"/>
      <c r="AZ253" s="171"/>
      <c r="BA253" s="171"/>
      <c r="BB253" s="57"/>
      <c r="BC253" s="203"/>
      <c r="BD253" s="24"/>
      <c r="BE253" s="151"/>
      <c r="BG253" s="151"/>
      <c r="BI253" s="151"/>
      <c r="BL253" s="152"/>
    </row>
    <row r="254" spans="1:64" s="169" customFormat="1">
      <c r="A254" s="24"/>
      <c r="B254" s="24"/>
      <c r="C254" s="57"/>
      <c r="D254" s="57"/>
      <c r="E254" s="57"/>
      <c r="F254" s="57"/>
      <c r="G254" s="57"/>
      <c r="H254" s="57"/>
      <c r="I254" s="57"/>
      <c r="J254" s="57"/>
      <c r="K254" s="57"/>
      <c r="L254" s="57"/>
      <c r="M254" s="57"/>
      <c r="N254" s="57"/>
      <c r="O254" s="63"/>
      <c r="P254" s="57"/>
      <c r="Q254" s="57"/>
      <c r="R254" s="57"/>
      <c r="S254" s="57"/>
      <c r="T254" s="57"/>
      <c r="U254" s="57"/>
      <c r="V254" s="57"/>
      <c r="W254" s="57"/>
      <c r="X254" s="57"/>
      <c r="Y254" s="57"/>
      <c r="Z254" s="57"/>
      <c r="AA254" s="57"/>
      <c r="AB254" s="57"/>
      <c r="AC254" s="57"/>
      <c r="AD254" s="57"/>
      <c r="AE254" s="57"/>
      <c r="AF254" s="64"/>
      <c r="AG254" s="64"/>
      <c r="AH254" s="64"/>
      <c r="AI254" s="64"/>
      <c r="AJ254" s="61"/>
      <c r="AL254" s="62"/>
      <c r="AM254" s="24"/>
      <c r="AS254" s="24"/>
      <c r="AT254" s="24"/>
      <c r="AU254" s="24"/>
      <c r="AV254" s="24"/>
      <c r="AW254" s="24"/>
      <c r="AX254" s="24"/>
      <c r="AZ254" s="171"/>
      <c r="BA254" s="171"/>
      <c r="BB254" s="57"/>
      <c r="BC254" s="203"/>
      <c r="BD254" s="24"/>
      <c r="BE254" s="151"/>
      <c r="BG254" s="151"/>
      <c r="BI254" s="151"/>
      <c r="BL254" s="152"/>
    </row>
    <row r="255" spans="1:64" s="169" customFormat="1">
      <c r="A255" s="24"/>
      <c r="B255" s="24"/>
      <c r="C255" s="57"/>
      <c r="D255" s="57"/>
      <c r="E255" s="57"/>
      <c r="F255" s="57"/>
      <c r="G255" s="57"/>
      <c r="H255" s="57"/>
      <c r="I255" s="57"/>
      <c r="J255" s="57"/>
      <c r="K255" s="57"/>
      <c r="L255" s="57"/>
      <c r="M255" s="57"/>
      <c r="N255" s="57"/>
      <c r="O255" s="63"/>
      <c r="P255" s="57"/>
      <c r="Q255" s="57"/>
      <c r="R255" s="57"/>
      <c r="S255" s="57"/>
      <c r="T255" s="57"/>
      <c r="U255" s="57"/>
      <c r="V255" s="57"/>
      <c r="W255" s="57"/>
      <c r="X255" s="57"/>
      <c r="Y255" s="57"/>
      <c r="Z255" s="57"/>
      <c r="AA255" s="57"/>
      <c r="AB255" s="57"/>
      <c r="AC255" s="57"/>
      <c r="AD255" s="57"/>
      <c r="AE255" s="57"/>
      <c r="AF255" s="64"/>
      <c r="AG255" s="64"/>
      <c r="AH255" s="64"/>
      <c r="AI255" s="64"/>
      <c r="AJ255" s="61"/>
      <c r="AL255" s="62"/>
      <c r="AM255" s="24"/>
      <c r="AS255" s="24"/>
      <c r="AT255" s="24"/>
      <c r="AU255" s="24"/>
      <c r="AV255" s="24"/>
      <c r="AW255" s="24"/>
      <c r="AX255" s="24"/>
      <c r="AZ255" s="171"/>
      <c r="BA255" s="171"/>
      <c r="BB255" s="57"/>
      <c r="BC255" s="203"/>
      <c r="BD255" s="24"/>
      <c r="BE255" s="151"/>
      <c r="BG255" s="151"/>
      <c r="BI255" s="151"/>
      <c r="BL255" s="152"/>
    </row>
    <row r="256" spans="1:64" s="169" customFormat="1">
      <c r="A256" s="24"/>
      <c r="B256" s="24"/>
      <c r="C256" s="57"/>
      <c r="D256" s="57"/>
      <c r="E256" s="57"/>
      <c r="F256" s="57"/>
      <c r="G256" s="57"/>
      <c r="H256" s="57"/>
      <c r="I256" s="57"/>
      <c r="J256" s="57"/>
      <c r="K256" s="57"/>
      <c r="L256" s="57"/>
      <c r="M256" s="57"/>
      <c r="N256" s="57"/>
      <c r="O256" s="63"/>
      <c r="P256" s="57"/>
      <c r="Q256" s="57"/>
      <c r="R256" s="57"/>
      <c r="S256" s="57"/>
      <c r="T256" s="57"/>
      <c r="U256" s="57"/>
      <c r="V256" s="57"/>
      <c r="W256" s="57"/>
      <c r="X256" s="57"/>
      <c r="Y256" s="57"/>
      <c r="Z256" s="57"/>
      <c r="AA256" s="57"/>
      <c r="AB256" s="57"/>
      <c r="AC256" s="57"/>
      <c r="AD256" s="57"/>
      <c r="AE256" s="57"/>
      <c r="AF256" s="64"/>
      <c r="AG256" s="64"/>
      <c r="AH256" s="64"/>
      <c r="AI256" s="64"/>
      <c r="AJ256" s="61"/>
      <c r="AL256" s="62"/>
      <c r="AM256" s="24"/>
      <c r="AS256" s="24"/>
      <c r="AT256" s="24"/>
      <c r="AU256" s="24"/>
      <c r="AV256" s="24"/>
      <c r="AW256" s="24"/>
      <c r="AX256" s="24"/>
      <c r="AZ256" s="171"/>
      <c r="BA256" s="171"/>
      <c r="BB256" s="57"/>
      <c r="BC256" s="203"/>
      <c r="BD256" s="24"/>
      <c r="BE256" s="151"/>
      <c r="BG256" s="151"/>
      <c r="BI256" s="151"/>
      <c r="BL256" s="152"/>
    </row>
    <row r="257" spans="1:64" s="169" customFormat="1">
      <c r="A257" s="24"/>
      <c r="B257" s="24"/>
      <c r="C257" s="57"/>
      <c r="D257" s="57"/>
      <c r="E257" s="57"/>
      <c r="F257" s="57"/>
      <c r="G257" s="57"/>
      <c r="H257" s="57"/>
      <c r="I257" s="57"/>
      <c r="J257" s="57"/>
      <c r="K257" s="57"/>
      <c r="L257" s="57"/>
      <c r="M257" s="57"/>
      <c r="N257" s="57"/>
      <c r="O257" s="63"/>
      <c r="P257" s="57"/>
      <c r="Q257" s="57"/>
      <c r="R257" s="57"/>
      <c r="S257" s="57"/>
      <c r="T257" s="57"/>
      <c r="U257" s="57"/>
      <c r="V257" s="57"/>
      <c r="W257" s="57"/>
      <c r="X257" s="57"/>
      <c r="Y257" s="57"/>
      <c r="Z257" s="57"/>
      <c r="AA257" s="57"/>
      <c r="AB257" s="57"/>
      <c r="AC257" s="57"/>
      <c r="AD257" s="57"/>
      <c r="AE257" s="57"/>
      <c r="AF257" s="64"/>
      <c r="AG257" s="64"/>
      <c r="AH257" s="64"/>
      <c r="AI257" s="64"/>
      <c r="AJ257" s="61"/>
      <c r="AL257" s="62"/>
      <c r="AM257" s="24"/>
      <c r="AS257" s="24"/>
      <c r="AT257" s="24"/>
      <c r="AU257" s="24"/>
      <c r="AV257" s="24"/>
      <c r="AW257" s="24"/>
      <c r="AX257" s="24"/>
      <c r="AZ257" s="171"/>
      <c r="BA257" s="171"/>
      <c r="BB257" s="57"/>
      <c r="BC257" s="203"/>
      <c r="BD257" s="24"/>
      <c r="BE257" s="151"/>
      <c r="BG257" s="151"/>
      <c r="BI257" s="151"/>
      <c r="BL257" s="152"/>
    </row>
    <row r="258" spans="1:64" s="169" customFormat="1">
      <c r="A258" s="24"/>
      <c r="B258" s="24"/>
      <c r="C258" s="57"/>
      <c r="D258" s="57"/>
      <c r="E258" s="57"/>
      <c r="F258" s="57"/>
      <c r="G258" s="57"/>
      <c r="H258" s="57"/>
      <c r="I258" s="57"/>
      <c r="J258" s="57"/>
      <c r="K258" s="57"/>
      <c r="L258" s="57"/>
      <c r="M258" s="57"/>
      <c r="N258" s="57"/>
      <c r="O258" s="63"/>
      <c r="P258" s="57"/>
      <c r="Q258" s="57"/>
      <c r="R258" s="57"/>
      <c r="S258" s="57"/>
      <c r="T258" s="57"/>
      <c r="U258" s="57"/>
      <c r="V258" s="57"/>
      <c r="W258" s="57"/>
      <c r="X258" s="57"/>
      <c r="Y258" s="57"/>
      <c r="Z258" s="57"/>
      <c r="AA258" s="57"/>
      <c r="AB258" s="57"/>
      <c r="AC258" s="57"/>
      <c r="AD258" s="57"/>
      <c r="AE258" s="57"/>
      <c r="AF258" s="64"/>
      <c r="AG258" s="64"/>
      <c r="AH258" s="64"/>
      <c r="AI258" s="64"/>
      <c r="AJ258" s="61"/>
      <c r="AL258" s="62"/>
      <c r="AM258" s="24"/>
      <c r="AS258" s="24"/>
      <c r="AT258" s="24"/>
      <c r="AU258" s="24"/>
      <c r="AV258" s="24"/>
      <c r="AW258" s="24"/>
      <c r="AX258" s="24"/>
      <c r="AZ258" s="171"/>
      <c r="BA258" s="171"/>
      <c r="BB258" s="57"/>
      <c r="BC258" s="203"/>
      <c r="BD258" s="24"/>
      <c r="BE258" s="151"/>
      <c r="BG258" s="151"/>
      <c r="BI258" s="151"/>
      <c r="BL258" s="152"/>
    </row>
    <row r="259" spans="1:64" s="169" customFormat="1">
      <c r="A259" s="24"/>
      <c r="B259" s="24"/>
      <c r="C259" s="57"/>
      <c r="D259" s="57"/>
      <c r="E259" s="57"/>
      <c r="F259" s="57"/>
      <c r="G259" s="57"/>
      <c r="H259" s="57"/>
      <c r="I259" s="57"/>
      <c r="J259" s="57"/>
      <c r="K259" s="57"/>
      <c r="L259" s="57"/>
      <c r="M259" s="57"/>
      <c r="N259" s="57"/>
      <c r="O259" s="63"/>
      <c r="P259" s="57"/>
      <c r="Q259" s="57"/>
      <c r="R259" s="57"/>
      <c r="S259" s="57"/>
      <c r="T259" s="57"/>
      <c r="U259" s="57"/>
      <c r="V259" s="57"/>
      <c r="W259" s="57"/>
      <c r="X259" s="57"/>
      <c r="Y259" s="57"/>
      <c r="Z259" s="57"/>
      <c r="AA259" s="57"/>
      <c r="AB259" s="57"/>
      <c r="AC259" s="57"/>
      <c r="AD259" s="57"/>
      <c r="AE259" s="57"/>
      <c r="AF259" s="64"/>
      <c r="AG259" s="64"/>
      <c r="AH259" s="64"/>
      <c r="AI259" s="64"/>
      <c r="AJ259" s="61"/>
      <c r="AL259" s="62"/>
      <c r="AM259" s="24"/>
      <c r="AS259" s="24"/>
      <c r="AT259" s="24"/>
      <c r="AU259" s="24"/>
      <c r="AV259" s="24"/>
      <c r="AW259" s="24"/>
      <c r="AX259" s="24"/>
      <c r="AZ259" s="171"/>
      <c r="BA259" s="171"/>
      <c r="BB259" s="57"/>
      <c r="BC259" s="203"/>
      <c r="BD259" s="24"/>
      <c r="BE259" s="151"/>
      <c r="BG259" s="151"/>
      <c r="BI259" s="151"/>
      <c r="BL259" s="152"/>
    </row>
    <row r="260" spans="1:64" s="169" customFormat="1">
      <c r="A260" s="24"/>
      <c r="B260" s="24"/>
      <c r="C260" s="57"/>
      <c r="D260" s="57"/>
      <c r="E260" s="57"/>
      <c r="F260" s="57"/>
      <c r="G260" s="57"/>
      <c r="H260" s="57"/>
      <c r="I260" s="57"/>
      <c r="J260" s="57"/>
      <c r="K260" s="57"/>
      <c r="L260" s="57"/>
      <c r="M260" s="57"/>
      <c r="N260" s="57"/>
      <c r="O260" s="63"/>
      <c r="P260" s="57"/>
      <c r="Q260" s="57"/>
      <c r="R260" s="57"/>
      <c r="S260" s="57"/>
      <c r="T260" s="57"/>
      <c r="U260" s="57"/>
      <c r="V260" s="57"/>
      <c r="W260" s="57"/>
      <c r="X260" s="57"/>
      <c r="Y260" s="57"/>
      <c r="Z260" s="57"/>
      <c r="AA260" s="57"/>
      <c r="AB260" s="57"/>
      <c r="AC260" s="57"/>
      <c r="AD260" s="57"/>
      <c r="AE260" s="57"/>
      <c r="AF260" s="64"/>
      <c r="AG260" s="64"/>
      <c r="AH260" s="64"/>
      <c r="AI260" s="64"/>
      <c r="AJ260" s="61"/>
      <c r="AL260" s="62"/>
      <c r="AM260" s="24"/>
      <c r="AS260" s="24"/>
      <c r="AT260" s="24"/>
      <c r="AU260" s="24"/>
      <c r="AV260" s="24"/>
      <c r="AW260" s="24"/>
      <c r="AX260" s="24"/>
      <c r="AZ260" s="171"/>
      <c r="BA260" s="171"/>
      <c r="BB260" s="57"/>
      <c r="BC260" s="203"/>
      <c r="BD260" s="24"/>
      <c r="BE260" s="151"/>
      <c r="BG260" s="151"/>
      <c r="BI260" s="151"/>
      <c r="BL260" s="152"/>
    </row>
    <row r="261" spans="1:64" s="169" customFormat="1">
      <c r="A261" s="24"/>
      <c r="B261" s="24"/>
      <c r="C261" s="57"/>
      <c r="D261" s="57"/>
      <c r="E261" s="57"/>
      <c r="F261" s="57"/>
      <c r="G261" s="57"/>
      <c r="H261" s="57"/>
      <c r="I261" s="57"/>
      <c r="J261" s="57"/>
      <c r="K261" s="57"/>
      <c r="L261" s="57"/>
      <c r="M261" s="57"/>
      <c r="N261" s="57"/>
      <c r="O261" s="63"/>
      <c r="P261" s="57"/>
      <c r="Q261" s="57"/>
      <c r="R261" s="57"/>
      <c r="S261" s="57"/>
      <c r="T261" s="57"/>
      <c r="U261" s="57"/>
      <c r="V261" s="57"/>
      <c r="W261" s="57"/>
      <c r="X261" s="57"/>
      <c r="Y261" s="57"/>
      <c r="Z261" s="57"/>
      <c r="AA261" s="57"/>
      <c r="AB261" s="57"/>
      <c r="AC261" s="57"/>
      <c r="AD261" s="57"/>
      <c r="AE261" s="57"/>
      <c r="AF261" s="64"/>
      <c r="AG261" s="64"/>
      <c r="AH261" s="64"/>
      <c r="AI261" s="64"/>
      <c r="AJ261" s="61"/>
      <c r="AL261" s="62"/>
      <c r="AM261" s="24"/>
      <c r="AS261" s="24"/>
      <c r="AT261" s="24"/>
      <c r="AU261" s="24"/>
      <c r="AV261" s="24"/>
      <c r="AW261" s="24"/>
      <c r="AX261" s="24"/>
      <c r="AZ261" s="171"/>
      <c r="BA261" s="171"/>
      <c r="BB261" s="57"/>
      <c r="BC261" s="203"/>
      <c r="BD261" s="24"/>
      <c r="BE261" s="151"/>
      <c r="BG261" s="151"/>
      <c r="BI261" s="151"/>
      <c r="BL261" s="152"/>
    </row>
    <row r="262" spans="1:64" s="169" customFormat="1">
      <c r="A262" s="24"/>
      <c r="B262" s="24"/>
      <c r="C262" s="57"/>
      <c r="D262" s="57"/>
      <c r="E262" s="57"/>
      <c r="F262" s="57"/>
      <c r="G262" s="57"/>
      <c r="H262" s="57"/>
      <c r="I262" s="57"/>
      <c r="J262" s="57"/>
      <c r="K262" s="57"/>
      <c r="L262" s="57"/>
      <c r="M262" s="57"/>
      <c r="N262" s="57"/>
      <c r="O262" s="63"/>
      <c r="P262" s="57"/>
      <c r="Q262" s="57"/>
      <c r="R262" s="57"/>
      <c r="S262" s="57"/>
      <c r="T262" s="57"/>
      <c r="U262" s="57"/>
      <c r="V262" s="57"/>
      <c r="W262" s="57"/>
      <c r="X262" s="57"/>
      <c r="Y262" s="57"/>
      <c r="Z262" s="57"/>
      <c r="AA262" s="57"/>
      <c r="AB262" s="57"/>
      <c r="AC262" s="57"/>
      <c r="AD262" s="57"/>
      <c r="AE262" s="57"/>
      <c r="AF262" s="64"/>
      <c r="AG262" s="64"/>
      <c r="AH262" s="64"/>
      <c r="AI262" s="64"/>
      <c r="AJ262" s="61"/>
      <c r="AL262" s="62"/>
      <c r="AM262" s="24"/>
      <c r="AS262" s="24"/>
      <c r="AT262" s="24"/>
      <c r="AU262" s="24"/>
      <c r="AV262" s="24"/>
      <c r="AW262" s="24"/>
      <c r="AX262" s="24"/>
      <c r="AZ262" s="171"/>
      <c r="BA262" s="171"/>
      <c r="BB262" s="57"/>
      <c r="BC262" s="203"/>
      <c r="BD262" s="24"/>
      <c r="BE262" s="151"/>
      <c r="BG262" s="151"/>
      <c r="BI262" s="151"/>
      <c r="BL262" s="152"/>
    </row>
    <row r="263" spans="1:64" s="169" customFormat="1">
      <c r="A263" s="24"/>
      <c r="B263" s="24"/>
      <c r="C263" s="57"/>
      <c r="D263" s="57"/>
      <c r="E263" s="57"/>
      <c r="F263" s="57"/>
      <c r="G263" s="57"/>
      <c r="H263" s="57"/>
      <c r="I263" s="57"/>
      <c r="J263" s="57"/>
      <c r="K263" s="57"/>
      <c r="L263" s="57"/>
      <c r="M263" s="57"/>
      <c r="N263" s="57"/>
      <c r="O263" s="63"/>
      <c r="P263" s="57"/>
      <c r="Q263" s="57"/>
      <c r="R263" s="57"/>
      <c r="S263" s="57"/>
      <c r="T263" s="57"/>
      <c r="U263" s="57"/>
      <c r="V263" s="57"/>
      <c r="W263" s="57"/>
      <c r="X263" s="57"/>
      <c r="Y263" s="57"/>
      <c r="Z263" s="57"/>
      <c r="AA263" s="57"/>
      <c r="AB263" s="57"/>
      <c r="AC263" s="57"/>
      <c r="AD263" s="57"/>
      <c r="AE263" s="57"/>
      <c r="AF263" s="64"/>
      <c r="AG263" s="64"/>
      <c r="AH263" s="64"/>
      <c r="AI263" s="64"/>
      <c r="AJ263" s="61"/>
      <c r="AL263" s="62"/>
      <c r="AM263" s="24"/>
      <c r="AS263" s="24"/>
      <c r="AT263" s="24"/>
      <c r="AU263" s="24"/>
      <c r="AV263" s="24"/>
      <c r="AW263" s="24"/>
      <c r="AX263" s="24"/>
      <c r="AZ263" s="171"/>
      <c r="BA263" s="171"/>
      <c r="BB263" s="57"/>
      <c r="BC263" s="203"/>
      <c r="BD263" s="24"/>
      <c r="BE263" s="151"/>
      <c r="BG263" s="151"/>
      <c r="BI263" s="151"/>
      <c r="BL263" s="152"/>
    </row>
    <row r="264" spans="1:64" s="169" customFormat="1">
      <c r="A264" s="24"/>
      <c r="B264" s="24"/>
      <c r="C264" s="57"/>
      <c r="D264" s="57"/>
      <c r="E264" s="57"/>
      <c r="F264" s="57"/>
      <c r="G264" s="57"/>
      <c r="H264" s="57"/>
      <c r="I264" s="57"/>
      <c r="J264" s="57"/>
      <c r="K264" s="57"/>
      <c r="L264" s="57"/>
      <c r="M264" s="57"/>
      <c r="N264" s="57"/>
      <c r="O264" s="63"/>
      <c r="P264" s="57"/>
      <c r="Q264" s="57"/>
      <c r="R264" s="57"/>
      <c r="S264" s="57"/>
      <c r="T264" s="57"/>
      <c r="U264" s="57"/>
      <c r="V264" s="57"/>
      <c r="W264" s="57"/>
      <c r="X264" s="57"/>
      <c r="Y264" s="57"/>
      <c r="Z264" s="57"/>
      <c r="AA264" s="57"/>
      <c r="AB264" s="57"/>
      <c r="AC264" s="57"/>
      <c r="AD264" s="57"/>
      <c r="AE264" s="57"/>
      <c r="AF264" s="64"/>
      <c r="AG264" s="64"/>
      <c r="AH264" s="64"/>
      <c r="AI264" s="64"/>
      <c r="AJ264" s="61"/>
      <c r="AL264" s="62"/>
      <c r="AM264" s="24"/>
      <c r="AS264" s="24"/>
      <c r="AT264" s="24"/>
      <c r="AU264" s="24"/>
      <c r="AV264" s="24"/>
      <c r="AW264" s="24"/>
      <c r="AX264" s="24"/>
      <c r="AZ264" s="171"/>
      <c r="BA264" s="171"/>
      <c r="BB264" s="57"/>
      <c r="BC264" s="203"/>
      <c r="BD264" s="24"/>
      <c r="BE264" s="151"/>
      <c r="BG264" s="151"/>
      <c r="BI264" s="151"/>
      <c r="BL264" s="152"/>
    </row>
    <row r="265" spans="1:64" s="169" customFormat="1">
      <c r="A265" s="24"/>
      <c r="B265" s="24"/>
      <c r="C265" s="57"/>
      <c r="D265" s="57"/>
      <c r="E265" s="57"/>
      <c r="F265" s="57"/>
      <c r="G265" s="57"/>
      <c r="H265" s="57"/>
      <c r="I265" s="57"/>
      <c r="J265" s="57"/>
      <c r="K265" s="57"/>
      <c r="L265" s="57"/>
      <c r="M265" s="57"/>
      <c r="N265" s="57"/>
      <c r="O265" s="63"/>
      <c r="P265" s="57"/>
      <c r="Q265" s="57"/>
      <c r="R265" s="57"/>
      <c r="S265" s="57"/>
      <c r="T265" s="57"/>
      <c r="U265" s="57"/>
      <c r="V265" s="57"/>
      <c r="W265" s="57"/>
      <c r="X265" s="57"/>
      <c r="Y265" s="57"/>
      <c r="Z265" s="57"/>
      <c r="AA265" s="57"/>
      <c r="AB265" s="57"/>
      <c r="AC265" s="57"/>
      <c r="AD265" s="57"/>
      <c r="AE265" s="57"/>
      <c r="AF265" s="64"/>
      <c r="AG265" s="64"/>
      <c r="AH265" s="64"/>
      <c r="AI265" s="64"/>
      <c r="AJ265" s="61"/>
      <c r="AL265" s="62"/>
      <c r="AM265" s="24"/>
      <c r="AS265" s="24"/>
      <c r="AT265" s="24"/>
      <c r="AU265" s="24"/>
      <c r="AV265" s="24"/>
      <c r="AW265" s="24"/>
      <c r="AX265" s="24"/>
      <c r="AZ265" s="171"/>
      <c r="BA265" s="171"/>
      <c r="BB265" s="57"/>
      <c r="BC265" s="203"/>
      <c r="BD265" s="24"/>
      <c r="BE265" s="151"/>
      <c r="BG265" s="151"/>
      <c r="BI265" s="151"/>
      <c r="BL265" s="152"/>
    </row>
    <row r="266" spans="1:64" s="169" customFormat="1">
      <c r="A266" s="24"/>
      <c r="B266" s="24"/>
      <c r="C266" s="57"/>
      <c r="D266" s="57"/>
      <c r="E266" s="57"/>
      <c r="F266" s="57"/>
      <c r="G266" s="57"/>
      <c r="H266" s="57"/>
      <c r="I266" s="57"/>
      <c r="J266" s="57"/>
      <c r="K266" s="57"/>
      <c r="L266" s="57"/>
      <c r="M266" s="57"/>
      <c r="N266" s="57"/>
      <c r="O266" s="63"/>
      <c r="P266" s="57"/>
      <c r="Q266" s="57"/>
      <c r="R266" s="57"/>
      <c r="S266" s="57"/>
      <c r="T266" s="57"/>
      <c r="U266" s="57"/>
      <c r="V266" s="57"/>
      <c r="W266" s="57"/>
      <c r="X266" s="57"/>
      <c r="Y266" s="57"/>
      <c r="Z266" s="57"/>
      <c r="AA266" s="57"/>
      <c r="AB266" s="57"/>
      <c r="AC266" s="57"/>
      <c r="AD266" s="57"/>
      <c r="AE266" s="57"/>
      <c r="AF266" s="64"/>
      <c r="AG266" s="64"/>
      <c r="AH266" s="64"/>
      <c r="AI266" s="64"/>
      <c r="AJ266" s="61"/>
      <c r="AL266" s="62"/>
      <c r="AM266" s="24"/>
      <c r="AS266" s="24"/>
      <c r="AT266" s="24"/>
      <c r="AU266" s="24"/>
      <c r="AV266" s="24"/>
      <c r="AW266" s="24"/>
      <c r="AX266" s="24"/>
      <c r="AZ266" s="171"/>
      <c r="BA266" s="171"/>
      <c r="BB266" s="57"/>
      <c r="BC266" s="203"/>
      <c r="BD266" s="24"/>
      <c r="BE266" s="151"/>
      <c r="BG266" s="151"/>
      <c r="BI266" s="151"/>
      <c r="BL266" s="152"/>
    </row>
    <row r="267" spans="1:64" s="169" customFormat="1">
      <c r="A267" s="24"/>
      <c r="B267" s="24"/>
      <c r="C267" s="57"/>
      <c r="D267" s="57"/>
      <c r="E267" s="57"/>
      <c r="F267" s="57"/>
      <c r="G267" s="57"/>
      <c r="H267" s="57"/>
      <c r="I267" s="57"/>
      <c r="J267" s="57"/>
      <c r="K267" s="57"/>
      <c r="L267" s="57"/>
      <c r="M267" s="57"/>
      <c r="N267" s="57"/>
      <c r="O267" s="63"/>
      <c r="P267" s="57"/>
      <c r="Q267" s="57"/>
      <c r="R267" s="57"/>
      <c r="S267" s="57"/>
      <c r="T267" s="57"/>
      <c r="U267" s="57"/>
      <c r="V267" s="57"/>
      <c r="W267" s="57"/>
      <c r="X267" s="57"/>
      <c r="Y267" s="57"/>
      <c r="Z267" s="57"/>
      <c r="AA267" s="57"/>
      <c r="AB267" s="57"/>
      <c r="AC267" s="57"/>
      <c r="AD267" s="57"/>
      <c r="AE267" s="57"/>
      <c r="AF267" s="64"/>
      <c r="AG267" s="64"/>
      <c r="AH267" s="64"/>
      <c r="AI267" s="64"/>
      <c r="AJ267" s="61"/>
      <c r="AL267" s="62"/>
      <c r="AM267" s="24"/>
      <c r="AS267" s="24"/>
      <c r="AT267" s="24"/>
      <c r="AU267" s="24"/>
      <c r="AV267" s="24"/>
      <c r="AW267" s="24"/>
      <c r="AX267" s="24"/>
      <c r="AZ267" s="171"/>
      <c r="BA267" s="171"/>
      <c r="BB267" s="57"/>
      <c r="BC267" s="203"/>
      <c r="BD267" s="24"/>
      <c r="BE267" s="151"/>
      <c r="BG267" s="151"/>
      <c r="BI267" s="151"/>
      <c r="BL267" s="152"/>
    </row>
    <row r="268" spans="1:64" s="169" customFormat="1">
      <c r="A268" s="24"/>
      <c r="B268" s="24"/>
      <c r="C268" s="57"/>
      <c r="D268" s="57"/>
      <c r="E268" s="57"/>
      <c r="F268" s="57"/>
      <c r="G268" s="57"/>
      <c r="H268" s="57"/>
      <c r="I268" s="57"/>
      <c r="J268" s="57"/>
      <c r="K268" s="57"/>
      <c r="L268" s="57"/>
      <c r="M268" s="57"/>
      <c r="N268" s="57"/>
      <c r="O268" s="63"/>
      <c r="P268" s="57"/>
      <c r="Q268" s="57"/>
      <c r="R268" s="57"/>
      <c r="S268" s="57"/>
      <c r="T268" s="57"/>
      <c r="U268" s="57"/>
      <c r="V268" s="57"/>
      <c r="W268" s="57"/>
      <c r="X268" s="57"/>
      <c r="Y268" s="57"/>
      <c r="Z268" s="57"/>
      <c r="AA268" s="57"/>
      <c r="AB268" s="57"/>
      <c r="AC268" s="57"/>
      <c r="AD268" s="57"/>
      <c r="AE268" s="57"/>
      <c r="AF268" s="64"/>
      <c r="AG268" s="64"/>
      <c r="AH268" s="64"/>
      <c r="AI268" s="64"/>
      <c r="AJ268" s="61"/>
      <c r="AL268" s="62"/>
      <c r="AM268" s="24"/>
      <c r="AS268" s="24"/>
      <c r="AT268" s="24"/>
      <c r="AU268" s="24"/>
      <c r="AV268" s="24"/>
      <c r="AW268" s="24"/>
      <c r="AX268" s="24"/>
      <c r="AZ268" s="171"/>
      <c r="BA268" s="171"/>
      <c r="BB268" s="57"/>
      <c r="BC268" s="203"/>
      <c r="BD268" s="24"/>
      <c r="BE268" s="151"/>
      <c r="BG268" s="151"/>
      <c r="BI268" s="151"/>
      <c r="BL268" s="152"/>
    </row>
    <row r="269" spans="1:64" s="169" customFormat="1">
      <c r="A269" s="24"/>
      <c r="B269" s="24"/>
      <c r="C269" s="57"/>
      <c r="D269" s="57"/>
      <c r="E269" s="57"/>
      <c r="F269" s="57"/>
      <c r="G269" s="57"/>
      <c r="H269" s="57"/>
      <c r="I269" s="57"/>
      <c r="J269" s="57"/>
      <c r="K269" s="57"/>
      <c r="L269" s="57"/>
      <c r="M269" s="57"/>
      <c r="N269" s="57"/>
      <c r="O269" s="63"/>
      <c r="P269" s="57"/>
      <c r="Q269" s="57"/>
      <c r="R269" s="57"/>
      <c r="S269" s="57"/>
      <c r="T269" s="57"/>
      <c r="U269" s="57"/>
      <c r="V269" s="57"/>
      <c r="W269" s="57"/>
      <c r="X269" s="57"/>
      <c r="Y269" s="57"/>
      <c r="Z269" s="57"/>
      <c r="AA269" s="57"/>
      <c r="AB269" s="57"/>
      <c r="AC269" s="57"/>
      <c r="AD269" s="57"/>
      <c r="AE269" s="57"/>
      <c r="AF269" s="64"/>
      <c r="AG269" s="64"/>
      <c r="AH269" s="64"/>
      <c r="AI269" s="64"/>
      <c r="AJ269" s="61"/>
      <c r="AL269" s="62"/>
      <c r="AM269" s="24"/>
      <c r="AS269" s="24"/>
      <c r="AT269" s="24"/>
      <c r="AU269" s="24"/>
      <c r="AV269" s="24"/>
      <c r="AW269" s="24"/>
      <c r="AX269" s="24"/>
      <c r="AZ269" s="171"/>
      <c r="BA269" s="171"/>
      <c r="BB269" s="57"/>
      <c r="BC269" s="203"/>
      <c r="BD269" s="24"/>
      <c r="BE269" s="151"/>
      <c r="BG269" s="151"/>
      <c r="BI269" s="151"/>
      <c r="BL269" s="152"/>
    </row>
    <row r="270" spans="1:64" s="169" customFormat="1">
      <c r="A270" s="24"/>
      <c r="B270" s="24"/>
      <c r="C270" s="57"/>
      <c r="D270" s="57"/>
      <c r="E270" s="57"/>
      <c r="F270" s="57"/>
      <c r="G270" s="57"/>
      <c r="H270" s="57"/>
      <c r="I270" s="57"/>
      <c r="J270" s="57"/>
      <c r="K270" s="57"/>
      <c r="L270" s="57"/>
      <c r="M270" s="57"/>
      <c r="N270" s="57"/>
      <c r="O270" s="63"/>
      <c r="P270" s="57"/>
      <c r="Q270" s="57"/>
      <c r="R270" s="57"/>
      <c r="S270" s="57"/>
      <c r="T270" s="57"/>
      <c r="U270" s="57"/>
      <c r="V270" s="57"/>
      <c r="W270" s="57"/>
      <c r="X270" s="57"/>
      <c r="Y270" s="57"/>
      <c r="Z270" s="57"/>
      <c r="AA270" s="57"/>
      <c r="AB270" s="57"/>
      <c r="AC270" s="57"/>
      <c r="AD270" s="57"/>
      <c r="AE270" s="57"/>
      <c r="AF270" s="64"/>
      <c r="AG270" s="64"/>
      <c r="AH270" s="64"/>
      <c r="AI270" s="64"/>
      <c r="AJ270" s="61"/>
      <c r="AL270" s="62"/>
      <c r="AM270" s="24"/>
      <c r="AS270" s="24"/>
      <c r="AT270" s="24"/>
      <c r="AU270" s="24"/>
      <c r="AV270" s="24"/>
      <c r="AW270" s="24"/>
      <c r="AX270" s="24"/>
      <c r="AZ270" s="171"/>
      <c r="BA270" s="171"/>
      <c r="BB270" s="57"/>
      <c r="BC270" s="203"/>
      <c r="BD270" s="24"/>
      <c r="BE270" s="151"/>
      <c r="BG270" s="151"/>
      <c r="BI270" s="151"/>
      <c r="BL270" s="152"/>
    </row>
    <row r="271" spans="1:64" s="169" customFormat="1">
      <c r="A271" s="24"/>
      <c r="B271" s="24"/>
      <c r="C271" s="57"/>
      <c r="D271" s="57"/>
      <c r="E271" s="57"/>
      <c r="F271" s="57"/>
      <c r="G271" s="57"/>
      <c r="H271" s="57"/>
      <c r="I271" s="57"/>
      <c r="J271" s="57"/>
      <c r="K271" s="57"/>
      <c r="L271" s="57"/>
      <c r="M271" s="57"/>
      <c r="N271" s="57"/>
      <c r="O271" s="63"/>
      <c r="P271" s="57"/>
      <c r="Q271" s="57"/>
      <c r="R271" s="57"/>
      <c r="S271" s="57"/>
      <c r="T271" s="57"/>
      <c r="U271" s="57"/>
      <c r="V271" s="57"/>
      <c r="W271" s="57"/>
      <c r="X271" s="57"/>
      <c r="Y271" s="57"/>
      <c r="Z271" s="57"/>
      <c r="AA271" s="57"/>
      <c r="AB271" s="57"/>
      <c r="AC271" s="57"/>
      <c r="AD271" s="57"/>
      <c r="AE271" s="57"/>
      <c r="AF271" s="64"/>
      <c r="AG271" s="64"/>
      <c r="AH271" s="64"/>
      <c r="AI271" s="64"/>
      <c r="AJ271" s="61"/>
      <c r="AL271" s="62"/>
      <c r="AM271" s="24"/>
      <c r="AS271" s="24"/>
      <c r="AT271" s="24"/>
      <c r="AU271" s="24"/>
      <c r="AV271" s="24"/>
      <c r="AW271" s="24"/>
      <c r="AX271" s="24"/>
      <c r="AZ271" s="171"/>
      <c r="BA271" s="171"/>
      <c r="BB271" s="57"/>
      <c r="BC271" s="203"/>
      <c r="BD271" s="24"/>
      <c r="BE271" s="151"/>
      <c r="BG271" s="151"/>
      <c r="BI271" s="151"/>
      <c r="BL271" s="152"/>
    </row>
    <row r="272" spans="1:64" s="169" customFormat="1">
      <c r="A272" s="24"/>
      <c r="B272" s="24"/>
      <c r="C272" s="57"/>
      <c r="D272" s="57"/>
      <c r="E272" s="57"/>
      <c r="F272" s="57"/>
      <c r="G272" s="57"/>
      <c r="H272" s="57"/>
      <c r="I272" s="57"/>
      <c r="J272" s="57"/>
      <c r="K272" s="57"/>
      <c r="L272" s="57"/>
      <c r="M272" s="57"/>
      <c r="N272" s="57"/>
      <c r="O272" s="63"/>
      <c r="P272" s="57"/>
      <c r="Q272" s="57"/>
      <c r="R272" s="57"/>
      <c r="S272" s="57"/>
      <c r="T272" s="57"/>
      <c r="U272" s="57"/>
      <c r="V272" s="57"/>
      <c r="W272" s="57"/>
      <c r="X272" s="57"/>
      <c r="Y272" s="57"/>
      <c r="Z272" s="57"/>
      <c r="AA272" s="57"/>
      <c r="AB272" s="57"/>
      <c r="AC272" s="57"/>
      <c r="AD272" s="57"/>
      <c r="AE272" s="57"/>
      <c r="AF272" s="64"/>
      <c r="AG272" s="64"/>
      <c r="AH272" s="64"/>
      <c r="AI272" s="64"/>
      <c r="AJ272" s="61"/>
      <c r="AL272" s="62"/>
      <c r="AM272" s="24"/>
      <c r="AS272" s="24"/>
      <c r="AT272" s="24"/>
      <c r="AU272" s="24"/>
      <c r="AV272" s="24"/>
      <c r="AW272" s="24"/>
      <c r="AX272" s="24"/>
      <c r="AZ272" s="171"/>
      <c r="BA272" s="171"/>
      <c r="BB272" s="57"/>
      <c r="BC272" s="203"/>
      <c r="BD272" s="24"/>
      <c r="BE272" s="151"/>
      <c r="BG272" s="151"/>
      <c r="BI272" s="151"/>
      <c r="BL272" s="152"/>
    </row>
    <row r="273" spans="1:64" s="169" customFormat="1">
      <c r="A273" s="24"/>
      <c r="B273" s="24"/>
      <c r="C273" s="57"/>
      <c r="D273" s="57"/>
      <c r="E273" s="57"/>
      <c r="F273" s="57"/>
      <c r="G273" s="57"/>
      <c r="H273" s="57"/>
      <c r="I273" s="57"/>
      <c r="J273" s="57"/>
      <c r="K273" s="57"/>
      <c r="L273" s="57"/>
      <c r="M273" s="57"/>
      <c r="N273" s="57"/>
      <c r="O273" s="63"/>
      <c r="P273" s="57"/>
      <c r="Q273" s="57"/>
      <c r="R273" s="57"/>
      <c r="S273" s="57"/>
      <c r="T273" s="57"/>
      <c r="U273" s="57"/>
      <c r="V273" s="57"/>
      <c r="W273" s="57"/>
      <c r="X273" s="57"/>
      <c r="Y273" s="57"/>
      <c r="Z273" s="57"/>
      <c r="AA273" s="57"/>
      <c r="AB273" s="57"/>
      <c r="AC273" s="57"/>
      <c r="AD273" s="57"/>
      <c r="AE273" s="57"/>
      <c r="AF273" s="64"/>
      <c r="AG273" s="64"/>
      <c r="AH273" s="64"/>
      <c r="AI273" s="64"/>
      <c r="AJ273" s="61"/>
      <c r="AL273" s="62"/>
      <c r="AM273" s="24"/>
      <c r="AS273" s="24"/>
      <c r="AT273" s="24"/>
      <c r="AU273" s="24"/>
      <c r="AV273" s="24"/>
      <c r="AW273" s="24"/>
      <c r="AX273" s="24"/>
      <c r="AZ273" s="171"/>
      <c r="BA273" s="171"/>
      <c r="BB273" s="57"/>
      <c r="BC273" s="203"/>
      <c r="BD273" s="24"/>
      <c r="BE273" s="151"/>
      <c r="BG273" s="151"/>
      <c r="BI273" s="151"/>
      <c r="BL273" s="152"/>
    </row>
    <row r="274" spans="1:64" s="169" customFormat="1">
      <c r="A274" s="24"/>
      <c r="B274" s="24"/>
      <c r="C274" s="57"/>
      <c r="D274" s="57"/>
      <c r="E274" s="57"/>
      <c r="F274" s="57"/>
      <c r="G274" s="57"/>
      <c r="H274" s="57"/>
      <c r="I274" s="57"/>
      <c r="J274" s="57"/>
      <c r="K274" s="57"/>
      <c r="L274" s="57"/>
      <c r="M274" s="57"/>
      <c r="N274" s="57"/>
      <c r="O274" s="63"/>
      <c r="P274" s="57"/>
      <c r="Q274" s="57"/>
      <c r="R274" s="57"/>
      <c r="S274" s="57"/>
      <c r="T274" s="57"/>
      <c r="U274" s="57"/>
      <c r="V274" s="57"/>
      <c r="W274" s="57"/>
      <c r="X274" s="57"/>
      <c r="Y274" s="57"/>
      <c r="Z274" s="57"/>
      <c r="AA274" s="57"/>
      <c r="AB274" s="57"/>
      <c r="AC274" s="57"/>
      <c r="AD274" s="57"/>
      <c r="AE274" s="57"/>
      <c r="AF274" s="64"/>
      <c r="AG274" s="64"/>
      <c r="AH274" s="64"/>
      <c r="AI274" s="64"/>
      <c r="AJ274" s="61"/>
      <c r="AL274" s="62"/>
      <c r="AM274" s="24"/>
      <c r="AS274" s="24"/>
      <c r="AT274" s="24"/>
      <c r="AU274" s="24"/>
      <c r="AV274" s="24"/>
      <c r="AW274" s="24"/>
      <c r="AX274" s="24"/>
      <c r="AZ274" s="171"/>
      <c r="BA274" s="171"/>
      <c r="BB274" s="57"/>
      <c r="BC274" s="203"/>
      <c r="BD274" s="24"/>
      <c r="BE274" s="151"/>
      <c r="BG274" s="151"/>
      <c r="BI274" s="151"/>
      <c r="BL274" s="152"/>
    </row>
    <row r="275" spans="1:64" s="169" customFormat="1">
      <c r="A275" s="24"/>
      <c r="B275" s="24"/>
      <c r="C275" s="57"/>
      <c r="D275" s="57"/>
      <c r="E275" s="57"/>
      <c r="F275" s="57"/>
      <c r="G275" s="57"/>
      <c r="H275" s="57"/>
      <c r="I275" s="57"/>
      <c r="J275" s="57"/>
      <c r="K275" s="57"/>
      <c r="L275" s="57"/>
      <c r="M275" s="57"/>
      <c r="N275" s="57"/>
      <c r="O275" s="63"/>
      <c r="P275" s="57"/>
      <c r="Q275" s="57"/>
      <c r="R275" s="57"/>
      <c r="S275" s="57"/>
      <c r="T275" s="57"/>
      <c r="U275" s="57"/>
      <c r="V275" s="57"/>
      <c r="W275" s="57"/>
      <c r="X275" s="57"/>
      <c r="Y275" s="57"/>
      <c r="Z275" s="57"/>
      <c r="AA275" s="57"/>
      <c r="AB275" s="57"/>
      <c r="AC275" s="57"/>
      <c r="AD275" s="57"/>
      <c r="AE275" s="57"/>
      <c r="AF275" s="64"/>
      <c r="AG275" s="64"/>
      <c r="AH275" s="64"/>
      <c r="AI275" s="64"/>
      <c r="AJ275" s="61"/>
      <c r="AL275" s="62"/>
      <c r="AM275" s="24"/>
      <c r="AS275" s="24"/>
      <c r="AT275" s="24"/>
      <c r="AU275" s="24"/>
      <c r="AV275" s="24"/>
      <c r="AW275" s="24"/>
      <c r="AX275" s="24"/>
      <c r="AZ275" s="171"/>
      <c r="BA275" s="171"/>
      <c r="BB275" s="57"/>
      <c r="BC275" s="203"/>
      <c r="BD275" s="24"/>
      <c r="BE275" s="151"/>
      <c r="BG275" s="151"/>
      <c r="BI275" s="151"/>
      <c r="BL275" s="152"/>
    </row>
    <row r="276" spans="1:64" s="169" customFormat="1">
      <c r="A276" s="24"/>
      <c r="B276" s="24"/>
      <c r="C276" s="57"/>
      <c r="D276" s="57"/>
      <c r="E276" s="57"/>
      <c r="F276" s="57"/>
      <c r="G276" s="57"/>
      <c r="H276" s="57"/>
      <c r="I276" s="57"/>
      <c r="J276" s="57"/>
      <c r="K276" s="57"/>
      <c r="L276" s="57"/>
      <c r="M276" s="57"/>
      <c r="N276" s="57"/>
      <c r="O276" s="63"/>
      <c r="P276" s="57"/>
      <c r="Q276" s="57"/>
      <c r="R276" s="57"/>
      <c r="S276" s="57"/>
      <c r="T276" s="57"/>
      <c r="U276" s="57"/>
      <c r="V276" s="57"/>
      <c r="W276" s="57"/>
      <c r="X276" s="57"/>
      <c r="Y276" s="57"/>
      <c r="Z276" s="57"/>
      <c r="AA276" s="57"/>
      <c r="AB276" s="57"/>
      <c r="AC276" s="57"/>
      <c r="AD276" s="57"/>
      <c r="AE276" s="57"/>
      <c r="AF276" s="64"/>
      <c r="AG276" s="64"/>
      <c r="AH276" s="64"/>
      <c r="AI276" s="64"/>
      <c r="AJ276" s="61"/>
      <c r="AL276" s="62"/>
      <c r="AM276" s="24"/>
      <c r="AS276" s="24"/>
      <c r="AT276" s="24"/>
      <c r="AU276" s="24"/>
      <c r="AV276" s="24"/>
      <c r="AW276" s="24"/>
      <c r="AX276" s="24"/>
      <c r="AZ276" s="171"/>
      <c r="BA276" s="171"/>
      <c r="BB276" s="57"/>
      <c r="BC276" s="203"/>
      <c r="BD276" s="24"/>
      <c r="BE276" s="151"/>
      <c r="BG276" s="151"/>
      <c r="BI276" s="151"/>
      <c r="BL276" s="152"/>
    </row>
    <row r="277" spans="1:64" s="169" customFormat="1">
      <c r="A277" s="24"/>
      <c r="B277" s="24"/>
      <c r="C277" s="57"/>
      <c r="D277" s="57"/>
      <c r="E277" s="57"/>
      <c r="F277" s="57"/>
      <c r="G277" s="57"/>
      <c r="H277" s="57"/>
      <c r="I277" s="57"/>
      <c r="J277" s="57"/>
      <c r="K277" s="57"/>
      <c r="L277" s="57"/>
      <c r="M277" s="57"/>
      <c r="N277" s="57"/>
      <c r="O277" s="63"/>
      <c r="P277" s="57"/>
      <c r="Q277" s="57"/>
      <c r="R277" s="57"/>
      <c r="S277" s="57"/>
      <c r="T277" s="57"/>
      <c r="U277" s="57"/>
      <c r="V277" s="57"/>
      <c r="W277" s="57"/>
      <c r="X277" s="57"/>
      <c r="Y277" s="57"/>
      <c r="Z277" s="57"/>
      <c r="AA277" s="57"/>
      <c r="AB277" s="57"/>
      <c r="AC277" s="57"/>
      <c r="AD277" s="57"/>
      <c r="AE277" s="57"/>
      <c r="AF277" s="64"/>
      <c r="AG277" s="64"/>
      <c r="AH277" s="64"/>
      <c r="AI277" s="64"/>
      <c r="AJ277" s="61"/>
      <c r="AL277" s="62"/>
      <c r="AM277" s="24"/>
      <c r="AS277" s="24"/>
      <c r="AT277" s="24"/>
      <c r="AU277" s="24"/>
      <c r="AV277" s="24"/>
      <c r="AW277" s="24"/>
      <c r="AX277" s="24"/>
      <c r="AZ277" s="171"/>
      <c r="BA277" s="171"/>
      <c r="BB277" s="57"/>
      <c r="BC277" s="203"/>
      <c r="BD277" s="24"/>
      <c r="BE277" s="151"/>
      <c r="BG277" s="151"/>
      <c r="BI277" s="151"/>
      <c r="BL277" s="152"/>
    </row>
    <row r="278" spans="1:64" s="169" customFormat="1">
      <c r="A278" s="24"/>
      <c r="B278" s="24"/>
      <c r="C278" s="57"/>
      <c r="D278" s="57"/>
      <c r="E278" s="57"/>
      <c r="F278" s="57"/>
      <c r="G278" s="57"/>
      <c r="H278" s="57"/>
      <c r="I278" s="57"/>
      <c r="J278" s="57"/>
      <c r="K278" s="57"/>
      <c r="L278" s="57"/>
      <c r="M278" s="57"/>
      <c r="N278" s="57"/>
      <c r="O278" s="63"/>
      <c r="P278" s="57"/>
      <c r="Q278" s="57"/>
      <c r="R278" s="57"/>
      <c r="S278" s="57"/>
      <c r="T278" s="57"/>
      <c r="U278" s="57"/>
      <c r="V278" s="57"/>
      <c r="W278" s="57"/>
      <c r="X278" s="57"/>
      <c r="Y278" s="57"/>
      <c r="Z278" s="57"/>
      <c r="AA278" s="57"/>
      <c r="AB278" s="57"/>
      <c r="AC278" s="57"/>
      <c r="AD278" s="57"/>
      <c r="AE278" s="57"/>
      <c r="AF278" s="64"/>
      <c r="AG278" s="64"/>
      <c r="AH278" s="64"/>
      <c r="AI278" s="64"/>
      <c r="AJ278" s="61"/>
      <c r="AL278" s="62"/>
      <c r="AM278" s="24"/>
      <c r="AS278" s="24"/>
      <c r="AT278" s="24"/>
      <c r="AU278" s="24"/>
      <c r="AV278" s="24"/>
      <c r="AW278" s="24"/>
      <c r="AX278" s="24"/>
      <c r="AZ278" s="171"/>
      <c r="BA278" s="171"/>
      <c r="BB278" s="57"/>
      <c r="BC278" s="203"/>
      <c r="BD278" s="24"/>
      <c r="BE278" s="151"/>
      <c r="BG278" s="151"/>
      <c r="BI278" s="151"/>
      <c r="BL278" s="152"/>
    </row>
    <row r="279" spans="1:64" s="169" customFormat="1">
      <c r="A279" s="24"/>
      <c r="B279" s="24"/>
      <c r="C279" s="57"/>
      <c r="D279" s="57"/>
      <c r="E279" s="57"/>
      <c r="F279" s="57"/>
      <c r="G279" s="57"/>
      <c r="H279" s="57"/>
      <c r="I279" s="57"/>
      <c r="J279" s="57"/>
      <c r="K279" s="57"/>
      <c r="L279" s="57"/>
      <c r="M279" s="57"/>
      <c r="N279" s="57"/>
      <c r="O279" s="63"/>
      <c r="P279" s="57"/>
      <c r="Q279" s="57"/>
      <c r="R279" s="57"/>
      <c r="S279" s="57"/>
      <c r="T279" s="57"/>
      <c r="U279" s="57"/>
      <c r="V279" s="57"/>
      <c r="W279" s="57"/>
      <c r="X279" s="57"/>
      <c r="Y279" s="57"/>
      <c r="Z279" s="57"/>
      <c r="AA279" s="57"/>
      <c r="AB279" s="57"/>
      <c r="AC279" s="57"/>
      <c r="AD279" s="57"/>
      <c r="AE279" s="57"/>
      <c r="AF279" s="64"/>
      <c r="AG279" s="64"/>
      <c r="AH279" s="64"/>
      <c r="AI279" s="64"/>
      <c r="AJ279" s="61"/>
      <c r="AL279" s="62"/>
      <c r="AM279" s="24"/>
      <c r="AS279" s="24"/>
      <c r="AT279" s="24"/>
      <c r="AU279" s="24"/>
      <c r="AV279" s="24"/>
      <c r="AW279" s="24"/>
      <c r="AX279" s="24"/>
      <c r="AZ279" s="171"/>
      <c r="BA279" s="171"/>
      <c r="BB279" s="57"/>
      <c r="BC279" s="203"/>
      <c r="BD279" s="24"/>
      <c r="BE279" s="151"/>
      <c r="BG279" s="151"/>
      <c r="BI279" s="151"/>
      <c r="BL279" s="152"/>
    </row>
    <row r="280" spans="1:64" s="169" customFormat="1">
      <c r="A280" s="24"/>
      <c r="B280" s="24"/>
      <c r="C280" s="57"/>
      <c r="D280" s="57"/>
      <c r="E280" s="57"/>
      <c r="F280" s="57"/>
      <c r="G280" s="57"/>
      <c r="H280" s="57"/>
      <c r="I280" s="57"/>
      <c r="J280" s="57"/>
      <c r="K280" s="57"/>
      <c r="L280" s="57"/>
      <c r="M280" s="57"/>
      <c r="N280" s="57"/>
      <c r="O280" s="63"/>
      <c r="P280" s="57"/>
      <c r="Q280" s="57"/>
      <c r="R280" s="57"/>
      <c r="S280" s="57"/>
      <c r="T280" s="57"/>
      <c r="U280" s="57"/>
      <c r="V280" s="57"/>
      <c r="W280" s="57"/>
      <c r="X280" s="57"/>
      <c r="Y280" s="57"/>
      <c r="Z280" s="57"/>
      <c r="AA280" s="57"/>
      <c r="AB280" s="57"/>
      <c r="AC280" s="57"/>
      <c r="AD280" s="57"/>
      <c r="AE280" s="57"/>
      <c r="AF280" s="64"/>
      <c r="AG280" s="64"/>
      <c r="AH280" s="64"/>
      <c r="AI280" s="64"/>
      <c r="AJ280" s="61"/>
      <c r="AL280" s="62"/>
      <c r="AM280" s="24"/>
      <c r="AS280" s="24"/>
      <c r="AT280" s="24"/>
      <c r="AU280" s="24"/>
      <c r="AV280" s="24"/>
      <c r="AW280" s="24"/>
      <c r="AX280" s="24"/>
      <c r="AZ280" s="171"/>
      <c r="BA280" s="171"/>
      <c r="BB280" s="57"/>
      <c r="BC280" s="203"/>
      <c r="BD280" s="24"/>
      <c r="BE280" s="151"/>
      <c r="BG280" s="151"/>
      <c r="BI280" s="151"/>
      <c r="BL280" s="152"/>
    </row>
    <row r="281" spans="1:64" s="169" customFormat="1">
      <c r="A281" s="24"/>
      <c r="B281" s="24"/>
      <c r="C281" s="57"/>
      <c r="D281" s="57"/>
      <c r="E281" s="57"/>
      <c r="F281" s="57"/>
      <c r="G281" s="57"/>
      <c r="H281" s="57"/>
      <c r="I281" s="57"/>
      <c r="J281" s="57"/>
      <c r="K281" s="57"/>
      <c r="L281" s="57"/>
      <c r="M281" s="57"/>
      <c r="N281" s="57"/>
      <c r="O281" s="63"/>
      <c r="P281" s="57"/>
      <c r="Q281" s="57"/>
      <c r="R281" s="57"/>
      <c r="S281" s="57"/>
      <c r="T281" s="57"/>
      <c r="U281" s="57"/>
      <c r="V281" s="57"/>
      <c r="W281" s="57"/>
      <c r="X281" s="57"/>
      <c r="Y281" s="57"/>
      <c r="Z281" s="57"/>
      <c r="AA281" s="57"/>
      <c r="AB281" s="57"/>
      <c r="AC281" s="57"/>
      <c r="AD281" s="57"/>
      <c r="AE281" s="57"/>
      <c r="AF281" s="64"/>
      <c r="AG281" s="64"/>
      <c r="AH281" s="64"/>
      <c r="AI281" s="64"/>
      <c r="AJ281" s="61"/>
      <c r="AL281" s="62"/>
      <c r="AM281" s="24"/>
      <c r="AS281" s="24"/>
      <c r="AT281" s="24"/>
      <c r="AU281" s="24"/>
      <c r="AV281" s="24"/>
      <c r="AW281" s="24"/>
      <c r="AX281" s="24"/>
      <c r="AZ281" s="171"/>
      <c r="BA281" s="171"/>
      <c r="BB281" s="57"/>
      <c r="BC281" s="203"/>
      <c r="BD281" s="24"/>
      <c r="BE281" s="151"/>
      <c r="BG281" s="151"/>
      <c r="BI281" s="151"/>
      <c r="BL281" s="152"/>
    </row>
    <row r="282" spans="1:64" s="169" customFormat="1">
      <c r="A282" s="24"/>
      <c r="B282" s="24"/>
      <c r="C282" s="57"/>
      <c r="D282" s="57"/>
      <c r="E282" s="57"/>
      <c r="F282" s="57"/>
      <c r="G282" s="57"/>
      <c r="H282" s="57"/>
      <c r="I282" s="57"/>
      <c r="J282" s="57"/>
      <c r="K282" s="57"/>
      <c r="L282" s="57"/>
      <c r="M282" s="57"/>
      <c r="N282" s="57"/>
      <c r="O282" s="63"/>
      <c r="P282" s="57"/>
      <c r="Q282" s="57"/>
      <c r="R282" s="57"/>
      <c r="S282" s="57"/>
      <c r="T282" s="57"/>
      <c r="U282" s="57"/>
      <c r="V282" s="57"/>
      <c r="W282" s="57"/>
      <c r="X282" s="57"/>
      <c r="Y282" s="57"/>
      <c r="Z282" s="57"/>
      <c r="AA282" s="57"/>
      <c r="AB282" s="57"/>
      <c r="AC282" s="57"/>
      <c r="AD282" s="57"/>
      <c r="AE282" s="57"/>
      <c r="AF282" s="64"/>
      <c r="AG282" s="64"/>
      <c r="AH282" s="64"/>
      <c r="AI282" s="64"/>
      <c r="AJ282" s="61"/>
      <c r="AL282" s="62"/>
      <c r="AM282" s="24"/>
      <c r="AS282" s="24"/>
      <c r="AT282" s="24"/>
      <c r="AU282" s="24"/>
      <c r="AV282" s="24"/>
      <c r="AW282" s="24"/>
      <c r="AX282" s="24"/>
      <c r="AZ282" s="171"/>
      <c r="BA282" s="171"/>
      <c r="BB282" s="57"/>
      <c r="BC282" s="203"/>
      <c r="BD282" s="24"/>
      <c r="BE282" s="151"/>
      <c r="BG282" s="151"/>
      <c r="BI282" s="151"/>
      <c r="BL282" s="152"/>
    </row>
    <row r="283" spans="1:64" s="169" customFormat="1">
      <c r="A283" s="24"/>
      <c r="B283" s="24"/>
      <c r="C283" s="57"/>
      <c r="D283" s="57"/>
      <c r="E283" s="57"/>
      <c r="F283" s="57"/>
      <c r="G283" s="57"/>
      <c r="H283" s="57"/>
      <c r="I283" s="57"/>
      <c r="J283" s="57"/>
      <c r="K283" s="57"/>
      <c r="L283" s="57"/>
      <c r="M283" s="57"/>
      <c r="N283" s="57"/>
      <c r="O283" s="63"/>
      <c r="P283" s="57"/>
      <c r="Q283" s="57"/>
      <c r="R283" s="57"/>
      <c r="S283" s="57"/>
      <c r="T283" s="57"/>
      <c r="U283" s="57"/>
      <c r="V283" s="57"/>
      <c r="W283" s="57"/>
      <c r="X283" s="57"/>
      <c r="Y283" s="57"/>
      <c r="Z283" s="57"/>
      <c r="AA283" s="57"/>
      <c r="AB283" s="57"/>
      <c r="AC283" s="57"/>
      <c r="AD283" s="57"/>
      <c r="AE283" s="57"/>
      <c r="AF283" s="64"/>
      <c r="AG283" s="64"/>
      <c r="AH283" s="64"/>
      <c r="AI283" s="64"/>
      <c r="AJ283" s="61"/>
      <c r="AL283" s="62"/>
      <c r="AM283" s="24"/>
      <c r="AS283" s="24"/>
      <c r="AT283" s="24"/>
      <c r="AU283" s="24"/>
      <c r="AV283" s="24"/>
      <c r="AW283" s="24"/>
      <c r="AX283" s="24"/>
      <c r="AZ283" s="171"/>
      <c r="BA283" s="171"/>
      <c r="BB283" s="57"/>
      <c r="BC283" s="203"/>
      <c r="BD283" s="24"/>
      <c r="BE283" s="151"/>
      <c r="BG283" s="151"/>
      <c r="BI283" s="151"/>
      <c r="BL283" s="152"/>
    </row>
    <row r="284" spans="1:64" s="169" customFormat="1">
      <c r="A284" s="24"/>
      <c r="B284" s="24"/>
      <c r="C284" s="57"/>
      <c r="D284" s="57"/>
      <c r="E284" s="57"/>
      <c r="F284" s="57"/>
      <c r="G284" s="57"/>
      <c r="H284" s="57"/>
      <c r="I284" s="57"/>
      <c r="J284" s="57"/>
      <c r="K284" s="57"/>
      <c r="L284" s="57"/>
      <c r="M284" s="57"/>
      <c r="N284" s="57"/>
      <c r="O284" s="63"/>
      <c r="P284" s="57"/>
      <c r="Q284" s="57"/>
      <c r="R284" s="57"/>
      <c r="S284" s="57"/>
      <c r="T284" s="57"/>
      <c r="U284" s="57"/>
      <c r="V284" s="57"/>
      <c r="W284" s="57"/>
      <c r="X284" s="57"/>
      <c r="Y284" s="57"/>
      <c r="Z284" s="57"/>
      <c r="AA284" s="57"/>
      <c r="AB284" s="57"/>
      <c r="AC284" s="57"/>
      <c r="AD284" s="57"/>
      <c r="AE284" s="57"/>
      <c r="AF284" s="64"/>
      <c r="AG284" s="64"/>
      <c r="AH284" s="64"/>
      <c r="AI284" s="64"/>
      <c r="AJ284" s="61"/>
      <c r="AL284" s="62"/>
      <c r="AM284" s="24"/>
      <c r="AS284" s="24"/>
      <c r="AT284" s="24"/>
      <c r="AU284" s="24"/>
      <c r="AV284" s="24"/>
      <c r="AW284" s="24"/>
      <c r="AX284" s="24"/>
      <c r="AZ284" s="171"/>
      <c r="BA284" s="171"/>
      <c r="BB284" s="57"/>
      <c r="BC284" s="203"/>
      <c r="BD284" s="24"/>
      <c r="BE284" s="151"/>
      <c r="BG284" s="151"/>
      <c r="BI284" s="151"/>
      <c r="BL284" s="152"/>
    </row>
    <row r="285" spans="1:64" s="169" customFormat="1">
      <c r="A285" s="24"/>
      <c r="B285" s="24"/>
      <c r="C285" s="57"/>
      <c r="D285" s="57"/>
      <c r="E285" s="57"/>
      <c r="F285" s="57"/>
      <c r="G285" s="57"/>
      <c r="H285" s="57"/>
      <c r="I285" s="57"/>
      <c r="J285" s="57"/>
      <c r="K285" s="57"/>
      <c r="L285" s="57"/>
      <c r="M285" s="57"/>
      <c r="N285" s="57"/>
      <c r="O285" s="63"/>
      <c r="P285" s="57"/>
      <c r="Q285" s="57"/>
      <c r="R285" s="57"/>
      <c r="S285" s="57"/>
      <c r="T285" s="57"/>
      <c r="U285" s="57"/>
      <c r="V285" s="57"/>
      <c r="W285" s="57"/>
      <c r="X285" s="57"/>
      <c r="Y285" s="57"/>
      <c r="Z285" s="57"/>
      <c r="AA285" s="57"/>
      <c r="AB285" s="57"/>
      <c r="AC285" s="57"/>
      <c r="AD285" s="57"/>
      <c r="AE285" s="57"/>
      <c r="AF285" s="64"/>
      <c r="AG285" s="64"/>
      <c r="AH285" s="64"/>
      <c r="AI285" s="64"/>
      <c r="AJ285" s="61"/>
      <c r="AL285" s="62"/>
      <c r="AM285" s="24"/>
      <c r="AS285" s="24"/>
      <c r="AT285" s="24"/>
      <c r="AU285" s="24"/>
      <c r="AV285" s="24"/>
      <c r="AW285" s="24"/>
      <c r="AX285" s="24"/>
      <c r="AZ285" s="171"/>
      <c r="BA285" s="171"/>
      <c r="BB285" s="57"/>
      <c r="BC285" s="203"/>
      <c r="BD285" s="24"/>
      <c r="BE285" s="151"/>
      <c r="BG285" s="151"/>
      <c r="BI285" s="151"/>
      <c r="BL285" s="152"/>
    </row>
    <row r="286" spans="1:64" s="169" customFormat="1">
      <c r="A286" s="24"/>
      <c r="B286" s="24"/>
      <c r="C286" s="57"/>
      <c r="D286" s="57"/>
      <c r="E286" s="57"/>
      <c r="F286" s="57"/>
      <c r="G286" s="57"/>
      <c r="H286" s="57"/>
      <c r="I286" s="57"/>
      <c r="J286" s="57"/>
      <c r="K286" s="57"/>
      <c r="L286" s="57"/>
      <c r="M286" s="57"/>
      <c r="N286" s="57"/>
      <c r="O286" s="63"/>
      <c r="P286" s="57"/>
      <c r="Q286" s="57"/>
      <c r="R286" s="57"/>
      <c r="S286" s="57"/>
      <c r="T286" s="57"/>
      <c r="U286" s="57"/>
      <c r="V286" s="57"/>
      <c r="W286" s="57"/>
      <c r="X286" s="57"/>
      <c r="Y286" s="57"/>
      <c r="Z286" s="57"/>
      <c r="AA286" s="57"/>
      <c r="AB286" s="57"/>
      <c r="AC286" s="57"/>
      <c r="AD286" s="57"/>
      <c r="AE286" s="57"/>
      <c r="AF286" s="64"/>
      <c r="AG286" s="64"/>
      <c r="AH286" s="64"/>
      <c r="AI286" s="64"/>
      <c r="AJ286" s="61"/>
      <c r="AL286" s="62"/>
      <c r="AM286" s="24"/>
      <c r="AS286" s="24"/>
      <c r="AT286" s="24"/>
      <c r="AU286" s="24"/>
      <c r="AV286" s="24"/>
      <c r="AW286" s="24"/>
      <c r="AX286" s="24"/>
      <c r="AZ286" s="171"/>
      <c r="BA286" s="171"/>
      <c r="BB286" s="57"/>
      <c r="BC286" s="203"/>
      <c r="BD286" s="24"/>
      <c r="BE286" s="151"/>
      <c r="BG286" s="151"/>
      <c r="BI286" s="151"/>
      <c r="BL286" s="152"/>
    </row>
    <row r="287" spans="1:64" s="169" customFormat="1">
      <c r="A287" s="24"/>
      <c r="B287" s="24"/>
      <c r="C287" s="57"/>
      <c r="D287" s="57"/>
      <c r="E287" s="57"/>
      <c r="F287" s="57"/>
      <c r="G287" s="57"/>
      <c r="H287" s="57"/>
      <c r="I287" s="57"/>
      <c r="J287" s="57"/>
      <c r="K287" s="57"/>
      <c r="L287" s="57"/>
      <c r="M287" s="57"/>
      <c r="N287" s="57"/>
      <c r="O287" s="63"/>
      <c r="P287" s="57"/>
      <c r="Q287" s="57"/>
      <c r="R287" s="57"/>
      <c r="S287" s="57"/>
      <c r="T287" s="57"/>
      <c r="U287" s="57"/>
      <c r="V287" s="57"/>
      <c r="W287" s="57"/>
      <c r="X287" s="57"/>
      <c r="Y287" s="57"/>
      <c r="Z287" s="57"/>
      <c r="AA287" s="57"/>
      <c r="AB287" s="57"/>
      <c r="AC287" s="57"/>
      <c r="AD287" s="57"/>
      <c r="AE287" s="57"/>
      <c r="AF287" s="64"/>
      <c r="AG287" s="64"/>
      <c r="AH287" s="64"/>
      <c r="AI287" s="64"/>
      <c r="AJ287" s="61"/>
      <c r="AL287" s="62"/>
      <c r="AM287" s="24"/>
      <c r="AS287" s="24"/>
      <c r="AT287" s="24"/>
      <c r="AU287" s="24"/>
      <c r="AV287" s="24"/>
      <c r="AW287" s="24"/>
      <c r="AX287" s="24"/>
      <c r="AZ287" s="171"/>
      <c r="BA287" s="171"/>
      <c r="BB287" s="57"/>
      <c r="BC287" s="203"/>
      <c r="BD287" s="24"/>
      <c r="BE287" s="151"/>
      <c r="BG287" s="151"/>
      <c r="BI287" s="151"/>
      <c r="BL287" s="152"/>
    </row>
    <row r="288" spans="1:64" s="169" customFormat="1">
      <c r="A288" s="24"/>
      <c r="B288" s="24"/>
      <c r="C288" s="57"/>
      <c r="D288" s="57"/>
      <c r="E288" s="57"/>
      <c r="F288" s="57"/>
      <c r="G288" s="57"/>
      <c r="H288" s="57"/>
      <c r="I288" s="57"/>
      <c r="J288" s="57"/>
      <c r="K288" s="57"/>
      <c r="L288" s="57"/>
      <c r="M288" s="57"/>
      <c r="N288" s="57"/>
      <c r="O288" s="63"/>
      <c r="P288" s="57"/>
      <c r="Q288" s="57"/>
      <c r="R288" s="57"/>
      <c r="S288" s="57"/>
      <c r="T288" s="57"/>
      <c r="U288" s="57"/>
      <c r="V288" s="57"/>
      <c r="W288" s="57"/>
      <c r="X288" s="57"/>
      <c r="Y288" s="57"/>
      <c r="Z288" s="57"/>
      <c r="AA288" s="57"/>
      <c r="AB288" s="57"/>
      <c r="AC288" s="57"/>
      <c r="AD288" s="57"/>
      <c r="AE288" s="57"/>
      <c r="AF288" s="64"/>
      <c r="AG288" s="64"/>
      <c r="AH288" s="64"/>
      <c r="AI288" s="64"/>
      <c r="AJ288" s="61"/>
      <c r="AL288" s="62"/>
      <c r="AM288" s="24"/>
      <c r="AS288" s="24"/>
      <c r="AT288" s="24"/>
      <c r="AU288" s="24"/>
      <c r="AV288" s="24"/>
      <c r="AW288" s="24"/>
      <c r="AX288" s="24"/>
      <c r="AZ288" s="171"/>
      <c r="BA288" s="171"/>
      <c r="BB288" s="57"/>
      <c r="BC288" s="203"/>
      <c r="BD288" s="24"/>
      <c r="BE288" s="151"/>
      <c r="BG288" s="151"/>
      <c r="BI288" s="151"/>
      <c r="BL288" s="152"/>
    </row>
    <row r="289" spans="1:64" s="169" customFormat="1">
      <c r="A289" s="24"/>
      <c r="B289" s="24"/>
      <c r="C289" s="57"/>
      <c r="D289" s="57"/>
      <c r="E289" s="57"/>
      <c r="F289" s="57"/>
      <c r="G289" s="57"/>
      <c r="H289" s="57"/>
      <c r="I289" s="57"/>
      <c r="J289" s="57"/>
      <c r="K289" s="57"/>
      <c r="L289" s="57"/>
      <c r="M289" s="57"/>
      <c r="N289" s="57"/>
      <c r="O289" s="63"/>
      <c r="P289" s="57"/>
      <c r="Q289" s="57"/>
      <c r="R289" s="57"/>
      <c r="S289" s="57"/>
      <c r="T289" s="57"/>
      <c r="U289" s="57"/>
      <c r="V289" s="57"/>
      <c r="W289" s="57"/>
      <c r="X289" s="57"/>
      <c r="Y289" s="57"/>
      <c r="Z289" s="57"/>
      <c r="AA289" s="57"/>
      <c r="AB289" s="57"/>
      <c r="AC289" s="57"/>
      <c r="AD289" s="57"/>
      <c r="AE289" s="57"/>
      <c r="AF289" s="64"/>
      <c r="AG289" s="64"/>
      <c r="AH289" s="64"/>
      <c r="AI289" s="64"/>
      <c r="AJ289" s="61"/>
      <c r="AL289" s="62"/>
      <c r="AM289" s="24"/>
      <c r="AS289" s="24"/>
      <c r="AT289" s="24"/>
      <c r="AU289" s="24"/>
      <c r="AV289" s="24"/>
      <c r="AW289" s="24"/>
      <c r="AX289" s="24"/>
      <c r="AZ289" s="171"/>
      <c r="BA289" s="171"/>
      <c r="BB289" s="57"/>
      <c r="BC289" s="203"/>
      <c r="BD289" s="24"/>
      <c r="BE289" s="151"/>
      <c r="BG289" s="151"/>
      <c r="BI289" s="151"/>
      <c r="BL289" s="152"/>
    </row>
    <row r="290" spans="1:64" s="169" customFormat="1">
      <c r="A290" s="24"/>
      <c r="B290" s="24"/>
      <c r="C290" s="57"/>
      <c r="D290" s="57"/>
      <c r="E290" s="57"/>
      <c r="F290" s="57"/>
      <c r="G290" s="57"/>
      <c r="H290" s="57"/>
      <c r="I290" s="57"/>
      <c r="J290" s="57"/>
      <c r="K290" s="57"/>
      <c r="L290" s="57"/>
      <c r="M290" s="57"/>
      <c r="N290" s="57"/>
      <c r="O290" s="63"/>
      <c r="P290" s="57"/>
      <c r="Q290" s="57"/>
      <c r="R290" s="57"/>
      <c r="S290" s="57"/>
      <c r="T290" s="57"/>
      <c r="U290" s="57"/>
      <c r="V290" s="57"/>
      <c r="W290" s="57"/>
      <c r="X290" s="57"/>
      <c r="Y290" s="57"/>
      <c r="Z290" s="57"/>
      <c r="AA290" s="57"/>
      <c r="AB290" s="57"/>
      <c r="AC290" s="57"/>
      <c r="AD290" s="57"/>
      <c r="AE290" s="57"/>
      <c r="AF290" s="64"/>
      <c r="AG290" s="64"/>
      <c r="AH290" s="64"/>
      <c r="AI290" s="64"/>
      <c r="AJ290" s="61"/>
      <c r="AL290" s="62"/>
      <c r="AM290" s="24"/>
      <c r="AS290" s="24"/>
      <c r="AT290" s="24"/>
      <c r="AU290" s="24"/>
      <c r="AV290" s="24"/>
      <c r="AW290" s="24"/>
      <c r="AX290" s="24"/>
      <c r="AZ290" s="171"/>
      <c r="BA290" s="171"/>
      <c r="BB290" s="57"/>
      <c r="BC290" s="203"/>
      <c r="BD290" s="24"/>
      <c r="BE290" s="151"/>
      <c r="BG290" s="151"/>
      <c r="BI290" s="151"/>
      <c r="BL290" s="152"/>
    </row>
    <row r="291" spans="1:64" s="169" customFormat="1">
      <c r="A291" s="24"/>
      <c r="B291" s="24"/>
      <c r="C291" s="57"/>
      <c r="D291" s="57"/>
      <c r="E291" s="57"/>
      <c r="F291" s="57"/>
      <c r="G291" s="57"/>
      <c r="H291" s="57"/>
      <c r="I291" s="57"/>
      <c r="J291" s="57"/>
      <c r="K291" s="57"/>
      <c r="L291" s="57"/>
      <c r="M291" s="57"/>
      <c r="N291" s="57"/>
      <c r="O291" s="63"/>
      <c r="P291" s="57"/>
      <c r="Q291" s="57"/>
      <c r="R291" s="57"/>
      <c r="S291" s="57"/>
      <c r="T291" s="57"/>
      <c r="U291" s="57"/>
      <c r="V291" s="57"/>
      <c r="W291" s="57"/>
      <c r="X291" s="57"/>
      <c r="Y291" s="57"/>
      <c r="Z291" s="57"/>
      <c r="AA291" s="57"/>
      <c r="AB291" s="57"/>
      <c r="AC291" s="57"/>
      <c r="AD291" s="57"/>
      <c r="AE291" s="57"/>
      <c r="AF291" s="64"/>
      <c r="AG291" s="64"/>
      <c r="AH291" s="64"/>
      <c r="AI291" s="64"/>
      <c r="AJ291" s="61"/>
      <c r="AL291" s="62"/>
      <c r="AM291" s="24"/>
      <c r="AS291" s="24"/>
      <c r="AT291" s="24"/>
      <c r="AU291" s="24"/>
      <c r="AV291" s="24"/>
      <c r="AW291" s="24"/>
      <c r="AX291" s="24"/>
      <c r="AZ291" s="171"/>
      <c r="BA291" s="171"/>
      <c r="BB291" s="57"/>
      <c r="BC291" s="203"/>
      <c r="BD291" s="24"/>
      <c r="BE291" s="151"/>
      <c r="BG291" s="151"/>
      <c r="BI291" s="151"/>
      <c r="BL291" s="152"/>
    </row>
    <row r="292" spans="1:64" s="169" customFormat="1">
      <c r="A292" s="24"/>
      <c r="B292" s="24"/>
      <c r="C292" s="57"/>
      <c r="D292" s="57"/>
      <c r="E292" s="57"/>
      <c r="F292" s="57"/>
      <c r="G292" s="57"/>
      <c r="H292" s="57"/>
      <c r="I292" s="57"/>
      <c r="J292" s="57"/>
      <c r="K292" s="57"/>
      <c r="L292" s="57"/>
      <c r="M292" s="57"/>
      <c r="N292" s="57"/>
      <c r="O292" s="63"/>
      <c r="P292" s="57"/>
      <c r="Q292" s="57"/>
      <c r="R292" s="57"/>
      <c r="S292" s="57"/>
      <c r="T292" s="57"/>
      <c r="U292" s="57"/>
      <c r="V292" s="57"/>
      <c r="W292" s="57"/>
      <c r="X292" s="57"/>
      <c r="Y292" s="57"/>
      <c r="Z292" s="57"/>
      <c r="AA292" s="57"/>
      <c r="AB292" s="57"/>
      <c r="AC292" s="57"/>
      <c r="AD292" s="57"/>
      <c r="AE292" s="57"/>
      <c r="AF292" s="64"/>
      <c r="AG292" s="64"/>
      <c r="AH292" s="64"/>
      <c r="AI292" s="64"/>
      <c r="AJ292" s="61"/>
      <c r="AL292" s="62"/>
      <c r="AM292" s="24"/>
      <c r="AS292" s="24"/>
      <c r="AT292" s="24"/>
      <c r="AU292" s="24"/>
      <c r="AV292" s="24"/>
      <c r="AW292" s="24"/>
      <c r="AX292" s="24"/>
      <c r="AZ292" s="171"/>
      <c r="BA292" s="171"/>
      <c r="BB292" s="57"/>
      <c r="BC292" s="203"/>
      <c r="BD292" s="24"/>
      <c r="BE292" s="151"/>
      <c r="BG292" s="151"/>
      <c r="BI292" s="151"/>
      <c r="BL292" s="152"/>
    </row>
    <row r="293" spans="1:64" s="169" customFormat="1">
      <c r="A293" s="24"/>
      <c r="B293" s="24"/>
      <c r="C293" s="57"/>
      <c r="D293" s="57"/>
      <c r="E293" s="57"/>
      <c r="F293" s="57"/>
      <c r="G293" s="57"/>
      <c r="H293" s="57"/>
      <c r="I293" s="57"/>
      <c r="J293" s="57"/>
      <c r="K293" s="57"/>
      <c r="L293" s="57"/>
      <c r="M293" s="57"/>
      <c r="N293" s="57"/>
      <c r="O293" s="63"/>
      <c r="P293" s="57"/>
      <c r="Q293" s="57"/>
      <c r="R293" s="57"/>
      <c r="S293" s="57"/>
      <c r="T293" s="57"/>
      <c r="U293" s="57"/>
      <c r="V293" s="57"/>
      <c r="W293" s="57"/>
      <c r="X293" s="57"/>
      <c r="Y293" s="57"/>
      <c r="Z293" s="57"/>
      <c r="AA293" s="57"/>
      <c r="AB293" s="57"/>
      <c r="AC293" s="57"/>
      <c r="AD293" s="57"/>
      <c r="AE293" s="57"/>
      <c r="AF293" s="64"/>
      <c r="AG293" s="64"/>
      <c r="AH293" s="64"/>
      <c r="AI293" s="64"/>
      <c r="AJ293" s="61"/>
      <c r="AL293" s="62"/>
      <c r="AM293" s="24"/>
      <c r="AS293" s="24"/>
      <c r="AT293" s="24"/>
      <c r="AU293" s="24"/>
      <c r="AV293" s="24"/>
      <c r="AW293" s="24"/>
      <c r="AX293" s="24"/>
      <c r="AZ293" s="171"/>
      <c r="BA293" s="171"/>
      <c r="BB293" s="57"/>
      <c r="BC293" s="203"/>
      <c r="BD293" s="24"/>
      <c r="BE293" s="151"/>
      <c r="BG293" s="151"/>
      <c r="BI293" s="151"/>
      <c r="BL293" s="152"/>
    </row>
    <row r="294" spans="1:64" s="169" customFormat="1">
      <c r="A294" s="24"/>
      <c r="B294" s="24"/>
      <c r="C294" s="57"/>
      <c r="D294" s="57"/>
      <c r="E294" s="57"/>
      <c r="F294" s="57"/>
      <c r="G294" s="57"/>
      <c r="H294" s="57"/>
      <c r="I294" s="57"/>
      <c r="J294" s="57"/>
      <c r="K294" s="57"/>
      <c r="L294" s="57"/>
      <c r="M294" s="57"/>
      <c r="N294" s="57"/>
      <c r="O294" s="63"/>
      <c r="P294" s="57"/>
      <c r="Q294" s="57"/>
      <c r="R294" s="57"/>
      <c r="S294" s="57"/>
      <c r="T294" s="57"/>
      <c r="U294" s="57"/>
      <c r="V294" s="57"/>
      <c r="W294" s="57"/>
      <c r="X294" s="57"/>
      <c r="Y294" s="57"/>
      <c r="Z294" s="57"/>
      <c r="AA294" s="57"/>
      <c r="AB294" s="57"/>
      <c r="AC294" s="57"/>
      <c r="AD294" s="57"/>
      <c r="AE294" s="57"/>
      <c r="AF294" s="64"/>
      <c r="AG294" s="64"/>
      <c r="AH294" s="64"/>
      <c r="AI294" s="64"/>
      <c r="AJ294" s="61"/>
      <c r="AL294" s="62"/>
      <c r="AM294" s="24"/>
      <c r="AS294" s="24"/>
      <c r="AT294" s="24"/>
      <c r="AU294" s="24"/>
      <c r="AV294" s="24"/>
      <c r="AW294" s="24"/>
      <c r="AX294" s="24"/>
      <c r="AZ294" s="171"/>
      <c r="BA294" s="171"/>
      <c r="BB294" s="57"/>
      <c r="BC294" s="203"/>
      <c r="BD294" s="24"/>
      <c r="BE294" s="151"/>
      <c r="BG294" s="151"/>
      <c r="BI294" s="151"/>
      <c r="BL294" s="152"/>
    </row>
    <row r="295" spans="1:64" s="169" customFormat="1">
      <c r="A295" s="24"/>
      <c r="B295" s="24"/>
      <c r="C295" s="57"/>
      <c r="D295" s="57"/>
      <c r="E295" s="57"/>
      <c r="F295" s="57"/>
      <c r="G295" s="57"/>
      <c r="H295" s="57"/>
      <c r="I295" s="57"/>
      <c r="J295" s="57"/>
      <c r="K295" s="57"/>
      <c r="L295" s="57"/>
      <c r="M295" s="57"/>
      <c r="N295" s="57"/>
      <c r="O295" s="63"/>
      <c r="P295" s="57"/>
      <c r="Q295" s="57"/>
      <c r="R295" s="57"/>
      <c r="S295" s="57"/>
      <c r="T295" s="57"/>
      <c r="U295" s="57"/>
      <c r="V295" s="57"/>
      <c r="W295" s="57"/>
      <c r="X295" s="57"/>
      <c r="Y295" s="57"/>
      <c r="Z295" s="57"/>
      <c r="AA295" s="57"/>
      <c r="AB295" s="57"/>
      <c r="AC295" s="57"/>
      <c r="AD295" s="57"/>
      <c r="AE295" s="57"/>
      <c r="AF295" s="64"/>
      <c r="AG295" s="64"/>
      <c r="AH295" s="64"/>
      <c r="AI295" s="64"/>
      <c r="AJ295" s="61"/>
      <c r="AL295" s="62"/>
      <c r="AM295" s="24"/>
      <c r="AS295" s="24"/>
      <c r="AT295" s="24"/>
      <c r="AU295" s="24"/>
      <c r="AV295" s="24"/>
      <c r="AW295" s="24"/>
      <c r="AX295" s="24"/>
      <c r="AZ295" s="171"/>
      <c r="BA295" s="171"/>
      <c r="BB295" s="57"/>
      <c r="BC295" s="203"/>
      <c r="BD295" s="24"/>
      <c r="BE295" s="151"/>
      <c r="BG295" s="151"/>
      <c r="BI295" s="151"/>
      <c r="BL295" s="152"/>
    </row>
    <row r="296" spans="1:64" s="169" customFormat="1">
      <c r="A296" s="24"/>
      <c r="B296" s="24"/>
      <c r="C296" s="57"/>
      <c r="D296" s="57"/>
      <c r="E296" s="57"/>
      <c r="F296" s="57"/>
      <c r="G296" s="57"/>
      <c r="H296" s="57"/>
      <c r="I296" s="57"/>
      <c r="J296" s="57"/>
      <c r="K296" s="57"/>
      <c r="L296" s="57"/>
      <c r="M296" s="57"/>
      <c r="N296" s="57"/>
      <c r="O296" s="63"/>
      <c r="P296" s="57"/>
      <c r="Q296" s="57"/>
      <c r="R296" s="57"/>
      <c r="S296" s="57"/>
      <c r="T296" s="57"/>
      <c r="U296" s="57"/>
      <c r="V296" s="57"/>
      <c r="W296" s="57"/>
      <c r="X296" s="57"/>
      <c r="Y296" s="57"/>
      <c r="Z296" s="57"/>
      <c r="AA296" s="57"/>
      <c r="AB296" s="57"/>
      <c r="AC296" s="57"/>
      <c r="AD296" s="57"/>
      <c r="AE296" s="57"/>
      <c r="AF296" s="64"/>
      <c r="AG296" s="64"/>
      <c r="AH296" s="64"/>
      <c r="AI296" s="64"/>
      <c r="AJ296" s="61"/>
      <c r="AL296" s="62"/>
      <c r="AM296" s="24"/>
      <c r="AS296" s="24"/>
      <c r="AT296" s="24"/>
      <c r="AU296" s="24"/>
      <c r="AV296" s="24"/>
      <c r="AW296" s="24"/>
      <c r="AX296" s="24"/>
      <c r="AZ296" s="171"/>
      <c r="BA296" s="171"/>
      <c r="BB296" s="57"/>
      <c r="BC296" s="203"/>
      <c r="BD296" s="24"/>
      <c r="BE296" s="151"/>
      <c r="BG296" s="151"/>
      <c r="BI296" s="151"/>
      <c r="BL296" s="152"/>
    </row>
    <row r="297" spans="1:64" s="169" customFormat="1">
      <c r="A297" s="24"/>
      <c r="B297" s="24"/>
      <c r="C297" s="57"/>
      <c r="D297" s="57"/>
      <c r="E297" s="57"/>
      <c r="F297" s="57"/>
      <c r="G297" s="57"/>
      <c r="H297" s="57"/>
      <c r="I297" s="57"/>
      <c r="J297" s="57"/>
      <c r="K297" s="57"/>
      <c r="L297" s="57"/>
      <c r="M297" s="57"/>
      <c r="N297" s="57"/>
      <c r="O297" s="63"/>
      <c r="P297" s="57"/>
      <c r="Q297" s="57"/>
      <c r="R297" s="57"/>
      <c r="S297" s="57"/>
      <c r="T297" s="57"/>
      <c r="U297" s="57"/>
      <c r="V297" s="57"/>
      <c r="W297" s="57"/>
      <c r="X297" s="57"/>
      <c r="Y297" s="57"/>
      <c r="Z297" s="57"/>
      <c r="AA297" s="57"/>
      <c r="AB297" s="57"/>
      <c r="AC297" s="57"/>
      <c r="AD297" s="57"/>
      <c r="AE297" s="57"/>
      <c r="AF297" s="64"/>
      <c r="AG297" s="64"/>
      <c r="AH297" s="64"/>
      <c r="AI297" s="64"/>
      <c r="AJ297" s="61"/>
      <c r="AL297" s="62"/>
      <c r="AM297" s="24"/>
      <c r="AS297" s="24"/>
      <c r="AT297" s="24"/>
      <c r="AU297" s="24"/>
      <c r="AV297" s="24"/>
      <c r="AW297" s="24"/>
      <c r="AX297" s="24"/>
      <c r="AZ297" s="171"/>
      <c r="BA297" s="171"/>
      <c r="BB297" s="57"/>
      <c r="BC297" s="203"/>
      <c r="BD297" s="24"/>
      <c r="BE297" s="151"/>
      <c r="BG297" s="151"/>
      <c r="BI297" s="151"/>
      <c r="BL297" s="152"/>
    </row>
    <row r="298" spans="1:64" s="169" customFormat="1">
      <c r="A298" s="24"/>
      <c r="B298" s="24"/>
      <c r="C298" s="57"/>
      <c r="D298" s="57"/>
      <c r="E298" s="57"/>
      <c r="F298" s="57"/>
      <c r="G298" s="57"/>
      <c r="H298" s="57"/>
      <c r="I298" s="57"/>
      <c r="J298" s="57"/>
      <c r="K298" s="57"/>
      <c r="L298" s="57"/>
      <c r="M298" s="57"/>
      <c r="N298" s="57"/>
      <c r="O298" s="63"/>
      <c r="P298" s="57"/>
      <c r="Q298" s="57"/>
      <c r="R298" s="57"/>
      <c r="S298" s="57"/>
      <c r="T298" s="57"/>
      <c r="U298" s="57"/>
      <c r="V298" s="57"/>
      <c r="W298" s="57"/>
      <c r="X298" s="57"/>
      <c r="Y298" s="57"/>
      <c r="Z298" s="57"/>
      <c r="AA298" s="57"/>
      <c r="AB298" s="57"/>
      <c r="AC298" s="57"/>
      <c r="AD298" s="57"/>
      <c r="AE298" s="57"/>
      <c r="AF298" s="64"/>
      <c r="AG298" s="64"/>
      <c r="AH298" s="64"/>
      <c r="AI298" s="64"/>
      <c r="AJ298" s="61"/>
      <c r="AL298" s="62"/>
      <c r="AM298" s="24"/>
      <c r="AS298" s="24"/>
      <c r="AT298" s="24"/>
      <c r="AU298" s="24"/>
      <c r="AV298" s="24"/>
      <c r="AW298" s="24"/>
      <c r="AX298" s="24"/>
      <c r="AZ298" s="171"/>
      <c r="BA298" s="171"/>
      <c r="BB298" s="57"/>
      <c r="BC298" s="203"/>
      <c r="BD298" s="24"/>
      <c r="BE298" s="151"/>
      <c r="BG298" s="151"/>
      <c r="BI298" s="151"/>
      <c r="BL298" s="152"/>
    </row>
    <row r="299" spans="1:64" s="169" customFormat="1">
      <c r="A299" s="24"/>
      <c r="B299" s="24"/>
      <c r="C299" s="57"/>
      <c r="D299" s="57"/>
      <c r="E299" s="57"/>
      <c r="F299" s="57"/>
      <c r="G299" s="57"/>
      <c r="H299" s="57"/>
      <c r="I299" s="57"/>
      <c r="J299" s="57"/>
      <c r="K299" s="57"/>
      <c r="L299" s="57"/>
      <c r="M299" s="57"/>
      <c r="N299" s="57"/>
      <c r="O299" s="63"/>
      <c r="P299" s="57"/>
      <c r="Q299" s="57"/>
      <c r="R299" s="57"/>
      <c r="S299" s="57"/>
      <c r="T299" s="57"/>
      <c r="U299" s="57"/>
      <c r="V299" s="57"/>
      <c r="W299" s="57"/>
      <c r="X299" s="57"/>
      <c r="Y299" s="57"/>
      <c r="Z299" s="57"/>
      <c r="AA299" s="57"/>
      <c r="AB299" s="57"/>
      <c r="AC299" s="57"/>
      <c r="AD299" s="57"/>
      <c r="AE299" s="57"/>
      <c r="AF299" s="64"/>
      <c r="AG299" s="64"/>
      <c r="AH299" s="64"/>
      <c r="AI299" s="64"/>
      <c r="AJ299" s="61"/>
      <c r="AL299" s="62"/>
      <c r="AM299" s="24"/>
      <c r="AS299" s="24"/>
      <c r="AT299" s="24"/>
      <c r="AU299" s="24"/>
      <c r="AV299" s="24"/>
      <c r="AW299" s="24"/>
      <c r="AX299" s="24"/>
      <c r="AZ299" s="171"/>
      <c r="BA299" s="171"/>
      <c r="BB299" s="57"/>
      <c r="BC299" s="203"/>
      <c r="BD299" s="24"/>
      <c r="BE299" s="151"/>
      <c r="BG299" s="151"/>
      <c r="BI299" s="151"/>
      <c r="BL299" s="152"/>
    </row>
    <row r="300" spans="1:64" s="169" customFormat="1">
      <c r="A300" s="24"/>
      <c r="B300" s="24"/>
      <c r="C300" s="57"/>
      <c r="D300" s="57"/>
      <c r="E300" s="57"/>
      <c r="F300" s="57"/>
      <c r="G300" s="57"/>
      <c r="H300" s="57"/>
      <c r="I300" s="57"/>
      <c r="J300" s="57"/>
      <c r="K300" s="57"/>
      <c r="L300" s="57"/>
      <c r="M300" s="57"/>
      <c r="N300" s="57"/>
      <c r="O300" s="63"/>
      <c r="P300" s="57"/>
      <c r="Q300" s="57"/>
      <c r="R300" s="57"/>
      <c r="S300" s="57"/>
      <c r="T300" s="57"/>
      <c r="U300" s="57"/>
      <c r="V300" s="57"/>
      <c r="W300" s="57"/>
      <c r="X300" s="57"/>
      <c r="Y300" s="57"/>
      <c r="Z300" s="57"/>
      <c r="AA300" s="57"/>
      <c r="AB300" s="57"/>
      <c r="AC300" s="57"/>
      <c r="AD300" s="57"/>
      <c r="AE300" s="57"/>
      <c r="AF300" s="64"/>
      <c r="AG300" s="64"/>
      <c r="AH300" s="64"/>
      <c r="AI300" s="64"/>
      <c r="AJ300" s="61"/>
      <c r="AL300" s="62"/>
      <c r="AM300" s="24"/>
      <c r="AS300" s="24"/>
      <c r="AT300" s="24"/>
      <c r="AU300" s="24"/>
      <c r="AV300" s="24"/>
      <c r="AW300" s="24"/>
      <c r="AX300" s="24"/>
      <c r="AZ300" s="171"/>
      <c r="BA300" s="171"/>
      <c r="BB300" s="57"/>
      <c r="BC300" s="203"/>
      <c r="BD300" s="24"/>
      <c r="BE300" s="151"/>
      <c r="BG300" s="151"/>
      <c r="BI300" s="151"/>
      <c r="BL300" s="152"/>
    </row>
    <row r="301" spans="1:64" s="169" customFormat="1">
      <c r="A301" s="24"/>
      <c r="B301" s="24"/>
      <c r="C301" s="57"/>
      <c r="D301" s="57"/>
      <c r="E301" s="57"/>
      <c r="F301" s="57"/>
      <c r="G301" s="57"/>
      <c r="H301" s="57"/>
      <c r="I301" s="57"/>
      <c r="J301" s="57"/>
      <c r="K301" s="57"/>
      <c r="L301" s="57"/>
      <c r="M301" s="57"/>
      <c r="N301" s="57"/>
      <c r="O301" s="63"/>
      <c r="P301" s="57"/>
      <c r="Q301" s="57"/>
      <c r="R301" s="57"/>
      <c r="S301" s="57"/>
      <c r="T301" s="57"/>
      <c r="U301" s="57"/>
      <c r="V301" s="57"/>
      <c r="W301" s="57"/>
      <c r="X301" s="57"/>
      <c r="Y301" s="57"/>
      <c r="Z301" s="57"/>
      <c r="AA301" s="57"/>
      <c r="AB301" s="57"/>
      <c r="AC301" s="57"/>
      <c r="AD301" s="57"/>
      <c r="AE301" s="57"/>
      <c r="AF301" s="64"/>
      <c r="AG301" s="64"/>
      <c r="AH301" s="64"/>
      <c r="AI301" s="64"/>
      <c r="AJ301" s="61"/>
      <c r="AL301" s="62"/>
      <c r="AM301" s="24"/>
      <c r="AS301" s="24"/>
      <c r="AT301" s="24"/>
      <c r="AU301" s="24"/>
      <c r="AV301" s="24"/>
      <c r="AW301" s="24"/>
      <c r="AX301" s="24"/>
      <c r="AZ301" s="171"/>
      <c r="BA301" s="171"/>
      <c r="BB301" s="57"/>
      <c r="BC301" s="203"/>
      <c r="BD301" s="24"/>
      <c r="BE301" s="151"/>
      <c r="BG301" s="151"/>
      <c r="BI301" s="151"/>
      <c r="BL301" s="152"/>
    </row>
    <row r="302" spans="1:64" s="169" customFormat="1">
      <c r="A302" s="24"/>
      <c r="B302" s="24"/>
      <c r="C302" s="57"/>
      <c r="D302" s="57"/>
      <c r="E302" s="57"/>
      <c r="F302" s="57"/>
      <c r="G302" s="57"/>
      <c r="H302" s="57"/>
      <c r="I302" s="57"/>
      <c r="J302" s="57"/>
      <c r="K302" s="57"/>
      <c r="L302" s="57"/>
      <c r="M302" s="57"/>
      <c r="N302" s="57"/>
      <c r="O302" s="63"/>
      <c r="P302" s="57"/>
      <c r="Q302" s="57"/>
      <c r="R302" s="57"/>
      <c r="S302" s="57"/>
      <c r="T302" s="57"/>
      <c r="U302" s="57"/>
      <c r="V302" s="57"/>
      <c r="W302" s="57"/>
      <c r="X302" s="57"/>
      <c r="Y302" s="57"/>
      <c r="Z302" s="57"/>
      <c r="AA302" s="57"/>
      <c r="AB302" s="57"/>
      <c r="AC302" s="57"/>
      <c r="AD302" s="57"/>
      <c r="AE302" s="57"/>
      <c r="AF302" s="64"/>
      <c r="AG302" s="64"/>
      <c r="AH302" s="64"/>
      <c r="AI302" s="64"/>
      <c r="AJ302" s="61"/>
      <c r="AL302" s="62"/>
      <c r="AM302" s="24"/>
      <c r="AS302" s="24"/>
      <c r="AT302" s="24"/>
      <c r="AU302" s="24"/>
      <c r="AV302" s="24"/>
      <c r="AW302" s="24"/>
      <c r="AX302" s="24"/>
      <c r="AZ302" s="171"/>
      <c r="BA302" s="171"/>
      <c r="BB302" s="57"/>
      <c r="BC302" s="203"/>
      <c r="BD302" s="24"/>
      <c r="BE302" s="151"/>
      <c r="BG302" s="151"/>
      <c r="BI302" s="151"/>
      <c r="BL302" s="152"/>
    </row>
    <row r="303" spans="1:64" s="169" customFormat="1">
      <c r="A303" s="24"/>
      <c r="B303" s="24"/>
      <c r="C303" s="57"/>
      <c r="D303" s="57"/>
      <c r="E303" s="57"/>
      <c r="F303" s="57"/>
      <c r="G303" s="57"/>
      <c r="H303" s="57"/>
      <c r="I303" s="57"/>
      <c r="J303" s="57"/>
      <c r="K303" s="57"/>
      <c r="L303" s="57"/>
      <c r="M303" s="57"/>
      <c r="N303" s="57"/>
      <c r="O303" s="63"/>
      <c r="P303" s="57"/>
      <c r="Q303" s="57"/>
      <c r="R303" s="57"/>
      <c r="S303" s="57"/>
      <c r="T303" s="57"/>
      <c r="U303" s="57"/>
      <c r="V303" s="57"/>
      <c r="W303" s="57"/>
      <c r="X303" s="57"/>
      <c r="Y303" s="57"/>
      <c r="Z303" s="57"/>
      <c r="AA303" s="57"/>
      <c r="AB303" s="57"/>
      <c r="AC303" s="57"/>
      <c r="AD303" s="57"/>
      <c r="AE303" s="57"/>
      <c r="AF303" s="64"/>
      <c r="AG303" s="64"/>
      <c r="AH303" s="64"/>
      <c r="AI303" s="64"/>
      <c r="AJ303" s="61"/>
      <c r="AL303" s="62"/>
      <c r="AM303" s="24"/>
      <c r="AS303" s="24"/>
      <c r="AT303" s="24"/>
      <c r="AU303" s="24"/>
      <c r="AV303" s="24"/>
      <c r="AW303" s="24"/>
      <c r="AX303" s="24"/>
      <c r="AZ303" s="171"/>
      <c r="BA303" s="171"/>
      <c r="BB303" s="57"/>
      <c r="BC303" s="203"/>
      <c r="BD303" s="24"/>
      <c r="BE303" s="151"/>
      <c r="BG303" s="151"/>
      <c r="BI303" s="151"/>
      <c r="BL303" s="152"/>
    </row>
    <row r="304" spans="1:64" s="169" customFormat="1">
      <c r="A304" s="24"/>
      <c r="B304" s="24"/>
      <c r="C304" s="57"/>
      <c r="D304" s="57"/>
      <c r="E304" s="57"/>
      <c r="F304" s="57"/>
      <c r="G304" s="57"/>
      <c r="H304" s="57"/>
      <c r="I304" s="57"/>
      <c r="J304" s="57"/>
      <c r="K304" s="57"/>
      <c r="L304" s="57"/>
      <c r="M304" s="57"/>
      <c r="N304" s="57"/>
      <c r="O304" s="63"/>
      <c r="P304" s="57"/>
      <c r="Q304" s="57"/>
      <c r="R304" s="57"/>
      <c r="S304" s="57"/>
      <c r="T304" s="57"/>
      <c r="U304" s="57"/>
      <c r="V304" s="57"/>
      <c r="W304" s="57"/>
      <c r="X304" s="57"/>
      <c r="Y304" s="57"/>
      <c r="Z304" s="57"/>
      <c r="AA304" s="57"/>
      <c r="AB304" s="57"/>
      <c r="AC304" s="57"/>
      <c r="AD304" s="57"/>
      <c r="AE304" s="57"/>
      <c r="AF304" s="64"/>
      <c r="AG304" s="64"/>
      <c r="AH304" s="64"/>
      <c r="AI304" s="64"/>
      <c r="AJ304" s="61"/>
      <c r="AL304" s="62"/>
      <c r="AM304" s="24"/>
      <c r="AS304" s="24"/>
      <c r="AT304" s="24"/>
      <c r="AU304" s="24"/>
      <c r="AV304" s="24"/>
      <c r="AW304" s="24"/>
      <c r="AX304" s="24"/>
      <c r="AZ304" s="171"/>
      <c r="BA304" s="171"/>
      <c r="BB304" s="57"/>
      <c r="BC304" s="203"/>
      <c r="BD304" s="24"/>
      <c r="BE304" s="151"/>
      <c r="BG304" s="151"/>
      <c r="BI304" s="151"/>
      <c r="BL304" s="152"/>
    </row>
    <row r="305" spans="1:64" s="169" customFormat="1">
      <c r="A305" s="24"/>
      <c r="B305" s="24"/>
      <c r="C305" s="57"/>
      <c r="D305" s="57"/>
      <c r="E305" s="57"/>
      <c r="F305" s="57"/>
      <c r="G305" s="57"/>
      <c r="H305" s="57"/>
      <c r="I305" s="57"/>
      <c r="J305" s="57"/>
      <c r="K305" s="57"/>
      <c r="L305" s="57"/>
      <c r="M305" s="57"/>
      <c r="N305" s="57"/>
      <c r="O305" s="63"/>
      <c r="P305" s="57"/>
      <c r="Q305" s="57"/>
      <c r="R305" s="57"/>
      <c r="S305" s="57"/>
      <c r="T305" s="57"/>
      <c r="U305" s="57"/>
      <c r="V305" s="57"/>
      <c r="W305" s="57"/>
      <c r="X305" s="57"/>
      <c r="Y305" s="57"/>
      <c r="Z305" s="57"/>
      <c r="AA305" s="57"/>
      <c r="AB305" s="57"/>
      <c r="AC305" s="57"/>
      <c r="AD305" s="57"/>
      <c r="AE305" s="57"/>
      <c r="AF305" s="64"/>
      <c r="AG305" s="64"/>
      <c r="AH305" s="64"/>
      <c r="AI305" s="64"/>
      <c r="AJ305" s="61"/>
      <c r="AL305" s="62"/>
      <c r="AM305" s="24"/>
      <c r="AS305" s="24"/>
      <c r="AT305" s="24"/>
      <c r="AU305" s="24"/>
      <c r="AV305" s="24"/>
      <c r="AW305" s="24"/>
      <c r="AX305" s="24"/>
      <c r="AZ305" s="171"/>
      <c r="BA305" s="171"/>
      <c r="BB305" s="57"/>
      <c r="BC305" s="203"/>
      <c r="BD305" s="24"/>
      <c r="BE305" s="151"/>
      <c r="BG305" s="151"/>
      <c r="BI305" s="151"/>
      <c r="BL305" s="152"/>
    </row>
    <row r="306" spans="1:64" s="169" customFormat="1">
      <c r="A306" s="24"/>
      <c r="B306" s="24"/>
      <c r="C306" s="57"/>
      <c r="D306" s="57"/>
      <c r="E306" s="57"/>
      <c r="F306" s="57"/>
      <c r="G306" s="57"/>
      <c r="H306" s="57"/>
      <c r="I306" s="57"/>
      <c r="J306" s="57"/>
      <c r="K306" s="57"/>
      <c r="L306" s="57"/>
      <c r="M306" s="57"/>
      <c r="N306" s="57"/>
      <c r="O306" s="63"/>
      <c r="P306" s="57"/>
      <c r="Q306" s="57"/>
      <c r="R306" s="57"/>
      <c r="S306" s="57"/>
      <c r="T306" s="57"/>
      <c r="U306" s="57"/>
      <c r="V306" s="57"/>
      <c r="W306" s="57"/>
      <c r="X306" s="57"/>
      <c r="Y306" s="57"/>
      <c r="Z306" s="57"/>
      <c r="AA306" s="57"/>
      <c r="AB306" s="57"/>
      <c r="AC306" s="57"/>
      <c r="AD306" s="57"/>
      <c r="AE306" s="57"/>
      <c r="AF306" s="64"/>
      <c r="AG306" s="64"/>
      <c r="AH306" s="64"/>
      <c r="AI306" s="64"/>
      <c r="AJ306" s="61"/>
      <c r="AL306" s="62"/>
      <c r="AM306" s="24"/>
      <c r="AS306" s="24"/>
      <c r="AT306" s="24"/>
      <c r="AU306" s="24"/>
      <c r="AV306" s="24"/>
      <c r="AW306" s="24"/>
      <c r="AX306" s="24"/>
      <c r="AZ306" s="171"/>
      <c r="BA306" s="171"/>
      <c r="BB306" s="57"/>
      <c r="BC306" s="203"/>
      <c r="BD306" s="24"/>
      <c r="BE306" s="151"/>
      <c r="BG306" s="151"/>
      <c r="BI306" s="151"/>
      <c r="BL306" s="152"/>
    </row>
    <row r="307" spans="1:64" s="169" customFormat="1">
      <c r="A307" s="24"/>
      <c r="B307" s="24"/>
      <c r="C307" s="57"/>
      <c r="D307" s="57"/>
      <c r="E307" s="57"/>
      <c r="F307" s="57"/>
      <c r="G307" s="57"/>
      <c r="H307" s="57"/>
      <c r="I307" s="57"/>
      <c r="J307" s="57"/>
      <c r="K307" s="57"/>
      <c r="L307" s="57"/>
      <c r="M307" s="57"/>
      <c r="N307" s="57"/>
      <c r="O307" s="63"/>
      <c r="P307" s="57"/>
      <c r="Q307" s="57"/>
      <c r="R307" s="57"/>
      <c r="S307" s="57"/>
      <c r="T307" s="57"/>
      <c r="U307" s="57"/>
      <c r="V307" s="57"/>
      <c r="W307" s="57"/>
      <c r="X307" s="57"/>
      <c r="Y307" s="57"/>
      <c r="Z307" s="57"/>
      <c r="AA307" s="57"/>
      <c r="AB307" s="57"/>
      <c r="AC307" s="57"/>
      <c r="AD307" s="57"/>
      <c r="AE307" s="57"/>
      <c r="AF307" s="64"/>
      <c r="AG307" s="64"/>
      <c r="AH307" s="64"/>
      <c r="AI307" s="64"/>
      <c r="AJ307" s="61"/>
      <c r="AL307" s="62"/>
      <c r="AM307" s="24"/>
      <c r="AS307" s="24"/>
      <c r="AT307" s="24"/>
      <c r="AU307" s="24"/>
      <c r="AV307" s="24"/>
      <c r="AW307" s="24"/>
      <c r="AX307" s="24"/>
      <c r="AZ307" s="171"/>
      <c r="BA307" s="171"/>
      <c r="BB307" s="57"/>
      <c r="BC307" s="203"/>
      <c r="BD307" s="24"/>
      <c r="BE307" s="151"/>
      <c r="BG307" s="151"/>
      <c r="BI307" s="151"/>
      <c r="BL307" s="152"/>
    </row>
    <row r="308" spans="1:64" s="169" customFormat="1">
      <c r="A308" s="24"/>
      <c r="B308" s="24"/>
      <c r="C308" s="57"/>
      <c r="D308" s="57"/>
      <c r="E308" s="57"/>
      <c r="F308" s="57"/>
      <c r="G308" s="57"/>
      <c r="H308" s="57"/>
      <c r="I308" s="57"/>
      <c r="J308" s="57"/>
      <c r="K308" s="57"/>
      <c r="L308" s="57"/>
      <c r="M308" s="57"/>
      <c r="N308" s="57"/>
      <c r="O308" s="63"/>
      <c r="P308" s="57"/>
      <c r="Q308" s="57"/>
      <c r="R308" s="57"/>
      <c r="S308" s="57"/>
      <c r="T308" s="57"/>
      <c r="U308" s="57"/>
      <c r="V308" s="57"/>
      <c r="W308" s="57"/>
      <c r="X308" s="57"/>
      <c r="Y308" s="57"/>
      <c r="Z308" s="57"/>
      <c r="AA308" s="57"/>
      <c r="AB308" s="57"/>
      <c r="AC308" s="57"/>
      <c r="AD308" s="57"/>
      <c r="AE308" s="57"/>
      <c r="AF308" s="64"/>
      <c r="AG308" s="64"/>
      <c r="AH308" s="64"/>
      <c r="AI308" s="64"/>
      <c r="AJ308" s="61"/>
      <c r="AL308" s="62"/>
      <c r="AM308" s="24"/>
      <c r="AS308" s="24"/>
      <c r="AT308" s="24"/>
      <c r="AU308" s="24"/>
      <c r="AV308" s="24"/>
      <c r="AW308" s="24"/>
      <c r="AX308" s="24"/>
      <c r="AZ308" s="171"/>
      <c r="BA308" s="171"/>
      <c r="BB308" s="57"/>
      <c r="BC308" s="203"/>
      <c r="BD308" s="24"/>
      <c r="BE308" s="151"/>
      <c r="BG308" s="151"/>
      <c r="BI308" s="151"/>
      <c r="BL308" s="152"/>
    </row>
    <row r="309" spans="1:64" s="169" customFormat="1">
      <c r="A309" s="24"/>
      <c r="B309" s="24"/>
      <c r="C309" s="57"/>
      <c r="D309" s="57"/>
      <c r="E309" s="57"/>
      <c r="F309" s="57"/>
      <c r="G309" s="57"/>
      <c r="H309" s="57"/>
      <c r="I309" s="57"/>
      <c r="J309" s="57"/>
      <c r="K309" s="57"/>
      <c r="L309" s="57"/>
      <c r="M309" s="57"/>
      <c r="N309" s="57"/>
      <c r="O309" s="63"/>
      <c r="P309" s="57"/>
      <c r="Q309" s="57"/>
      <c r="R309" s="57"/>
      <c r="S309" s="57"/>
      <c r="T309" s="57"/>
      <c r="U309" s="57"/>
      <c r="V309" s="57"/>
      <c r="W309" s="57"/>
      <c r="X309" s="57"/>
      <c r="Y309" s="57"/>
      <c r="Z309" s="57"/>
      <c r="AA309" s="57"/>
      <c r="AB309" s="57"/>
      <c r="AC309" s="57"/>
      <c r="AD309" s="57"/>
      <c r="AE309" s="57"/>
      <c r="AF309" s="64"/>
      <c r="AG309" s="64"/>
      <c r="AH309" s="64"/>
      <c r="AI309" s="64"/>
      <c r="AJ309" s="61"/>
      <c r="AL309" s="62"/>
      <c r="AM309" s="24"/>
      <c r="AS309" s="24"/>
      <c r="AT309" s="24"/>
      <c r="AU309" s="24"/>
      <c r="AV309" s="24"/>
      <c r="AW309" s="24"/>
      <c r="AX309" s="24"/>
      <c r="AZ309" s="171"/>
      <c r="BA309" s="171"/>
      <c r="BB309" s="57"/>
      <c r="BC309" s="203"/>
      <c r="BD309" s="24"/>
      <c r="BE309" s="151"/>
      <c r="BG309" s="151"/>
      <c r="BI309" s="151"/>
      <c r="BL309" s="152"/>
    </row>
    <row r="310" spans="1:64" s="169" customFormat="1">
      <c r="A310" s="24"/>
      <c r="B310" s="24"/>
      <c r="C310" s="57"/>
      <c r="D310" s="57"/>
      <c r="E310" s="57"/>
      <c r="F310" s="57"/>
      <c r="G310" s="57"/>
      <c r="H310" s="57"/>
      <c r="I310" s="57"/>
      <c r="J310" s="57"/>
      <c r="K310" s="57"/>
      <c r="L310" s="57"/>
      <c r="M310" s="57"/>
      <c r="N310" s="57"/>
      <c r="O310" s="63"/>
      <c r="P310" s="57"/>
      <c r="Q310" s="57"/>
      <c r="R310" s="57"/>
      <c r="S310" s="57"/>
      <c r="T310" s="57"/>
      <c r="U310" s="57"/>
      <c r="V310" s="57"/>
      <c r="W310" s="57"/>
      <c r="X310" s="57"/>
      <c r="Y310" s="57"/>
      <c r="Z310" s="57"/>
      <c r="AA310" s="57"/>
      <c r="AB310" s="57"/>
      <c r="AC310" s="57"/>
      <c r="AD310" s="57"/>
      <c r="AE310" s="57"/>
      <c r="AF310" s="64"/>
      <c r="AG310" s="64"/>
      <c r="AH310" s="64"/>
      <c r="AI310" s="64"/>
      <c r="AJ310" s="61"/>
      <c r="AL310" s="62"/>
      <c r="AM310" s="24"/>
      <c r="AS310" s="24"/>
      <c r="AT310" s="24"/>
      <c r="AU310" s="24"/>
      <c r="AV310" s="24"/>
      <c r="AW310" s="24"/>
      <c r="AX310" s="24"/>
      <c r="AZ310" s="171"/>
      <c r="BA310" s="171"/>
      <c r="BB310" s="57"/>
      <c r="BC310" s="203"/>
      <c r="BD310" s="24"/>
      <c r="BE310" s="151"/>
      <c r="BG310" s="151"/>
      <c r="BI310" s="151"/>
      <c r="BL310" s="152"/>
    </row>
    <row r="311" spans="1:64" s="169" customFormat="1">
      <c r="A311" s="24"/>
      <c r="B311" s="24"/>
      <c r="C311" s="57"/>
      <c r="D311" s="57"/>
      <c r="E311" s="57"/>
      <c r="F311" s="57"/>
      <c r="G311" s="57"/>
      <c r="H311" s="57"/>
      <c r="I311" s="57"/>
      <c r="J311" s="57"/>
      <c r="K311" s="57"/>
      <c r="L311" s="57"/>
      <c r="M311" s="57"/>
      <c r="N311" s="57"/>
      <c r="O311" s="63"/>
      <c r="P311" s="57"/>
      <c r="Q311" s="57"/>
      <c r="R311" s="57"/>
      <c r="S311" s="57"/>
      <c r="T311" s="57"/>
      <c r="U311" s="57"/>
      <c r="V311" s="57"/>
      <c r="W311" s="57"/>
      <c r="X311" s="57"/>
      <c r="Y311" s="57"/>
      <c r="Z311" s="57"/>
      <c r="AA311" s="57"/>
      <c r="AB311" s="57"/>
      <c r="AC311" s="57"/>
      <c r="AD311" s="57"/>
      <c r="AE311" s="57"/>
      <c r="AF311" s="64"/>
      <c r="AG311" s="64"/>
      <c r="AH311" s="64"/>
      <c r="AI311" s="64"/>
      <c r="AJ311" s="61"/>
      <c r="AL311" s="62"/>
      <c r="AM311" s="24"/>
      <c r="AS311" s="24"/>
      <c r="AT311" s="24"/>
      <c r="AU311" s="24"/>
      <c r="AV311" s="24"/>
      <c r="AW311" s="24"/>
      <c r="AX311" s="24"/>
      <c r="AZ311" s="171"/>
      <c r="BA311" s="171"/>
      <c r="BB311" s="57"/>
      <c r="BC311" s="203"/>
      <c r="BD311" s="24"/>
      <c r="BE311" s="151"/>
      <c r="BG311" s="151"/>
      <c r="BI311" s="151"/>
      <c r="BL311" s="152"/>
    </row>
    <row r="312" spans="1:64" s="169" customFormat="1">
      <c r="A312" s="24"/>
      <c r="B312" s="24"/>
      <c r="C312" s="57"/>
      <c r="D312" s="57"/>
      <c r="E312" s="57"/>
      <c r="F312" s="57"/>
      <c r="G312" s="57"/>
      <c r="H312" s="57"/>
      <c r="I312" s="57"/>
      <c r="J312" s="57"/>
      <c r="K312" s="57"/>
      <c r="L312" s="57"/>
      <c r="M312" s="57"/>
      <c r="N312" s="57"/>
      <c r="O312" s="63"/>
      <c r="P312" s="57"/>
      <c r="Q312" s="57"/>
      <c r="R312" s="57"/>
      <c r="S312" s="57"/>
      <c r="T312" s="57"/>
      <c r="U312" s="57"/>
      <c r="V312" s="57"/>
      <c r="W312" s="57"/>
      <c r="X312" s="57"/>
      <c r="Y312" s="57"/>
      <c r="Z312" s="57"/>
      <c r="AA312" s="57"/>
      <c r="AB312" s="57"/>
      <c r="AC312" s="57"/>
      <c r="AD312" s="57"/>
      <c r="AE312" s="57"/>
      <c r="AF312" s="64"/>
      <c r="AG312" s="64"/>
      <c r="AH312" s="64"/>
      <c r="AI312" s="64"/>
      <c r="AJ312" s="61"/>
      <c r="AL312" s="62"/>
      <c r="AM312" s="24"/>
      <c r="AS312" s="24"/>
      <c r="AT312" s="24"/>
      <c r="AU312" s="24"/>
      <c r="AV312" s="24"/>
      <c r="AW312" s="24"/>
      <c r="AX312" s="24"/>
      <c r="AZ312" s="171"/>
      <c r="BA312" s="171"/>
      <c r="BB312" s="57"/>
      <c r="BC312" s="203"/>
      <c r="BD312" s="24" t="e">
        <f>IF(OR(K312=N312, AND(L312=MAX(K312,N312),M312=MIN(K312,N312),ABS(K312-N312)/MIN(K312,N312)&lt;0.15%)),"一字K","")</f>
        <v>#DIV/0!</v>
      </c>
      <c r="BE312" s="151"/>
      <c r="BG312" s="151"/>
      <c r="BI312" s="151"/>
      <c r="BL312" s="152"/>
    </row>
    <row r="313" spans="1:64" s="169" customFormat="1">
      <c r="A313" s="24"/>
      <c r="B313" s="24"/>
      <c r="C313" s="57"/>
      <c r="D313" s="57"/>
      <c r="E313" s="57"/>
      <c r="F313" s="57"/>
      <c r="G313" s="57"/>
      <c r="H313" s="57"/>
      <c r="I313" s="57"/>
      <c r="J313" s="57"/>
      <c r="K313" s="57"/>
      <c r="L313" s="57"/>
      <c r="M313" s="57"/>
      <c r="N313" s="57"/>
      <c r="O313" s="63"/>
      <c r="P313" s="57"/>
      <c r="Q313" s="57"/>
      <c r="R313" s="57"/>
      <c r="S313" s="57"/>
      <c r="T313" s="57"/>
      <c r="U313" s="57"/>
      <c r="V313" s="57"/>
      <c r="W313" s="57"/>
      <c r="X313" s="57"/>
      <c r="Y313" s="57"/>
      <c r="Z313" s="57"/>
      <c r="AA313" s="57"/>
      <c r="AB313" s="57"/>
      <c r="AC313" s="57"/>
      <c r="AD313" s="57"/>
      <c r="AE313" s="57"/>
      <c r="AF313" s="64"/>
      <c r="AG313" s="64"/>
      <c r="AH313" s="64"/>
      <c r="AI313" s="64"/>
      <c r="AJ313" s="61"/>
      <c r="AL313" s="62"/>
      <c r="AM313" s="24"/>
      <c r="AS313" s="24"/>
      <c r="AT313" s="24"/>
      <c r="AU313" s="24"/>
      <c r="AV313" s="24"/>
      <c r="AW313" s="24"/>
      <c r="AX313" s="24"/>
      <c r="AZ313" s="171"/>
      <c r="BA313" s="171"/>
      <c r="BB313" s="57"/>
      <c r="BC313" s="203"/>
      <c r="BD313" s="24"/>
      <c r="BE313" s="151"/>
      <c r="BG313" s="151"/>
      <c r="BI313" s="151"/>
      <c r="BL313" s="152"/>
    </row>
    <row r="314" spans="1:64" s="169" customFormat="1">
      <c r="A314" s="24"/>
      <c r="B314" s="24"/>
      <c r="C314" s="57"/>
      <c r="D314" s="57"/>
      <c r="E314" s="57"/>
      <c r="F314" s="57"/>
      <c r="G314" s="57"/>
      <c r="H314" s="57"/>
      <c r="I314" s="57"/>
      <c r="J314" s="57"/>
      <c r="K314" s="57"/>
      <c r="L314" s="57"/>
      <c r="M314" s="57"/>
      <c r="N314" s="57"/>
      <c r="O314" s="63"/>
      <c r="P314" s="57"/>
      <c r="Q314" s="57"/>
      <c r="R314" s="57"/>
      <c r="S314" s="57"/>
      <c r="T314" s="57"/>
      <c r="U314" s="57"/>
      <c r="V314" s="57"/>
      <c r="W314" s="57"/>
      <c r="X314" s="57"/>
      <c r="Y314" s="57"/>
      <c r="Z314" s="57"/>
      <c r="AA314" s="57"/>
      <c r="AB314" s="57"/>
      <c r="AC314" s="57"/>
      <c r="AD314" s="57"/>
      <c r="AE314" s="57"/>
      <c r="AF314" s="64"/>
      <c r="AG314" s="64"/>
      <c r="AH314" s="64"/>
      <c r="AI314" s="64"/>
      <c r="AJ314" s="61"/>
      <c r="AL314" s="62"/>
      <c r="AM314" s="24"/>
      <c r="AS314" s="24"/>
      <c r="AT314" s="24"/>
      <c r="AU314" s="24"/>
      <c r="AV314" s="24"/>
      <c r="AW314" s="24"/>
      <c r="AX314" s="24"/>
      <c r="AZ314" s="171"/>
      <c r="BA314" s="171"/>
      <c r="BB314" s="57"/>
      <c r="BC314" s="203"/>
      <c r="BD314" s="24"/>
      <c r="BE314" s="151"/>
      <c r="BG314" s="151"/>
      <c r="BI314" s="151"/>
      <c r="BL314" s="152"/>
    </row>
    <row r="315" spans="1:64" s="169" customFormat="1">
      <c r="A315" s="24"/>
      <c r="B315" s="24"/>
      <c r="C315" s="57"/>
      <c r="D315" s="57"/>
      <c r="E315" s="57"/>
      <c r="F315" s="57"/>
      <c r="G315" s="57"/>
      <c r="H315" s="57"/>
      <c r="I315" s="57"/>
      <c r="J315" s="57"/>
      <c r="K315" s="57"/>
      <c r="L315" s="57"/>
      <c r="M315" s="57"/>
      <c r="N315" s="57"/>
      <c r="O315" s="63"/>
      <c r="P315" s="57"/>
      <c r="Q315" s="57"/>
      <c r="R315" s="57"/>
      <c r="S315" s="57"/>
      <c r="T315" s="57"/>
      <c r="U315" s="57"/>
      <c r="V315" s="57"/>
      <c r="W315" s="57"/>
      <c r="X315" s="57"/>
      <c r="Y315" s="57"/>
      <c r="Z315" s="57"/>
      <c r="AA315" s="57"/>
      <c r="AB315" s="57"/>
      <c r="AC315" s="57"/>
      <c r="AD315" s="57"/>
      <c r="AE315" s="57"/>
      <c r="AF315" s="64"/>
      <c r="AG315" s="64"/>
      <c r="AH315" s="64"/>
      <c r="AI315" s="64"/>
      <c r="AJ315" s="61"/>
      <c r="AL315" s="62"/>
      <c r="AM315" s="24"/>
      <c r="AS315" s="24"/>
      <c r="AT315" s="24"/>
      <c r="AU315" s="24"/>
      <c r="AV315" s="24"/>
      <c r="AW315" s="24"/>
      <c r="AX315" s="24"/>
      <c r="AZ315" s="171"/>
      <c r="BA315" s="171"/>
      <c r="BB315" s="57"/>
      <c r="BC315" s="203"/>
      <c r="BD315" s="24"/>
      <c r="BE315" s="151"/>
      <c r="BG315" s="151"/>
      <c r="BI315" s="151"/>
      <c r="BL315" s="152"/>
    </row>
    <row r="316" spans="1:64" s="169" customFormat="1">
      <c r="A316" s="24"/>
      <c r="B316" s="24"/>
      <c r="C316" s="57"/>
      <c r="D316" s="57"/>
      <c r="E316" s="57"/>
      <c r="F316" s="57"/>
      <c r="G316" s="57"/>
      <c r="H316" s="57"/>
      <c r="I316" s="57"/>
      <c r="J316" s="57"/>
      <c r="K316" s="57"/>
      <c r="L316" s="57"/>
      <c r="M316" s="57"/>
      <c r="N316" s="57"/>
      <c r="O316" s="63"/>
      <c r="P316" s="57"/>
      <c r="Q316" s="57"/>
      <c r="R316" s="57"/>
      <c r="S316" s="57"/>
      <c r="T316" s="57"/>
      <c r="U316" s="57"/>
      <c r="V316" s="57"/>
      <c r="W316" s="57"/>
      <c r="X316" s="57"/>
      <c r="Y316" s="57"/>
      <c r="Z316" s="57"/>
      <c r="AA316" s="57"/>
      <c r="AB316" s="57"/>
      <c r="AC316" s="57"/>
      <c r="AD316" s="57"/>
      <c r="AE316" s="57"/>
      <c r="AF316" s="64"/>
      <c r="AG316" s="64"/>
      <c r="AH316" s="64"/>
      <c r="AI316" s="64"/>
      <c r="AJ316" s="61"/>
      <c r="AL316" s="62"/>
      <c r="AM316" s="24"/>
      <c r="AS316" s="24"/>
      <c r="AT316" s="24"/>
      <c r="AU316" s="24"/>
      <c r="AV316" s="24"/>
      <c r="AW316" s="24"/>
      <c r="AX316" s="24"/>
      <c r="AZ316" s="171"/>
      <c r="BA316" s="171"/>
      <c r="BB316" s="57"/>
      <c r="BC316" s="203"/>
      <c r="BD316" s="24"/>
      <c r="BE316" s="151"/>
      <c r="BG316" s="151"/>
      <c r="BI316" s="151"/>
      <c r="BL316" s="152"/>
    </row>
    <row r="317" spans="1:64" s="169" customFormat="1">
      <c r="A317" s="24"/>
      <c r="B317" s="24"/>
      <c r="C317" s="57"/>
      <c r="D317" s="57"/>
      <c r="E317" s="57"/>
      <c r="F317" s="57"/>
      <c r="G317" s="57"/>
      <c r="H317" s="57"/>
      <c r="I317" s="57"/>
      <c r="J317" s="57"/>
      <c r="K317" s="57"/>
      <c r="L317" s="57"/>
      <c r="M317" s="57"/>
      <c r="N317" s="57"/>
      <c r="O317" s="63"/>
      <c r="P317" s="57"/>
      <c r="Q317" s="57"/>
      <c r="R317" s="57"/>
      <c r="S317" s="57"/>
      <c r="T317" s="57"/>
      <c r="U317" s="57"/>
      <c r="V317" s="57"/>
      <c r="W317" s="57"/>
      <c r="X317" s="57"/>
      <c r="Y317" s="57"/>
      <c r="Z317" s="57"/>
      <c r="AA317" s="57"/>
      <c r="AB317" s="57"/>
      <c r="AC317" s="57"/>
      <c r="AD317" s="57"/>
      <c r="AE317" s="57"/>
      <c r="AF317" s="64"/>
      <c r="AG317" s="64"/>
      <c r="AH317" s="64"/>
      <c r="AI317" s="64"/>
      <c r="AJ317" s="61"/>
      <c r="AL317" s="62"/>
      <c r="AM317" s="24"/>
      <c r="AS317" s="24"/>
      <c r="AT317" s="24"/>
      <c r="AU317" s="24"/>
      <c r="AV317" s="24"/>
      <c r="AW317" s="24"/>
      <c r="AX317" s="24"/>
      <c r="AZ317" s="171"/>
      <c r="BA317" s="171"/>
      <c r="BB317" s="57"/>
      <c r="BC317" s="203"/>
      <c r="BD317" s="24"/>
      <c r="BE317" s="151"/>
      <c r="BG317" s="151"/>
      <c r="BI317" s="151"/>
      <c r="BL317" s="152"/>
    </row>
    <row r="318" spans="1:64" s="169" customFormat="1">
      <c r="A318" s="24"/>
      <c r="B318" s="24"/>
      <c r="C318" s="57"/>
      <c r="D318" s="57"/>
      <c r="E318" s="57"/>
      <c r="F318" s="57"/>
      <c r="G318" s="57"/>
      <c r="H318" s="57"/>
      <c r="I318" s="57"/>
      <c r="J318" s="57"/>
      <c r="K318" s="57"/>
      <c r="L318" s="57"/>
      <c r="M318" s="57"/>
      <c r="N318" s="57"/>
      <c r="O318" s="63"/>
      <c r="P318" s="57"/>
      <c r="Q318" s="57"/>
      <c r="R318" s="57"/>
      <c r="S318" s="57"/>
      <c r="T318" s="57"/>
      <c r="U318" s="57"/>
      <c r="V318" s="57"/>
      <c r="W318" s="57"/>
      <c r="X318" s="57"/>
      <c r="Y318" s="57"/>
      <c r="Z318" s="57"/>
      <c r="AA318" s="57"/>
      <c r="AB318" s="57"/>
      <c r="AC318" s="57"/>
      <c r="AD318" s="57"/>
      <c r="AE318" s="57"/>
      <c r="AF318" s="64"/>
      <c r="AG318" s="64"/>
      <c r="AH318" s="64"/>
      <c r="AI318" s="64"/>
      <c r="AJ318" s="61"/>
      <c r="AL318" s="62"/>
      <c r="AM318" s="24"/>
      <c r="AS318" s="24"/>
      <c r="AT318" s="24"/>
      <c r="AU318" s="24"/>
      <c r="AV318" s="24"/>
      <c r="AW318" s="24"/>
      <c r="AX318" s="24"/>
      <c r="AZ318" s="171"/>
      <c r="BA318" s="171"/>
      <c r="BB318" s="57"/>
      <c r="BC318" s="203"/>
      <c r="BD318" s="24"/>
      <c r="BE318" s="151"/>
      <c r="BG318" s="151"/>
      <c r="BI318" s="151"/>
      <c r="BL318" s="152"/>
    </row>
    <row r="319" spans="1:64" s="169" customFormat="1">
      <c r="A319" s="24"/>
      <c r="B319" s="24"/>
      <c r="C319" s="57"/>
      <c r="D319" s="57"/>
      <c r="E319" s="57"/>
      <c r="F319" s="57"/>
      <c r="G319" s="57"/>
      <c r="H319" s="57"/>
      <c r="I319" s="57"/>
      <c r="J319" s="57"/>
      <c r="K319" s="57"/>
      <c r="L319" s="57"/>
      <c r="M319" s="57"/>
      <c r="N319" s="57"/>
      <c r="O319" s="63"/>
      <c r="P319" s="57"/>
      <c r="Q319" s="57"/>
      <c r="R319" s="57"/>
      <c r="S319" s="57"/>
      <c r="T319" s="57"/>
      <c r="U319" s="57"/>
      <c r="V319" s="57"/>
      <c r="W319" s="57"/>
      <c r="X319" s="57"/>
      <c r="Y319" s="57"/>
      <c r="Z319" s="57"/>
      <c r="AA319" s="57"/>
      <c r="AB319" s="57"/>
      <c r="AC319" s="57"/>
      <c r="AD319" s="57"/>
      <c r="AE319" s="57"/>
      <c r="AF319" s="64"/>
      <c r="AG319" s="64"/>
      <c r="AH319" s="64"/>
      <c r="AI319" s="64"/>
      <c r="AJ319" s="61"/>
      <c r="AL319" s="62"/>
      <c r="AM319" s="24"/>
      <c r="AS319" s="24"/>
      <c r="AT319" s="24"/>
      <c r="AU319" s="24"/>
      <c r="AV319" s="24"/>
      <c r="AW319" s="24"/>
      <c r="AX319" s="24"/>
      <c r="AZ319" s="171"/>
      <c r="BA319" s="171"/>
      <c r="BB319" s="57"/>
      <c r="BC319" s="203"/>
      <c r="BD319" s="24"/>
      <c r="BE319" s="151"/>
      <c r="BG319" s="151"/>
      <c r="BI319" s="151"/>
      <c r="BL319" s="152"/>
    </row>
    <row r="320" spans="1:64" s="169" customFormat="1">
      <c r="A320" s="24"/>
      <c r="B320" s="24"/>
      <c r="C320" s="57"/>
      <c r="D320" s="57"/>
      <c r="E320" s="57"/>
      <c r="F320" s="57"/>
      <c r="G320" s="57"/>
      <c r="H320" s="57"/>
      <c r="I320" s="57"/>
      <c r="J320" s="57"/>
      <c r="K320" s="57"/>
      <c r="L320" s="57"/>
      <c r="M320" s="57"/>
      <c r="N320" s="57"/>
      <c r="O320" s="63"/>
      <c r="P320" s="57"/>
      <c r="Q320" s="57"/>
      <c r="R320" s="57"/>
      <c r="S320" s="57"/>
      <c r="T320" s="57"/>
      <c r="U320" s="57"/>
      <c r="V320" s="57"/>
      <c r="W320" s="57"/>
      <c r="X320" s="57"/>
      <c r="Y320" s="57"/>
      <c r="Z320" s="57"/>
      <c r="AA320" s="57"/>
      <c r="AB320" s="57"/>
      <c r="AC320" s="57"/>
      <c r="AD320" s="57"/>
      <c r="AE320" s="57"/>
      <c r="AF320" s="64"/>
      <c r="AG320" s="64"/>
      <c r="AH320" s="64"/>
      <c r="AI320" s="64"/>
      <c r="AJ320" s="61"/>
      <c r="AL320" s="62"/>
      <c r="AM320" s="24"/>
      <c r="AS320" s="24"/>
      <c r="AT320" s="24"/>
      <c r="AU320" s="24"/>
      <c r="AV320" s="24"/>
      <c r="AW320" s="24"/>
      <c r="AX320" s="24"/>
      <c r="AZ320" s="171"/>
      <c r="BA320" s="171"/>
      <c r="BB320" s="57"/>
      <c r="BC320" s="203"/>
      <c r="BD320" s="24"/>
      <c r="BE320" s="151"/>
      <c r="BG320" s="151"/>
      <c r="BI320" s="151"/>
      <c r="BL320" s="152"/>
    </row>
    <row r="321" spans="1:64" s="169" customFormat="1">
      <c r="A321" s="24"/>
      <c r="B321" s="24"/>
      <c r="C321" s="57"/>
      <c r="D321" s="57"/>
      <c r="E321" s="57"/>
      <c r="F321" s="57"/>
      <c r="G321" s="57"/>
      <c r="H321" s="57"/>
      <c r="I321" s="57"/>
      <c r="J321" s="57"/>
      <c r="K321" s="57"/>
      <c r="L321" s="57"/>
      <c r="M321" s="57"/>
      <c r="N321" s="57"/>
      <c r="O321" s="63"/>
      <c r="P321" s="57"/>
      <c r="Q321" s="57"/>
      <c r="R321" s="57"/>
      <c r="S321" s="57"/>
      <c r="T321" s="57"/>
      <c r="U321" s="57"/>
      <c r="V321" s="57"/>
      <c r="W321" s="57"/>
      <c r="X321" s="57"/>
      <c r="Y321" s="57"/>
      <c r="Z321" s="57"/>
      <c r="AA321" s="57"/>
      <c r="AB321" s="57"/>
      <c r="AC321" s="57"/>
      <c r="AD321" s="57"/>
      <c r="AE321" s="57"/>
      <c r="AF321" s="64"/>
      <c r="AG321" s="64"/>
      <c r="AH321" s="64"/>
      <c r="AI321" s="64"/>
      <c r="AJ321" s="61"/>
      <c r="AL321" s="62"/>
      <c r="AM321" s="24"/>
      <c r="AS321" s="24"/>
      <c r="AT321" s="24"/>
      <c r="AU321" s="24"/>
      <c r="AV321" s="24"/>
      <c r="AW321" s="24"/>
      <c r="AX321" s="24"/>
      <c r="AZ321" s="171"/>
      <c r="BA321" s="171"/>
      <c r="BB321" s="57"/>
      <c r="BC321" s="203"/>
      <c r="BD321" s="24"/>
      <c r="BE321" s="151"/>
      <c r="BG321" s="151"/>
      <c r="BI321" s="151"/>
      <c r="BL321" s="152"/>
    </row>
    <row r="322" spans="1:64" s="169" customFormat="1">
      <c r="A322" s="24"/>
      <c r="B322" s="24"/>
      <c r="C322" s="57"/>
      <c r="D322" s="57"/>
      <c r="E322" s="57"/>
      <c r="F322" s="57"/>
      <c r="G322" s="57"/>
      <c r="H322" s="57"/>
      <c r="I322" s="57"/>
      <c r="J322" s="57"/>
      <c r="K322" s="57"/>
      <c r="L322" s="57"/>
      <c r="M322" s="57"/>
      <c r="N322" s="57"/>
      <c r="O322" s="63"/>
      <c r="P322" s="57"/>
      <c r="Q322" s="57"/>
      <c r="R322" s="57"/>
      <c r="S322" s="57"/>
      <c r="T322" s="57"/>
      <c r="U322" s="57"/>
      <c r="V322" s="57"/>
      <c r="W322" s="57"/>
      <c r="X322" s="57"/>
      <c r="Y322" s="57"/>
      <c r="Z322" s="57"/>
      <c r="AA322" s="57"/>
      <c r="AB322" s="57"/>
      <c r="AC322" s="57"/>
      <c r="AD322" s="57"/>
      <c r="AE322" s="57"/>
      <c r="AF322" s="64"/>
      <c r="AG322" s="64"/>
      <c r="AH322" s="64"/>
      <c r="AI322" s="64"/>
      <c r="AJ322" s="61"/>
      <c r="AL322" s="62"/>
      <c r="AM322" s="24"/>
      <c r="AS322" s="24"/>
      <c r="AT322" s="24"/>
      <c r="AU322" s="24"/>
      <c r="AV322" s="24"/>
      <c r="AW322" s="24"/>
      <c r="AX322" s="24"/>
      <c r="AZ322" s="171"/>
      <c r="BA322" s="171"/>
      <c r="BB322" s="57"/>
      <c r="BC322" s="203"/>
      <c r="BD322" s="24"/>
      <c r="BE322" s="151"/>
      <c r="BG322" s="151"/>
      <c r="BI322" s="151"/>
      <c r="BL322" s="152"/>
    </row>
    <row r="323" spans="1:64" s="169" customFormat="1">
      <c r="A323" s="24"/>
      <c r="B323" s="24"/>
      <c r="C323" s="57"/>
      <c r="D323" s="57"/>
      <c r="E323" s="57"/>
      <c r="F323" s="57"/>
      <c r="G323" s="57"/>
      <c r="H323" s="57"/>
      <c r="I323" s="57"/>
      <c r="J323" s="57"/>
      <c r="K323" s="57"/>
      <c r="L323" s="57"/>
      <c r="M323" s="57"/>
      <c r="N323" s="57"/>
      <c r="O323" s="63"/>
      <c r="P323" s="57"/>
      <c r="Q323" s="57"/>
      <c r="R323" s="57"/>
      <c r="S323" s="57"/>
      <c r="T323" s="57"/>
      <c r="U323" s="57"/>
      <c r="V323" s="57"/>
      <c r="W323" s="57"/>
      <c r="X323" s="57"/>
      <c r="Y323" s="57"/>
      <c r="Z323" s="57"/>
      <c r="AA323" s="57"/>
      <c r="AB323" s="57"/>
      <c r="AC323" s="57"/>
      <c r="AD323" s="57"/>
      <c r="AE323" s="57"/>
      <c r="AF323" s="64"/>
      <c r="AG323" s="64"/>
      <c r="AH323" s="64"/>
      <c r="AI323" s="64"/>
      <c r="AJ323" s="61"/>
      <c r="AL323" s="62"/>
      <c r="AM323" s="24"/>
      <c r="AS323" s="24"/>
      <c r="AT323" s="24"/>
      <c r="AU323" s="24"/>
      <c r="AV323" s="24"/>
      <c r="AW323" s="24"/>
      <c r="AX323" s="24"/>
      <c r="AZ323" s="171"/>
      <c r="BA323" s="171"/>
      <c r="BB323" s="57"/>
      <c r="BC323" s="203"/>
      <c r="BD323" s="24"/>
      <c r="BE323" s="151"/>
      <c r="BG323" s="151"/>
      <c r="BI323" s="151"/>
      <c r="BL323" s="152"/>
    </row>
    <row r="324" spans="1:64" s="169" customFormat="1">
      <c r="A324" s="24"/>
      <c r="B324" s="24"/>
      <c r="C324" s="57"/>
      <c r="D324" s="57"/>
      <c r="E324" s="57"/>
      <c r="F324" s="57"/>
      <c r="G324" s="57"/>
      <c r="H324" s="57"/>
      <c r="I324" s="57"/>
      <c r="J324" s="57"/>
      <c r="K324" s="57"/>
      <c r="L324" s="57"/>
      <c r="M324" s="57"/>
      <c r="N324" s="57"/>
      <c r="O324" s="63"/>
      <c r="P324" s="57"/>
      <c r="Q324" s="57"/>
      <c r="R324" s="57"/>
      <c r="S324" s="57"/>
      <c r="T324" s="57"/>
      <c r="U324" s="57"/>
      <c r="V324" s="57"/>
      <c r="W324" s="57"/>
      <c r="X324" s="57"/>
      <c r="Y324" s="57"/>
      <c r="Z324" s="57"/>
      <c r="AA324" s="57"/>
      <c r="AB324" s="57"/>
      <c r="AC324" s="57"/>
      <c r="AD324" s="57"/>
      <c r="AE324" s="57"/>
      <c r="AF324" s="64"/>
      <c r="AG324" s="64"/>
      <c r="AH324" s="64"/>
      <c r="AI324" s="64"/>
      <c r="AJ324" s="61"/>
      <c r="AL324" s="62"/>
      <c r="AM324" s="24"/>
      <c r="AS324" s="24"/>
      <c r="AT324" s="24"/>
      <c r="AU324" s="24"/>
      <c r="AV324" s="24"/>
      <c r="AW324" s="24"/>
      <c r="AX324" s="24"/>
      <c r="AZ324" s="171"/>
      <c r="BA324" s="171"/>
      <c r="BB324" s="57"/>
      <c r="BC324" s="203"/>
      <c r="BD324" s="24"/>
      <c r="BE324" s="151"/>
      <c r="BG324" s="151"/>
      <c r="BI324" s="151"/>
      <c r="BL324" s="152"/>
    </row>
    <row r="325" spans="1:64" s="169" customFormat="1">
      <c r="A325" s="24"/>
      <c r="B325" s="24"/>
      <c r="C325" s="57"/>
      <c r="D325" s="57"/>
      <c r="E325" s="57"/>
      <c r="F325" s="57"/>
      <c r="G325" s="57"/>
      <c r="H325" s="57"/>
      <c r="I325" s="57"/>
      <c r="J325" s="57"/>
      <c r="K325" s="57"/>
      <c r="L325" s="57"/>
      <c r="M325" s="57"/>
      <c r="N325" s="57"/>
      <c r="O325" s="63"/>
      <c r="P325" s="57"/>
      <c r="Q325" s="57"/>
      <c r="R325" s="57"/>
      <c r="S325" s="57"/>
      <c r="T325" s="57"/>
      <c r="U325" s="57"/>
      <c r="V325" s="57"/>
      <c r="W325" s="57"/>
      <c r="X325" s="57"/>
      <c r="Y325" s="57"/>
      <c r="Z325" s="57"/>
      <c r="AA325" s="57"/>
      <c r="AB325" s="57"/>
      <c r="AC325" s="57"/>
      <c r="AD325" s="57"/>
      <c r="AE325" s="57"/>
      <c r="AF325" s="64"/>
      <c r="AG325" s="64"/>
      <c r="AH325" s="64"/>
      <c r="AI325" s="64"/>
      <c r="AJ325" s="61"/>
      <c r="AL325" s="62"/>
      <c r="AM325" s="24"/>
      <c r="AS325" s="24"/>
      <c r="AT325" s="24"/>
      <c r="AU325" s="24"/>
      <c r="AV325" s="24"/>
      <c r="AW325" s="24"/>
      <c r="AX325" s="24"/>
      <c r="AZ325" s="171"/>
      <c r="BA325" s="171"/>
      <c r="BB325" s="57"/>
      <c r="BC325" s="203"/>
      <c r="BD325" s="24"/>
      <c r="BE325" s="151"/>
      <c r="BG325" s="151"/>
      <c r="BI325" s="151"/>
      <c r="BL325" s="152"/>
    </row>
    <row r="326" spans="1:64" s="169" customFormat="1">
      <c r="A326" s="24"/>
      <c r="B326" s="24"/>
      <c r="C326" s="57"/>
      <c r="D326" s="57"/>
      <c r="E326" s="57"/>
      <c r="F326" s="57"/>
      <c r="G326" s="57"/>
      <c r="H326" s="57"/>
      <c r="I326" s="57"/>
      <c r="J326" s="57"/>
      <c r="K326" s="57"/>
      <c r="L326" s="57"/>
      <c r="M326" s="57"/>
      <c r="N326" s="57"/>
      <c r="O326" s="63"/>
      <c r="P326" s="57"/>
      <c r="Q326" s="57"/>
      <c r="R326" s="57"/>
      <c r="S326" s="57"/>
      <c r="T326" s="57"/>
      <c r="U326" s="57"/>
      <c r="V326" s="57"/>
      <c r="W326" s="57"/>
      <c r="X326" s="57"/>
      <c r="Y326" s="57"/>
      <c r="Z326" s="57"/>
      <c r="AA326" s="57"/>
      <c r="AB326" s="57"/>
      <c r="AC326" s="57"/>
      <c r="AD326" s="57"/>
      <c r="AE326" s="57"/>
      <c r="AF326" s="64"/>
      <c r="AG326" s="64"/>
      <c r="AH326" s="64"/>
      <c r="AI326" s="64"/>
      <c r="AJ326" s="61"/>
      <c r="AL326" s="62"/>
      <c r="AM326" s="24"/>
      <c r="AS326" s="24"/>
      <c r="AT326" s="24"/>
      <c r="AU326" s="24"/>
      <c r="AV326" s="24"/>
      <c r="AW326" s="24"/>
      <c r="AX326" s="24"/>
      <c r="AZ326" s="171"/>
      <c r="BA326" s="171"/>
      <c r="BB326" s="57"/>
      <c r="BC326" s="203"/>
      <c r="BD326" s="24"/>
      <c r="BE326" s="151"/>
      <c r="BG326" s="151"/>
      <c r="BI326" s="151"/>
      <c r="BL326" s="152"/>
    </row>
    <row r="327" spans="1:64" s="169" customFormat="1">
      <c r="A327" s="24"/>
      <c r="B327" s="24"/>
      <c r="C327" s="57"/>
      <c r="D327" s="57"/>
      <c r="E327" s="57"/>
      <c r="F327" s="57"/>
      <c r="G327" s="57"/>
      <c r="H327" s="57"/>
      <c r="I327" s="57"/>
      <c r="J327" s="57"/>
      <c r="K327" s="57"/>
      <c r="L327" s="57"/>
      <c r="M327" s="57"/>
      <c r="N327" s="57"/>
      <c r="O327" s="63"/>
      <c r="P327" s="57"/>
      <c r="Q327" s="57"/>
      <c r="R327" s="57"/>
      <c r="S327" s="57"/>
      <c r="T327" s="57"/>
      <c r="U327" s="57"/>
      <c r="V327" s="57"/>
      <c r="W327" s="57"/>
      <c r="X327" s="57"/>
      <c r="Y327" s="57"/>
      <c r="Z327" s="57"/>
      <c r="AA327" s="57"/>
      <c r="AB327" s="57"/>
      <c r="AC327" s="57"/>
      <c r="AD327" s="57"/>
      <c r="AE327" s="57"/>
      <c r="AF327" s="64"/>
      <c r="AG327" s="64"/>
      <c r="AH327" s="64"/>
      <c r="AI327" s="64"/>
      <c r="AJ327" s="61"/>
      <c r="AL327" s="62"/>
      <c r="AM327" s="24"/>
      <c r="AS327" s="24"/>
      <c r="AT327" s="24"/>
      <c r="AU327" s="24"/>
      <c r="AV327" s="24"/>
      <c r="AW327" s="24"/>
      <c r="AX327" s="24"/>
      <c r="AZ327" s="171"/>
      <c r="BA327" s="171"/>
      <c r="BB327" s="57"/>
      <c r="BC327" s="203"/>
      <c r="BD327" s="24"/>
      <c r="BE327" s="151"/>
      <c r="BG327" s="151"/>
      <c r="BI327" s="151"/>
      <c r="BL327" s="152"/>
    </row>
    <row r="328" spans="1:64" s="169" customFormat="1">
      <c r="A328" s="24"/>
      <c r="B328" s="24"/>
      <c r="C328" s="57"/>
      <c r="D328" s="57"/>
      <c r="E328" s="57"/>
      <c r="F328" s="57"/>
      <c r="G328" s="57"/>
      <c r="H328" s="57"/>
      <c r="I328" s="57"/>
      <c r="J328" s="57"/>
      <c r="K328" s="57"/>
      <c r="L328" s="57"/>
      <c r="M328" s="57"/>
      <c r="N328" s="57"/>
      <c r="O328" s="63"/>
      <c r="P328" s="57"/>
      <c r="Q328" s="57"/>
      <c r="R328" s="57"/>
      <c r="S328" s="57"/>
      <c r="T328" s="57"/>
      <c r="U328" s="57"/>
      <c r="V328" s="57"/>
      <c r="W328" s="57"/>
      <c r="X328" s="57"/>
      <c r="Y328" s="57"/>
      <c r="Z328" s="57"/>
      <c r="AA328" s="57"/>
      <c r="AB328" s="57"/>
      <c r="AC328" s="57"/>
      <c r="AD328" s="57"/>
      <c r="AE328" s="57"/>
      <c r="AF328" s="64"/>
      <c r="AG328" s="64"/>
      <c r="AH328" s="64"/>
      <c r="AI328" s="64"/>
      <c r="AJ328" s="61"/>
      <c r="AL328" s="62"/>
      <c r="AM328" s="24"/>
      <c r="AS328" s="24"/>
      <c r="AT328" s="24"/>
      <c r="AU328" s="24"/>
      <c r="AV328" s="24"/>
      <c r="AW328" s="24"/>
      <c r="AX328" s="24"/>
      <c r="AZ328" s="171"/>
      <c r="BA328" s="171"/>
      <c r="BB328" s="57"/>
      <c r="BC328" s="203"/>
      <c r="BD328" s="24"/>
      <c r="BE328" s="151"/>
      <c r="BG328" s="151"/>
      <c r="BI328" s="151"/>
      <c r="BL328" s="152"/>
    </row>
    <row r="329" spans="1:64" s="169" customFormat="1">
      <c r="A329" s="24"/>
      <c r="B329" s="24"/>
      <c r="C329" s="57"/>
      <c r="D329" s="57"/>
      <c r="E329" s="57"/>
      <c r="F329" s="57"/>
      <c r="G329" s="57"/>
      <c r="H329" s="57"/>
      <c r="I329" s="57"/>
      <c r="J329" s="57"/>
      <c r="K329" s="57"/>
      <c r="L329" s="57"/>
      <c r="M329" s="57"/>
      <c r="N329" s="57"/>
      <c r="O329" s="63"/>
      <c r="P329" s="57"/>
      <c r="Q329" s="57"/>
      <c r="R329" s="57"/>
      <c r="S329" s="57"/>
      <c r="T329" s="57"/>
      <c r="U329" s="57"/>
      <c r="V329" s="57"/>
      <c r="W329" s="57"/>
      <c r="X329" s="57"/>
      <c r="Y329" s="57"/>
      <c r="Z329" s="57"/>
      <c r="AA329" s="57"/>
      <c r="AB329" s="57"/>
      <c r="AC329" s="57"/>
      <c r="AD329" s="57"/>
      <c r="AE329" s="57"/>
      <c r="AF329" s="64"/>
      <c r="AG329" s="64"/>
      <c r="AH329" s="64"/>
      <c r="AI329" s="64"/>
      <c r="AJ329" s="61"/>
      <c r="AL329" s="62"/>
      <c r="AM329" s="24"/>
      <c r="AS329" s="24"/>
      <c r="AT329" s="24"/>
      <c r="AU329" s="24"/>
      <c r="AV329" s="24"/>
      <c r="AW329" s="24"/>
      <c r="AX329" s="24"/>
      <c r="AZ329" s="171"/>
      <c r="BA329" s="171"/>
      <c r="BB329" s="57"/>
      <c r="BC329" s="203"/>
      <c r="BD329" s="24"/>
      <c r="BE329" s="151"/>
      <c r="BG329" s="151"/>
      <c r="BI329" s="151"/>
      <c r="BL329" s="152"/>
    </row>
    <row r="330" spans="1:64" s="169" customFormat="1">
      <c r="A330" s="24"/>
      <c r="B330" s="24"/>
      <c r="C330" s="57"/>
      <c r="D330" s="57"/>
      <c r="E330" s="57"/>
      <c r="F330" s="57"/>
      <c r="G330" s="57"/>
      <c r="H330" s="57"/>
      <c r="I330" s="57"/>
      <c r="J330" s="57"/>
      <c r="K330" s="57"/>
      <c r="L330" s="57"/>
      <c r="M330" s="57"/>
      <c r="N330" s="57"/>
      <c r="O330" s="63"/>
      <c r="P330" s="57"/>
      <c r="Q330" s="57"/>
      <c r="R330" s="57"/>
      <c r="S330" s="57"/>
      <c r="T330" s="57"/>
      <c r="U330" s="57"/>
      <c r="V330" s="57"/>
      <c r="W330" s="57"/>
      <c r="X330" s="57"/>
      <c r="Y330" s="57"/>
      <c r="Z330" s="57"/>
      <c r="AA330" s="57"/>
      <c r="AB330" s="57"/>
      <c r="AC330" s="57"/>
      <c r="AD330" s="57"/>
      <c r="AE330" s="57"/>
      <c r="AF330" s="64"/>
      <c r="AG330" s="64"/>
      <c r="AH330" s="64"/>
      <c r="AI330" s="64"/>
      <c r="AJ330" s="61"/>
      <c r="AL330" s="62"/>
      <c r="AM330" s="24"/>
      <c r="AS330" s="24"/>
      <c r="AT330" s="24"/>
      <c r="AU330" s="24"/>
      <c r="AV330" s="24"/>
      <c r="AW330" s="24"/>
      <c r="AX330" s="24"/>
      <c r="AZ330" s="171"/>
      <c r="BA330" s="171"/>
      <c r="BB330" s="57"/>
      <c r="BC330" s="203"/>
      <c r="BD330" s="24"/>
      <c r="BE330" s="151"/>
      <c r="BG330" s="151"/>
      <c r="BI330" s="151"/>
      <c r="BL330" s="152"/>
    </row>
    <row r="331" spans="1:64" s="169" customFormat="1">
      <c r="A331" s="24"/>
      <c r="B331" s="24"/>
      <c r="C331" s="57"/>
      <c r="D331" s="57"/>
      <c r="E331" s="57"/>
      <c r="F331" s="57"/>
      <c r="G331" s="57"/>
      <c r="H331" s="57"/>
      <c r="I331" s="57"/>
      <c r="J331" s="57"/>
      <c r="K331" s="57"/>
      <c r="L331" s="57"/>
      <c r="M331" s="57"/>
      <c r="N331" s="57"/>
      <c r="O331" s="63"/>
      <c r="P331" s="57"/>
      <c r="Q331" s="57"/>
      <c r="R331" s="57"/>
      <c r="S331" s="57"/>
      <c r="T331" s="57"/>
      <c r="U331" s="57"/>
      <c r="V331" s="57"/>
      <c r="W331" s="57"/>
      <c r="X331" s="57"/>
      <c r="Y331" s="57"/>
      <c r="Z331" s="57"/>
      <c r="AA331" s="57"/>
      <c r="AB331" s="57"/>
      <c r="AC331" s="57"/>
      <c r="AD331" s="57"/>
      <c r="AE331" s="57"/>
      <c r="AF331" s="64"/>
      <c r="AG331" s="64"/>
      <c r="AH331" s="64"/>
      <c r="AI331" s="64"/>
      <c r="AJ331" s="61"/>
      <c r="AL331" s="62"/>
      <c r="AM331" s="24"/>
      <c r="AS331" s="24"/>
      <c r="AT331" s="24"/>
      <c r="AU331" s="24"/>
      <c r="AV331" s="24"/>
      <c r="AW331" s="24"/>
      <c r="AX331" s="24"/>
      <c r="AZ331" s="171"/>
      <c r="BA331" s="171"/>
      <c r="BB331" s="57"/>
      <c r="BC331" s="203"/>
      <c r="BD331" s="24"/>
      <c r="BE331" s="151"/>
      <c r="BG331" s="151"/>
      <c r="BI331" s="151"/>
      <c r="BL331" s="152"/>
    </row>
    <row r="332" spans="1:64" s="169" customFormat="1">
      <c r="A332" s="24"/>
      <c r="B332" s="24"/>
      <c r="C332" s="57"/>
      <c r="D332" s="57"/>
      <c r="E332" s="57"/>
      <c r="F332" s="57"/>
      <c r="G332" s="57"/>
      <c r="H332" s="57"/>
      <c r="I332" s="57"/>
      <c r="J332" s="57"/>
      <c r="K332" s="57"/>
      <c r="L332" s="57"/>
      <c r="M332" s="57"/>
      <c r="N332" s="57"/>
      <c r="O332" s="63"/>
      <c r="P332" s="57"/>
      <c r="Q332" s="57"/>
      <c r="R332" s="57"/>
      <c r="S332" s="57"/>
      <c r="T332" s="57"/>
      <c r="U332" s="57"/>
      <c r="V332" s="57"/>
      <c r="W332" s="57"/>
      <c r="X332" s="57"/>
      <c r="Y332" s="57"/>
      <c r="Z332" s="57"/>
      <c r="AA332" s="57"/>
      <c r="AB332" s="57"/>
      <c r="AC332" s="57"/>
      <c r="AD332" s="57"/>
      <c r="AE332" s="57"/>
      <c r="AF332" s="64"/>
      <c r="AG332" s="64"/>
      <c r="AH332" s="64"/>
      <c r="AI332" s="64"/>
      <c r="AJ332" s="61"/>
      <c r="AL332" s="62"/>
      <c r="AM332" s="24"/>
      <c r="AS332" s="24"/>
      <c r="AT332" s="24"/>
      <c r="AU332" s="24"/>
      <c r="AV332" s="24"/>
      <c r="AW332" s="24"/>
      <c r="AX332" s="24"/>
      <c r="AZ332" s="171"/>
      <c r="BA332" s="171"/>
      <c r="BB332" s="57"/>
      <c r="BC332" s="203"/>
      <c r="BD332" s="24"/>
      <c r="BE332" s="151"/>
      <c r="BG332" s="151"/>
      <c r="BI332" s="151"/>
      <c r="BL332" s="152"/>
    </row>
    <row r="333" spans="1:64" s="169" customFormat="1">
      <c r="A333" s="24"/>
      <c r="B333" s="24"/>
      <c r="C333" s="57"/>
      <c r="D333" s="57"/>
      <c r="E333" s="57"/>
      <c r="F333" s="57"/>
      <c r="G333" s="57"/>
      <c r="H333" s="57"/>
      <c r="I333" s="57"/>
      <c r="J333" s="57"/>
      <c r="K333" s="57"/>
      <c r="L333" s="57"/>
      <c r="M333" s="57"/>
      <c r="N333" s="57"/>
      <c r="O333" s="63"/>
      <c r="P333" s="57"/>
      <c r="Q333" s="57"/>
      <c r="R333" s="57"/>
      <c r="S333" s="57"/>
      <c r="T333" s="57"/>
      <c r="U333" s="57"/>
      <c r="V333" s="57"/>
      <c r="W333" s="57"/>
      <c r="X333" s="57"/>
      <c r="Y333" s="57"/>
      <c r="Z333" s="57"/>
      <c r="AA333" s="57"/>
      <c r="AB333" s="57"/>
      <c r="AC333" s="57"/>
      <c r="AD333" s="57"/>
      <c r="AE333" s="57"/>
      <c r="AF333" s="64"/>
      <c r="AG333" s="64"/>
      <c r="AH333" s="64"/>
      <c r="AI333" s="64"/>
      <c r="AJ333" s="61"/>
      <c r="AL333" s="62"/>
      <c r="AM333" s="24"/>
      <c r="AS333" s="24"/>
      <c r="AT333" s="24"/>
      <c r="AU333" s="24"/>
      <c r="AV333" s="24"/>
      <c r="AW333" s="24"/>
      <c r="AX333" s="24"/>
      <c r="AZ333" s="171"/>
      <c r="BA333" s="171"/>
      <c r="BB333" s="57"/>
      <c r="BC333" s="203"/>
      <c r="BD333" s="24"/>
      <c r="BE333" s="151"/>
      <c r="BG333" s="151"/>
      <c r="BI333" s="151"/>
      <c r="BL333" s="152"/>
    </row>
    <row r="334" spans="1:64" s="169" customFormat="1">
      <c r="A334" s="24"/>
      <c r="B334" s="24"/>
      <c r="C334" s="57"/>
      <c r="D334" s="57"/>
      <c r="E334" s="57"/>
      <c r="F334" s="57"/>
      <c r="G334" s="57"/>
      <c r="H334" s="57"/>
      <c r="I334" s="57"/>
      <c r="J334" s="57"/>
      <c r="K334" s="57"/>
      <c r="L334" s="57"/>
      <c r="M334" s="57"/>
      <c r="N334" s="57"/>
      <c r="O334" s="63"/>
      <c r="P334" s="57"/>
      <c r="Q334" s="57"/>
      <c r="R334" s="57"/>
      <c r="S334" s="57"/>
      <c r="T334" s="57"/>
      <c r="U334" s="57"/>
      <c r="V334" s="57"/>
      <c r="W334" s="57"/>
      <c r="X334" s="57"/>
      <c r="Y334" s="57"/>
      <c r="Z334" s="57"/>
      <c r="AA334" s="57"/>
      <c r="AB334" s="57"/>
      <c r="AC334" s="57"/>
      <c r="AD334" s="57"/>
      <c r="AE334" s="57"/>
      <c r="AF334" s="64"/>
      <c r="AG334" s="64"/>
      <c r="AH334" s="64"/>
      <c r="AI334" s="64"/>
      <c r="AJ334" s="61"/>
      <c r="AL334" s="62"/>
      <c r="AM334" s="24"/>
      <c r="AS334" s="24"/>
      <c r="AT334" s="24"/>
      <c r="AU334" s="24"/>
      <c r="AV334" s="24"/>
      <c r="AW334" s="24"/>
      <c r="AX334" s="24"/>
      <c r="AZ334" s="171"/>
      <c r="BA334" s="171"/>
      <c r="BB334" s="57"/>
      <c r="BC334" s="203"/>
      <c r="BD334" s="24"/>
      <c r="BE334" s="151"/>
      <c r="BG334" s="151"/>
      <c r="BI334" s="151"/>
      <c r="BL334" s="152"/>
    </row>
    <row r="335" spans="1:64" s="169" customFormat="1">
      <c r="A335" s="24"/>
      <c r="B335" s="24"/>
      <c r="C335" s="57"/>
      <c r="D335" s="57"/>
      <c r="E335" s="57"/>
      <c r="F335" s="57"/>
      <c r="G335" s="57"/>
      <c r="H335" s="57"/>
      <c r="I335" s="57"/>
      <c r="J335" s="57"/>
      <c r="K335" s="57"/>
      <c r="L335" s="57"/>
      <c r="M335" s="57"/>
      <c r="N335" s="57"/>
      <c r="O335" s="63"/>
      <c r="P335" s="57"/>
      <c r="Q335" s="57"/>
      <c r="R335" s="57"/>
      <c r="S335" s="57"/>
      <c r="T335" s="57"/>
      <c r="U335" s="57"/>
      <c r="V335" s="57"/>
      <c r="W335" s="57"/>
      <c r="X335" s="57"/>
      <c r="Y335" s="57"/>
      <c r="Z335" s="57"/>
      <c r="AA335" s="57"/>
      <c r="AB335" s="57"/>
      <c r="AC335" s="57"/>
      <c r="AD335" s="57"/>
      <c r="AE335" s="57"/>
      <c r="AF335" s="64"/>
      <c r="AG335" s="64"/>
      <c r="AH335" s="64"/>
      <c r="AI335" s="64"/>
      <c r="AJ335" s="61"/>
      <c r="AL335" s="62"/>
      <c r="AM335" s="24"/>
      <c r="AS335" s="24"/>
      <c r="AT335" s="24"/>
      <c r="AU335" s="24"/>
      <c r="AV335" s="24"/>
      <c r="AW335" s="24"/>
      <c r="AX335" s="24"/>
      <c r="AZ335" s="171"/>
      <c r="BA335" s="171"/>
      <c r="BB335" s="57"/>
      <c r="BC335" s="203"/>
      <c r="BD335" s="24"/>
      <c r="BE335" s="151"/>
      <c r="BG335" s="151"/>
      <c r="BI335" s="151"/>
      <c r="BL335" s="152"/>
    </row>
    <row r="336" spans="1:64" s="169" customFormat="1">
      <c r="A336" s="24"/>
      <c r="B336" s="24"/>
      <c r="C336" s="57"/>
      <c r="D336" s="57"/>
      <c r="E336" s="57"/>
      <c r="F336" s="57"/>
      <c r="G336" s="57"/>
      <c r="H336" s="57"/>
      <c r="I336" s="57"/>
      <c r="J336" s="57"/>
      <c r="K336" s="57"/>
      <c r="L336" s="57"/>
      <c r="M336" s="57"/>
      <c r="N336" s="57"/>
      <c r="O336" s="63"/>
      <c r="P336" s="57"/>
      <c r="Q336" s="57"/>
      <c r="R336" s="57"/>
      <c r="S336" s="57"/>
      <c r="T336" s="57"/>
      <c r="U336" s="57"/>
      <c r="V336" s="57"/>
      <c r="W336" s="57"/>
      <c r="X336" s="57"/>
      <c r="Y336" s="57"/>
      <c r="Z336" s="57"/>
      <c r="AA336" s="57"/>
      <c r="AB336" s="57"/>
      <c r="AC336" s="57"/>
      <c r="AD336" s="57"/>
      <c r="AE336" s="57"/>
      <c r="AF336" s="64"/>
      <c r="AG336" s="64"/>
      <c r="AH336" s="64"/>
      <c r="AI336" s="64"/>
      <c r="AJ336" s="61"/>
      <c r="AL336" s="62"/>
      <c r="AM336" s="24"/>
      <c r="AS336" s="24"/>
      <c r="AT336" s="24"/>
      <c r="AU336" s="24"/>
      <c r="AV336" s="24"/>
      <c r="AW336" s="24"/>
      <c r="AX336" s="24"/>
      <c r="AZ336" s="171"/>
      <c r="BA336" s="171"/>
      <c r="BB336" s="57"/>
      <c r="BC336" s="203"/>
      <c r="BD336" s="24"/>
      <c r="BE336" s="151"/>
      <c r="BG336" s="151"/>
      <c r="BI336" s="151"/>
      <c r="BL336" s="152"/>
    </row>
    <row r="337" spans="1:64" s="169" customFormat="1">
      <c r="A337" s="24"/>
      <c r="B337" s="24"/>
      <c r="C337" s="57"/>
      <c r="D337" s="57"/>
      <c r="E337" s="57"/>
      <c r="F337" s="57"/>
      <c r="G337" s="57"/>
      <c r="H337" s="57"/>
      <c r="I337" s="57"/>
      <c r="J337" s="57"/>
      <c r="K337" s="57"/>
      <c r="L337" s="57"/>
      <c r="M337" s="57"/>
      <c r="N337" s="57"/>
      <c r="O337" s="63"/>
      <c r="P337" s="57"/>
      <c r="Q337" s="57"/>
      <c r="R337" s="57"/>
      <c r="S337" s="57"/>
      <c r="T337" s="57"/>
      <c r="U337" s="57"/>
      <c r="V337" s="57"/>
      <c r="W337" s="57"/>
      <c r="X337" s="57"/>
      <c r="Y337" s="57"/>
      <c r="Z337" s="57"/>
      <c r="AA337" s="57"/>
      <c r="AB337" s="57"/>
      <c r="AC337" s="57"/>
      <c r="AD337" s="57"/>
      <c r="AE337" s="57"/>
      <c r="AF337" s="64"/>
      <c r="AG337" s="64"/>
      <c r="AH337" s="64"/>
      <c r="AI337" s="64"/>
      <c r="AJ337" s="61"/>
      <c r="AL337" s="62"/>
      <c r="AM337" s="24"/>
      <c r="AS337" s="24"/>
      <c r="AT337" s="24"/>
      <c r="AU337" s="24"/>
      <c r="AV337" s="24"/>
      <c r="AW337" s="24"/>
      <c r="AX337" s="24"/>
      <c r="AZ337" s="171"/>
      <c r="BA337" s="171"/>
      <c r="BB337" s="57"/>
      <c r="BC337" s="203"/>
      <c r="BD337" s="24"/>
      <c r="BE337" s="151"/>
      <c r="BG337" s="151"/>
      <c r="BI337" s="151"/>
      <c r="BL337" s="152"/>
    </row>
    <row r="338" spans="1:64" s="169" customFormat="1">
      <c r="A338" s="24"/>
      <c r="B338" s="24"/>
      <c r="C338" s="57"/>
      <c r="D338" s="57"/>
      <c r="E338" s="57"/>
      <c r="F338" s="57"/>
      <c r="G338" s="57"/>
      <c r="H338" s="57"/>
      <c r="I338" s="57"/>
      <c r="J338" s="57"/>
      <c r="K338" s="57"/>
      <c r="L338" s="57"/>
      <c r="M338" s="57"/>
      <c r="N338" s="57"/>
      <c r="O338" s="63"/>
      <c r="P338" s="57"/>
      <c r="Q338" s="57"/>
      <c r="R338" s="57"/>
      <c r="S338" s="57"/>
      <c r="T338" s="57"/>
      <c r="U338" s="57"/>
      <c r="V338" s="57"/>
      <c r="W338" s="57"/>
      <c r="X338" s="57"/>
      <c r="Y338" s="57"/>
      <c r="Z338" s="57"/>
      <c r="AA338" s="57"/>
      <c r="AB338" s="57"/>
      <c r="AC338" s="57"/>
      <c r="AD338" s="57"/>
      <c r="AE338" s="57"/>
      <c r="AF338" s="64"/>
      <c r="AG338" s="64"/>
      <c r="AH338" s="64"/>
      <c r="AI338" s="64"/>
      <c r="AJ338" s="61"/>
      <c r="AL338" s="62"/>
      <c r="AM338" s="24"/>
      <c r="AS338" s="24"/>
      <c r="AT338" s="24"/>
      <c r="AU338" s="24"/>
      <c r="AV338" s="24"/>
      <c r="AW338" s="24"/>
      <c r="AX338" s="24"/>
      <c r="AZ338" s="171"/>
      <c r="BA338" s="171"/>
      <c r="BB338" s="57"/>
      <c r="BC338" s="203"/>
      <c r="BD338" s="24"/>
      <c r="BE338" s="151"/>
      <c r="BG338" s="151"/>
      <c r="BI338" s="151"/>
      <c r="BL338" s="152"/>
    </row>
    <row r="339" spans="1:64" s="169" customFormat="1">
      <c r="A339" s="24"/>
      <c r="B339" s="24"/>
      <c r="C339" s="57"/>
      <c r="D339" s="57"/>
      <c r="E339" s="57"/>
      <c r="F339" s="57"/>
      <c r="G339" s="57"/>
      <c r="H339" s="57"/>
      <c r="I339" s="57"/>
      <c r="J339" s="57"/>
      <c r="K339" s="57"/>
      <c r="L339" s="57"/>
      <c r="M339" s="57"/>
      <c r="N339" s="57"/>
      <c r="O339" s="63"/>
      <c r="P339" s="57"/>
      <c r="Q339" s="57"/>
      <c r="R339" s="57"/>
      <c r="S339" s="57"/>
      <c r="T339" s="57"/>
      <c r="U339" s="57"/>
      <c r="V339" s="57"/>
      <c r="W339" s="57"/>
      <c r="X339" s="57"/>
      <c r="Y339" s="57"/>
      <c r="Z339" s="57"/>
      <c r="AA339" s="57"/>
      <c r="AB339" s="57"/>
      <c r="AC339" s="57"/>
      <c r="AD339" s="57"/>
      <c r="AE339" s="57"/>
      <c r="AF339" s="64"/>
      <c r="AG339" s="64"/>
      <c r="AH339" s="64"/>
      <c r="AI339" s="64"/>
      <c r="AJ339" s="61"/>
      <c r="AL339" s="62"/>
      <c r="AM339" s="24"/>
      <c r="AS339" s="24"/>
      <c r="AT339" s="24"/>
      <c r="AU339" s="24"/>
      <c r="AV339" s="24"/>
      <c r="AW339" s="24"/>
      <c r="AX339" s="24"/>
      <c r="AZ339" s="171"/>
      <c r="BA339" s="171"/>
      <c r="BB339" s="57"/>
      <c r="BC339" s="203"/>
      <c r="BD339" s="24"/>
      <c r="BE339" s="151"/>
      <c r="BG339" s="151"/>
      <c r="BI339" s="151"/>
      <c r="BL339" s="152"/>
    </row>
    <row r="340" spans="1:64" s="169" customFormat="1">
      <c r="A340" s="24"/>
      <c r="B340" s="24"/>
      <c r="C340" s="57"/>
      <c r="D340" s="57"/>
      <c r="E340" s="57"/>
      <c r="F340" s="57"/>
      <c r="G340" s="57"/>
      <c r="H340" s="57"/>
      <c r="I340" s="57"/>
      <c r="J340" s="57"/>
      <c r="K340" s="57"/>
      <c r="L340" s="57"/>
      <c r="M340" s="57"/>
      <c r="N340" s="57"/>
      <c r="O340" s="63"/>
      <c r="P340" s="57"/>
      <c r="Q340" s="57"/>
      <c r="R340" s="57"/>
      <c r="S340" s="57"/>
      <c r="T340" s="57"/>
      <c r="U340" s="57"/>
      <c r="V340" s="57"/>
      <c r="W340" s="57"/>
      <c r="X340" s="57"/>
      <c r="Y340" s="57"/>
      <c r="Z340" s="57"/>
      <c r="AA340" s="57"/>
      <c r="AB340" s="57"/>
      <c r="AC340" s="57"/>
      <c r="AD340" s="57"/>
      <c r="AE340" s="57"/>
      <c r="AF340" s="64"/>
      <c r="AG340" s="64"/>
      <c r="AH340" s="64"/>
      <c r="AI340" s="64"/>
      <c r="AJ340" s="61"/>
      <c r="AL340" s="62"/>
      <c r="AM340" s="24"/>
      <c r="AS340" s="24"/>
      <c r="AT340" s="24"/>
      <c r="AU340" s="24"/>
      <c r="AV340" s="24"/>
      <c r="AW340" s="24"/>
      <c r="AX340" s="24"/>
      <c r="AZ340" s="171"/>
      <c r="BA340" s="171"/>
      <c r="BB340" s="57"/>
      <c r="BC340" s="203"/>
      <c r="BD340" s="24"/>
      <c r="BE340" s="151"/>
      <c r="BG340" s="151"/>
      <c r="BI340" s="151"/>
      <c r="BL340" s="152"/>
    </row>
    <row r="341" spans="1:64" s="169" customFormat="1">
      <c r="A341" s="24"/>
      <c r="B341" s="24"/>
      <c r="C341" s="57"/>
      <c r="D341" s="57"/>
      <c r="E341" s="57"/>
      <c r="F341" s="57"/>
      <c r="G341" s="57"/>
      <c r="H341" s="57"/>
      <c r="I341" s="57"/>
      <c r="J341" s="57"/>
      <c r="K341" s="57"/>
      <c r="L341" s="57"/>
      <c r="M341" s="57"/>
      <c r="N341" s="57"/>
      <c r="O341" s="63"/>
      <c r="P341" s="57"/>
      <c r="Q341" s="57"/>
      <c r="R341" s="57"/>
      <c r="S341" s="57"/>
      <c r="T341" s="57"/>
      <c r="U341" s="57"/>
      <c r="V341" s="57"/>
      <c r="W341" s="57"/>
      <c r="X341" s="57"/>
      <c r="Y341" s="57"/>
      <c r="Z341" s="57"/>
      <c r="AA341" s="57"/>
      <c r="AB341" s="57"/>
      <c r="AC341" s="57"/>
      <c r="AD341" s="57"/>
      <c r="AE341" s="57"/>
      <c r="AF341" s="64"/>
      <c r="AG341" s="64"/>
      <c r="AH341" s="64"/>
      <c r="AI341" s="64"/>
      <c r="AJ341" s="61"/>
      <c r="AL341" s="62"/>
      <c r="AM341" s="24"/>
      <c r="AS341" s="24"/>
      <c r="AT341" s="24"/>
      <c r="AU341" s="24"/>
      <c r="AV341" s="24"/>
      <c r="AW341" s="24"/>
      <c r="AX341" s="24"/>
      <c r="AZ341" s="171"/>
      <c r="BA341" s="171"/>
      <c r="BB341" s="57"/>
      <c r="BC341" s="203"/>
      <c r="BD341" s="24"/>
      <c r="BE341" s="151"/>
      <c r="BG341" s="151"/>
      <c r="BI341" s="151"/>
      <c r="BL341" s="152"/>
    </row>
    <row r="342" spans="1:64" s="169" customFormat="1">
      <c r="A342" s="24"/>
      <c r="B342" s="24"/>
      <c r="C342" s="57"/>
      <c r="D342" s="57"/>
      <c r="E342" s="57"/>
      <c r="F342" s="57"/>
      <c r="G342" s="57"/>
      <c r="H342" s="57"/>
      <c r="I342" s="57"/>
      <c r="J342" s="57"/>
      <c r="K342" s="57"/>
      <c r="L342" s="57"/>
      <c r="M342" s="57"/>
      <c r="N342" s="57"/>
      <c r="O342" s="63"/>
      <c r="P342" s="57"/>
      <c r="Q342" s="57"/>
      <c r="R342" s="57"/>
      <c r="S342" s="57"/>
      <c r="T342" s="57"/>
      <c r="U342" s="57"/>
      <c r="V342" s="57"/>
      <c r="W342" s="57"/>
      <c r="X342" s="57"/>
      <c r="Y342" s="57"/>
      <c r="Z342" s="57"/>
      <c r="AA342" s="57"/>
      <c r="AB342" s="57"/>
      <c r="AC342" s="57"/>
      <c r="AD342" s="57"/>
      <c r="AE342" s="57"/>
      <c r="AF342" s="64"/>
      <c r="AG342" s="64"/>
      <c r="AH342" s="64"/>
      <c r="AI342" s="64"/>
      <c r="AJ342" s="61"/>
      <c r="AL342" s="62"/>
      <c r="AM342" s="24"/>
      <c r="AS342" s="24"/>
      <c r="AT342" s="24"/>
      <c r="AU342" s="24"/>
      <c r="AV342" s="24"/>
      <c r="AW342" s="24"/>
      <c r="AX342" s="24"/>
      <c r="AZ342" s="171"/>
      <c r="BA342" s="171"/>
      <c r="BB342" s="57"/>
      <c r="BC342" s="203"/>
      <c r="BD342" s="24"/>
      <c r="BE342" s="151"/>
      <c r="BG342" s="151"/>
      <c r="BI342" s="151"/>
      <c r="BL342" s="152"/>
    </row>
    <row r="343" spans="1:64" s="169" customFormat="1">
      <c r="A343" s="24"/>
      <c r="B343" s="24"/>
      <c r="C343" s="57"/>
      <c r="D343" s="57"/>
      <c r="E343" s="57"/>
      <c r="F343" s="57"/>
      <c r="G343" s="57"/>
      <c r="H343" s="57"/>
      <c r="I343" s="57"/>
      <c r="J343" s="57"/>
      <c r="K343" s="57"/>
      <c r="L343" s="57"/>
      <c r="M343" s="57"/>
      <c r="N343" s="57"/>
      <c r="O343" s="63"/>
      <c r="P343" s="57"/>
      <c r="Q343" s="57"/>
      <c r="R343" s="57"/>
      <c r="S343" s="57"/>
      <c r="T343" s="57"/>
      <c r="U343" s="57"/>
      <c r="V343" s="57"/>
      <c r="W343" s="57"/>
      <c r="X343" s="57"/>
      <c r="Y343" s="57"/>
      <c r="Z343" s="57"/>
      <c r="AA343" s="57"/>
      <c r="AB343" s="57"/>
      <c r="AC343" s="57"/>
      <c r="AD343" s="57"/>
      <c r="AE343" s="57"/>
      <c r="AF343" s="64"/>
      <c r="AG343" s="64"/>
      <c r="AH343" s="64"/>
      <c r="AI343" s="64"/>
      <c r="AJ343" s="61"/>
      <c r="AL343" s="62"/>
      <c r="AM343" s="24"/>
      <c r="AS343" s="24"/>
      <c r="AT343" s="24"/>
      <c r="AU343" s="24"/>
      <c r="AV343" s="24"/>
      <c r="AW343" s="24"/>
      <c r="AX343" s="24"/>
      <c r="AZ343" s="171"/>
      <c r="BA343" s="171"/>
      <c r="BB343" s="57"/>
      <c r="BC343" s="203"/>
      <c r="BD343" s="24"/>
      <c r="BE343" s="151"/>
      <c r="BG343" s="151"/>
      <c r="BI343" s="151"/>
      <c r="BL343" s="152"/>
    </row>
    <row r="344" spans="1:64" s="169" customFormat="1">
      <c r="A344" s="24"/>
      <c r="B344" s="24"/>
      <c r="C344" s="57"/>
      <c r="D344" s="57"/>
      <c r="E344" s="57"/>
      <c r="F344" s="57"/>
      <c r="G344" s="57"/>
      <c r="H344" s="57"/>
      <c r="I344" s="57"/>
      <c r="J344" s="57"/>
      <c r="K344" s="57"/>
      <c r="L344" s="57"/>
      <c r="M344" s="57"/>
      <c r="N344" s="57"/>
      <c r="O344" s="63"/>
      <c r="P344" s="57"/>
      <c r="Q344" s="57"/>
      <c r="R344" s="57"/>
      <c r="S344" s="57"/>
      <c r="T344" s="57"/>
      <c r="U344" s="57"/>
      <c r="V344" s="57"/>
      <c r="W344" s="57"/>
      <c r="X344" s="57"/>
      <c r="Y344" s="57"/>
      <c r="Z344" s="57"/>
      <c r="AA344" s="57"/>
      <c r="AB344" s="57"/>
      <c r="AC344" s="57"/>
      <c r="AD344" s="57"/>
      <c r="AE344" s="57"/>
      <c r="AF344" s="64"/>
      <c r="AG344" s="64"/>
      <c r="AH344" s="64"/>
      <c r="AI344" s="64"/>
      <c r="AJ344" s="61"/>
      <c r="AL344" s="62"/>
      <c r="AM344" s="24"/>
      <c r="AS344" s="24"/>
      <c r="AT344" s="24"/>
      <c r="AU344" s="24"/>
      <c r="AV344" s="24"/>
      <c r="AW344" s="24"/>
      <c r="AX344" s="24"/>
      <c r="AZ344" s="171"/>
      <c r="BA344" s="171"/>
      <c r="BB344" s="57"/>
      <c r="BC344" s="203"/>
      <c r="BD344" s="24"/>
      <c r="BE344" s="151"/>
      <c r="BG344" s="151"/>
      <c r="BI344" s="151"/>
      <c r="BL344" s="152"/>
    </row>
    <row r="345" spans="1:64" s="169" customFormat="1">
      <c r="A345" s="24"/>
      <c r="B345" s="24"/>
      <c r="C345" s="57"/>
      <c r="D345" s="57"/>
      <c r="E345" s="57"/>
      <c r="F345" s="57"/>
      <c r="G345" s="57"/>
      <c r="H345" s="57"/>
      <c r="I345" s="57"/>
      <c r="J345" s="57"/>
      <c r="K345" s="57"/>
      <c r="L345" s="57"/>
      <c r="M345" s="57"/>
      <c r="N345" s="57"/>
      <c r="O345" s="63"/>
      <c r="P345" s="57"/>
      <c r="Q345" s="57"/>
      <c r="R345" s="57"/>
      <c r="S345" s="57"/>
      <c r="T345" s="57"/>
      <c r="U345" s="57"/>
      <c r="V345" s="57"/>
      <c r="W345" s="57"/>
      <c r="X345" s="57"/>
      <c r="Y345" s="57"/>
      <c r="Z345" s="57"/>
      <c r="AA345" s="57"/>
      <c r="AB345" s="57"/>
      <c r="AC345" s="57"/>
      <c r="AD345" s="57"/>
      <c r="AE345" s="57"/>
      <c r="AF345" s="64"/>
      <c r="AG345" s="64"/>
      <c r="AH345" s="64"/>
      <c r="AI345" s="64"/>
      <c r="AJ345" s="61"/>
      <c r="AL345" s="62"/>
      <c r="AM345" s="24"/>
      <c r="AS345" s="24"/>
      <c r="AT345" s="24"/>
      <c r="AU345" s="24"/>
      <c r="AV345" s="24"/>
      <c r="AW345" s="24"/>
      <c r="AX345" s="24"/>
      <c r="AZ345" s="171"/>
      <c r="BA345" s="171"/>
      <c r="BB345" s="57"/>
      <c r="BC345" s="203"/>
      <c r="BD345" s="24"/>
      <c r="BE345" s="151"/>
      <c r="BG345" s="151"/>
      <c r="BI345" s="151"/>
      <c r="BL345" s="152"/>
    </row>
    <row r="346" spans="1:64" s="169" customFormat="1">
      <c r="A346" s="24"/>
      <c r="B346" s="24"/>
      <c r="C346" s="57"/>
      <c r="D346" s="57"/>
      <c r="E346" s="57"/>
      <c r="F346" s="57"/>
      <c r="G346" s="57"/>
      <c r="H346" s="57"/>
      <c r="I346" s="57"/>
      <c r="J346" s="57"/>
      <c r="K346" s="57"/>
      <c r="L346" s="57"/>
      <c r="M346" s="57"/>
      <c r="N346" s="57"/>
      <c r="O346" s="63"/>
      <c r="P346" s="57"/>
      <c r="Q346" s="57"/>
      <c r="R346" s="57"/>
      <c r="S346" s="57"/>
      <c r="T346" s="57"/>
      <c r="U346" s="57"/>
      <c r="V346" s="57"/>
      <c r="W346" s="57"/>
      <c r="X346" s="57"/>
      <c r="Y346" s="57"/>
      <c r="Z346" s="57"/>
      <c r="AA346" s="57"/>
      <c r="AB346" s="57"/>
      <c r="AC346" s="57"/>
      <c r="AD346" s="57"/>
      <c r="AE346" s="57"/>
      <c r="AF346" s="64"/>
      <c r="AG346" s="64"/>
      <c r="AH346" s="64"/>
      <c r="AI346" s="64"/>
      <c r="AJ346" s="61"/>
      <c r="AL346" s="62"/>
      <c r="AM346" s="24"/>
      <c r="AS346" s="24"/>
      <c r="AT346" s="24"/>
      <c r="AU346" s="24"/>
      <c r="AV346" s="24"/>
      <c r="AW346" s="24"/>
      <c r="AX346" s="24"/>
      <c r="AZ346" s="171"/>
      <c r="BA346" s="171"/>
      <c r="BB346" s="57"/>
      <c r="BC346" s="203"/>
      <c r="BD346" s="24"/>
      <c r="BE346" s="151"/>
      <c r="BG346" s="151"/>
      <c r="BI346" s="151"/>
      <c r="BL346" s="152"/>
    </row>
    <row r="347" spans="1:64" s="169" customFormat="1">
      <c r="A347" s="24"/>
      <c r="B347" s="24"/>
      <c r="C347" s="57"/>
      <c r="D347" s="57"/>
      <c r="E347" s="57"/>
      <c r="F347" s="57"/>
      <c r="G347" s="57"/>
      <c r="H347" s="57"/>
      <c r="I347" s="57"/>
      <c r="J347" s="57"/>
      <c r="K347" s="57"/>
      <c r="L347" s="57"/>
      <c r="M347" s="57"/>
      <c r="N347" s="57"/>
      <c r="O347" s="63"/>
      <c r="P347" s="57"/>
      <c r="Q347" s="57"/>
      <c r="R347" s="57"/>
      <c r="S347" s="57"/>
      <c r="T347" s="57"/>
      <c r="U347" s="57"/>
      <c r="V347" s="57"/>
      <c r="W347" s="57"/>
      <c r="X347" s="57"/>
      <c r="Y347" s="57"/>
      <c r="Z347" s="57"/>
      <c r="AA347" s="57"/>
      <c r="AB347" s="57"/>
      <c r="AC347" s="57"/>
      <c r="AD347" s="57"/>
      <c r="AE347" s="57"/>
      <c r="AF347" s="64"/>
      <c r="AG347" s="64"/>
      <c r="AH347" s="64"/>
      <c r="AI347" s="64"/>
      <c r="AJ347" s="61"/>
      <c r="AL347" s="62"/>
      <c r="AM347" s="24"/>
      <c r="AS347" s="24"/>
      <c r="AT347" s="24"/>
      <c r="AU347" s="24"/>
      <c r="AV347" s="24"/>
      <c r="AW347" s="24"/>
      <c r="AX347" s="24"/>
      <c r="AZ347" s="171"/>
      <c r="BA347" s="171"/>
      <c r="BB347" s="57"/>
      <c r="BC347" s="203"/>
      <c r="BD347" s="24"/>
      <c r="BE347" s="151"/>
      <c r="BG347" s="151"/>
      <c r="BI347" s="151"/>
      <c r="BL347" s="152"/>
    </row>
    <row r="348" spans="1:64" s="169" customFormat="1">
      <c r="A348" s="24"/>
      <c r="B348" s="24"/>
      <c r="C348" s="57"/>
      <c r="D348" s="57"/>
      <c r="E348" s="57"/>
      <c r="F348" s="57"/>
      <c r="G348" s="57"/>
      <c r="H348" s="57"/>
      <c r="I348" s="57"/>
      <c r="J348" s="57"/>
      <c r="K348" s="57"/>
      <c r="L348" s="57"/>
      <c r="M348" s="57"/>
      <c r="N348" s="57"/>
      <c r="O348" s="63"/>
      <c r="P348" s="57"/>
      <c r="Q348" s="57"/>
      <c r="R348" s="57"/>
      <c r="S348" s="57"/>
      <c r="T348" s="57"/>
      <c r="U348" s="57"/>
      <c r="V348" s="57"/>
      <c r="W348" s="57"/>
      <c r="X348" s="57"/>
      <c r="Y348" s="57"/>
      <c r="Z348" s="57"/>
      <c r="AA348" s="57"/>
      <c r="AB348" s="57"/>
      <c r="AC348" s="57"/>
      <c r="AD348" s="57"/>
      <c r="AE348" s="57"/>
      <c r="AF348" s="64"/>
      <c r="AG348" s="64"/>
      <c r="AH348" s="64"/>
      <c r="AI348" s="64"/>
      <c r="AJ348" s="61"/>
      <c r="AL348" s="62"/>
      <c r="AM348" s="24"/>
      <c r="AS348" s="24"/>
      <c r="AT348" s="24"/>
      <c r="AU348" s="24"/>
      <c r="AV348" s="24"/>
      <c r="AW348" s="24"/>
      <c r="AX348" s="24"/>
      <c r="AZ348" s="171"/>
      <c r="BA348" s="171"/>
      <c r="BB348" s="57"/>
      <c r="BC348" s="203"/>
      <c r="BD348" s="24"/>
      <c r="BE348" s="151"/>
      <c r="BG348" s="151"/>
      <c r="BI348" s="151"/>
      <c r="BL348" s="152"/>
    </row>
    <row r="349" spans="1:64" s="169" customFormat="1">
      <c r="A349" s="24"/>
      <c r="B349" s="24"/>
      <c r="C349" s="57"/>
      <c r="D349" s="57"/>
      <c r="E349" s="57"/>
      <c r="F349" s="57"/>
      <c r="G349" s="57"/>
      <c r="H349" s="57"/>
      <c r="I349" s="57"/>
      <c r="J349" s="57"/>
      <c r="K349" s="57"/>
      <c r="L349" s="57"/>
      <c r="M349" s="57"/>
      <c r="N349" s="57"/>
      <c r="O349" s="63"/>
      <c r="P349" s="57"/>
      <c r="Q349" s="57"/>
      <c r="R349" s="57"/>
      <c r="S349" s="57"/>
      <c r="T349" s="57"/>
      <c r="U349" s="57"/>
      <c r="V349" s="57"/>
      <c r="W349" s="57"/>
      <c r="X349" s="57"/>
      <c r="Y349" s="57"/>
      <c r="Z349" s="57"/>
      <c r="AA349" s="57"/>
      <c r="AB349" s="57"/>
      <c r="AC349" s="57"/>
      <c r="AD349" s="57"/>
      <c r="AE349" s="57"/>
      <c r="AF349" s="64"/>
      <c r="AG349" s="64"/>
      <c r="AH349" s="64"/>
      <c r="AI349" s="64"/>
      <c r="AJ349" s="61"/>
      <c r="AL349" s="62"/>
      <c r="AM349" s="24"/>
      <c r="AS349" s="24"/>
      <c r="AT349" s="24"/>
      <c r="AU349" s="24"/>
      <c r="AV349" s="24"/>
      <c r="AW349" s="24"/>
      <c r="AX349" s="24"/>
      <c r="AZ349" s="171"/>
      <c r="BA349" s="171"/>
      <c r="BB349" s="57"/>
      <c r="BC349" s="203"/>
      <c r="BD349" s="24"/>
      <c r="BE349" s="151"/>
      <c r="BG349" s="151"/>
      <c r="BI349" s="151"/>
      <c r="BL349" s="152"/>
    </row>
    <row r="350" spans="1:64" s="169" customFormat="1">
      <c r="A350" s="24"/>
      <c r="B350" s="24"/>
      <c r="C350" s="57"/>
      <c r="D350" s="57"/>
      <c r="E350" s="57"/>
      <c r="F350" s="57"/>
      <c r="G350" s="57"/>
      <c r="H350" s="57"/>
      <c r="I350" s="57"/>
      <c r="J350" s="57"/>
      <c r="K350" s="57"/>
      <c r="L350" s="57"/>
      <c r="M350" s="57"/>
      <c r="N350" s="57"/>
      <c r="O350" s="63"/>
      <c r="P350" s="57"/>
      <c r="Q350" s="57"/>
      <c r="R350" s="57"/>
      <c r="S350" s="57"/>
      <c r="T350" s="57"/>
      <c r="U350" s="57"/>
      <c r="V350" s="57"/>
      <c r="W350" s="57"/>
      <c r="X350" s="57"/>
      <c r="Y350" s="57"/>
      <c r="Z350" s="57"/>
      <c r="AA350" s="57"/>
      <c r="AB350" s="57"/>
      <c r="AC350" s="57"/>
      <c r="AD350" s="57"/>
      <c r="AE350" s="57"/>
      <c r="AF350" s="64"/>
      <c r="AG350" s="64"/>
      <c r="AH350" s="64"/>
      <c r="AI350" s="64"/>
      <c r="AJ350" s="61"/>
      <c r="AL350" s="62"/>
      <c r="AM350" s="24"/>
      <c r="AS350" s="24"/>
      <c r="AT350" s="24"/>
      <c r="AU350" s="24"/>
      <c r="AV350" s="24"/>
      <c r="AW350" s="24"/>
      <c r="AX350" s="24"/>
      <c r="AZ350" s="171"/>
      <c r="BA350" s="171"/>
      <c r="BB350" s="57"/>
      <c r="BC350" s="203"/>
      <c r="BD350" s="24"/>
      <c r="BE350" s="151"/>
      <c r="BG350" s="151"/>
      <c r="BI350" s="151"/>
      <c r="BL350" s="152"/>
    </row>
    <row r="351" spans="1:64" s="169" customFormat="1">
      <c r="A351" s="24"/>
      <c r="B351" s="24"/>
      <c r="C351" s="57"/>
      <c r="D351" s="57"/>
      <c r="E351" s="57"/>
      <c r="F351" s="57"/>
      <c r="G351" s="57"/>
      <c r="H351" s="57"/>
      <c r="I351" s="57"/>
      <c r="J351" s="57"/>
      <c r="K351" s="57"/>
      <c r="L351" s="57"/>
      <c r="M351" s="57"/>
      <c r="N351" s="57"/>
      <c r="O351" s="63"/>
      <c r="P351" s="57"/>
      <c r="Q351" s="57"/>
      <c r="R351" s="57"/>
      <c r="S351" s="57"/>
      <c r="T351" s="57"/>
      <c r="U351" s="57"/>
      <c r="V351" s="57"/>
      <c r="W351" s="57"/>
      <c r="X351" s="57"/>
      <c r="Y351" s="57"/>
      <c r="Z351" s="57"/>
      <c r="AA351" s="57"/>
      <c r="AB351" s="57"/>
      <c r="AC351" s="57"/>
      <c r="AD351" s="57"/>
      <c r="AE351" s="57"/>
      <c r="AF351" s="64"/>
      <c r="AG351" s="64"/>
      <c r="AH351" s="64"/>
      <c r="AI351" s="64"/>
      <c r="AJ351" s="61"/>
      <c r="AL351" s="62"/>
      <c r="AM351" s="24"/>
      <c r="AS351" s="24"/>
      <c r="AT351" s="24"/>
      <c r="AU351" s="24"/>
      <c r="AV351" s="24"/>
      <c r="AW351" s="24"/>
      <c r="AX351" s="24"/>
      <c r="AZ351" s="171"/>
      <c r="BA351" s="171"/>
      <c r="BB351" s="57"/>
      <c r="BC351" s="203"/>
      <c r="BD351" s="24"/>
      <c r="BE351" s="151"/>
      <c r="BG351" s="151"/>
      <c r="BI351" s="151"/>
      <c r="BL351" s="152"/>
    </row>
    <row r="352" spans="1:64" s="169" customFormat="1">
      <c r="A352" s="24"/>
      <c r="B352" s="24"/>
      <c r="C352" s="57"/>
      <c r="D352" s="57"/>
      <c r="E352" s="57"/>
      <c r="F352" s="57"/>
      <c r="G352" s="57"/>
      <c r="H352" s="57"/>
      <c r="I352" s="57"/>
      <c r="J352" s="57"/>
      <c r="K352" s="57"/>
      <c r="L352" s="57"/>
      <c r="M352" s="57"/>
      <c r="N352" s="57"/>
      <c r="O352" s="63"/>
      <c r="P352" s="57"/>
      <c r="Q352" s="57"/>
      <c r="R352" s="57"/>
      <c r="S352" s="57"/>
      <c r="T352" s="57"/>
      <c r="U352" s="57"/>
      <c r="V352" s="57"/>
      <c r="W352" s="57"/>
      <c r="X352" s="57"/>
      <c r="Y352" s="57"/>
      <c r="Z352" s="57"/>
      <c r="AA352" s="57"/>
      <c r="AB352" s="57"/>
      <c r="AC352" s="57"/>
      <c r="AD352" s="57"/>
      <c r="AE352" s="57"/>
      <c r="AF352" s="64"/>
      <c r="AG352" s="64"/>
      <c r="AH352" s="64"/>
      <c r="AI352" s="64"/>
      <c r="AJ352" s="61"/>
      <c r="AL352" s="62"/>
      <c r="AM352" s="24"/>
      <c r="AS352" s="24"/>
      <c r="AT352" s="24"/>
      <c r="AU352" s="24"/>
      <c r="AV352" s="24"/>
      <c r="AW352" s="24"/>
      <c r="AX352" s="24"/>
      <c r="AZ352" s="171"/>
      <c r="BA352" s="171"/>
      <c r="BB352" s="57"/>
      <c r="BC352" s="203"/>
      <c r="BD352" s="24"/>
      <c r="BE352" s="151"/>
      <c r="BG352" s="151"/>
      <c r="BI352" s="151"/>
      <c r="BL352" s="152"/>
    </row>
    <row r="353" spans="1:64" s="169" customFormat="1">
      <c r="A353" s="24"/>
      <c r="B353" s="24"/>
      <c r="C353" s="57"/>
      <c r="D353" s="57"/>
      <c r="E353" s="57"/>
      <c r="F353" s="57"/>
      <c r="G353" s="57"/>
      <c r="H353" s="57"/>
      <c r="I353" s="57"/>
      <c r="J353" s="57"/>
      <c r="K353" s="57"/>
      <c r="L353" s="57"/>
      <c r="M353" s="57"/>
      <c r="N353" s="57"/>
      <c r="O353" s="63"/>
      <c r="P353" s="57"/>
      <c r="Q353" s="57"/>
      <c r="R353" s="57"/>
      <c r="S353" s="57"/>
      <c r="T353" s="57"/>
      <c r="U353" s="57"/>
      <c r="V353" s="57"/>
      <c r="W353" s="57"/>
      <c r="X353" s="57"/>
      <c r="Y353" s="57"/>
      <c r="Z353" s="57"/>
      <c r="AA353" s="57"/>
      <c r="AB353" s="57"/>
      <c r="AC353" s="57"/>
      <c r="AD353" s="57"/>
      <c r="AE353" s="57"/>
      <c r="AF353" s="64"/>
      <c r="AG353" s="64"/>
      <c r="AH353" s="64"/>
      <c r="AI353" s="64"/>
      <c r="AJ353" s="61"/>
      <c r="AL353" s="62"/>
      <c r="AM353" s="24"/>
      <c r="AS353" s="24"/>
      <c r="AT353" s="24"/>
      <c r="AU353" s="24"/>
      <c r="AV353" s="24"/>
      <c r="AW353" s="24"/>
      <c r="AX353" s="24"/>
      <c r="AZ353" s="171"/>
      <c r="BA353" s="171"/>
      <c r="BB353" s="57"/>
      <c r="BC353" s="203"/>
      <c r="BD353" s="24"/>
      <c r="BE353" s="151"/>
      <c r="BG353" s="151"/>
      <c r="BI353" s="151"/>
      <c r="BL353" s="152"/>
    </row>
    <row r="354" spans="1:64" s="169" customFormat="1">
      <c r="A354" s="24"/>
      <c r="B354" s="24"/>
      <c r="C354" s="57"/>
      <c r="D354" s="57"/>
      <c r="E354" s="57"/>
      <c r="F354" s="57"/>
      <c r="G354" s="57"/>
      <c r="H354" s="57"/>
      <c r="I354" s="57"/>
      <c r="J354" s="57"/>
      <c r="K354" s="57"/>
      <c r="L354" s="57"/>
      <c r="M354" s="57"/>
      <c r="N354" s="57"/>
      <c r="O354" s="63"/>
      <c r="P354" s="57"/>
      <c r="Q354" s="57"/>
      <c r="R354" s="57"/>
      <c r="S354" s="57"/>
      <c r="T354" s="57"/>
      <c r="U354" s="57"/>
      <c r="V354" s="57"/>
      <c r="W354" s="57"/>
      <c r="X354" s="57"/>
      <c r="Y354" s="57"/>
      <c r="Z354" s="57"/>
      <c r="AA354" s="57"/>
      <c r="AB354" s="57"/>
      <c r="AC354" s="57"/>
      <c r="AD354" s="57"/>
      <c r="AE354" s="57"/>
      <c r="AF354" s="64"/>
      <c r="AG354" s="64"/>
      <c r="AH354" s="64"/>
      <c r="AI354" s="64"/>
      <c r="AJ354" s="61"/>
      <c r="AL354" s="62"/>
      <c r="AM354" s="24"/>
      <c r="AS354" s="24"/>
      <c r="AT354" s="24"/>
      <c r="AU354" s="24"/>
      <c r="AV354" s="24"/>
      <c r="AW354" s="24"/>
      <c r="AX354" s="24"/>
      <c r="AZ354" s="171"/>
      <c r="BA354" s="171"/>
      <c r="BB354" s="57"/>
      <c r="BC354" s="203"/>
      <c r="BD354" s="24"/>
      <c r="BE354" s="151"/>
      <c r="BG354" s="151"/>
      <c r="BI354" s="151"/>
      <c r="BL354" s="152"/>
    </row>
    <row r="355" spans="1:64" s="169" customFormat="1">
      <c r="A355" s="24"/>
      <c r="B355" s="24"/>
      <c r="C355" s="57"/>
      <c r="D355" s="57"/>
      <c r="E355" s="57"/>
      <c r="F355" s="57"/>
      <c r="G355" s="57"/>
      <c r="H355" s="57"/>
      <c r="I355" s="57"/>
      <c r="J355" s="57"/>
      <c r="K355" s="57"/>
      <c r="L355" s="57"/>
      <c r="M355" s="57"/>
      <c r="N355" s="57"/>
      <c r="O355" s="63"/>
      <c r="P355" s="57"/>
      <c r="Q355" s="57"/>
      <c r="R355" s="57"/>
      <c r="S355" s="57"/>
      <c r="T355" s="57"/>
      <c r="U355" s="57"/>
      <c r="V355" s="57"/>
      <c r="W355" s="57"/>
      <c r="X355" s="57"/>
      <c r="Y355" s="57"/>
      <c r="Z355" s="57"/>
      <c r="AA355" s="57"/>
      <c r="AB355" s="57"/>
      <c r="AC355" s="57"/>
      <c r="AD355" s="57"/>
      <c r="AE355" s="57"/>
      <c r="AF355" s="64"/>
      <c r="AG355" s="64"/>
      <c r="AH355" s="64"/>
      <c r="AI355" s="64"/>
      <c r="AJ355" s="61"/>
      <c r="AL355" s="62"/>
      <c r="AM355" s="24"/>
      <c r="AS355" s="24"/>
      <c r="AT355" s="24"/>
      <c r="AU355" s="24"/>
      <c r="AV355" s="24"/>
      <c r="AW355" s="24"/>
      <c r="AX355" s="24"/>
      <c r="AZ355" s="171"/>
      <c r="BA355" s="171"/>
      <c r="BB355" s="57"/>
      <c r="BC355" s="203"/>
      <c r="BD355" s="24"/>
      <c r="BE355" s="151"/>
      <c r="BG355" s="151"/>
      <c r="BI355" s="151"/>
      <c r="BL355" s="152"/>
    </row>
    <row r="356" spans="1:64" s="169" customFormat="1">
      <c r="A356" s="24"/>
      <c r="B356" s="24"/>
      <c r="C356" s="57"/>
      <c r="D356" s="57"/>
      <c r="E356" s="57"/>
      <c r="F356" s="57"/>
      <c r="G356" s="57"/>
      <c r="H356" s="57"/>
      <c r="I356" s="57"/>
      <c r="J356" s="57"/>
      <c r="K356" s="57"/>
      <c r="L356" s="57"/>
      <c r="M356" s="57"/>
      <c r="N356" s="57"/>
      <c r="O356" s="63"/>
      <c r="P356" s="57"/>
      <c r="Q356" s="57"/>
      <c r="R356" s="57"/>
      <c r="S356" s="57"/>
      <c r="T356" s="57"/>
      <c r="U356" s="57"/>
      <c r="V356" s="57"/>
      <c r="W356" s="57"/>
      <c r="X356" s="57"/>
      <c r="Y356" s="57"/>
      <c r="Z356" s="57"/>
      <c r="AA356" s="57"/>
      <c r="AB356" s="57"/>
      <c r="AC356" s="57"/>
      <c r="AD356" s="57"/>
      <c r="AE356" s="57"/>
      <c r="AF356" s="64"/>
      <c r="AG356" s="64"/>
      <c r="AH356" s="64"/>
      <c r="AI356" s="64"/>
      <c r="AJ356" s="61"/>
      <c r="AL356" s="62"/>
      <c r="AM356" s="24"/>
      <c r="AS356" s="24"/>
      <c r="AT356" s="24"/>
      <c r="AU356" s="24"/>
      <c r="AV356" s="24"/>
      <c r="AW356" s="24"/>
      <c r="AX356" s="24"/>
      <c r="AZ356" s="171"/>
      <c r="BA356" s="171"/>
      <c r="BB356" s="57"/>
      <c r="BC356" s="203"/>
      <c r="BD356" s="24"/>
      <c r="BE356" s="151"/>
      <c r="BG356" s="151"/>
      <c r="BI356" s="151"/>
      <c r="BL356" s="152"/>
    </row>
    <row r="357" spans="1:64" s="169" customFormat="1">
      <c r="A357" s="24"/>
      <c r="B357" s="24"/>
      <c r="C357" s="57"/>
      <c r="D357" s="57"/>
      <c r="E357" s="57"/>
      <c r="F357" s="57"/>
      <c r="G357" s="57"/>
      <c r="H357" s="57"/>
      <c r="I357" s="57"/>
      <c r="J357" s="57"/>
      <c r="K357" s="57"/>
      <c r="L357" s="57"/>
      <c r="M357" s="57"/>
      <c r="N357" s="57"/>
      <c r="O357" s="63"/>
      <c r="P357" s="57"/>
      <c r="Q357" s="57"/>
      <c r="R357" s="57"/>
      <c r="S357" s="57"/>
      <c r="T357" s="57"/>
      <c r="U357" s="57"/>
      <c r="V357" s="57"/>
      <c r="W357" s="57"/>
      <c r="X357" s="57"/>
      <c r="Y357" s="57"/>
      <c r="Z357" s="57"/>
      <c r="AA357" s="57"/>
      <c r="AB357" s="57"/>
      <c r="AC357" s="57"/>
      <c r="AD357" s="57"/>
      <c r="AE357" s="57"/>
      <c r="AF357" s="64"/>
      <c r="AG357" s="64"/>
      <c r="AH357" s="64"/>
      <c r="AI357" s="64"/>
      <c r="AJ357" s="61"/>
      <c r="AL357" s="62"/>
      <c r="AM357" s="24"/>
      <c r="AS357" s="24"/>
      <c r="AT357" s="24"/>
      <c r="AU357" s="24"/>
      <c r="AV357" s="24"/>
      <c r="AW357" s="24"/>
      <c r="AX357" s="24"/>
      <c r="AZ357" s="171"/>
      <c r="BA357" s="171"/>
      <c r="BB357" s="57"/>
      <c r="BC357" s="203"/>
      <c r="BD357" s="24"/>
      <c r="BE357" s="151"/>
      <c r="BG357" s="151"/>
      <c r="BI357" s="151"/>
      <c r="BL357" s="152"/>
    </row>
    <row r="358" spans="1:64" s="169" customFormat="1">
      <c r="A358" s="24"/>
      <c r="B358" s="24"/>
      <c r="C358" s="57"/>
      <c r="D358" s="57"/>
      <c r="E358" s="57"/>
      <c r="F358" s="57"/>
      <c r="G358" s="57"/>
      <c r="H358" s="57"/>
      <c r="I358" s="57"/>
      <c r="J358" s="57"/>
      <c r="K358" s="57"/>
      <c r="L358" s="57"/>
      <c r="M358" s="57"/>
      <c r="N358" s="57"/>
      <c r="O358" s="63"/>
      <c r="P358" s="57"/>
      <c r="Q358" s="57"/>
      <c r="R358" s="57"/>
      <c r="S358" s="57"/>
      <c r="T358" s="57"/>
      <c r="U358" s="57"/>
      <c r="V358" s="57"/>
      <c r="W358" s="57"/>
      <c r="X358" s="57"/>
      <c r="Y358" s="57"/>
      <c r="Z358" s="57"/>
      <c r="AA358" s="57"/>
      <c r="AB358" s="57"/>
      <c r="AC358" s="57"/>
      <c r="AD358" s="57"/>
      <c r="AE358" s="57"/>
      <c r="AF358" s="64"/>
      <c r="AG358" s="64"/>
      <c r="AH358" s="64"/>
      <c r="AI358" s="64"/>
      <c r="AJ358" s="61"/>
      <c r="AL358" s="62"/>
      <c r="AM358" s="24"/>
      <c r="AS358" s="24"/>
      <c r="AT358" s="24"/>
      <c r="AU358" s="24"/>
      <c r="AV358" s="24"/>
      <c r="AW358" s="24"/>
      <c r="AX358" s="24"/>
      <c r="AZ358" s="171"/>
      <c r="BA358" s="171"/>
      <c r="BB358" s="57"/>
      <c r="BC358" s="203"/>
      <c r="BD358" s="24"/>
      <c r="BE358" s="151"/>
      <c r="BG358" s="151"/>
      <c r="BI358" s="151"/>
      <c r="BL358" s="152"/>
    </row>
    <row r="359" spans="1:64" s="169" customFormat="1">
      <c r="A359" s="24"/>
      <c r="B359" s="24"/>
      <c r="C359" s="57"/>
      <c r="D359" s="57"/>
      <c r="E359" s="57"/>
      <c r="F359" s="57"/>
      <c r="G359" s="57"/>
      <c r="H359" s="57"/>
      <c r="I359" s="57"/>
      <c r="J359" s="57"/>
      <c r="K359" s="57"/>
      <c r="L359" s="57"/>
      <c r="M359" s="57"/>
      <c r="N359" s="57"/>
      <c r="O359" s="63"/>
      <c r="P359" s="57"/>
      <c r="Q359" s="57"/>
      <c r="R359" s="57"/>
      <c r="S359" s="57"/>
      <c r="T359" s="57"/>
      <c r="U359" s="57"/>
      <c r="V359" s="57"/>
      <c r="W359" s="57"/>
      <c r="X359" s="57"/>
      <c r="Y359" s="57"/>
      <c r="Z359" s="57"/>
      <c r="AA359" s="57"/>
      <c r="AB359" s="57"/>
      <c r="AC359" s="57"/>
      <c r="AD359" s="57"/>
      <c r="AE359" s="57"/>
      <c r="AF359" s="64"/>
      <c r="AG359" s="64"/>
      <c r="AH359" s="64"/>
      <c r="AI359" s="64"/>
      <c r="AJ359" s="61"/>
      <c r="AL359" s="62"/>
      <c r="AM359" s="24"/>
      <c r="AS359" s="24"/>
      <c r="AT359" s="24"/>
      <c r="AU359" s="24"/>
      <c r="AV359" s="24"/>
      <c r="AW359" s="24"/>
      <c r="AX359" s="24"/>
      <c r="AZ359" s="171"/>
      <c r="BA359" s="171"/>
      <c r="BB359" s="57"/>
      <c r="BC359" s="203"/>
      <c r="BD359" s="24"/>
      <c r="BE359" s="151"/>
      <c r="BG359" s="151"/>
      <c r="BI359" s="151"/>
      <c r="BL359" s="152"/>
    </row>
    <row r="360" spans="1:64" s="169" customFormat="1">
      <c r="A360" s="24"/>
      <c r="B360" s="24"/>
      <c r="C360" s="57"/>
      <c r="D360" s="57"/>
      <c r="E360" s="57"/>
      <c r="F360" s="57"/>
      <c r="G360" s="57"/>
      <c r="H360" s="57"/>
      <c r="I360" s="57"/>
      <c r="J360" s="57"/>
      <c r="K360" s="57"/>
      <c r="L360" s="57"/>
      <c r="M360" s="57"/>
      <c r="N360" s="57"/>
      <c r="O360" s="63"/>
      <c r="P360" s="57"/>
      <c r="Q360" s="57"/>
      <c r="R360" s="57"/>
      <c r="S360" s="57"/>
      <c r="T360" s="57"/>
      <c r="U360" s="57"/>
      <c r="V360" s="57"/>
      <c r="W360" s="57"/>
      <c r="X360" s="57"/>
      <c r="Y360" s="57"/>
      <c r="Z360" s="57"/>
      <c r="AA360" s="57"/>
      <c r="AB360" s="57"/>
      <c r="AC360" s="57"/>
      <c r="AD360" s="57"/>
      <c r="AE360" s="57"/>
      <c r="AF360" s="64"/>
      <c r="AG360" s="64"/>
      <c r="AH360" s="64"/>
      <c r="AI360" s="64"/>
      <c r="AJ360" s="61"/>
      <c r="AL360" s="62"/>
      <c r="AM360" s="24"/>
      <c r="AS360" s="24"/>
      <c r="AT360" s="24"/>
      <c r="AU360" s="24"/>
      <c r="AV360" s="24"/>
      <c r="AW360" s="24"/>
      <c r="AX360" s="24"/>
      <c r="AZ360" s="171"/>
      <c r="BA360" s="171"/>
      <c r="BB360" s="57"/>
      <c r="BC360" s="203"/>
      <c r="BD360" s="24"/>
      <c r="BE360" s="151"/>
      <c r="BG360" s="151"/>
      <c r="BI360" s="151"/>
      <c r="BL360" s="152"/>
    </row>
    <row r="361" spans="1:64" s="169" customFormat="1">
      <c r="A361" s="24"/>
      <c r="B361" s="24"/>
      <c r="C361" s="57"/>
      <c r="D361" s="57"/>
      <c r="E361" s="57"/>
      <c r="F361" s="57"/>
      <c r="G361" s="57"/>
      <c r="H361" s="57"/>
      <c r="I361" s="57"/>
      <c r="J361" s="57"/>
      <c r="K361" s="57"/>
      <c r="L361" s="57"/>
      <c r="M361" s="57"/>
      <c r="N361" s="57"/>
      <c r="O361" s="63"/>
      <c r="P361" s="57"/>
      <c r="Q361" s="57"/>
      <c r="R361" s="57"/>
      <c r="S361" s="57"/>
      <c r="T361" s="57"/>
      <c r="U361" s="57"/>
      <c r="V361" s="57"/>
      <c r="W361" s="57"/>
      <c r="X361" s="57"/>
      <c r="Y361" s="57"/>
      <c r="Z361" s="57"/>
      <c r="AA361" s="57"/>
      <c r="AB361" s="57"/>
      <c r="AC361" s="57"/>
      <c r="AD361" s="57"/>
      <c r="AE361" s="57"/>
      <c r="AF361" s="64"/>
      <c r="AG361" s="64"/>
      <c r="AH361" s="64"/>
      <c r="AI361" s="64"/>
      <c r="AJ361" s="61"/>
      <c r="AL361" s="62"/>
      <c r="AM361" s="24"/>
      <c r="AS361" s="24"/>
      <c r="AT361" s="24"/>
      <c r="AU361" s="24"/>
      <c r="AV361" s="24"/>
      <c r="AW361" s="24"/>
      <c r="AX361" s="24"/>
      <c r="AZ361" s="171"/>
      <c r="BA361" s="171"/>
      <c r="BB361" s="57"/>
      <c r="BC361" s="203"/>
      <c r="BD361" s="24"/>
      <c r="BE361" s="151"/>
      <c r="BG361" s="151"/>
      <c r="BI361" s="151"/>
      <c r="BL361" s="152"/>
    </row>
    <row r="362" spans="1:64" s="169" customFormat="1">
      <c r="A362" s="24"/>
      <c r="B362" s="24"/>
      <c r="C362" s="57"/>
      <c r="D362" s="57"/>
      <c r="E362" s="57"/>
      <c r="F362" s="57"/>
      <c r="G362" s="57"/>
      <c r="H362" s="57"/>
      <c r="I362" s="57"/>
      <c r="J362" s="57"/>
      <c r="K362" s="57"/>
      <c r="L362" s="57"/>
      <c r="M362" s="57"/>
      <c r="N362" s="57"/>
      <c r="O362" s="63"/>
      <c r="P362" s="57"/>
      <c r="Q362" s="57"/>
      <c r="R362" s="57"/>
      <c r="S362" s="57"/>
      <c r="T362" s="57"/>
      <c r="U362" s="57"/>
      <c r="V362" s="57"/>
      <c r="W362" s="57"/>
      <c r="X362" s="57"/>
      <c r="Y362" s="57"/>
      <c r="Z362" s="57"/>
      <c r="AA362" s="57"/>
      <c r="AB362" s="57"/>
      <c r="AC362" s="57"/>
      <c r="AD362" s="57"/>
      <c r="AE362" s="57"/>
      <c r="AF362" s="64"/>
      <c r="AG362" s="64"/>
      <c r="AH362" s="64"/>
      <c r="AI362" s="64"/>
      <c r="AJ362" s="61"/>
      <c r="AL362" s="62"/>
      <c r="AM362" s="24"/>
      <c r="AS362" s="24"/>
      <c r="AT362" s="24"/>
      <c r="AU362" s="24"/>
      <c r="AV362" s="24"/>
      <c r="AW362" s="24"/>
      <c r="AX362" s="24"/>
      <c r="AZ362" s="171"/>
      <c r="BA362" s="171"/>
      <c r="BB362" s="57"/>
      <c r="BC362" s="203"/>
      <c r="BD362" s="24"/>
      <c r="BE362" s="151"/>
      <c r="BG362" s="151"/>
      <c r="BI362" s="151"/>
      <c r="BL362" s="152"/>
    </row>
    <row r="363" spans="1:64" s="169" customFormat="1">
      <c r="A363" s="24"/>
      <c r="B363" s="24"/>
      <c r="C363" s="57"/>
      <c r="D363" s="57"/>
      <c r="E363" s="57"/>
      <c r="F363" s="57"/>
      <c r="G363" s="57"/>
      <c r="H363" s="57"/>
      <c r="I363" s="57"/>
      <c r="J363" s="57"/>
      <c r="K363" s="57"/>
      <c r="L363" s="57"/>
      <c r="M363" s="57"/>
      <c r="N363" s="57"/>
      <c r="O363" s="63"/>
      <c r="P363" s="57"/>
      <c r="Q363" s="57"/>
      <c r="R363" s="57"/>
      <c r="S363" s="57"/>
      <c r="T363" s="57"/>
      <c r="U363" s="57"/>
      <c r="V363" s="57"/>
      <c r="W363" s="57"/>
      <c r="X363" s="57"/>
      <c r="Y363" s="57"/>
      <c r="Z363" s="57"/>
      <c r="AA363" s="57"/>
      <c r="AB363" s="57"/>
      <c r="AC363" s="57"/>
      <c r="AD363" s="57"/>
      <c r="AE363" s="57"/>
      <c r="AF363" s="64"/>
      <c r="AG363" s="64"/>
      <c r="AH363" s="64"/>
      <c r="AI363" s="64"/>
      <c r="AJ363" s="61"/>
      <c r="AL363" s="62"/>
      <c r="AM363" s="24"/>
      <c r="AS363" s="24"/>
      <c r="AT363" s="24"/>
      <c r="AU363" s="24"/>
      <c r="AV363" s="24"/>
      <c r="AW363" s="24"/>
      <c r="AX363" s="24"/>
      <c r="AZ363" s="171"/>
      <c r="BA363" s="171"/>
      <c r="BB363" s="57"/>
      <c r="BC363" s="203"/>
      <c r="BD363" s="24"/>
      <c r="BE363" s="151"/>
      <c r="BG363" s="151"/>
      <c r="BI363" s="151"/>
      <c r="BL363" s="152"/>
    </row>
    <row r="364" spans="1:64" s="169" customFormat="1">
      <c r="A364" s="24"/>
      <c r="B364" s="24"/>
      <c r="C364" s="57"/>
      <c r="D364" s="57"/>
      <c r="E364" s="57"/>
      <c r="F364" s="57"/>
      <c r="G364" s="57"/>
      <c r="H364" s="57"/>
      <c r="I364" s="57"/>
      <c r="J364" s="57"/>
      <c r="K364" s="57"/>
      <c r="L364" s="57"/>
      <c r="M364" s="57"/>
      <c r="N364" s="57"/>
      <c r="O364" s="63"/>
      <c r="P364" s="57"/>
      <c r="Q364" s="57"/>
      <c r="R364" s="57"/>
      <c r="S364" s="57"/>
      <c r="T364" s="57"/>
      <c r="U364" s="57"/>
      <c r="V364" s="57"/>
      <c r="W364" s="57"/>
      <c r="X364" s="57"/>
      <c r="Y364" s="57"/>
      <c r="Z364" s="57"/>
      <c r="AA364" s="57"/>
      <c r="AB364" s="57"/>
      <c r="AC364" s="57"/>
      <c r="AD364" s="57"/>
      <c r="AE364" s="57"/>
      <c r="AF364" s="64"/>
      <c r="AG364" s="64"/>
      <c r="AH364" s="64"/>
      <c r="AI364" s="64"/>
      <c r="AJ364" s="61"/>
      <c r="AL364" s="62"/>
      <c r="AM364" s="24"/>
      <c r="AS364" s="24"/>
      <c r="AT364" s="24"/>
      <c r="AU364" s="24"/>
      <c r="AV364" s="24"/>
      <c r="AW364" s="24"/>
      <c r="AX364" s="24"/>
      <c r="AZ364" s="171"/>
      <c r="BA364" s="171"/>
      <c r="BB364" s="57"/>
      <c r="BC364" s="203"/>
      <c r="BD364" s="24"/>
      <c r="BE364" s="151"/>
      <c r="BG364" s="151"/>
      <c r="BI364" s="151"/>
      <c r="BL364" s="152"/>
    </row>
    <row r="365" spans="1:64" s="169" customFormat="1">
      <c r="A365" s="24"/>
      <c r="B365" s="24"/>
      <c r="C365" s="57"/>
      <c r="D365" s="57"/>
      <c r="E365" s="57"/>
      <c r="F365" s="57"/>
      <c r="G365" s="57"/>
      <c r="H365" s="57"/>
      <c r="I365" s="57"/>
      <c r="J365" s="57"/>
      <c r="K365" s="57"/>
      <c r="L365" s="57"/>
      <c r="M365" s="57"/>
      <c r="N365" s="57"/>
      <c r="O365" s="63"/>
      <c r="P365" s="57"/>
      <c r="Q365" s="57"/>
      <c r="R365" s="57"/>
      <c r="S365" s="57"/>
      <c r="T365" s="57"/>
      <c r="U365" s="57"/>
      <c r="V365" s="57"/>
      <c r="W365" s="57"/>
      <c r="X365" s="57"/>
      <c r="Y365" s="57"/>
      <c r="Z365" s="57"/>
      <c r="AA365" s="57"/>
      <c r="AB365" s="57"/>
      <c r="AC365" s="57"/>
      <c r="AD365" s="57"/>
      <c r="AE365" s="57"/>
      <c r="AF365" s="64"/>
      <c r="AG365" s="64"/>
      <c r="AH365" s="64"/>
      <c r="AI365" s="64"/>
      <c r="AJ365" s="61"/>
      <c r="AL365" s="62"/>
      <c r="AM365" s="24"/>
      <c r="AS365" s="24"/>
      <c r="AT365" s="24"/>
      <c r="AU365" s="24"/>
      <c r="AV365" s="24"/>
      <c r="AW365" s="24"/>
      <c r="AX365" s="24"/>
      <c r="AZ365" s="171"/>
      <c r="BA365" s="171"/>
      <c r="BB365" s="57"/>
      <c r="BC365" s="203"/>
      <c r="BD365" s="24"/>
      <c r="BE365" s="151"/>
      <c r="BG365" s="151"/>
      <c r="BI365" s="151"/>
      <c r="BL365" s="152"/>
    </row>
    <row r="366" spans="1:64" s="169" customFormat="1">
      <c r="A366" s="24"/>
      <c r="B366" s="24"/>
      <c r="C366" s="57"/>
      <c r="D366" s="57"/>
      <c r="E366" s="57"/>
      <c r="F366" s="57"/>
      <c r="G366" s="57"/>
      <c r="H366" s="57"/>
      <c r="I366" s="57"/>
      <c r="J366" s="57"/>
      <c r="K366" s="57"/>
      <c r="L366" s="57"/>
      <c r="M366" s="57"/>
      <c r="N366" s="57"/>
      <c r="O366" s="63"/>
      <c r="P366" s="57"/>
      <c r="Q366" s="57"/>
      <c r="R366" s="57"/>
      <c r="S366" s="57"/>
      <c r="T366" s="57"/>
      <c r="U366" s="57"/>
      <c r="V366" s="57"/>
      <c r="W366" s="57"/>
      <c r="X366" s="57"/>
      <c r="Y366" s="57"/>
      <c r="Z366" s="57"/>
      <c r="AA366" s="57"/>
      <c r="AB366" s="57"/>
      <c r="AC366" s="57"/>
      <c r="AD366" s="57"/>
      <c r="AE366" s="57"/>
      <c r="AF366" s="64"/>
      <c r="AG366" s="64"/>
      <c r="AH366" s="64"/>
      <c r="AI366" s="64"/>
      <c r="AJ366" s="61"/>
      <c r="AL366" s="62"/>
      <c r="AM366" s="24"/>
      <c r="AS366" s="24"/>
      <c r="AT366" s="24"/>
      <c r="AU366" s="24"/>
      <c r="AV366" s="24"/>
      <c r="AW366" s="24"/>
      <c r="AX366" s="24"/>
      <c r="AZ366" s="171"/>
      <c r="BA366" s="171"/>
      <c r="BB366" s="57"/>
      <c r="BC366" s="203"/>
      <c r="BD366" s="24"/>
      <c r="BE366" s="151"/>
      <c r="BG366" s="151"/>
      <c r="BI366" s="151"/>
      <c r="BL366" s="152"/>
    </row>
    <row r="367" spans="1:64" s="169" customFormat="1">
      <c r="A367" s="24"/>
      <c r="B367" s="24"/>
      <c r="C367" s="57"/>
      <c r="D367" s="57"/>
      <c r="E367" s="57"/>
      <c r="F367" s="57"/>
      <c r="G367" s="57"/>
      <c r="H367" s="57"/>
      <c r="I367" s="57"/>
      <c r="J367" s="57"/>
      <c r="K367" s="57"/>
      <c r="L367" s="57"/>
      <c r="M367" s="57"/>
      <c r="N367" s="57"/>
      <c r="O367" s="63"/>
      <c r="P367" s="57"/>
      <c r="Q367" s="57"/>
      <c r="R367" s="57"/>
      <c r="S367" s="57"/>
      <c r="T367" s="57"/>
      <c r="U367" s="57"/>
      <c r="V367" s="57"/>
      <c r="W367" s="57"/>
      <c r="X367" s="57"/>
      <c r="Y367" s="57"/>
      <c r="Z367" s="57"/>
      <c r="AA367" s="57"/>
      <c r="AB367" s="57"/>
      <c r="AC367" s="57"/>
      <c r="AD367" s="57"/>
      <c r="AE367" s="57"/>
      <c r="AF367" s="64"/>
      <c r="AG367" s="64"/>
      <c r="AH367" s="64"/>
      <c r="AI367" s="64"/>
      <c r="AJ367" s="61"/>
      <c r="AL367" s="62"/>
      <c r="AM367" s="24"/>
      <c r="AS367" s="24"/>
      <c r="AT367" s="24"/>
      <c r="AU367" s="24"/>
      <c r="AV367" s="24"/>
      <c r="AW367" s="24"/>
      <c r="AX367" s="24"/>
      <c r="AZ367" s="171"/>
      <c r="BA367" s="171"/>
      <c r="BB367" s="57"/>
      <c r="BC367" s="203"/>
      <c r="BD367" s="24"/>
      <c r="BE367" s="151"/>
      <c r="BG367" s="151"/>
      <c r="BI367" s="151"/>
      <c r="BL367" s="152"/>
    </row>
    <row r="368" spans="1:64" s="169" customFormat="1">
      <c r="A368" s="24"/>
      <c r="B368" s="24"/>
      <c r="C368" s="57"/>
      <c r="D368" s="57"/>
      <c r="E368" s="57"/>
      <c r="F368" s="57"/>
      <c r="G368" s="57"/>
      <c r="H368" s="57"/>
      <c r="I368" s="57"/>
      <c r="J368" s="57"/>
      <c r="K368" s="57"/>
      <c r="L368" s="57"/>
      <c r="M368" s="57"/>
      <c r="N368" s="57"/>
      <c r="O368" s="63"/>
      <c r="P368" s="57"/>
      <c r="Q368" s="57"/>
      <c r="R368" s="57"/>
      <c r="S368" s="57"/>
      <c r="T368" s="57"/>
      <c r="U368" s="57"/>
      <c r="V368" s="57"/>
      <c r="W368" s="57"/>
      <c r="X368" s="57"/>
      <c r="Y368" s="57"/>
      <c r="Z368" s="57"/>
      <c r="AA368" s="57"/>
      <c r="AB368" s="57"/>
      <c r="AC368" s="57"/>
      <c r="AD368" s="57"/>
      <c r="AE368" s="57"/>
      <c r="AF368" s="64"/>
      <c r="AG368" s="64"/>
      <c r="AH368" s="64"/>
      <c r="AI368" s="64"/>
      <c r="AJ368" s="61"/>
      <c r="AL368" s="62"/>
      <c r="AM368" s="24"/>
      <c r="AS368" s="24"/>
      <c r="AT368" s="24"/>
      <c r="AU368" s="24"/>
      <c r="AV368" s="24"/>
      <c r="AW368" s="24"/>
      <c r="AX368" s="24"/>
      <c r="AZ368" s="171"/>
      <c r="BA368" s="171"/>
      <c r="BB368" s="57"/>
      <c r="BC368" s="203"/>
      <c r="BD368" s="24"/>
      <c r="BE368" s="151"/>
      <c r="BG368" s="151"/>
      <c r="BI368" s="151"/>
      <c r="BL368" s="152"/>
    </row>
    <row r="369" spans="1:64" s="169" customFormat="1">
      <c r="A369" s="24"/>
      <c r="B369" s="24"/>
      <c r="C369" s="57"/>
      <c r="D369" s="57"/>
      <c r="E369" s="57"/>
      <c r="F369" s="57"/>
      <c r="G369" s="57"/>
      <c r="H369" s="57"/>
      <c r="I369" s="57"/>
      <c r="J369" s="57"/>
      <c r="K369" s="57"/>
      <c r="L369" s="57"/>
      <c r="M369" s="57"/>
      <c r="N369" s="57"/>
      <c r="O369" s="63"/>
      <c r="P369" s="57"/>
      <c r="Q369" s="57"/>
      <c r="R369" s="57"/>
      <c r="S369" s="57"/>
      <c r="T369" s="57"/>
      <c r="U369" s="57"/>
      <c r="V369" s="57"/>
      <c r="W369" s="57"/>
      <c r="X369" s="57"/>
      <c r="Y369" s="57"/>
      <c r="Z369" s="57"/>
      <c r="AA369" s="57"/>
      <c r="AB369" s="57"/>
      <c r="AC369" s="57"/>
      <c r="AD369" s="57"/>
      <c r="AE369" s="57"/>
      <c r="AF369" s="64"/>
      <c r="AG369" s="64"/>
      <c r="AH369" s="64"/>
      <c r="AI369" s="64"/>
      <c r="AJ369" s="61"/>
      <c r="AL369" s="62"/>
      <c r="AM369" s="24"/>
      <c r="AS369" s="24"/>
      <c r="AT369" s="24"/>
      <c r="AU369" s="24"/>
      <c r="AV369" s="24"/>
      <c r="AW369" s="24"/>
      <c r="AX369" s="24"/>
      <c r="AZ369" s="171"/>
      <c r="BA369" s="171"/>
      <c r="BB369" s="57"/>
      <c r="BC369" s="203"/>
      <c r="BD369" s="24"/>
      <c r="BE369" s="151"/>
      <c r="BG369" s="151"/>
      <c r="BI369" s="151"/>
      <c r="BL369" s="152"/>
    </row>
    <row r="370" spans="1:64" s="169" customFormat="1">
      <c r="A370" s="24"/>
      <c r="B370" s="24"/>
      <c r="C370" s="57"/>
      <c r="D370" s="57"/>
      <c r="E370" s="57"/>
      <c r="F370" s="57"/>
      <c r="G370" s="57"/>
      <c r="H370" s="57"/>
      <c r="I370" s="57"/>
      <c r="J370" s="57"/>
      <c r="K370" s="57"/>
      <c r="L370" s="57"/>
      <c r="M370" s="57"/>
      <c r="N370" s="57"/>
      <c r="O370" s="63"/>
      <c r="P370" s="57"/>
      <c r="Q370" s="57"/>
      <c r="R370" s="57"/>
      <c r="S370" s="57"/>
      <c r="T370" s="57"/>
      <c r="U370" s="57"/>
      <c r="V370" s="57"/>
      <c r="W370" s="57"/>
      <c r="X370" s="57"/>
      <c r="Y370" s="57"/>
      <c r="Z370" s="57"/>
      <c r="AA370" s="57"/>
      <c r="AB370" s="57"/>
      <c r="AC370" s="57"/>
      <c r="AD370" s="57"/>
      <c r="AE370" s="57"/>
      <c r="AF370" s="64"/>
      <c r="AG370" s="64"/>
      <c r="AH370" s="64"/>
      <c r="AI370" s="64"/>
      <c r="AJ370" s="61"/>
      <c r="AL370" s="62"/>
      <c r="AM370" s="24"/>
      <c r="AS370" s="24"/>
      <c r="AT370" s="24"/>
      <c r="AU370" s="24"/>
      <c r="AV370" s="24"/>
      <c r="AW370" s="24"/>
      <c r="AX370" s="24"/>
      <c r="AZ370" s="171"/>
      <c r="BA370" s="171"/>
      <c r="BB370" s="57"/>
      <c r="BC370" s="203"/>
      <c r="BD370" s="24"/>
      <c r="BE370" s="151"/>
      <c r="BG370" s="151"/>
      <c r="BI370" s="151"/>
      <c r="BL370" s="152"/>
    </row>
    <row r="371" spans="1:64" s="169" customFormat="1">
      <c r="A371" s="24"/>
      <c r="B371" s="24"/>
      <c r="C371" s="57"/>
      <c r="D371" s="57"/>
      <c r="E371" s="57"/>
      <c r="F371" s="57"/>
      <c r="G371" s="57"/>
      <c r="H371" s="57"/>
      <c r="I371" s="57"/>
      <c r="J371" s="57"/>
      <c r="K371" s="57"/>
      <c r="L371" s="57"/>
      <c r="M371" s="57"/>
      <c r="N371" s="57"/>
      <c r="O371" s="63"/>
      <c r="P371" s="57"/>
      <c r="Q371" s="57"/>
      <c r="R371" s="57"/>
      <c r="S371" s="57"/>
      <c r="T371" s="57"/>
      <c r="U371" s="57"/>
      <c r="V371" s="57"/>
      <c r="W371" s="57"/>
      <c r="X371" s="57"/>
      <c r="Y371" s="57"/>
      <c r="Z371" s="57"/>
      <c r="AA371" s="57"/>
      <c r="AB371" s="57"/>
      <c r="AC371" s="57"/>
      <c r="AD371" s="57"/>
      <c r="AE371" s="57"/>
      <c r="AF371" s="64"/>
      <c r="AG371" s="64"/>
      <c r="AH371" s="64"/>
      <c r="AI371" s="64"/>
      <c r="AJ371" s="61"/>
      <c r="AL371" s="62"/>
      <c r="AM371" s="24"/>
      <c r="AS371" s="24"/>
      <c r="AT371" s="24"/>
      <c r="AU371" s="24"/>
      <c r="AV371" s="24"/>
      <c r="AW371" s="24"/>
      <c r="AX371" s="24"/>
      <c r="AZ371" s="171"/>
      <c r="BA371" s="171"/>
      <c r="BB371" s="57"/>
      <c r="BC371" s="203"/>
      <c r="BD371" s="24"/>
      <c r="BE371" s="151"/>
      <c r="BG371" s="151"/>
      <c r="BI371" s="151"/>
      <c r="BL371" s="152"/>
    </row>
    <row r="372" spans="1:64" s="169" customFormat="1">
      <c r="A372" s="24"/>
      <c r="B372" s="24"/>
      <c r="C372" s="57"/>
      <c r="D372" s="57"/>
      <c r="E372" s="57"/>
      <c r="F372" s="57"/>
      <c r="G372" s="57"/>
      <c r="H372" s="57"/>
      <c r="I372" s="57"/>
      <c r="J372" s="57"/>
      <c r="K372" s="57"/>
      <c r="L372" s="57"/>
      <c r="M372" s="57"/>
      <c r="N372" s="57"/>
      <c r="O372" s="63"/>
      <c r="P372" s="57"/>
      <c r="Q372" s="57"/>
      <c r="R372" s="57"/>
      <c r="S372" s="57"/>
      <c r="T372" s="57"/>
      <c r="U372" s="57"/>
      <c r="V372" s="57"/>
      <c r="W372" s="57"/>
      <c r="X372" s="57"/>
      <c r="Y372" s="57"/>
      <c r="Z372" s="57"/>
      <c r="AA372" s="57"/>
      <c r="AB372" s="57"/>
      <c r="AC372" s="57"/>
      <c r="AD372" s="57"/>
      <c r="AE372" s="57"/>
      <c r="AF372" s="64"/>
      <c r="AG372" s="64"/>
      <c r="AH372" s="64"/>
      <c r="AI372" s="64"/>
      <c r="AJ372" s="61"/>
      <c r="AL372" s="62"/>
      <c r="AM372" s="24"/>
      <c r="AS372" s="24"/>
      <c r="AT372" s="24"/>
      <c r="AU372" s="24"/>
      <c r="AV372" s="24"/>
      <c r="AW372" s="24"/>
      <c r="AX372" s="24"/>
      <c r="AZ372" s="171"/>
      <c r="BA372" s="171"/>
      <c r="BB372" s="57"/>
      <c r="BC372" s="203"/>
      <c r="BD372" s="24"/>
      <c r="BE372" s="151"/>
      <c r="BG372" s="151"/>
      <c r="BI372" s="151"/>
      <c r="BL372" s="152"/>
    </row>
    <row r="373" spans="1:64" s="169" customFormat="1">
      <c r="A373" s="24"/>
      <c r="B373" s="24"/>
      <c r="C373" s="57"/>
      <c r="D373" s="57"/>
      <c r="E373" s="57"/>
      <c r="F373" s="57"/>
      <c r="G373" s="57"/>
      <c r="H373" s="57"/>
      <c r="I373" s="57"/>
      <c r="J373" s="57"/>
      <c r="K373" s="57"/>
      <c r="L373" s="57"/>
      <c r="M373" s="57"/>
      <c r="N373" s="57"/>
      <c r="O373" s="63"/>
      <c r="P373" s="57"/>
      <c r="Q373" s="57"/>
      <c r="R373" s="57"/>
      <c r="S373" s="57"/>
      <c r="T373" s="57"/>
      <c r="U373" s="57"/>
      <c r="V373" s="57"/>
      <c r="W373" s="57"/>
      <c r="X373" s="57"/>
      <c r="Y373" s="57"/>
      <c r="Z373" s="57"/>
      <c r="AA373" s="57"/>
      <c r="AB373" s="57"/>
      <c r="AC373" s="57"/>
      <c r="AD373" s="57"/>
      <c r="AE373" s="57"/>
      <c r="AF373" s="64"/>
      <c r="AG373" s="64"/>
      <c r="AH373" s="64"/>
      <c r="AI373" s="64"/>
      <c r="AJ373" s="61"/>
      <c r="AL373" s="62"/>
      <c r="AM373" s="24"/>
      <c r="AS373" s="24"/>
      <c r="AT373" s="24"/>
      <c r="AU373" s="24"/>
      <c r="AV373" s="24"/>
      <c r="AW373" s="24"/>
      <c r="AX373" s="24"/>
      <c r="AZ373" s="171"/>
      <c r="BA373" s="171"/>
      <c r="BB373" s="57"/>
      <c r="BC373" s="203"/>
      <c r="BD373" s="24"/>
      <c r="BE373" s="151"/>
      <c r="BG373" s="151"/>
      <c r="BI373" s="151"/>
      <c r="BL373" s="152"/>
    </row>
    <row r="374" spans="1:64" s="169" customFormat="1">
      <c r="A374" s="24"/>
      <c r="B374" s="24"/>
      <c r="C374" s="57"/>
      <c r="D374" s="57"/>
      <c r="E374" s="57"/>
      <c r="F374" s="57"/>
      <c r="G374" s="57"/>
      <c r="H374" s="57"/>
      <c r="I374" s="57"/>
      <c r="J374" s="57"/>
      <c r="K374" s="57"/>
      <c r="L374" s="57"/>
      <c r="M374" s="57"/>
      <c r="N374" s="57"/>
      <c r="O374" s="63"/>
      <c r="P374" s="57"/>
      <c r="Q374" s="57"/>
      <c r="R374" s="57"/>
      <c r="S374" s="57"/>
      <c r="T374" s="57"/>
      <c r="U374" s="57"/>
      <c r="V374" s="57"/>
      <c r="W374" s="57"/>
      <c r="X374" s="57"/>
      <c r="Y374" s="57"/>
      <c r="Z374" s="57"/>
      <c r="AA374" s="57"/>
      <c r="AB374" s="57"/>
      <c r="AC374" s="57"/>
      <c r="AD374" s="57"/>
      <c r="AE374" s="57"/>
      <c r="AF374" s="64"/>
      <c r="AG374" s="64"/>
      <c r="AH374" s="64"/>
      <c r="AI374" s="64"/>
      <c r="AJ374" s="61"/>
      <c r="AL374" s="62"/>
      <c r="AM374" s="24"/>
      <c r="AS374" s="24"/>
      <c r="AT374" s="24"/>
      <c r="AU374" s="24"/>
      <c r="AV374" s="24"/>
      <c r="AW374" s="24"/>
      <c r="AX374" s="24"/>
      <c r="AZ374" s="171"/>
      <c r="BA374" s="171"/>
      <c r="BB374" s="57"/>
      <c r="BC374" s="203"/>
      <c r="BD374" s="24"/>
      <c r="BE374" s="151"/>
      <c r="BG374" s="151"/>
      <c r="BI374" s="151"/>
      <c r="BL374" s="152"/>
    </row>
    <row r="375" spans="1:64" s="169" customFormat="1">
      <c r="A375" s="24"/>
      <c r="B375" s="24"/>
      <c r="C375" s="57"/>
      <c r="D375" s="57"/>
      <c r="E375" s="57"/>
      <c r="F375" s="57"/>
      <c r="G375" s="57"/>
      <c r="H375" s="57"/>
      <c r="I375" s="57"/>
      <c r="J375" s="57"/>
      <c r="K375" s="57"/>
      <c r="L375" s="57"/>
      <c r="M375" s="57"/>
      <c r="N375" s="57"/>
      <c r="O375" s="63"/>
      <c r="P375" s="57"/>
      <c r="Q375" s="57"/>
      <c r="R375" s="57"/>
      <c r="S375" s="57"/>
      <c r="T375" s="57"/>
      <c r="U375" s="57"/>
      <c r="V375" s="57"/>
      <c r="W375" s="57"/>
      <c r="X375" s="57"/>
      <c r="Y375" s="57"/>
      <c r="Z375" s="57"/>
      <c r="AA375" s="57"/>
      <c r="AB375" s="57"/>
      <c r="AC375" s="57"/>
      <c r="AD375" s="57"/>
      <c r="AE375" s="57"/>
      <c r="AF375" s="64"/>
      <c r="AG375" s="64"/>
      <c r="AH375" s="64"/>
      <c r="AI375" s="64"/>
      <c r="AJ375" s="61"/>
      <c r="AL375" s="62"/>
      <c r="AM375" s="24"/>
      <c r="AS375" s="24"/>
      <c r="AT375" s="24"/>
      <c r="AU375" s="24"/>
      <c r="AV375" s="24"/>
      <c r="AW375" s="24"/>
      <c r="AX375" s="24"/>
      <c r="AZ375" s="171"/>
      <c r="BA375" s="171"/>
      <c r="BB375" s="57"/>
      <c r="BC375" s="203"/>
      <c r="BD375" s="24"/>
      <c r="BE375" s="151"/>
      <c r="BG375" s="151"/>
      <c r="BI375" s="151"/>
      <c r="BL375" s="152"/>
    </row>
    <row r="376" spans="1:64" s="169" customFormat="1">
      <c r="A376" s="24"/>
      <c r="B376" s="24"/>
      <c r="C376" s="57"/>
      <c r="D376" s="57"/>
      <c r="E376" s="57"/>
      <c r="F376" s="57"/>
      <c r="G376" s="57"/>
      <c r="H376" s="57"/>
      <c r="I376" s="57"/>
      <c r="J376" s="57"/>
      <c r="K376" s="57"/>
      <c r="L376" s="57"/>
      <c r="M376" s="57"/>
      <c r="N376" s="57"/>
      <c r="O376" s="63"/>
      <c r="P376" s="57"/>
      <c r="Q376" s="57"/>
      <c r="R376" s="57"/>
      <c r="S376" s="57"/>
      <c r="T376" s="57"/>
      <c r="U376" s="57"/>
      <c r="V376" s="57"/>
      <c r="W376" s="57"/>
      <c r="X376" s="57"/>
      <c r="Y376" s="57"/>
      <c r="Z376" s="57"/>
      <c r="AA376" s="57"/>
      <c r="AB376" s="57"/>
      <c r="AC376" s="57"/>
      <c r="AD376" s="57"/>
      <c r="AE376" s="57"/>
      <c r="AF376" s="64"/>
      <c r="AG376" s="64"/>
      <c r="AH376" s="64"/>
      <c r="AI376" s="64"/>
      <c r="AJ376" s="61"/>
      <c r="AL376" s="62"/>
      <c r="AM376" s="24"/>
      <c r="AS376" s="24"/>
      <c r="AT376" s="24"/>
      <c r="AU376" s="24"/>
      <c r="AV376" s="24"/>
      <c r="AW376" s="24"/>
      <c r="AX376" s="24"/>
      <c r="AZ376" s="171"/>
      <c r="BA376" s="171"/>
      <c r="BB376" s="57"/>
      <c r="BC376" s="203"/>
      <c r="BD376" s="24"/>
      <c r="BE376" s="151"/>
      <c r="BG376" s="151"/>
      <c r="BI376" s="151"/>
      <c r="BL376" s="152"/>
    </row>
    <row r="377" spans="1:64" s="169" customFormat="1">
      <c r="A377" s="24"/>
      <c r="B377" s="24"/>
      <c r="C377" s="57"/>
      <c r="D377" s="57"/>
      <c r="E377" s="57"/>
      <c r="F377" s="57"/>
      <c r="G377" s="57"/>
      <c r="H377" s="57"/>
      <c r="I377" s="57"/>
      <c r="J377" s="57"/>
      <c r="K377" s="57"/>
      <c r="L377" s="57"/>
      <c r="M377" s="57"/>
      <c r="N377" s="57"/>
      <c r="O377" s="63"/>
      <c r="P377" s="57"/>
      <c r="Q377" s="57"/>
      <c r="R377" s="57"/>
      <c r="S377" s="57"/>
      <c r="T377" s="57"/>
      <c r="U377" s="57"/>
      <c r="V377" s="57"/>
      <c r="W377" s="57"/>
      <c r="X377" s="57"/>
      <c r="Y377" s="57"/>
      <c r="Z377" s="57"/>
      <c r="AA377" s="57"/>
      <c r="AB377" s="57"/>
      <c r="AC377" s="57"/>
      <c r="AD377" s="57"/>
      <c r="AE377" s="57"/>
      <c r="AF377" s="64"/>
      <c r="AG377" s="64"/>
      <c r="AH377" s="64"/>
      <c r="AI377" s="64"/>
      <c r="AJ377" s="61"/>
      <c r="AL377" s="62"/>
      <c r="AM377" s="24"/>
      <c r="AS377" s="24"/>
      <c r="AT377" s="24"/>
      <c r="AU377" s="24"/>
      <c r="AV377" s="24"/>
      <c r="AW377" s="24"/>
      <c r="AX377" s="24"/>
      <c r="AZ377" s="171"/>
      <c r="BA377" s="171"/>
      <c r="BB377" s="57"/>
      <c r="BC377" s="203"/>
      <c r="BD377" s="24"/>
      <c r="BE377" s="151"/>
      <c r="BG377" s="151"/>
      <c r="BI377" s="151"/>
      <c r="BL377" s="152"/>
    </row>
    <row r="378" spans="1:64" s="169" customFormat="1">
      <c r="A378" s="24"/>
      <c r="B378" s="24"/>
      <c r="C378" s="57"/>
      <c r="D378" s="57"/>
      <c r="E378" s="57"/>
      <c r="F378" s="57"/>
      <c r="G378" s="57"/>
      <c r="H378" s="57"/>
      <c r="I378" s="57"/>
      <c r="J378" s="57"/>
      <c r="K378" s="57"/>
      <c r="L378" s="57"/>
      <c r="M378" s="57"/>
      <c r="N378" s="57"/>
      <c r="O378" s="63"/>
      <c r="P378" s="57"/>
      <c r="Q378" s="57"/>
      <c r="R378" s="57"/>
      <c r="S378" s="57"/>
      <c r="T378" s="57"/>
      <c r="U378" s="57"/>
      <c r="V378" s="57"/>
      <c r="W378" s="57"/>
      <c r="X378" s="57"/>
      <c r="Y378" s="57"/>
      <c r="Z378" s="57"/>
      <c r="AA378" s="57"/>
      <c r="AB378" s="57"/>
      <c r="AC378" s="57"/>
      <c r="AD378" s="57"/>
      <c r="AE378" s="57"/>
      <c r="AF378" s="64"/>
      <c r="AG378" s="64"/>
      <c r="AH378" s="64"/>
      <c r="AI378" s="64"/>
      <c r="AJ378" s="61"/>
      <c r="AL378" s="62"/>
      <c r="AM378" s="24"/>
      <c r="AS378" s="24"/>
      <c r="AT378" s="24"/>
      <c r="AU378" s="24"/>
      <c r="AV378" s="24"/>
      <c r="AW378" s="24"/>
      <c r="AX378" s="24"/>
      <c r="AZ378" s="171"/>
      <c r="BA378" s="171"/>
      <c r="BB378" s="57"/>
      <c r="BC378" s="203"/>
      <c r="BD378" s="24"/>
      <c r="BE378" s="151"/>
      <c r="BG378" s="151"/>
      <c r="BI378" s="151"/>
      <c r="BL378" s="152"/>
    </row>
    <row r="379" spans="1:64" s="169" customFormat="1">
      <c r="A379" s="24"/>
      <c r="B379" s="24"/>
      <c r="C379" s="57"/>
      <c r="D379" s="57"/>
      <c r="E379" s="57"/>
      <c r="F379" s="57"/>
      <c r="G379" s="57"/>
      <c r="H379" s="57"/>
      <c r="I379" s="57"/>
      <c r="J379" s="57"/>
      <c r="K379" s="57"/>
      <c r="L379" s="57"/>
      <c r="M379" s="57"/>
      <c r="N379" s="57"/>
      <c r="O379" s="63"/>
      <c r="P379" s="57"/>
      <c r="Q379" s="57"/>
      <c r="R379" s="57"/>
      <c r="S379" s="57"/>
      <c r="T379" s="57"/>
      <c r="U379" s="57"/>
      <c r="V379" s="57"/>
      <c r="W379" s="57"/>
      <c r="X379" s="57"/>
      <c r="Y379" s="57"/>
      <c r="Z379" s="57"/>
      <c r="AA379" s="57"/>
      <c r="AB379" s="57"/>
      <c r="AC379" s="57"/>
      <c r="AD379" s="57"/>
      <c r="AE379" s="57"/>
      <c r="AF379" s="64"/>
      <c r="AG379" s="64"/>
      <c r="AH379" s="64"/>
      <c r="AI379" s="64"/>
      <c r="AJ379" s="61"/>
      <c r="AL379" s="62"/>
      <c r="AM379" s="24"/>
      <c r="AS379" s="24"/>
      <c r="AT379" s="24"/>
      <c r="AU379" s="24"/>
      <c r="AV379" s="24"/>
      <c r="AW379" s="24"/>
      <c r="AX379" s="24"/>
      <c r="AZ379" s="171"/>
      <c r="BA379" s="171"/>
      <c r="BB379" s="57"/>
      <c r="BC379" s="203"/>
      <c r="BD379" s="24"/>
      <c r="BE379" s="151"/>
      <c r="BG379" s="151"/>
      <c r="BI379" s="151"/>
      <c r="BL379" s="152"/>
    </row>
    <row r="380" spans="1:64" s="169" customFormat="1">
      <c r="A380" s="24"/>
      <c r="B380" s="24"/>
      <c r="C380" s="57"/>
      <c r="D380" s="57"/>
      <c r="E380" s="57"/>
      <c r="F380" s="57"/>
      <c r="G380" s="57"/>
      <c r="H380" s="57"/>
      <c r="I380" s="57"/>
      <c r="J380" s="57"/>
      <c r="K380" s="57"/>
      <c r="L380" s="57"/>
      <c r="M380" s="57"/>
      <c r="N380" s="57"/>
      <c r="O380" s="63"/>
      <c r="P380" s="57"/>
      <c r="Q380" s="57"/>
      <c r="R380" s="57"/>
      <c r="S380" s="57"/>
      <c r="T380" s="57"/>
      <c r="U380" s="57"/>
      <c r="V380" s="57"/>
      <c r="W380" s="57"/>
      <c r="X380" s="57"/>
      <c r="Y380" s="57"/>
      <c r="Z380" s="57"/>
      <c r="AA380" s="57"/>
      <c r="AB380" s="57"/>
      <c r="AC380" s="57"/>
      <c r="AD380" s="57"/>
      <c r="AE380" s="57"/>
      <c r="AF380" s="64"/>
      <c r="AG380" s="64"/>
      <c r="AH380" s="64"/>
      <c r="AI380" s="64"/>
      <c r="AJ380" s="61"/>
      <c r="AL380" s="62"/>
      <c r="AM380" s="24"/>
      <c r="AS380" s="24"/>
      <c r="AT380" s="24"/>
      <c r="AU380" s="24"/>
      <c r="AV380" s="24"/>
      <c r="AW380" s="24"/>
      <c r="AX380" s="24"/>
      <c r="AZ380" s="171"/>
      <c r="BA380" s="171"/>
      <c r="BB380" s="57"/>
      <c r="BC380" s="203"/>
      <c r="BD380" s="24"/>
      <c r="BE380" s="151"/>
      <c r="BG380" s="151"/>
      <c r="BI380" s="151"/>
      <c r="BL380" s="152"/>
    </row>
    <row r="381" spans="1:64" s="169" customFormat="1">
      <c r="A381" s="24"/>
      <c r="B381" s="24"/>
      <c r="C381" s="57"/>
      <c r="D381" s="57"/>
      <c r="E381" s="57"/>
      <c r="F381" s="57"/>
      <c r="G381" s="57"/>
      <c r="H381" s="57"/>
      <c r="I381" s="57"/>
      <c r="J381" s="57"/>
      <c r="K381" s="57"/>
      <c r="L381" s="57"/>
      <c r="M381" s="57"/>
      <c r="N381" s="57"/>
      <c r="O381" s="63"/>
      <c r="P381" s="57"/>
      <c r="Q381" s="57"/>
      <c r="R381" s="57"/>
      <c r="S381" s="57"/>
      <c r="T381" s="57"/>
      <c r="U381" s="57"/>
      <c r="V381" s="57"/>
      <c r="W381" s="57"/>
      <c r="X381" s="57"/>
      <c r="Y381" s="57"/>
      <c r="Z381" s="57"/>
      <c r="AA381" s="57"/>
      <c r="AB381" s="57"/>
      <c r="AC381" s="57"/>
      <c r="AD381" s="57"/>
      <c r="AE381" s="57"/>
      <c r="AF381" s="64"/>
      <c r="AG381" s="64"/>
      <c r="AH381" s="64"/>
      <c r="AI381" s="64"/>
      <c r="AJ381" s="61"/>
      <c r="AL381" s="62"/>
      <c r="AM381" s="24"/>
      <c r="AS381" s="24"/>
      <c r="AT381" s="24"/>
      <c r="AU381" s="24"/>
      <c r="AV381" s="24"/>
      <c r="AW381" s="24"/>
      <c r="AX381" s="24"/>
      <c r="AZ381" s="171"/>
      <c r="BA381" s="171"/>
      <c r="BB381" s="57"/>
      <c r="BC381" s="203"/>
      <c r="BD381" s="24"/>
      <c r="BE381" s="151"/>
      <c r="BG381" s="151"/>
      <c r="BI381" s="151"/>
      <c r="BL381" s="152"/>
    </row>
    <row r="382" spans="1:64" s="169" customFormat="1">
      <c r="A382" s="24"/>
      <c r="B382" s="24"/>
      <c r="C382" s="57"/>
      <c r="D382" s="57"/>
      <c r="E382" s="57"/>
      <c r="F382" s="57"/>
      <c r="G382" s="57"/>
      <c r="H382" s="57"/>
      <c r="I382" s="57"/>
      <c r="J382" s="57"/>
      <c r="K382" s="57"/>
      <c r="L382" s="57"/>
      <c r="M382" s="57"/>
      <c r="N382" s="57"/>
      <c r="O382" s="63"/>
      <c r="P382" s="57"/>
      <c r="Q382" s="57"/>
      <c r="R382" s="57"/>
      <c r="S382" s="57"/>
      <c r="T382" s="57"/>
      <c r="U382" s="57"/>
      <c r="V382" s="57"/>
      <c r="W382" s="57"/>
      <c r="X382" s="57"/>
      <c r="Y382" s="57"/>
      <c r="Z382" s="57"/>
      <c r="AA382" s="57"/>
      <c r="AB382" s="57"/>
      <c r="AC382" s="57"/>
      <c r="AD382" s="57"/>
      <c r="AE382" s="57"/>
      <c r="AF382" s="64"/>
      <c r="AG382" s="64"/>
      <c r="AH382" s="64"/>
      <c r="AI382" s="64"/>
      <c r="AJ382" s="61"/>
      <c r="AL382" s="62"/>
      <c r="AM382" s="24"/>
      <c r="AS382" s="24"/>
      <c r="AT382" s="24"/>
      <c r="AU382" s="24"/>
      <c r="AV382" s="24"/>
      <c r="AW382" s="24"/>
      <c r="AX382" s="24"/>
      <c r="AZ382" s="171"/>
      <c r="BA382" s="171"/>
      <c r="BB382" s="57"/>
      <c r="BC382" s="203"/>
      <c r="BD382" s="24"/>
      <c r="BE382" s="151"/>
      <c r="BG382" s="151"/>
      <c r="BI382" s="151"/>
      <c r="BL382" s="152"/>
    </row>
    <row r="383" spans="1:64" s="169" customFormat="1">
      <c r="A383" s="24"/>
      <c r="B383" s="24"/>
      <c r="C383" s="57"/>
      <c r="D383" s="57"/>
      <c r="E383" s="57"/>
      <c r="F383" s="57"/>
      <c r="G383" s="57"/>
      <c r="H383" s="57"/>
      <c r="I383" s="57"/>
      <c r="J383" s="57"/>
      <c r="K383" s="57"/>
      <c r="L383" s="57"/>
      <c r="M383" s="57"/>
      <c r="N383" s="57"/>
      <c r="O383" s="63"/>
      <c r="P383" s="57"/>
      <c r="Q383" s="57"/>
      <c r="R383" s="57"/>
      <c r="S383" s="57"/>
      <c r="T383" s="57"/>
      <c r="U383" s="57"/>
      <c r="V383" s="57"/>
      <c r="W383" s="57"/>
      <c r="X383" s="57"/>
      <c r="Y383" s="57"/>
      <c r="Z383" s="57"/>
      <c r="AA383" s="57"/>
      <c r="AB383" s="57"/>
      <c r="AC383" s="57"/>
      <c r="AD383" s="57"/>
      <c r="AE383" s="57"/>
      <c r="AF383" s="64"/>
      <c r="AG383" s="64"/>
      <c r="AH383" s="64"/>
      <c r="AI383" s="64"/>
      <c r="AJ383" s="61"/>
      <c r="AL383" s="62"/>
      <c r="AM383" s="24"/>
      <c r="AS383" s="24"/>
      <c r="AT383" s="24"/>
      <c r="AU383" s="24"/>
      <c r="AV383" s="24"/>
      <c r="AW383" s="24"/>
      <c r="AX383" s="24"/>
      <c r="AZ383" s="171"/>
      <c r="BA383" s="171"/>
      <c r="BB383" s="57"/>
      <c r="BC383" s="203"/>
      <c r="BD383" s="24"/>
      <c r="BE383" s="151"/>
      <c r="BG383" s="151"/>
      <c r="BI383" s="151"/>
      <c r="BL383" s="152"/>
    </row>
    <row r="384" spans="1:64" s="169" customFormat="1">
      <c r="A384" s="24"/>
      <c r="B384" s="24"/>
      <c r="C384" s="57"/>
      <c r="D384" s="57"/>
      <c r="E384" s="57"/>
      <c r="F384" s="57"/>
      <c r="G384" s="57"/>
      <c r="H384" s="57"/>
      <c r="I384" s="57"/>
      <c r="J384" s="57"/>
      <c r="K384" s="57"/>
      <c r="L384" s="57"/>
      <c r="M384" s="57"/>
      <c r="N384" s="57"/>
      <c r="O384" s="63"/>
      <c r="P384" s="57"/>
      <c r="Q384" s="57"/>
      <c r="R384" s="57"/>
      <c r="S384" s="57"/>
      <c r="T384" s="57"/>
      <c r="U384" s="57"/>
      <c r="V384" s="57"/>
      <c r="W384" s="57"/>
      <c r="X384" s="57"/>
      <c r="Y384" s="57"/>
      <c r="Z384" s="57"/>
      <c r="AA384" s="57"/>
      <c r="AB384" s="57"/>
      <c r="AC384" s="57"/>
      <c r="AD384" s="57"/>
      <c r="AE384" s="57"/>
      <c r="AF384" s="64"/>
      <c r="AG384" s="64"/>
      <c r="AH384" s="64"/>
      <c r="AI384" s="64"/>
      <c r="AJ384" s="61"/>
      <c r="AL384" s="62"/>
      <c r="AM384" s="24"/>
      <c r="AS384" s="24"/>
      <c r="AT384" s="24"/>
      <c r="AU384" s="24"/>
      <c r="AV384" s="24"/>
      <c r="AW384" s="24"/>
      <c r="AX384" s="24"/>
      <c r="AZ384" s="171"/>
      <c r="BA384" s="171"/>
      <c r="BB384" s="57"/>
      <c r="BC384" s="203"/>
      <c r="BD384" s="24"/>
      <c r="BE384" s="151"/>
      <c r="BG384" s="151"/>
      <c r="BI384" s="151"/>
      <c r="BL384" s="152"/>
    </row>
    <row r="385" spans="1:64" s="169" customFormat="1">
      <c r="A385" s="24"/>
      <c r="B385" s="24"/>
      <c r="C385" s="57"/>
      <c r="D385" s="57"/>
      <c r="E385" s="57"/>
      <c r="F385" s="57"/>
      <c r="G385" s="57"/>
      <c r="H385" s="57"/>
      <c r="I385" s="57"/>
      <c r="J385" s="57"/>
      <c r="K385" s="57"/>
      <c r="L385" s="57"/>
      <c r="M385" s="57"/>
      <c r="N385" s="57"/>
      <c r="O385" s="63"/>
      <c r="P385" s="57"/>
      <c r="Q385" s="57"/>
      <c r="R385" s="57"/>
      <c r="S385" s="57"/>
      <c r="T385" s="57"/>
      <c r="U385" s="57"/>
      <c r="V385" s="57"/>
      <c r="W385" s="57"/>
      <c r="X385" s="57"/>
      <c r="Y385" s="57"/>
      <c r="Z385" s="57"/>
      <c r="AA385" s="57"/>
      <c r="AB385" s="57"/>
      <c r="AC385" s="57"/>
      <c r="AD385" s="57"/>
      <c r="AE385" s="57"/>
      <c r="AF385" s="64"/>
      <c r="AG385" s="64"/>
      <c r="AH385" s="64"/>
      <c r="AI385" s="64"/>
      <c r="AJ385" s="61"/>
      <c r="AL385" s="62"/>
      <c r="AM385" s="24"/>
      <c r="AS385" s="24"/>
      <c r="AT385" s="24"/>
      <c r="AU385" s="24"/>
      <c r="AV385" s="24"/>
      <c r="AW385" s="24"/>
      <c r="AX385" s="24"/>
      <c r="AZ385" s="171"/>
      <c r="BA385" s="171"/>
      <c r="BB385" s="57"/>
      <c r="BC385" s="203"/>
      <c r="BD385" s="24"/>
      <c r="BE385" s="151"/>
      <c r="BG385" s="151"/>
      <c r="BI385" s="151"/>
      <c r="BL385" s="152"/>
    </row>
    <row r="386" spans="1:64" s="169" customFormat="1">
      <c r="A386" s="24"/>
      <c r="B386" s="24"/>
      <c r="C386" s="57"/>
      <c r="D386" s="57"/>
      <c r="E386" s="57"/>
      <c r="F386" s="57"/>
      <c r="G386" s="57"/>
      <c r="H386" s="57"/>
      <c r="I386" s="57"/>
      <c r="J386" s="57"/>
      <c r="K386" s="57"/>
      <c r="L386" s="57"/>
      <c r="M386" s="57"/>
      <c r="N386" s="57"/>
      <c r="O386" s="63"/>
      <c r="P386" s="57"/>
      <c r="Q386" s="57"/>
      <c r="R386" s="57"/>
      <c r="S386" s="57"/>
      <c r="T386" s="57"/>
      <c r="U386" s="57"/>
      <c r="V386" s="57"/>
      <c r="W386" s="57"/>
      <c r="X386" s="57"/>
      <c r="Y386" s="57"/>
      <c r="Z386" s="57"/>
      <c r="AA386" s="57"/>
      <c r="AB386" s="57"/>
      <c r="AC386" s="57"/>
      <c r="AD386" s="57"/>
      <c r="AE386" s="57"/>
      <c r="AF386" s="64"/>
      <c r="AG386" s="64"/>
      <c r="AH386" s="64"/>
      <c r="AI386" s="64"/>
      <c r="AJ386" s="61"/>
      <c r="AL386" s="62"/>
      <c r="AM386" s="24"/>
      <c r="AS386" s="24"/>
      <c r="AT386" s="24"/>
      <c r="AU386" s="24"/>
      <c r="AV386" s="24"/>
      <c r="AW386" s="24"/>
      <c r="AX386" s="24"/>
      <c r="AZ386" s="171"/>
      <c r="BA386" s="171"/>
      <c r="BB386" s="57"/>
      <c r="BC386" s="203"/>
      <c r="BD386" s="24"/>
      <c r="BE386" s="151"/>
      <c r="BG386" s="151"/>
      <c r="BI386" s="151"/>
      <c r="BL386" s="152"/>
    </row>
    <row r="387" spans="1:64" s="169" customFormat="1">
      <c r="A387" s="24"/>
      <c r="B387" s="24"/>
      <c r="C387" s="57"/>
      <c r="D387" s="57"/>
      <c r="E387" s="57"/>
      <c r="F387" s="57"/>
      <c r="G387" s="57"/>
      <c r="H387" s="57"/>
      <c r="I387" s="57"/>
      <c r="J387" s="57"/>
      <c r="K387" s="57"/>
      <c r="L387" s="57"/>
      <c r="M387" s="57"/>
      <c r="N387" s="57"/>
      <c r="O387" s="63"/>
      <c r="P387" s="57"/>
      <c r="Q387" s="57"/>
      <c r="R387" s="57"/>
      <c r="S387" s="57"/>
      <c r="T387" s="57"/>
      <c r="U387" s="57"/>
      <c r="V387" s="57"/>
      <c r="W387" s="57"/>
      <c r="X387" s="57"/>
      <c r="Y387" s="57"/>
      <c r="Z387" s="57"/>
      <c r="AA387" s="57"/>
      <c r="AB387" s="57"/>
      <c r="AC387" s="57"/>
      <c r="AD387" s="57"/>
      <c r="AE387" s="57"/>
      <c r="AF387" s="64"/>
      <c r="AG387" s="64"/>
      <c r="AH387" s="64"/>
      <c r="AI387" s="64"/>
      <c r="AJ387" s="61"/>
      <c r="AL387" s="62"/>
      <c r="AM387" s="24"/>
      <c r="AS387" s="24"/>
      <c r="AT387" s="24"/>
      <c r="AU387" s="24"/>
      <c r="AV387" s="24"/>
      <c r="AW387" s="24"/>
      <c r="AX387" s="24"/>
      <c r="AZ387" s="171"/>
      <c r="BA387" s="171"/>
      <c r="BB387" s="57"/>
      <c r="BC387" s="203"/>
      <c r="BD387" s="24"/>
      <c r="BE387" s="151"/>
      <c r="BG387" s="151"/>
      <c r="BI387" s="151"/>
      <c r="BL387" s="152"/>
    </row>
    <row r="388" spans="1:64" s="169" customFormat="1">
      <c r="A388" s="24"/>
      <c r="B388" s="24"/>
      <c r="C388" s="57"/>
      <c r="D388" s="57"/>
      <c r="E388" s="57"/>
      <c r="F388" s="57"/>
      <c r="G388" s="57"/>
      <c r="H388" s="57"/>
      <c r="I388" s="57"/>
      <c r="J388" s="57"/>
      <c r="K388" s="57"/>
      <c r="L388" s="57"/>
      <c r="M388" s="57"/>
      <c r="N388" s="57"/>
      <c r="O388" s="63"/>
      <c r="P388" s="57"/>
      <c r="Q388" s="57"/>
      <c r="R388" s="57"/>
      <c r="S388" s="57"/>
      <c r="T388" s="57"/>
      <c r="U388" s="57"/>
      <c r="V388" s="57"/>
      <c r="W388" s="57"/>
      <c r="X388" s="57"/>
      <c r="Y388" s="57"/>
      <c r="Z388" s="57"/>
      <c r="AA388" s="57"/>
      <c r="AB388" s="57"/>
      <c r="AC388" s="57"/>
      <c r="AD388" s="57"/>
      <c r="AE388" s="57"/>
      <c r="AF388" s="64"/>
      <c r="AG388" s="64"/>
      <c r="AH388" s="64"/>
      <c r="AI388" s="64"/>
      <c r="AJ388" s="61"/>
      <c r="AL388" s="62"/>
      <c r="AM388" s="24"/>
      <c r="AS388" s="24"/>
      <c r="AT388" s="24"/>
      <c r="AU388" s="24"/>
      <c r="AV388" s="24"/>
      <c r="AW388" s="24"/>
      <c r="AX388" s="24"/>
      <c r="AZ388" s="171"/>
      <c r="BA388" s="171"/>
      <c r="BB388" s="57"/>
      <c r="BC388" s="203"/>
      <c r="BD388" s="24"/>
      <c r="BE388" s="151"/>
      <c r="BG388" s="151"/>
      <c r="BI388" s="151"/>
      <c r="BL388" s="152"/>
    </row>
    <row r="389" spans="1:64" s="169" customFormat="1">
      <c r="A389" s="24"/>
      <c r="B389" s="24"/>
      <c r="C389" s="57"/>
      <c r="D389" s="57"/>
      <c r="E389" s="57"/>
      <c r="F389" s="57"/>
      <c r="G389" s="57"/>
      <c r="H389" s="57"/>
      <c r="I389" s="57"/>
      <c r="J389" s="57"/>
      <c r="K389" s="57"/>
      <c r="L389" s="57"/>
      <c r="M389" s="57"/>
      <c r="N389" s="57"/>
      <c r="O389" s="63"/>
      <c r="P389" s="57"/>
      <c r="Q389" s="57"/>
      <c r="R389" s="57"/>
      <c r="S389" s="57"/>
      <c r="T389" s="57"/>
      <c r="U389" s="57"/>
      <c r="V389" s="57"/>
      <c r="W389" s="57"/>
      <c r="X389" s="57"/>
      <c r="Y389" s="57"/>
      <c r="Z389" s="57"/>
      <c r="AA389" s="57"/>
      <c r="AB389" s="57"/>
      <c r="AC389" s="57"/>
      <c r="AD389" s="57"/>
      <c r="AE389" s="57"/>
      <c r="AF389" s="64"/>
      <c r="AG389" s="64"/>
      <c r="AH389" s="64"/>
      <c r="AI389" s="64"/>
      <c r="AJ389" s="61"/>
      <c r="AL389" s="62"/>
      <c r="AM389" s="24"/>
      <c r="AS389" s="24"/>
      <c r="AT389" s="24"/>
      <c r="AU389" s="24"/>
      <c r="AV389" s="24"/>
      <c r="AW389" s="24"/>
      <c r="AX389" s="24"/>
      <c r="AZ389" s="171"/>
      <c r="BA389" s="171"/>
      <c r="BB389" s="57"/>
      <c r="BC389" s="203"/>
      <c r="BD389" s="24"/>
      <c r="BE389" s="151"/>
      <c r="BG389" s="151"/>
      <c r="BI389" s="151"/>
      <c r="BL389" s="152"/>
    </row>
    <row r="390" spans="1:64" s="169" customFormat="1">
      <c r="A390" s="24"/>
      <c r="B390" s="24"/>
      <c r="C390" s="57"/>
      <c r="D390" s="57"/>
      <c r="E390" s="57"/>
      <c r="F390" s="57"/>
      <c r="G390" s="57"/>
      <c r="H390" s="57"/>
      <c r="I390" s="57"/>
      <c r="J390" s="57"/>
      <c r="K390" s="57"/>
      <c r="L390" s="57"/>
      <c r="M390" s="57"/>
      <c r="N390" s="57"/>
      <c r="O390" s="63"/>
      <c r="P390" s="57"/>
      <c r="Q390" s="57"/>
      <c r="R390" s="57"/>
      <c r="S390" s="57"/>
      <c r="T390" s="57"/>
      <c r="U390" s="57"/>
      <c r="V390" s="57"/>
      <c r="W390" s="57"/>
      <c r="X390" s="57"/>
      <c r="Y390" s="57"/>
      <c r="Z390" s="57"/>
      <c r="AA390" s="57"/>
      <c r="AB390" s="57"/>
      <c r="AC390" s="57"/>
      <c r="AD390" s="57"/>
      <c r="AE390" s="57"/>
      <c r="AF390" s="64"/>
      <c r="AG390" s="64"/>
      <c r="AH390" s="64"/>
      <c r="AI390" s="64"/>
      <c r="AJ390" s="61"/>
      <c r="AL390" s="62"/>
      <c r="AM390" s="24"/>
      <c r="AS390" s="24"/>
      <c r="AT390" s="24"/>
      <c r="AU390" s="24"/>
      <c r="AV390" s="24"/>
      <c r="AW390" s="24"/>
      <c r="AX390" s="24"/>
      <c r="AZ390" s="171"/>
      <c r="BA390" s="171"/>
      <c r="BB390" s="57"/>
      <c r="BC390" s="203"/>
      <c r="BD390" s="24"/>
      <c r="BE390" s="151"/>
      <c r="BG390" s="151"/>
      <c r="BI390" s="151"/>
      <c r="BL390" s="152"/>
    </row>
    <row r="391" spans="1:64" s="169" customFormat="1">
      <c r="A391" s="24"/>
      <c r="B391" s="24"/>
      <c r="C391" s="57"/>
      <c r="D391" s="57"/>
      <c r="E391" s="57"/>
      <c r="F391" s="57"/>
      <c r="G391" s="57"/>
      <c r="H391" s="57"/>
      <c r="I391" s="57"/>
      <c r="J391" s="57"/>
      <c r="K391" s="57"/>
      <c r="L391" s="57"/>
      <c r="M391" s="57"/>
      <c r="N391" s="57"/>
      <c r="O391" s="63"/>
      <c r="P391" s="57"/>
      <c r="Q391" s="57"/>
      <c r="R391" s="57"/>
      <c r="S391" s="57"/>
      <c r="T391" s="57"/>
      <c r="U391" s="57"/>
      <c r="V391" s="57"/>
      <c r="W391" s="57"/>
      <c r="X391" s="57"/>
      <c r="Y391" s="57"/>
      <c r="Z391" s="57"/>
      <c r="AA391" s="57"/>
      <c r="AB391" s="57"/>
      <c r="AC391" s="57"/>
      <c r="AD391" s="57"/>
      <c r="AE391" s="57"/>
      <c r="AF391" s="64"/>
      <c r="AG391" s="64"/>
      <c r="AH391" s="64"/>
      <c r="AI391" s="64"/>
      <c r="AJ391" s="61"/>
      <c r="AL391" s="62"/>
      <c r="AM391" s="24"/>
      <c r="AS391" s="24"/>
      <c r="AT391" s="24"/>
      <c r="AU391" s="24"/>
      <c r="AV391" s="24"/>
      <c r="AW391" s="24"/>
      <c r="AX391" s="24"/>
      <c r="AZ391" s="171"/>
      <c r="BA391" s="171"/>
      <c r="BB391" s="57"/>
      <c r="BC391" s="203"/>
      <c r="BD391" s="24"/>
      <c r="BE391" s="151"/>
      <c r="BG391" s="151"/>
      <c r="BI391" s="151"/>
      <c r="BL391" s="152"/>
    </row>
    <row r="392" spans="1:64" s="169" customFormat="1">
      <c r="A392" s="24"/>
      <c r="B392" s="24"/>
      <c r="C392" s="57"/>
      <c r="D392" s="57"/>
      <c r="E392" s="57"/>
      <c r="F392" s="57"/>
      <c r="G392" s="57"/>
      <c r="H392" s="57"/>
      <c r="I392" s="57"/>
      <c r="J392" s="57"/>
      <c r="K392" s="57"/>
      <c r="L392" s="57"/>
      <c r="M392" s="57"/>
      <c r="N392" s="57"/>
      <c r="O392" s="63"/>
      <c r="P392" s="57"/>
      <c r="Q392" s="57"/>
      <c r="R392" s="57"/>
      <c r="S392" s="57"/>
      <c r="T392" s="57"/>
      <c r="U392" s="57"/>
      <c r="V392" s="57"/>
      <c r="W392" s="57"/>
      <c r="X392" s="57"/>
      <c r="Y392" s="57"/>
      <c r="Z392" s="57"/>
      <c r="AA392" s="57"/>
      <c r="AB392" s="57"/>
      <c r="AC392" s="57"/>
      <c r="AD392" s="57"/>
      <c r="AE392" s="57"/>
      <c r="AF392" s="64"/>
      <c r="AG392" s="64"/>
      <c r="AH392" s="64"/>
      <c r="AI392" s="64"/>
      <c r="AJ392" s="61"/>
      <c r="AL392" s="62"/>
      <c r="AM392" s="24"/>
      <c r="AS392" s="24"/>
      <c r="AT392" s="24"/>
      <c r="AU392" s="24"/>
      <c r="AV392" s="24"/>
      <c r="AW392" s="24"/>
      <c r="AX392" s="24"/>
      <c r="AZ392" s="171"/>
      <c r="BA392" s="171"/>
      <c r="BB392" s="57"/>
      <c r="BC392" s="203"/>
      <c r="BD392" s="24"/>
      <c r="BE392" s="151"/>
      <c r="BG392" s="151"/>
      <c r="BI392" s="151"/>
      <c r="BL392" s="152"/>
    </row>
    <row r="393" spans="1:64" s="169" customFormat="1">
      <c r="A393" s="24"/>
      <c r="B393" s="24"/>
      <c r="C393" s="57"/>
      <c r="D393" s="57"/>
      <c r="E393" s="57"/>
      <c r="F393" s="57"/>
      <c r="G393" s="57"/>
      <c r="H393" s="57"/>
      <c r="I393" s="57"/>
      <c r="J393" s="57"/>
      <c r="K393" s="57"/>
      <c r="L393" s="57"/>
      <c r="M393" s="57"/>
      <c r="N393" s="57"/>
      <c r="O393" s="63"/>
      <c r="P393" s="57"/>
      <c r="Q393" s="57"/>
      <c r="R393" s="57"/>
      <c r="S393" s="57"/>
      <c r="T393" s="57"/>
      <c r="U393" s="57"/>
      <c r="V393" s="57"/>
      <c r="W393" s="57"/>
      <c r="X393" s="57"/>
      <c r="Y393" s="57"/>
      <c r="Z393" s="57"/>
      <c r="AA393" s="57"/>
      <c r="AB393" s="57"/>
      <c r="AC393" s="57"/>
      <c r="AD393" s="57"/>
      <c r="AE393" s="57"/>
      <c r="AF393" s="64"/>
      <c r="AG393" s="64"/>
      <c r="AH393" s="64"/>
      <c r="AI393" s="64"/>
      <c r="AJ393" s="61"/>
      <c r="AL393" s="62"/>
      <c r="AM393" s="24"/>
      <c r="AS393" s="24"/>
      <c r="AT393" s="24"/>
      <c r="AU393" s="24"/>
      <c r="AV393" s="24"/>
      <c r="AW393" s="24"/>
      <c r="AX393" s="24"/>
      <c r="AZ393" s="171"/>
      <c r="BA393" s="171"/>
      <c r="BB393" s="57"/>
      <c r="BC393" s="203"/>
      <c r="BD393" s="24"/>
      <c r="BE393" s="151"/>
      <c r="BG393" s="151"/>
      <c r="BI393" s="151"/>
      <c r="BL393" s="152"/>
    </row>
    <row r="394" spans="1:64" s="169" customFormat="1">
      <c r="A394" s="24"/>
      <c r="B394" s="24"/>
      <c r="C394" s="57"/>
      <c r="D394" s="57"/>
      <c r="E394" s="57"/>
      <c r="F394" s="57"/>
      <c r="G394" s="57"/>
      <c r="H394" s="57"/>
      <c r="I394" s="57"/>
      <c r="J394" s="57"/>
      <c r="K394" s="57"/>
      <c r="L394" s="57"/>
      <c r="M394" s="57"/>
      <c r="N394" s="57"/>
      <c r="O394" s="63"/>
      <c r="P394" s="57"/>
      <c r="Q394" s="57"/>
      <c r="R394" s="57"/>
      <c r="S394" s="57"/>
      <c r="T394" s="57"/>
      <c r="U394" s="57"/>
      <c r="V394" s="57"/>
      <c r="W394" s="57"/>
      <c r="X394" s="57"/>
      <c r="Y394" s="57"/>
      <c r="Z394" s="57"/>
      <c r="AA394" s="57"/>
      <c r="AB394" s="57"/>
      <c r="AC394" s="57"/>
      <c r="AD394" s="57"/>
      <c r="AE394" s="57"/>
      <c r="AF394" s="64"/>
      <c r="AG394" s="64"/>
      <c r="AH394" s="64"/>
      <c r="AI394" s="64"/>
      <c r="AJ394" s="61"/>
      <c r="AL394" s="62"/>
      <c r="AM394" s="24"/>
      <c r="AS394" s="24"/>
      <c r="AT394" s="24"/>
      <c r="AU394" s="24"/>
      <c r="AV394" s="24"/>
      <c r="AW394" s="24"/>
      <c r="AX394" s="24"/>
      <c r="AZ394" s="171"/>
      <c r="BA394" s="171"/>
      <c r="BB394" s="57"/>
      <c r="BC394" s="203"/>
      <c r="BD394" s="24"/>
      <c r="BE394" s="151"/>
      <c r="BG394" s="151"/>
      <c r="BI394" s="151"/>
      <c r="BL394" s="152"/>
    </row>
    <row r="395" spans="1:64" s="169" customFormat="1">
      <c r="A395" s="24"/>
      <c r="B395" s="24"/>
      <c r="C395" s="57"/>
      <c r="D395" s="57"/>
      <c r="E395" s="57"/>
      <c r="F395" s="57"/>
      <c r="G395" s="57"/>
      <c r="H395" s="57"/>
      <c r="I395" s="57"/>
      <c r="J395" s="57"/>
      <c r="K395" s="57"/>
      <c r="L395" s="57"/>
      <c r="M395" s="57"/>
      <c r="N395" s="57"/>
      <c r="O395" s="63"/>
      <c r="P395" s="57"/>
      <c r="Q395" s="57"/>
      <c r="R395" s="57"/>
      <c r="S395" s="57"/>
      <c r="T395" s="57"/>
      <c r="U395" s="57"/>
      <c r="V395" s="57"/>
      <c r="W395" s="57"/>
      <c r="X395" s="57"/>
      <c r="Y395" s="57"/>
      <c r="Z395" s="57"/>
      <c r="AA395" s="57"/>
      <c r="AB395" s="57"/>
      <c r="AC395" s="57"/>
      <c r="AD395" s="57"/>
      <c r="AE395" s="57"/>
      <c r="AF395" s="64"/>
      <c r="AG395" s="64"/>
      <c r="AH395" s="64"/>
      <c r="AI395" s="64"/>
      <c r="AJ395" s="61"/>
      <c r="AL395" s="62"/>
      <c r="AM395" s="24"/>
      <c r="AS395" s="24"/>
      <c r="AT395" s="24"/>
      <c r="AU395" s="24"/>
      <c r="AV395" s="24"/>
      <c r="AW395" s="24"/>
      <c r="AX395" s="24"/>
      <c r="AZ395" s="171"/>
      <c r="BA395" s="171"/>
      <c r="BB395" s="57"/>
      <c r="BC395" s="203"/>
      <c r="BD395" s="24"/>
      <c r="BE395" s="151"/>
      <c r="BG395" s="151"/>
      <c r="BI395" s="151"/>
      <c r="BL395" s="152"/>
    </row>
    <row r="396" spans="1:64" s="169" customFormat="1">
      <c r="A396" s="24"/>
      <c r="B396" s="24"/>
      <c r="C396" s="57"/>
      <c r="D396" s="57"/>
      <c r="E396" s="57"/>
      <c r="F396" s="57"/>
      <c r="G396" s="57"/>
      <c r="H396" s="57"/>
      <c r="I396" s="57"/>
      <c r="J396" s="57"/>
      <c r="K396" s="57"/>
      <c r="L396" s="57"/>
      <c r="M396" s="57"/>
      <c r="N396" s="57"/>
      <c r="O396" s="63"/>
      <c r="P396" s="57"/>
      <c r="Q396" s="57"/>
      <c r="R396" s="57"/>
      <c r="S396" s="57"/>
      <c r="T396" s="57"/>
      <c r="U396" s="57"/>
      <c r="V396" s="57"/>
      <c r="W396" s="57"/>
      <c r="X396" s="57"/>
      <c r="Y396" s="57"/>
      <c r="Z396" s="57"/>
      <c r="AA396" s="57"/>
      <c r="AB396" s="57"/>
      <c r="AC396" s="57"/>
      <c r="AD396" s="57"/>
      <c r="AE396" s="57"/>
      <c r="AF396" s="64"/>
      <c r="AG396" s="64"/>
      <c r="AH396" s="64"/>
      <c r="AI396" s="64"/>
      <c r="AJ396" s="61"/>
      <c r="AL396" s="62"/>
      <c r="AM396" s="24"/>
      <c r="AS396" s="24"/>
      <c r="AT396" s="24"/>
      <c r="AU396" s="24"/>
      <c r="AV396" s="24"/>
      <c r="AW396" s="24"/>
      <c r="AX396" s="24"/>
      <c r="AZ396" s="171"/>
      <c r="BA396" s="171"/>
      <c r="BB396" s="57"/>
      <c r="BC396" s="203"/>
      <c r="BD396" s="24"/>
      <c r="BE396" s="151"/>
      <c r="BG396" s="151"/>
      <c r="BI396" s="151"/>
      <c r="BL396" s="152"/>
    </row>
    <row r="397" spans="1:64" s="169" customFormat="1">
      <c r="A397" s="24"/>
      <c r="B397" s="24"/>
      <c r="C397" s="57"/>
      <c r="D397" s="57"/>
      <c r="E397" s="57"/>
      <c r="F397" s="57"/>
      <c r="G397" s="57"/>
      <c r="H397" s="57"/>
      <c r="I397" s="57"/>
      <c r="J397" s="57"/>
      <c r="K397" s="57"/>
      <c r="L397" s="57"/>
      <c r="M397" s="57"/>
      <c r="N397" s="57"/>
      <c r="O397" s="63"/>
      <c r="P397" s="57"/>
      <c r="Q397" s="57"/>
      <c r="R397" s="57"/>
      <c r="S397" s="57"/>
      <c r="T397" s="57"/>
      <c r="U397" s="57"/>
      <c r="V397" s="57"/>
      <c r="W397" s="57"/>
      <c r="X397" s="57"/>
      <c r="Y397" s="57"/>
      <c r="Z397" s="57"/>
      <c r="AA397" s="57"/>
      <c r="AB397" s="57"/>
      <c r="AC397" s="57"/>
      <c r="AD397" s="57"/>
      <c r="AE397" s="57"/>
      <c r="AF397" s="64"/>
      <c r="AG397" s="64"/>
      <c r="AH397" s="64"/>
      <c r="AI397" s="64"/>
      <c r="AJ397" s="61"/>
      <c r="AL397" s="62"/>
      <c r="AM397" s="24"/>
      <c r="AS397" s="24"/>
      <c r="AT397" s="24"/>
      <c r="AU397" s="24"/>
      <c r="AV397" s="24"/>
      <c r="AW397" s="24"/>
      <c r="AX397" s="24"/>
      <c r="AZ397" s="171"/>
      <c r="BA397" s="171"/>
      <c r="BB397" s="57"/>
      <c r="BC397" s="203"/>
      <c r="BD397" s="24"/>
      <c r="BE397" s="151"/>
      <c r="BG397" s="151"/>
      <c r="BI397" s="151"/>
      <c r="BL397" s="152"/>
    </row>
    <row r="398" spans="1:64" s="169" customFormat="1">
      <c r="A398" s="24"/>
      <c r="B398" s="24"/>
      <c r="C398" s="57"/>
      <c r="D398" s="57"/>
      <c r="E398" s="57"/>
      <c r="F398" s="57"/>
      <c r="G398" s="57"/>
      <c r="H398" s="57"/>
      <c r="I398" s="57"/>
      <c r="J398" s="57"/>
      <c r="K398" s="57"/>
      <c r="L398" s="57"/>
      <c r="M398" s="57"/>
      <c r="N398" s="57"/>
      <c r="O398" s="63"/>
      <c r="P398" s="57"/>
      <c r="Q398" s="57"/>
      <c r="R398" s="57"/>
      <c r="S398" s="57"/>
      <c r="T398" s="57"/>
      <c r="U398" s="57"/>
      <c r="V398" s="57"/>
      <c r="W398" s="57"/>
      <c r="X398" s="57"/>
      <c r="Y398" s="57"/>
      <c r="Z398" s="57"/>
      <c r="AA398" s="57"/>
      <c r="AB398" s="57"/>
      <c r="AC398" s="57"/>
      <c r="AD398" s="57"/>
      <c r="AE398" s="57"/>
      <c r="AF398" s="64"/>
      <c r="AG398" s="64"/>
      <c r="AH398" s="64"/>
      <c r="AI398" s="64"/>
      <c r="AJ398" s="61"/>
      <c r="AL398" s="62"/>
      <c r="AM398" s="24"/>
      <c r="AS398" s="24"/>
      <c r="AT398" s="24"/>
      <c r="AU398" s="24"/>
      <c r="AV398" s="24"/>
      <c r="AW398" s="24"/>
      <c r="AX398" s="24"/>
      <c r="AZ398" s="171"/>
      <c r="BA398" s="171"/>
      <c r="BB398" s="57"/>
      <c r="BC398" s="203"/>
      <c r="BD398" s="24"/>
      <c r="BE398" s="151"/>
      <c r="BG398" s="151"/>
      <c r="BI398" s="151"/>
      <c r="BL398" s="152"/>
    </row>
    <row r="399" spans="1:64" s="169" customFormat="1">
      <c r="A399" s="24"/>
      <c r="B399" s="24"/>
      <c r="C399" s="57"/>
      <c r="D399" s="57"/>
      <c r="E399" s="57"/>
      <c r="F399" s="57"/>
      <c r="G399" s="57"/>
      <c r="H399" s="57"/>
      <c r="I399" s="57"/>
      <c r="J399" s="57"/>
      <c r="K399" s="57"/>
      <c r="L399" s="57"/>
      <c r="M399" s="57"/>
      <c r="N399" s="57"/>
      <c r="O399" s="63"/>
      <c r="P399" s="57"/>
      <c r="Q399" s="57"/>
      <c r="R399" s="57"/>
      <c r="S399" s="57"/>
      <c r="T399" s="57"/>
      <c r="U399" s="57"/>
      <c r="V399" s="57"/>
      <c r="W399" s="57"/>
      <c r="X399" s="57"/>
      <c r="Y399" s="57"/>
      <c r="Z399" s="57"/>
      <c r="AA399" s="57"/>
      <c r="AB399" s="57"/>
      <c r="AC399" s="57"/>
      <c r="AD399" s="57"/>
      <c r="AE399" s="57"/>
      <c r="AF399" s="64"/>
      <c r="AG399" s="64"/>
      <c r="AH399" s="64"/>
      <c r="AI399" s="64"/>
      <c r="AJ399" s="61"/>
      <c r="AL399" s="62"/>
      <c r="AM399" s="24"/>
      <c r="AS399" s="24"/>
      <c r="AT399" s="24"/>
      <c r="AU399" s="24"/>
      <c r="AV399" s="24"/>
      <c r="AW399" s="24"/>
      <c r="AX399" s="24"/>
      <c r="AZ399" s="171"/>
      <c r="BA399" s="171"/>
      <c r="BB399" s="57"/>
      <c r="BC399" s="203"/>
      <c r="BD399" s="24"/>
      <c r="BE399" s="151"/>
      <c r="BG399" s="151"/>
      <c r="BI399" s="151"/>
      <c r="BL399" s="152"/>
    </row>
    <row r="400" spans="1:64" s="169" customFormat="1">
      <c r="A400" s="24"/>
      <c r="B400" s="24"/>
      <c r="C400" s="57"/>
      <c r="D400" s="57"/>
      <c r="E400" s="57"/>
      <c r="F400" s="57"/>
      <c r="G400" s="57"/>
      <c r="H400" s="57"/>
      <c r="I400" s="57"/>
      <c r="J400" s="57"/>
      <c r="K400" s="57"/>
      <c r="L400" s="57"/>
      <c r="M400" s="57"/>
      <c r="N400" s="57"/>
      <c r="O400" s="63"/>
      <c r="P400" s="57"/>
      <c r="Q400" s="57"/>
      <c r="R400" s="57"/>
      <c r="S400" s="57"/>
      <c r="T400" s="57"/>
      <c r="U400" s="57"/>
      <c r="V400" s="57"/>
      <c r="W400" s="57"/>
      <c r="X400" s="57"/>
      <c r="Y400" s="57"/>
      <c r="Z400" s="57"/>
      <c r="AA400" s="57"/>
      <c r="AB400" s="57"/>
      <c r="AC400" s="57"/>
      <c r="AD400" s="57"/>
      <c r="AE400" s="57"/>
      <c r="AF400" s="64"/>
      <c r="AG400" s="64"/>
      <c r="AH400" s="64"/>
      <c r="AI400" s="64"/>
      <c r="AJ400" s="61"/>
      <c r="AL400" s="62"/>
      <c r="AM400" s="24"/>
      <c r="AS400" s="24"/>
      <c r="AT400" s="24"/>
      <c r="AU400" s="24"/>
      <c r="AV400" s="24"/>
      <c r="AW400" s="24"/>
      <c r="AX400" s="24"/>
      <c r="AZ400" s="171"/>
      <c r="BA400" s="171"/>
      <c r="BB400" s="57"/>
      <c r="BC400" s="203"/>
      <c r="BD400" s="24"/>
      <c r="BE400" s="151"/>
      <c r="BG400" s="151"/>
      <c r="BI400" s="151"/>
      <c r="BL400" s="152"/>
    </row>
    <row r="401" spans="1:64" s="169" customFormat="1">
      <c r="A401" s="24"/>
      <c r="B401" s="24"/>
      <c r="C401" s="57"/>
      <c r="D401" s="57"/>
      <c r="E401" s="57"/>
      <c r="F401" s="57"/>
      <c r="G401" s="57"/>
      <c r="H401" s="57"/>
      <c r="I401" s="57"/>
      <c r="J401" s="57"/>
      <c r="K401" s="57"/>
      <c r="L401" s="57"/>
      <c r="M401" s="57"/>
      <c r="N401" s="57"/>
      <c r="O401" s="63"/>
      <c r="P401" s="57"/>
      <c r="Q401" s="57"/>
      <c r="R401" s="57"/>
      <c r="S401" s="57"/>
      <c r="T401" s="57"/>
      <c r="U401" s="57"/>
      <c r="V401" s="57"/>
      <c r="W401" s="57"/>
      <c r="X401" s="57"/>
      <c r="Y401" s="57"/>
      <c r="Z401" s="57"/>
      <c r="AA401" s="57"/>
      <c r="AB401" s="57"/>
      <c r="AC401" s="57"/>
      <c r="AD401" s="57"/>
      <c r="AE401" s="57"/>
      <c r="AF401" s="64"/>
      <c r="AG401" s="64"/>
      <c r="AH401" s="64"/>
      <c r="AI401" s="64"/>
      <c r="AJ401" s="61"/>
      <c r="AL401" s="62"/>
      <c r="AM401" s="24"/>
      <c r="AS401" s="24"/>
      <c r="AT401" s="24"/>
      <c r="AU401" s="24"/>
      <c r="AV401" s="24"/>
      <c r="AW401" s="24"/>
      <c r="AX401" s="24"/>
      <c r="AZ401" s="171"/>
      <c r="BA401" s="171"/>
      <c r="BB401" s="57"/>
      <c r="BC401" s="203"/>
      <c r="BD401" s="24"/>
      <c r="BE401" s="151"/>
      <c r="BG401" s="151"/>
      <c r="BI401" s="151"/>
      <c r="BL401" s="152"/>
    </row>
    <row r="402" spans="1:64" s="169" customFormat="1">
      <c r="A402" s="24"/>
      <c r="B402" s="24"/>
      <c r="C402" s="57"/>
      <c r="D402" s="57"/>
      <c r="E402" s="57"/>
      <c r="F402" s="57"/>
      <c r="G402" s="57"/>
      <c r="H402" s="57"/>
      <c r="I402" s="57"/>
      <c r="J402" s="57"/>
      <c r="K402" s="57"/>
      <c r="L402" s="57"/>
      <c r="M402" s="57"/>
      <c r="N402" s="57"/>
      <c r="O402" s="63"/>
      <c r="P402" s="57"/>
      <c r="Q402" s="57"/>
      <c r="R402" s="57"/>
      <c r="S402" s="57"/>
      <c r="T402" s="57"/>
      <c r="U402" s="57"/>
      <c r="V402" s="57"/>
      <c r="W402" s="57"/>
      <c r="X402" s="57"/>
      <c r="Y402" s="57"/>
      <c r="Z402" s="57"/>
      <c r="AA402" s="57"/>
      <c r="AB402" s="57"/>
      <c r="AC402" s="57"/>
      <c r="AD402" s="57"/>
      <c r="AE402" s="57"/>
      <c r="AF402" s="64"/>
      <c r="AG402" s="64"/>
      <c r="AH402" s="64"/>
      <c r="AI402" s="64"/>
      <c r="AJ402" s="61"/>
      <c r="AL402" s="62"/>
      <c r="AM402" s="24"/>
      <c r="AS402" s="24"/>
      <c r="AT402" s="24"/>
      <c r="AU402" s="24"/>
      <c r="AV402" s="24"/>
      <c r="AW402" s="24"/>
      <c r="AX402" s="24"/>
      <c r="AZ402" s="171"/>
      <c r="BA402" s="171"/>
      <c r="BB402" s="57"/>
      <c r="BC402" s="203"/>
      <c r="BD402" s="24"/>
      <c r="BE402" s="151"/>
      <c r="BG402" s="151"/>
      <c r="BI402" s="151"/>
      <c r="BL402" s="152"/>
    </row>
    <row r="403" spans="1:64" s="169" customFormat="1">
      <c r="A403" s="24"/>
      <c r="B403" s="24"/>
      <c r="C403" s="57"/>
      <c r="D403" s="57"/>
      <c r="E403" s="57"/>
      <c r="F403" s="57"/>
      <c r="G403" s="57"/>
      <c r="H403" s="57"/>
      <c r="I403" s="57"/>
      <c r="J403" s="57"/>
      <c r="K403" s="57"/>
      <c r="L403" s="57"/>
      <c r="M403" s="57"/>
      <c r="N403" s="57"/>
      <c r="O403" s="63"/>
      <c r="P403" s="57"/>
      <c r="Q403" s="57"/>
      <c r="R403" s="57"/>
      <c r="S403" s="57"/>
      <c r="T403" s="57"/>
      <c r="U403" s="57"/>
      <c r="V403" s="57"/>
      <c r="W403" s="57"/>
      <c r="X403" s="57"/>
      <c r="Y403" s="57"/>
      <c r="Z403" s="57"/>
      <c r="AA403" s="57"/>
      <c r="AB403" s="57"/>
      <c r="AC403" s="57"/>
      <c r="AD403" s="57"/>
      <c r="AE403" s="57"/>
      <c r="AF403" s="64"/>
      <c r="AG403" s="64"/>
      <c r="AH403" s="64"/>
      <c r="AI403" s="64"/>
      <c r="AJ403" s="61"/>
      <c r="AL403" s="62"/>
      <c r="AM403" s="24"/>
      <c r="AS403" s="24"/>
      <c r="AT403" s="24"/>
      <c r="AU403" s="24"/>
      <c r="AV403" s="24"/>
      <c r="AW403" s="24"/>
      <c r="AX403" s="24"/>
      <c r="AZ403" s="171"/>
      <c r="BA403" s="171"/>
      <c r="BB403" s="57"/>
      <c r="BC403" s="203"/>
      <c r="BD403" s="24"/>
      <c r="BE403" s="151"/>
      <c r="BG403" s="151"/>
      <c r="BI403" s="151"/>
      <c r="BL403" s="152"/>
    </row>
    <row r="404" spans="1:64" s="169" customFormat="1">
      <c r="A404" s="24"/>
      <c r="B404" s="24"/>
      <c r="C404" s="57"/>
      <c r="D404" s="57"/>
      <c r="E404" s="57"/>
      <c r="F404" s="57"/>
      <c r="G404" s="57"/>
      <c r="H404" s="57"/>
      <c r="I404" s="57"/>
      <c r="J404" s="57"/>
      <c r="K404" s="57"/>
      <c r="L404" s="57"/>
      <c r="M404" s="57"/>
      <c r="N404" s="57"/>
      <c r="O404" s="63"/>
      <c r="P404" s="57"/>
      <c r="Q404" s="57"/>
      <c r="R404" s="57"/>
      <c r="S404" s="57"/>
      <c r="T404" s="57"/>
      <c r="U404" s="57"/>
      <c r="V404" s="57"/>
      <c r="W404" s="57"/>
      <c r="X404" s="57"/>
      <c r="Y404" s="57"/>
      <c r="Z404" s="57"/>
      <c r="AA404" s="57"/>
      <c r="AB404" s="57"/>
      <c r="AC404" s="57"/>
      <c r="AD404" s="57"/>
      <c r="AE404" s="57"/>
      <c r="AF404" s="64"/>
      <c r="AG404" s="64"/>
      <c r="AH404" s="64"/>
      <c r="AI404" s="64"/>
      <c r="AJ404" s="61"/>
      <c r="AL404" s="62"/>
      <c r="AM404" s="24"/>
      <c r="AS404" s="24"/>
      <c r="AT404" s="24"/>
      <c r="AU404" s="24"/>
      <c r="AV404" s="24"/>
      <c r="AW404" s="24"/>
      <c r="AX404" s="24"/>
      <c r="AZ404" s="171"/>
      <c r="BA404" s="171"/>
      <c r="BB404" s="57"/>
      <c r="BC404" s="203"/>
      <c r="BD404" s="24"/>
      <c r="BE404" s="151"/>
      <c r="BG404" s="151"/>
      <c r="BI404" s="151"/>
      <c r="BL404" s="152"/>
    </row>
    <row r="405" spans="1:64" s="169" customFormat="1">
      <c r="A405" s="24"/>
      <c r="B405" s="24"/>
      <c r="C405" s="57"/>
      <c r="D405" s="57"/>
      <c r="E405" s="57"/>
      <c r="F405" s="57"/>
      <c r="G405" s="57"/>
      <c r="H405" s="57"/>
      <c r="I405" s="57"/>
      <c r="J405" s="57"/>
      <c r="K405" s="57"/>
      <c r="L405" s="57"/>
      <c r="M405" s="57"/>
      <c r="N405" s="57"/>
      <c r="O405" s="63"/>
      <c r="P405" s="57"/>
      <c r="Q405" s="57"/>
      <c r="R405" s="57"/>
      <c r="S405" s="57"/>
      <c r="T405" s="57"/>
      <c r="U405" s="57"/>
      <c r="V405" s="57"/>
      <c r="W405" s="57"/>
      <c r="X405" s="57"/>
      <c r="Y405" s="57"/>
      <c r="Z405" s="57"/>
      <c r="AA405" s="57"/>
      <c r="AB405" s="57"/>
      <c r="AC405" s="57"/>
      <c r="AD405" s="57"/>
      <c r="AE405" s="57"/>
      <c r="AF405" s="64"/>
      <c r="AG405" s="64"/>
      <c r="AH405" s="64"/>
      <c r="AI405" s="64"/>
      <c r="AJ405" s="61"/>
      <c r="AL405" s="62"/>
      <c r="AM405" s="24"/>
      <c r="AS405" s="24"/>
      <c r="AT405" s="24"/>
      <c r="AU405" s="24"/>
      <c r="AV405" s="24"/>
      <c r="AW405" s="24"/>
      <c r="AX405" s="24"/>
      <c r="AZ405" s="171"/>
      <c r="BA405" s="171"/>
      <c r="BB405" s="57"/>
      <c r="BC405" s="203"/>
      <c r="BD405" s="24"/>
      <c r="BE405" s="151"/>
      <c r="BG405" s="151"/>
      <c r="BI405" s="151"/>
      <c r="BL405" s="152"/>
    </row>
    <row r="406" spans="1:64" s="169" customFormat="1">
      <c r="A406" s="24"/>
      <c r="B406" s="24"/>
      <c r="C406" s="57"/>
      <c r="D406" s="57"/>
      <c r="E406" s="57"/>
      <c r="F406" s="57"/>
      <c r="G406" s="57"/>
      <c r="H406" s="57"/>
      <c r="I406" s="57"/>
      <c r="J406" s="57"/>
      <c r="K406" s="57"/>
      <c r="L406" s="57"/>
      <c r="M406" s="57"/>
      <c r="N406" s="57"/>
      <c r="O406" s="63"/>
      <c r="P406" s="57"/>
      <c r="Q406" s="57"/>
      <c r="R406" s="57"/>
      <c r="S406" s="57"/>
      <c r="T406" s="57"/>
      <c r="U406" s="57"/>
      <c r="V406" s="57"/>
      <c r="W406" s="57"/>
      <c r="X406" s="57"/>
      <c r="Y406" s="57"/>
      <c r="Z406" s="57"/>
      <c r="AA406" s="57"/>
      <c r="AB406" s="57"/>
      <c r="AC406" s="57"/>
      <c r="AD406" s="57"/>
      <c r="AE406" s="57"/>
      <c r="AF406" s="64"/>
      <c r="AG406" s="64"/>
      <c r="AH406" s="64"/>
      <c r="AI406" s="64"/>
      <c r="AJ406" s="61"/>
      <c r="AL406" s="62"/>
      <c r="AM406" s="24"/>
      <c r="AS406" s="24"/>
      <c r="AT406" s="24"/>
      <c r="AU406" s="24"/>
      <c r="AV406" s="24"/>
      <c r="AW406" s="24"/>
      <c r="AX406" s="24"/>
      <c r="AZ406" s="171"/>
      <c r="BA406" s="171"/>
      <c r="BB406" s="57"/>
      <c r="BC406" s="203"/>
      <c r="BD406" s="24"/>
      <c r="BE406" s="151"/>
      <c r="BG406" s="151"/>
      <c r="BI406" s="151"/>
      <c r="BL406" s="152"/>
    </row>
    <row r="407" spans="1:64" s="169" customFormat="1">
      <c r="A407" s="24"/>
      <c r="B407" s="24"/>
      <c r="C407" s="57"/>
      <c r="D407" s="57"/>
      <c r="E407" s="57"/>
      <c r="F407" s="57"/>
      <c r="G407" s="57"/>
      <c r="H407" s="57"/>
      <c r="I407" s="57"/>
      <c r="J407" s="57"/>
      <c r="K407" s="57"/>
      <c r="L407" s="57"/>
      <c r="M407" s="57"/>
      <c r="N407" s="57"/>
      <c r="O407" s="63"/>
      <c r="P407" s="57"/>
      <c r="Q407" s="57"/>
      <c r="R407" s="57"/>
      <c r="S407" s="57"/>
      <c r="T407" s="57"/>
      <c r="U407" s="57"/>
      <c r="V407" s="57"/>
      <c r="W407" s="57"/>
      <c r="X407" s="57"/>
      <c r="Y407" s="57"/>
      <c r="Z407" s="57"/>
      <c r="AA407" s="57"/>
      <c r="AB407" s="57"/>
      <c r="AC407" s="57"/>
      <c r="AD407" s="57"/>
      <c r="AE407" s="57"/>
      <c r="AF407" s="64"/>
      <c r="AG407" s="64"/>
      <c r="AH407" s="64"/>
      <c r="AI407" s="64"/>
      <c r="AJ407" s="61"/>
      <c r="AL407" s="62"/>
      <c r="AM407" s="24"/>
      <c r="AS407" s="24"/>
      <c r="AT407" s="24"/>
      <c r="AU407" s="24"/>
      <c r="AV407" s="24"/>
      <c r="AW407" s="24"/>
      <c r="AX407" s="24"/>
      <c r="AZ407" s="171"/>
      <c r="BA407" s="171"/>
      <c r="BB407" s="57"/>
      <c r="BC407" s="203"/>
      <c r="BD407" s="24"/>
      <c r="BE407" s="151"/>
      <c r="BG407" s="151"/>
      <c r="BI407" s="151"/>
      <c r="BL407" s="152"/>
    </row>
    <row r="408" spans="1:64" s="169" customFormat="1">
      <c r="A408" s="24"/>
      <c r="B408" s="24"/>
      <c r="C408" s="57"/>
      <c r="D408" s="57"/>
      <c r="E408" s="57"/>
      <c r="F408" s="57"/>
      <c r="G408" s="57"/>
      <c r="H408" s="57"/>
      <c r="I408" s="57"/>
      <c r="J408" s="57"/>
      <c r="K408" s="57"/>
      <c r="L408" s="57"/>
      <c r="M408" s="57"/>
      <c r="N408" s="57"/>
      <c r="O408" s="63"/>
      <c r="P408" s="57"/>
      <c r="Q408" s="57"/>
      <c r="R408" s="57"/>
      <c r="S408" s="57"/>
      <c r="T408" s="57"/>
      <c r="U408" s="57"/>
      <c r="V408" s="57"/>
      <c r="W408" s="57"/>
      <c r="X408" s="57"/>
      <c r="Y408" s="57"/>
      <c r="Z408" s="57"/>
      <c r="AA408" s="57"/>
      <c r="AB408" s="57"/>
      <c r="AC408" s="57"/>
      <c r="AD408" s="57"/>
      <c r="AE408" s="57"/>
      <c r="AF408" s="64"/>
      <c r="AG408" s="64"/>
      <c r="AH408" s="64"/>
      <c r="AI408" s="64"/>
      <c r="AJ408" s="61"/>
      <c r="AL408" s="62"/>
      <c r="AM408" s="24"/>
      <c r="AS408" s="24"/>
      <c r="AT408" s="24"/>
      <c r="AU408" s="24"/>
      <c r="AV408" s="24"/>
      <c r="AW408" s="24"/>
      <c r="AX408" s="24"/>
      <c r="AZ408" s="171"/>
      <c r="BA408" s="171"/>
      <c r="BB408" s="57"/>
      <c r="BC408" s="203"/>
      <c r="BD408" s="24"/>
      <c r="BE408" s="151"/>
      <c r="BG408" s="151"/>
      <c r="BI408" s="151"/>
      <c r="BL408" s="152"/>
    </row>
    <row r="409" spans="1:64" s="169" customFormat="1">
      <c r="A409" s="24"/>
      <c r="B409" s="24"/>
      <c r="C409" s="57"/>
      <c r="D409" s="57"/>
      <c r="E409" s="57"/>
      <c r="F409" s="57"/>
      <c r="G409" s="57"/>
      <c r="H409" s="57"/>
      <c r="I409" s="57"/>
      <c r="J409" s="57"/>
      <c r="K409" s="57"/>
      <c r="L409" s="57"/>
      <c r="M409" s="57"/>
      <c r="N409" s="57"/>
      <c r="O409" s="63"/>
      <c r="P409" s="57"/>
      <c r="Q409" s="57"/>
      <c r="R409" s="57"/>
      <c r="S409" s="57"/>
      <c r="T409" s="57"/>
      <c r="U409" s="57"/>
      <c r="V409" s="57"/>
      <c r="W409" s="57"/>
      <c r="X409" s="57"/>
      <c r="Y409" s="57"/>
      <c r="Z409" s="57"/>
      <c r="AA409" s="57"/>
      <c r="AB409" s="57"/>
      <c r="AC409" s="57"/>
      <c r="AD409" s="57"/>
      <c r="AE409" s="57"/>
      <c r="AF409" s="64"/>
      <c r="AG409" s="64"/>
      <c r="AH409" s="64"/>
      <c r="AI409" s="64"/>
      <c r="AJ409" s="61"/>
      <c r="AL409" s="62"/>
      <c r="AM409" s="24"/>
      <c r="AS409" s="24"/>
      <c r="AT409" s="24"/>
      <c r="AU409" s="24"/>
      <c r="AV409" s="24"/>
      <c r="AW409" s="24"/>
      <c r="AX409" s="24"/>
      <c r="AZ409" s="171"/>
      <c r="BA409" s="171"/>
      <c r="BB409" s="57"/>
      <c r="BC409" s="203"/>
      <c r="BD409" s="24"/>
      <c r="BE409" s="151"/>
      <c r="BG409" s="151"/>
      <c r="BI409" s="151"/>
      <c r="BL409" s="152"/>
    </row>
    <row r="410" spans="1:64" s="169" customFormat="1">
      <c r="A410" s="24"/>
      <c r="B410" s="24"/>
      <c r="C410" s="57"/>
      <c r="D410" s="57"/>
      <c r="E410" s="57"/>
      <c r="F410" s="57"/>
      <c r="G410" s="57"/>
      <c r="H410" s="57"/>
      <c r="I410" s="57"/>
      <c r="J410" s="57"/>
      <c r="K410" s="57"/>
      <c r="L410" s="57"/>
      <c r="M410" s="57"/>
      <c r="N410" s="57"/>
      <c r="O410" s="63"/>
      <c r="P410" s="57"/>
      <c r="Q410" s="57"/>
      <c r="R410" s="57"/>
      <c r="S410" s="57"/>
      <c r="T410" s="57"/>
      <c r="U410" s="57"/>
      <c r="V410" s="57"/>
      <c r="W410" s="57"/>
      <c r="X410" s="57"/>
      <c r="Y410" s="57"/>
      <c r="Z410" s="57"/>
      <c r="AA410" s="57"/>
      <c r="AB410" s="57"/>
      <c r="AC410" s="57"/>
      <c r="AD410" s="57"/>
      <c r="AE410" s="57"/>
      <c r="AF410" s="64"/>
      <c r="AG410" s="64"/>
      <c r="AH410" s="64"/>
      <c r="AI410" s="64"/>
      <c r="AJ410" s="61"/>
      <c r="AL410" s="62"/>
      <c r="AM410" s="24"/>
      <c r="AS410" s="24"/>
      <c r="AT410" s="24"/>
      <c r="AU410" s="24"/>
      <c r="AV410" s="24"/>
      <c r="AW410" s="24"/>
      <c r="AX410" s="24"/>
      <c r="AZ410" s="171"/>
      <c r="BA410" s="171"/>
      <c r="BB410" s="57"/>
      <c r="BC410" s="203"/>
      <c r="BD410" s="24"/>
      <c r="BE410" s="151"/>
      <c r="BG410" s="151"/>
      <c r="BI410" s="151"/>
      <c r="BL410" s="152"/>
    </row>
    <row r="411" spans="1:64" s="169" customFormat="1">
      <c r="A411" s="24"/>
      <c r="B411" s="24"/>
      <c r="C411" s="57"/>
      <c r="D411" s="57"/>
      <c r="E411" s="57"/>
      <c r="F411" s="57"/>
      <c r="G411" s="57"/>
      <c r="H411" s="57"/>
      <c r="I411" s="57"/>
      <c r="J411" s="57"/>
      <c r="K411" s="57"/>
      <c r="L411" s="57"/>
      <c r="M411" s="57"/>
      <c r="N411" s="57"/>
      <c r="O411" s="63"/>
      <c r="P411" s="57"/>
      <c r="Q411" s="57"/>
      <c r="R411" s="57"/>
      <c r="S411" s="57"/>
      <c r="T411" s="57"/>
      <c r="U411" s="57"/>
      <c r="V411" s="57"/>
      <c r="W411" s="57"/>
      <c r="X411" s="57"/>
      <c r="Y411" s="57"/>
      <c r="Z411" s="57"/>
      <c r="AA411" s="57"/>
      <c r="AB411" s="57"/>
      <c r="AC411" s="57"/>
      <c r="AD411" s="57"/>
      <c r="AE411" s="57"/>
      <c r="AF411" s="64"/>
      <c r="AG411" s="64"/>
      <c r="AH411" s="64"/>
      <c r="AI411" s="64"/>
      <c r="AJ411" s="61"/>
      <c r="AL411" s="62"/>
      <c r="AM411" s="24"/>
      <c r="AS411" s="24"/>
      <c r="AT411" s="24"/>
      <c r="AU411" s="24"/>
      <c r="AV411" s="24"/>
      <c r="AW411" s="24"/>
      <c r="AX411" s="24"/>
      <c r="AZ411" s="171"/>
      <c r="BA411" s="171"/>
      <c r="BB411" s="57"/>
      <c r="BC411" s="203"/>
      <c r="BD411" s="24"/>
      <c r="BE411" s="151"/>
      <c r="BG411" s="151"/>
      <c r="BI411" s="151"/>
      <c r="BL411" s="152"/>
    </row>
    <row r="412" spans="1:64" s="169" customFormat="1">
      <c r="A412" s="24"/>
      <c r="B412" s="24"/>
      <c r="C412" s="57"/>
      <c r="D412" s="57"/>
      <c r="E412" s="57"/>
      <c r="F412" s="57"/>
      <c r="G412" s="57"/>
      <c r="H412" s="57"/>
      <c r="I412" s="57"/>
      <c r="J412" s="57"/>
      <c r="K412" s="57"/>
      <c r="L412" s="57"/>
      <c r="M412" s="57"/>
      <c r="N412" s="57"/>
      <c r="O412" s="63"/>
      <c r="P412" s="57"/>
      <c r="Q412" s="57"/>
      <c r="R412" s="57"/>
      <c r="S412" s="57"/>
      <c r="T412" s="57"/>
      <c r="U412" s="57"/>
      <c r="V412" s="57"/>
      <c r="W412" s="57"/>
      <c r="X412" s="57"/>
      <c r="Y412" s="57"/>
      <c r="Z412" s="57"/>
      <c r="AA412" s="57"/>
      <c r="AB412" s="57"/>
      <c r="AC412" s="57"/>
      <c r="AD412" s="57"/>
      <c r="AE412" s="57"/>
      <c r="AF412" s="64"/>
      <c r="AG412" s="64"/>
      <c r="AH412" s="64"/>
      <c r="AI412" s="64"/>
      <c r="AJ412" s="61"/>
      <c r="AL412" s="62"/>
      <c r="AM412" s="24"/>
      <c r="AS412" s="24"/>
      <c r="AT412" s="24"/>
      <c r="AU412" s="24"/>
      <c r="AV412" s="24"/>
      <c r="AW412" s="24"/>
      <c r="AX412" s="24"/>
      <c r="AZ412" s="171"/>
      <c r="BA412" s="171"/>
      <c r="BB412" s="57"/>
      <c r="BC412" s="203"/>
      <c r="BD412" s="24"/>
      <c r="BE412" s="151"/>
      <c r="BG412" s="151"/>
      <c r="BI412" s="151"/>
      <c r="BL412" s="152"/>
    </row>
    <row r="413" spans="1:64" s="169" customFormat="1">
      <c r="A413" s="24"/>
      <c r="B413" s="24"/>
      <c r="C413" s="57"/>
      <c r="D413" s="57"/>
      <c r="E413" s="57"/>
      <c r="F413" s="57"/>
      <c r="G413" s="57"/>
      <c r="H413" s="57"/>
      <c r="I413" s="57"/>
      <c r="J413" s="57"/>
      <c r="K413" s="57"/>
      <c r="L413" s="57"/>
      <c r="M413" s="57"/>
      <c r="N413" s="57"/>
      <c r="O413" s="63"/>
      <c r="P413" s="57"/>
      <c r="Q413" s="57"/>
      <c r="R413" s="57"/>
      <c r="S413" s="57"/>
      <c r="T413" s="57"/>
      <c r="U413" s="57"/>
      <c r="V413" s="57"/>
      <c r="W413" s="57"/>
      <c r="X413" s="57"/>
      <c r="Y413" s="57"/>
      <c r="Z413" s="57"/>
      <c r="AA413" s="57"/>
      <c r="AB413" s="57"/>
      <c r="AC413" s="57"/>
      <c r="AD413" s="57"/>
      <c r="AE413" s="57"/>
      <c r="AF413" s="64"/>
      <c r="AG413" s="64"/>
      <c r="AH413" s="64"/>
      <c r="AI413" s="64"/>
      <c r="AJ413" s="61"/>
      <c r="AL413" s="62"/>
      <c r="AM413" s="24"/>
      <c r="AS413" s="24"/>
      <c r="AT413" s="24"/>
      <c r="AU413" s="24"/>
      <c r="AV413" s="24"/>
      <c r="AW413" s="24"/>
      <c r="AX413" s="24"/>
      <c r="AZ413" s="171"/>
      <c r="BA413" s="171"/>
      <c r="BB413" s="57"/>
      <c r="BC413" s="203"/>
      <c r="BD413" s="24"/>
      <c r="BE413" s="151"/>
      <c r="BG413" s="151"/>
      <c r="BI413" s="151"/>
      <c r="BL413" s="152"/>
    </row>
    <row r="414" spans="1:64" s="169" customFormat="1">
      <c r="A414" s="24"/>
      <c r="B414" s="24"/>
      <c r="C414" s="57"/>
      <c r="D414" s="57"/>
      <c r="E414" s="57"/>
      <c r="F414" s="57"/>
      <c r="G414" s="57"/>
      <c r="H414" s="57"/>
      <c r="I414" s="57"/>
      <c r="J414" s="57"/>
      <c r="K414" s="57"/>
      <c r="L414" s="57"/>
      <c r="M414" s="57"/>
      <c r="N414" s="57"/>
      <c r="O414" s="63"/>
      <c r="P414" s="57"/>
      <c r="Q414" s="57"/>
      <c r="R414" s="57"/>
      <c r="S414" s="57"/>
      <c r="T414" s="57"/>
      <c r="U414" s="57"/>
      <c r="V414" s="57"/>
      <c r="W414" s="57"/>
      <c r="X414" s="57"/>
      <c r="Y414" s="57"/>
      <c r="Z414" s="57"/>
      <c r="AA414" s="57"/>
      <c r="AB414" s="57"/>
      <c r="AC414" s="57"/>
      <c r="AD414" s="57"/>
      <c r="AE414" s="57"/>
      <c r="AF414" s="64"/>
      <c r="AG414" s="64"/>
      <c r="AH414" s="64"/>
      <c r="AI414" s="64"/>
      <c r="AJ414" s="61"/>
      <c r="AL414" s="62"/>
      <c r="AM414" s="24"/>
      <c r="AS414" s="24"/>
      <c r="AT414" s="24"/>
      <c r="AU414" s="24"/>
      <c r="AV414" s="24"/>
      <c r="AW414" s="24"/>
      <c r="AX414" s="24"/>
      <c r="AZ414" s="171"/>
      <c r="BA414" s="171"/>
      <c r="BB414" s="57"/>
      <c r="BC414" s="203"/>
      <c r="BD414" s="24"/>
      <c r="BE414" s="151"/>
      <c r="BG414" s="151"/>
      <c r="BI414" s="151"/>
      <c r="BL414" s="152"/>
    </row>
    <row r="415" spans="1:64" s="169" customFormat="1">
      <c r="A415" s="24"/>
      <c r="B415" s="24"/>
      <c r="C415" s="57"/>
      <c r="D415" s="57"/>
      <c r="E415" s="57"/>
      <c r="F415" s="57"/>
      <c r="G415" s="57"/>
      <c r="H415" s="57"/>
      <c r="I415" s="57"/>
      <c r="J415" s="57"/>
      <c r="K415" s="57"/>
      <c r="L415" s="57"/>
      <c r="M415" s="57"/>
      <c r="N415" s="57"/>
      <c r="O415" s="63"/>
      <c r="P415" s="57"/>
      <c r="Q415" s="57"/>
      <c r="R415" s="57"/>
      <c r="S415" s="57"/>
      <c r="T415" s="57"/>
      <c r="U415" s="57"/>
      <c r="V415" s="57"/>
      <c r="W415" s="57"/>
      <c r="X415" s="57"/>
      <c r="Y415" s="57"/>
      <c r="Z415" s="57"/>
      <c r="AA415" s="57"/>
      <c r="AB415" s="57"/>
      <c r="AC415" s="57"/>
      <c r="AD415" s="57"/>
      <c r="AE415" s="57"/>
      <c r="AF415" s="64"/>
      <c r="AG415" s="64"/>
      <c r="AH415" s="64"/>
      <c r="AI415" s="64"/>
      <c r="AJ415" s="61"/>
      <c r="AL415" s="62"/>
      <c r="AM415" s="24"/>
      <c r="AS415" s="24"/>
      <c r="AT415" s="24"/>
      <c r="AU415" s="24"/>
      <c r="AV415" s="24"/>
      <c r="AW415" s="24"/>
      <c r="AX415" s="24"/>
      <c r="AZ415" s="171"/>
      <c r="BA415" s="171"/>
      <c r="BB415" s="57"/>
      <c r="BC415" s="203"/>
      <c r="BD415" s="24"/>
      <c r="BE415" s="151"/>
      <c r="BG415" s="151"/>
      <c r="BI415" s="151"/>
      <c r="BL415" s="152"/>
    </row>
    <row r="416" spans="1:64" s="169" customFormat="1">
      <c r="A416" s="24"/>
      <c r="B416" s="24"/>
      <c r="C416" s="57"/>
      <c r="D416" s="57"/>
      <c r="E416" s="57"/>
      <c r="F416" s="57"/>
      <c r="G416" s="57"/>
      <c r="H416" s="57"/>
      <c r="I416" s="57"/>
      <c r="J416" s="57"/>
      <c r="K416" s="57"/>
      <c r="L416" s="57"/>
      <c r="M416" s="57"/>
      <c r="N416" s="57"/>
      <c r="O416" s="63"/>
      <c r="P416" s="57"/>
      <c r="Q416" s="57"/>
      <c r="R416" s="57"/>
      <c r="S416" s="57"/>
      <c r="T416" s="57"/>
      <c r="U416" s="57"/>
      <c r="V416" s="57"/>
      <c r="W416" s="57"/>
      <c r="X416" s="57"/>
      <c r="Y416" s="57"/>
      <c r="Z416" s="57"/>
      <c r="AA416" s="57"/>
      <c r="AB416" s="57"/>
      <c r="AC416" s="57"/>
      <c r="AD416" s="57"/>
      <c r="AE416" s="57"/>
      <c r="AF416" s="64"/>
      <c r="AG416" s="64"/>
      <c r="AH416" s="64"/>
      <c r="AI416" s="64"/>
      <c r="AJ416" s="61"/>
      <c r="AL416" s="62"/>
      <c r="AM416" s="24"/>
      <c r="AS416" s="24"/>
      <c r="AT416" s="24"/>
      <c r="AU416" s="24"/>
      <c r="AV416" s="24"/>
      <c r="AW416" s="24"/>
      <c r="AX416" s="24"/>
      <c r="AZ416" s="171"/>
      <c r="BA416" s="171"/>
      <c r="BB416" s="57"/>
      <c r="BC416" s="203"/>
      <c r="BD416" s="24"/>
      <c r="BE416" s="151"/>
      <c r="BG416" s="151"/>
      <c r="BI416" s="151"/>
      <c r="BL416" s="152"/>
    </row>
    <row r="417" spans="1:64" s="169" customFormat="1">
      <c r="A417" s="24"/>
      <c r="B417" s="24"/>
      <c r="C417" s="57"/>
      <c r="D417" s="57"/>
      <c r="E417" s="57"/>
      <c r="F417" s="57"/>
      <c r="G417" s="57"/>
      <c r="H417" s="57"/>
      <c r="I417" s="57"/>
      <c r="J417" s="57"/>
      <c r="K417" s="57"/>
      <c r="L417" s="57"/>
      <c r="M417" s="57"/>
      <c r="N417" s="57"/>
      <c r="O417" s="63"/>
      <c r="P417" s="57"/>
      <c r="Q417" s="57"/>
      <c r="R417" s="57"/>
      <c r="S417" s="57"/>
      <c r="T417" s="57"/>
      <c r="U417" s="57"/>
      <c r="V417" s="57"/>
      <c r="W417" s="57"/>
      <c r="X417" s="57"/>
      <c r="Y417" s="57"/>
      <c r="Z417" s="57"/>
      <c r="AA417" s="57"/>
      <c r="AB417" s="57"/>
      <c r="AC417" s="57"/>
      <c r="AD417" s="57"/>
      <c r="AE417" s="57"/>
      <c r="AF417" s="64"/>
      <c r="AG417" s="64"/>
      <c r="AH417" s="64"/>
      <c r="AI417" s="64"/>
      <c r="AJ417" s="61"/>
      <c r="AL417" s="62"/>
      <c r="AM417" s="24"/>
      <c r="AS417" s="24"/>
      <c r="AT417" s="24"/>
      <c r="AU417" s="24"/>
      <c r="AV417" s="24"/>
      <c r="AW417" s="24"/>
      <c r="AX417" s="24"/>
      <c r="AZ417" s="171"/>
      <c r="BA417" s="171"/>
      <c r="BB417" s="57"/>
      <c r="BC417" s="203"/>
      <c r="BD417" s="24"/>
      <c r="BE417" s="151"/>
      <c r="BG417" s="151"/>
      <c r="BI417" s="151"/>
      <c r="BL417" s="152"/>
    </row>
    <row r="418" spans="1:64" s="169" customFormat="1">
      <c r="A418" s="24"/>
      <c r="B418" s="24"/>
      <c r="C418" s="57"/>
      <c r="D418" s="57"/>
      <c r="E418" s="57"/>
      <c r="F418" s="57"/>
      <c r="G418" s="57"/>
      <c r="H418" s="57"/>
      <c r="I418" s="57"/>
      <c r="J418" s="57"/>
      <c r="K418" s="57"/>
      <c r="L418" s="57"/>
      <c r="M418" s="57"/>
      <c r="N418" s="57"/>
      <c r="O418" s="63"/>
      <c r="P418" s="57"/>
      <c r="Q418" s="57"/>
      <c r="R418" s="57"/>
      <c r="S418" s="57"/>
      <c r="T418" s="57"/>
      <c r="U418" s="57"/>
      <c r="V418" s="57"/>
      <c r="W418" s="57"/>
      <c r="X418" s="57"/>
      <c r="Y418" s="57"/>
      <c r="Z418" s="57"/>
      <c r="AA418" s="57"/>
      <c r="AB418" s="57"/>
      <c r="AC418" s="57"/>
      <c r="AD418" s="57"/>
      <c r="AE418" s="57"/>
      <c r="AF418" s="64"/>
      <c r="AG418" s="64"/>
      <c r="AH418" s="64"/>
      <c r="AI418" s="64"/>
      <c r="AJ418" s="61"/>
      <c r="AL418" s="62"/>
      <c r="AM418" s="24"/>
      <c r="AS418" s="24"/>
      <c r="AT418" s="24"/>
      <c r="AU418" s="24"/>
      <c r="AV418" s="24"/>
      <c r="AW418" s="24"/>
      <c r="AX418" s="24"/>
      <c r="AZ418" s="171"/>
      <c r="BA418" s="171"/>
      <c r="BB418" s="57"/>
      <c r="BC418" s="203"/>
      <c r="BD418" s="24"/>
      <c r="BE418" s="151"/>
      <c r="BG418" s="151"/>
      <c r="BI418" s="151"/>
      <c r="BL418" s="152"/>
    </row>
    <row r="419" spans="1:64" s="169" customFormat="1">
      <c r="A419" s="24"/>
      <c r="B419" s="24"/>
      <c r="C419" s="57"/>
      <c r="D419" s="57"/>
      <c r="E419" s="57"/>
      <c r="F419" s="57"/>
      <c r="G419" s="57"/>
      <c r="H419" s="57"/>
      <c r="I419" s="57"/>
      <c r="J419" s="57"/>
      <c r="K419" s="57"/>
      <c r="L419" s="57"/>
      <c r="M419" s="57"/>
      <c r="N419" s="57"/>
      <c r="O419" s="63"/>
      <c r="P419" s="57"/>
      <c r="Q419" s="57"/>
      <c r="R419" s="57"/>
      <c r="S419" s="57"/>
      <c r="T419" s="57"/>
      <c r="U419" s="57"/>
      <c r="V419" s="57"/>
      <c r="W419" s="57"/>
      <c r="X419" s="57"/>
      <c r="Y419" s="57"/>
      <c r="Z419" s="57"/>
      <c r="AA419" s="57"/>
      <c r="AB419" s="57"/>
      <c r="AC419" s="57"/>
      <c r="AD419" s="57"/>
      <c r="AE419" s="57"/>
      <c r="AF419" s="64"/>
      <c r="AG419" s="64"/>
      <c r="AH419" s="64"/>
      <c r="AI419" s="64"/>
      <c r="AJ419" s="61"/>
      <c r="AL419" s="62"/>
      <c r="AM419" s="24"/>
      <c r="AS419" s="24"/>
      <c r="AT419" s="24"/>
      <c r="AU419" s="24"/>
      <c r="AV419" s="24"/>
      <c r="AW419" s="24"/>
      <c r="AX419" s="24"/>
      <c r="AZ419" s="171"/>
      <c r="BA419" s="171"/>
      <c r="BB419" s="57"/>
      <c r="BC419" s="203"/>
      <c r="BD419" s="24"/>
      <c r="BE419" s="151"/>
      <c r="BG419" s="151"/>
      <c r="BI419" s="151"/>
      <c r="BL419" s="152"/>
    </row>
    <row r="420" spans="1:64" s="169" customFormat="1">
      <c r="A420" s="24"/>
      <c r="B420" s="24"/>
      <c r="C420" s="57"/>
      <c r="D420" s="57"/>
      <c r="E420" s="57"/>
      <c r="F420" s="57"/>
      <c r="G420" s="57"/>
      <c r="H420" s="57"/>
      <c r="I420" s="57"/>
      <c r="J420" s="57"/>
      <c r="K420" s="57"/>
      <c r="L420" s="57"/>
      <c r="M420" s="57"/>
      <c r="N420" s="57"/>
      <c r="O420" s="63"/>
      <c r="P420" s="57"/>
      <c r="Q420" s="57"/>
      <c r="R420" s="57"/>
      <c r="S420" s="57"/>
      <c r="T420" s="57"/>
      <c r="U420" s="57"/>
      <c r="V420" s="57"/>
      <c r="W420" s="57"/>
      <c r="X420" s="57"/>
      <c r="Y420" s="57"/>
      <c r="Z420" s="57"/>
      <c r="AA420" s="57"/>
      <c r="AB420" s="57"/>
      <c r="AC420" s="57"/>
      <c r="AD420" s="57"/>
      <c r="AE420" s="57"/>
      <c r="AF420" s="64"/>
      <c r="AG420" s="64"/>
      <c r="AH420" s="64"/>
      <c r="AI420" s="64"/>
      <c r="AJ420" s="61"/>
      <c r="AL420" s="62"/>
      <c r="AM420" s="24"/>
      <c r="AS420" s="24"/>
      <c r="AT420" s="24"/>
      <c r="AU420" s="24"/>
      <c r="AV420" s="24"/>
      <c r="AW420" s="24"/>
      <c r="AX420" s="24"/>
      <c r="AZ420" s="171"/>
      <c r="BA420" s="171"/>
      <c r="BB420" s="57"/>
      <c r="BC420" s="203"/>
      <c r="BD420" s="24"/>
      <c r="BE420" s="151"/>
      <c r="BG420" s="151"/>
      <c r="BI420" s="151"/>
      <c r="BL420" s="152"/>
    </row>
    <row r="421" spans="1:64" s="169" customFormat="1">
      <c r="A421" s="24"/>
      <c r="B421" s="24"/>
      <c r="C421" s="57"/>
      <c r="D421" s="57"/>
      <c r="E421" s="57"/>
      <c r="F421" s="57"/>
      <c r="G421" s="57"/>
      <c r="H421" s="57"/>
      <c r="I421" s="57"/>
      <c r="J421" s="57"/>
      <c r="K421" s="57"/>
      <c r="L421" s="57"/>
      <c r="M421" s="57"/>
      <c r="N421" s="57"/>
      <c r="O421" s="63"/>
      <c r="P421" s="57"/>
      <c r="Q421" s="57"/>
      <c r="R421" s="57"/>
      <c r="S421" s="57"/>
      <c r="T421" s="57"/>
      <c r="U421" s="57"/>
      <c r="V421" s="57"/>
      <c r="W421" s="57"/>
      <c r="X421" s="57"/>
      <c r="Y421" s="57"/>
      <c r="Z421" s="57"/>
      <c r="AA421" s="57"/>
      <c r="AB421" s="57"/>
      <c r="AC421" s="57"/>
      <c r="AD421" s="57"/>
      <c r="AE421" s="57"/>
      <c r="AF421" s="64"/>
      <c r="AG421" s="64"/>
      <c r="AH421" s="64"/>
      <c r="AI421" s="64"/>
      <c r="AJ421" s="61"/>
      <c r="AL421" s="62"/>
      <c r="AM421" s="24"/>
      <c r="AS421" s="24"/>
      <c r="AT421" s="24"/>
      <c r="AU421" s="24"/>
      <c r="AV421" s="24"/>
      <c r="AW421" s="24"/>
      <c r="AX421" s="24"/>
      <c r="AZ421" s="171"/>
      <c r="BA421" s="171"/>
      <c r="BB421" s="57"/>
      <c r="BC421" s="203"/>
      <c r="BD421" s="24"/>
      <c r="BE421" s="151"/>
      <c r="BG421" s="151"/>
      <c r="BI421" s="151"/>
      <c r="BL421" s="152"/>
    </row>
    <row r="422" spans="1:64" s="169" customFormat="1">
      <c r="A422" s="24"/>
      <c r="B422" s="24"/>
      <c r="C422" s="57"/>
      <c r="D422" s="57"/>
      <c r="E422" s="57"/>
      <c r="F422" s="57"/>
      <c r="G422" s="57"/>
      <c r="H422" s="57"/>
      <c r="I422" s="57"/>
      <c r="J422" s="57"/>
      <c r="K422" s="57"/>
      <c r="L422" s="57"/>
      <c r="M422" s="57"/>
      <c r="N422" s="57"/>
      <c r="O422" s="63"/>
      <c r="P422" s="57"/>
      <c r="Q422" s="57"/>
      <c r="R422" s="57"/>
      <c r="S422" s="57"/>
      <c r="T422" s="57"/>
      <c r="U422" s="57"/>
      <c r="V422" s="57"/>
      <c r="W422" s="57"/>
      <c r="X422" s="57"/>
      <c r="Y422" s="57"/>
      <c r="Z422" s="57"/>
      <c r="AA422" s="57"/>
      <c r="AB422" s="57"/>
      <c r="AC422" s="57"/>
      <c r="AD422" s="57"/>
      <c r="AE422" s="57"/>
      <c r="AF422" s="64"/>
      <c r="AG422" s="64"/>
      <c r="AH422" s="64"/>
      <c r="AI422" s="64"/>
      <c r="AJ422" s="61"/>
      <c r="AL422" s="62"/>
      <c r="AM422" s="24"/>
      <c r="AS422" s="24"/>
      <c r="AT422" s="24"/>
      <c r="AU422" s="24"/>
      <c r="AV422" s="24"/>
      <c r="AW422" s="24"/>
      <c r="AX422" s="24"/>
      <c r="AZ422" s="171"/>
      <c r="BA422" s="171"/>
      <c r="BB422" s="57"/>
      <c r="BC422" s="203"/>
      <c r="BD422" s="24"/>
      <c r="BE422" s="151"/>
      <c r="BG422" s="151"/>
      <c r="BI422" s="151"/>
      <c r="BL422" s="152"/>
    </row>
    <row r="423" spans="1:64" s="169" customFormat="1">
      <c r="A423" s="24"/>
      <c r="B423" s="24"/>
      <c r="C423" s="57"/>
      <c r="D423" s="57"/>
      <c r="E423" s="57"/>
      <c r="F423" s="57"/>
      <c r="G423" s="57"/>
      <c r="H423" s="57"/>
      <c r="I423" s="57"/>
      <c r="J423" s="57"/>
      <c r="K423" s="57"/>
      <c r="L423" s="57"/>
      <c r="M423" s="57"/>
      <c r="N423" s="57"/>
      <c r="O423" s="63"/>
      <c r="P423" s="57"/>
      <c r="Q423" s="57"/>
      <c r="R423" s="57"/>
      <c r="S423" s="57"/>
      <c r="T423" s="57"/>
      <c r="U423" s="57"/>
      <c r="V423" s="57"/>
      <c r="W423" s="57"/>
      <c r="X423" s="57"/>
      <c r="Y423" s="57"/>
      <c r="Z423" s="57"/>
      <c r="AA423" s="57"/>
      <c r="AB423" s="57"/>
      <c r="AC423" s="57"/>
      <c r="AD423" s="57"/>
      <c r="AE423" s="57"/>
      <c r="AF423" s="64"/>
      <c r="AG423" s="64"/>
      <c r="AH423" s="64"/>
      <c r="AI423" s="64"/>
      <c r="AJ423" s="61"/>
      <c r="AL423" s="62"/>
      <c r="AM423" s="24"/>
      <c r="AS423" s="24"/>
      <c r="AT423" s="24"/>
      <c r="AU423" s="24"/>
      <c r="AV423" s="24"/>
      <c r="AW423" s="24"/>
      <c r="AX423" s="24"/>
      <c r="AZ423" s="171"/>
      <c r="BA423" s="171"/>
      <c r="BB423" s="57"/>
      <c r="BC423" s="203"/>
      <c r="BD423" s="24"/>
      <c r="BE423" s="151"/>
      <c r="BG423" s="151"/>
      <c r="BI423" s="151"/>
      <c r="BL423" s="152"/>
    </row>
    <row r="424" spans="1:64" s="169" customFormat="1">
      <c r="A424" s="24"/>
      <c r="B424" s="24"/>
      <c r="C424" s="57"/>
      <c r="D424" s="57"/>
      <c r="E424" s="57"/>
      <c r="F424" s="57"/>
      <c r="G424" s="57"/>
      <c r="H424" s="57"/>
      <c r="I424" s="57"/>
      <c r="J424" s="57"/>
      <c r="K424" s="57"/>
      <c r="L424" s="57"/>
      <c r="M424" s="57"/>
      <c r="N424" s="57"/>
      <c r="O424" s="63"/>
      <c r="P424" s="57"/>
      <c r="Q424" s="57"/>
      <c r="R424" s="57"/>
      <c r="S424" s="57"/>
      <c r="T424" s="57"/>
      <c r="U424" s="57"/>
      <c r="V424" s="57"/>
      <c r="W424" s="57"/>
      <c r="X424" s="57"/>
      <c r="Y424" s="57"/>
      <c r="Z424" s="57"/>
      <c r="AA424" s="57"/>
      <c r="AB424" s="57"/>
      <c r="AC424" s="57"/>
      <c r="AD424" s="57"/>
      <c r="AE424" s="57"/>
      <c r="AF424" s="64"/>
      <c r="AG424" s="64"/>
      <c r="AH424" s="64"/>
      <c r="AI424" s="64"/>
      <c r="AJ424" s="61"/>
      <c r="AL424" s="62"/>
      <c r="AM424" s="24"/>
      <c r="AS424" s="24"/>
      <c r="AT424" s="24"/>
      <c r="AU424" s="24"/>
      <c r="AV424" s="24"/>
      <c r="AW424" s="24"/>
      <c r="AX424" s="24"/>
      <c r="AZ424" s="171"/>
      <c r="BA424" s="171"/>
      <c r="BB424" s="57"/>
      <c r="BC424" s="203"/>
      <c r="BD424" s="24"/>
      <c r="BE424" s="151"/>
      <c r="BG424" s="151"/>
      <c r="BI424" s="151"/>
      <c r="BL424" s="152"/>
    </row>
    <row r="425" spans="1:64" s="169" customFormat="1">
      <c r="A425" s="24"/>
      <c r="B425" s="24"/>
      <c r="C425" s="57"/>
      <c r="D425" s="57"/>
      <c r="E425" s="57"/>
      <c r="F425" s="57"/>
      <c r="G425" s="57"/>
      <c r="H425" s="57"/>
      <c r="I425" s="57"/>
      <c r="J425" s="57"/>
      <c r="K425" s="57"/>
      <c r="L425" s="57"/>
      <c r="M425" s="57"/>
      <c r="N425" s="57"/>
      <c r="O425" s="63"/>
      <c r="P425" s="57"/>
      <c r="Q425" s="57"/>
      <c r="R425" s="57"/>
      <c r="S425" s="57"/>
      <c r="T425" s="57"/>
      <c r="U425" s="57"/>
      <c r="V425" s="57"/>
      <c r="W425" s="57"/>
      <c r="X425" s="57"/>
      <c r="Y425" s="57"/>
      <c r="Z425" s="57"/>
      <c r="AA425" s="57"/>
      <c r="AB425" s="57"/>
      <c r="AC425" s="57"/>
      <c r="AD425" s="57"/>
      <c r="AE425" s="57"/>
      <c r="AF425" s="64"/>
      <c r="AG425" s="64"/>
      <c r="AH425" s="64"/>
      <c r="AI425" s="64"/>
      <c r="AJ425" s="61"/>
      <c r="AL425" s="62"/>
      <c r="AM425" s="24"/>
      <c r="AS425" s="24"/>
      <c r="AT425" s="24"/>
      <c r="AU425" s="24"/>
      <c r="AV425" s="24"/>
      <c r="AW425" s="24"/>
      <c r="AX425" s="24"/>
      <c r="AZ425" s="171"/>
      <c r="BA425" s="171"/>
      <c r="BB425" s="57"/>
      <c r="BC425" s="203"/>
      <c r="BD425" s="24"/>
      <c r="BE425" s="151"/>
      <c r="BG425" s="151"/>
      <c r="BI425" s="151"/>
      <c r="BL425" s="152"/>
    </row>
    <row r="426" spans="1:64" s="169" customFormat="1">
      <c r="A426" s="24"/>
      <c r="B426" s="24"/>
      <c r="C426" s="57"/>
      <c r="D426" s="57"/>
      <c r="E426" s="57"/>
      <c r="F426" s="57"/>
      <c r="G426" s="57"/>
      <c r="H426" s="57"/>
      <c r="I426" s="57"/>
      <c r="J426" s="57"/>
      <c r="K426" s="57"/>
      <c r="L426" s="57"/>
      <c r="M426" s="57"/>
      <c r="N426" s="57"/>
      <c r="O426" s="63"/>
      <c r="P426" s="57"/>
      <c r="Q426" s="57"/>
      <c r="R426" s="57"/>
      <c r="S426" s="57"/>
      <c r="T426" s="57"/>
      <c r="U426" s="57"/>
      <c r="V426" s="57"/>
      <c r="W426" s="57"/>
      <c r="X426" s="57"/>
      <c r="Y426" s="57"/>
      <c r="Z426" s="57"/>
      <c r="AA426" s="57"/>
      <c r="AB426" s="57"/>
      <c r="AC426" s="57"/>
      <c r="AD426" s="57"/>
      <c r="AE426" s="57"/>
      <c r="AF426" s="64"/>
      <c r="AG426" s="64"/>
      <c r="AH426" s="64"/>
      <c r="AI426" s="64"/>
      <c r="AJ426" s="61"/>
      <c r="AL426" s="62"/>
      <c r="AM426" s="24"/>
      <c r="AS426" s="24"/>
      <c r="AT426" s="24"/>
      <c r="AU426" s="24"/>
      <c r="AV426" s="24"/>
      <c r="AW426" s="24"/>
      <c r="AX426" s="24"/>
      <c r="AZ426" s="171"/>
      <c r="BA426" s="171"/>
      <c r="BB426" s="57"/>
      <c r="BC426" s="203"/>
      <c r="BD426" s="24"/>
      <c r="BE426" s="151"/>
      <c r="BG426" s="151"/>
      <c r="BI426" s="151"/>
      <c r="BL426" s="152"/>
    </row>
    <row r="427" spans="1:64" s="169" customFormat="1">
      <c r="A427" s="24"/>
      <c r="B427" s="24"/>
      <c r="C427" s="57"/>
      <c r="D427" s="57"/>
      <c r="E427" s="57"/>
      <c r="F427" s="57"/>
      <c r="G427" s="57"/>
      <c r="H427" s="57"/>
      <c r="I427" s="57"/>
      <c r="J427" s="57"/>
      <c r="K427" s="57"/>
      <c r="L427" s="57"/>
      <c r="M427" s="57"/>
      <c r="N427" s="57"/>
      <c r="O427" s="63"/>
      <c r="P427" s="57"/>
      <c r="Q427" s="57"/>
      <c r="R427" s="57"/>
      <c r="S427" s="57"/>
      <c r="T427" s="57"/>
      <c r="U427" s="57"/>
      <c r="V427" s="57"/>
      <c r="W427" s="57"/>
      <c r="X427" s="57"/>
      <c r="Y427" s="57"/>
      <c r="Z427" s="57"/>
      <c r="AA427" s="57"/>
      <c r="AB427" s="57"/>
      <c r="AC427" s="57"/>
      <c r="AD427" s="57"/>
      <c r="AE427" s="57"/>
      <c r="AF427" s="64"/>
      <c r="AG427" s="64"/>
      <c r="AH427" s="64"/>
      <c r="AI427" s="64"/>
      <c r="AJ427" s="61"/>
      <c r="AL427" s="62"/>
      <c r="AM427" s="24"/>
      <c r="AS427" s="24"/>
      <c r="AT427" s="24"/>
      <c r="AU427" s="24"/>
      <c r="AV427" s="24"/>
      <c r="AW427" s="24"/>
      <c r="AX427" s="24"/>
      <c r="AZ427" s="171"/>
      <c r="BA427" s="171"/>
      <c r="BB427" s="57"/>
      <c r="BC427" s="203"/>
      <c r="BD427" s="24"/>
      <c r="BE427" s="151"/>
      <c r="BG427" s="151"/>
      <c r="BI427" s="151"/>
      <c r="BL427" s="152"/>
    </row>
    <row r="428" spans="1:64" s="169" customFormat="1">
      <c r="A428" s="24"/>
      <c r="B428" s="24"/>
      <c r="C428" s="57"/>
      <c r="D428" s="57"/>
      <c r="E428" s="57"/>
      <c r="F428" s="57"/>
      <c r="G428" s="57"/>
      <c r="H428" s="57"/>
      <c r="I428" s="57"/>
      <c r="J428" s="57"/>
      <c r="K428" s="57"/>
      <c r="L428" s="57"/>
      <c r="M428" s="57"/>
      <c r="N428" s="57"/>
      <c r="O428" s="63"/>
      <c r="P428" s="57"/>
      <c r="Q428" s="57"/>
      <c r="R428" s="57"/>
      <c r="S428" s="57"/>
      <c r="T428" s="57"/>
      <c r="U428" s="57"/>
      <c r="V428" s="57"/>
      <c r="W428" s="57"/>
      <c r="X428" s="57"/>
      <c r="Y428" s="57"/>
      <c r="Z428" s="57"/>
      <c r="AA428" s="57"/>
      <c r="AB428" s="57"/>
      <c r="AC428" s="57"/>
      <c r="AD428" s="57"/>
      <c r="AE428" s="57"/>
      <c r="AF428" s="64"/>
      <c r="AG428" s="64"/>
      <c r="AH428" s="64"/>
      <c r="AI428" s="64"/>
      <c r="AJ428" s="61"/>
      <c r="AL428" s="62"/>
      <c r="AM428" s="24"/>
      <c r="AS428" s="24"/>
      <c r="AT428" s="24"/>
      <c r="AU428" s="24"/>
      <c r="AV428" s="24"/>
      <c r="AW428" s="24"/>
      <c r="AX428" s="24"/>
      <c r="AZ428" s="171"/>
      <c r="BA428" s="171"/>
      <c r="BB428" s="57"/>
      <c r="BC428" s="203"/>
      <c r="BD428" s="24"/>
      <c r="BE428" s="151"/>
      <c r="BG428" s="151"/>
      <c r="BI428" s="151"/>
      <c r="BL428" s="152"/>
    </row>
    <row r="429" spans="1:64" s="169" customFormat="1">
      <c r="A429" s="24"/>
      <c r="B429" s="24"/>
      <c r="C429" s="57"/>
      <c r="D429" s="57"/>
      <c r="E429" s="57"/>
      <c r="F429" s="57"/>
      <c r="G429" s="57"/>
      <c r="H429" s="57"/>
      <c r="I429" s="57"/>
      <c r="J429" s="57"/>
      <c r="K429" s="57"/>
      <c r="L429" s="57"/>
      <c r="M429" s="57"/>
      <c r="N429" s="57"/>
      <c r="O429" s="63"/>
      <c r="P429" s="57"/>
      <c r="Q429" s="57"/>
      <c r="R429" s="57"/>
      <c r="S429" s="57"/>
      <c r="T429" s="57"/>
      <c r="U429" s="57"/>
      <c r="V429" s="57"/>
      <c r="W429" s="57"/>
      <c r="X429" s="57"/>
      <c r="Y429" s="57"/>
      <c r="Z429" s="57"/>
      <c r="AA429" s="57"/>
      <c r="AB429" s="57"/>
      <c r="AC429" s="57"/>
      <c r="AD429" s="57"/>
      <c r="AE429" s="57"/>
      <c r="AF429" s="64"/>
      <c r="AG429" s="64"/>
      <c r="AH429" s="64"/>
      <c r="AI429" s="64"/>
      <c r="AJ429" s="61"/>
      <c r="AL429" s="62"/>
      <c r="AM429" s="24"/>
      <c r="AS429" s="24"/>
      <c r="AT429" s="24"/>
      <c r="AU429" s="24"/>
      <c r="AV429" s="24"/>
      <c r="AW429" s="24"/>
      <c r="AX429" s="24"/>
      <c r="AZ429" s="171"/>
      <c r="BA429" s="171"/>
      <c r="BB429" s="57"/>
      <c r="BC429" s="203"/>
      <c r="BD429" s="24"/>
      <c r="BE429" s="151"/>
      <c r="BG429" s="151"/>
      <c r="BI429" s="151"/>
      <c r="BL429" s="152"/>
    </row>
    <row r="430" spans="1:64" s="169" customFormat="1">
      <c r="A430" s="24"/>
      <c r="B430" s="24"/>
      <c r="C430" s="57"/>
      <c r="D430" s="57"/>
      <c r="E430" s="57"/>
      <c r="F430" s="57"/>
      <c r="G430" s="57"/>
      <c r="H430" s="57"/>
      <c r="I430" s="57"/>
      <c r="J430" s="57"/>
      <c r="K430" s="57"/>
      <c r="L430" s="57"/>
      <c r="M430" s="57"/>
      <c r="N430" s="57"/>
      <c r="O430" s="63"/>
      <c r="P430" s="57"/>
      <c r="Q430" s="57"/>
      <c r="R430" s="57"/>
      <c r="S430" s="57"/>
      <c r="T430" s="57"/>
      <c r="U430" s="57"/>
      <c r="V430" s="57"/>
      <c r="W430" s="57"/>
      <c r="X430" s="57"/>
      <c r="Y430" s="57"/>
      <c r="Z430" s="57"/>
      <c r="AA430" s="57"/>
      <c r="AB430" s="57"/>
      <c r="AC430" s="57"/>
      <c r="AD430" s="57"/>
      <c r="AE430" s="57"/>
      <c r="AF430" s="64"/>
      <c r="AG430" s="64"/>
      <c r="AH430" s="64"/>
      <c r="AI430" s="64"/>
      <c r="AJ430" s="61"/>
      <c r="AL430" s="62"/>
      <c r="AM430" s="24"/>
      <c r="AS430" s="24"/>
      <c r="AT430" s="24"/>
      <c r="AU430" s="24"/>
      <c r="AV430" s="24"/>
      <c r="AW430" s="24"/>
      <c r="AX430" s="24"/>
      <c r="AZ430" s="171"/>
      <c r="BA430" s="171"/>
      <c r="BB430" s="57"/>
      <c r="BC430" s="203"/>
      <c r="BD430" s="24"/>
      <c r="BE430" s="151"/>
      <c r="BG430" s="151"/>
      <c r="BI430" s="151"/>
      <c r="BL430" s="152"/>
    </row>
    <row r="431" spans="1:64" s="169" customFormat="1">
      <c r="A431" s="24"/>
      <c r="B431" s="24"/>
      <c r="C431" s="57"/>
      <c r="D431" s="57"/>
      <c r="E431" s="57"/>
      <c r="F431" s="57"/>
      <c r="G431" s="57"/>
      <c r="H431" s="57"/>
      <c r="I431" s="57"/>
      <c r="J431" s="57"/>
      <c r="K431" s="57"/>
      <c r="L431" s="57"/>
      <c r="M431" s="57"/>
      <c r="N431" s="57"/>
      <c r="O431" s="63"/>
      <c r="P431" s="57"/>
      <c r="Q431" s="57"/>
      <c r="R431" s="57"/>
      <c r="S431" s="57"/>
      <c r="T431" s="57"/>
      <c r="U431" s="57"/>
      <c r="V431" s="57"/>
      <c r="W431" s="57"/>
      <c r="X431" s="57"/>
      <c r="Y431" s="57"/>
      <c r="Z431" s="57"/>
      <c r="AA431" s="57"/>
      <c r="AB431" s="57"/>
      <c r="AC431" s="57"/>
      <c r="AD431" s="57"/>
      <c r="AE431" s="57"/>
      <c r="AF431" s="64"/>
      <c r="AG431" s="64"/>
      <c r="AH431" s="64"/>
      <c r="AI431" s="64"/>
      <c r="AJ431" s="61"/>
      <c r="AL431" s="62"/>
      <c r="AM431" s="24"/>
      <c r="AS431" s="24"/>
      <c r="AT431" s="24"/>
      <c r="AU431" s="24"/>
      <c r="AV431" s="24"/>
      <c r="AW431" s="24"/>
      <c r="AX431" s="24"/>
      <c r="AZ431" s="171"/>
      <c r="BA431" s="171"/>
      <c r="BB431" s="57"/>
      <c r="BC431" s="203"/>
      <c r="BD431" s="24"/>
      <c r="BE431" s="151"/>
      <c r="BG431" s="151"/>
      <c r="BI431" s="151"/>
      <c r="BL431" s="152"/>
    </row>
    <row r="432" spans="1:64" s="169" customFormat="1">
      <c r="A432" s="24"/>
      <c r="B432" s="24"/>
      <c r="C432" s="57"/>
      <c r="D432" s="57"/>
      <c r="E432" s="57"/>
      <c r="F432" s="57"/>
      <c r="G432" s="57"/>
      <c r="H432" s="57"/>
      <c r="I432" s="57"/>
      <c r="J432" s="57"/>
      <c r="K432" s="57"/>
      <c r="L432" s="57"/>
      <c r="M432" s="57"/>
      <c r="N432" s="57"/>
      <c r="O432" s="63"/>
      <c r="P432" s="57"/>
      <c r="Q432" s="57"/>
      <c r="R432" s="57"/>
      <c r="S432" s="57"/>
      <c r="T432" s="57"/>
      <c r="U432" s="57"/>
      <c r="V432" s="57"/>
      <c r="W432" s="57"/>
      <c r="X432" s="57"/>
      <c r="Y432" s="57"/>
      <c r="Z432" s="57"/>
      <c r="AA432" s="57"/>
      <c r="AB432" s="57"/>
      <c r="AC432" s="57"/>
      <c r="AD432" s="57"/>
      <c r="AE432" s="57"/>
      <c r="AF432" s="64"/>
      <c r="AG432" s="64"/>
      <c r="AH432" s="64"/>
      <c r="AI432" s="64"/>
      <c r="AJ432" s="61"/>
      <c r="AL432" s="62"/>
      <c r="AM432" s="24"/>
      <c r="AS432" s="24"/>
      <c r="AT432" s="24"/>
      <c r="AU432" s="24"/>
      <c r="AV432" s="24"/>
      <c r="AW432" s="24"/>
      <c r="AX432" s="24"/>
      <c r="AZ432" s="171"/>
      <c r="BA432" s="171"/>
      <c r="BB432" s="57"/>
      <c r="BC432" s="203"/>
      <c r="BD432" s="24"/>
      <c r="BE432" s="151"/>
      <c r="BG432" s="151"/>
      <c r="BI432" s="151"/>
      <c r="BL432" s="152"/>
    </row>
    <row r="433" spans="1:64" s="169" customFormat="1">
      <c r="A433" s="24"/>
      <c r="B433" s="24"/>
      <c r="C433" s="57"/>
      <c r="D433" s="57"/>
      <c r="E433" s="57"/>
      <c r="F433" s="57"/>
      <c r="G433" s="57"/>
      <c r="H433" s="57"/>
      <c r="I433" s="57"/>
      <c r="J433" s="57"/>
      <c r="K433" s="57"/>
      <c r="L433" s="57"/>
      <c r="M433" s="57"/>
      <c r="N433" s="57"/>
      <c r="O433" s="63"/>
      <c r="P433" s="57"/>
      <c r="Q433" s="57"/>
      <c r="R433" s="57"/>
      <c r="S433" s="57"/>
      <c r="T433" s="57"/>
      <c r="U433" s="57"/>
      <c r="V433" s="57"/>
      <c r="W433" s="57"/>
      <c r="X433" s="57"/>
      <c r="Y433" s="57"/>
      <c r="Z433" s="57"/>
      <c r="AA433" s="57"/>
      <c r="AB433" s="57"/>
      <c r="AC433" s="57"/>
      <c r="AD433" s="57"/>
      <c r="AE433" s="57"/>
      <c r="AF433" s="64"/>
      <c r="AG433" s="64"/>
      <c r="AH433" s="64"/>
      <c r="AI433" s="64"/>
      <c r="AJ433" s="61"/>
      <c r="AL433" s="62"/>
      <c r="AM433" s="24"/>
      <c r="AS433" s="24"/>
      <c r="AT433" s="24"/>
      <c r="AU433" s="24"/>
      <c r="AV433" s="24"/>
      <c r="AW433" s="24"/>
      <c r="AX433" s="24"/>
      <c r="AZ433" s="171"/>
      <c r="BA433" s="171"/>
      <c r="BB433" s="57"/>
      <c r="BC433" s="203"/>
      <c r="BD433" s="24"/>
      <c r="BE433" s="151"/>
      <c r="BG433" s="151"/>
      <c r="BI433" s="151"/>
      <c r="BL433" s="152"/>
    </row>
    <row r="434" spans="1:64" s="169" customFormat="1">
      <c r="A434" s="24"/>
      <c r="B434" s="24"/>
      <c r="C434" s="57"/>
      <c r="D434" s="57"/>
      <c r="E434" s="57"/>
      <c r="F434" s="57"/>
      <c r="G434" s="57"/>
      <c r="H434" s="57"/>
      <c r="I434" s="57"/>
      <c r="J434" s="57"/>
      <c r="K434" s="57"/>
      <c r="L434" s="57"/>
      <c r="M434" s="57"/>
      <c r="N434" s="57"/>
      <c r="O434" s="63"/>
      <c r="P434" s="57"/>
      <c r="Q434" s="57"/>
      <c r="R434" s="57"/>
      <c r="S434" s="57"/>
      <c r="T434" s="57"/>
      <c r="U434" s="57"/>
      <c r="V434" s="57"/>
      <c r="W434" s="57"/>
      <c r="X434" s="57"/>
      <c r="Y434" s="57"/>
      <c r="Z434" s="57"/>
      <c r="AA434" s="57"/>
      <c r="AB434" s="57"/>
      <c r="AC434" s="57"/>
      <c r="AD434" s="57"/>
      <c r="AE434" s="57"/>
      <c r="AF434" s="64"/>
      <c r="AG434" s="64"/>
      <c r="AH434" s="64"/>
      <c r="AI434" s="64"/>
      <c r="AJ434" s="61"/>
      <c r="AL434" s="62"/>
      <c r="AM434" s="24"/>
      <c r="AS434" s="24"/>
      <c r="AT434" s="24"/>
      <c r="AU434" s="24"/>
      <c r="AV434" s="24"/>
      <c r="AW434" s="24"/>
      <c r="AX434" s="24"/>
      <c r="AZ434" s="171"/>
      <c r="BA434" s="171"/>
      <c r="BB434" s="57"/>
      <c r="BC434" s="203"/>
      <c r="BD434" s="24"/>
      <c r="BE434" s="151"/>
      <c r="BG434" s="151"/>
      <c r="BI434" s="151"/>
      <c r="BL434" s="152"/>
    </row>
    <row r="435" spans="1:64" s="169" customFormat="1">
      <c r="A435" s="24"/>
      <c r="B435" s="24"/>
      <c r="C435" s="57"/>
      <c r="D435" s="57"/>
      <c r="E435" s="57"/>
      <c r="F435" s="57"/>
      <c r="G435" s="57"/>
      <c r="H435" s="57"/>
      <c r="I435" s="57"/>
      <c r="J435" s="57"/>
      <c r="K435" s="57"/>
      <c r="L435" s="57"/>
      <c r="M435" s="57"/>
      <c r="N435" s="57"/>
      <c r="O435" s="63"/>
      <c r="P435" s="57"/>
      <c r="Q435" s="57"/>
      <c r="R435" s="57"/>
      <c r="S435" s="57"/>
      <c r="T435" s="57"/>
      <c r="U435" s="57"/>
      <c r="V435" s="57"/>
      <c r="W435" s="57"/>
      <c r="X435" s="57"/>
      <c r="Y435" s="57"/>
      <c r="Z435" s="57"/>
      <c r="AA435" s="57"/>
      <c r="AB435" s="57"/>
      <c r="AC435" s="57"/>
      <c r="AD435" s="57"/>
      <c r="AE435" s="57"/>
      <c r="AF435" s="64"/>
      <c r="AG435" s="64"/>
      <c r="AH435" s="64"/>
      <c r="AI435" s="64"/>
      <c r="AJ435" s="61"/>
      <c r="AL435" s="62"/>
      <c r="AM435" s="24"/>
      <c r="AS435" s="24"/>
      <c r="AT435" s="24"/>
      <c r="AU435" s="24"/>
      <c r="AV435" s="24"/>
      <c r="AW435" s="24"/>
      <c r="AX435" s="24"/>
      <c r="AZ435" s="171"/>
      <c r="BA435" s="171"/>
      <c r="BB435" s="57"/>
      <c r="BC435" s="203"/>
      <c r="BD435" s="24"/>
      <c r="BE435" s="151"/>
      <c r="BG435" s="151"/>
      <c r="BI435" s="151"/>
      <c r="BL435" s="152"/>
    </row>
    <row r="436" spans="1:64" s="169" customFormat="1">
      <c r="A436" s="24"/>
      <c r="B436" s="24"/>
      <c r="C436" s="57"/>
      <c r="D436" s="57"/>
      <c r="E436" s="57"/>
      <c r="F436" s="57"/>
      <c r="G436" s="57"/>
      <c r="H436" s="57"/>
      <c r="I436" s="57"/>
      <c r="J436" s="57"/>
      <c r="K436" s="57"/>
      <c r="L436" s="57"/>
      <c r="M436" s="57"/>
      <c r="N436" s="57"/>
      <c r="O436" s="63"/>
      <c r="P436" s="57"/>
      <c r="Q436" s="57"/>
      <c r="R436" s="57"/>
      <c r="S436" s="57"/>
      <c r="T436" s="57"/>
      <c r="U436" s="57"/>
      <c r="V436" s="57"/>
      <c r="W436" s="57"/>
      <c r="X436" s="57"/>
      <c r="Y436" s="57"/>
      <c r="Z436" s="57"/>
      <c r="AA436" s="57"/>
      <c r="AB436" s="57"/>
      <c r="AC436" s="57"/>
      <c r="AD436" s="57"/>
      <c r="AE436" s="57"/>
      <c r="AF436" s="64"/>
      <c r="AG436" s="64"/>
      <c r="AH436" s="64"/>
      <c r="AI436" s="64"/>
      <c r="AJ436" s="61"/>
      <c r="AL436" s="62"/>
      <c r="AM436" s="24"/>
      <c r="AS436" s="24"/>
      <c r="AT436" s="24"/>
      <c r="AU436" s="24"/>
      <c r="AV436" s="24"/>
      <c r="AW436" s="24"/>
      <c r="AX436" s="24"/>
      <c r="AZ436" s="171"/>
      <c r="BA436" s="171"/>
      <c r="BB436" s="57"/>
      <c r="BC436" s="203"/>
      <c r="BD436" s="24"/>
      <c r="BE436" s="151"/>
      <c r="BG436" s="151"/>
      <c r="BI436" s="151"/>
      <c r="BL436" s="152"/>
    </row>
    <row r="437" spans="1:64" s="169" customFormat="1">
      <c r="A437" s="24"/>
      <c r="B437" s="24"/>
      <c r="C437" s="57"/>
      <c r="D437" s="57"/>
      <c r="E437" s="57"/>
      <c r="F437" s="57"/>
      <c r="G437" s="57"/>
      <c r="H437" s="57"/>
      <c r="I437" s="57"/>
      <c r="J437" s="57"/>
      <c r="K437" s="57"/>
      <c r="L437" s="57"/>
      <c r="M437" s="57"/>
      <c r="N437" s="57"/>
      <c r="O437" s="63"/>
      <c r="P437" s="57"/>
      <c r="Q437" s="57"/>
      <c r="R437" s="57"/>
      <c r="S437" s="57"/>
      <c r="T437" s="57"/>
      <c r="U437" s="57"/>
      <c r="V437" s="57"/>
      <c r="W437" s="57"/>
      <c r="X437" s="57"/>
      <c r="Y437" s="57"/>
      <c r="Z437" s="57"/>
      <c r="AA437" s="57"/>
      <c r="AB437" s="57"/>
      <c r="AC437" s="57"/>
      <c r="AD437" s="57"/>
      <c r="AE437" s="57"/>
      <c r="AF437" s="64"/>
      <c r="AG437" s="64"/>
      <c r="AH437" s="64"/>
      <c r="AI437" s="64"/>
      <c r="AJ437" s="61"/>
      <c r="AL437" s="62"/>
      <c r="AM437" s="24"/>
      <c r="AS437" s="24"/>
      <c r="AT437" s="24"/>
      <c r="AU437" s="24"/>
      <c r="AV437" s="24"/>
      <c r="AW437" s="24"/>
      <c r="AX437" s="24"/>
      <c r="AZ437" s="171"/>
      <c r="BA437" s="171"/>
      <c r="BB437" s="57"/>
      <c r="BC437" s="203"/>
      <c r="BD437" s="24"/>
      <c r="BE437" s="151"/>
      <c r="BG437" s="151"/>
      <c r="BI437" s="151"/>
      <c r="BL437" s="152"/>
    </row>
    <row r="438" spans="1:64" s="169" customFormat="1">
      <c r="A438" s="24"/>
      <c r="B438" s="24"/>
      <c r="C438" s="57"/>
      <c r="D438" s="57"/>
      <c r="E438" s="57"/>
      <c r="F438" s="57"/>
      <c r="G438" s="57"/>
      <c r="H438" s="57"/>
      <c r="I438" s="57"/>
      <c r="J438" s="57"/>
      <c r="K438" s="57"/>
      <c r="L438" s="57"/>
      <c r="M438" s="57"/>
      <c r="N438" s="57"/>
      <c r="O438" s="63"/>
      <c r="P438" s="57"/>
      <c r="Q438" s="57"/>
      <c r="R438" s="57"/>
      <c r="S438" s="57"/>
      <c r="T438" s="57"/>
      <c r="U438" s="57"/>
      <c r="V438" s="57"/>
      <c r="W438" s="57"/>
      <c r="X438" s="57"/>
      <c r="Y438" s="57"/>
      <c r="Z438" s="57"/>
      <c r="AA438" s="57"/>
      <c r="AB438" s="57"/>
      <c r="AC438" s="57"/>
      <c r="AD438" s="57"/>
      <c r="AE438" s="57"/>
      <c r="AF438" s="64"/>
      <c r="AG438" s="64"/>
      <c r="AH438" s="64"/>
      <c r="AI438" s="64"/>
      <c r="AJ438" s="61"/>
      <c r="AL438" s="62"/>
      <c r="AM438" s="24"/>
      <c r="AS438" s="24"/>
      <c r="AT438" s="24"/>
      <c r="AU438" s="24"/>
      <c r="AV438" s="24"/>
      <c r="AW438" s="24"/>
      <c r="AX438" s="24"/>
      <c r="AZ438" s="171"/>
      <c r="BA438" s="171"/>
      <c r="BB438" s="57"/>
      <c r="BC438" s="203"/>
      <c r="BD438" s="24"/>
      <c r="BE438" s="151"/>
      <c r="BG438" s="151"/>
      <c r="BI438" s="151"/>
      <c r="BL438" s="152"/>
    </row>
    <row r="439" spans="1:64" s="169" customFormat="1">
      <c r="A439" s="24"/>
      <c r="B439" s="24"/>
      <c r="C439" s="57"/>
      <c r="D439" s="57"/>
      <c r="E439" s="57"/>
      <c r="F439" s="57"/>
      <c r="G439" s="57"/>
      <c r="H439" s="57"/>
      <c r="I439" s="57"/>
      <c r="J439" s="57"/>
      <c r="K439" s="57"/>
      <c r="L439" s="57"/>
      <c r="M439" s="57"/>
      <c r="N439" s="57"/>
      <c r="O439" s="63"/>
      <c r="P439" s="57"/>
      <c r="Q439" s="57"/>
      <c r="R439" s="57"/>
      <c r="S439" s="57"/>
      <c r="T439" s="57"/>
      <c r="U439" s="57"/>
      <c r="V439" s="57"/>
      <c r="W439" s="57"/>
      <c r="X439" s="57"/>
      <c r="Y439" s="57"/>
      <c r="Z439" s="57"/>
      <c r="AA439" s="57"/>
      <c r="AB439" s="57"/>
      <c r="AC439" s="57"/>
      <c r="AD439" s="57"/>
      <c r="AE439" s="57"/>
      <c r="AF439" s="64"/>
      <c r="AG439" s="64"/>
      <c r="AH439" s="64"/>
      <c r="AI439" s="64"/>
      <c r="AJ439" s="61"/>
      <c r="AL439" s="62"/>
      <c r="AM439" s="24"/>
      <c r="AS439" s="24"/>
      <c r="AT439" s="24"/>
      <c r="AU439" s="24"/>
      <c r="AV439" s="24"/>
      <c r="AW439" s="24"/>
      <c r="AX439" s="24"/>
      <c r="AZ439" s="171"/>
      <c r="BA439" s="171"/>
      <c r="BB439" s="57"/>
      <c r="BC439" s="203"/>
      <c r="BD439" s="24"/>
      <c r="BE439" s="151"/>
      <c r="BG439" s="151"/>
      <c r="BI439" s="151"/>
      <c r="BL439" s="152"/>
    </row>
    <row r="440" spans="1:64" s="169" customFormat="1">
      <c r="A440" s="24"/>
      <c r="B440" s="24"/>
      <c r="C440" s="57"/>
      <c r="D440" s="57"/>
      <c r="E440" s="57"/>
      <c r="F440" s="57"/>
      <c r="G440" s="57"/>
      <c r="H440" s="57"/>
      <c r="I440" s="57"/>
      <c r="J440" s="57"/>
      <c r="K440" s="57"/>
      <c r="L440" s="57"/>
      <c r="M440" s="57"/>
      <c r="N440" s="57"/>
      <c r="O440" s="63"/>
      <c r="P440" s="57"/>
      <c r="Q440" s="57"/>
      <c r="R440" s="57"/>
      <c r="S440" s="57"/>
      <c r="T440" s="57"/>
      <c r="U440" s="57"/>
      <c r="V440" s="57"/>
      <c r="W440" s="57"/>
      <c r="X440" s="57"/>
      <c r="Y440" s="57"/>
      <c r="Z440" s="57"/>
      <c r="AA440" s="57"/>
      <c r="AB440" s="57"/>
      <c r="AC440" s="57"/>
      <c r="AD440" s="57"/>
      <c r="AE440" s="57"/>
      <c r="AF440" s="64"/>
      <c r="AG440" s="64"/>
      <c r="AH440" s="64"/>
      <c r="AI440" s="64"/>
      <c r="AJ440" s="61"/>
      <c r="AL440" s="62"/>
      <c r="AM440" s="24"/>
      <c r="AS440" s="24"/>
      <c r="AT440" s="24"/>
      <c r="AU440" s="24"/>
      <c r="AV440" s="24"/>
      <c r="AW440" s="24"/>
      <c r="AX440" s="24"/>
      <c r="AZ440" s="171"/>
      <c r="BA440" s="171"/>
      <c r="BB440" s="57"/>
      <c r="BC440" s="203"/>
      <c r="BD440" s="24"/>
      <c r="BE440" s="151"/>
      <c r="BG440" s="151"/>
      <c r="BI440" s="151"/>
      <c r="BL440" s="152"/>
    </row>
    <row r="441" spans="1:64" s="169" customFormat="1">
      <c r="A441" s="24"/>
      <c r="B441" s="24"/>
      <c r="C441" s="57"/>
      <c r="D441" s="57"/>
      <c r="E441" s="57"/>
      <c r="F441" s="57"/>
      <c r="G441" s="57"/>
      <c r="H441" s="57"/>
      <c r="I441" s="57"/>
      <c r="J441" s="57"/>
      <c r="K441" s="57"/>
      <c r="L441" s="57"/>
      <c r="M441" s="57"/>
      <c r="N441" s="57"/>
      <c r="O441" s="63"/>
      <c r="P441" s="57"/>
      <c r="Q441" s="57"/>
      <c r="R441" s="57"/>
      <c r="S441" s="57"/>
      <c r="T441" s="57"/>
      <c r="U441" s="57"/>
      <c r="V441" s="57"/>
      <c r="W441" s="57"/>
      <c r="X441" s="57"/>
      <c r="Y441" s="57"/>
      <c r="Z441" s="57"/>
      <c r="AA441" s="57"/>
      <c r="AB441" s="57"/>
      <c r="AC441" s="57"/>
      <c r="AD441" s="57"/>
      <c r="AE441" s="57"/>
      <c r="AF441" s="64"/>
      <c r="AG441" s="64"/>
      <c r="AH441" s="64"/>
      <c r="AI441" s="64"/>
      <c r="AJ441" s="61"/>
      <c r="AL441" s="62"/>
      <c r="AM441" s="24"/>
      <c r="AS441" s="24"/>
      <c r="AT441" s="24"/>
      <c r="AU441" s="24"/>
      <c r="AV441" s="24"/>
      <c r="AW441" s="24"/>
      <c r="AX441" s="24"/>
      <c r="AZ441" s="171"/>
      <c r="BA441" s="171"/>
      <c r="BB441" s="57"/>
      <c r="BC441" s="203"/>
      <c r="BD441" s="24"/>
      <c r="BE441" s="151"/>
      <c r="BG441" s="151"/>
      <c r="BI441" s="151"/>
      <c r="BL441" s="152"/>
    </row>
    <row r="442" spans="1:64" s="169" customFormat="1">
      <c r="A442" s="24"/>
      <c r="B442" s="24"/>
      <c r="C442" s="57"/>
      <c r="D442" s="57"/>
      <c r="E442" s="57"/>
      <c r="F442" s="57"/>
      <c r="G442" s="57"/>
      <c r="H442" s="57"/>
      <c r="I442" s="57"/>
      <c r="J442" s="57"/>
      <c r="K442" s="57"/>
      <c r="L442" s="57"/>
      <c r="M442" s="57"/>
      <c r="N442" s="57"/>
      <c r="O442" s="63"/>
      <c r="P442" s="57"/>
      <c r="Q442" s="57"/>
      <c r="R442" s="57"/>
      <c r="S442" s="57"/>
      <c r="T442" s="57"/>
      <c r="U442" s="57"/>
      <c r="V442" s="57"/>
      <c r="W442" s="57"/>
      <c r="X442" s="57"/>
      <c r="Y442" s="57"/>
      <c r="Z442" s="57"/>
      <c r="AA442" s="57"/>
      <c r="AB442" s="57"/>
      <c r="AC442" s="57"/>
      <c r="AD442" s="57"/>
      <c r="AE442" s="57"/>
      <c r="AF442" s="64"/>
      <c r="AG442" s="64"/>
      <c r="AH442" s="64"/>
      <c r="AI442" s="64"/>
      <c r="AJ442" s="61"/>
      <c r="AL442" s="62"/>
      <c r="AM442" s="24"/>
      <c r="AS442" s="24"/>
      <c r="AT442" s="24"/>
      <c r="AU442" s="24"/>
      <c r="AV442" s="24"/>
      <c r="AW442" s="24"/>
      <c r="AX442" s="24"/>
      <c r="AZ442" s="171"/>
      <c r="BA442" s="171"/>
      <c r="BB442" s="57"/>
      <c r="BC442" s="203"/>
      <c r="BD442" s="24"/>
      <c r="BE442" s="151"/>
      <c r="BG442" s="151"/>
      <c r="BI442" s="151"/>
      <c r="BL442" s="152"/>
    </row>
    <row r="443" spans="1:64" s="169" customFormat="1">
      <c r="A443" s="24"/>
      <c r="B443" s="24"/>
      <c r="C443" s="57"/>
      <c r="D443" s="57"/>
      <c r="E443" s="57"/>
      <c r="F443" s="57"/>
      <c r="G443" s="57"/>
      <c r="H443" s="57"/>
      <c r="I443" s="57"/>
      <c r="J443" s="57"/>
      <c r="K443" s="57"/>
      <c r="L443" s="57"/>
      <c r="M443" s="57"/>
      <c r="N443" s="57"/>
      <c r="O443" s="63"/>
      <c r="P443" s="57"/>
      <c r="Q443" s="57"/>
      <c r="R443" s="57"/>
      <c r="S443" s="57"/>
      <c r="T443" s="57"/>
      <c r="U443" s="57"/>
      <c r="V443" s="57"/>
      <c r="W443" s="57"/>
      <c r="X443" s="57"/>
      <c r="Y443" s="57"/>
      <c r="Z443" s="57"/>
      <c r="AA443" s="57"/>
      <c r="AB443" s="57"/>
      <c r="AC443" s="57"/>
      <c r="AD443" s="57"/>
      <c r="AE443" s="57"/>
      <c r="AF443" s="64"/>
      <c r="AG443" s="64"/>
      <c r="AH443" s="64"/>
      <c r="AI443" s="64"/>
      <c r="AJ443" s="61"/>
      <c r="AL443" s="62"/>
      <c r="AM443" s="24"/>
      <c r="AS443" s="24"/>
      <c r="AT443" s="24"/>
      <c r="AU443" s="24"/>
      <c r="AV443" s="24"/>
      <c r="AW443" s="24"/>
      <c r="AX443" s="24"/>
      <c r="AZ443" s="171"/>
      <c r="BA443" s="171"/>
      <c r="BB443" s="57"/>
      <c r="BC443" s="203"/>
      <c r="BD443" s="24"/>
      <c r="BE443" s="151"/>
      <c r="BG443" s="151"/>
      <c r="BI443" s="151"/>
      <c r="BL443" s="152"/>
    </row>
    <row r="444" spans="1:64" s="169" customFormat="1">
      <c r="A444" s="24"/>
      <c r="B444" s="24"/>
      <c r="C444" s="57"/>
      <c r="D444" s="57"/>
      <c r="E444" s="57"/>
      <c r="F444" s="57"/>
      <c r="G444" s="57"/>
      <c r="H444" s="57"/>
      <c r="I444" s="57"/>
      <c r="J444" s="57"/>
      <c r="K444" s="57"/>
      <c r="L444" s="57"/>
      <c r="M444" s="57"/>
      <c r="N444" s="57"/>
      <c r="O444" s="63"/>
      <c r="P444" s="57"/>
      <c r="Q444" s="57"/>
      <c r="R444" s="57"/>
      <c r="S444" s="57"/>
      <c r="T444" s="57"/>
      <c r="U444" s="57"/>
      <c r="V444" s="57"/>
      <c r="W444" s="57"/>
      <c r="X444" s="57"/>
      <c r="Y444" s="57"/>
      <c r="Z444" s="57"/>
      <c r="AA444" s="57"/>
      <c r="AB444" s="57"/>
      <c r="AC444" s="57"/>
      <c r="AD444" s="57"/>
      <c r="AE444" s="57"/>
      <c r="AF444" s="64"/>
      <c r="AG444" s="64"/>
      <c r="AH444" s="64"/>
      <c r="AI444" s="64"/>
      <c r="AJ444" s="61"/>
      <c r="AL444" s="62"/>
      <c r="AM444" s="24"/>
      <c r="AS444" s="24"/>
      <c r="AT444" s="24"/>
      <c r="AU444" s="24"/>
      <c r="AV444" s="24"/>
      <c r="AW444" s="24"/>
      <c r="AX444" s="24"/>
      <c r="AZ444" s="171"/>
      <c r="BA444" s="171"/>
      <c r="BB444" s="57"/>
      <c r="BC444" s="203"/>
      <c r="BD444" s="24"/>
      <c r="BE444" s="151"/>
      <c r="BG444" s="151"/>
      <c r="BI444" s="151"/>
      <c r="BL444" s="152"/>
    </row>
    <row r="445" spans="1:64" s="169" customFormat="1">
      <c r="A445" s="24"/>
      <c r="B445" s="24"/>
      <c r="C445" s="57"/>
      <c r="D445" s="57"/>
      <c r="E445" s="57"/>
      <c r="F445" s="57"/>
      <c r="G445" s="57"/>
      <c r="H445" s="57"/>
      <c r="I445" s="57"/>
      <c r="J445" s="57"/>
      <c r="K445" s="57"/>
      <c r="L445" s="57"/>
      <c r="M445" s="57"/>
      <c r="N445" s="57"/>
      <c r="O445" s="63"/>
      <c r="P445" s="57"/>
      <c r="Q445" s="57"/>
      <c r="R445" s="57"/>
      <c r="S445" s="57"/>
      <c r="T445" s="57"/>
      <c r="U445" s="57"/>
      <c r="V445" s="57"/>
      <c r="W445" s="57"/>
      <c r="X445" s="57"/>
      <c r="Y445" s="57"/>
      <c r="Z445" s="57"/>
      <c r="AA445" s="57"/>
      <c r="AB445" s="57"/>
      <c r="AC445" s="57"/>
      <c r="AD445" s="57"/>
      <c r="AE445" s="57"/>
      <c r="AF445" s="64"/>
      <c r="AG445" s="64"/>
      <c r="AH445" s="64"/>
      <c r="AI445" s="64"/>
      <c r="AJ445" s="61"/>
      <c r="AL445" s="62"/>
      <c r="AM445" s="24"/>
      <c r="AS445" s="24"/>
      <c r="AT445" s="24"/>
      <c r="AU445" s="24"/>
      <c r="AV445" s="24"/>
      <c r="AW445" s="24"/>
      <c r="AX445" s="24"/>
      <c r="AZ445" s="171"/>
      <c r="BA445" s="171"/>
      <c r="BB445" s="57"/>
      <c r="BC445" s="203"/>
      <c r="BD445" s="24"/>
      <c r="BE445" s="151"/>
      <c r="BG445" s="151"/>
      <c r="BI445" s="151"/>
      <c r="BL445" s="152"/>
    </row>
    <row r="446" spans="1:64" s="169" customFormat="1">
      <c r="A446" s="24"/>
      <c r="B446" s="24"/>
      <c r="C446" s="57"/>
      <c r="D446" s="57"/>
      <c r="E446" s="57"/>
      <c r="F446" s="57"/>
      <c r="G446" s="57"/>
      <c r="H446" s="57"/>
      <c r="I446" s="57"/>
      <c r="J446" s="57"/>
      <c r="K446" s="57"/>
      <c r="L446" s="57"/>
      <c r="M446" s="57"/>
      <c r="N446" s="57"/>
      <c r="O446" s="63"/>
      <c r="P446" s="57"/>
      <c r="Q446" s="57"/>
      <c r="R446" s="57"/>
      <c r="S446" s="57"/>
      <c r="T446" s="57"/>
      <c r="U446" s="57"/>
      <c r="V446" s="57"/>
      <c r="W446" s="57"/>
      <c r="X446" s="57"/>
      <c r="Y446" s="57"/>
      <c r="Z446" s="57"/>
      <c r="AA446" s="57"/>
      <c r="AB446" s="57"/>
      <c r="AC446" s="57"/>
      <c r="AD446" s="57"/>
      <c r="AE446" s="57"/>
      <c r="AF446" s="64"/>
      <c r="AG446" s="64"/>
      <c r="AH446" s="64"/>
      <c r="AI446" s="64"/>
      <c r="AJ446" s="61"/>
      <c r="AL446" s="62"/>
      <c r="AM446" s="24"/>
      <c r="AS446" s="24"/>
      <c r="AT446" s="24"/>
      <c r="AU446" s="24"/>
      <c r="AV446" s="24"/>
      <c r="AW446" s="24"/>
      <c r="AX446" s="24"/>
      <c r="AZ446" s="171"/>
      <c r="BA446" s="171"/>
      <c r="BB446" s="57"/>
      <c r="BC446" s="203"/>
      <c r="BD446" s="24"/>
      <c r="BE446" s="151"/>
      <c r="BG446" s="151"/>
      <c r="BI446" s="151"/>
      <c r="BL446" s="152"/>
    </row>
    <row r="447" spans="1:64" s="169" customFormat="1">
      <c r="A447" s="24"/>
      <c r="B447" s="24"/>
      <c r="C447" s="57"/>
      <c r="D447" s="57"/>
      <c r="E447" s="57"/>
      <c r="F447" s="57"/>
      <c r="G447" s="57"/>
      <c r="H447" s="57"/>
      <c r="I447" s="57"/>
      <c r="J447" s="57"/>
      <c r="K447" s="57"/>
      <c r="L447" s="57"/>
      <c r="M447" s="57"/>
      <c r="N447" s="57"/>
      <c r="O447" s="63"/>
      <c r="P447" s="57"/>
      <c r="Q447" s="57"/>
      <c r="R447" s="57"/>
      <c r="S447" s="57"/>
      <c r="T447" s="57"/>
      <c r="U447" s="57"/>
      <c r="V447" s="57"/>
      <c r="W447" s="57"/>
      <c r="X447" s="57"/>
      <c r="Y447" s="57"/>
      <c r="Z447" s="57"/>
      <c r="AA447" s="57"/>
      <c r="AB447" s="57"/>
      <c r="AC447" s="57"/>
      <c r="AD447" s="57"/>
      <c r="AE447" s="57"/>
      <c r="AF447" s="64"/>
      <c r="AG447" s="64"/>
      <c r="AH447" s="64"/>
      <c r="AI447" s="64"/>
      <c r="AJ447" s="61"/>
      <c r="AL447" s="62"/>
      <c r="AM447" s="24"/>
      <c r="AS447" s="24"/>
      <c r="AT447" s="24"/>
      <c r="AU447" s="24"/>
      <c r="AV447" s="24"/>
      <c r="AW447" s="24"/>
      <c r="AX447" s="24"/>
      <c r="AZ447" s="171"/>
      <c r="BA447" s="171"/>
      <c r="BB447" s="57"/>
      <c r="BC447" s="203"/>
      <c r="BD447" s="24"/>
      <c r="BE447" s="151"/>
      <c r="BG447" s="151"/>
      <c r="BI447" s="151"/>
      <c r="BL447" s="152"/>
    </row>
    <row r="448" spans="1:64" s="169" customFormat="1">
      <c r="A448" s="24"/>
      <c r="B448" s="24"/>
      <c r="C448" s="57"/>
      <c r="D448" s="57"/>
      <c r="E448" s="57"/>
      <c r="F448" s="57"/>
      <c r="G448" s="57"/>
      <c r="H448" s="57"/>
      <c r="I448" s="57"/>
      <c r="J448" s="57"/>
      <c r="K448" s="57"/>
      <c r="L448" s="57"/>
      <c r="M448" s="57"/>
      <c r="N448" s="57"/>
      <c r="O448" s="63"/>
      <c r="P448" s="57"/>
      <c r="Q448" s="57"/>
      <c r="R448" s="57"/>
      <c r="S448" s="57"/>
      <c r="T448" s="57"/>
      <c r="U448" s="57"/>
      <c r="V448" s="57"/>
      <c r="W448" s="57"/>
      <c r="X448" s="57"/>
      <c r="Y448" s="57"/>
      <c r="Z448" s="57"/>
      <c r="AA448" s="57"/>
      <c r="AB448" s="57"/>
      <c r="AC448" s="57"/>
      <c r="AD448" s="57"/>
      <c r="AE448" s="57"/>
      <c r="AF448" s="64"/>
      <c r="AG448" s="64"/>
      <c r="AH448" s="64"/>
      <c r="AI448" s="64"/>
      <c r="AJ448" s="61"/>
      <c r="AL448" s="62"/>
      <c r="AM448" s="24"/>
      <c r="AS448" s="24"/>
      <c r="AT448" s="24"/>
      <c r="AU448" s="24"/>
      <c r="AV448" s="24"/>
      <c r="AW448" s="24"/>
      <c r="AX448" s="24"/>
      <c r="AZ448" s="171"/>
      <c r="BA448" s="171"/>
      <c r="BB448" s="57"/>
      <c r="BC448" s="203"/>
      <c r="BD448" s="24"/>
      <c r="BE448" s="151"/>
      <c r="BG448" s="151"/>
      <c r="BI448" s="151"/>
      <c r="BL448" s="152"/>
    </row>
    <row r="449" spans="1:64" s="169" customFormat="1">
      <c r="A449" s="24"/>
      <c r="B449" s="24"/>
      <c r="C449" s="57"/>
      <c r="D449" s="57"/>
      <c r="E449" s="57"/>
      <c r="F449" s="57"/>
      <c r="G449" s="57"/>
      <c r="H449" s="57"/>
      <c r="I449" s="57"/>
      <c r="J449" s="57"/>
      <c r="K449" s="57"/>
      <c r="L449" s="57"/>
      <c r="M449" s="57"/>
      <c r="N449" s="57"/>
      <c r="O449" s="63"/>
      <c r="P449" s="57"/>
      <c r="Q449" s="57"/>
      <c r="R449" s="57"/>
      <c r="S449" s="57"/>
      <c r="T449" s="57"/>
      <c r="U449" s="57"/>
      <c r="V449" s="57"/>
      <c r="W449" s="57"/>
      <c r="X449" s="57"/>
      <c r="Y449" s="57"/>
      <c r="Z449" s="57"/>
      <c r="AA449" s="57"/>
      <c r="AB449" s="57"/>
      <c r="AC449" s="57"/>
      <c r="AD449" s="57"/>
      <c r="AE449" s="57"/>
      <c r="AF449" s="64"/>
      <c r="AG449" s="64"/>
      <c r="AH449" s="64"/>
      <c r="AI449" s="64"/>
      <c r="AJ449" s="61"/>
      <c r="AL449" s="62"/>
      <c r="AM449" s="24"/>
      <c r="AS449" s="24"/>
      <c r="AT449" s="24"/>
      <c r="AU449" s="24"/>
      <c r="AV449" s="24"/>
      <c r="AW449" s="24"/>
      <c r="AX449" s="24"/>
      <c r="AZ449" s="171"/>
      <c r="BA449" s="171"/>
      <c r="BB449" s="57"/>
      <c r="BC449" s="203"/>
      <c r="BD449" s="24"/>
      <c r="BE449" s="151"/>
      <c r="BG449" s="151"/>
      <c r="BI449" s="151"/>
      <c r="BL449" s="152"/>
    </row>
    <row r="450" spans="1:64" s="169" customFormat="1">
      <c r="A450" s="24"/>
      <c r="B450" s="24"/>
      <c r="C450" s="57"/>
      <c r="D450" s="57"/>
      <c r="E450" s="57"/>
      <c r="F450" s="57"/>
      <c r="G450" s="57"/>
      <c r="H450" s="57"/>
      <c r="I450" s="57"/>
      <c r="J450" s="57"/>
      <c r="K450" s="57"/>
      <c r="L450" s="57"/>
      <c r="M450" s="57"/>
      <c r="N450" s="57"/>
      <c r="O450" s="63"/>
      <c r="P450" s="57"/>
      <c r="Q450" s="57"/>
      <c r="R450" s="57"/>
      <c r="S450" s="57"/>
      <c r="T450" s="57"/>
      <c r="U450" s="57"/>
      <c r="V450" s="57"/>
      <c r="W450" s="57"/>
      <c r="X450" s="57"/>
      <c r="Y450" s="57"/>
      <c r="Z450" s="57"/>
      <c r="AA450" s="57"/>
      <c r="AB450" s="57"/>
      <c r="AC450" s="57"/>
      <c r="AD450" s="57"/>
      <c r="AE450" s="57"/>
      <c r="AF450" s="64"/>
      <c r="AG450" s="64"/>
      <c r="AH450" s="64"/>
      <c r="AI450" s="64"/>
      <c r="AJ450" s="61"/>
      <c r="AL450" s="62"/>
      <c r="AM450" s="24"/>
      <c r="AS450" s="24"/>
      <c r="AT450" s="24"/>
      <c r="AU450" s="24"/>
      <c r="AV450" s="24"/>
      <c r="AW450" s="24"/>
      <c r="AX450" s="24"/>
      <c r="AZ450" s="171"/>
      <c r="BA450" s="171"/>
      <c r="BB450" s="57"/>
      <c r="BC450" s="203"/>
      <c r="BD450" s="24"/>
      <c r="BE450" s="151"/>
      <c r="BG450" s="151"/>
      <c r="BI450" s="151"/>
      <c r="BL450" s="152"/>
    </row>
    <row r="451" spans="1:64" s="169" customFormat="1">
      <c r="A451" s="24"/>
      <c r="B451" s="24"/>
      <c r="C451" s="57"/>
      <c r="D451" s="57"/>
      <c r="E451" s="57"/>
      <c r="F451" s="57"/>
      <c r="G451" s="57"/>
      <c r="H451" s="57"/>
      <c r="I451" s="57"/>
      <c r="J451" s="57"/>
      <c r="K451" s="57"/>
      <c r="L451" s="57"/>
      <c r="M451" s="57"/>
      <c r="N451" s="57"/>
      <c r="O451" s="63"/>
      <c r="P451" s="57"/>
      <c r="Q451" s="57"/>
      <c r="R451" s="57"/>
      <c r="S451" s="57"/>
      <c r="T451" s="57"/>
      <c r="U451" s="57"/>
      <c r="V451" s="57"/>
      <c r="W451" s="57"/>
      <c r="X451" s="57"/>
      <c r="Y451" s="57"/>
      <c r="Z451" s="57"/>
      <c r="AA451" s="57"/>
      <c r="AB451" s="57"/>
      <c r="AC451" s="57"/>
      <c r="AD451" s="57"/>
      <c r="AE451" s="57"/>
      <c r="AF451" s="64"/>
      <c r="AG451" s="64"/>
      <c r="AH451" s="64"/>
      <c r="AI451" s="64"/>
      <c r="AJ451" s="61"/>
      <c r="AL451" s="62"/>
      <c r="AM451" s="24"/>
      <c r="AS451" s="24"/>
      <c r="AT451" s="24"/>
      <c r="AU451" s="24"/>
      <c r="AV451" s="24"/>
      <c r="AW451" s="24"/>
      <c r="AX451" s="24"/>
      <c r="AZ451" s="171"/>
      <c r="BA451" s="171"/>
      <c r="BB451" s="57"/>
      <c r="BC451" s="203"/>
      <c r="BD451" s="24"/>
      <c r="BE451" s="151"/>
      <c r="BG451" s="151"/>
      <c r="BI451" s="151"/>
      <c r="BL451" s="152"/>
    </row>
    <row r="452" spans="1:64" s="169" customFormat="1">
      <c r="A452" s="24"/>
      <c r="B452" s="24"/>
      <c r="C452" s="57"/>
      <c r="D452" s="57"/>
      <c r="E452" s="57"/>
      <c r="F452" s="57"/>
      <c r="G452" s="57"/>
      <c r="H452" s="57"/>
      <c r="I452" s="57"/>
      <c r="J452" s="57"/>
      <c r="K452" s="57"/>
      <c r="L452" s="57"/>
      <c r="M452" s="57"/>
      <c r="N452" s="57"/>
      <c r="O452" s="63"/>
      <c r="P452" s="57"/>
      <c r="Q452" s="57"/>
      <c r="R452" s="57"/>
      <c r="S452" s="57"/>
      <c r="T452" s="57"/>
      <c r="U452" s="57"/>
      <c r="V452" s="57"/>
      <c r="W452" s="57"/>
      <c r="X452" s="57"/>
      <c r="Y452" s="57"/>
      <c r="Z452" s="57"/>
      <c r="AA452" s="57"/>
      <c r="AB452" s="57"/>
      <c r="AC452" s="57"/>
      <c r="AD452" s="57"/>
      <c r="AE452" s="57"/>
      <c r="AF452" s="64"/>
      <c r="AG452" s="64"/>
      <c r="AH452" s="64"/>
      <c r="AI452" s="64"/>
      <c r="AJ452" s="61"/>
      <c r="AL452" s="62"/>
      <c r="AM452" s="24"/>
      <c r="AS452" s="24"/>
      <c r="AT452" s="24"/>
      <c r="AU452" s="24"/>
      <c r="AV452" s="24"/>
      <c r="AW452" s="24"/>
      <c r="AX452" s="24"/>
      <c r="AZ452" s="171"/>
      <c r="BA452" s="171"/>
      <c r="BB452" s="57"/>
      <c r="BC452" s="203"/>
      <c r="BD452" s="24"/>
      <c r="BE452" s="151"/>
      <c r="BG452" s="151"/>
      <c r="BI452" s="151"/>
      <c r="BL452" s="152"/>
    </row>
    <row r="453" spans="1:64" s="169" customFormat="1">
      <c r="A453" s="24"/>
      <c r="B453" s="24"/>
      <c r="C453" s="57"/>
      <c r="D453" s="57"/>
      <c r="E453" s="57"/>
      <c r="F453" s="57"/>
      <c r="G453" s="57"/>
      <c r="H453" s="57"/>
      <c r="I453" s="57"/>
      <c r="J453" s="57"/>
      <c r="K453" s="57"/>
      <c r="L453" s="57"/>
      <c r="M453" s="57"/>
      <c r="N453" s="57"/>
      <c r="O453" s="63"/>
      <c r="P453" s="57"/>
      <c r="Q453" s="57"/>
      <c r="R453" s="57"/>
      <c r="S453" s="57"/>
      <c r="T453" s="57"/>
      <c r="U453" s="57"/>
      <c r="V453" s="57"/>
      <c r="W453" s="57"/>
      <c r="X453" s="57"/>
      <c r="Y453" s="57"/>
      <c r="Z453" s="57"/>
      <c r="AA453" s="57"/>
      <c r="AB453" s="57"/>
      <c r="AC453" s="57"/>
      <c r="AD453" s="57"/>
      <c r="AE453" s="57"/>
      <c r="AF453" s="64"/>
      <c r="AG453" s="64"/>
      <c r="AH453" s="64"/>
      <c r="AI453" s="64"/>
      <c r="AJ453" s="61"/>
      <c r="AL453" s="62"/>
      <c r="AM453" s="24"/>
      <c r="AS453" s="24"/>
      <c r="AT453" s="24"/>
      <c r="AU453" s="24"/>
      <c r="AV453" s="24"/>
      <c r="AW453" s="24"/>
      <c r="AX453" s="24"/>
      <c r="AZ453" s="171"/>
      <c r="BA453" s="171"/>
      <c r="BB453" s="57"/>
      <c r="BC453" s="203"/>
      <c r="BD453" s="24"/>
      <c r="BE453" s="151"/>
      <c r="BG453" s="151"/>
      <c r="BI453" s="151"/>
      <c r="BL453" s="152"/>
    </row>
    <row r="454" spans="1:64" s="169" customFormat="1">
      <c r="A454" s="24"/>
      <c r="B454" s="24"/>
      <c r="C454" s="57"/>
      <c r="D454" s="57"/>
      <c r="E454" s="57"/>
      <c r="F454" s="57"/>
      <c r="G454" s="57"/>
      <c r="H454" s="57"/>
      <c r="I454" s="57"/>
      <c r="J454" s="57"/>
      <c r="K454" s="57"/>
      <c r="L454" s="57"/>
      <c r="M454" s="57"/>
      <c r="N454" s="57"/>
      <c r="O454" s="63"/>
      <c r="P454" s="57"/>
      <c r="Q454" s="57"/>
      <c r="R454" s="57"/>
      <c r="S454" s="57"/>
      <c r="T454" s="57"/>
      <c r="U454" s="57"/>
      <c r="V454" s="57"/>
      <c r="W454" s="57"/>
      <c r="X454" s="57"/>
      <c r="Y454" s="57"/>
      <c r="Z454" s="57"/>
      <c r="AA454" s="57"/>
      <c r="AB454" s="57"/>
      <c r="AC454" s="57"/>
      <c r="AD454" s="57"/>
      <c r="AE454" s="57"/>
      <c r="AF454" s="64"/>
      <c r="AG454" s="64"/>
      <c r="AH454" s="64"/>
      <c r="AI454" s="64"/>
      <c r="AJ454" s="61"/>
      <c r="AL454" s="62"/>
      <c r="AM454" s="24"/>
      <c r="AS454" s="24"/>
      <c r="AT454" s="24"/>
      <c r="AU454" s="24"/>
      <c r="AV454" s="24"/>
      <c r="AW454" s="24"/>
      <c r="AX454" s="24"/>
      <c r="AZ454" s="171"/>
      <c r="BA454" s="171"/>
      <c r="BB454" s="57"/>
      <c r="BC454" s="203"/>
      <c r="BD454" s="24"/>
      <c r="BE454" s="151"/>
      <c r="BG454" s="151"/>
      <c r="BI454" s="151"/>
      <c r="BL454" s="152"/>
    </row>
    <row r="455" spans="1:64" s="169" customFormat="1">
      <c r="A455" s="24"/>
      <c r="B455" s="24"/>
      <c r="C455" s="57"/>
      <c r="D455" s="57"/>
      <c r="E455" s="57"/>
      <c r="F455" s="57"/>
      <c r="G455" s="57"/>
      <c r="H455" s="57"/>
      <c r="I455" s="57"/>
      <c r="J455" s="57"/>
      <c r="K455" s="57"/>
      <c r="L455" s="57"/>
      <c r="M455" s="57"/>
      <c r="N455" s="57"/>
      <c r="O455" s="63"/>
      <c r="P455" s="57"/>
      <c r="Q455" s="57"/>
      <c r="R455" s="57"/>
      <c r="S455" s="57"/>
      <c r="T455" s="57"/>
      <c r="U455" s="57"/>
      <c r="V455" s="57"/>
      <c r="W455" s="57"/>
      <c r="X455" s="57"/>
      <c r="Y455" s="57"/>
      <c r="Z455" s="57"/>
      <c r="AA455" s="57"/>
      <c r="AB455" s="57"/>
      <c r="AC455" s="57"/>
      <c r="AD455" s="57"/>
      <c r="AE455" s="57"/>
      <c r="AF455" s="64"/>
      <c r="AG455" s="64"/>
      <c r="AH455" s="64"/>
      <c r="AI455" s="64"/>
      <c r="AJ455" s="61"/>
      <c r="AL455" s="62"/>
      <c r="AM455" s="24"/>
      <c r="AS455" s="24"/>
      <c r="AT455" s="24"/>
      <c r="AU455" s="24"/>
      <c r="AV455" s="24"/>
      <c r="AW455" s="24"/>
      <c r="AX455" s="24"/>
      <c r="AZ455" s="171"/>
      <c r="BA455" s="171"/>
      <c r="BB455" s="57"/>
      <c r="BC455" s="203"/>
      <c r="BD455" s="24"/>
      <c r="BE455" s="151"/>
      <c r="BG455" s="151"/>
      <c r="BI455" s="151"/>
      <c r="BL455" s="152"/>
    </row>
    <row r="456" spans="1:64" s="169" customFormat="1">
      <c r="A456" s="24"/>
      <c r="B456" s="24"/>
      <c r="C456" s="57"/>
      <c r="D456" s="57"/>
      <c r="E456" s="57"/>
      <c r="F456" s="57"/>
      <c r="G456" s="57"/>
      <c r="H456" s="57"/>
      <c r="I456" s="57"/>
      <c r="J456" s="57"/>
      <c r="K456" s="57"/>
      <c r="L456" s="57"/>
      <c r="M456" s="57"/>
      <c r="N456" s="57"/>
      <c r="O456" s="63"/>
      <c r="P456" s="57"/>
      <c r="Q456" s="57"/>
      <c r="R456" s="57"/>
      <c r="S456" s="57"/>
      <c r="T456" s="57"/>
      <c r="U456" s="57"/>
      <c r="V456" s="57"/>
      <c r="W456" s="57"/>
      <c r="X456" s="57"/>
      <c r="Y456" s="57"/>
      <c r="Z456" s="57"/>
      <c r="AA456" s="57"/>
      <c r="AB456" s="57"/>
      <c r="AC456" s="57"/>
      <c r="AD456" s="57"/>
      <c r="AE456" s="57"/>
      <c r="AF456" s="64"/>
      <c r="AG456" s="64"/>
      <c r="AH456" s="64"/>
      <c r="AI456" s="64"/>
      <c r="AJ456" s="61"/>
      <c r="AL456" s="62"/>
      <c r="AM456" s="24"/>
      <c r="AS456" s="24"/>
      <c r="AT456" s="24"/>
      <c r="AU456" s="24"/>
      <c r="AV456" s="24"/>
      <c r="AW456" s="24"/>
      <c r="AX456" s="24"/>
      <c r="AZ456" s="171"/>
      <c r="BA456" s="171"/>
      <c r="BB456" s="57"/>
      <c r="BC456" s="203"/>
      <c r="BD456" s="24"/>
      <c r="BE456" s="151"/>
      <c r="BG456" s="151"/>
      <c r="BI456" s="151"/>
      <c r="BL456" s="152"/>
    </row>
    <row r="457" spans="1:64" s="169" customFormat="1">
      <c r="A457" s="24"/>
      <c r="B457" s="24"/>
      <c r="C457" s="57"/>
      <c r="D457" s="57"/>
      <c r="E457" s="57"/>
      <c r="F457" s="57"/>
      <c r="G457" s="57"/>
      <c r="H457" s="57"/>
      <c r="I457" s="57"/>
      <c r="J457" s="57"/>
      <c r="K457" s="57"/>
      <c r="L457" s="57"/>
      <c r="M457" s="57"/>
      <c r="N457" s="57"/>
      <c r="O457" s="63"/>
      <c r="P457" s="57"/>
      <c r="Q457" s="57"/>
      <c r="R457" s="57"/>
      <c r="S457" s="57"/>
      <c r="T457" s="57"/>
      <c r="U457" s="57"/>
      <c r="V457" s="57"/>
      <c r="W457" s="57"/>
      <c r="X457" s="57"/>
      <c r="Y457" s="57"/>
      <c r="Z457" s="57"/>
      <c r="AA457" s="57"/>
      <c r="AB457" s="57"/>
      <c r="AC457" s="57"/>
      <c r="AD457" s="57"/>
      <c r="AE457" s="57"/>
      <c r="AF457" s="64"/>
      <c r="AG457" s="64"/>
      <c r="AH457" s="64"/>
      <c r="AI457" s="64"/>
      <c r="AJ457" s="61"/>
      <c r="AL457" s="62"/>
      <c r="AM457" s="24"/>
      <c r="AS457" s="24"/>
      <c r="AT457" s="24"/>
      <c r="AU457" s="24"/>
      <c r="AV457" s="24"/>
      <c r="AW457" s="24"/>
      <c r="AX457" s="24"/>
      <c r="AZ457" s="171"/>
      <c r="BA457" s="171"/>
      <c r="BB457" s="57"/>
      <c r="BC457" s="203"/>
      <c r="BD457" s="24"/>
      <c r="BE457" s="151"/>
      <c r="BG457" s="151"/>
      <c r="BI457" s="151"/>
      <c r="BL457" s="152"/>
    </row>
    <row r="458" spans="1:64" s="169" customFormat="1">
      <c r="A458" s="24"/>
      <c r="B458" s="24"/>
      <c r="C458" s="57"/>
      <c r="D458" s="57"/>
      <c r="E458" s="57"/>
      <c r="F458" s="57"/>
      <c r="G458" s="57"/>
      <c r="H458" s="57"/>
      <c r="I458" s="57"/>
      <c r="J458" s="57"/>
      <c r="K458" s="57"/>
      <c r="L458" s="57"/>
      <c r="M458" s="57"/>
      <c r="N458" s="57"/>
      <c r="O458" s="63"/>
      <c r="P458" s="57"/>
      <c r="Q458" s="57"/>
      <c r="R458" s="57"/>
      <c r="S458" s="57"/>
      <c r="T458" s="57"/>
      <c r="U458" s="57"/>
      <c r="V458" s="57"/>
      <c r="W458" s="57"/>
      <c r="X458" s="57"/>
      <c r="Y458" s="57"/>
      <c r="Z458" s="57"/>
      <c r="AA458" s="57"/>
      <c r="AB458" s="57"/>
      <c r="AC458" s="57"/>
      <c r="AD458" s="57"/>
      <c r="AE458" s="57"/>
      <c r="AF458" s="64"/>
      <c r="AG458" s="64"/>
      <c r="AH458" s="64"/>
      <c r="AI458" s="64"/>
      <c r="AJ458" s="61"/>
      <c r="AL458" s="62"/>
      <c r="AM458" s="24"/>
      <c r="AS458" s="24"/>
      <c r="AT458" s="24"/>
      <c r="AU458" s="24"/>
      <c r="AV458" s="24"/>
      <c r="AW458" s="24"/>
      <c r="AX458" s="24"/>
      <c r="AZ458" s="171"/>
      <c r="BA458" s="171"/>
      <c r="BB458" s="57"/>
      <c r="BC458" s="203"/>
      <c r="BD458" s="24"/>
      <c r="BE458" s="151"/>
      <c r="BG458" s="151"/>
      <c r="BI458" s="151"/>
      <c r="BL458" s="152"/>
    </row>
    <row r="459" spans="1:64" s="169" customFormat="1">
      <c r="A459" s="24"/>
      <c r="B459" s="24"/>
      <c r="C459" s="57"/>
      <c r="D459" s="57"/>
      <c r="E459" s="57"/>
      <c r="F459" s="57"/>
      <c r="G459" s="57"/>
      <c r="H459" s="57"/>
      <c r="I459" s="57"/>
      <c r="J459" s="57"/>
      <c r="K459" s="57"/>
      <c r="L459" s="57"/>
      <c r="M459" s="57"/>
      <c r="N459" s="57"/>
      <c r="O459" s="63"/>
      <c r="P459" s="57"/>
      <c r="Q459" s="57"/>
      <c r="R459" s="57"/>
      <c r="S459" s="57"/>
      <c r="T459" s="57"/>
      <c r="U459" s="57"/>
      <c r="V459" s="57"/>
      <c r="W459" s="57"/>
      <c r="X459" s="57"/>
      <c r="Y459" s="57"/>
      <c r="Z459" s="57"/>
      <c r="AA459" s="57"/>
      <c r="AB459" s="57"/>
      <c r="AC459" s="57"/>
      <c r="AD459" s="57"/>
      <c r="AE459" s="57"/>
      <c r="AF459" s="64"/>
      <c r="AG459" s="64"/>
      <c r="AH459" s="64"/>
      <c r="AI459" s="64"/>
      <c r="AJ459" s="61"/>
      <c r="AL459" s="62"/>
      <c r="AM459" s="24"/>
      <c r="AS459" s="24"/>
      <c r="AT459" s="24"/>
      <c r="AU459" s="24"/>
      <c r="AV459" s="24"/>
      <c r="AW459" s="24"/>
      <c r="AX459" s="24"/>
      <c r="AZ459" s="171"/>
      <c r="BA459" s="171"/>
      <c r="BB459" s="57"/>
      <c r="BC459" s="203"/>
      <c r="BD459" s="24"/>
      <c r="BE459" s="151"/>
      <c r="BG459" s="151"/>
      <c r="BI459" s="151"/>
      <c r="BL459" s="152"/>
    </row>
    <row r="460" spans="1:64" s="169" customFormat="1">
      <c r="A460" s="24"/>
      <c r="B460" s="24"/>
      <c r="C460" s="57"/>
      <c r="D460" s="57"/>
      <c r="E460" s="57"/>
      <c r="F460" s="57"/>
      <c r="G460" s="57"/>
      <c r="H460" s="57"/>
      <c r="I460" s="57"/>
      <c r="J460" s="57"/>
      <c r="K460" s="57"/>
      <c r="L460" s="57"/>
      <c r="M460" s="57"/>
      <c r="N460" s="57"/>
      <c r="O460" s="63"/>
      <c r="P460" s="57"/>
      <c r="Q460" s="57"/>
      <c r="R460" s="57"/>
      <c r="S460" s="57"/>
      <c r="T460" s="57"/>
      <c r="U460" s="57"/>
      <c r="V460" s="57"/>
      <c r="W460" s="57"/>
      <c r="X460" s="57"/>
      <c r="Y460" s="57"/>
      <c r="Z460" s="57"/>
      <c r="AA460" s="57"/>
      <c r="AB460" s="57"/>
      <c r="AC460" s="57"/>
      <c r="AD460" s="57"/>
      <c r="AE460" s="57"/>
      <c r="AF460" s="64"/>
      <c r="AG460" s="64"/>
      <c r="AH460" s="64"/>
      <c r="AI460" s="64"/>
      <c r="AJ460" s="61"/>
      <c r="AL460" s="62"/>
      <c r="AM460" s="24"/>
      <c r="AS460" s="24"/>
      <c r="AT460" s="24"/>
      <c r="AU460" s="24"/>
      <c r="AV460" s="24"/>
      <c r="AW460" s="24"/>
      <c r="AX460" s="24"/>
      <c r="AZ460" s="171"/>
      <c r="BA460" s="171"/>
      <c r="BB460" s="57"/>
      <c r="BC460" s="203"/>
      <c r="BD460" s="24"/>
      <c r="BE460" s="151"/>
      <c r="BG460" s="151"/>
      <c r="BI460" s="151"/>
      <c r="BL460" s="152"/>
    </row>
    <row r="461" spans="1:64" s="169" customFormat="1">
      <c r="A461" s="24"/>
      <c r="B461" s="24"/>
      <c r="C461" s="57"/>
      <c r="D461" s="57"/>
      <c r="E461" s="57"/>
      <c r="F461" s="57"/>
      <c r="G461" s="57"/>
      <c r="H461" s="57"/>
      <c r="I461" s="57"/>
      <c r="J461" s="57"/>
      <c r="K461" s="57"/>
      <c r="L461" s="57"/>
      <c r="M461" s="57"/>
      <c r="N461" s="57"/>
      <c r="O461" s="63"/>
      <c r="P461" s="57"/>
      <c r="Q461" s="57"/>
      <c r="R461" s="57"/>
      <c r="S461" s="57"/>
      <c r="T461" s="57"/>
      <c r="U461" s="57"/>
      <c r="V461" s="57"/>
      <c r="W461" s="57"/>
      <c r="X461" s="57"/>
      <c r="Y461" s="57"/>
      <c r="Z461" s="57"/>
      <c r="AA461" s="57"/>
      <c r="AB461" s="57"/>
      <c r="AC461" s="57"/>
      <c r="AD461" s="57"/>
      <c r="AE461" s="57"/>
      <c r="AF461" s="64"/>
      <c r="AG461" s="64"/>
      <c r="AH461" s="64"/>
      <c r="AI461" s="64"/>
      <c r="AJ461" s="61"/>
      <c r="AL461" s="62"/>
      <c r="AM461" s="24"/>
      <c r="AS461" s="24"/>
      <c r="AT461" s="24"/>
      <c r="AU461" s="24"/>
      <c r="AV461" s="24"/>
      <c r="AW461" s="24"/>
      <c r="AX461" s="24"/>
      <c r="AZ461" s="171"/>
      <c r="BA461" s="171"/>
      <c r="BB461" s="57"/>
      <c r="BC461" s="203"/>
      <c r="BD461" s="24"/>
      <c r="BE461" s="151"/>
      <c r="BG461" s="151"/>
      <c r="BI461" s="151"/>
      <c r="BL461" s="152"/>
    </row>
    <row r="462" spans="1:64" s="169" customFormat="1">
      <c r="A462" s="24"/>
      <c r="B462" s="24"/>
      <c r="C462" s="57"/>
      <c r="D462" s="57"/>
      <c r="E462" s="57"/>
      <c r="F462" s="57"/>
      <c r="G462" s="57"/>
      <c r="H462" s="57"/>
      <c r="I462" s="57"/>
      <c r="J462" s="57"/>
      <c r="K462" s="57"/>
      <c r="L462" s="57"/>
      <c r="M462" s="57"/>
      <c r="N462" s="57"/>
      <c r="O462" s="63"/>
      <c r="P462" s="57"/>
      <c r="Q462" s="57"/>
      <c r="R462" s="57"/>
      <c r="S462" s="57"/>
      <c r="T462" s="57"/>
      <c r="U462" s="57"/>
      <c r="V462" s="57"/>
      <c r="W462" s="57"/>
      <c r="X462" s="57"/>
      <c r="Y462" s="57"/>
      <c r="Z462" s="57"/>
      <c r="AA462" s="57"/>
      <c r="AB462" s="57"/>
      <c r="AC462" s="57"/>
      <c r="AD462" s="57"/>
      <c r="AE462" s="57"/>
      <c r="AF462" s="64"/>
      <c r="AG462" s="64"/>
      <c r="AH462" s="64"/>
      <c r="AI462" s="64"/>
      <c r="AJ462" s="61"/>
      <c r="AL462" s="62"/>
      <c r="AM462" s="24"/>
      <c r="AS462" s="24"/>
      <c r="AT462" s="24"/>
      <c r="AU462" s="24"/>
      <c r="AV462" s="24"/>
      <c r="AW462" s="24"/>
      <c r="AX462" s="24"/>
      <c r="AZ462" s="171"/>
      <c r="BA462" s="171"/>
      <c r="BB462" s="57"/>
      <c r="BC462" s="203"/>
      <c r="BD462" s="24"/>
      <c r="BE462" s="151"/>
      <c r="BG462" s="151"/>
      <c r="BI462" s="151"/>
      <c r="BL462" s="152"/>
    </row>
    <row r="463" spans="1:64" s="169" customFormat="1">
      <c r="A463" s="24"/>
      <c r="B463" s="24"/>
      <c r="C463" s="57"/>
      <c r="D463" s="57"/>
      <c r="E463" s="57"/>
      <c r="F463" s="57"/>
      <c r="G463" s="57"/>
      <c r="H463" s="57"/>
      <c r="I463" s="57"/>
      <c r="J463" s="57"/>
      <c r="K463" s="57"/>
      <c r="L463" s="57"/>
      <c r="M463" s="57"/>
      <c r="N463" s="57"/>
      <c r="O463" s="63"/>
      <c r="P463" s="57"/>
      <c r="Q463" s="57"/>
      <c r="R463" s="57"/>
      <c r="S463" s="57"/>
      <c r="T463" s="57"/>
      <c r="U463" s="57"/>
      <c r="V463" s="57"/>
      <c r="W463" s="57"/>
      <c r="X463" s="57"/>
      <c r="Y463" s="57"/>
      <c r="Z463" s="57"/>
      <c r="AA463" s="57"/>
      <c r="AB463" s="57"/>
      <c r="AC463" s="57"/>
      <c r="AD463" s="57"/>
      <c r="AE463" s="57"/>
      <c r="AF463" s="64"/>
      <c r="AG463" s="64"/>
      <c r="AH463" s="64"/>
      <c r="AI463" s="64"/>
      <c r="AJ463" s="61"/>
      <c r="AL463" s="62"/>
      <c r="AM463" s="24"/>
      <c r="AS463" s="24"/>
      <c r="AT463" s="24"/>
      <c r="AU463" s="24"/>
      <c r="AV463" s="24"/>
      <c r="AW463" s="24"/>
      <c r="AX463" s="24"/>
      <c r="AZ463" s="171"/>
      <c r="BA463" s="171"/>
      <c r="BB463" s="57"/>
      <c r="BC463" s="203"/>
      <c r="BD463" s="24"/>
      <c r="BE463" s="151"/>
      <c r="BG463" s="151"/>
      <c r="BI463" s="151"/>
      <c r="BL463" s="152"/>
    </row>
    <row r="464" spans="1:64" s="169" customFormat="1">
      <c r="A464" s="24"/>
      <c r="B464" s="24"/>
      <c r="C464" s="57"/>
      <c r="D464" s="57"/>
      <c r="E464" s="57"/>
      <c r="F464" s="57"/>
      <c r="G464" s="57"/>
      <c r="H464" s="57"/>
      <c r="I464" s="57"/>
      <c r="J464" s="57"/>
      <c r="K464" s="57"/>
      <c r="L464" s="57"/>
      <c r="M464" s="57"/>
      <c r="N464" s="57"/>
      <c r="O464" s="63"/>
      <c r="P464" s="57"/>
      <c r="Q464" s="57"/>
      <c r="R464" s="57"/>
      <c r="S464" s="57"/>
      <c r="T464" s="57"/>
      <c r="U464" s="57"/>
      <c r="V464" s="57"/>
      <c r="W464" s="57"/>
      <c r="X464" s="57"/>
      <c r="Y464" s="57"/>
      <c r="Z464" s="57"/>
      <c r="AA464" s="57"/>
      <c r="AB464" s="57"/>
      <c r="AC464" s="57"/>
      <c r="AD464" s="57"/>
      <c r="AE464" s="57"/>
      <c r="AF464" s="64"/>
      <c r="AG464" s="64"/>
      <c r="AH464" s="64"/>
      <c r="AI464" s="64"/>
      <c r="AJ464" s="61"/>
      <c r="AL464" s="62"/>
      <c r="AM464" s="24"/>
      <c r="AS464" s="24"/>
      <c r="AT464" s="24"/>
      <c r="AU464" s="24"/>
      <c r="AV464" s="24"/>
      <c r="AW464" s="24"/>
      <c r="AX464" s="24"/>
      <c r="AZ464" s="171"/>
      <c r="BA464" s="171"/>
      <c r="BB464" s="57"/>
      <c r="BC464" s="203"/>
      <c r="BD464" s="24"/>
      <c r="BE464" s="151"/>
      <c r="BG464" s="151"/>
      <c r="BI464" s="151"/>
      <c r="BL464" s="152"/>
    </row>
    <row r="465" spans="1:64" s="169" customFormat="1">
      <c r="A465" s="24"/>
      <c r="B465" s="24"/>
      <c r="C465" s="57"/>
      <c r="D465" s="57"/>
      <c r="E465" s="57"/>
      <c r="F465" s="57"/>
      <c r="G465" s="57"/>
      <c r="H465" s="57"/>
      <c r="I465" s="57"/>
      <c r="J465" s="57"/>
      <c r="K465" s="57"/>
      <c r="L465" s="57"/>
      <c r="M465" s="57"/>
      <c r="N465" s="57"/>
      <c r="O465" s="63"/>
      <c r="P465" s="57"/>
      <c r="Q465" s="57"/>
      <c r="R465" s="57"/>
      <c r="S465" s="57"/>
      <c r="T465" s="57"/>
      <c r="U465" s="57"/>
      <c r="V465" s="57"/>
      <c r="W465" s="57"/>
      <c r="X465" s="57"/>
      <c r="Y465" s="57"/>
      <c r="Z465" s="57"/>
      <c r="AA465" s="57"/>
      <c r="AB465" s="57"/>
      <c r="AC465" s="57"/>
      <c r="AD465" s="57"/>
      <c r="AE465" s="57"/>
      <c r="AF465" s="64"/>
      <c r="AG465" s="64"/>
      <c r="AH465" s="64"/>
      <c r="AI465" s="64"/>
      <c r="AJ465" s="61"/>
      <c r="AL465" s="62"/>
      <c r="AM465" s="24"/>
      <c r="AS465" s="24"/>
      <c r="AT465" s="24"/>
      <c r="AU465" s="24"/>
      <c r="AV465" s="24"/>
      <c r="AW465" s="24"/>
      <c r="AX465" s="24"/>
      <c r="AZ465" s="171"/>
      <c r="BA465" s="171"/>
      <c r="BB465" s="57"/>
      <c r="BC465" s="203"/>
      <c r="BD465" s="24"/>
      <c r="BE465" s="151"/>
      <c r="BG465" s="151"/>
      <c r="BI465" s="151"/>
      <c r="BL465" s="152"/>
    </row>
    <row r="466" spans="1:64" s="169" customFormat="1">
      <c r="A466" s="24"/>
      <c r="B466" s="24"/>
      <c r="C466" s="57"/>
      <c r="D466" s="57"/>
      <c r="E466" s="57"/>
      <c r="F466" s="57"/>
      <c r="G466" s="57"/>
      <c r="H466" s="57"/>
      <c r="I466" s="57"/>
      <c r="J466" s="57"/>
      <c r="K466" s="57"/>
      <c r="L466" s="57"/>
      <c r="M466" s="57"/>
      <c r="N466" s="57"/>
      <c r="O466" s="63"/>
      <c r="P466" s="57"/>
      <c r="Q466" s="57"/>
      <c r="R466" s="57"/>
      <c r="S466" s="57"/>
      <c r="T466" s="57"/>
      <c r="U466" s="57"/>
      <c r="V466" s="57"/>
      <c r="W466" s="57"/>
      <c r="X466" s="57"/>
      <c r="Y466" s="57"/>
      <c r="Z466" s="57"/>
      <c r="AA466" s="57"/>
      <c r="AB466" s="57"/>
      <c r="AC466" s="57"/>
      <c r="AD466" s="57"/>
      <c r="AE466" s="57"/>
      <c r="AF466" s="64"/>
      <c r="AG466" s="64"/>
      <c r="AH466" s="64"/>
      <c r="AI466" s="64"/>
      <c r="AJ466" s="61"/>
      <c r="AL466" s="62"/>
      <c r="AM466" s="24"/>
      <c r="AS466" s="24"/>
      <c r="AT466" s="24"/>
      <c r="AU466" s="24"/>
      <c r="AV466" s="24"/>
      <c r="AW466" s="24"/>
      <c r="AX466" s="24"/>
      <c r="AZ466" s="171"/>
      <c r="BA466" s="171"/>
      <c r="BB466" s="57"/>
      <c r="BC466" s="203"/>
      <c r="BD466" s="24"/>
      <c r="BE466" s="151"/>
      <c r="BG466" s="151"/>
      <c r="BI466" s="151"/>
      <c r="BL466" s="152"/>
    </row>
    <row r="467" spans="1:64" s="169" customFormat="1">
      <c r="A467" s="24"/>
      <c r="B467" s="24"/>
      <c r="C467" s="57"/>
      <c r="D467" s="57"/>
      <c r="E467" s="57"/>
      <c r="F467" s="57"/>
      <c r="G467" s="57"/>
      <c r="H467" s="57"/>
      <c r="I467" s="57"/>
      <c r="J467" s="57"/>
      <c r="K467" s="57"/>
      <c r="L467" s="57"/>
      <c r="M467" s="57"/>
      <c r="N467" s="57"/>
      <c r="O467" s="63"/>
      <c r="P467" s="57"/>
      <c r="Q467" s="57"/>
      <c r="R467" s="57"/>
      <c r="S467" s="57"/>
      <c r="T467" s="57"/>
      <c r="U467" s="57"/>
      <c r="V467" s="57"/>
      <c r="W467" s="57"/>
      <c r="X467" s="57"/>
      <c r="Y467" s="57"/>
      <c r="Z467" s="57"/>
      <c r="AA467" s="57"/>
      <c r="AB467" s="57"/>
      <c r="AC467" s="57"/>
      <c r="AD467" s="57"/>
      <c r="AE467" s="57"/>
      <c r="AF467" s="64"/>
      <c r="AG467" s="64"/>
      <c r="AH467" s="64"/>
      <c r="AI467" s="64"/>
      <c r="AJ467" s="61"/>
      <c r="AL467" s="62"/>
      <c r="AM467" s="24"/>
      <c r="AS467" s="24"/>
      <c r="AT467" s="24"/>
      <c r="AU467" s="24"/>
      <c r="AV467" s="24"/>
      <c r="AW467" s="24"/>
      <c r="AX467" s="24"/>
      <c r="AZ467" s="171"/>
      <c r="BA467" s="171"/>
      <c r="BB467" s="57"/>
      <c r="BC467" s="203"/>
      <c r="BD467" s="24"/>
      <c r="BE467" s="151"/>
      <c r="BG467" s="151"/>
      <c r="BI467" s="151"/>
      <c r="BL467" s="152"/>
    </row>
    <row r="468" spans="1:64" s="169" customFormat="1">
      <c r="A468" s="24"/>
      <c r="B468" s="24"/>
      <c r="C468" s="57"/>
      <c r="D468" s="57"/>
      <c r="E468" s="57"/>
      <c r="F468" s="57"/>
      <c r="G468" s="57"/>
      <c r="H468" s="57"/>
      <c r="I468" s="57"/>
      <c r="J468" s="57"/>
      <c r="K468" s="57"/>
      <c r="L468" s="57"/>
      <c r="M468" s="57"/>
      <c r="N468" s="57"/>
      <c r="O468" s="63"/>
      <c r="P468" s="57"/>
      <c r="Q468" s="57"/>
      <c r="R468" s="57"/>
      <c r="S468" s="57"/>
      <c r="T468" s="57"/>
      <c r="U468" s="57"/>
      <c r="V468" s="57"/>
      <c r="W468" s="57"/>
      <c r="X468" s="57"/>
      <c r="Y468" s="57"/>
      <c r="Z468" s="57"/>
      <c r="AA468" s="57"/>
      <c r="AB468" s="57"/>
      <c r="AC468" s="57"/>
      <c r="AD468" s="57"/>
      <c r="AE468" s="57"/>
      <c r="AF468" s="64"/>
      <c r="AG468" s="64"/>
      <c r="AH468" s="64"/>
      <c r="AI468" s="64"/>
      <c r="AJ468" s="61"/>
      <c r="AL468" s="62"/>
      <c r="AM468" s="24"/>
      <c r="AS468" s="24"/>
      <c r="AT468" s="24"/>
      <c r="AU468" s="24"/>
      <c r="AV468" s="24"/>
      <c r="AW468" s="24"/>
      <c r="AX468" s="24"/>
      <c r="AZ468" s="171"/>
      <c r="BA468" s="171"/>
      <c r="BB468" s="57"/>
      <c r="BC468" s="203"/>
      <c r="BD468" s="24"/>
      <c r="BE468" s="151"/>
      <c r="BG468" s="151"/>
      <c r="BI468" s="151"/>
      <c r="BL468" s="152"/>
    </row>
    <row r="469" spans="1:64" s="169" customFormat="1">
      <c r="A469" s="24"/>
      <c r="B469" s="24"/>
      <c r="C469" s="57"/>
      <c r="D469" s="57"/>
      <c r="E469" s="57"/>
      <c r="F469" s="57"/>
      <c r="G469" s="57"/>
      <c r="H469" s="57"/>
      <c r="I469" s="57"/>
      <c r="J469" s="57"/>
      <c r="K469" s="57"/>
      <c r="L469" s="57"/>
      <c r="M469" s="57"/>
      <c r="N469" s="57"/>
      <c r="O469" s="63"/>
      <c r="P469" s="57"/>
      <c r="Q469" s="57"/>
      <c r="R469" s="57"/>
      <c r="S469" s="57"/>
      <c r="T469" s="57"/>
      <c r="U469" s="57"/>
      <c r="V469" s="57"/>
      <c r="W469" s="57"/>
      <c r="X469" s="57"/>
      <c r="Y469" s="57"/>
      <c r="Z469" s="57"/>
      <c r="AA469" s="57"/>
      <c r="AB469" s="57"/>
      <c r="AC469" s="57"/>
      <c r="AD469" s="57"/>
      <c r="AE469" s="57"/>
      <c r="AF469" s="64"/>
      <c r="AG469" s="64"/>
      <c r="AH469" s="64"/>
      <c r="AI469" s="64"/>
      <c r="AJ469" s="61"/>
      <c r="AL469" s="62"/>
      <c r="AM469" s="24"/>
      <c r="AS469" s="24"/>
      <c r="AT469" s="24"/>
      <c r="AU469" s="24"/>
      <c r="AV469" s="24"/>
      <c r="AW469" s="24"/>
      <c r="AX469" s="24"/>
      <c r="AZ469" s="171"/>
      <c r="BA469" s="171"/>
      <c r="BB469" s="57"/>
      <c r="BC469" s="203"/>
      <c r="BD469" s="24"/>
      <c r="BE469" s="151"/>
      <c r="BG469" s="151"/>
      <c r="BI469" s="151"/>
      <c r="BL469" s="152"/>
    </row>
    <row r="470" spans="1:64" s="169" customFormat="1">
      <c r="A470" s="24"/>
      <c r="B470" s="24"/>
      <c r="C470" s="57"/>
      <c r="D470" s="57"/>
      <c r="E470" s="57"/>
      <c r="F470" s="57"/>
      <c r="G470" s="57"/>
      <c r="H470" s="57"/>
      <c r="I470" s="57"/>
      <c r="J470" s="57"/>
      <c r="K470" s="57"/>
      <c r="L470" s="57"/>
      <c r="M470" s="57"/>
      <c r="N470" s="57"/>
      <c r="O470" s="63"/>
      <c r="P470" s="57"/>
      <c r="Q470" s="57"/>
      <c r="R470" s="57"/>
      <c r="S470" s="57"/>
      <c r="T470" s="57"/>
      <c r="U470" s="57"/>
      <c r="V470" s="57"/>
      <c r="W470" s="57"/>
      <c r="X470" s="57"/>
      <c r="Y470" s="57"/>
      <c r="Z470" s="57"/>
      <c r="AA470" s="57"/>
      <c r="AB470" s="57"/>
      <c r="AC470" s="57"/>
      <c r="AD470" s="57"/>
      <c r="AE470" s="57"/>
      <c r="AF470" s="64"/>
      <c r="AG470" s="64"/>
      <c r="AH470" s="64"/>
      <c r="AI470" s="64"/>
      <c r="AJ470" s="61"/>
      <c r="AL470" s="62"/>
      <c r="AM470" s="24"/>
      <c r="AS470" s="24"/>
      <c r="AT470" s="24"/>
      <c r="AU470" s="24"/>
      <c r="AV470" s="24"/>
      <c r="AW470" s="24"/>
      <c r="AX470" s="24"/>
      <c r="AZ470" s="171"/>
      <c r="BA470" s="171"/>
      <c r="BB470" s="57"/>
      <c r="BC470" s="203"/>
      <c r="BD470" s="24"/>
      <c r="BE470" s="151"/>
      <c r="BG470" s="151"/>
      <c r="BI470" s="151"/>
      <c r="BL470" s="152"/>
    </row>
    <row r="471" spans="1:64" s="169" customFormat="1">
      <c r="A471" s="24"/>
      <c r="B471" s="24"/>
      <c r="C471" s="57"/>
      <c r="D471" s="57"/>
      <c r="E471" s="57"/>
      <c r="F471" s="57"/>
      <c r="G471" s="57"/>
      <c r="H471" s="57"/>
      <c r="I471" s="57"/>
      <c r="J471" s="57"/>
      <c r="K471" s="57"/>
      <c r="L471" s="57"/>
      <c r="M471" s="57"/>
      <c r="N471" s="57"/>
      <c r="O471" s="63"/>
      <c r="P471" s="57"/>
      <c r="Q471" s="57"/>
      <c r="R471" s="57"/>
      <c r="S471" s="57"/>
      <c r="T471" s="57"/>
      <c r="U471" s="57"/>
      <c r="V471" s="57"/>
      <c r="W471" s="57"/>
      <c r="X471" s="57"/>
      <c r="Y471" s="57"/>
      <c r="Z471" s="57"/>
      <c r="AA471" s="57"/>
      <c r="AB471" s="57"/>
      <c r="AC471" s="57"/>
      <c r="AD471" s="57"/>
      <c r="AE471" s="57"/>
      <c r="AF471" s="64"/>
      <c r="AG471" s="64"/>
      <c r="AH471" s="64"/>
      <c r="AI471" s="64"/>
      <c r="AJ471" s="61"/>
      <c r="AL471" s="62"/>
      <c r="AM471" s="24"/>
      <c r="AS471" s="24"/>
      <c r="AT471" s="24"/>
      <c r="AU471" s="24"/>
      <c r="AV471" s="24"/>
      <c r="AW471" s="24"/>
      <c r="AX471" s="24"/>
      <c r="AZ471" s="171"/>
      <c r="BA471" s="171"/>
      <c r="BB471" s="57"/>
      <c r="BC471" s="203"/>
      <c r="BD471" s="24"/>
      <c r="BE471" s="151"/>
      <c r="BG471" s="151"/>
      <c r="BI471" s="151"/>
      <c r="BL471" s="152"/>
    </row>
    <row r="472" spans="1:64" s="169" customFormat="1">
      <c r="A472" s="24"/>
      <c r="B472" s="24"/>
      <c r="C472" s="57"/>
      <c r="D472" s="57"/>
      <c r="E472" s="57"/>
      <c r="F472" s="57"/>
      <c r="G472" s="57"/>
      <c r="H472" s="57"/>
      <c r="I472" s="57"/>
      <c r="J472" s="57"/>
      <c r="K472" s="57"/>
      <c r="L472" s="57"/>
      <c r="M472" s="57"/>
      <c r="N472" s="57"/>
      <c r="O472" s="63"/>
      <c r="P472" s="57"/>
      <c r="Q472" s="57"/>
      <c r="R472" s="57"/>
      <c r="S472" s="57"/>
      <c r="T472" s="57"/>
      <c r="U472" s="57"/>
      <c r="V472" s="57"/>
      <c r="W472" s="57"/>
      <c r="X472" s="57"/>
      <c r="Y472" s="57"/>
      <c r="Z472" s="57"/>
      <c r="AA472" s="57"/>
      <c r="AB472" s="57"/>
      <c r="AC472" s="57"/>
      <c r="AD472" s="57"/>
      <c r="AE472" s="57"/>
      <c r="AF472" s="64"/>
      <c r="AG472" s="64"/>
      <c r="AH472" s="64"/>
      <c r="AI472" s="64"/>
      <c r="AJ472" s="61"/>
      <c r="AL472" s="62"/>
      <c r="AM472" s="24"/>
      <c r="AS472" s="24"/>
      <c r="AT472" s="24"/>
      <c r="AU472" s="24"/>
      <c r="AV472" s="24"/>
      <c r="AW472" s="24"/>
      <c r="AX472" s="24"/>
      <c r="AZ472" s="171"/>
      <c r="BA472" s="171"/>
      <c r="BB472" s="57"/>
      <c r="BC472" s="203"/>
      <c r="BD472" s="24"/>
      <c r="BE472" s="151"/>
      <c r="BG472" s="151"/>
      <c r="BI472" s="151"/>
      <c r="BL472" s="152"/>
    </row>
    <row r="473" spans="1:64" s="169" customFormat="1">
      <c r="A473" s="24"/>
      <c r="B473" s="24"/>
      <c r="C473" s="57"/>
      <c r="D473" s="57"/>
      <c r="E473" s="57"/>
      <c r="F473" s="57"/>
      <c r="G473" s="57"/>
      <c r="H473" s="57"/>
      <c r="I473" s="57"/>
      <c r="J473" s="57"/>
      <c r="K473" s="57"/>
      <c r="L473" s="57"/>
      <c r="M473" s="57"/>
      <c r="N473" s="57"/>
      <c r="O473" s="63"/>
      <c r="P473" s="57"/>
      <c r="Q473" s="57"/>
      <c r="R473" s="57"/>
      <c r="S473" s="57"/>
      <c r="T473" s="57"/>
      <c r="U473" s="57"/>
      <c r="V473" s="57"/>
      <c r="W473" s="57"/>
      <c r="X473" s="57"/>
      <c r="Y473" s="57"/>
      <c r="Z473" s="57"/>
      <c r="AA473" s="57"/>
      <c r="AB473" s="57"/>
      <c r="AC473" s="57"/>
      <c r="AD473" s="57"/>
      <c r="AE473" s="57"/>
      <c r="AF473" s="64"/>
      <c r="AG473" s="64"/>
      <c r="AH473" s="64"/>
      <c r="AI473" s="64"/>
      <c r="AJ473" s="61"/>
      <c r="AL473" s="62"/>
      <c r="AM473" s="24"/>
      <c r="AS473" s="24"/>
      <c r="AT473" s="24"/>
      <c r="AU473" s="24"/>
      <c r="AV473" s="24"/>
      <c r="AW473" s="24"/>
      <c r="AX473" s="24"/>
      <c r="AZ473" s="171"/>
      <c r="BA473" s="171"/>
      <c r="BB473" s="57"/>
      <c r="BC473" s="203"/>
      <c r="BD473" s="24"/>
      <c r="BE473" s="151"/>
      <c r="BG473" s="151"/>
      <c r="BI473" s="151"/>
      <c r="BL473" s="152"/>
    </row>
    <row r="474" spans="1:64" s="169" customFormat="1">
      <c r="A474" s="24"/>
      <c r="B474" s="24"/>
      <c r="C474" s="57"/>
      <c r="D474" s="57"/>
      <c r="E474" s="57"/>
      <c r="F474" s="57"/>
      <c r="G474" s="57"/>
      <c r="H474" s="57"/>
      <c r="I474" s="57"/>
      <c r="J474" s="57"/>
      <c r="K474" s="57"/>
      <c r="L474" s="57"/>
      <c r="M474" s="57"/>
      <c r="N474" s="57"/>
      <c r="O474" s="63"/>
      <c r="P474" s="57"/>
      <c r="Q474" s="57"/>
      <c r="R474" s="57"/>
      <c r="S474" s="57"/>
      <c r="T474" s="57"/>
      <c r="U474" s="57"/>
      <c r="V474" s="57"/>
      <c r="W474" s="57"/>
      <c r="X474" s="57"/>
      <c r="Y474" s="57"/>
      <c r="Z474" s="57"/>
      <c r="AA474" s="57"/>
      <c r="AB474" s="57"/>
      <c r="AC474" s="57"/>
      <c r="AD474" s="57"/>
      <c r="AE474" s="57"/>
      <c r="AF474" s="64"/>
      <c r="AG474" s="64"/>
      <c r="AH474" s="64"/>
      <c r="AI474" s="64"/>
      <c r="AJ474" s="61"/>
      <c r="AL474" s="62"/>
      <c r="AM474" s="24"/>
      <c r="AS474" s="24"/>
      <c r="AT474" s="24"/>
      <c r="AU474" s="24"/>
      <c r="AV474" s="24"/>
      <c r="AW474" s="24"/>
      <c r="AX474" s="24"/>
      <c r="AZ474" s="171"/>
      <c r="BA474" s="171"/>
      <c r="BB474" s="57"/>
      <c r="BC474" s="203"/>
      <c r="BD474" s="24"/>
      <c r="BE474" s="151"/>
      <c r="BG474" s="151"/>
      <c r="BI474" s="151"/>
      <c r="BL474" s="152"/>
    </row>
    <row r="475" spans="1:64" s="169" customFormat="1">
      <c r="A475" s="24"/>
      <c r="B475" s="24"/>
      <c r="C475" s="57"/>
      <c r="D475" s="57"/>
      <c r="E475" s="57"/>
      <c r="F475" s="57"/>
      <c r="G475" s="57"/>
      <c r="H475" s="57"/>
      <c r="I475" s="57"/>
      <c r="J475" s="57"/>
      <c r="K475" s="57"/>
      <c r="L475" s="57"/>
      <c r="M475" s="57"/>
      <c r="N475" s="57"/>
      <c r="O475" s="63"/>
      <c r="P475" s="57"/>
      <c r="Q475" s="57"/>
      <c r="R475" s="57"/>
      <c r="S475" s="57"/>
      <c r="T475" s="57"/>
      <c r="U475" s="57"/>
      <c r="V475" s="57"/>
      <c r="W475" s="57"/>
      <c r="X475" s="57"/>
      <c r="Y475" s="57"/>
      <c r="Z475" s="57"/>
      <c r="AA475" s="57"/>
      <c r="AB475" s="57"/>
      <c r="AC475" s="57"/>
      <c r="AD475" s="57"/>
      <c r="AE475" s="57"/>
      <c r="AF475" s="64"/>
      <c r="AG475" s="64"/>
      <c r="AH475" s="64"/>
      <c r="AI475" s="64"/>
      <c r="AJ475" s="61"/>
      <c r="AL475" s="62"/>
      <c r="AM475" s="24"/>
      <c r="AS475" s="24"/>
      <c r="AT475" s="24"/>
      <c r="AU475" s="24"/>
      <c r="AV475" s="24"/>
      <c r="AW475" s="24"/>
      <c r="AX475" s="24"/>
      <c r="AZ475" s="171"/>
      <c r="BA475" s="171"/>
      <c r="BB475" s="57"/>
      <c r="BC475" s="203"/>
      <c r="BD475" s="24"/>
      <c r="BE475" s="151"/>
      <c r="BG475" s="151"/>
      <c r="BI475" s="151"/>
      <c r="BL475" s="152"/>
    </row>
    <row r="476" spans="1:64" s="169" customFormat="1">
      <c r="A476" s="24"/>
      <c r="B476" s="24"/>
      <c r="C476" s="57"/>
      <c r="D476" s="57"/>
      <c r="E476" s="57"/>
      <c r="F476" s="57"/>
      <c r="G476" s="57"/>
      <c r="H476" s="57"/>
      <c r="I476" s="57"/>
      <c r="J476" s="57"/>
      <c r="K476" s="57"/>
      <c r="L476" s="57"/>
      <c r="M476" s="57"/>
      <c r="N476" s="57"/>
      <c r="O476" s="63"/>
      <c r="P476" s="57"/>
      <c r="Q476" s="57"/>
      <c r="R476" s="57"/>
      <c r="S476" s="57"/>
      <c r="T476" s="57"/>
      <c r="U476" s="57"/>
      <c r="V476" s="57"/>
      <c r="W476" s="57"/>
      <c r="X476" s="57"/>
      <c r="Y476" s="57"/>
      <c r="Z476" s="57"/>
      <c r="AA476" s="57"/>
      <c r="AB476" s="57"/>
      <c r="AC476" s="57"/>
      <c r="AD476" s="57"/>
      <c r="AE476" s="57"/>
      <c r="AF476" s="64"/>
      <c r="AG476" s="64"/>
      <c r="AH476" s="64"/>
      <c r="AI476" s="64"/>
      <c r="AJ476" s="61"/>
      <c r="AL476" s="62"/>
      <c r="AM476" s="24"/>
      <c r="AS476" s="24"/>
      <c r="AT476" s="24"/>
      <c r="AU476" s="24"/>
      <c r="AV476" s="24"/>
      <c r="AW476" s="24"/>
      <c r="AX476" s="24"/>
      <c r="AZ476" s="171"/>
      <c r="BA476" s="171"/>
      <c r="BB476" s="57"/>
      <c r="BC476" s="203"/>
      <c r="BD476" s="24"/>
      <c r="BE476" s="151"/>
      <c r="BG476" s="151"/>
      <c r="BI476" s="151"/>
      <c r="BL476" s="152"/>
    </row>
    <row r="477" spans="1:64" s="169" customFormat="1">
      <c r="A477" s="24"/>
      <c r="B477" s="24"/>
      <c r="C477" s="57"/>
      <c r="D477" s="57"/>
      <c r="E477" s="57"/>
      <c r="F477" s="57"/>
      <c r="G477" s="57"/>
      <c r="H477" s="57"/>
      <c r="I477" s="57"/>
      <c r="J477" s="57"/>
      <c r="K477" s="57"/>
      <c r="L477" s="57"/>
      <c r="M477" s="57"/>
      <c r="N477" s="57"/>
      <c r="O477" s="63"/>
      <c r="P477" s="57"/>
      <c r="Q477" s="57"/>
      <c r="R477" s="57"/>
      <c r="S477" s="57"/>
      <c r="T477" s="57"/>
      <c r="U477" s="57"/>
      <c r="V477" s="57"/>
      <c r="W477" s="57"/>
      <c r="X477" s="57"/>
      <c r="Y477" s="57"/>
      <c r="Z477" s="57"/>
      <c r="AA477" s="57"/>
      <c r="AB477" s="57"/>
      <c r="AC477" s="57"/>
      <c r="AD477" s="57"/>
      <c r="AE477" s="57"/>
      <c r="AF477" s="64"/>
      <c r="AG477" s="64"/>
      <c r="AH477" s="64"/>
      <c r="AI477" s="64"/>
      <c r="AJ477" s="61"/>
      <c r="AL477" s="62"/>
      <c r="AM477" s="24"/>
      <c r="AS477" s="24"/>
      <c r="AT477" s="24"/>
      <c r="AU477" s="24"/>
      <c r="AV477" s="24"/>
      <c r="AW477" s="24"/>
      <c r="AX477" s="24"/>
      <c r="AZ477" s="171"/>
      <c r="BA477" s="171"/>
      <c r="BB477" s="57"/>
      <c r="BC477" s="203"/>
      <c r="BD477" s="24"/>
      <c r="BE477" s="151"/>
      <c r="BG477" s="151"/>
      <c r="BI477" s="151"/>
      <c r="BL477" s="152"/>
    </row>
    <row r="478" spans="1:64" s="169" customFormat="1">
      <c r="A478" s="24"/>
      <c r="B478" s="24"/>
      <c r="C478" s="57"/>
      <c r="D478" s="57"/>
      <c r="E478" s="57"/>
      <c r="F478" s="57"/>
      <c r="G478" s="57"/>
      <c r="H478" s="57"/>
      <c r="I478" s="57"/>
      <c r="J478" s="57"/>
      <c r="K478" s="57"/>
      <c r="L478" s="57"/>
      <c r="M478" s="57"/>
      <c r="N478" s="57"/>
      <c r="O478" s="63"/>
      <c r="P478" s="57"/>
      <c r="Q478" s="57"/>
      <c r="R478" s="57"/>
      <c r="S478" s="57"/>
      <c r="T478" s="57"/>
      <c r="U478" s="57"/>
      <c r="V478" s="57"/>
      <c r="W478" s="57"/>
      <c r="X478" s="57"/>
      <c r="Y478" s="57"/>
      <c r="Z478" s="57"/>
      <c r="AA478" s="57"/>
      <c r="AB478" s="57"/>
      <c r="AC478" s="57"/>
      <c r="AD478" s="57"/>
      <c r="AE478" s="57"/>
      <c r="AF478" s="64"/>
      <c r="AG478" s="64"/>
      <c r="AH478" s="64"/>
      <c r="AI478" s="64"/>
      <c r="AJ478" s="61"/>
      <c r="AL478" s="62"/>
      <c r="AM478" s="24"/>
      <c r="AS478" s="24"/>
      <c r="AT478" s="24"/>
      <c r="AU478" s="24"/>
      <c r="AV478" s="24"/>
      <c r="AW478" s="24"/>
      <c r="AX478" s="24"/>
      <c r="AZ478" s="171"/>
      <c r="BA478" s="171"/>
      <c r="BB478" s="57"/>
      <c r="BC478" s="203"/>
      <c r="BD478" s="24"/>
      <c r="BE478" s="151"/>
      <c r="BG478" s="151"/>
      <c r="BI478" s="151"/>
      <c r="BL478" s="152"/>
    </row>
    <row r="479" spans="1:64" s="169" customFormat="1">
      <c r="A479" s="24"/>
      <c r="B479" s="24"/>
      <c r="C479" s="57"/>
      <c r="D479" s="57"/>
      <c r="E479" s="57"/>
      <c r="F479" s="57"/>
      <c r="G479" s="57"/>
      <c r="H479" s="57"/>
      <c r="I479" s="57"/>
      <c r="J479" s="57"/>
      <c r="K479" s="57"/>
      <c r="L479" s="57"/>
      <c r="M479" s="57"/>
      <c r="N479" s="57"/>
      <c r="O479" s="63"/>
      <c r="P479" s="57"/>
      <c r="Q479" s="57"/>
      <c r="R479" s="57"/>
      <c r="S479" s="57"/>
      <c r="T479" s="57"/>
      <c r="U479" s="57"/>
      <c r="V479" s="57"/>
      <c r="W479" s="57"/>
      <c r="X479" s="57"/>
      <c r="Y479" s="57"/>
      <c r="Z479" s="57"/>
      <c r="AA479" s="57"/>
      <c r="AB479" s="57"/>
      <c r="AC479" s="57"/>
      <c r="AD479" s="57"/>
      <c r="AE479" s="57"/>
      <c r="AF479" s="64"/>
      <c r="AG479" s="64"/>
      <c r="AH479" s="64"/>
      <c r="AI479" s="64"/>
      <c r="AJ479" s="61"/>
      <c r="AL479" s="62"/>
      <c r="AM479" s="24"/>
      <c r="AS479" s="24"/>
      <c r="AT479" s="24"/>
      <c r="AU479" s="24"/>
      <c r="AV479" s="24"/>
      <c r="AW479" s="24"/>
      <c r="AX479" s="24"/>
      <c r="AZ479" s="171"/>
      <c r="BA479" s="171"/>
      <c r="BB479" s="57"/>
      <c r="BC479" s="203"/>
      <c r="BD479" s="24"/>
      <c r="BE479" s="151"/>
      <c r="BG479" s="151"/>
      <c r="BI479" s="151"/>
      <c r="BL479" s="152"/>
    </row>
    <row r="480" spans="1:64" s="169" customFormat="1">
      <c r="A480" s="24"/>
      <c r="B480" s="24"/>
      <c r="C480" s="57"/>
      <c r="D480" s="57"/>
      <c r="E480" s="57"/>
      <c r="F480" s="57"/>
      <c r="G480" s="57"/>
      <c r="H480" s="57"/>
      <c r="I480" s="57"/>
      <c r="J480" s="57"/>
      <c r="K480" s="57"/>
      <c r="L480" s="57"/>
      <c r="M480" s="57"/>
      <c r="N480" s="57"/>
      <c r="O480" s="63"/>
      <c r="P480" s="57"/>
      <c r="Q480" s="57"/>
      <c r="R480" s="57"/>
      <c r="S480" s="57"/>
      <c r="T480" s="57"/>
      <c r="U480" s="57"/>
      <c r="V480" s="57"/>
      <c r="W480" s="57"/>
      <c r="X480" s="57"/>
      <c r="Y480" s="57"/>
      <c r="Z480" s="57"/>
      <c r="AA480" s="57"/>
      <c r="AB480" s="57"/>
      <c r="AC480" s="57"/>
      <c r="AD480" s="57"/>
      <c r="AE480" s="57"/>
      <c r="AF480" s="64"/>
      <c r="AG480" s="64"/>
      <c r="AH480" s="64"/>
      <c r="AI480" s="64"/>
      <c r="AJ480" s="61"/>
      <c r="AL480" s="62"/>
      <c r="AM480" s="24"/>
      <c r="AS480" s="24"/>
      <c r="AT480" s="24"/>
      <c r="AU480" s="24"/>
      <c r="AV480" s="24"/>
      <c r="AW480" s="24"/>
      <c r="AX480" s="24"/>
      <c r="AZ480" s="171"/>
      <c r="BA480" s="171"/>
      <c r="BB480" s="57"/>
      <c r="BC480" s="203"/>
      <c r="BD480" s="24"/>
      <c r="BE480" s="151"/>
      <c r="BG480" s="151"/>
      <c r="BI480" s="151"/>
      <c r="BL480" s="152"/>
    </row>
    <row r="481" spans="1:64" s="169" customFormat="1">
      <c r="A481" s="24"/>
      <c r="B481" s="24"/>
      <c r="C481" s="57"/>
      <c r="D481" s="57"/>
      <c r="E481" s="57"/>
      <c r="F481" s="57"/>
      <c r="G481" s="57"/>
      <c r="H481" s="57"/>
      <c r="I481" s="57"/>
      <c r="J481" s="57"/>
      <c r="K481" s="57"/>
      <c r="L481" s="57"/>
      <c r="M481" s="57"/>
      <c r="N481" s="57"/>
      <c r="O481" s="63"/>
      <c r="P481" s="57"/>
      <c r="Q481" s="57"/>
      <c r="R481" s="57"/>
      <c r="S481" s="57"/>
      <c r="T481" s="57"/>
      <c r="U481" s="57"/>
      <c r="V481" s="57"/>
      <c r="W481" s="57"/>
      <c r="X481" s="57"/>
      <c r="Y481" s="57"/>
      <c r="Z481" s="57"/>
      <c r="AA481" s="57"/>
      <c r="AB481" s="57"/>
      <c r="AC481" s="57"/>
      <c r="AD481" s="57"/>
      <c r="AE481" s="57"/>
      <c r="AF481" s="64"/>
      <c r="AG481" s="64"/>
      <c r="AH481" s="64"/>
      <c r="AI481" s="64"/>
      <c r="AJ481" s="61"/>
      <c r="AL481" s="62"/>
      <c r="AM481" s="24"/>
      <c r="AS481" s="24"/>
      <c r="AT481" s="24"/>
      <c r="AU481" s="24"/>
      <c r="AV481" s="24"/>
      <c r="AW481" s="24"/>
      <c r="AX481" s="24"/>
      <c r="AZ481" s="171"/>
      <c r="BA481" s="171"/>
      <c r="BB481" s="57"/>
      <c r="BC481" s="203"/>
      <c r="BD481" s="24"/>
      <c r="BE481" s="151"/>
      <c r="BG481" s="151"/>
      <c r="BI481" s="151"/>
      <c r="BL481" s="152"/>
    </row>
    <row r="482" spans="1:64" s="169" customFormat="1">
      <c r="A482" s="24"/>
      <c r="B482" s="24"/>
      <c r="C482" s="57"/>
      <c r="D482" s="57"/>
      <c r="E482" s="57"/>
      <c r="F482" s="57"/>
      <c r="G482" s="57"/>
      <c r="H482" s="57"/>
      <c r="I482" s="57"/>
      <c r="J482" s="57"/>
      <c r="K482" s="57"/>
      <c r="L482" s="57"/>
      <c r="M482" s="57"/>
      <c r="N482" s="57"/>
      <c r="O482" s="63"/>
      <c r="P482" s="57"/>
      <c r="Q482" s="57"/>
      <c r="R482" s="57"/>
      <c r="S482" s="57"/>
      <c r="T482" s="57"/>
      <c r="U482" s="57"/>
      <c r="V482" s="57"/>
      <c r="W482" s="57"/>
      <c r="X482" s="57"/>
      <c r="Y482" s="57"/>
      <c r="Z482" s="57"/>
      <c r="AA482" s="57"/>
      <c r="AB482" s="57"/>
      <c r="AC482" s="57"/>
      <c r="AD482" s="57"/>
      <c r="AE482" s="57"/>
      <c r="AF482" s="64"/>
      <c r="AG482" s="64"/>
      <c r="AH482" s="64"/>
      <c r="AI482" s="64"/>
      <c r="AJ482" s="61"/>
      <c r="AL482" s="62"/>
      <c r="AM482" s="24"/>
      <c r="AS482" s="24"/>
      <c r="AT482" s="24"/>
      <c r="AU482" s="24"/>
      <c r="AV482" s="24"/>
      <c r="AW482" s="24"/>
      <c r="AX482" s="24"/>
      <c r="AZ482" s="171"/>
      <c r="BA482" s="171"/>
      <c r="BB482" s="57"/>
      <c r="BC482" s="203"/>
      <c r="BD482" s="24"/>
      <c r="BE482" s="151"/>
      <c r="BG482" s="151"/>
      <c r="BI482" s="151"/>
      <c r="BL482" s="152"/>
    </row>
    <row r="483" spans="1:64" s="169" customFormat="1">
      <c r="A483" s="24"/>
      <c r="B483" s="24"/>
      <c r="C483" s="57"/>
      <c r="D483" s="57"/>
      <c r="E483" s="57"/>
      <c r="F483" s="57"/>
      <c r="G483" s="57"/>
      <c r="H483" s="57"/>
      <c r="I483" s="57"/>
      <c r="J483" s="57"/>
      <c r="K483" s="57"/>
      <c r="L483" s="57"/>
      <c r="M483" s="57"/>
      <c r="N483" s="57"/>
      <c r="O483" s="63"/>
      <c r="P483" s="57"/>
      <c r="Q483" s="57"/>
      <c r="R483" s="57"/>
      <c r="S483" s="57"/>
      <c r="T483" s="57"/>
      <c r="U483" s="57"/>
      <c r="V483" s="57"/>
      <c r="W483" s="57"/>
      <c r="X483" s="57"/>
      <c r="Y483" s="57"/>
      <c r="Z483" s="57"/>
      <c r="AA483" s="57"/>
      <c r="AB483" s="57"/>
      <c r="AC483" s="57"/>
      <c r="AD483" s="57"/>
      <c r="AE483" s="57"/>
      <c r="AF483" s="64"/>
      <c r="AG483" s="64"/>
      <c r="AH483" s="64"/>
      <c r="AI483" s="64"/>
      <c r="AJ483" s="61"/>
      <c r="AL483" s="62"/>
      <c r="AM483" s="24"/>
      <c r="AS483" s="24"/>
      <c r="AT483" s="24"/>
      <c r="AU483" s="24"/>
      <c r="AV483" s="24"/>
      <c r="AW483" s="24"/>
      <c r="AX483" s="24"/>
      <c r="AZ483" s="171"/>
      <c r="BA483" s="171"/>
      <c r="BB483" s="57"/>
      <c r="BC483" s="203"/>
      <c r="BD483" s="24"/>
      <c r="BE483" s="151"/>
      <c r="BG483" s="151"/>
      <c r="BI483" s="151"/>
      <c r="BL483" s="152"/>
    </row>
    <row r="484" spans="1:64" s="169" customFormat="1">
      <c r="A484" s="24"/>
      <c r="B484" s="24"/>
      <c r="C484" s="57"/>
      <c r="D484" s="57"/>
      <c r="E484" s="57"/>
      <c r="F484" s="57"/>
      <c r="G484" s="57"/>
      <c r="H484" s="57"/>
      <c r="I484" s="57"/>
      <c r="J484" s="57"/>
      <c r="K484" s="57"/>
      <c r="L484" s="57"/>
      <c r="M484" s="57"/>
      <c r="N484" s="57"/>
      <c r="O484" s="63"/>
      <c r="P484" s="57"/>
      <c r="Q484" s="57"/>
      <c r="R484" s="57"/>
      <c r="S484" s="57"/>
      <c r="T484" s="57"/>
      <c r="U484" s="57"/>
      <c r="V484" s="57"/>
      <c r="W484" s="57"/>
      <c r="X484" s="57"/>
      <c r="Y484" s="57"/>
      <c r="Z484" s="57"/>
      <c r="AA484" s="57"/>
      <c r="AB484" s="57"/>
      <c r="AC484" s="57"/>
      <c r="AD484" s="57"/>
      <c r="AE484" s="57"/>
      <c r="AF484" s="64"/>
      <c r="AG484" s="64"/>
      <c r="AH484" s="64"/>
      <c r="AI484" s="64"/>
      <c r="AJ484" s="61"/>
      <c r="AL484" s="62"/>
      <c r="AM484" s="24"/>
      <c r="AS484" s="24"/>
      <c r="AT484" s="24"/>
      <c r="AU484" s="24"/>
      <c r="AV484" s="24"/>
      <c r="AW484" s="24"/>
      <c r="AX484" s="24"/>
      <c r="AZ484" s="171"/>
      <c r="BA484" s="171"/>
      <c r="BB484" s="57"/>
      <c r="BC484" s="203"/>
      <c r="BD484" s="24"/>
      <c r="BE484" s="151"/>
      <c r="BG484" s="151"/>
      <c r="BI484" s="151"/>
      <c r="BL484" s="152"/>
    </row>
    <row r="485" spans="1:64" s="169" customFormat="1">
      <c r="A485" s="24"/>
      <c r="B485" s="24"/>
      <c r="C485" s="57"/>
      <c r="D485" s="57"/>
      <c r="E485" s="57"/>
      <c r="F485" s="57"/>
      <c r="G485" s="57"/>
      <c r="H485" s="57"/>
      <c r="I485" s="57"/>
      <c r="J485" s="57"/>
      <c r="K485" s="57"/>
      <c r="L485" s="57"/>
      <c r="M485" s="57"/>
      <c r="N485" s="57"/>
      <c r="O485" s="63"/>
      <c r="P485" s="57"/>
      <c r="Q485" s="57"/>
      <c r="R485" s="57"/>
      <c r="S485" s="57"/>
      <c r="T485" s="57"/>
      <c r="U485" s="57"/>
      <c r="V485" s="57"/>
      <c r="W485" s="57"/>
      <c r="X485" s="57"/>
      <c r="Y485" s="57"/>
      <c r="Z485" s="57"/>
      <c r="AA485" s="57"/>
      <c r="AB485" s="57"/>
      <c r="AC485" s="57"/>
      <c r="AD485" s="57"/>
      <c r="AE485" s="57"/>
      <c r="AF485" s="64"/>
      <c r="AG485" s="64"/>
      <c r="AH485" s="64"/>
      <c r="AI485" s="64"/>
      <c r="AJ485" s="61"/>
      <c r="AL485" s="62"/>
      <c r="AM485" s="24"/>
      <c r="AS485" s="24"/>
      <c r="AT485" s="24"/>
      <c r="AU485" s="24"/>
      <c r="AV485" s="24"/>
      <c r="AW485" s="24"/>
      <c r="AX485" s="24"/>
      <c r="AZ485" s="171"/>
      <c r="BA485" s="171"/>
      <c r="BB485" s="57"/>
      <c r="BC485" s="203"/>
      <c r="BD485" s="24"/>
      <c r="BE485" s="151"/>
      <c r="BG485" s="151"/>
      <c r="BI485" s="151"/>
      <c r="BL485" s="152"/>
    </row>
    <row r="486" spans="1:64" s="169" customFormat="1">
      <c r="A486" s="24"/>
      <c r="B486" s="24"/>
      <c r="C486" s="57"/>
      <c r="D486" s="57"/>
      <c r="E486" s="57"/>
      <c r="F486" s="57"/>
      <c r="G486" s="57"/>
      <c r="H486" s="57"/>
      <c r="I486" s="57"/>
      <c r="J486" s="57"/>
      <c r="K486" s="57"/>
      <c r="L486" s="57"/>
      <c r="M486" s="57"/>
      <c r="N486" s="57"/>
      <c r="O486" s="63"/>
      <c r="P486" s="57"/>
      <c r="Q486" s="57"/>
      <c r="R486" s="57"/>
      <c r="S486" s="57"/>
      <c r="T486" s="57"/>
      <c r="U486" s="57"/>
      <c r="V486" s="57"/>
      <c r="W486" s="57"/>
      <c r="X486" s="57"/>
      <c r="Y486" s="57"/>
      <c r="Z486" s="57"/>
      <c r="AA486" s="57"/>
      <c r="AB486" s="57"/>
      <c r="AC486" s="57"/>
      <c r="AD486" s="57"/>
      <c r="AE486" s="57"/>
      <c r="AF486" s="64"/>
      <c r="AG486" s="64"/>
      <c r="AH486" s="64"/>
      <c r="AI486" s="64"/>
      <c r="AJ486" s="61"/>
      <c r="AL486" s="62"/>
      <c r="AM486" s="24"/>
      <c r="AS486" s="24"/>
      <c r="AT486" s="24"/>
      <c r="AU486" s="24"/>
      <c r="AV486" s="24"/>
      <c r="AW486" s="24"/>
      <c r="AX486" s="24"/>
      <c r="AZ486" s="171"/>
      <c r="BA486" s="171"/>
      <c r="BB486" s="57"/>
      <c r="BC486" s="203"/>
      <c r="BD486" s="24"/>
      <c r="BE486" s="151"/>
      <c r="BG486" s="151"/>
      <c r="BI486" s="151"/>
      <c r="BL486" s="152"/>
    </row>
    <row r="487" spans="1:64" s="169" customFormat="1">
      <c r="A487" s="24"/>
      <c r="B487" s="24"/>
      <c r="C487" s="57"/>
      <c r="D487" s="57"/>
      <c r="E487" s="57"/>
      <c r="F487" s="57"/>
      <c r="G487" s="57"/>
      <c r="H487" s="57"/>
      <c r="I487" s="57"/>
      <c r="J487" s="57"/>
      <c r="K487" s="57"/>
      <c r="L487" s="57"/>
      <c r="M487" s="57"/>
      <c r="N487" s="57"/>
      <c r="O487" s="63"/>
      <c r="P487" s="57"/>
      <c r="Q487" s="57"/>
      <c r="R487" s="57"/>
      <c r="S487" s="57"/>
      <c r="T487" s="57"/>
      <c r="U487" s="57"/>
      <c r="V487" s="57"/>
      <c r="W487" s="57"/>
      <c r="X487" s="57"/>
      <c r="Y487" s="57"/>
      <c r="Z487" s="57"/>
      <c r="AA487" s="57"/>
      <c r="AB487" s="57"/>
      <c r="AC487" s="57"/>
      <c r="AD487" s="57"/>
      <c r="AE487" s="57"/>
      <c r="AF487" s="64"/>
      <c r="AG487" s="64"/>
      <c r="AH487" s="64"/>
      <c r="AI487" s="64"/>
      <c r="AJ487" s="61"/>
      <c r="AL487" s="62"/>
      <c r="AM487" s="24"/>
      <c r="AS487" s="24"/>
      <c r="AT487" s="24"/>
      <c r="AU487" s="24"/>
      <c r="AV487" s="24"/>
      <c r="AW487" s="24"/>
      <c r="AX487" s="24"/>
      <c r="AZ487" s="171"/>
      <c r="BA487" s="171"/>
      <c r="BB487" s="57"/>
      <c r="BC487" s="203"/>
      <c r="BD487" s="24"/>
      <c r="BE487" s="151"/>
      <c r="BG487" s="151"/>
      <c r="BI487" s="151"/>
      <c r="BL487" s="152"/>
    </row>
    <row r="488" spans="1:64" s="169" customFormat="1">
      <c r="A488" s="24"/>
      <c r="B488" s="24"/>
      <c r="C488" s="57"/>
      <c r="D488" s="57"/>
      <c r="E488" s="57"/>
      <c r="F488" s="57"/>
      <c r="G488" s="57"/>
      <c r="H488" s="57"/>
      <c r="I488" s="57"/>
      <c r="J488" s="57"/>
      <c r="K488" s="57"/>
      <c r="L488" s="57"/>
      <c r="M488" s="57"/>
      <c r="N488" s="57"/>
      <c r="O488" s="63"/>
      <c r="P488" s="57"/>
      <c r="Q488" s="57"/>
      <c r="R488" s="57"/>
      <c r="S488" s="57"/>
      <c r="T488" s="57"/>
      <c r="U488" s="57"/>
      <c r="V488" s="57"/>
      <c r="W488" s="57"/>
      <c r="X488" s="57"/>
      <c r="Y488" s="57"/>
      <c r="Z488" s="57"/>
      <c r="AA488" s="57"/>
      <c r="AB488" s="57"/>
      <c r="AC488" s="57"/>
      <c r="AD488" s="57"/>
      <c r="AE488" s="57"/>
      <c r="AF488" s="64"/>
      <c r="AG488" s="64"/>
      <c r="AH488" s="64"/>
      <c r="AI488" s="64"/>
      <c r="AJ488" s="61"/>
      <c r="AL488" s="62"/>
      <c r="AM488" s="24"/>
      <c r="AS488" s="24"/>
      <c r="AT488" s="24"/>
      <c r="AU488" s="24"/>
      <c r="AV488" s="24"/>
      <c r="AW488" s="24"/>
      <c r="AX488" s="24"/>
      <c r="AZ488" s="171"/>
      <c r="BA488" s="171"/>
      <c r="BB488" s="57"/>
      <c r="BC488" s="203"/>
      <c r="BD488" s="24"/>
      <c r="BE488" s="151"/>
      <c r="BG488" s="151"/>
      <c r="BI488" s="151"/>
      <c r="BL488" s="152"/>
    </row>
    <row r="489" spans="1:64" s="169" customFormat="1">
      <c r="A489" s="24"/>
      <c r="B489" s="24"/>
      <c r="C489" s="57"/>
      <c r="D489" s="57"/>
      <c r="E489" s="57"/>
      <c r="F489" s="57"/>
      <c r="G489" s="57"/>
      <c r="H489" s="57"/>
      <c r="I489" s="57"/>
      <c r="J489" s="57"/>
      <c r="K489" s="57"/>
      <c r="L489" s="57"/>
      <c r="M489" s="57"/>
      <c r="N489" s="57"/>
      <c r="O489" s="63"/>
      <c r="P489" s="57"/>
      <c r="Q489" s="57"/>
      <c r="R489" s="57"/>
      <c r="S489" s="57"/>
      <c r="T489" s="57"/>
      <c r="U489" s="57"/>
      <c r="V489" s="57"/>
      <c r="W489" s="57"/>
      <c r="X489" s="57"/>
      <c r="Y489" s="57"/>
      <c r="Z489" s="57"/>
      <c r="AA489" s="57"/>
      <c r="AB489" s="57"/>
      <c r="AC489" s="57"/>
      <c r="AD489" s="57"/>
      <c r="AE489" s="57"/>
      <c r="AF489" s="64"/>
      <c r="AG489" s="64"/>
      <c r="AH489" s="64"/>
      <c r="AI489" s="64"/>
      <c r="AJ489" s="61"/>
      <c r="AL489" s="62"/>
      <c r="AM489" s="24"/>
      <c r="AS489" s="24"/>
      <c r="AT489" s="24"/>
      <c r="AU489" s="24"/>
      <c r="AV489" s="24"/>
      <c r="AW489" s="24"/>
      <c r="AX489" s="24"/>
      <c r="AZ489" s="171"/>
      <c r="BA489" s="171"/>
      <c r="BB489" s="57"/>
      <c r="BC489" s="203"/>
      <c r="BD489" s="24"/>
      <c r="BE489" s="151"/>
      <c r="BG489" s="151"/>
      <c r="BI489" s="151"/>
      <c r="BL489" s="152"/>
    </row>
    <row r="490" spans="1:64" s="169" customFormat="1">
      <c r="A490" s="24"/>
      <c r="B490" s="24"/>
      <c r="C490" s="57"/>
      <c r="D490" s="57"/>
      <c r="E490" s="57"/>
      <c r="F490" s="57"/>
      <c r="G490" s="57"/>
      <c r="H490" s="57"/>
      <c r="I490" s="57"/>
      <c r="J490" s="57"/>
      <c r="K490" s="57"/>
      <c r="L490" s="57"/>
      <c r="M490" s="57"/>
      <c r="N490" s="57"/>
      <c r="O490" s="63"/>
      <c r="P490" s="57"/>
      <c r="Q490" s="57"/>
      <c r="R490" s="57"/>
      <c r="S490" s="57"/>
      <c r="T490" s="57"/>
      <c r="U490" s="57"/>
      <c r="V490" s="57"/>
      <c r="W490" s="57"/>
      <c r="X490" s="57"/>
      <c r="Y490" s="57"/>
      <c r="Z490" s="57"/>
      <c r="AA490" s="57"/>
      <c r="AB490" s="57"/>
      <c r="AC490" s="57"/>
      <c r="AD490" s="57"/>
      <c r="AE490" s="57"/>
      <c r="AF490" s="64"/>
      <c r="AG490" s="64"/>
      <c r="AH490" s="64"/>
      <c r="AI490" s="64"/>
      <c r="AJ490" s="61"/>
      <c r="AL490" s="62"/>
      <c r="AM490" s="24"/>
      <c r="AS490" s="24"/>
      <c r="AT490" s="24"/>
      <c r="AU490" s="24"/>
      <c r="AV490" s="24"/>
      <c r="AW490" s="24"/>
      <c r="AX490" s="24"/>
      <c r="AZ490" s="171"/>
      <c r="BA490" s="171"/>
      <c r="BB490" s="57"/>
      <c r="BC490" s="203"/>
      <c r="BD490" s="24"/>
      <c r="BE490" s="151"/>
      <c r="BG490" s="151"/>
      <c r="BI490" s="151"/>
      <c r="BL490" s="152"/>
    </row>
    <row r="491" spans="1:64" s="169" customFormat="1">
      <c r="A491" s="24"/>
      <c r="B491" s="24"/>
      <c r="C491" s="57"/>
      <c r="D491" s="57"/>
      <c r="E491" s="57"/>
      <c r="F491" s="57"/>
      <c r="G491" s="57"/>
      <c r="H491" s="57"/>
      <c r="I491" s="57"/>
      <c r="J491" s="57"/>
      <c r="K491" s="57"/>
      <c r="L491" s="57"/>
      <c r="M491" s="57"/>
      <c r="N491" s="57"/>
      <c r="O491" s="63"/>
      <c r="P491" s="57"/>
      <c r="Q491" s="57"/>
      <c r="R491" s="57"/>
      <c r="S491" s="57"/>
      <c r="T491" s="57"/>
      <c r="U491" s="57"/>
      <c r="V491" s="57"/>
      <c r="W491" s="57"/>
      <c r="X491" s="57"/>
      <c r="Y491" s="57"/>
      <c r="Z491" s="57"/>
      <c r="AA491" s="57"/>
      <c r="AB491" s="57"/>
      <c r="AC491" s="57"/>
      <c r="AD491" s="57"/>
      <c r="AE491" s="57"/>
      <c r="AF491" s="64"/>
      <c r="AG491" s="64"/>
      <c r="AH491" s="64"/>
      <c r="AI491" s="64"/>
      <c r="AJ491" s="61"/>
      <c r="AL491" s="62"/>
      <c r="AM491" s="24"/>
      <c r="AS491" s="24"/>
      <c r="AT491" s="24"/>
      <c r="AU491" s="24"/>
      <c r="AV491" s="24"/>
      <c r="AW491" s="24"/>
      <c r="AX491" s="24"/>
      <c r="AZ491" s="171"/>
      <c r="BA491" s="171"/>
      <c r="BB491" s="57"/>
      <c r="BC491" s="203"/>
      <c r="BD491" s="24"/>
      <c r="BE491" s="151"/>
      <c r="BG491" s="151"/>
      <c r="BI491" s="151"/>
      <c r="BL491" s="152"/>
    </row>
    <row r="492" spans="1:64" s="169" customFormat="1">
      <c r="A492" s="24"/>
      <c r="B492" s="24"/>
      <c r="C492" s="57"/>
      <c r="D492" s="57"/>
      <c r="E492" s="57"/>
      <c r="F492" s="57"/>
      <c r="G492" s="57"/>
      <c r="H492" s="57"/>
      <c r="I492" s="57"/>
      <c r="J492" s="57"/>
      <c r="K492" s="57"/>
      <c r="L492" s="57"/>
      <c r="M492" s="57"/>
      <c r="N492" s="57"/>
      <c r="O492" s="63"/>
      <c r="P492" s="57"/>
      <c r="Q492" s="57"/>
      <c r="R492" s="57"/>
      <c r="S492" s="57"/>
      <c r="T492" s="57"/>
      <c r="U492" s="57"/>
      <c r="V492" s="57"/>
      <c r="W492" s="57"/>
      <c r="X492" s="57"/>
      <c r="Y492" s="57"/>
      <c r="Z492" s="57"/>
      <c r="AA492" s="57"/>
      <c r="AB492" s="57"/>
      <c r="AC492" s="57"/>
      <c r="AD492" s="57"/>
      <c r="AE492" s="57"/>
      <c r="AF492" s="64"/>
      <c r="AG492" s="64"/>
      <c r="AH492" s="64"/>
      <c r="AI492" s="64"/>
      <c r="AJ492" s="61"/>
      <c r="AL492" s="62"/>
      <c r="AM492" s="24"/>
      <c r="AS492" s="24"/>
      <c r="AT492" s="24"/>
      <c r="AU492" s="24"/>
      <c r="AV492" s="24"/>
      <c r="AW492" s="24"/>
      <c r="AX492" s="24"/>
      <c r="AZ492" s="171"/>
      <c r="BA492" s="171"/>
      <c r="BB492" s="57"/>
      <c r="BC492" s="203"/>
      <c r="BD492" s="24"/>
      <c r="BE492" s="151"/>
      <c r="BG492" s="151"/>
      <c r="BI492" s="151"/>
      <c r="BL492" s="152"/>
    </row>
    <row r="493" spans="1:64" s="169" customFormat="1">
      <c r="A493" s="24"/>
      <c r="B493" s="24"/>
      <c r="C493" s="57"/>
      <c r="D493" s="57"/>
      <c r="E493" s="57"/>
      <c r="F493" s="57"/>
      <c r="G493" s="57"/>
      <c r="H493" s="57"/>
      <c r="I493" s="57"/>
      <c r="J493" s="57"/>
      <c r="K493" s="57"/>
      <c r="L493" s="57"/>
      <c r="M493" s="57"/>
      <c r="N493" s="57"/>
      <c r="O493" s="63"/>
      <c r="P493" s="57"/>
      <c r="Q493" s="57"/>
      <c r="R493" s="57"/>
      <c r="S493" s="57"/>
      <c r="T493" s="57"/>
      <c r="U493" s="57"/>
      <c r="V493" s="57"/>
      <c r="W493" s="57"/>
      <c r="X493" s="57"/>
      <c r="Y493" s="57"/>
      <c r="Z493" s="57"/>
      <c r="AA493" s="57"/>
      <c r="AB493" s="57"/>
      <c r="AC493" s="57"/>
      <c r="AD493" s="57"/>
      <c r="AE493" s="57"/>
      <c r="AF493" s="64"/>
      <c r="AG493" s="64"/>
      <c r="AH493" s="64"/>
      <c r="AI493" s="64"/>
      <c r="AJ493" s="61"/>
      <c r="AL493" s="62"/>
      <c r="AM493" s="24"/>
      <c r="AS493" s="24"/>
      <c r="AT493" s="24"/>
      <c r="AU493" s="24"/>
      <c r="AV493" s="24"/>
      <c r="AW493" s="24"/>
      <c r="AX493" s="24"/>
      <c r="AZ493" s="171"/>
      <c r="BA493" s="171"/>
      <c r="BB493" s="57"/>
      <c r="BC493" s="203"/>
      <c r="BD493" s="24"/>
      <c r="BE493" s="151"/>
      <c r="BG493" s="151"/>
      <c r="BI493" s="151"/>
      <c r="BL493" s="152"/>
    </row>
    <row r="494" spans="1:64" s="169" customFormat="1">
      <c r="A494" s="24"/>
      <c r="B494" s="24"/>
      <c r="C494" s="57"/>
      <c r="D494" s="57"/>
      <c r="E494" s="57"/>
      <c r="F494" s="57"/>
      <c r="G494" s="57"/>
      <c r="H494" s="57"/>
      <c r="I494" s="57"/>
      <c r="J494" s="57"/>
      <c r="K494" s="57"/>
      <c r="L494" s="57"/>
      <c r="M494" s="57"/>
      <c r="N494" s="57"/>
      <c r="O494" s="63"/>
      <c r="P494" s="57"/>
      <c r="Q494" s="57"/>
      <c r="R494" s="57"/>
      <c r="S494" s="57"/>
      <c r="T494" s="57"/>
      <c r="U494" s="57"/>
      <c r="V494" s="57"/>
      <c r="W494" s="57"/>
      <c r="X494" s="57"/>
      <c r="Y494" s="57"/>
      <c r="Z494" s="57"/>
      <c r="AA494" s="57"/>
      <c r="AB494" s="57"/>
      <c r="AC494" s="57"/>
      <c r="AD494" s="57"/>
      <c r="AE494" s="57"/>
      <c r="AF494" s="64"/>
      <c r="AG494" s="64"/>
      <c r="AH494" s="64"/>
      <c r="AI494" s="64"/>
      <c r="AJ494" s="61"/>
      <c r="AL494" s="62"/>
      <c r="AM494" s="24"/>
      <c r="AS494" s="24"/>
      <c r="AT494" s="24"/>
      <c r="AU494" s="24"/>
      <c r="AV494" s="24"/>
      <c r="AW494" s="24"/>
      <c r="AX494" s="24"/>
      <c r="AZ494" s="171"/>
      <c r="BA494" s="171"/>
      <c r="BB494" s="57"/>
      <c r="BC494" s="203"/>
      <c r="BD494" s="24"/>
      <c r="BE494" s="151"/>
      <c r="BG494" s="151"/>
      <c r="BI494" s="151"/>
      <c r="BL494" s="152"/>
    </row>
    <row r="495" spans="1:64" s="169" customFormat="1">
      <c r="A495" s="24"/>
      <c r="B495" s="24"/>
      <c r="C495" s="57"/>
      <c r="D495" s="57"/>
      <c r="E495" s="57"/>
      <c r="F495" s="57"/>
      <c r="G495" s="57"/>
      <c r="H495" s="57"/>
      <c r="I495" s="57"/>
      <c r="J495" s="57"/>
      <c r="K495" s="57"/>
      <c r="L495" s="57"/>
      <c r="M495" s="57"/>
      <c r="N495" s="57"/>
      <c r="O495" s="63"/>
      <c r="P495" s="57"/>
      <c r="Q495" s="57"/>
      <c r="R495" s="57"/>
      <c r="S495" s="57"/>
      <c r="T495" s="57"/>
      <c r="U495" s="57"/>
      <c r="V495" s="57"/>
      <c r="W495" s="57"/>
      <c r="X495" s="57"/>
      <c r="Y495" s="57"/>
      <c r="Z495" s="57"/>
      <c r="AA495" s="57"/>
      <c r="AB495" s="57"/>
      <c r="AC495" s="57"/>
      <c r="AD495" s="57"/>
      <c r="AE495" s="57"/>
      <c r="AF495" s="64"/>
      <c r="AG495" s="64"/>
      <c r="AH495" s="64"/>
      <c r="AI495" s="64"/>
      <c r="AJ495" s="61"/>
      <c r="AL495" s="62"/>
      <c r="AM495" s="24"/>
      <c r="AS495" s="24"/>
      <c r="AT495" s="24"/>
      <c r="AU495" s="24"/>
      <c r="AV495" s="24"/>
      <c r="AW495" s="24"/>
      <c r="AX495" s="24"/>
      <c r="AZ495" s="171"/>
      <c r="BA495" s="171"/>
      <c r="BB495" s="57"/>
      <c r="BC495" s="203"/>
      <c r="BD495" s="24"/>
      <c r="BE495" s="151"/>
      <c r="BG495" s="151"/>
      <c r="BI495" s="151"/>
      <c r="BL495" s="152"/>
    </row>
    <row r="496" spans="1:64" s="169" customFormat="1">
      <c r="A496" s="24"/>
      <c r="B496" s="24"/>
      <c r="C496" s="57"/>
      <c r="D496" s="57"/>
      <c r="E496" s="57"/>
      <c r="F496" s="57"/>
      <c r="G496" s="57"/>
      <c r="H496" s="57"/>
      <c r="I496" s="57"/>
      <c r="J496" s="57"/>
      <c r="K496" s="57"/>
      <c r="L496" s="57"/>
      <c r="M496" s="57"/>
      <c r="N496" s="57"/>
      <c r="O496" s="63"/>
      <c r="P496" s="57"/>
      <c r="Q496" s="57"/>
      <c r="R496" s="57"/>
      <c r="S496" s="57"/>
      <c r="T496" s="57"/>
      <c r="U496" s="57"/>
      <c r="V496" s="57"/>
      <c r="W496" s="57"/>
      <c r="X496" s="57"/>
      <c r="Y496" s="57"/>
      <c r="Z496" s="57"/>
      <c r="AA496" s="57"/>
      <c r="AB496" s="57"/>
      <c r="AC496" s="57"/>
      <c r="AD496" s="57"/>
      <c r="AE496" s="57"/>
      <c r="AF496" s="64"/>
      <c r="AG496" s="64"/>
      <c r="AH496" s="64"/>
      <c r="AI496" s="64"/>
      <c r="AJ496" s="61"/>
      <c r="AL496" s="62"/>
      <c r="AM496" s="24"/>
      <c r="AS496" s="24"/>
      <c r="AT496" s="24"/>
      <c r="AU496" s="24"/>
      <c r="AV496" s="24"/>
      <c r="AW496" s="24"/>
      <c r="AX496" s="24"/>
      <c r="AZ496" s="171"/>
      <c r="BA496" s="171"/>
      <c r="BB496" s="57"/>
      <c r="BC496" s="203"/>
      <c r="BD496" s="24"/>
      <c r="BE496" s="151"/>
      <c r="BG496" s="151"/>
      <c r="BI496" s="151"/>
      <c r="BL496" s="152"/>
    </row>
    <row r="497" spans="1:64" s="169" customFormat="1">
      <c r="A497" s="24"/>
      <c r="B497" s="24"/>
      <c r="C497" s="57"/>
      <c r="D497" s="57"/>
      <c r="E497" s="57"/>
      <c r="F497" s="57"/>
      <c r="G497" s="57"/>
      <c r="H497" s="57"/>
      <c r="I497" s="57"/>
      <c r="J497" s="57"/>
      <c r="K497" s="57"/>
      <c r="L497" s="57"/>
      <c r="M497" s="57"/>
      <c r="N497" s="57"/>
      <c r="O497" s="63"/>
      <c r="P497" s="57"/>
      <c r="Q497" s="57"/>
      <c r="R497" s="57"/>
      <c r="S497" s="57"/>
      <c r="T497" s="57"/>
      <c r="U497" s="57"/>
      <c r="V497" s="57"/>
      <c r="W497" s="57"/>
      <c r="X497" s="57"/>
      <c r="Y497" s="57"/>
      <c r="Z497" s="57"/>
      <c r="AA497" s="57"/>
      <c r="AB497" s="57"/>
      <c r="AC497" s="57"/>
      <c r="AD497" s="57"/>
      <c r="AE497" s="57"/>
      <c r="AF497" s="64"/>
      <c r="AG497" s="64"/>
      <c r="AH497" s="64"/>
      <c r="AI497" s="64"/>
      <c r="AJ497" s="61"/>
      <c r="AL497" s="62"/>
      <c r="AM497" s="24"/>
      <c r="AS497" s="24"/>
      <c r="AT497" s="24"/>
      <c r="AU497" s="24"/>
      <c r="AV497" s="24"/>
      <c r="AW497" s="24"/>
      <c r="AX497" s="24"/>
      <c r="AZ497" s="171"/>
      <c r="BA497" s="171"/>
      <c r="BB497" s="57"/>
      <c r="BC497" s="203"/>
      <c r="BD497" s="24"/>
      <c r="BE497" s="151"/>
      <c r="BG497" s="151"/>
      <c r="BI497" s="151"/>
      <c r="BL497" s="152"/>
    </row>
    <row r="498" spans="1:64" s="169" customFormat="1">
      <c r="A498" s="24"/>
      <c r="B498" s="24"/>
      <c r="C498" s="57"/>
      <c r="D498" s="57"/>
      <c r="E498" s="57"/>
      <c r="F498" s="57"/>
      <c r="G498" s="57"/>
      <c r="H498" s="57"/>
      <c r="I498" s="57"/>
      <c r="J498" s="57"/>
      <c r="K498" s="57"/>
      <c r="L498" s="57"/>
      <c r="M498" s="57"/>
      <c r="N498" s="57"/>
      <c r="O498" s="63"/>
      <c r="P498" s="57"/>
      <c r="Q498" s="57"/>
      <c r="R498" s="57"/>
      <c r="S498" s="57"/>
      <c r="T498" s="57"/>
      <c r="U498" s="57"/>
      <c r="V498" s="57"/>
      <c r="W498" s="57"/>
      <c r="X498" s="57"/>
      <c r="Y498" s="57"/>
      <c r="Z498" s="57"/>
      <c r="AA498" s="57"/>
      <c r="AB498" s="57"/>
      <c r="AC498" s="57"/>
      <c r="AD498" s="57"/>
      <c r="AE498" s="57"/>
      <c r="AF498" s="64"/>
      <c r="AG498" s="64"/>
      <c r="AH498" s="64"/>
      <c r="AI498" s="64"/>
      <c r="AJ498" s="61"/>
      <c r="AL498" s="62"/>
      <c r="AM498" s="24"/>
      <c r="AS498" s="24"/>
      <c r="AT498" s="24"/>
      <c r="AU498" s="24"/>
      <c r="AV498" s="24"/>
      <c r="AW498" s="24"/>
      <c r="AX498" s="24"/>
      <c r="AZ498" s="171"/>
      <c r="BA498" s="171"/>
      <c r="BB498" s="57"/>
      <c r="BC498" s="203"/>
      <c r="BD498" s="24"/>
      <c r="BE498" s="151"/>
      <c r="BG498" s="151"/>
      <c r="BI498" s="151"/>
      <c r="BL498" s="152"/>
    </row>
    <row r="499" spans="1:64" s="169" customFormat="1">
      <c r="A499" s="24"/>
      <c r="B499" s="24"/>
      <c r="C499" s="57"/>
      <c r="D499" s="57"/>
      <c r="E499" s="57"/>
      <c r="F499" s="57"/>
      <c r="G499" s="57"/>
      <c r="H499" s="57"/>
      <c r="I499" s="57"/>
      <c r="J499" s="57"/>
      <c r="K499" s="57"/>
      <c r="L499" s="57"/>
      <c r="M499" s="57"/>
      <c r="N499" s="57"/>
      <c r="O499" s="63"/>
      <c r="P499" s="57"/>
      <c r="Q499" s="57"/>
      <c r="R499" s="57"/>
      <c r="S499" s="57"/>
      <c r="T499" s="57"/>
      <c r="U499" s="57"/>
      <c r="V499" s="57"/>
      <c r="W499" s="57"/>
      <c r="X499" s="57"/>
      <c r="Y499" s="57"/>
      <c r="Z499" s="57"/>
      <c r="AA499" s="57"/>
      <c r="AB499" s="57"/>
      <c r="AC499" s="57"/>
      <c r="AD499" s="57"/>
      <c r="AE499" s="57"/>
      <c r="AF499" s="64"/>
      <c r="AG499" s="64"/>
      <c r="AH499" s="64"/>
      <c r="AI499" s="64"/>
      <c r="AJ499" s="61"/>
      <c r="AL499" s="62"/>
      <c r="AM499" s="24"/>
      <c r="AS499" s="24"/>
      <c r="AT499" s="24"/>
      <c r="AU499" s="24"/>
      <c r="AV499" s="24"/>
      <c r="AW499" s="24"/>
      <c r="AX499" s="24"/>
      <c r="AZ499" s="171"/>
      <c r="BA499" s="171"/>
      <c r="BB499" s="57"/>
      <c r="BC499" s="203"/>
      <c r="BD499" s="24"/>
      <c r="BE499" s="151"/>
      <c r="BG499" s="151"/>
      <c r="BI499" s="151"/>
      <c r="BL499" s="152"/>
    </row>
    <row r="500" spans="1:64" s="169" customFormat="1">
      <c r="A500" s="24"/>
      <c r="B500" s="24"/>
      <c r="C500" s="57"/>
      <c r="D500" s="57"/>
      <c r="E500" s="57"/>
      <c r="F500" s="57"/>
      <c r="G500" s="57"/>
      <c r="H500" s="57"/>
      <c r="I500" s="57"/>
      <c r="J500" s="57"/>
      <c r="K500" s="57"/>
      <c r="L500" s="57"/>
      <c r="M500" s="57"/>
      <c r="N500" s="57"/>
      <c r="O500" s="63"/>
      <c r="P500" s="57"/>
      <c r="Q500" s="57"/>
      <c r="R500" s="57"/>
      <c r="S500" s="57"/>
      <c r="T500" s="57"/>
      <c r="U500" s="57"/>
      <c r="V500" s="57"/>
      <c r="W500" s="57"/>
      <c r="X500" s="57"/>
      <c r="Y500" s="57"/>
      <c r="Z500" s="57"/>
      <c r="AA500" s="57"/>
      <c r="AB500" s="57"/>
      <c r="AC500" s="57"/>
      <c r="AD500" s="57"/>
      <c r="AE500" s="57"/>
      <c r="AF500" s="64"/>
      <c r="AG500" s="64"/>
      <c r="AH500" s="64"/>
      <c r="AI500" s="64"/>
      <c r="AJ500" s="61"/>
      <c r="AL500" s="62"/>
      <c r="AM500" s="24"/>
      <c r="AS500" s="24"/>
      <c r="AT500" s="24"/>
      <c r="AU500" s="24"/>
      <c r="AV500" s="24"/>
      <c r="AW500" s="24"/>
      <c r="AX500" s="24"/>
      <c r="AZ500" s="171"/>
      <c r="BA500" s="171"/>
      <c r="BB500" s="57"/>
      <c r="BC500" s="203"/>
      <c r="BD500" s="24"/>
      <c r="BE500" s="151"/>
      <c r="BG500" s="151"/>
      <c r="BI500" s="151"/>
      <c r="BL500" s="152"/>
    </row>
    <row r="501" spans="1:64" s="169" customFormat="1">
      <c r="A501" s="24"/>
      <c r="B501" s="24"/>
      <c r="C501" s="57"/>
      <c r="D501" s="57"/>
      <c r="E501" s="57"/>
      <c r="F501" s="57"/>
      <c r="G501" s="57"/>
      <c r="H501" s="57"/>
      <c r="I501" s="57"/>
      <c r="J501" s="57"/>
      <c r="K501" s="57"/>
      <c r="L501" s="57"/>
      <c r="M501" s="57"/>
      <c r="N501" s="57"/>
      <c r="O501" s="63"/>
      <c r="P501" s="57"/>
      <c r="Q501" s="57"/>
      <c r="R501" s="57"/>
      <c r="S501" s="57"/>
      <c r="T501" s="57"/>
      <c r="U501" s="57"/>
      <c r="V501" s="57"/>
      <c r="W501" s="57"/>
      <c r="X501" s="57"/>
      <c r="Y501" s="57"/>
      <c r="Z501" s="57"/>
      <c r="AA501" s="57"/>
      <c r="AB501" s="57"/>
      <c r="AC501" s="57"/>
      <c r="AD501" s="57"/>
      <c r="AE501" s="57"/>
      <c r="AF501" s="64"/>
      <c r="AG501" s="64"/>
      <c r="AH501" s="64"/>
      <c r="AI501" s="64"/>
      <c r="AJ501" s="61"/>
      <c r="AL501" s="62"/>
      <c r="AM501" s="24"/>
      <c r="AS501" s="24"/>
      <c r="AT501" s="24"/>
      <c r="AU501" s="24"/>
      <c r="AV501" s="24"/>
      <c r="AW501" s="24"/>
      <c r="AX501" s="24"/>
      <c r="AZ501" s="171"/>
      <c r="BA501" s="171"/>
      <c r="BB501" s="57"/>
      <c r="BC501" s="203"/>
      <c r="BD501" s="24"/>
      <c r="BE501" s="151"/>
      <c r="BG501" s="151"/>
      <c r="BI501" s="151"/>
      <c r="BL501" s="152"/>
    </row>
    <row r="502" spans="1:64" s="169" customFormat="1">
      <c r="A502" s="24"/>
      <c r="B502" s="24"/>
      <c r="C502" s="57"/>
      <c r="D502" s="57"/>
      <c r="E502" s="57"/>
      <c r="F502" s="57"/>
      <c r="G502" s="57"/>
      <c r="H502" s="57"/>
      <c r="I502" s="57"/>
      <c r="J502" s="57"/>
      <c r="K502" s="57"/>
      <c r="L502" s="57"/>
      <c r="M502" s="57"/>
      <c r="N502" s="57"/>
      <c r="O502" s="63"/>
      <c r="P502" s="57"/>
      <c r="Q502" s="57"/>
      <c r="R502" s="57"/>
      <c r="S502" s="57"/>
      <c r="T502" s="57"/>
      <c r="U502" s="57"/>
      <c r="V502" s="57"/>
      <c r="W502" s="57"/>
      <c r="X502" s="57"/>
      <c r="Y502" s="57"/>
      <c r="Z502" s="57"/>
      <c r="AA502" s="57"/>
      <c r="AB502" s="57"/>
      <c r="AC502" s="57"/>
      <c r="AD502" s="57"/>
      <c r="AE502" s="57"/>
      <c r="AF502" s="64"/>
      <c r="AG502" s="64"/>
      <c r="AH502" s="64"/>
      <c r="AI502" s="64"/>
      <c r="AJ502" s="61"/>
      <c r="AL502" s="62"/>
      <c r="AM502" s="24"/>
      <c r="AS502" s="24"/>
      <c r="AT502" s="24"/>
      <c r="AU502" s="24"/>
      <c r="AV502" s="24"/>
      <c r="AW502" s="24"/>
      <c r="AX502" s="24"/>
      <c r="AZ502" s="171"/>
      <c r="BA502" s="171"/>
      <c r="BB502" s="57"/>
      <c r="BC502" s="203"/>
      <c r="BD502" s="24"/>
      <c r="BE502" s="151"/>
      <c r="BG502" s="151"/>
      <c r="BI502" s="151"/>
      <c r="BL502" s="152"/>
    </row>
    <row r="503" spans="1:64" s="169" customFormat="1">
      <c r="A503" s="24"/>
      <c r="B503" s="24"/>
      <c r="C503" s="57"/>
      <c r="D503" s="57"/>
      <c r="E503" s="57"/>
      <c r="F503" s="57"/>
      <c r="G503" s="57"/>
      <c r="H503" s="57"/>
      <c r="I503" s="57"/>
      <c r="J503" s="57"/>
      <c r="K503" s="57"/>
      <c r="L503" s="57"/>
      <c r="M503" s="57"/>
      <c r="N503" s="57"/>
      <c r="O503" s="63"/>
      <c r="P503" s="57"/>
      <c r="Q503" s="57"/>
      <c r="R503" s="57"/>
      <c r="S503" s="57"/>
      <c r="T503" s="57"/>
      <c r="U503" s="57"/>
      <c r="V503" s="57"/>
      <c r="W503" s="57"/>
      <c r="X503" s="57"/>
      <c r="Y503" s="57"/>
      <c r="Z503" s="57"/>
      <c r="AA503" s="57"/>
      <c r="AB503" s="57"/>
      <c r="AC503" s="57"/>
      <c r="AD503" s="57"/>
      <c r="AE503" s="57"/>
      <c r="AF503" s="64"/>
      <c r="AG503" s="64"/>
      <c r="AH503" s="64"/>
      <c r="AI503" s="64"/>
      <c r="AJ503" s="61"/>
      <c r="AL503" s="62"/>
      <c r="AM503" s="24"/>
      <c r="AS503" s="24"/>
      <c r="AT503" s="24"/>
      <c r="AU503" s="24"/>
      <c r="AV503" s="24"/>
      <c r="AW503" s="24"/>
      <c r="AX503" s="24"/>
      <c r="AZ503" s="171"/>
      <c r="BA503" s="171"/>
      <c r="BB503" s="57"/>
      <c r="BC503" s="203"/>
      <c r="BD503" s="24"/>
      <c r="BE503" s="151"/>
      <c r="BG503" s="151"/>
      <c r="BI503" s="151"/>
      <c r="BL503" s="152"/>
    </row>
    <row r="504" spans="1:64" s="169" customFormat="1">
      <c r="A504" s="24"/>
      <c r="B504" s="24"/>
      <c r="C504" s="57"/>
      <c r="D504" s="57"/>
      <c r="E504" s="57"/>
      <c r="F504" s="57"/>
      <c r="G504" s="57"/>
      <c r="H504" s="57"/>
      <c r="I504" s="57"/>
      <c r="J504" s="57"/>
      <c r="K504" s="57"/>
      <c r="L504" s="57"/>
      <c r="M504" s="57"/>
      <c r="N504" s="57"/>
      <c r="O504" s="63"/>
      <c r="P504" s="57"/>
      <c r="Q504" s="57"/>
      <c r="R504" s="57"/>
      <c r="S504" s="57"/>
      <c r="T504" s="57"/>
      <c r="U504" s="57"/>
      <c r="V504" s="57"/>
      <c r="W504" s="57"/>
      <c r="X504" s="57"/>
      <c r="Y504" s="57"/>
      <c r="Z504" s="57"/>
      <c r="AA504" s="57"/>
      <c r="AB504" s="57"/>
      <c r="AC504" s="57"/>
      <c r="AD504" s="57"/>
      <c r="AE504" s="57"/>
      <c r="AF504" s="64"/>
      <c r="AG504" s="64"/>
      <c r="AH504" s="64"/>
      <c r="AI504" s="64"/>
      <c r="AJ504" s="61"/>
      <c r="AL504" s="62"/>
      <c r="AM504" s="24"/>
      <c r="AS504" s="24"/>
      <c r="AT504" s="24"/>
      <c r="AU504" s="24"/>
      <c r="AV504" s="24"/>
      <c r="AW504" s="24"/>
      <c r="AX504" s="24"/>
      <c r="AZ504" s="171"/>
      <c r="BA504" s="171"/>
      <c r="BB504" s="57"/>
      <c r="BC504" s="203"/>
      <c r="BD504" s="24"/>
      <c r="BE504" s="151"/>
      <c r="BG504" s="151"/>
      <c r="BI504" s="151"/>
      <c r="BL504" s="152"/>
    </row>
    <row r="505" spans="1:64" s="169" customFormat="1">
      <c r="A505" s="24"/>
      <c r="B505" s="24"/>
      <c r="C505" s="57"/>
      <c r="D505" s="57"/>
      <c r="E505" s="57"/>
      <c r="F505" s="57"/>
      <c r="G505" s="57"/>
      <c r="H505" s="57"/>
      <c r="I505" s="57"/>
      <c r="J505" s="57"/>
      <c r="K505" s="57"/>
      <c r="L505" s="57"/>
      <c r="M505" s="57"/>
      <c r="N505" s="57"/>
      <c r="O505" s="63"/>
      <c r="P505" s="57"/>
      <c r="Q505" s="57"/>
      <c r="R505" s="57"/>
      <c r="S505" s="57"/>
      <c r="T505" s="57"/>
      <c r="U505" s="57"/>
      <c r="V505" s="57"/>
      <c r="W505" s="57"/>
      <c r="X505" s="57"/>
      <c r="Y505" s="57"/>
      <c r="Z505" s="57"/>
      <c r="AA505" s="57"/>
      <c r="AB505" s="57"/>
      <c r="AC505" s="57"/>
      <c r="AD505" s="57"/>
      <c r="AE505" s="57"/>
      <c r="AF505" s="64"/>
      <c r="AG505" s="64"/>
      <c r="AH505" s="64"/>
      <c r="AI505" s="64"/>
      <c r="AJ505" s="61"/>
      <c r="AL505" s="62"/>
      <c r="AM505" s="24"/>
      <c r="AS505" s="24"/>
      <c r="AT505" s="24"/>
      <c r="AU505" s="24"/>
      <c r="AV505" s="24"/>
      <c r="AW505" s="24"/>
      <c r="AX505" s="24"/>
      <c r="AZ505" s="171"/>
      <c r="BA505" s="171"/>
      <c r="BB505" s="57"/>
      <c r="BC505" s="203"/>
      <c r="BD505" s="24"/>
      <c r="BE505" s="151"/>
      <c r="BG505" s="151"/>
      <c r="BI505" s="151"/>
      <c r="BL505" s="152"/>
    </row>
    <row r="506" spans="1:64" s="169" customFormat="1">
      <c r="A506" s="24"/>
      <c r="B506" s="24"/>
      <c r="C506" s="57"/>
      <c r="D506" s="57"/>
      <c r="E506" s="57"/>
      <c r="F506" s="57"/>
      <c r="G506" s="57"/>
      <c r="H506" s="57"/>
      <c r="I506" s="57"/>
      <c r="J506" s="57"/>
      <c r="K506" s="57"/>
      <c r="L506" s="57"/>
      <c r="M506" s="57"/>
      <c r="N506" s="57"/>
      <c r="O506" s="63"/>
      <c r="P506" s="57"/>
      <c r="Q506" s="57"/>
      <c r="R506" s="57"/>
      <c r="S506" s="57"/>
      <c r="T506" s="57"/>
      <c r="U506" s="57"/>
      <c r="V506" s="57"/>
      <c r="W506" s="57"/>
      <c r="X506" s="57"/>
      <c r="Y506" s="57"/>
      <c r="Z506" s="57"/>
      <c r="AA506" s="57"/>
      <c r="AB506" s="57"/>
      <c r="AC506" s="57"/>
      <c r="AD506" s="57"/>
      <c r="AE506" s="57"/>
      <c r="AF506" s="64"/>
      <c r="AG506" s="64"/>
      <c r="AH506" s="64"/>
      <c r="AI506" s="64"/>
      <c r="AJ506" s="61"/>
      <c r="AL506" s="62"/>
      <c r="AM506" s="24"/>
      <c r="AS506" s="24"/>
      <c r="AT506" s="24"/>
      <c r="AU506" s="24"/>
      <c r="AV506" s="24"/>
      <c r="AW506" s="24"/>
      <c r="AX506" s="24"/>
      <c r="AZ506" s="171"/>
      <c r="BA506" s="171"/>
      <c r="BB506" s="57"/>
      <c r="BC506" s="203"/>
      <c r="BD506" s="24"/>
      <c r="BE506" s="151"/>
      <c r="BG506" s="151"/>
      <c r="BI506" s="151"/>
      <c r="BL506" s="152"/>
    </row>
    <row r="507" spans="1:64" s="169" customFormat="1">
      <c r="A507" s="24"/>
      <c r="B507" s="24"/>
      <c r="C507" s="57"/>
      <c r="D507" s="57"/>
      <c r="E507" s="57"/>
      <c r="F507" s="57"/>
      <c r="G507" s="57"/>
      <c r="H507" s="57"/>
      <c r="I507" s="57"/>
      <c r="J507" s="57"/>
      <c r="K507" s="57"/>
      <c r="L507" s="57"/>
      <c r="M507" s="57"/>
      <c r="N507" s="57"/>
      <c r="O507" s="63"/>
      <c r="P507" s="57"/>
      <c r="Q507" s="57"/>
      <c r="R507" s="57"/>
      <c r="S507" s="57"/>
      <c r="T507" s="57"/>
      <c r="U507" s="57"/>
      <c r="V507" s="57"/>
      <c r="W507" s="57"/>
      <c r="X507" s="57"/>
      <c r="Y507" s="57"/>
      <c r="Z507" s="57"/>
      <c r="AA507" s="57"/>
      <c r="AB507" s="57"/>
      <c r="AC507" s="57"/>
      <c r="AD507" s="57"/>
      <c r="AE507" s="57"/>
      <c r="AF507" s="64"/>
      <c r="AG507" s="64"/>
      <c r="AH507" s="64"/>
      <c r="AI507" s="64"/>
      <c r="AJ507" s="61"/>
      <c r="AL507" s="62"/>
      <c r="AM507" s="24"/>
      <c r="AS507" s="24"/>
      <c r="AT507" s="24"/>
      <c r="AU507" s="24"/>
      <c r="AV507" s="24"/>
      <c r="AW507" s="24"/>
      <c r="AX507" s="24"/>
      <c r="AZ507" s="171"/>
      <c r="BA507" s="171"/>
      <c r="BB507" s="57"/>
      <c r="BC507" s="203"/>
      <c r="BD507" s="24"/>
      <c r="BE507" s="151"/>
      <c r="BG507" s="151"/>
      <c r="BI507" s="151"/>
      <c r="BL507" s="152"/>
    </row>
    <row r="508" spans="1:64" s="169" customFormat="1">
      <c r="A508" s="24"/>
      <c r="B508" s="24"/>
      <c r="C508" s="57"/>
      <c r="D508" s="57"/>
      <c r="E508" s="57"/>
      <c r="F508" s="57"/>
      <c r="G508" s="57"/>
      <c r="H508" s="57"/>
      <c r="I508" s="57"/>
      <c r="J508" s="57"/>
      <c r="K508" s="57"/>
      <c r="L508" s="57"/>
      <c r="M508" s="57"/>
      <c r="N508" s="57"/>
      <c r="O508" s="63"/>
      <c r="P508" s="57"/>
      <c r="Q508" s="57"/>
      <c r="R508" s="57"/>
      <c r="S508" s="57"/>
      <c r="T508" s="57"/>
      <c r="U508" s="57"/>
      <c r="V508" s="57"/>
      <c r="W508" s="57"/>
      <c r="X508" s="57"/>
      <c r="Y508" s="57"/>
      <c r="Z508" s="57"/>
      <c r="AA508" s="57"/>
      <c r="AB508" s="57"/>
      <c r="AC508" s="57"/>
      <c r="AD508" s="57"/>
      <c r="AE508" s="57"/>
      <c r="AF508" s="64"/>
      <c r="AG508" s="64"/>
      <c r="AH508" s="64"/>
      <c r="AI508" s="64"/>
      <c r="AJ508" s="61"/>
      <c r="AL508" s="62"/>
      <c r="AM508" s="24"/>
      <c r="AS508" s="24"/>
      <c r="AT508" s="24"/>
      <c r="AU508" s="24"/>
      <c r="AV508" s="24"/>
      <c r="AW508" s="24"/>
      <c r="AX508" s="24"/>
      <c r="AZ508" s="171"/>
      <c r="BA508" s="171"/>
      <c r="BB508" s="57"/>
      <c r="BC508" s="203"/>
      <c r="BD508" s="24"/>
      <c r="BE508" s="151"/>
      <c r="BG508" s="151"/>
      <c r="BI508" s="151"/>
      <c r="BL508" s="152"/>
    </row>
    <row r="509" spans="1:64" s="169" customFormat="1">
      <c r="A509" s="24"/>
      <c r="B509" s="24"/>
      <c r="C509" s="57"/>
      <c r="D509" s="57"/>
      <c r="E509" s="57"/>
      <c r="F509" s="57"/>
      <c r="G509" s="57"/>
      <c r="H509" s="57"/>
      <c r="I509" s="57"/>
      <c r="J509" s="57"/>
      <c r="K509" s="57"/>
      <c r="L509" s="57"/>
      <c r="M509" s="57"/>
      <c r="N509" s="57"/>
      <c r="O509" s="63"/>
      <c r="P509" s="57"/>
      <c r="Q509" s="57"/>
      <c r="R509" s="57"/>
      <c r="S509" s="57"/>
      <c r="T509" s="57"/>
      <c r="U509" s="57"/>
      <c r="V509" s="57"/>
      <c r="W509" s="57"/>
      <c r="X509" s="57"/>
      <c r="Y509" s="57"/>
      <c r="Z509" s="57"/>
      <c r="AA509" s="57"/>
      <c r="AB509" s="57"/>
      <c r="AC509" s="57"/>
      <c r="AD509" s="57"/>
      <c r="AE509" s="57"/>
      <c r="AF509" s="64"/>
      <c r="AG509" s="64"/>
      <c r="AH509" s="64"/>
      <c r="AI509" s="64"/>
      <c r="AJ509" s="61"/>
      <c r="AL509" s="62"/>
      <c r="AM509" s="24"/>
      <c r="AS509" s="24"/>
      <c r="AT509" s="24"/>
      <c r="AU509" s="24"/>
      <c r="AV509" s="24"/>
      <c r="AW509" s="24"/>
      <c r="AX509" s="24"/>
      <c r="AZ509" s="171"/>
      <c r="BA509" s="171"/>
      <c r="BB509" s="57"/>
      <c r="BC509" s="203"/>
      <c r="BD509" s="24"/>
      <c r="BE509" s="151"/>
      <c r="BG509" s="151"/>
      <c r="BI509" s="151"/>
      <c r="BL509" s="152"/>
    </row>
    <row r="510" spans="1:64" s="169" customFormat="1">
      <c r="A510" s="24"/>
      <c r="B510" s="24"/>
      <c r="C510" s="57"/>
      <c r="D510" s="57"/>
      <c r="E510" s="57"/>
      <c r="F510" s="57"/>
      <c r="G510" s="57"/>
      <c r="H510" s="57"/>
      <c r="I510" s="57"/>
      <c r="J510" s="57"/>
      <c r="K510" s="57"/>
      <c r="L510" s="57"/>
      <c r="M510" s="57"/>
      <c r="N510" s="57"/>
      <c r="O510" s="63"/>
      <c r="P510" s="57"/>
      <c r="Q510" s="57"/>
      <c r="R510" s="57"/>
      <c r="S510" s="57"/>
      <c r="T510" s="57"/>
      <c r="U510" s="57"/>
      <c r="V510" s="57"/>
      <c r="W510" s="57"/>
      <c r="X510" s="57"/>
      <c r="Y510" s="57"/>
      <c r="Z510" s="57"/>
      <c r="AA510" s="57"/>
      <c r="AB510" s="57"/>
      <c r="AC510" s="57"/>
      <c r="AD510" s="57"/>
      <c r="AE510" s="57"/>
      <c r="AF510" s="64"/>
      <c r="AG510" s="64"/>
      <c r="AH510" s="64"/>
      <c r="AI510" s="64"/>
      <c r="AJ510" s="61"/>
      <c r="AL510" s="62"/>
      <c r="AM510" s="24"/>
      <c r="AS510" s="24"/>
      <c r="AT510" s="24"/>
      <c r="AU510" s="24"/>
      <c r="AV510" s="24"/>
      <c r="AW510" s="24"/>
      <c r="AX510" s="24"/>
      <c r="AZ510" s="171"/>
      <c r="BA510" s="171"/>
      <c r="BB510" s="57"/>
      <c r="BC510" s="203"/>
      <c r="BD510" s="24"/>
      <c r="BE510" s="151"/>
      <c r="BG510" s="151"/>
      <c r="BI510" s="151"/>
      <c r="BL510" s="152"/>
    </row>
    <row r="511" spans="1:64" s="169" customFormat="1">
      <c r="A511" s="24"/>
      <c r="B511" s="24"/>
      <c r="C511" s="57"/>
      <c r="D511" s="57"/>
      <c r="E511" s="57"/>
      <c r="F511" s="57"/>
      <c r="G511" s="57"/>
      <c r="H511" s="57"/>
      <c r="I511" s="57"/>
      <c r="J511" s="57"/>
      <c r="K511" s="57"/>
      <c r="L511" s="57"/>
      <c r="M511" s="57"/>
      <c r="N511" s="57"/>
      <c r="O511" s="63"/>
      <c r="P511" s="57"/>
      <c r="Q511" s="57"/>
      <c r="R511" s="57"/>
      <c r="S511" s="57"/>
      <c r="T511" s="57"/>
      <c r="U511" s="57"/>
      <c r="V511" s="57"/>
      <c r="W511" s="57"/>
      <c r="X511" s="57"/>
      <c r="Y511" s="57"/>
      <c r="Z511" s="57"/>
      <c r="AA511" s="57"/>
      <c r="AB511" s="57"/>
      <c r="AC511" s="57"/>
      <c r="AD511" s="57"/>
      <c r="AE511" s="57"/>
      <c r="AF511" s="64"/>
      <c r="AG511" s="64"/>
      <c r="AH511" s="64"/>
      <c r="AI511" s="64"/>
      <c r="AJ511" s="61"/>
      <c r="AL511" s="62"/>
      <c r="AM511" s="24"/>
      <c r="AS511" s="24"/>
      <c r="AT511" s="24"/>
      <c r="AU511" s="24"/>
      <c r="AV511" s="24"/>
      <c r="AW511" s="24"/>
      <c r="AX511" s="24"/>
      <c r="AZ511" s="171"/>
      <c r="BA511" s="171"/>
      <c r="BB511" s="57"/>
      <c r="BC511" s="203"/>
      <c r="BD511" s="24"/>
      <c r="BE511" s="151"/>
      <c r="BG511" s="151"/>
      <c r="BI511" s="151"/>
      <c r="BL511" s="152"/>
    </row>
    <row r="512" spans="1:64" s="169" customFormat="1">
      <c r="A512" s="24"/>
      <c r="B512" s="24"/>
      <c r="C512" s="57"/>
      <c r="D512" s="57"/>
      <c r="E512" s="57"/>
      <c r="F512" s="57"/>
      <c r="G512" s="57"/>
      <c r="H512" s="57"/>
      <c r="I512" s="57"/>
      <c r="J512" s="57"/>
      <c r="K512" s="57"/>
      <c r="L512" s="57"/>
      <c r="M512" s="57"/>
      <c r="N512" s="57"/>
      <c r="O512" s="63"/>
      <c r="P512" s="57"/>
      <c r="Q512" s="57"/>
      <c r="R512" s="57"/>
      <c r="S512" s="57"/>
      <c r="T512" s="57"/>
      <c r="U512" s="57"/>
      <c r="V512" s="57"/>
      <c r="W512" s="57"/>
      <c r="X512" s="57"/>
      <c r="Y512" s="57"/>
      <c r="Z512" s="57"/>
      <c r="AA512" s="57"/>
      <c r="AB512" s="57"/>
      <c r="AC512" s="57"/>
      <c r="AD512" s="57"/>
      <c r="AE512" s="57"/>
      <c r="AF512" s="64"/>
      <c r="AG512" s="64"/>
      <c r="AH512" s="64"/>
      <c r="AI512" s="64"/>
      <c r="AJ512" s="61"/>
      <c r="AL512" s="62"/>
      <c r="AM512" s="24"/>
      <c r="AS512" s="24"/>
      <c r="AT512" s="24"/>
      <c r="AU512" s="24"/>
      <c r="AV512" s="24"/>
      <c r="AW512" s="24"/>
      <c r="AX512" s="24"/>
      <c r="AZ512" s="171"/>
      <c r="BA512" s="171"/>
      <c r="BB512" s="57"/>
      <c r="BC512" s="203"/>
      <c r="BD512" s="24"/>
      <c r="BE512" s="151"/>
      <c r="BG512" s="151"/>
      <c r="BI512" s="151"/>
      <c r="BL512" s="152"/>
    </row>
    <row r="513" spans="1:64" s="169" customFormat="1">
      <c r="A513" s="24"/>
      <c r="B513" s="24"/>
      <c r="C513" s="57"/>
      <c r="D513" s="57"/>
      <c r="E513" s="57"/>
      <c r="F513" s="57"/>
      <c r="G513" s="57"/>
      <c r="H513" s="57"/>
      <c r="I513" s="57"/>
      <c r="J513" s="57"/>
      <c r="K513" s="57"/>
      <c r="L513" s="57"/>
      <c r="M513" s="57"/>
      <c r="N513" s="57"/>
      <c r="O513" s="63"/>
      <c r="P513" s="57"/>
      <c r="Q513" s="57"/>
      <c r="R513" s="57"/>
      <c r="S513" s="57"/>
      <c r="T513" s="57"/>
      <c r="U513" s="57"/>
      <c r="V513" s="57"/>
      <c r="W513" s="57"/>
      <c r="X513" s="57"/>
      <c r="Y513" s="57"/>
      <c r="Z513" s="57"/>
      <c r="AA513" s="57"/>
      <c r="AB513" s="57"/>
      <c r="AC513" s="57"/>
      <c r="AD513" s="57"/>
      <c r="AE513" s="57"/>
      <c r="AF513" s="64"/>
      <c r="AG513" s="64"/>
      <c r="AH513" s="64"/>
      <c r="AI513" s="64"/>
      <c r="AJ513" s="61"/>
      <c r="AL513" s="62"/>
      <c r="AM513" s="24"/>
      <c r="AS513" s="24"/>
      <c r="AT513" s="24"/>
      <c r="AU513" s="24"/>
      <c r="AV513" s="24"/>
      <c r="AW513" s="24"/>
      <c r="AX513" s="24"/>
      <c r="AZ513" s="171"/>
      <c r="BA513" s="171"/>
      <c r="BB513" s="57"/>
      <c r="BC513" s="203"/>
      <c r="BD513" s="24"/>
      <c r="BE513" s="151"/>
      <c r="BG513" s="151"/>
      <c r="BI513" s="151"/>
      <c r="BL513" s="152"/>
    </row>
    <row r="514" spans="1:64" s="169" customFormat="1">
      <c r="A514" s="24"/>
      <c r="B514" s="24"/>
      <c r="C514" s="57"/>
      <c r="D514" s="57"/>
      <c r="E514" s="57"/>
      <c r="F514" s="57"/>
      <c r="G514" s="57"/>
      <c r="H514" s="57"/>
      <c r="I514" s="57"/>
      <c r="J514" s="57"/>
      <c r="K514" s="57"/>
      <c r="L514" s="57"/>
      <c r="M514" s="57"/>
      <c r="N514" s="57"/>
      <c r="O514" s="63"/>
      <c r="P514" s="57"/>
      <c r="Q514" s="57"/>
      <c r="R514" s="57"/>
      <c r="S514" s="57"/>
      <c r="T514" s="57"/>
      <c r="U514" s="57"/>
      <c r="V514" s="57"/>
      <c r="W514" s="57"/>
      <c r="X514" s="57"/>
      <c r="Y514" s="57"/>
      <c r="Z514" s="57"/>
      <c r="AA514" s="57"/>
      <c r="AB514" s="57"/>
      <c r="AC514" s="57"/>
      <c r="AD514" s="57"/>
      <c r="AE514" s="57"/>
      <c r="AF514" s="64"/>
      <c r="AG514" s="64"/>
      <c r="AH514" s="64"/>
      <c r="AI514" s="64"/>
      <c r="AJ514" s="61"/>
      <c r="AL514" s="62"/>
      <c r="AM514" s="24"/>
      <c r="AS514" s="24"/>
      <c r="AT514" s="24"/>
      <c r="AU514" s="24"/>
      <c r="AV514" s="24"/>
      <c r="AW514" s="24"/>
      <c r="AX514" s="24"/>
      <c r="AZ514" s="171"/>
      <c r="BA514" s="171"/>
      <c r="BB514" s="57"/>
      <c r="BC514" s="203"/>
      <c r="BD514" s="24"/>
      <c r="BE514" s="151"/>
      <c r="BG514" s="151"/>
      <c r="BI514" s="151"/>
      <c r="BL514" s="152"/>
    </row>
    <row r="515" spans="1:64" s="169" customFormat="1">
      <c r="A515" s="24"/>
      <c r="B515" s="24"/>
      <c r="C515" s="57"/>
      <c r="D515" s="57"/>
      <c r="E515" s="57"/>
      <c r="F515" s="57"/>
      <c r="G515" s="57"/>
      <c r="H515" s="57"/>
      <c r="I515" s="57"/>
      <c r="J515" s="57"/>
      <c r="K515" s="57"/>
      <c r="L515" s="57"/>
      <c r="M515" s="57"/>
      <c r="N515" s="57"/>
      <c r="O515" s="63"/>
      <c r="P515" s="57"/>
      <c r="Q515" s="57"/>
      <c r="R515" s="57"/>
      <c r="S515" s="57"/>
      <c r="T515" s="57"/>
      <c r="U515" s="57"/>
      <c r="V515" s="57"/>
      <c r="W515" s="57"/>
      <c r="X515" s="57"/>
      <c r="Y515" s="57"/>
      <c r="Z515" s="57"/>
      <c r="AA515" s="57"/>
      <c r="AB515" s="57"/>
      <c r="AC515" s="57"/>
      <c r="AD515" s="57"/>
      <c r="AE515" s="57"/>
      <c r="AF515" s="64"/>
      <c r="AG515" s="64"/>
      <c r="AH515" s="64"/>
      <c r="AI515" s="64"/>
      <c r="AJ515" s="61"/>
      <c r="AL515" s="62"/>
      <c r="AM515" s="24"/>
      <c r="AS515" s="24"/>
      <c r="AT515" s="24"/>
      <c r="AU515" s="24"/>
      <c r="AV515" s="24"/>
      <c r="AW515" s="24"/>
      <c r="AX515" s="24"/>
      <c r="AZ515" s="171"/>
      <c r="BA515" s="171"/>
      <c r="BB515" s="57"/>
      <c r="BC515" s="203"/>
      <c r="BD515" s="24"/>
      <c r="BE515" s="151"/>
      <c r="BG515" s="151"/>
      <c r="BI515" s="151"/>
      <c r="BL515" s="152"/>
    </row>
    <row r="516" spans="1:64" s="169" customFormat="1">
      <c r="A516" s="24"/>
      <c r="B516" s="24"/>
      <c r="C516" s="57"/>
      <c r="D516" s="57"/>
      <c r="E516" s="57"/>
      <c r="F516" s="57"/>
      <c r="G516" s="57"/>
      <c r="H516" s="57"/>
      <c r="I516" s="57"/>
      <c r="J516" s="57"/>
      <c r="K516" s="57"/>
      <c r="L516" s="57"/>
      <c r="M516" s="57"/>
      <c r="N516" s="57"/>
      <c r="O516" s="63"/>
      <c r="P516" s="57"/>
      <c r="Q516" s="57"/>
      <c r="R516" s="57"/>
      <c r="S516" s="57"/>
      <c r="T516" s="57"/>
      <c r="U516" s="57"/>
      <c r="V516" s="57"/>
      <c r="W516" s="57"/>
      <c r="X516" s="57"/>
      <c r="Y516" s="57"/>
      <c r="Z516" s="57"/>
      <c r="AA516" s="57"/>
      <c r="AB516" s="57"/>
      <c r="AC516" s="57"/>
      <c r="AD516" s="57"/>
      <c r="AE516" s="57"/>
      <c r="AF516" s="64"/>
      <c r="AG516" s="64"/>
      <c r="AH516" s="64"/>
      <c r="AI516" s="64"/>
      <c r="AJ516" s="61"/>
      <c r="AL516" s="62"/>
      <c r="AM516" s="24"/>
      <c r="AS516" s="24"/>
      <c r="AT516" s="24"/>
      <c r="AU516" s="24"/>
      <c r="AV516" s="24"/>
      <c r="AW516" s="24"/>
      <c r="AX516" s="24"/>
      <c r="AZ516" s="171"/>
      <c r="BA516" s="171"/>
      <c r="BB516" s="57"/>
      <c r="BC516" s="203"/>
      <c r="BD516" s="24"/>
      <c r="BE516" s="151"/>
      <c r="BG516" s="151"/>
      <c r="BI516" s="151"/>
      <c r="BL516" s="152"/>
    </row>
    <row r="517" spans="1:64" s="169" customFormat="1">
      <c r="A517" s="24"/>
      <c r="B517" s="24"/>
      <c r="C517" s="57"/>
      <c r="D517" s="57"/>
      <c r="E517" s="57"/>
      <c r="F517" s="57"/>
      <c r="G517" s="57"/>
      <c r="H517" s="57"/>
      <c r="I517" s="57"/>
      <c r="J517" s="57"/>
      <c r="K517" s="57"/>
      <c r="L517" s="57"/>
      <c r="M517" s="57"/>
      <c r="N517" s="57"/>
      <c r="O517" s="63"/>
      <c r="P517" s="57"/>
      <c r="Q517" s="57"/>
      <c r="R517" s="57"/>
      <c r="S517" s="57"/>
      <c r="T517" s="57"/>
      <c r="U517" s="57"/>
      <c r="V517" s="57"/>
      <c r="W517" s="57"/>
      <c r="X517" s="57"/>
      <c r="Y517" s="57"/>
      <c r="Z517" s="57"/>
      <c r="AA517" s="57"/>
      <c r="AB517" s="57"/>
      <c r="AC517" s="57"/>
      <c r="AD517" s="57"/>
      <c r="AE517" s="57"/>
      <c r="AF517" s="64"/>
      <c r="AG517" s="64"/>
      <c r="AH517" s="64"/>
      <c r="AI517" s="64"/>
      <c r="AJ517" s="61"/>
      <c r="AL517" s="62"/>
      <c r="AM517" s="24"/>
      <c r="AS517" s="24"/>
      <c r="AT517" s="24"/>
      <c r="AU517" s="24"/>
      <c r="AV517" s="24"/>
      <c r="AW517" s="24"/>
      <c r="AX517" s="24"/>
      <c r="AZ517" s="171"/>
      <c r="BA517" s="171"/>
      <c r="BB517" s="57"/>
      <c r="BC517" s="203"/>
      <c r="BD517" s="24"/>
      <c r="BE517" s="151"/>
      <c r="BG517" s="151"/>
      <c r="BI517" s="151"/>
      <c r="BL517" s="152"/>
    </row>
    <row r="518" spans="1:64" s="169" customFormat="1">
      <c r="A518" s="24"/>
      <c r="B518" s="24"/>
      <c r="C518" s="57"/>
      <c r="D518" s="57"/>
      <c r="E518" s="57"/>
      <c r="F518" s="57"/>
      <c r="G518" s="57"/>
      <c r="H518" s="57"/>
      <c r="I518" s="57"/>
      <c r="J518" s="57"/>
      <c r="K518" s="57"/>
      <c r="L518" s="57"/>
      <c r="M518" s="57"/>
      <c r="N518" s="57"/>
      <c r="O518" s="63"/>
      <c r="P518" s="57"/>
      <c r="Q518" s="57"/>
      <c r="R518" s="57"/>
      <c r="S518" s="57"/>
      <c r="T518" s="57"/>
      <c r="U518" s="57"/>
      <c r="V518" s="57"/>
      <c r="W518" s="57"/>
      <c r="X518" s="57"/>
      <c r="Y518" s="57"/>
      <c r="Z518" s="57"/>
      <c r="AA518" s="57"/>
      <c r="AB518" s="57"/>
      <c r="AC518" s="57"/>
      <c r="AD518" s="57"/>
      <c r="AE518" s="57"/>
      <c r="AF518" s="64"/>
      <c r="AG518" s="64"/>
      <c r="AH518" s="64"/>
      <c r="AI518" s="64"/>
      <c r="AJ518" s="61"/>
      <c r="AL518" s="62"/>
      <c r="AM518" s="24"/>
      <c r="AS518" s="24"/>
      <c r="AT518" s="24"/>
      <c r="AU518" s="24"/>
      <c r="AV518" s="24"/>
      <c r="AW518" s="24"/>
      <c r="AX518" s="24"/>
      <c r="AZ518" s="171"/>
      <c r="BA518" s="171"/>
      <c r="BB518" s="57"/>
      <c r="BC518" s="203"/>
      <c r="BD518" s="24"/>
      <c r="BE518" s="151"/>
      <c r="BG518" s="151"/>
      <c r="BI518" s="151"/>
      <c r="BL518" s="152"/>
    </row>
    <row r="519" spans="1:64" s="169" customFormat="1">
      <c r="A519" s="24"/>
      <c r="B519" s="24"/>
      <c r="C519" s="57"/>
      <c r="D519" s="57"/>
      <c r="E519" s="57"/>
      <c r="F519" s="57"/>
      <c r="G519" s="57"/>
      <c r="H519" s="57"/>
      <c r="I519" s="57"/>
      <c r="J519" s="57"/>
      <c r="K519" s="57"/>
      <c r="L519" s="57"/>
      <c r="M519" s="57"/>
      <c r="N519" s="57"/>
      <c r="O519" s="63"/>
      <c r="P519" s="57"/>
      <c r="Q519" s="57"/>
      <c r="R519" s="57"/>
      <c r="S519" s="57"/>
      <c r="T519" s="57"/>
      <c r="U519" s="57"/>
      <c r="V519" s="57"/>
      <c r="W519" s="57"/>
      <c r="X519" s="57"/>
      <c r="Y519" s="57"/>
      <c r="Z519" s="57"/>
      <c r="AA519" s="57"/>
      <c r="AB519" s="57"/>
      <c r="AC519" s="57"/>
      <c r="AD519" s="57"/>
      <c r="AE519" s="57"/>
      <c r="AF519" s="64"/>
      <c r="AG519" s="64"/>
      <c r="AH519" s="64"/>
      <c r="AI519" s="64"/>
      <c r="AJ519" s="61"/>
      <c r="AL519" s="62"/>
      <c r="AM519" s="24"/>
      <c r="AS519" s="24"/>
      <c r="AT519" s="24"/>
      <c r="AU519" s="24"/>
      <c r="AV519" s="24"/>
      <c r="AW519" s="24"/>
      <c r="AX519" s="24"/>
      <c r="AZ519" s="171"/>
      <c r="BA519" s="171"/>
      <c r="BB519" s="57"/>
      <c r="BC519" s="203"/>
      <c r="BD519" s="24"/>
      <c r="BE519" s="151"/>
      <c r="BG519" s="151"/>
      <c r="BI519" s="151"/>
      <c r="BL519" s="152"/>
    </row>
    <row r="520" spans="1:64" s="169" customFormat="1">
      <c r="A520" s="24"/>
      <c r="B520" s="24"/>
      <c r="C520" s="57"/>
      <c r="D520" s="57"/>
      <c r="E520" s="57"/>
      <c r="F520" s="57"/>
      <c r="G520" s="57"/>
      <c r="H520" s="57"/>
      <c r="I520" s="57"/>
      <c r="J520" s="57"/>
      <c r="K520" s="57"/>
      <c r="L520" s="57"/>
      <c r="M520" s="57"/>
      <c r="N520" s="57"/>
      <c r="O520" s="63"/>
      <c r="P520" s="57"/>
      <c r="Q520" s="57"/>
      <c r="R520" s="57"/>
      <c r="S520" s="57"/>
      <c r="T520" s="57"/>
      <c r="U520" s="57"/>
      <c r="V520" s="57"/>
      <c r="W520" s="57"/>
      <c r="X520" s="57"/>
      <c r="Y520" s="57"/>
      <c r="Z520" s="57"/>
      <c r="AA520" s="57"/>
      <c r="AB520" s="57"/>
      <c r="AC520" s="57"/>
      <c r="AD520" s="57"/>
      <c r="AE520" s="57"/>
      <c r="AF520" s="64"/>
      <c r="AG520" s="64"/>
      <c r="AH520" s="64"/>
      <c r="AI520" s="64"/>
      <c r="AJ520" s="61"/>
      <c r="AL520" s="62"/>
      <c r="AM520" s="24"/>
      <c r="AS520" s="24"/>
      <c r="AT520" s="24"/>
      <c r="AU520" s="24"/>
      <c r="AV520" s="24"/>
      <c r="AW520" s="24"/>
      <c r="AX520" s="24"/>
      <c r="AZ520" s="171"/>
      <c r="BA520" s="171"/>
      <c r="BB520" s="57"/>
      <c r="BC520" s="203"/>
      <c r="BD520" s="24"/>
      <c r="BE520" s="151"/>
      <c r="BG520" s="151"/>
      <c r="BI520" s="151"/>
      <c r="BL520" s="152"/>
    </row>
    <row r="521" spans="1:64" s="169" customFormat="1">
      <c r="A521" s="24"/>
      <c r="B521" s="24"/>
      <c r="C521" s="57"/>
      <c r="D521" s="57"/>
      <c r="E521" s="57"/>
      <c r="F521" s="57"/>
      <c r="G521" s="57"/>
      <c r="H521" s="57"/>
      <c r="I521" s="57"/>
      <c r="J521" s="57"/>
      <c r="K521" s="57"/>
      <c r="L521" s="57"/>
      <c r="M521" s="57"/>
      <c r="N521" s="57"/>
      <c r="O521" s="63"/>
      <c r="P521" s="57"/>
      <c r="Q521" s="57"/>
      <c r="R521" s="57"/>
      <c r="S521" s="57"/>
      <c r="T521" s="57"/>
      <c r="U521" s="57"/>
      <c r="V521" s="57"/>
      <c r="W521" s="57"/>
      <c r="X521" s="57"/>
      <c r="Y521" s="57"/>
      <c r="Z521" s="57"/>
      <c r="AA521" s="57"/>
      <c r="AB521" s="57"/>
      <c r="AC521" s="57"/>
      <c r="AD521" s="57"/>
      <c r="AE521" s="57"/>
      <c r="AF521" s="64"/>
      <c r="AG521" s="64"/>
      <c r="AH521" s="64"/>
      <c r="AI521" s="64"/>
      <c r="AJ521" s="61"/>
      <c r="AL521" s="62"/>
      <c r="AM521" s="24"/>
      <c r="AS521" s="24"/>
      <c r="AT521" s="24"/>
      <c r="AU521" s="24"/>
      <c r="AV521" s="24"/>
      <c r="AW521" s="24"/>
      <c r="AX521" s="24"/>
      <c r="AZ521" s="171"/>
      <c r="BA521" s="171"/>
      <c r="BB521" s="57"/>
      <c r="BC521" s="203"/>
      <c r="BD521" s="24"/>
      <c r="BE521" s="151"/>
      <c r="BG521" s="151"/>
      <c r="BI521" s="151"/>
      <c r="BL521" s="152"/>
    </row>
    <row r="522" spans="1:64" s="169" customFormat="1">
      <c r="A522" s="24"/>
      <c r="B522" s="24"/>
      <c r="C522" s="57"/>
      <c r="D522" s="57"/>
      <c r="E522" s="57"/>
      <c r="F522" s="57"/>
      <c r="G522" s="57"/>
      <c r="H522" s="57"/>
      <c r="I522" s="57"/>
      <c r="J522" s="57"/>
      <c r="K522" s="57"/>
      <c r="L522" s="57"/>
      <c r="M522" s="57"/>
      <c r="N522" s="57"/>
      <c r="O522" s="63"/>
      <c r="P522" s="57"/>
      <c r="Q522" s="57"/>
      <c r="R522" s="57"/>
      <c r="S522" s="57"/>
      <c r="T522" s="57"/>
      <c r="U522" s="57"/>
      <c r="V522" s="57"/>
      <c r="W522" s="57"/>
      <c r="X522" s="57"/>
      <c r="Y522" s="57"/>
      <c r="Z522" s="57"/>
      <c r="AA522" s="57"/>
      <c r="AB522" s="57"/>
      <c r="AC522" s="57"/>
      <c r="AD522" s="57"/>
      <c r="AE522" s="57"/>
      <c r="AF522" s="64"/>
      <c r="AG522" s="64"/>
      <c r="AH522" s="64"/>
      <c r="AI522" s="64"/>
      <c r="AJ522" s="61"/>
      <c r="AL522" s="62"/>
      <c r="AM522" s="24"/>
      <c r="AS522" s="24"/>
      <c r="AT522" s="24"/>
      <c r="AU522" s="24"/>
      <c r="AV522" s="24"/>
      <c r="AW522" s="24"/>
      <c r="AX522" s="24"/>
      <c r="AZ522" s="171"/>
      <c r="BA522" s="171"/>
      <c r="BB522" s="57"/>
      <c r="BC522" s="203"/>
      <c r="BD522" s="24"/>
      <c r="BE522" s="151"/>
      <c r="BG522" s="151"/>
      <c r="BI522" s="151"/>
      <c r="BL522" s="152"/>
    </row>
    <row r="523" spans="1:64" s="169" customFormat="1">
      <c r="A523" s="24"/>
      <c r="B523" s="24"/>
      <c r="C523" s="57"/>
      <c r="D523" s="57"/>
      <c r="E523" s="57"/>
      <c r="F523" s="57"/>
      <c r="G523" s="57"/>
      <c r="H523" s="57"/>
      <c r="I523" s="57"/>
      <c r="J523" s="57"/>
      <c r="K523" s="57"/>
      <c r="L523" s="57"/>
      <c r="M523" s="57"/>
      <c r="N523" s="57"/>
      <c r="O523" s="63"/>
      <c r="P523" s="57"/>
      <c r="Q523" s="57"/>
      <c r="R523" s="57"/>
      <c r="S523" s="57"/>
      <c r="T523" s="57"/>
      <c r="U523" s="57"/>
      <c r="V523" s="57"/>
      <c r="W523" s="57"/>
      <c r="X523" s="57"/>
      <c r="Y523" s="57"/>
      <c r="Z523" s="57"/>
      <c r="AA523" s="57"/>
      <c r="AB523" s="57"/>
      <c r="AC523" s="57"/>
      <c r="AD523" s="57"/>
      <c r="AE523" s="57"/>
      <c r="AF523" s="64"/>
      <c r="AG523" s="64"/>
      <c r="AH523" s="64"/>
      <c r="AI523" s="64"/>
      <c r="AJ523" s="61"/>
      <c r="AL523" s="62"/>
      <c r="AM523" s="24"/>
      <c r="AS523" s="24"/>
      <c r="AT523" s="24"/>
      <c r="AU523" s="24"/>
      <c r="AV523" s="24"/>
      <c r="AW523" s="24"/>
      <c r="AX523" s="24"/>
      <c r="AZ523" s="171"/>
      <c r="BA523" s="171"/>
      <c r="BB523" s="57"/>
      <c r="BC523" s="203"/>
      <c r="BD523" s="24"/>
      <c r="BE523" s="151"/>
      <c r="BG523" s="151"/>
      <c r="BI523" s="151"/>
      <c r="BL523" s="152"/>
    </row>
    <row r="524" spans="1:64" s="169" customFormat="1">
      <c r="A524" s="24"/>
      <c r="B524" s="24"/>
      <c r="C524" s="57"/>
      <c r="D524" s="57"/>
      <c r="E524" s="57"/>
      <c r="F524" s="57"/>
      <c r="G524" s="57"/>
      <c r="H524" s="57"/>
      <c r="I524" s="57"/>
      <c r="J524" s="57"/>
      <c r="K524" s="57"/>
      <c r="L524" s="57"/>
      <c r="M524" s="57"/>
      <c r="N524" s="57"/>
      <c r="O524" s="63"/>
      <c r="P524" s="57"/>
      <c r="Q524" s="57"/>
      <c r="R524" s="57"/>
      <c r="S524" s="57"/>
      <c r="T524" s="57"/>
      <c r="U524" s="57"/>
      <c r="V524" s="57"/>
      <c r="W524" s="57"/>
      <c r="X524" s="57"/>
      <c r="Y524" s="57"/>
      <c r="Z524" s="57"/>
      <c r="AA524" s="57"/>
      <c r="AB524" s="57"/>
      <c r="AC524" s="57"/>
      <c r="AD524" s="57"/>
      <c r="AE524" s="57"/>
      <c r="AF524" s="64"/>
      <c r="AG524" s="64"/>
      <c r="AH524" s="64"/>
      <c r="AI524" s="64"/>
      <c r="AJ524" s="61"/>
      <c r="AL524" s="62"/>
      <c r="AM524" s="24"/>
      <c r="AS524" s="24"/>
      <c r="AT524" s="24"/>
      <c r="AU524" s="24"/>
      <c r="AV524" s="24"/>
      <c r="AW524" s="24"/>
      <c r="AX524" s="24"/>
      <c r="AZ524" s="171"/>
      <c r="BA524" s="171"/>
      <c r="BB524" s="57"/>
      <c r="BC524" s="203"/>
      <c r="BD524" s="24"/>
      <c r="BE524" s="151"/>
      <c r="BG524" s="151"/>
      <c r="BI524" s="151"/>
      <c r="BL524" s="152"/>
    </row>
    <row r="525" spans="1:64" s="169" customFormat="1">
      <c r="A525" s="24"/>
      <c r="B525" s="24"/>
      <c r="C525" s="57"/>
      <c r="D525" s="57"/>
      <c r="E525" s="57"/>
      <c r="F525" s="57"/>
      <c r="G525" s="57"/>
      <c r="H525" s="57"/>
      <c r="I525" s="57"/>
      <c r="J525" s="57"/>
      <c r="K525" s="57"/>
      <c r="L525" s="57"/>
      <c r="M525" s="57"/>
      <c r="N525" s="57"/>
      <c r="O525" s="63"/>
      <c r="P525" s="57"/>
      <c r="Q525" s="57"/>
      <c r="R525" s="57"/>
      <c r="S525" s="57"/>
      <c r="T525" s="57"/>
      <c r="U525" s="57"/>
      <c r="V525" s="57"/>
      <c r="W525" s="57"/>
      <c r="X525" s="57"/>
      <c r="Y525" s="57"/>
      <c r="Z525" s="57"/>
      <c r="AA525" s="57"/>
      <c r="AB525" s="57"/>
      <c r="AC525" s="57"/>
      <c r="AD525" s="57"/>
      <c r="AE525" s="57"/>
      <c r="AF525" s="64"/>
      <c r="AG525" s="64"/>
      <c r="AH525" s="64"/>
      <c r="AI525" s="64"/>
      <c r="AJ525" s="61"/>
      <c r="AL525" s="62"/>
      <c r="AM525" s="24"/>
      <c r="AS525" s="24"/>
      <c r="AT525" s="24"/>
      <c r="AU525" s="24"/>
      <c r="AV525" s="24"/>
      <c r="AW525" s="24"/>
      <c r="AX525" s="24"/>
      <c r="AZ525" s="171"/>
      <c r="BA525" s="171"/>
      <c r="BB525" s="57"/>
      <c r="BC525" s="203"/>
      <c r="BD525" s="24"/>
      <c r="BE525" s="151"/>
      <c r="BG525" s="151"/>
      <c r="BI525" s="151"/>
      <c r="BL525" s="152"/>
    </row>
    <row r="526" spans="1:64" s="169" customFormat="1">
      <c r="A526" s="24"/>
      <c r="B526" s="24"/>
      <c r="C526" s="57"/>
      <c r="D526" s="57"/>
      <c r="E526" s="57"/>
      <c r="F526" s="57"/>
      <c r="G526" s="57"/>
      <c r="H526" s="57"/>
      <c r="I526" s="57"/>
      <c r="J526" s="57"/>
      <c r="K526" s="57"/>
      <c r="L526" s="57"/>
      <c r="M526" s="57"/>
      <c r="N526" s="57"/>
      <c r="O526" s="63"/>
      <c r="P526" s="57"/>
      <c r="Q526" s="57"/>
      <c r="R526" s="57"/>
      <c r="S526" s="57"/>
      <c r="T526" s="57"/>
      <c r="U526" s="57"/>
      <c r="V526" s="57"/>
      <c r="W526" s="57"/>
      <c r="X526" s="57"/>
      <c r="Y526" s="57"/>
      <c r="Z526" s="57"/>
      <c r="AA526" s="57"/>
      <c r="AB526" s="57"/>
      <c r="AC526" s="57"/>
      <c r="AD526" s="57"/>
      <c r="AE526" s="57"/>
      <c r="AF526" s="64"/>
      <c r="AG526" s="64"/>
      <c r="AH526" s="64"/>
      <c r="AI526" s="64"/>
      <c r="AJ526" s="61"/>
      <c r="AL526" s="62"/>
      <c r="AM526" s="24"/>
      <c r="AS526" s="24"/>
      <c r="AT526" s="24"/>
      <c r="AU526" s="24"/>
      <c r="AV526" s="24"/>
      <c r="AW526" s="24"/>
      <c r="AX526" s="24"/>
      <c r="AZ526" s="171"/>
      <c r="BA526" s="171"/>
      <c r="BB526" s="57"/>
      <c r="BC526" s="203"/>
      <c r="BD526" s="24"/>
      <c r="BE526" s="151"/>
      <c r="BG526" s="151"/>
      <c r="BI526" s="151"/>
      <c r="BL526" s="152"/>
    </row>
    <row r="527" spans="1:64" s="169" customFormat="1">
      <c r="A527" s="24"/>
      <c r="B527" s="24"/>
      <c r="C527" s="57"/>
      <c r="D527" s="57"/>
      <c r="E527" s="57"/>
      <c r="F527" s="57"/>
      <c r="G527" s="57"/>
      <c r="H527" s="57"/>
      <c r="I527" s="57"/>
      <c r="J527" s="57"/>
      <c r="K527" s="57"/>
      <c r="L527" s="57"/>
      <c r="M527" s="57"/>
      <c r="N527" s="57"/>
      <c r="O527" s="63"/>
      <c r="P527" s="57"/>
      <c r="Q527" s="57"/>
      <c r="R527" s="57"/>
      <c r="S527" s="57"/>
      <c r="T527" s="57"/>
      <c r="U527" s="57"/>
      <c r="V527" s="57"/>
      <c r="W527" s="57"/>
      <c r="X527" s="57"/>
      <c r="Y527" s="57"/>
      <c r="Z527" s="57"/>
      <c r="AA527" s="57"/>
      <c r="AB527" s="57"/>
      <c r="AC527" s="57"/>
      <c r="AD527" s="57"/>
      <c r="AE527" s="57"/>
      <c r="AF527" s="64"/>
      <c r="AG527" s="64"/>
      <c r="AH527" s="64"/>
      <c r="AI527" s="64"/>
      <c r="AJ527" s="61"/>
      <c r="AL527" s="62"/>
      <c r="AM527" s="24"/>
      <c r="AS527" s="24"/>
      <c r="AT527" s="24"/>
      <c r="AU527" s="24"/>
      <c r="AV527" s="24"/>
      <c r="AW527" s="24"/>
      <c r="AX527" s="24"/>
      <c r="AZ527" s="171"/>
      <c r="BA527" s="171"/>
      <c r="BB527" s="57"/>
      <c r="BC527" s="203"/>
      <c r="BD527" s="24"/>
      <c r="BE527" s="151"/>
      <c r="BG527" s="151"/>
      <c r="BI527" s="151"/>
      <c r="BL527" s="152"/>
    </row>
    <row r="528" spans="1:64" s="169" customFormat="1">
      <c r="A528" s="24"/>
      <c r="B528" s="24"/>
      <c r="C528" s="57"/>
      <c r="D528" s="57"/>
      <c r="E528" s="57"/>
      <c r="F528" s="57"/>
      <c r="G528" s="57"/>
      <c r="H528" s="57"/>
      <c r="I528" s="57"/>
      <c r="J528" s="57"/>
      <c r="K528" s="57"/>
      <c r="L528" s="57"/>
      <c r="M528" s="57"/>
      <c r="N528" s="57"/>
      <c r="O528" s="63"/>
      <c r="P528" s="57"/>
      <c r="Q528" s="57"/>
      <c r="R528" s="57"/>
      <c r="S528" s="57"/>
      <c r="T528" s="57"/>
      <c r="U528" s="57"/>
      <c r="V528" s="57"/>
      <c r="W528" s="57"/>
      <c r="X528" s="57"/>
      <c r="Y528" s="57"/>
      <c r="Z528" s="57"/>
      <c r="AA528" s="57"/>
      <c r="AB528" s="57"/>
      <c r="AC528" s="57"/>
      <c r="AD528" s="57"/>
      <c r="AE528" s="57"/>
      <c r="AF528" s="64"/>
      <c r="AG528" s="64"/>
      <c r="AH528" s="64"/>
      <c r="AI528" s="64"/>
      <c r="AJ528" s="61"/>
      <c r="AL528" s="62"/>
      <c r="AM528" s="24"/>
      <c r="AS528" s="24"/>
      <c r="AT528" s="24"/>
      <c r="AU528" s="24"/>
      <c r="AV528" s="24"/>
      <c r="AW528" s="24"/>
      <c r="AX528" s="24"/>
      <c r="AZ528" s="171"/>
      <c r="BA528" s="171"/>
      <c r="BB528" s="57"/>
      <c r="BC528" s="203"/>
      <c r="BD528" s="24"/>
      <c r="BE528" s="151"/>
      <c r="BG528" s="151"/>
      <c r="BI528" s="151"/>
      <c r="BL528" s="152"/>
    </row>
    <row r="529" spans="1:64" s="169" customFormat="1">
      <c r="A529" s="24"/>
      <c r="B529" s="24"/>
      <c r="C529" s="57"/>
      <c r="D529" s="57"/>
      <c r="E529" s="57"/>
      <c r="F529" s="57"/>
      <c r="G529" s="57"/>
      <c r="H529" s="57"/>
      <c r="I529" s="57"/>
      <c r="J529" s="57"/>
      <c r="K529" s="57"/>
      <c r="L529" s="57"/>
      <c r="M529" s="57"/>
      <c r="N529" s="57"/>
      <c r="O529" s="63"/>
      <c r="P529" s="57"/>
      <c r="Q529" s="57"/>
      <c r="R529" s="57"/>
      <c r="S529" s="57"/>
      <c r="T529" s="57"/>
      <c r="U529" s="57"/>
      <c r="V529" s="57"/>
      <c r="W529" s="57"/>
      <c r="X529" s="57"/>
      <c r="Y529" s="57"/>
      <c r="Z529" s="57"/>
      <c r="AA529" s="57"/>
      <c r="AB529" s="57"/>
      <c r="AC529" s="57"/>
      <c r="AD529" s="57"/>
      <c r="AE529" s="57"/>
      <c r="AF529" s="64"/>
      <c r="AG529" s="64"/>
      <c r="AH529" s="64"/>
      <c r="AI529" s="64"/>
      <c r="AJ529" s="61"/>
      <c r="AL529" s="62"/>
      <c r="AM529" s="24"/>
      <c r="AS529" s="24"/>
      <c r="AT529" s="24"/>
      <c r="AU529" s="24"/>
      <c r="AV529" s="24"/>
      <c r="AW529" s="24"/>
      <c r="AX529" s="24"/>
      <c r="AZ529" s="171"/>
      <c r="BA529" s="171"/>
      <c r="BB529" s="57"/>
      <c r="BC529" s="203"/>
      <c r="BD529" s="24"/>
      <c r="BE529" s="151"/>
      <c r="BG529" s="151"/>
      <c r="BI529" s="151"/>
      <c r="BL529" s="152"/>
    </row>
    <row r="530" spans="1:64" s="169" customFormat="1">
      <c r="A530" s="24"/>
      <c r="B530" s="24"/>
      <c r="C530" s="57"/>
      <c r="D530" s="57"/>
      <c r="E530" s="57"/>
      <c r="F530" s="57"/>
      <c r="G530" s="57"/>
      <c r="H530" s="57"/>
      <c r="I530" s="57"/>
      <c r="J530" s="57"/>
      <c r="K530" s="57"/>
      <c r="L530" s="57"/>
      <c r="M530" s="57"/>
      <c r="N530" s="57"/>
      <c r="O530" s="63"/>
      <c r="P530" s="57"/>
      <c r="Q530" s="57"/>
      <c r="R530" s="57"/>
      <c r="S530" s="57"/>
      <c r="T530" s="57"/>
      <c r="U530" s="57"/>
      <c r="V530" s="57"/>
      <c r="W530" s="57"/>
      <c r="X530" s="57"/>
      <c r="Y530" s="57"/>
      <c r="Z530" s="57"/>
      <c r="AA530" s="57"/>
      <c r="AB530" s="57"/>
      <c r="AC530" s="57"/>
      <c r="AD530" s="57"/>
      <c r="AE530" s="57"/>
      <c r="AF530" s="64"/>
      <c r="AG530" s="64"/>
      <c r="AH530" s="64"/>
      <c r="AI530" s="64"/>
      <c r="AJ530" s="61"/>
      <c r="AL530" s="62"/>
      <c r="AM530" s="24"/>
      <c r="AS530" s="24"/>
      <c r="AT530" s="24"/>
      <c r="AU530" s="24"/>
      <c r="AV530" s="24"/>
      <c r="AW530" s="24"/>
      <c r="AX530" s="24"/>
      <c r="AZ530" s="171"/>
      <c r="BA530" s="171"/>
      <c r="BB530" s="57"/>
      <c r="BC530" s="203"/>
      <c r="BD530" s="24"/>
      <c r="BE530" s="151"/>
      <c r="BG530" s="151"/>
      <c r="BI530" s="151"/>
      <c r="BL530" s="152"/>
    </row>
    <row r="531" spans="1:64" s="169" customFormat="1">
      <c r="A531" s="24"/>
      <c r="B531" s="24"/>
      <c r="C531" s="57"/>
      <c r="D531" s="57"/>
      <c r="E531" s="57"/>
      <c r="F531" s="57"/>
      <c r="G531" s="57"/>
      <c r="H531" s="57"/>
      <c r="I531" s="57"/>
      <c r="J531" s="57"/>
      <c r="K531" s="57"/>
      <c r="L531" s="57"/>
      <c r="M531" s="57"/>
      <c r="N531" s="57"/>
      <c r="O531" s="63"/>
      <c r="P531" s="57"/>
      <c r="Q531" s="57"/>
      <c r="R531" s="57"/>
      <c r="S531" s="57"/>
      <c r="T531" s="57"/>
      <c r="U531" s="57"/>
      <c r="V531" s="57"/>
      <c r="W531" s="57"/>
      <c r="X531" s="57"/>
      <c r="Y531" s="57"/>
      <c r="Z531" s="57"/>
      <c r="AA531" s="57"/>
      <c r="AB531" s="57"/>
      <c r="AC531" s="57"/>
      <c r="AD531" s="57"/>
      <c r="AE531" s="57"/>
      <c r="AF531" s="64"/>
      <c r="AG531" s="64"/>
      <c r="AH531" s="64"/>
      <c r="AI531" s="64"/>
      <c r="AJ531" s="61"/>
      <c r="AL531" s="62"/>
      <c r="AM531" s="24"/>
      <c r="AS531" s="24"/>
      <c r="AT531" s="24"/>
      <c r="AU531" s="24"/>
      <c r="AV531" s="24"/>
      <c r="AW531" s="24"/>
      <c r="AX531" s="24"/>
      <c r="AZ531" s="171"/>
      <c r="BA531" s="171"/>
      <c r="BB531" s="57"/>
      <c r="BC531" s="203"/>
      <c r="BD531" s="24"/>
      <c r="BE531" s="151"/>
      <c r="BG531" s="151"/>
      <c r="BI531" s="151"/>
      <c r="BL531" s="152"/>
    </row>
    <row r="532" spans="1:64" s="169" customFormat="1">
      <c r="A532" s="24"/>
      <c r="B532" s="24"/>
      <c r="C532" s="57"/>
      <c r="D532" s="57"/>
      <c r="E532" s="57"/>
      <c r="F532" s="57"/>
      <c r="G532" s="57"/>
      <c r="H532" s="57"/>
      <c r="I532" s="57"/>
      <c r="J532" s="57"/>
      <c r="K532" s="57"/>
      <c r="L532" s="57"/>
      <c r="M532" s="57"/>
      <c r="N532" s="57"/>
      <c r="O532" s="63"/>
      <c r="P532" s="57"/>
      <c r="Q532" s="57"/>
      <c r="R532" s="57"/>
      <c r="S532" s="57"/>
      <c r="T532" s="57"/>
      <c r="U532" s="57"/>
      <c r="V532" s="57"/>
      <c r="W532" s="57"/>
      <c r="X532" s="57"/>
      <c r="Y532" s="57"/>
      <c r="Z532" s="57"/>
      <c r="AA532" s="57"/>
      <c r="AB532" s="57"/>
      <c r="AC532" s="57"/>
      <c r="AD532" s="57"/>
      <c r="AE532" s="57"/>
      <c r="AF532" s="64"/>
      <c r="AG532" s="64"/>
      <c r="AH532" s="64"/>
      <c r="AI532" s="64"/>
      <c r="AJ532" s="61"/>
      <c r="AL532" s="62"/>
      <c r="AM532" s="24"/>
      <c r="AS532" s="24"/>
      <c r="AT532" s="24"/>
      <c r="AU532" s="24"/>
      <c r="AV532" s="24"/>
      <c r="AW532" s="24"/>
      <c r="AX532" s="24"/>
      <c r="AZ532" s="171"/>
      <c r="BA532" s="171"/>
      <c r="BB532" s="57"/>
      <c r="BC532" s="203"/>
      <c r="BD532" s="24"/>
      <c r="BE532" s="151"/>
      <c r="BG532" s="151"/>
      <c r="BI532" s="151"/>
      <c r="BL532" s="152"/>
    </row>
    <row r="533" spans="1:64" s="169" customFormat="1">
      <c r="A533" s="24"/>
      <c r="B533" s="24"/>
      <c r="C533" s="57"/>
      <c r="D533" s="57"/>
      <c r="E533" s="57"/>
      <c r="F533" s="57"/>
      <c r="G533" s="57"/>
      <c r="H533" s="57"/>
      <c r="I533" s="57"/>
      <c r="J533" s="57"/>
      <c r="K533" s="57"/>
      <c r="L533" s="57"/>
      <c r="M533" s="57"/>
      <c r="N533" s="57"/>
      <c r="O533" s="63"/>
      <c r="P533" s="57"/>
      <c r="Q533" s="57"/>
      <c r="R533" s="57"/>
      <c r="S533" s="57"/>
      <c r="T533" s="57"/>
      <c r="U533" s="57"/>
      <c r="V533" s="57"/>
      <c r="W533" s="57"/>
      <c r="X533" s="57"/>
      <c r="Y533" s="57"/>
      <c r="Z533" s="57"/>
      <c r="AA533" s="57"/>
      <c r="AB533" s="57"/>
      <c r="AC533" s="57"/>
      <c r="AD533" s="57"/>
      <c r="AE533" s="57"/>
      <c r="AF533" s="64"/>
      <c r="AG533" s="64"/>
      <c r="AH533" s="64"/>
      <c r="AI533" s="64"/>
      <c r="AJ533" s="61"/>
      <c r="AL533" s="62"/>
      <c r="AM533" s="24"/>
      <c r="AS533" s="24"/>
      <c r="AT533" s="24"/>
      <c r="AU533" s="24"/>
      <c r="AV533" s="24"/>
      <c r="AW533" s="24"/>
      <c r="AX533" s="24"/>
      <c r="AZ533" s="171"/>
      <c r="BA533" s="171"/>
      <c r="BB533" s="57"/>
      <c r="BC533" s="203"/>
      <c r="BD533" s="24"/>
      <c r="BE533" s="151"/>
      <c r="BG533" s="151"/>
      <c r="BI533" s="151"/>
      <c r="BL533" s="152"/>
    </row>
    <row r="534" spans="1:64" s="169" customFormat="1">
      <c r="A534" s="24"/>
      <c r="B534" s="24"/>
      <c r="C534" s="57"/>
      <c r="D534" s="57"/>
      <c r="E534" s="57"/>
      <c r="F534" s="57"/>
      <c r="G534" s="57"/>
      <c r="H534" s="57"/>
      <c r="I534" s="57"/>
      <c r="J534" s="57"/>
      <c r="K534" s="57"/>
      <c r="L534" s="57"/>
      <c r="M534" s="57"/>
      <c r="N534" s="57"/>
      <c r="O534" s="63"/>
      <c r="P534" s="57"/>
      <c r="Q534" s="57"/>
      <c r="R534" s="57"/>
      <c r="S534" s="57"/>
      <c r="T534" s="57"/>
      <c r="U534" s="57"/>
      <c r="V534" s="57"/>
      <c r="W534" s="57"/>
      <c r="X534" s="57"/>
      <c r="Y534" s="57"/>
      <c r="Z534" s="57"/>
      <c r="AA534" s="57"/>
      <c r="AB534" s="57"/>
      <c r="AC534" s="57"/>
      <c r="AD534" s="57"/>
      <c r="AE534" s="57"/>
      <c r="AF534" s="64"/>
      <c r="AG534" s="64"/>
      <c r="AH534" s="64"/>
      <c r="AI534" s="64"/>
      <c r="AJ534" s="61"/>
      <c r="AL534" s="62"/>
      <c r="AM534" s="24"/>
      <c r="AS534" s="24"/>
      <c r="AT534" s="24"/>
      <c r="AU534" s="24"/>
      <c r="AV534" s="24"/>
      <c r="AW534" s="24"/>
      <c r="AX534" s="24"/>
      <c r="AZ534" s="171"/>
      <c r="BA534" s="171"/>
      <c r="BB534" s="57"/>
      <c r="BC534" s="203"/>
      <c r="BD534" s="24"/>
      <c r="BE534" s="151"/>
      <c r="BG534" s="151"/>
      <c r="BI534" s="151"/>
      <c r="BL534" s="152"/>
    </row>
    <row r="535" spans="1:64" s="169" customFormat="1">
      <c r="A535" s="24"/>
      <c r="B535" s="24"/>
      <c r="C535" s="57"/>
      <c r="D535" s="57"/>
      <c r="E535" s="57"/>
      <c r="F535" s="57"/>
      <c r="G535" s="57"/>
      <c r="H535" s="57"/>
      <c r="I535" s="57"/>
      <c r="J535" s="57"/>
      <c r="K535" s="57"/>
      <c r="L535" s="57"/>
      <c r="M535" s="57"/>
      <c r="N535" s="57"/>
      <c r="O535" s="63"/>
      <c r="P535" s="57"/>
      <c r="Q535" s="57"/>
      <c r="R535" s="57"/>
      <c r="S535" s="57"/>
      <c r="T535" s="57"/>
      <c r="U535" s="57"/>
      <c r="V535" s="57"/>
      <c r="W535" s="57"/>
      <c r="X535" s="57"/>
      <c r="Y535" s="57"/>
      <c r="Z535" s="57"/>
      <c r="AA535" s="57"/>
      <c r="AB535" s="57"/>
      <c r="AC535" s="57"/>
      <c r="AD535" s="57"/>
      <c r="AE535" s="57"/>
      <c r="AF535" s="64"/>
      <c r="AG535" s="64"/>
      <c r="AH535" s="64"/>
      <c r="AI535" s="64"/>
      <c r="AJ535" s="61"/>
      <c r="AL535" s="62"/>
      <c r="AM535" s="24"/>
      <c r="AS535" s="24"/>
      <c r="AT535" s="24"/>
      <c r="AU535" s="24"/>
      <c r="AV535" s="24"/>
      <c r="AW535" s="24"/>
      <c r="AX535" s="24"/>
      <c r="AZ535" s="171"/>
      <c r="BA535" s="171"/>
      <c r="BB535" s="57"/>
      <c r="BC535" s="203"/>
      <c r="BD535" s="24"/>
      <c r="BE535" s="151"/>
      <c r="BG535" s="151"/>
      <c r="BI535" s="151"/>
      <c r="BL535" s="152"/>
    </row>
    <row r="536" spans="1:64" s="169" customFormat="1">
      <c r="A536" s="24"/>
      <c r="B536" s="24"/>
      <c r="C536" s="57"/>
      <c r="D536" s="57"/>
      <c r="E536" s="57"/>
      <c r="F536" s="57"/>
      <c r="G536" s="57"/>
      <c r="H536" s="57"/>
      <c r="I536" s="57"/>
      <c r="J536" s="57"/>
      <c r="K536" s="57"/>
      <c r="L536" s="57"/>
      <c r="M536" s="57"/>
      <c r="N536" s="57"/>
      <c r="O536" s="63"/>
      <c r="P536" s="57"/>
      <c r="Q536" s="57"/>
      <c r="R536" s="57"/>
      <c r="S536" s="57"/>
      <c r="T536" s="57"/>
      <c r="U536" s="57"/>
      <c r="V536" s="57"/>
      <c r="W536" s="57"/>
      <c r="X536" s="57"/>
      <c r="Y536" s="57"/>
      <c r="Z536" s="57"/>
      <c r="AA536" s="57"/>
      <c r="AB536" s="57"/>
      <c r="AC536" s="57"/>
      <c r="AD536" s="57"/>
      <c r="AE536" s="57"/>
      <c r="AF536" s="64"/>
      <c r="AG536" s="64"/>
      <c r="AH536" s="64"/>
      <c r="AI536" s="64"/>
      <c r="AJ536" s="61"/>
      <c r="AL536" s="62"/>
      <c r="AM536" s="24"/>
      <c r="AS536" s="24"/>
      <c r="AT536" s="24"/>
      <c r="AU536" s="24"/>
      <c r="AV536" s="24"/>
      <c r="AW536" s="24"/>
      <c r="AX536" s="24"/>
      <c r="AZ536" s="171"/>
      <c r="BA536" s="171"/>
      <c r="BB536" s="57"/>
      <c r="BC536" s="203"/>
      <c r="BD536" s="24"/>
      <c r="BE536" s="151"/>
      <c r="BG536" s="151"/>
      <c r="BI536" s="151"/>
      <c r="BL536" s="152"/>
    </row>
    <row r="537" spans="1:64" s="169" customFormat="1">
      <c r="A537" s="24"/>
      <c r="B537" s="24"/>
      <c r="C537" s="57"/>
      <c r="D537" s="57"/>
      <c r="E537" s="57"/>
      <c r="F537" s="57"/>
      <c r="G537" s="57"/>
      <c r="H537" s="57"/>
      <c r="I537" s="57"/>
      <c r="J537" s="57"/>
      <c r="K537" s="57"/>
      <c r="L537" s="57"/>
      <c r="M537" s="57"/>
      <c r="N537" s="57"/>
      <c r="O537" s="63"/>
      <c r="P537" s="57"/>
      <c r="Q537" s="57"/>
      <c r="R537" s="57"/>
      <c r="S537" s="57"/>
      <c r="T537" s="57"/>
      <c r="U537" s="57"/>
      <c r="V537" s="57"/>
      <c r="W537" s="57"/>
      <c r="X537" s="57"/>
      <c r="Y537" s="57"/>
      <c r="Z537" s="57"/>
      <c r="AA537" s="57"/>
      <c r="AB537" s="57"/>
      <c r="AC537" s="57"/>
      <c r="AD537" s="57"/>
      <c r="AE537" s="57"/>
      <c r="AF537" s="64"/>
      <c r="AG537" s="64"/>
      <c r="AH537" s="64"/>
      <c r="AI537" s="64"/>
      <c r="AJ537" s="61"/>
      <c r="AL537" s="62"/>
      <c r="AM537" s="24"/>
      <c r="AS537" s="24"/>
      <c r="AT537" s="24"/>
      <c r="AU537" s="24"/>
      <c r="AV537" s="24"/>
      <c r="AW537" s="24"/>
      <c r="AX537" s="24"/>
      <c r="AZ537" s="171"/>
      <c r="BA537" s="171"/>
      <c r="BB537" s="57"/>
      <c r="BC537" s="203"/>
      <c r="BD537" s="24"/>
      <c r="BE537" s="151"/>
      <c r="BG537" s="151"/>
      <c r="BI537" s="151"/>
      <c r="BL537" s="152"/>
    </row>
    <row r="538" spans="1:64" s="169" customFormat="1">
      <c r="A538" s="24"/>
      <c r="B538" s="24"/>
      <c r="C538" s="57"/>
      <c r="D538" s="57"/>
      <c r="E538" s="57"/>
      <c r="F538" s="57"/>
      <c r="G538" s="57"/>
      <c r="H538" s="57"/>
      <c r="I538" s="57"/>
      <c r="J538" s="57"/>
      <c r="K538" s="57"/>
      <c r="L538" s="57"/>
      <c r="M538" s="57"/>
      <c r="N538" s="57"/>
      <c r="O538" s="63"/>
      <c r="P538" s="57"/>
      <c r="Q538" s="57"/>
      <c r="R538" s="57"/>
      <c r="S538" s="57"/>
      <c r="T538" s="57"/>
      <c r="U538" s="57"/>
      <c r="V538" s="57"/>
      <c r="W538" s="57"/>
      <c r="X538" s="57"/>
      <c r="Y538" s="57"/>
      <c r="Z538" s="57"/>
      <c r="AA538" s="57"/>
      <c r="AB538" s="57"/>
      <c r="AC538" s="57"/>
      <c r="AD538" s="57"/>
      <c r="AE538" s="57"/>
      <c r="AF538" s="64"/>
      <c r="AG538" s="64"/>
      <c r="AH538" s="64"/>
      <c r="AI538" s="64"/>
      <c r="AJ538" s="61"/>
      <c r="AL538" s="62"/>
      <c r="AM538" s="24"/>
      <c r="AS538" s="24"/>
      <c r="AT538" s="24"/>
      <c r="AU538" s="24"/>
      <c r="AV538" s="24"/>
      <c r="AW538" s="24"/>
      <c r="AX538" s="24"/>
      <c r="AZ538" s="171"/>
      <c r="BA538" s="171"/>
      <c r="BB538" s="57"/>
      <c r="BC538" s="203"/>
      <c r="BD538" s="24"/>
      <c r="BE538" s="151"/>
      <c r="BG538" s="151"/>
      <c r="BI538" s="151"/>
      <c r="BL538" s="152"/>
    </row>
    <row r="539" spans="1:64" s="169" customFormat="1">
      <c r="A539" s="24"/>
      <c r="B539" s="24"/>
      <c r="C539" s="57"/>
      <c r="D539" s="57"/>
      <c r="E539" s="57"/>
      <c r="F539" s="57"/>
      <c r="G539" s="57"/>
      <c r="H539" s="57"/>
      <c r="I539" s="57"/>
      <c r="J539" s="57"/>
      <c r="K539" s="57"/>
      <c r="L539" s="57"/>
      <c r="M539" s="57"/>
      <c r="N539" s="57"/>
      <c r="O539" s="63"/>
      <c r="P539" s="57"/>
      <c r="Q539" s="57"/>
      <c r="R539" s="57"/>
      <c r="S539" s="57"/>
      <c r="T539" s="57"/>
      <c r="U539" s="57"/>
      <c r="V539" s="57"/>
      <c r="W539" s="57"/>
      <c r="X539" s="57"/>
      <c r="Y539" s="57"/>
      <c r="Z539" s="57"/>
      <c r="AA539" s="57"/>
      <c r="AB539" s="57"/>
      <c r="AC539" s="57"/>
      <c r="AD539" s="57"/>
      <c r="AE539" s="57"/>
      <c r="AF539" s="64"/>
      <c r="AG539" s="64"/>
      <c r="AH539" s="64"/>
      <c r="AI539" s="64"/>
      <c r="AJ539" s="61"/>
      <c r="AL539" s="62"/>
      <c r="AM539" s="24"/>
      <c r="AS539" s="24"/>
      <c r="AT539" s="24"/>
      <c r="AU539" s="24"/>
      <c r="AV539" s="24"/>
      <c r="AW539" s="24"/>
      <c r="AX539" s="24"/>
      <c r="AZ539" s="171"/>
      <c r="BA539" s="171"/>
      <c r="BB539" s="57"/>
      <c r="BC539" s="203"/>
      <c r="BD539" s="24"/>
      <c r="BE539" s="151"/>
      <c r="BG539" s="151"/>
      <c r="BI539" s="151"/>
      <c r="BL539" s="152"/>
    </row>
    <row r="540" spans="1:64" s="169" customFormat="1">
      <c r="A540" s="24"/>
      <c r="B540" s="24"/>
      <c r="C540" s="57"/>
      <c r="D540" s="57"/>
      <c r="E540" s="57"/>
      <c r="F540" s="57"/>
      <c r="G540" s="57"/>
      <c r="H540" s="57"/>
      <c r="I540" s="57"/>
      <c r="J540" s="57"/>
      <c r="K540" s="57"/>
      <c r="L540" s="57"/>
      <c r="M540" s="57"/>
      <c r="N540" s="57"/>
      <c r="O540" s="63"/>
      <c r="P540" s="57"/>
      <c r="Q540" s="57"/>
      <c r="R540" s="57"/>
      <c r="S540" s="57"/>
      <c r="T540" s="57"/>
      <c r="U540" s="57"/>
      <c r="V540" s="57"/>
      <c r="W540" s="57"/>
      <c r="X540" s="57"/>
      <c r="Y540" s="57"/>
      <c r="Z540" s="57"/>
      <c r="AA540" s="57"/>
      <c r="AB540" s="57"/>
      <c r="AC540" s="57"/>
      <c r="AD540" s="57"/>
      <c r="AE540" s="57"/>
      <c r="AF540" s="64"/>
      <c r="AG540" s="64"/>
      <c r="AH540" s="64"/>
      <c r="AI540" s="64"/>
      <c r="AJ540" s="61"/>
      <c r="AL540" s="62"/>
      <c r="AM540" s="24"/>
      <c r="AS540" s="24"/>
      <c r="AT540" s="24"/>
      <c r="AU540" s="24"/>
      <c r="AV540" s="24"/>
      <c r="AW540" s="24"/>
      <c r="AX540" s="24"/>
      <c r="AZ540" s="171"/>
      <c r="BA540" s="171"/>
      <c r="BB540" s="57"/>
      <c r="BC540" s="203"/>
      <c r="BD540" s="24"/>
      <c r="BE540" s="151"/>
      <c r="BG540" s="151"/>
      <c r="BI540" s="151"/>
      <c r="BL540" s="152"/>
    </row>
    <row r="541" spans="1:64" s="169" customFormat="1">
      <c r="A541" s="24"/>
      <c r="B541" s="24"/>
      <c r="C541" s="57"/>
      <c r="D541" s="57"/>
      <c r="E541" s="57"/>
      <c r="F541" s="57"/>
      <c r="G541" s="57"/>
      <c r="H541" s="57"/>
      <c r="I541" s="57"/>
      <c r="J541" s="57"/>
      <c r="K541" s="57"/>
      <c r="L541" s="57"/>
      <c r="M541" s="57"/>
      <c r="N541" s="57"/>
      <c r="O541" s="63"/>
      <c r="P541" s="57"/>
      <c r="Q541" s="57"/>
      <c r="R541" s="57"/>
      <c r="S541" s="57"/>
      <c r="T541" s="57"/>
      <c r="U541" s="57"/>
      <c r="V541" s="57"/>
      <c r="W541" s="57"/>
      <c r="X541" s="57"/>
      <c r="Y541" s="57"/>
      <c r="Z541" s="57"/>
      <c r="AA541" s="57"/>
      <c r="AB541" s="57"/>
      <c r="AC541" s="57"/>
      <c r="AD541" s="57"/>
      <c r="AE541" s="57"/>
      <c r="AF541" s="64"/>
      <c r="AG541" s="64"/>
      <c r="AH541" s="64"/>
      <c r="AI541" s="64"/>
      <c r="AJ541" s="61"/>
      <c r="AL541" s="62"/>
      <c r="AM541" s="24"/>
      <c r="AS541" s="24"/>
      <c r="AT541" s="24"/>
      <c r="AU541" s="24"/>
      <c r="AV541" s="24"/>
      <c r="AW541" s="24"/>
      <c r="AX541" s="24"/>
      <c r="AZ541" s="171"/>
      <c r="BA541" s="171"/>
      <c r="BB541" s="57"/>
      <c r="BC541" s="203"/>
      <c r="BD541" s="24"/>
      <c r="BE541" s="151"/>
      <c r="BG541" s="151"/>
      <c r="BI541" s="151"/>
      <c r="BL541" s="152"/>
    </row>
    <row r="542" spans="1:64" s="169" customFormat="1">
      <c r="A542" s="24"/>
      <c r="B542" s="24"/>
      <c r="C542" s="57"/>
      <c r="D542" s="57"/>
      <c r="E542" s="57"/>
      <c r="F542" s="57"/>
      <c r="G542" s="57"/>
      <c r="H542" s="57"/>
      <c r="I542" s="57"/>
      <c r="J542" s="57"/>
      <c r="K542" s="57"/>
      <c r="L542" s="57"/>
      <c r="M542" s="57"/>
      <c r="N542" s="57"/>
      <c r="O542" s="63"/>
      <c r="P542" s="57"/>
      <c r="Q542" s="57"/>
      <c r="R542" s="57"/>
      <c r="S542" s="57"/>
      <c r="T542" s="57"/>
      <c r="U542" s="57"/>
      <c r="V542" s="57"/>
      <c r="W542" s="57"/>
      <c r="X542" s="57"/>
      <c r="Y542" s="57"/>
      <c r="Z542" s="57"/>
      <c r="AA542" s="57"/>
      <c r="AB542" s="57"/>
      <c r="AC542" s="57"/>
      <c r="AD542" s="57"/>
      <c r="AE542" s="57"/>
      <c r="AF542" s="64"/>
      <c r="AG542" s="64"/>
      <c r="AH542" s="64"/>
      <c r="AI542" s="64"/>
      <c r="AJ542" s="61"/>
      <c r="AL542" s="62"/>
      <c r="AM542" s="24"/>
      <c r="AS542" s="24"/>
      <c r="AT542" s="24"/>
      <c r="AU542" s="24"/>
      <c r="AV542" s="24"/>
      <c r="AW542" s="24"/>
      <c r="AX542" s="24"/>
      <c r="AZ542" s="171"/>
      <c r="BA542" s="171"/>
      <c r="BB542" s="57"/>
      <c r="BC542" s="203"/>
      <c r="BD542" s="24"/>
      <c r="BE542" s="151"/>
      <c r="BG542" s="151"/>
      <c r="BI542" s="151"/>
      <c r="BL542" s="152"/>
    </row>
    <row r="543" spans="1:64" s="169" customFormat="1">
      <c r="A543" s="24"/>
      <c r="B543" s="24"/>
      <c r="C543" s="57"/>
      <c r="D543" s="57"/>
      <c r="E543" s="57"/>
      <c r="F543" s="57"/>
      <c r="G543" s="57"/>
      <c r="H543" s="57"/>
      <c r="I543" s="57"/>
      <c r="J543" s="57"/>
      <c r="K543" s="57"/>
      <c r="L543" s="57"/>
      <c r="M543" s="57"/>
      <c r="N543" s="57"/>
      <c r="O543" s="63"/>
      <c r="P543" s="57"/>
      <c r="Q543" s="57"/>
      <c r="R543" s="57"/>
      <c r="S543" s="57"/>
      <c r="T543" s="57"/>
      <c r="U543" s="57"/>
      <c r="V543" s="57"/>
      <c r="W543" s="57"/>
      <c r="X543" s="57"/>
      <c r="Y543" s="57"/>
      <c r="Z543" s="57"/>
      <c r="AA543" s="57"/>
      <c r="AB543" s="57"/>
      <c r="AC543" s="57"/>
      <c r="AD543" s="57"/>
      <c r="AE543" s="57"/>
      <c r="AF543" s="64"/>
      <c r="AG543" s="64"/>
      <c r="AH543" s="64"/>
      <c r="AI543" s="64"/>
      <c r="AJ543" s="61"/>
      <c r="AL543" s="62"/>
      <c r="AM543" s="24"/>
      <c r="AS543" s="24"/>
      <c r="AT543" s="24"/>
      <c r="AU543" s="24"/>
      <c r="AV543" s="24"/>
      <c r="AW543" s="24"/>
      <c r="AX543" s="24"/>
      <c r="AZ543" s="171"/>
      <c r="BA543" s="171"/>
      <c r="BB543" s="57"/>
      <c r="BC543" s="203"/>
      <c r="BD543" s="24"/>
      <c r="BE543" s="151"/>
      <c r="BG543" s="151"/>
      <c r="BI543" s="151"/>
      <c r="BL543" s="152"/>
    </row>
    <row r="544" spans="1:64" s="169" customFormat="1">
      <c r="A544" s="24"/>
      <c r="B544" s="24"/>
      <c r="C544" s="57"/>
      <c r="D544" s="57"/>
      <c r="E544" s="57"/>
      <c r="F544" s="57"/>
      <c r="G544" s="57"/>
      <c r="H544" s="57"/>
      <c r="I544" s="57"/>
      <c r="J544" s="57"/>
      <c r="K544" s="57"/>
      <c r="L544" s="57"/>
      <c r="M544" s="57"/>
      <c r="N544" s="57"/>
      <c r="O544" s="63"/>
      <c r="P544" s="57"/>
      <c r="Q544" s="57"/>
      <c r="R544" s="57"/>
      <c r="S544" s="57"/>
      <c r="T544" s="57"/>
      <c r="U544" s="57"/>
      <c r="V544" s="57"/>
      <c r="W544" s="57"/>
      <c r="X544" s="57"/>
      <c r="Y544" s="57"/>
      <c r="Z544" s="57"/>
      <c r="AA544" s="57"/>
      <c r="AB544" s="57"/>
      <c r="AC544" s="57"/>
      <c r="AD544" s="57"/>
      <c r="AE544" s="57"/>
      <c r="AF544" s="64"/>
      <c r="AG544" s="64"/>
      <c r="AH544" s="64"/>
      <c r="AI544" s="64"/>
      <c r="AJ544" s="61"/>
      <c r="AL544" s="62"/>
      <c r="AM544" s="24"/>
      <c r="AS544" s="24"/>
      <c r="AT544" s="24"/>
      <c r="AU544" s="24"/>
      <c r="AV544" s="24"/>
      <c r="AW544" s="24"/>
      <c r="AX544" s="24"/>
      <c r="AZ544" s="171"/>
      <c r="BA544" s="171"/>
      <c r="BB544" s="57"/>
      <c r="BC544" s="203"/>
      <c r="BD544" s="24"/>
      <c r="BE544" s="151"/>
      <c r="BG544" s="151"/>
      <c r="BI544" s="151"/>
      <c r="BL544" s="152"/>
    </row>
    <row r="545" spans="1:64" s="169" customFormat="1">
      <c r="A545" s="24"/>
      <c r="B545" s="24"/>
      <c r="C545" s="57"/>
      <c r="D545" s="57"/>
      <c r="E545" s="57"/>
      <c r="F545" s="57"/>
      <c r="G545" s="57"/>
      <c r="H545" s="57"/>
      <c r="I545" s="57"/>
      <c r="J545" s="57"/>
      <c r="K545" s="57"/>
      <c r="L545" s="57"/>
      <c r="M545" s="57"/>
      <c r="N545" s="57"/>
      <c r="O545" s="63"/>
      <c r="P545" s="57"/>
      <c r="Q545" s="57"/>
      <c r="R545" s="57"/>
      <c r="S545" s="57"/>
      <c r="T545" s="57"/>
      <c r="U545" s="57"/>
      <c r="V545" s="57"/>
      <c r="W545" s="57"/>
      <c r="X545" s="57"/>
      <c r="Y545" s="57"/>
      <c r="Z545" s="57"/>
      <c r="AA545" s="57"/>
      <c r="AB545" s="57"/>
      <c r="AC545" s="57"/>
      <c r="AD545" s="57"/>
      <c r="AE545" s="57"/>
      <c r="AF545" s="64"/>
      <c r="AG545" s="64"/>
      <c r="AH545" s="64"/>
      <c r="AI545" s="64"/>
      <c r="AJ545" s="61"/>
      <c r="AL545" s="62"/>
      <c r="AM545" s="24"/>
      <c r="AS545" s="24"/>
      <c r="AT545" s="24"/>
      <c r="AU545" s="24"/>
      <c r="AV545" s="24"/>
      <c r="AW545" s="24"/>
      <c r="AX545" s="24"/>
      <c r="AZ545" s="171"/>
      <c r="BA545" s="171"/>
      <c r="BB545" s="57"/>
      <c r="BC545" s="203"/>
      <c r="BD545" s="24"/>
      <c r="BE545" s="151"/>
      <c r="BG545" s="151"/>
      <c r="BI545" s="151"/>
      <c r="BL545" s="152"/>
    </row>
    <row r="546" spans="1:64" s="169" customFormat="1">
      <c r="A546" s="24"/>
      <c r="B546" s="24"/>
      <c r="C546" s="57"/>
      <c r="D546" s="57"/>
      <c r="E546" s="57"/>
      <c r="F546" s="57"/>
      <c r="G546" s="57"/>
      <c r="H546" s="57"/>
      <c r="I546" s="57"/>
      <c r="J546" s="57"/>
      <c r="K546" s="57"/>
      <c r="L546" s="57"/>
      <c r="M546" s="57"/>
      <c r="N546" s="57"/>
      <c r="O546" s="63"/>
      <c r="P546" s="57"/>
      <c r="Q546" s="57"/>
      <c r="R546" s="57"/>
      <c r="S546" s="57"/>
      <c r="T546" s="57"/>
      <c r="U546" s="57"/>
      <c r="V546" s="57"/>
      <c r="W546" s="57"/>
      <c r="X546" s="57"/>
      <c r="Y546" s="57"/>
      <c r="Z546" s="57"/>
      <c r="AA546" s="57"/>
      <c r="AB546" s="57"/>
      <c r="AC546" s="57"/>
      <c r="AD546" s="57"/>
      <c r="AE546" s="57"/>
      <c r="AF546" s="64"/>
      <c r="AG546" s="64"/>
      <c r="AH546" s="64"/>
      <c r="AI546" s="64"/>
      <c r="AJ546" s="61"/>
      <c r="AL546" s="62"/>
      <c r="AM546" s="24"/>
      <c r="AS546" s="24"/>
      <c r="AT546" s="24"/>
      <c r="AU546" s="24"/>
      <c r="AV546" s="24"/>
      <c r="AW546" s="24"/>
      <c r="AX546" s="24"/>
      <c r="AZ546" s="171"/>
      <c r="BA546" s="171"/>
      <c r="BB546" s="57"/>
      <c r="BC546" s="203"/>
      <c r="BD546" s="24"/>
      <c r="BE546" s="151"/>
      <c r="BG546" s="151"/>
      <c r="BI546" s="151"/>
      <c r="BL546" s="152"/>
    </row>
    <row r="547" spans="1:64" s="169" customFormat="1">
      <c r="A547" s="24"/>
      <c r="B547" s="24"/>
      <c r="C547" s="57"/>
      <c r="D547" s="57"/>
      <c r="E547" s="57"/>
      <c r="F547" s="57"/>
      <c r="G547" s="57"/>
      <c r="H547" s="57"/>
      <c r="I547" s="57"/>
      <c r="J547" s="57"/>
      <c r="K547" s="57"/>
      <c r="L547" s="57"/>
      <c r="M547" s="57"/>
      <c r="N547" s="57"/>
      <c r="O547" s="63"/>
      <c r="P547" s="57"/>
      <c r="Q547" s="57"/>
      <c r="R547" s="57"/>
      <c r="S547" s="57"/>
      <c r="T547" s="57"/>
      <c r="U547" s="57"/>
      <c r="V547" s="57"/>
      <c r="W547" s="57"/>
      <c r="X547" s="57"/>
      <c r="Y547" s="57"/>
      <c r="Z547" s="57"/>
      <c r="AA547" s="57"/>
      <c r="AB547" s="57"/>
      <c r="AC547" s="57"/>
      <c r="AD547" s="57"/>
      <c r="AE547" s="57"/>
      <c r="AF547" s="64"/>
      <c r="AG547" s="64"/>
      <c r="AH547" s="64"/>
      <c r="AI547" s="64"/>
      <c r="AJ547" s="61"/>
      <c r="AL547" s="62"/>
      <c r="AM547" s="24"/>
      <c r="AS547" s="24"/>
      <c r="AT547" s="24"/>
      <c r="AU547" s="24"/>
      <c r="AV547" s="24"/>
      <c r="AW547" s="24"/>
      <c r="AX547" s="24"/>
      <c r="AZ547" s="171"/>
      <c r="BA547" s="171"/>
      <c r="BB547" s="57"/>
      <c r="BC547" s="203"/>
      <c r="BD547" s="24"/>
      <c r="BE547" s="151"/>
      <c r="BG547" s="151"/>
      <c r="BI547" s="151"/>
      <c r="BL547" s="152"/>
    </row>
    <row r="548" spans="1:64" s="169" customFormat="1">
      <c r="A548" s="24"/>
      <c r="B548" s="24"/>
      <c r="C548" s="57"/>
      <c r="D548" s="57"/>
      <c r="E548" s="57"/>
      <c r="F548" s="57"/>
      <c r="G548" s="57"/>
      <c r="H548" s="57"/>
      <c r="I548" s="57"/>
      <c r="J548" s="57"/>
      <c r="K548" s="57"/>
      <c r="L548" s="57"/>
      <c r="M548" s="57"/>
      <c r="N548" s="57"/>
      <c r="O548" s="63"/>
      <c r="P548" s="57"/>
      <c r="Q548" s="57"/>
      <c r="R548" s="57"/>
      <c r="S548" s="57"/>
      <c r="T548" s="57"/>
      <c r="U548" s="57"/>
      <c r="V548" s="57"/>
      <c r="W548" s="57"/>
      <c r="X548" s="57"/>
      <c r="Y548" s="57"/>
      <c r="Z548" s="57"/>
      <c r="AA548" s="57"/>
      <c r="AB548" s="57"/>
      <c r="AC548" s="57"/>
      <c r="AD548" s="57"/>
      <c r="AE548" s="57"/>
      <c r="AF548" s="64"/>
      <c r="AG548" s="64"/>
      <c r="AH548" s="64"/>
      <c r="AI548" s="64"/>
      <c r="AJ548" s="61"/>
      <c r="AL548" s="62"/>
      <c r="AM548" s="24"/>
      <c r="AS548" s="24"/>
      <c r="AT548" s="24"/>
      <c r="AU548" s="24"/>
      <c r="AV548" s="24"/>
      <c r="AW548" s="24"/>
      <c r="AX548" s="24"/>
      <c r="AZ548" s="171"/>
      <c r="BA548" s="171"/>
      <c r="BB548" s="57"/>
      <c r="BC548" s="203"/>
      <c r="BD548" s="24"/>
      <c r="BE548" s="151"/>
      <c r="BG548" s="151"/>
      <c r="BI548" s="151"/>
      <c r="BL548" s="152"/>
    </row>
    <row r="549" spans="1:64" s="169" customFormat="1">
      <c r="A549" s="24"/>
      <c r="B549" s="24"/>
      <c r="C549" s="57"/>
      <c r="D549" s="57"/>
      <c r="E549" s="57"/>
      <c r="F549" s="57"/>
      <c r="G549" s="57"/>
      <c r="H549" s="57"/>
      <c r="I549" s="57"/>
      <c r="J549" s="57"/>
      <c r="K549" s="57"/>
      <c r="L549" s="57"/>
      <c r="M549" s="57"/>
      <c r="N549" s="57"/>
      <c r="O549" s="63"/>
      <c r="P549" s="57"/>
      <c r="Q549" s="57"/>
      <c r="R549" s="57"/>
      <c r="S549" s="57"/>
      <c r="T549" s="57"/>
      <c r="U549" s="57"/>
      <c r="V549" s="57"/>
      <c r="W549" s="57"/>
      <c r="X549" s="57"/>
      <c r="Y549" s="57"/>
      <c r="Z549" s="57"/>
      <c r="AA549" s="57"/>
      <c r="AB549" s="57"/>
      <c r="AC549" s="57"/>
      <c r="AD549" s="57"/>
      <c r="AE549" s="57"/>
      <c r="AF549" s="64"/>
      <c r="AG549" s="64"/>
      <c r="AH549" s="64"/>
      <c r="AI549" s="64"/>
      <c r="AJ549" s="61"/>
      <c r="AL549" s="62"/>
      <c r="AM549" s="24"/>
      <c r="AS549" s="24"/>
      <c r="AT549" s="24"/>
      <c r="AU549" s="24"/>
      <c r="AV549" s="24"/>
      <c r="AW549" s="24"/>
      <c r="AX549" s="24"/>
      <c r="AZ549" s="171"/>
      <c r="BA549" s="171"/>
      <c r="BB549" s="57"/>
      <c r="BC549" s="203"/>
      <c r="BD549" s="24"/>
      <c r="BE549" s="151"/>
      <c r="BG549" s="151"/>
      <c r="BI549" s="151"/>
      <c r="BL549" s="152"/>
    </row>
    <row r="550" spans="1:64" s="169" customFormat="1">
      <c r="A550" s="24"/>
      <c r="B550" s="24"/>
      <c r="C550" s="57"/>
      <c r="D550" s="57"/>
      <c r="E550" s="57"/>
      <c r="F550" s="57"/>
      <c r="G550" s="57"/>
      <c r="H550" s="57"/>
      <c r="I550" s="57"/>
      <c r="J550" s="57"/>
      <c r="K550" s="57"/>
      <c r="L550" s="57"/>
      <c r="M550" s="57"/>
      <c r="N550" s="57"/>
      <c r="O550" s="63"/>
      <c r="P550" s="57"/>
      <c r="Q550" s="57"/>
      <c r="R550" s="57"/>
      <c r="S550" s="57"/>
      <c r="T550" s="57"/>
      <c r="U550" s="57"/>
      <c r="V550" s="57"/>
      <c r="W550" s="57"/>
      <c r="X550" s="57"/>
      <c r="Y550" s="57"/>
      <c r="Z550" s="57"/>
      <c r="AA550" s="57"/>
      <c r="AB550" s="57"/>
      <c r="AC550" s="57"/>
      <c r="AD550" s="57"/>
      <c r="AE550" s="57"/>
      <c r="AF550" s="64"/>
      <c r="AG550" s="64"/>
      <c r="AH550" s="64"/>
      <c r="AI550" s="64"/>
      <c r="AJ550" s="61"/>
      <c r="AL550" s="62"/>
      <c r="AM550" s="24"/>
      <c r="AS550" s="24"/>
      <c r="AT550" s="24"/>
      <c r="AU550" s="24"/>
      <c r="AV550" s="24"/>
      <c r="AW550" s="24"/>
      <c r="AX550" s="24"/>
      <c r="AZ550" s="171"/>
      <c r="BA550" s="171"/>
      <c r="BB550" s="57"/>
      <c r="BC550" s="203"/>
      <c r="BD550" s="24"/>
      <c r="BE550" s="151"/>
      <c r="BG550" s="151"/>
      <c r="BI550" s="151"/>
      <c r="BL550" s="152"/>
    </row>
    <row r="551" spans="1:64" s="169" customFormat="1">
      <c r="A551" s="24"/>
      <c r="B551" s="24"/>
      <c r="C551" s="57"/>
      <c r="D551" s="57"/>
      <c r="E551" s="57"/>
      <c r="F551" s="57"/>
      <c r="G551" s="57"/>
      <c r="H551" s="57"/>
      <c r="I551" s="57"/>
      <c r="J551" s="57"/>
      <c r="K551" s="57"/>
      <c r="L551" s="57"/>
      <c r="M551" s="57"/>
      <c r="N551" s="57"/>
      <c r="O551" s="63"/>
      <c r="P551" s="57"/>
      <c r="Q551" s="57"/>
      <c r="R551" s="57"/>
      <c r="S551" s="57"/>
      <c r="T551" s="57"/>
      <c r="U551" s="57"/>
      <c r="V551" s="57"/>
      <c r="W551" s="57"/>
      <c r="X551" s="57"/>
      <c r="Y551" s="57"/>
      <c r="Z551" s="57"/>
      <c r="AA551" s="57"/>
      <c r="AB551" s="57"/>
      <c r="AC551" s="57"/>
      <c r="AD551" s="57"/>
      <c r="AE551" s="57"/>
      <c r="AF551" s="64"/>
      <c r="AG551" s="64"/>
      <c r="AH551" s="64"/>
      <c r="AI551" s="64"/>
      <c r="AJ551" s="61"/>
      <c r="AL551" s="62"/>
      <c r="AM551" s="24"/>
      <c r="AS551" s="24"/>
      <c r="AT551" s="24"/>
      <c r="AU551" s="24"/>
      <c r="AV551" s="24"/>
      <c r="AW551" s="24"/>
      <c r="AX551" s="24"/>
      <c r="AZ551" s="171"/>
      <c r="BA551" s="171"/>
      <c r="BB551" s="57"/>
      <c r="BC551" s="203"/>
      <c r="BD551" s="24"/>
      <c r="BE551" s="151"/>
      <c r="BG551" s="151"/>
      <c r="BI551" s="151"/>
      <c r="BL551" s="152"/>
    </row>
    <row r="552" spans="1:64" s="169" customFormat="1">
      <c r="A552" s="24"/>
      <c r="B552" s="24"/>
      <c r="C552" s="57"/>
      <c r="D552" s="57"/>
      <c r="E552" s="57"/>
      <c r="F552" s="57"/>
      <c r="G552" s="57"/>
      <c r="H552" s="57"/>
      <c r="I552" s="57"/>
      <c r="J552" s="57"/>
      <c r="K552" s="57"/>
      <c r="L552" s="57"/>
      <c r="M552" s="57"/>
      <c r="N552" s="57"/>
      <c r="O552" s="63"/>
      <c r="P552" s="57"/>
      <c r="Q552" s="57"/>
      <c r="R552" s="57"/>
      <c r="S552" s="57"/>
      <c r="T552" s="57"/>
      <c r="U552" s="57"/>
      <c r="V552" s="57"/>
      <c r="W552" s="57"/>
      <c r="X552" s="57"/>
      <c r="Y552" s="57"/>
      <c r="Z552" s="57"/>
      <c r="AA552" s="57"/>
      <c r="AB552" s="57"/>
      <c r="AC552" s="57"/>
      <c r="AD552" s="57"/>
      <c r="AE552" s="57"/>
      <c r="AF552" s="64"/>
      <c r="AG552" s="64"/>
      <c r="AH552" s="64"/>
      <c r="AI552" s="64"/>
      <c r="AJ552" s="61"/>
      <c r="AL552" s="62"/>
      <c r="AM552" s="24"/>
      <c r="AS552" s="24"/>
      <c r="AT552" s="24"/>
      <c r="AU552" s="24"/>
      <c r="AV552" s="24"/>
      <c r="AW552" s="24"/>
      <c r="AX552" s="24"/>
      <c r="AZ552" s="171"/>
      <c r="BA552" s="171"/>
      <c r="BB552" s="57"/>
      <c r="BC552" s="203"/>
      <c r="BD552" s="24"/>
      <c r="BE552" s="151"/>
      <c r="BG552" s="151"/>
      <c r="BI552" s="151"/>
      <c r="BL552" s="152"/>
    </row>
    <row r="553" spans="1:64" s="169" customFormat="1">
      <c r="A553" s="24"/>
      <c r="B553" s="24"/>
      <c r="C553" s="57"/>
      <c r="D553" s="57"/>
      <c r="E553" s="57"/>
      <c r="F553" s="57"/>
      <c r="G553" s="57"/>
      <c r="H553" s="57"/>
      <c r="I553" s="57"/>
      <c r="J553" s="57"/>
      <c r="K553" s="57"/>
      <c r="L553" s="57"/>
      <c r="M553" s="57"/>
      <c r="N553" s="57"/>
      <c r="O553" s="63"/>
      <c r="P553" s="57"/>
      <c r="Q553" s="57"/>
      <c r="R553" s="57"/>
      <c r="S553" s="57"/>
      <c r="T553" s="57"/>
      <c r="U553" s="57"/>
      <c r="V553" s="57"/>
      <c r="W553" s="57"/>
      <c r="X553" s="57"/>
      <c r="Y553" s="57"/>
      <c r="Z553" s="57"/>
      <c r="AA553" s="57"/>
      <c r="AB553" s="57"/>
      <c r="AC553" s="57"/>
      <c r="AD553" s="57"/>
      <c r="AE553" s="57"/>
      <c r="AF553" s="64"/>
      <c r="AG553" s="64"/>
      <c r="AH553" s="64"/>
      <c r="AI553" s="64"/>
      <c r="AJ553" s="61"/>
      <c r="AL553" s="62"/>
      <c r="AM553" s="24"/>
      <c r="AS553" s="24"/>
      <c r="AT553" s="24"/>
      <c r="AU553" s="24"/>
      <c r="AV553" s="24"/>
      <c r="AW553" s="24"/>
      <c r="AX553" s="24"/>
      <c r="AZ553" s="171"/>
      <c r="BA553" s="171"/>
      <c r="BB553" s="57"/>
      <c r="BC553" s="203"/>
      <c r="BD553" s="24"/>
      <c r="BE553" s="151"/>
      <c r="BG553" s="151"/>
      <c r="BI553" s="151"/>
      <c r="BL553" s="152"/>
    </row>
    <row r="554" spans="1:64" s="169" customFormat="1">
      <c r="A554" s="24"/>
      <c r="B554" s="24"/>
      <c r="C554" s="57"/>
      <c r="D554" s="57"/>
      <c r="E554" s="57"/>
      <c r="F554" s="57"/>
      <c r="G554" s="57"/>
      <c r="H554" s="57"/>
      <c r="I554" s="57"/>
      <c r="J554" s="57"/>
      <c r="K554" s="57"/>
      <c r="L554" s="57"/>
      <c r="M554" s="57"/>
      <c r="N554" s="57"/>
      <c r="O554" s="63"/>
      <c r="P554" s="57"/>
      <c r="Q554" s="57"/>
      <c r="R554" s="57"/>
      <c r="S554" s="57"/>
      <c r="T554" s="57"/>
      <c r="U554" s="57"/>
      <c r="V554" s="57"/>
      <c r="W554" s="57"/>
      <c r="X554" s="57"/>
      <c r="Y554" s="57"/>
      <c r="Z554" s="57"/>
      <c r="AA554" s="57"/>
      <c r="AB554" s="57"/>
      <c r="AC554" s="57"/>
      <c r="AD554" s="57"/>
      <c r="AE554" s="57"/>
      <c r="AF554" s="64"/>
      <c r="AG554" s="64"/>
      <c r="AH554" s="64"/>
      <c r="AI554" s="64"/>
      <c r="AJ554" s="61"/>
      <c r="AL554" s="62"/>
      <c r="AM554" s="24"/>
      <c r="AS554" s="24"/>
      <c r="AT554" s="24"/>
      <c r="AU554" s="24"/>
      <c r="AV554" s="24"/>
      <c r="AW554" s="24"/>
      <c r="AX554" s="24"/>
      <c r="AZ554" s="171"/>
      <c r="BA554" s="171"/>
      <c r="BB554" s="57"/>
      <c r="BC554" s="203"/>
      <c r="BD554" s="24"/>
      <c r="BE554" s="151"/>
      <c r="BG554" s="151"/>
      <c r="BI554" s="151"/>
      <c r="BL554" s="152"/>
    </row>
    <row r="555" spans="1:64" s="169" customFormat="1">
      <c r="A555" s="24"/>
      <c r="B555" s="24"/>
      <c r="C555" s="57"/>
      <c r="D555" s="57"/>
      <c r="E555" s="57"/>
      <c r="F555" s="57"/>
      <c r="G555" s="57"/>
      <c r="H555" s="57"/>
      <c r="I555" s="57"/>
      <c r="J555" s="57"/>
      <c r="K555" s="57"/>
      <c r="L555" s="57"/>
      <c r="M555" s="57"/>
      <c r="N555" s="57"/>
      <c r="O555" s="63"/>
      <c r="P555" s="57"/>
      <c r="Q555" s="57"/>
      <c r="R555" s="57"/>
      <c r="S555" s="57"/>
      <c r="T555" s="57"/>
      <c r="U555" s="57"/>
      <c r="V555" s="57"/>
      <c r="W555" s="57"/>
      <c r="X555" s="57"/>
      <c r="Y555" s="57"/>
      <c r="Z555" s="57"/>
      <c r="AA555" s="57"/>
      <c r="AB555" s="57"/>
      <c r="AC555" s="57"/>
      <c r="AD555" s="57"/>
      <c r="AE555" s="57"/>
      <c r="AF555" s="64"/>
      <c r="AG555" s="64"/>
      <c r="AH555" s="64"/>
      <c r="AI555" s="64"/>
      <c r="AJ555" s="61"/>
      <c r="AL555" s="62"/>
      <c r="AM555" s="24"/>
      <c r="AS555" s="24"/>
      <c r="AT555" s="24"/>
      <c r="AU555" s="24"/>
      <c r="AV555" s="24"/>
      <c r="AW555" s="24"/>
      <c r="AX555" s="24"/>
      <c r="AZ555" s="171"/>
      <c r="BA555" s="171"/>
      <c r="BB555" s="57"/>
      <c r="BC555" s="203"/>
      <c r="BD555" s="24"/>
      <c r="BE555" s="151"/>
      <c r="BG555" s="151"/>
      <c r="BI555" s="151"/>
      <c r="BL555" s="152"/>
    </row>
    <row r="556" spans="1:64" s="169" customFormat="1">
      <c r="A556" s="24"/>
      <c r="B556" s="24"/>
      <c r="C556" s="57"/>
      <c r="D556" s="57"/>
      <c r="E556" s="57"/>
      <c r="F556" s="57"/>
      <c r="G556" s="57"/>
      <c r="H556" s="57"/>
      <c r="I556" s="57"/>
      <c r="J556" s="57"/>
      <c r="K556" s="57"/>
      <c r="L556" s="57"/>
      <c r="M556" s="57"/>
      <c r="N556" s="57"/>
      <c r="O556" s="63"/>
      <c r="P556" s="57"/>
      <c r="Q556" s="57"/>
      <c r="R556" s="57"/>
      <c r="S556" s="57"/>
      <c r="T556" s="57"/>
      <c r="U556" s="57"/>
      <c r="V556" s="57"/>
      <c r="W556" s="57"/>
      <c r="X556" s="57"/>
      <c r="Y556" s="57"/>
      <c r="Z556" s="57"/>
      <c r="AA556" s="57"/>
      <c r="AB556" s="57"/>
      <c r="AC556" s="57"/>
      <c r="AD556" s="57"/>
      <c r="AE556" s="57"/>
      <c r="AF556" s="64"/>
      <c r="AG556" s="64"/>
      <c r="AH556" s="64"/>
      <c r="AI556" s="64"/>
      <c r="AJ556" s="61"/>
      <c r="AL556" s="62"/>
      <c r="AM556" s="24"/>
      <c r="AS556" s="24"/>
      <c r="AT556" s="24"/>
      <c r="AU556" s="24"/>
      <c r="AV556" s="24"/>
      <c r="AW556" s="24"/>
      <c r="AX556" s="24"/>
      <c r="AZ556" s="171"/>
      <c r="BA556" s="171"/>
      <c r="BB556" s="57"/>
      <c r="BC556" s="203"/>
      <c r="BD556" s="24"/>
      <c r="BE556" s="151"/>
      <c r="BG556" s="151"/>
      <c r="BI556" s="151"/>
      <c r="BL556" s="152"/>
    </row>
    <row r="557" spans="1:64" s="169" customFormat="1">
      <c r="A557" s="24"/>
      <c r="B557" s="24"/>
      <c r="C557" s="57"/>
      <c r="D557" s="57"/>
      <c r="E557" s="57"/>
      <c r="F557" s="57"/>
      <c r="G557" s="57"/>
      <c r="H557" s="57"/>
      <c r="I557" s="57"/>
      <c r="J557" s="57"/>
      <c r="K557" s="57"/>
      <c r="L557" s="57"/>
      <c r="M557" s="57"/>
      <c r="N557" s="57"/>
      <c r="O557" s="63"/>
      <c r="P557" s="57"/>
      <c r="Q557" s="57"/>
      <c r="R557" s="57"/>
      <c r="S557" s="57"/>
      <c r="T557" s="57"/>
      <c r="U557" s="57"/>
      <c r="V557" s="57"/>
      <c r="W557" s="57"/>
      <c r="X557" s="57"/>
      <c r="Y557" s="57"/>
      <c r="Z557" s="57"/>
      <c r="AA557" s="57"/>
      <c r="AB557" s="57"/>
      <c r="AC557" s="57"/>
      <c r="AD557" s="57"/>
      <c r="AE557" s="57"/>
      <c r="AF557" s="64"/>
      <c r="AG557" s="64"/>
      <c r="AH557" s="64"/>
      <c r="AI557" s="64"/>
      <c r="AJ557" s="61"/>
      <c r="AL557" s="62"/>
      <c r="AM557" s="24"/>
      <c r="AS557" s="24"/>
      <c r="AT557" s="24"/>
      <c r="AU557" s="24"/>
      <c r="AV557" s="24"/>
      <c r="AW557" s="24"/>
      <c r="AX557" s="24"/>
      <c r="AZ557" s="171"/>
      <c r="BA557" s="171"/>
      <c r="BB557" s="57"/>
      <c r="BC557" s="203"/>
      <c r="BD557" s="24"/>
      <c r="BE557" s="151"/>
      <c r="BG557" s="151"/>
      <c r="BI557" s="151"/>
      <c r="BL557" s="152"/>
    </row>
    <row r="558" spans="1:64" s="169" customFormat="1">
      <c r="A558" s="24"/>
      <c r="B558" s="24"/>
      <c r="C558" s="57"/>
      <c r="D558" s="57"/>
      <c r="E558" s="57"/>
      <c r="F558" s="57"/>
      <c r="G558" s="57"/>
      <c r="H558" s="57"/>
      <c r="I558" s="57"/>
      <c r="J558" s="57"/>
      <c r="K558" s="57"/>
      <c r="L558" s="57"/>
      <c r="M558" s="57"/>
      <c r="N558" s="57"/>
      <c r="O558" s="63"/>
      <c r="P558" s="57"/>
      <c r="Q558" s="57"/>
      <c r="R558" s="57"/>
      <c r="S558" s="57"/>
      <c r="T558" s="57"/>
      <c r="U558" s="57"/>
      <c r="V558" s="57"/>
      <c r="W558" s="57"/>
      <c r="X558" s="57"/>
      <c r="Y558" s="57"/>
      <c r="Z558" s="57"/>
      <c r="AA558" s="57"/>
      <c r="AB558" s="57"/>
      <c r="AC558" s="57"/>
      <c r="AD558" s="57"/>
      <c r="AE558" s="57"/>
      <c r="AF558" s="64"/>
      <c r="AG558" s="64"/>
      <c r="AH558" s="64"/>
      <c r="AI558" s="64"/>
      <c r="AJ558" s="61"/>
      <c r="AL558" s="62"/>
      <c r="AM558" s="24"/>
      <c r="AS558" s="24"/>
      <c r="AT558" s="24"/>
      <c r="AU558" s="24"/>
      <c r="AV558" s="24"/>
      <c r="AW558" s="24"/>
      <c r="AX558" s="24"/>
      <c r="AZ558" s="171"/>
      <c r="BA558" s="171"/>
      <c r="BB558" s="57"/>
      <c r="BC558" s="203"/>
      <c r="BD558" s="24"/>
      <c r="BE558" s="151"/>
      <c r="BG558" s="151"/>
      <c r="BI558" s="151"/>
      <c r="BL558" s="152"/>
    </row>
    <row r="559" spans="1:64" s="169" customFormat="1">
      <c r="A559" s="24"/>
      <c r="B559" s="24"/>
      <c r="C559" s="57"/>
      <c r="D559" s="57"/>
      <c r="E559" s="57"/>
      <c r="F559" s="57"/>
      <c r="G559" s="57"/>
      <c r="H559" s="57"/>
      <c r="I559" s="57"/>
      <c r="J559" s="57"/>
      <c r="K559" s="57"/>
      <c r="L559" s="57"/>
      <c r="M559" s="57"/>
      <c r="N559" s="57"/>
      <c r="O559" s="63"/>
      <c r="P559" s="57"/>
      <c r="Q559" s="57"/>
      <c r="R559" s="57"/>
      <c r="S559" s="57"/>
      <c r="T559" s="57"/>
      <c r="U559" s="57"/>
      <c r="V559" s="57"/>
      <c r="W559" s="57"/>
      <c r="X559" s="57"/>
      <c r="Y559" s="57"/>
      <c r="Z559" s="57"/>
      <c r="AA559" s="57"/>
      <c r="AB559" s="57"/>
      <c r="AC559" s="57"/>
      <c r="AD559" s="57"/>
      <c r="AE559" s="57"/>
      <c r="AF559" s="64"/>
      <c r="AG559" s="64"/>
      <c r="AH559" s="64"/>
      <c r="AI559" s="64"/>
      <c r="AJ559" s="61"/>
      <c r="AL559" s="62"/>
      <c r="AM559" s="24"/>
      <c r="AS559" s="24"/>
      <c r="AT559" s="24"/>
      <c r="AU559" s="24"/>
      <c r="AV559" s="24"/>
      <c r="AW559" s="24"/>
      <c r="AX559" s="24"/>
      <c r="AZ559" s="171"/>
      <c r="BA559" s="171"/>
      <c r="BB559" s="57"/>
      <c r="BC559" s="203"/>
      <c r="BD559" s="24"/>
      <c r="BE559" s="151"/>
      <c r="BG559" s="151"/>
      <c r="BI559" s="151"/>
      <c r="BL559" s="152"/>
    </row>
    <row r="560" spans="1:64" s="169" customFormat="1">
      <c r="A560" s="24"/>
      <c r="B560" s="24"/>
      <c r="C560" s="57"/>
      <c r="D560" s="57"/>
      <c r="E560" s="57"/>
      <c r="F560" s="57"/>
      <c r="G560" s="57"/>
      <c r="H560" s="57"/>
      <c r="I560" s="57"/>
      <c r="J560" s="57"/>
      <c r="K560" s="57"/>
      <c r="L560" s="57"/>
      <c r="M560" s="57"/>
      <c r="N560" s="57"/>
      <c r="O560" s="63"/>
      <c r="P560" s="57"/>
      <c r="Q560" s="57"/>
      <c r="R560" s="57"/>
      <c r="S560" s="57"/>
      <c r="T560" s="57"/>
      <c r="U560" s="57"/>
      <c r="V560" s="57"/>
      <c r="W560" s="57"/>
      <c r="X560" s="57"/>
      <c r="Y560" s="57"/>
      <c r="Z560" s="57"/>
      <c r="AA560" s="57"/>
      <c r="AB560" s="57"/>
      <c r="AC560" s="57"/>
      <c r="AD560" s="57"/>
      <c r="AE560" s="57"/>
      <c r="AF560" s="64"/>
      <c r="AG560" s="64"/>
      <c r="AH560" s="64"/>
      <c r="AI560" s="64"/>
      <c r="AJ560" s="61"/>
      <c r="AL560" s="62"/>
      <c r="AM560" s="24"/>
      <c r="AS560" s="24"/>
      <c r="AT560" s="24"/>
      <c r="AU560" s="24"/>
      <c r="AV560" s="24"/>
      <c r="AW560" s="24"/>
      <c r="AX560" s="24"/>
      <c r="AZ560" s="171"/>
      <c r="BA560" s="171"/>
      <c r="BB560" s="57"/>
      <c r="BC560" s="203"/>
      <c r="BD560" s="24"/>
      <c r="BE560" s="151"/>
      <c r="BG560" s="151"/>
      <c r="BI560" s="151"/>
      <c r="BL560" s="152"/>
    </row>
    <row r="561" spans="1:64" s="169" customFormat="1">
      <c r="A561" s="24"/>
      <c r="B561" s="24"/>
      <c r="C561" s="57"/>
      <c r="D561" s="57"/>
      <c r="E561" s="57"/>
      <c r="F561" s="57"/>
      <c r="G561" s="57"/>
      <c r="H561" s="57"/>
      <c r="I561" s="57"/>
      <c r="J561" s="57"/>
      <c r="K561" s="57"/>
      <c r="L561" s="57"/>
      <c r="M561" s="57"/>
      <c r="N561" s="57"/>
      <c r="O561" s="63"/>
      <c r="P561" s="57"/>
      <c r="Q561" s="57"/>
      <c r="R561" s="57"/>
      <c r="S561" s="57"/>
      <c r="T561" s="57"/>
      <c r="U561" s="57"/>
      <c r="V561" s="57"/>
      <c r="W561" s="57"/>
      <c r="X561" s="57"/>
      <c r="Y561" s="57"/>
      <c r="Z561" s="57"/>
      <c r="AA561" s="57"/>
      <c r="AB561" s="57"/>
      <c r="AC561" s="57"/>
      <c r="AD561" s="57"/>
      <c r="AE561" s="57"/>
      <c r="AF561" s="64"/>
      <c r="AG561" s="64"/>
      <c r="AH561" s="64"/>
      <c r="AI561" s="64"/>
      <c r="AJ561" s="61"/>
      <c r="AL561" s="62"/>
      <c r="AM561" s="24"/>
      <c r="AS561" s="24"/>
      <c r="AT561" s="24"/>
      <c r="AU561" s="24"/>
      <c r="AV561" s="24"/>
      <c r="AW561" s="24"/>
      <c r="AX561" s="24"/>
      <c r="AZ561" s="171"/>
      <c r="BA561" s="171"/>
      <c r="BB561" s="57"/>
      <c r="BC561" s="203"/>
      <c r="BD561" s="24"/>
      <c r="BE561" s="151"/>
      <c r="BG561" s="151"/>
      <c r="BI561" s="151"/>
      <c r="BL561" s="152"/>
    </row>
    <row r="562" spans="1:64" s="169" customFormat="1">
      <c r="A562" s="24"/>
      <c r="B562" s="24"/>
      <c r="C562" s="57"/>
      <c r="D562" s="57"/>
      <c r="E562" s="57"/>
      <c r="F562" s="57"/>
      <c r="G562" s="57"/>
      <c r="H562" s="57"/>
      <c r="I562" s="57"/>
      <c r="J562" s="57"/>
      <c r="K562" s="57"/>
      <c r="L562" s="57"/>
      <c r="M562" s="57"/>
      <c r="N562" s="57"/>
      <c r="O562" s="63"/>
      <c r="P562" s="57"/>
      <c r="Q562" s="57"/>
      <c r="R562" s="57"/>
      <c r="S562" s="57"/>
      <c r="T562" s="57"/>
      <c r="U562" s="57"/>
      <c r="V562" s="57"/>
      <c r="W562" s="57"/>
      <c r="X562" s="57"/>
      <c r="Y562" s="57"/>
      <c r="Z562" s="57"/>
      <c r="AA562" s="57"/>
      <c r="AB562" s="57"/>
      <c r="AC562" s="57"/>
      <c r="AD562" s="57"/>
      <c r="AE562" s="57"/>
      <c r="AF562" s="64"/>
      <c r="AG562" s="64"/>
      <c r="AH562" s="64"/>
      <c r="AI562" s="64"/>
      <c r="AJ562" s="61"/>
      <c r="AL562" s="62"/>
      <c r="AM562" s="24"/>
      <c r="AS562" s="24"/>
      <c r="AT562" s="24"/>
      <c r="AU562" s="24"/>
      <c r="AV562" s="24"/>
      <c r="AW562" s="24"/>
      <c r="AX562" s="24"/>
      <c r="AZ562" s="171"/>
      <c r="BA562" s="171"/>
      <c r="BB562" s="57"/>
      <c r="BC562" s="203"/>
      <c r="BD562" s="24"/>
      <c r="BE562" s="151"/>
      <c r="BG562" s="151"/>
      <c r="BI562" s="151"/>
      <c r="BL562" s="152"/>
    </row>
    <row r="563" spans="1:64" s="169" customFormat="1">
      <c r="A563" s="24"/>
      <c r="B563" s="24"/>
      <c r="C563" s="57"/>
      <c r="D563" s="57"/>
      <c r="E563" s="57"/>
      <c r="F563" s="57"/>
      <c r="G563" s="57"/>
      <c r="H563" s="57"/>
      <c r="I563" s="57"/>
      <c r="J563" s="57"/>
      <c r="K563" s="57"/>
      <c r="L563" s="57"/>
      <c r="M563" s="57"/>
      <c r="N563" s="57"/>
      <c r="O563" s="63"/>
      <c r="P563" s="57"/>
      <c r="Q563" s="57"/>
      <c r="R563" s="57"/>
      <c r="S563" s="57"/>
      <c r="T563" s="57"/>
      <c r="U563" s="57"/>
      <c r="V563" s="57"/>
      <c r="W563" s="57"/>
      <c r="X563" s="57"/>
      <c r="Y563" s="57"/>
      <c r="Z563" s="57"/>
      <c r="AA563" s="57"/>
      <c r="AB563" s="57"/>
      <c r="AC563" s="57"/>
      <c r="AD563" s="57"/>
      <c r="AE563" s="57"/>
      <c r="AF563" s="64"/>
      <c r="AG563" s="64"/>
      <c r="AH563" s="64"/>
      <c r="AI563" s="64"/>
      <c r="AJ563" s="61"/>
      <c r="AL563" s="62"/>
      <c r="AM563" s="24"/>
      <c r="AS563" s="24"/>
      <c r="AT563" s="24"/>
      <c r="AU563" s="24"/>
      <c r="AV563" s="24"/>
      <c r="AW563" s="24"/>
      <c r="AX563" s="24"/>
      <c r="AZ563" s="171"/>
      <c r="BA563" s="171"/>
      <c r="BB563" s="57"/>
      <c r="BC563" s="203"/>
      <c r="BD563" s="24"/>
      <c r="BE563" s="151"/>
      <c r="BG563" s="151"/>
      <c r="BI563" s="151"/>
      <c r="BL563" s="152"/>
    </row>
    <row r="564" spans="1:64" s="169" customFormat="1">
      <c r="A564" s="24"/>
      <c r="B564" s="24"/>
      <c r="C564" s="57"/>
      <c r="D564" s="57"/>
      <c r="E564" s="57"/>
      <c r="F564" s="57"/>
      <c r="G564" s="57"/>
      <c r="H564" s="57"/>
      <c r="I564" s="57"/>
      <c r="J564" s="57"/>
      <c r="K564" s="57"/>
      <c r="L564" s="57"/>
      <c r="M564" s="57"/>
      <c r="N564" s="57"/>
      <c r="O564" s="63"/>
      <c r="P564" s="57"/>
      <c r="Q564" s="57"/>
      <c r="R564" s="57"/>
      <c r="S564" s="57"/>
      <c r="T564" s="57"/>
      <c r="U564" s="57"/>
      <c r="V564" s="57"/>
      <c r="W564" s="57"/>
      <c r="X564" s="57"/>
      <c r="Y564" s="57"/>
      <c r="Z564" s="57"/>
      <c r="AA564" s="57"/>
      <c r="AB564" s="57"/>
      <c r="AC564" s="57"/>
      <c r="AD564" s="57"/>
      <c r="AE564" s="57"/>
      <c r="AF564" s="64"/>
      <c r="AG564" s="64"/>
      <c r="AH564" s="64"/>
      <c r="AI564" s="64"/>
      <c r="AJ564" s="61"/>
      <c r="AL564" s="62"/>
      <c r="AM564" s="24"/>
      <c r="AS564" s="24"/>
      <c r="AT564" s="24"/>
      <c r="AU564" s="24"/>
      <c r="AV564" s="24"/>
      <c r="AW564" s="24"/>
      <c r="AX564" s="24"/>
      <c r="AZ564" s="171"/>
      <c r="BA564" s="171"/>
      <c r="BB564" s="57"/>
      <c r="BC564" s="203"/>
      <c r="BD564" s="24"/>
      <c r="BE564" s="151"/>
      <c r="BG564" s="151"/>
      <c r="BI564" s="151"/>
      <c r="BL564" s="152"/>
    </row>
    <row r="565" spans="1:64" s="169" customFormat="1">
      <c r="A565" s="24"/>
      <c r="B565" s="24"/>
      <c r="C565" s="57"/>
      <c r="D565" s="57"/>
      <c r="E565" s="57"/>
      <c r="F565" s="57"/>
      <c r="G565" s="57"/>
      <c r="H565" s="57"/>
      <c r="I565" s="57"/>
      <c r="J565" s="57"/>
      <c r="K565" s="57"/>
      <c r="L565" s="57"/>
      <c r="M565" s="57"/>
      <c r="N565" s="57"/>
      <c r="O565" s="63"/>
      <c r="P565" s="57"/>
      <c r="Q565" s="57"/>
      <c r="R565" s="57"/>
      <c r="S565" s="57"/>
      <c r="T565" s="57"/>
      <c r="U565" s="57"/>
      <c r="V565" s="57"/>
      <c r="W565" s="57"/>
      <c r="X565" s="57"/>
      <c r="Y565" s="57"/>
      <c r="Z565" s="57"/>
      <c r="AA565" s="57"/>
      <c r="AB565" s="57"/>
      <c r="AC565" s="57"/>
      <c r="AD565" s="57"/>
      <c r="AE565" s="57"/>
      <c r="AF565" s="64"/>
      <c r="AG565" s="64"/>
      <c r="AH565" s="64"/>
      <c r="AI565" s="64"/>
      <c r="AJ565" s="61"/>
      <c r="AL565" s="62"/>
      <c r="AM565" s="24"/>
      <c r="AS565" s="24"/>
      <c r="AT565" s="24"/>
      <c r="AU565" s="24"/>
      <c r="AV565" s="24"/>
      <c r="AW565" s="24"/>
      <c r="AX565" s="24"/>
      <c r="AZ565" s="171"/>
      <c r="BA565" s="171"/>
      <c r="BB565" s="57"/>
      <c r="BC565" s="203"/>
      <c r="BD565" s="24"/>
      <c r="BE565" s="151"/>
      <c r="BG565" s="151"/>
      <c r="BI565" s="151"/>
      <c r="BL565" s="152"/>
    </row>
    <row r="566" spans="1:64" s="169" customFormat="1">
      <c r="A566" s="24"/>
      <c r="B566" s="24"/>
      <c r="C566" s="57"/>
      <c r="D566" s="57"/>
      <c r="E566" s="57"/>
      <c r="F566" s="57"/>
      <c r="G566" s="57"/>
      <c r="H566" s="57"/>
      <c r="I566" s="57"/>
      <c r="J566" s="57"/>
      <c r="K566" s="57"/>
      <c r="L566" s="57"/>
      <c r="M566" s="57"/>
      <c r="N566" s="57"/>
      <c r="O566" s="63"/>
      <c r="P566" s="57"/>
      <c r="Q566" s="57"/>
      <c r="R566" s="57"/>
      <c r="S566" s="57"/>
      <c r="T566" s="57"/>
      <c r="U566" s="57"/>
      <c r="V566" s="57"/>
      <c r="W566" s="57"/>
      <c r="X566" s="57"/>
      <c r="Y566" s="57"/>
      <c r="Z566" s="57"/>
      <c r="AA566" s="57"/>
      <c r="AB566" s="57"/>
      <c r="AC566" s="57"/>
      <c r="AD566" s="57"/>
      <c r="AE566" s="57"/>
      <c r="AF566" s="64"/>
      <c r="AG566" s="64"/>
      <c r="AH566" s="64"/>
      <c r="AI566" s="64"/>
      <c r="AJ566" s="61"/>
      <c r="AL566" s="62"/>
      <c r="AM566" s="24"/>
      <c r="AS566" s="24"/>
      <c r="AT566" s="24"/>
      <c r="AU566" s="24"/>
      <c r="AV566" s="24"/>
      <c r="AW566" s="24"/>
      <c r="AX566" s="24"/>
      <c r="AZ566" s="171"/>
      <c r="BA566" s="171"/>
      <c r="BB566" s="57"/>
      <c r="BC566" s="203"/>
      <c r="BD566" s="24"/>
      <c r="BE566" s="151"/>
      <c r="BG566" s="151"/>
      <c r="BI566" s="151"/>
      <c r="BL566" s="152"/>
    </row>
    <row r="567" spans="1:64" s="169" customFormat="1">
      <c r="A567" s="24"/>
      <c r="B567" s="24"/>
      <c r="C567" s="57"/>
      <c r="D567" s="57"/>
      <c r="E567" s="57"/>
      <c r="F567" s="57"/>
      <c r="G567" s="57"/>
      <c r="H567" s="57"/>
      <c r="I567" s="57"/>
      <c r="J567" s="57"/>
      <c r="K567" s="57"/>
      <c r="L567" s="57"/>
      <c r="M567" s="57"/>
      <c r="N567" s="57"/>
      <c r="O567" s="63"/>
      <c r="P567" s="57"/>
      <c r="Q567" s="57"/>
      <c r="R567" s="57"/>
      <c r="S567" s="57"/>
      <c r="T567" s="57"/>
      <c r="U567" s="57"/>
      <c r="V567" s="57"/>
      <c r="W567" s="57"/>
      <c r="X567" s="57"/>
      <c r="Y567" s="57"/>
      <c r="Z567" s="57"/>
      <c r="AA567" s="57"/>
      <c r="AB567" s="57"/>
      <c r="AC567" s="57"/>
      <c r="AD567" s="57"/>
      <c r="AE567" s="57"/>
      <c r="AF567" s="64"/>
      <c r="AG567" s="64"/>
      <c r="AH567" s="64"/>
      <c r="AI567" s="64"/>
      <c r="AJ567" s="61"/>
      <c r="AL567" s="62"/>
      <c r="AM567" s="24"/>
      <c r="AS567" s="24"/>
      <c r="AT567" s="24"/>
      <c r="AU567" s="24"/>
      <c r="AV567" s="24"/>
      <c r="AW567" s="24"/>
      <c r="AX567" s="24"/>
      <c r="AZ567" s="171"/>
      <c r="BA567" s="171"/>
      <c r="BB567" s="57"/>
      <c r="BC567" s="203"/>
      <c r="BD567" s="24"/>
      <c r="BE567" s="151"/>
      <c r="BG567" s="151"/>
      <c r="BI567" s="151"/>
      <c r="BL567" s="152"/>
    </row>
    <row r="568" spans="1:64" s="169" customFormat="1">
      <c r="A568" s="24"/>
      <c r="B568" s="24"/>
      <c r="C568" s="57"/>
      <c r="D568" s="57"/>
      <c r="E568" s="57"/>
      <c r="F568" s="57"/>
      <c r="G568" s="57"/>
      <c r="H568" s="57"/>
      <c r="I568" s="57"/>
      <c r="J568" s="57"/>
      <c r="K568" s="57"/>
      <c r="L568" s="57"/>
      <c r="M568" s="57"/>
      <c r="N568" s="57"/>
      <c r="O568" s="63"/>
      <c r="P568" s="57"/>
      <c r="Q568" s="57"/>
      <c r="R568" s="57"/>
      <c r="S568" s="57"/>
      <c r="T568" s="57"/>
      <c r="U568" s="57"/>
      <c r="V568" s="57"/>
      <c r="W568" s="57"/>
      <c r="X568" s="57"/>
      <c r="Y568" s="57"/>
      <c r="Z568" s="57"/>
      <c r="AA568" s="57"/>
      <c r="AB568" s="57"/>
      <c r="AC568" s="57"/>
      <c r="AD568" s="57"/>
      <c r="AE568" s="57"/>
      <c r="AF568" s="64"/>
      <c r="AG568" s="64"/>
      <c r="AH568" s="64"/>
      <c r="AI568" s="64"/>
      <c r="AJ568" s="61"/>
      <c r="AL568" s="62"/>
      <c r="AM568" s="24"/>
      <c r="AS568" s="24"/>
      <c r="AT568" s="24"/>
      <c r="AU568" s="24"/>
      <c r="AV568" s="24"/>
      <c r="AW568" s="24"/>
      <c r="AX568" s="24"/>
      <c r="AZ568" s="171"/>
      <c r="BA568" s="171"/>
      <c r="BB568" s="57"/>
      <c r="BC568" s="203"/>
      <c r="BD568" s="24"/>
      <c r="BE568" s="151"/>
      <c r="BG568" s="151"/>
      <c r="BI568" s="151"/>
      <c r="BL568" s="152"/>
    </row>
    <row r="569" spans="1:64" s="169" customFormat="1">
      <c r="A569" s="24"/>
      <c r="B569" s="24"/>
      <c r="C569" s="57"/>
      <c r="D569" s="57"/>
      <c r="E569" s="57"/>
      <c r="F569" s="57"/>
      <c r="G569" s="57"/>
      <c r="H569" s="57"/>
      <c r="I569" s="57"/>
      <c r="J569" s="57"/>
      <c r="K569" s="57"/>
      <c r="L569" s="57"/>
      <c r="M569" s="57"/>
      <c r="N569" s="57"/>
      <c r="O569" s="63"/>
      <c r="P569" s="57"/>
      <c r="Q569" s="57"/>
      <c r="R569" s="57"/>
      <c r="S569" s="57"/>
      <c r="T569" s="57"/>
      <c r="U569" s="57"/>
      <c r="V569" s="57"/>
      <c r="W569" s="57"/>
      <c r="X569" s="57"/>
      <c r="Y569" s="57"/>
      <c r="Z569" s="57"/>
      <c r="AA569" s="57"/>
      <c r="AB569" s="57"/>
      <c r="AC569" s="57"/>
      <c r="AD569" s="57"/>
      <c r="AE569" s="57"/>
      <c r="AF569" s="64"/>
      <c r="AG569" s="64"/>
      <c r="AH569" s="64"/>
      <c r="AI569" s="64"/>
      <c r="AJ569" s="61"/>
      <c r="AL569" s="62"/>
      <c r="AM569" s="24"/>
      <c r="AS569" s="24"/>
      <c r="AT569" s="24"/>
      <c r="AU569" s="24"/>
      <c r="AV569" s="24"/>
      <c r="AW569" s="24"/>
      <c r="AX569" s="24"/>
      <c r="AZ569" s="171"/>
      <c r="BA569" s="171"/>
      <c r="BB569" s="57"/>
      <c r="BC569" s="203"/>
      <c r="BD569" s="24"/>
      <c r="BE569" s="151"/>
      <c r="BG569" s="151"/>
      <c r="BI569" s="151"/>
      <c r="BL569" s="152"/>
    </row>
    <row r="570" spans="1:64" s="169" customFormat="1">
      <c r="A570" s="24"/>
      <c r="B570" s="24"/>
      <c r="C570" s="57"/>
      <c r="D570" s="57"/>
      <c r="E570" s="57"/>
      <c r="F570" s="57"/>
      <c r="G570" s="57"/>
      <c r="H570" s="57"/>
      <c r="I570" s="57"/>
      <c r="J570" s="57"/>
      <c r="K570" s="57"/>
      <c r="L570" s="57"/>
      <c r="M570" s="57"/>
      <c r="N570" s="57"/>
      <c r="O570" s="63"/>
      <c r="P570" s="57"/>
      <c r="Q570" s="57"/>
      <c r="R570" s="57"/>
      <c r="S570" s="57"/>
      <c r="T570" s="57"/>
      <c r="U570" s="57"/>
      <c r="V570" s="57"/>
      <c r="W570" s="57"/>
      <c r="X570" s="57"/>
      <c r="Y570" s="57"/>
      <c r="Z570" s="57"/>
      <c r="AA570" s="57"/>
      <c r="AB570" s="57"/>
      <c r="AC570" s="57"/>
      <c r="AD570" s="57"/>
      <c r="AE570" s="57"/>
      <c r="AF570" s="64"/>
      <c r="AG570" s="64"/>
      <c r="AH570" s="64"/>
      <c r="AI570" s="64"/>
      <c r="AJ570" s="61"/>
      <c r="AL570" s="62"/>
      <c r="AM570" s="24"/>
      <c r="AS570" s="24"/>
      <c r="AT570" s="24"/>
      <c r="AU570" s="24"/>
      <c r="AV570" s="24"/>
      <c r="AW570" s="24"/>
      <c r="AX570" s="24"/>
      <c r="AZ570" s="171"/>
      <c r="BA570" s="171"/>
      <c r="BB570" s="57"/>
      <c r="BC570" s="203"/>
      <c r="BD570" s="24"/>
      <c r="BE570" s="151"/>
      <c r="BG570" s="151"/>
      <c r="BI570" s="151"/>
      <c r="BL570" s="152"/>
    </row>
    <row r="571" spans="1:64" s="169" customFormat="1">
      <c r="A571" s="24"/>
      <c r="B571" s="24"/>
      <c r="C571" s="57"/>
      <c r="D571" s="57"/>
      <c r="E571" s="57"/>
      <c r="F571" s="57"/>
      <c r="G571" s="57"/>
      <c r="H571" s="57"/>
      <c r="I571" s="57"/>
      <c r="J571" s="57"/>
      <c r="K571" s="57"/>
      <c r="L571" s="57"/>
      <c r="M571" s="57"/>
      <c r="N571" s="57"/>
      <c r="O571" s="63"/>
      <c r="P571" s="57"/>
      <c r="Q571" s="57"/>
      <c r="R571" s="57"/>
      <c r="S571" s="57"/>
      <c r="T571" s="57"/>
      <c r="U571" s="57"/>
      <c r="V571" s="57"/>
      <c r="W571" s="57"/>
      <c r="X571" s="57"/>
      <c r="Y571" s="57"/>
      <c r="Z571" s="57"/>
      <c r="AA571" s="57"/>
      <c r="AB571" s="57"/>
      <c r="AC571" s="57"/>
      <c r="AD571" s="57"/>
      <c r="AE571" s="57"/>
      <c r="AF571" s="64"/>
      <c r="AG571" s="64"/>
      <c r="AH571" s="64"/>
      <c r="AI571" s="64"/>
      <c r="AJ571" s="61"/>
      <c r="AL571" s="62"/>
      <c r="AM571" s="24"/>
      <c r="AS571" s="24"/>
      <c r="AT571" s="24"/>
      <c r="AU571" s="24"/>
      <c r="AV571" s="24"/>
      <c r="AW571" s="24"/>
      <c r="AX571" s="24"/>
      <c r="AZ571" s="171"/>
      <c r="BA571" s="171"/>
      <c r="BB571" s="57"/>
      <c r="BC571" s="203"/>
      <c r="BD571" s="24"/>
      <c r="BE571" s="151"/>
      <c r="BG571" s="151"/>
      <c r="BI571" s="151"/>
      <c r="BL571" s="152"/>
    </row>
    <row r="572" spans="1:64" s="169" customFormat="1">
      <c r="A572" s="24"/>
      <c r="B572" s="24"/>
      <c r="C572" s="57"/>
      <c r="D572" s="57"/>
      <c r="E572" s="57"/>
      <c r="F572" s="57"/>
      <c r="G572" s="57"/>
      <c r="H572" s="57"/>
      <c r="I572" s="57"/>
      <c r="J572" s="57"/>
      <c r="K572" s="57"/>
      <c r="L572" s="57"/>
      <c r="M572" s="57"/>
      <c r="N572" s="57"/>
      <c r="O572" s="63"/>
      <c r="P572" s="57"/>
      <c r="Q572" s="57"/>
      <c r="R572" s="57"/>
      <c r="S572" s="57"/>
      <c r="T572" s="57"/>
      <c r="U572" s="57"/>
      <c r="V572" s="57"/>
      <c r="W572" s="57"/>
      <c r="X572" s="57"/>
      <c r="Y572" s="57"/>
      <c r="Z572" s="57"/>
      <c r="AA572" s="57"/>
      <c r="AB572" s="57"/>
      <c r="AC572" s="57"/>
      <c r="AD572" s="57"/>
      <c r="AE572" s="57"/>
      <c r="AF572" s="64"/>
      <c r="AG572" s="64"/>
      <c r="AH572" s="64"/>
      <c r="AI572" s="64"/>
      <c r="AJ572" s="61"/>
      <c r="AL572" s="62"/>
      <c r="AM572" s="24"/>
      <c r="AS572" s="24"/>
      <c r="AT572" s="24"/>
      <c r="AU572" s="24"/>
      <c r="AV572" s="24"/>
      <c r="AW572" s="24"/>
      <c r="AX572" s="24"/>
      <c r="AZ572" s="171"/>
      <c r="BA572" s="171"/>
      <c r="BB572" s="57"/>
      <c r="BC572" s="203"/>
      <c r="BD572" s="24"/>
      <c r="BE572" s="151"/>
      <c r="BG572" s="151"/>
      <c r="BI572" s="151"/>
      <c r="BL572" s="152"/>
    </row>
    <row r="573" spans="1:64" s="169" customFormat="1">
      <c r="A573" s="24"/>
      <c r="B573" s="24"/>
      <c r="C573" s="57"/>
      <c r="D573" s="57"/>
      <c r="E573" s="57"/>
      <c r="F573" s="57"/>
      <c r="G573" s="57"/>
      <c r="H573" s="57"/>
      <c r="I573" s="57"/>
      <c r="J573" s="57"/>
      <c r="K573" s="57"/>
      <c r="L573" s="57"/>
      <c r="M573" s="57"/>
      <c r="N573" s="57"/>
      <c r="O573" s="63"/>
      <c r="P573" s="57"/>
      <c r="Q573" s="57"/>
      <c r="R573" s="57"/>
      <c r="S573" s="57"/>
      <c r="T573" s="57"/>
      <c r="U573" s="57"/>
      <c r="V573" s="57"/>
      <c r="W573" s="57"/>
      <c r="X573" s="57"/>
      <c r="Y573" s="57"/>
      <c r="Z573" s="57"/>
      <c r="AA573" s="57"/>
      <c r="AB573" s="57"/>
      <c r="AC573" s="57"/>
      <c r="AD573" s="57"/>
      <c r="AE573" s="57"/>
      <c r="AF573" s="64"/>
      <c r="AG573" s="64"/>
      <c r="AH573" s="64"/>
      <c r="AI573" s="64"/>
      <c r="AJ573" s="61"/>
      <c r="AL573" s="62"/>
      <c r="AM573" s="24"/>
      <c r="AS573" s="24"/>
      <c r="AT573" s="24"/>
      <c r="AU573" s="24"/>
      <c r="AV573" s="24"/>
      <c r="AW573" s="24"/>
      <c r="AX573" s="24"/>
      <c r="AZ573" s="171"/>
      <c r="BA573" s="171"/>
      <c r="BB573" s="57"/>
      <c r="BC573" s="203"/>
      <c r="BD573" s="24"/>
      <c r="BE573" s="151"/>
      <c r="BG573" s="151"/>
      <c r="BI573" s="151"/>
      <c r="BL573" s="152"/>
    </row>
    <row r="574" spans="1:64" s="169" customFormat="1">
      <c r="A574" s="24"/>
      <c r="B574" s="24"/>
      <c r="C574" s="57"/>
      <c r="D574" s="57"/>
      <c r="E574" s="57"/>
      <c r="F574" s="57"/>
      <c r="G574" s="57"/>
      <c r="H574" s="57"/>
      <c r="I574" s="57"/>
      <c r="J574" s="57"/>
      <c r="K574" s="57"/>
      <c r="L574" s="57"/>
      <c r="M574" s="57"/>
      <c r="N574" s="57"/>
      <c r="O574" s="63"/>
      <c r="P574" s="57"/>
      <c r="Q574" s="57"/>
      <c r="R574" s="57"/>
      <c r="S574" s="57"/>
      <c r="T574" s="57"/>
      <c r="U574" s="57"/>
      <c r="V574" s="57"/>
      <c r="W574" s="57"/>
      <c r="X574" s="57"/>
      <c r="Y574" s="57"/>
      <c r="Z574" s="57"/>
      <c r="AA574" s="57"/>
      <c r="AB574" s="57"/>
      <c r="AC574" s="57"/>
      <c r="AD574" s="57"/>
      <c r="AE574" s="57"/>
      <c r="AF574" s="64"/>
      <c r="AG574" s="64"/>
      <c r="AH574" s="64"/>
      <c r="AI574" s="64"/>
      <c r="AJ574" s="61"/>
      <c r="AL574" s="62"/>
      <c r="AM574" s="24"/>
      <c r="AS574" s="24"/>
      <c r="AT574" s="24"/>
      <c r="AU574" s="24"/>
      <c r="AV574" s="24"/>
      <c r="AW574" s="24"/>
      <c r="AX574" s="24"/>
      <c r="AZ574" s="171"/>
      <c r="BA574" s="171"/>
      <c r="BB574" s="57"/>
      <c r="BC574" s="203"/>
      <c r="BD574" s="24"/>
      <c r="BE574" s="151"/>
      <c r="BG574" s="151"/>
      <c r="BI574" s="151"/>
      <c r="BL574" s="152"/>
    </row>
    <row r="575" spans="1:64" s="169" customFormat="1">
      <c r="A575" s="24"/>
      <c r="B575" s="24"/>
      <c r="C575" s="57"/>
      <c r="D575" s="57"/>
      <c r="E575" s="57"/>
      <c r="F575" s="57"/>
      <c r="G575" s="57"/>
      <c r="H575" s="57"/>
      <c r="I575" s="57"/>
      <c r="J575" s="57"/>
      <c r="K575" s="57"/>
      <c r="L575" s="57"/>
      <c r="M575" s="57"/>
      <c r="N575" s="57"/>
      <c r="O575" s="63"/>
      <c r="P575" s="57"/>
      <c r="Q575" s="57"/>
      <c r="R575" s="57"/>
      <c r="S575" s="57"/>
      <c r="T575" s="57"/>
      <c r="U575" s="57"/>
      <c r="V575" s="57"/>
      <c r="W575" s="57"/>
      <c r="X575" s="57"/>
      <c r="Y575" s="57"/>
      <c r="Z575" s="57"/>
      <c r="AA575" s="57"/>
      <c r="AB575" s="57"/>
      <c r="AC575" s="57"/>
      <c r="AD575" s="57"/>
      <c r="AE575" s="57"/>
      <c r="AF575" s="64"/>
      <c r="AG575" s="64"/>
      <c r="AH575" s="64"/>
      <c r="AI575" s="64"/>
      <c r="AJ575" s="61"/>
      <c r="AL575" s="62"/>
      <c r="AM575" s="24"/>
      <c r="AS575" s="24"/>
      <c r="AT575" s="24"/>
      <c r="AU575" s="24"/>
      <c r="AV575" s="24"/>
      <c r="AW575" s="24"/>
      <c r="AX575" s="24"/>
      <c r="AZ575" s="171"/>
      <c r="BA575" s="171"/>
      <c r="BB575" s="57"/>
      <c r="BC575" s="203"/>
      <c r="BD575" s="24"/>
      <c r="BE575" s="151"/>
      <c r="BG575" s="151"/>
      <c r="BI575" s="151"/>
      <c r="BL575" s="152"/>
    </row>
    <row r="576" spans="1:64" s="169" customFormat="1">
      <c r="A576" s="24"/>
      <c r="B576" s="24"/>
      <c r="C576" s="57"/>
      <c r="D576" s="57"/>
      <c r="E576" s="57"/>
      <c r="F576" s="57"/>
      <c r="G576" s="57"/>
      <c r="H576" s="57"/>
      <c r="I576" s="57"/>
      <c r="J576" s="57"/>
      <c r="K576" s="57"/>
      <c r="L576" s="57"/>
      <c r="M576" s="57"/>
      <c r="N576" s="57"/>
      <c r="O576" s="63"/>
      <c r="P576" s="57"/>
      <c r="Q576" s="57"/>
      <c r="R576" s="57"/>
      <c r="S576" s="57"/>
      <c r="T576" s="57"/>
      <c r="U576" s="57"/>
      <c r="V576" s="57"/>
      <c r="W576" s="57"/>
      <c r="X576" s="57"/>
      <c r="Y576" s="57"/>
      <c r="Z576" s="57"/>
      <c r="AA576" s="57"/>
      <c r="AB576" s="57"/>
      <c r="AC576" s="57"/>
      <c r="AD576" s="57"/>
      <c r="AE576" s="57"/>
      <c r="AF576" s="64"/>
      <c r="AG576" s="64"/>
      <c r="AH576" s="64"/>
      <c r="AI576" s="64"/>
      <c r="AJ576" s="61"/>
      <c r="AL576" s="62"/>
      <c r="AM576" s="24"/>
      <c r="AS576" s="24"/>
      <c r="AT576" s="24"/>
      <c r="AU576" s="24"/>
      <c r="AV576" s="24"/>
      <c r="AW576" s="24"/>
      <c r="AX576" s="24"/>
      <c r="AZ576" s="171"/>
      <c r="BA576" s="171"/>
      <c r="BB576" s="57"/>
      <c r="BC576" s="203"/>
      <c r="BD576" s="24"/>
      <c r="BE576" s="151"/>
      <c r="BG576" s="151"/>
      <c r="BI576" s="151"/>
      <c r="BL576" s="152"/>
    </row>
    <row r="577" spans="1:64" s="169" customFormat="1">
      <c r="A577" s="24"/>
      <c r="B577" s="24"/>
      <c r="C577" s="57"/>
      <c r="D577" s="57"/>
      <c r="E577" s="57"/>
      <c r="F577" s="57"/>
      <c r="G577" s="57"/>
      <c r="H577" s="57"/>
      <c r="I577" s="57"/>
      <c r="J577" s="57"/>
      <c r="K577" s="57"/>
      <c r="L577" s="57"/>
      <c r="M577" s="57"/>
      <c r="N577" s="57"/>
      <c r="O577" s="63"/>
      <c r="P577" s="57"/>
      <c r="Q577" s="57"/>
      <c r="R577" s="57"/>
      <c r="S577" s="57"/>
      <c r="T577" s="57"/>
      <c r="U577" s="57"/>
      <c r="V577" s="57"/>
      <c r="W577" s="57"/>
      <c r="X577" s="57"/>
      <c r="Y577" s="57"/>
      <c r="Z577" s="57"/>
      <c r="AA577" s="57"/>
      <c r="AB577" s="57"/>
      <c r="AC577" s="57"/>
      <c r="AD577" s="57"/>
      <c r="AE577" s="57"/>
      <c r="AF577" s="64"/>
      <c r="AG577" s="64"/>
      <c r="AH577" s="64"/>
      <c r="AI577" s="64"/>
      <c r="AJ577" s="61"/>
      <c r="AL577" s="62"/>
      <c r="AM577" s="24"/>
      <c r="AS577" s="24"/>
      <c r="AT577" s="24"/>
      <c r="AU577" s="24"/>
      <c r="AV577" s="24"/>
      <c r="AW577" s="24"/>
      <c r="AX577" s="24"/>
      <c r="AZ577" s="171"/>
      <c r="BA577" s="171"/>
      <c r="BB577" s="57"/>
      <c r="BC577" s="203"/>
      <c r="BD577" s="24"/>
      <c r="BE577" s="151"/>
      <c r="BG577" s="151"/>
      <c r="BI577" s="151"/>
      <c r="BL577" s="152"/>
    </row>
    <row r="578" spans="1:64" s="169" customFormat="1">
      <c r="A578" s="24"/>
      <c r="B578" s="24"/>
      <c r="C578" s="57"/>
      <c r="D578" s="57"/>
      <c r="E578" s="57"/>
      <c r="F578" s="57"/>
      <c r="G578" s="57"/>
      <c r="H578" s="57"/>
      <c r="I578" s="57"/>
      <c r="J578" s="57"/>
      <c r="K578" s="57"/>
      <c r="L578" s="57"/>
      <c r="M578" s="57"/>
      <c r="N578" s="57"/>
      <c r="O578" s="63"/>
      <c r="P578" s="57"/>
      <c r="Q578" s="57"/>
      <c r="R578" s="57"/>
      <c r="S578" s="57"/>
      <c r="T578" s="57"/>
      <c r="U578" s="57"/>
      <c r="V578" s="57"/>
      <c r="W578" s="57"/>
      <c r="X578" s="57"/>
      <c r="Y578" s="57"/>
      <c r="Z578" s="57"/>
      <c r="AA578" s="57"/>
      <c r="AB578" s="57"/>
      <c r="AC578" s="57"/>
      <c r="AD578" s="57"/>
      <c r="AE578" s="57"/>
      <c r="AF578" s="64"/>
      <c r="AG578" s="64"/>
      <c r="AH578" s="64"/>
      <c r="AI578" s="64"/>
      <c r="AJ578" s="61"/>
      <c r="AL578" s="62"/>
      <c r="AM578" s="24"/>
      <c r="AS578" s="24"/>
      <c r="AT578" s="24"/>
      <c r="AU578" s="24"/>
      <c r="AV578" s="24"/>
      <c r="AW578" s="24"/>
      <c r="AX578" s="24"/>
      <c r="AZ578" s="171"/>
      <c r="BA578" s="171"/>
      <c r="BB578" s="57"/>
      <c r="BC578" s="203"/>
      <c r="BD578" s="24"/>
      <c r="BE578" s="151"/>
      <c r="BG578" s="151"/>
      <c r="BI578" s="151"/>
      <c r="BL578" s="152"/>
    </row>
    <row r="579" spans="1:64" s="169" customFormat="1">
      <c r="A579" s="24"/>
      <c r="B579" s="24"/>
      <c r="C579" s="57"/>
      <c r="D579" s="57"/>
      <c r="E579" s="57"/>
      <c r="F579" s="57"/>
      <c r="G579" s="57"/>
      <c r="H579" s="57"/>
      <c r="I579" s="57"/>
      <c r="J579" s="57"/>
      <c r="K579" s="57"/>
      <c r="L579" s="57"/>
      <c r="M579" s="57"/>
      <c r="N579" s="57"/>
      <c r="O579" s="63"/>
      <c r="P579" s="57"/>
      <c r="Q579" s="57"/>
      <c r="R579" s="57"/>
      <c r="S579" s="57"/>
      <c r="T579" s="57"/>
      <c r="U579" s="57"/>
      <c r="V579" s="57"/>
      <c r="W579" s="57"/>
      <c r="X579" s="57"/>
      <c r="Y579" s="57"/>
      <c r="Z579" s="57"/>
      <c r="AA579" s="57"/>
      <c r="AB579" s="57"/>
      <c r="AC579" s="57"/>
      <c r="AD579" s="57"/>
      <c r="AE579" s="57"/>
      <c r="AF579" s="64"/>
      <c r="AG579" s="64"/>
      <c r="AH579" s="64"/>
      <c r="AI579" s="64"/>
      <c r="AJ579" s="61"/>
      <c r="AL579" s="62"/>
      <c r="AM579" s="24"/>
      <c r="AS579" s="24"/>
      <c r="AT579" s="24"/>
      <c r="AU579" s="24"/>
      <c r="AV579" s="24"/>
      <c r="AW579" s="24"/>
      <c r="AX579" s="24"/>
      <c r="AZ579" s="171"/>
      <c r="BA579" s="171"/>
      <c r="BB579" s="57"/>
      <c r="BC579" s="203"/>
      <c r="BD579" s="24"/>
      <c r="BE579" s="151"/>
      <c r="BG579" s="151"/>
      <c r="BI579" s="151"/>
      <c r="BL579" s="152"/>
    </row>
    <row r="580" spans="1:64" s="169" customFormat="1">
      <c r="A580" s="24"/>
      <c r="B580" s="24"/>
      <c r="C580" s="57"/>
      <c r="D580" s="57"/>
      <c r="E580" s="57"/>
      <c r="F580" s="57"/>
      <c r="G580" s="57"/>
      <c r="H580" s="57"/>
      <c r="I580" s="57"/>
      <c r="J580" s="57"/>
      <c r="K580" s="57"/>
      <c r="L580" s="57"/>
      <c r="M580" s="57"/>
      <c r="N580" s="57"/>
      <c r="O580" s="63"/>
      <c r="P580" s="57"/>
      <c r="Q580" s="57"/>
      <c r="R580" s="57"/>
      <c r="S580" s="57"/>
      <c r="T580" s="57"/>
      <c r="U580" s="57"/>
      <c r="V580" s="57"/>
      <c r="W580" s="57"/>
      <c r="X580" s="57"/>
      <c r="Y580" s="57"/>
      <c r="Z580" s="57"/>
      <c r="AA580" s="57"/>
      <c r="AB580" s="57"/>
      <c r="AC580" s="57"/>
      <c r="AD580" s="57"/>
      <c r="AE580" s="57"/>
      <c r="AF580" s="64"/>
      <c r="AG580" s="64"/>
      <c r="AH580" s="64"/>
      <c r="AI580" s="64"/>
      <c r="AJ580" s="61"/>
      <c r="AL580" s="62"/>
      <c r="AM580" s="24"/>
      <c r="AS580" s="24"/>
      <c r="AT580" s="24"/>
      <c r="AU580" s="24"/>
      <c r="AV580" s="24"/>
      <c r="AW580" s="24"/>
      <c r="AX580" s="24"/>
      <c r="AZ580" s="171"/>
      <c r="BA580" s="171"/>
      <c r="BB580" s="57"/>
      <c r="BC580" s="203"/>
      <c r="BD580" s="24"/>
      <c r="BE580" s="151"/>
      <c r="BG580" s="151"/>
      <c r="BI580" s="151"/>
      <c r="BL580" s="152"/>
    </row>
    <row r="581" spans="1:64" s="169" customFormat="1">
      <c r="A581" s="24"/>
      <c r="B581" s="24"/>
      <c r="C581" s="57"/>
      <c r="D581" s="57"/>
      <c r="E581" s="57"/>
      <c r="F581" s="57"/>
      <c r="G581" s="57"/>
      <c r="H581" s="57"/>
      <c r="I581" s="57"/>
      <c r="J581" s="57"/>
      <c r="K581" s="57"/>
      <c r="L581" s="57"/>
      <c r="M581" s="57"/>
      <c r="N581" s="57"/>
      <c r="O581" s="63"/>
      <c r="P581" s="57"/>
      <c r="Q581" s="57"/>
      <c r="R581" s="57"/>
      <c r="S581" s="57"/>
      <c r="T581" s="57"/>
      <c r="U581" s="57"/>
      <c r="V581" s="57"/>
      <c r="W581" s="57"/>
      <c r="X581" s="57"/>
      <c r="Y581" s="57"/>
      <c r="Z581" s="57"/>
      <c r="AA581" s="57"/>
      <c r="AB581" s="57"/>
      <c r="AC581" s="57"/>
      <c r="AD581" s="57"/>
      <c r="AE581" s="57"/>
      <c r="AF581" s="64"/>
      <c r="AG581" s="64"/>
      <c r="AH581" s="64"/>
      <c r="AI581" s="64"/>
      <c r="AJ581" s="61"/>
      <c r="AL581" s="62"/>
      <c r="AM581" s="24"/>
      <c r="AS581" s="24"/>
      <c r="AT581" s="24"/>
      <c r="AU581" s="24"/>
      <c r="AV581" s="24"/>
      <c r="AW581" s="24"/>
      <c r="AX581" s="24"/>
      <c r="AZ581" s="171"/>
      <c r="BA581" s="171"/>
      <c r="BB581" s="57"/>
      <c r="BC581" s="203"/>
      <c r="BD581" s="24"/>
      <c r="BE581" s="151"/>
      <c r="BG581" s="151"/>
      <c r="BI581" s="151"/>
      <c r="BL581" s="152"/>
    </row>
    <row r="582" spans="1:64" s="169" customFormat="1">
      <c r="A582" s="24"/>
      <c r="B582" s="24"/>
      <c r="C582" s="57"/>
      <c r="D582" s="57"/>
      <c r="E582" s="57"/>
      <c r="F582" s="57"/>
      <c r="G582" s="57"/>
      <c r="H582" s="57"/>
      <c r="I582" s="57"/>
      <c r="J582" s="57"/>
      <c r="K582" s="57"/>
      <c r="L582" s="57"/>
      <c r="M582" s="57"/>
      <c r="N582" s="57"/>
      <c r="O582" s="63"/>
      <c r="P582" s="57"/>
      <c r="Q582" s="57"/>
      <c r="R582" s="57"/>
      <c r="S582" s="57"/>
      <c r="T582" s="57"/>
      <c r="U582" s="57"/>
      <c r="V582" s="57"/>
      <c r="W582" s="57"/>
      <c r="X582" s="57"/>
      <c r="Y582" s="57"/>
      <c r="Z582" s="57"/>
      <c r="AA582" s="57"/>
      <c r="AB582" s="57"/>
      <c r="AC582" s="57"/>
      <c r="AD582" s="57"/>
      <c r="AE582" s="57"/>
      <c r="AF582" s="64"/>
      <c r="AG582" s="64"/>
      <c r="AH582" s="64"/>
      <c r="AI582" s="64"/>
      <c r="AJ582" s="61"/>
      <c r="AL582" s="62"/>
      <c r="AM582" s="24"/>
      <c r="AS582" s="24"/>
      <c r="AT582" s="24"/>
      <c r="AU582" s="24"/>
      <c r="AV582" s="24"/>
      <c r="AW582" s="24"/>
      <c r="AX582" s="24"/>
      <c r="AZ582" s="171"/>
      <c r="BA582" s="171"/>
      <c r="BB582" s="57"/>
      <c r="BC582" s="203"/>
      <c r="BD582" s="24"/>
      <c r="BE582" s="151"/>
      <c r="BG582" s="151"/>
      <c r="BI582" s="151"/>
      <c r="BL582" s="152"/>
    </row>
    <row r="583" spans="1:64" s="169" customFormat="1">
      <c r="A583" s="24"/>
      <c r="B583" s="24"/>
      <c r="C583" s="57"/>
      <c r="D583" s="57"/>
      <c r="E583" s="57"/>
      <c r="F583" s="57"/>
      <c r="G583" s="57"/>
      <c r="H583" s="57"/>
      <c r="I583" s="57"/>
      <c r="J583" s="57"/>
      <c r="K583" s="57"/>
      <c r="L583" s="57"/>
      <c r="M583" s="57"/>
      <c r="N583" s="57"/>
      <c r="O583" s="63"/>
      <c r="P583" s="57"/>
      <c r="Q583" s="57"/>
      <c r="R583" s="57"/>
      <c r="S583" s="57"/>
      <c r="T583" s="57"/>
      <c r="U583" s="57"/>
      <c r="V583" s="57"/>
      <c r="W583" s="57"/>
      <c r="X583" s="57"/>
      <c r="Y583" s="57"/>
      <c r="Z583" s="57"/>
      <c r="AA583" s="57"/>
      <c r="AB583" s="57"/>
      <c r="AC583" s="57"/>
      <c r="AD583" s="57"/>
      <c r="AE583" s="57"/>
      <c r="AF583" s="64"/>
      <c r="AG583" s="64"/>
      <c r="AH583" s="64"/>
      <c r="AI583" s="64"/>
      <c r="AJ583" s="61"/>
      <c r="AL583" s="62"/>
      <c r="AM583" s="24"/>
      <c r="AS583" s="24"/>
      <c r="AT583" s="24"/>
      <c r="AU583" s="24"/>
      <c r="AV583" s="24"/>
      <c r="AW583" s="24"/>
      <c r="AX583" s="24"/>
      <c r="AZ583" s="171"/>
      <c r="BA583" s="171"/>
      <c r="BB583" s="57"/>
      <c r="BC583" s="203"/>
      <c r="BD583" s="24"/>
      <c r="BE583" s="151"/>
      <c r="BG583" s="151"/>
      <c r="BI583" s="151"/>
      <c r="BL583" s="152"/>
    </row>
    <row r="584" spans="1:64" s="169" customFormat="1">
      <c r="A584" s="24"/>
      <c r="B584" s="24"/>
      <c r="C584" s="57"/>
      <c r="D584" s="57"/>
      <c r="E584" s="57"/>
      <c r="F584" s="57"/>
      <c r="G584" s="57"/>
      <c r="H584" s="57"/>
      <c r="I584" s="57"/>
      <c r="J584" s="57"/>
      <c r="K584" s="57"/>
      <c r="L584" s="57"/>
      <c r="M584" s="57"/>
      <c r="N584" s="57"/>
      <c r="O584" s="63"/>
      <c r="P584" s="57"/>
      <c r="Q584" s="57"/>
      <c r="R584" s="57"/>
      <c r="S584" s="57"/>
      <c r="T584" s="57"/>
      <c r="U584" s="57"/>
      <c r="V584" s="57"/>
      <c r="W584" s="57"/>
      <c r="X584" s="57"/>
      <c r="Y584" s="57"/>
      <c r="Z584" s="57"/>
      <c r="AA584" s="57"/>
      <c r="AB584" s="57"/>
      <c r="AC584" s="57"/>
      <c r="AD584" s="57"/>
      <c r="AE584" s="57"/>
      <c r="AF584" s="64"/>
      <c r="AG584" s="64"/>
      <c r="AH584" s="64"/>
      <c r="AI584" s="64"/>
      <c r="AJ584" s="61"/>
      <c r="AL584" s="62"/>
      <c r="AM584" s="24"/>
      <c r="AS584" s="24"/>
      <c r="AT584" s="24"/>
      <c r="AU584" s="24"/>
      <c r="AV584" s="24"/>
      <c r="AW584" s="24"/>
      <c r="AX584" s="24"/>
      <c r="AZ584" s="171"/>
      <c r="BA584" s="171"/>
      <c r="BB584" s="57"/>
      <c r="BC584" s="203"/>
      <c r="BD584" s="24"/>
      <c r="BE584" s="151"/>
      <c r="BG584" s="151"/>
      <c r="BI584" s="151"/>
      <c r="BL584" s="152"/>
    </row>
    <row r="585" spans="1:64" s="169" customFormat="1">
      <c r="A585" s="24"/>
      <c r="B585" s="24"/>
      <c r="C585" s="57"/>
      <c r="D585" s="57"/>
      <c r="E585" s="57"/>
      <c r="F585" s="57"/>
      <c r="G585" s="57"/>
      <c r="H585" s="57"/>
      <c r="I585" s="57"/>
      <c r="J585" s="57"/>
      <c r="K585" s="57"/>
      <c r="L585" s="57"/>
      <c r="M585" s="57"/>
      <c r="N585" s="57"/>
      <c r="O585" s="63"/>
      <c r="P585" s="57"/>
      <c r="Q585" s="57"/>
      <c r="R585" s="57"/>
      <c r="S585" s="57"/>
      <c r="T585" s="57"/>
      <c r="U585" s="57"/>
      <c r="V585" s="57"/>
      <c r="W585" s="57"/>
      <c r="X585" s="57"/>
      <c r="Y585" s="57"/>
      <c r="Z585" s="57"/>
      <c r="AA585" s="57"/>
      <c r="AB585" s="57"/>
      <c r="AC585" s="57"/>
      <c r="AD585" s="57"/>
      <c r="AE585" s="57"/>
      <c r="AF585" s="64"/>
      <c r="AG585" s="64"/>
      <c r="AH585" s="64"/>
      <c r="AI585" s="64"/>
      <c r="AJ585" s="61"/>
      <c r="AL585" s="62"/>
      <c r="AM585" s="24"/>
      <c r="AS585" s="24"/>
      <c r="AT585" s="24"/>
      <c r="AU585" s="24"/>
      <c r="AV585" s="24"/>
      <c r="AW585" s="24"/>
      <c r="AX585" s="24"/>
      <c r="AZ585" s="171"/>
      <c r="BA585" s="171"/>
      <c r="BB585" s="57"/>
      <c r="BC585" s="203"/>
      <c r="BD585" s="24"/>
      <c r="BE585" s="151"/>
      <c r="BG585" s="151"/>
      <c r="BI585" s="151"/>
      <c r="BL585" s="152"/>
    </row>
    <row r="586" spans="1:64" s="169" customFormat="1">
      <c r="A586" s="24"/>
      <c r="B586" s="24"/>
      <c r="C586" s="57"/>
      <c r="D586" s="57"/>
      <c r="E586" s="57"/>
      <c r="F586" s="57"/>
      <c r="G586" s="57"/>
      <c r="H586" s="57"/>
      <c r="I586" s="57"/>
      <c r="J586" s="57"/>
      <c r="K586" s="57"/>
      <c r="L586" s="57"/>
      <c r="M586" s="57"/>
      <c r="N586" s="57"/>
      <c r="O586" s="63"/>
      <c r="P586" s="57"/>
      <c r="Q586" s="57"/>
      <c r="R586" s="57"/>
      <c r="S586" s="57"/>
      <c r="T586" s="57"/>
      <c r="U586" s="57"/>
      <c r="V586" s="57"/>
      <c r="W586" s="57"/>
      <c r="X586" s="57"/>
      <c r="Y586" s="57"/>
      <c r="Z586" s="57"/>
      <c r="AA586" s="57"/>
      <c r="AB586" s="57"/>
      <c r="AC586" s="57"/>
      <c r="AD586" s="57"/>
      <c r="AE586" s="57"/>
      <c r="AF586" s="64"/>
      <c r="AG586" s="64"/>
      <c r="AH586" s="64"/>
      <c r="AI586" s="64"/>
      <c r="AJ586" s="61"/>
      <c r="AL586" s="62"/>
      <c r="AM586" s="24"/>
      <c r="AS586" s="24"/>
      <c r="AT586" s="24"/>
      <c r="AU586" s="24"/>
      <c r="AV586" s="24"/>
      <c r="AW586" s="24"/>
      <c r="AX586" s="24"/>
      <c r="AZ586" s="171"/>
      <c r="BA586" s="171"/>
      <c r="BB586" s="57"/>
      <c r="BC586" s="203"/>
      <c r="BD586" s="24"/>
      <c r="BE586" s="151"/>
      <c r="BG586" s="151"/>
      <c r="BI586" s="151"/>
      <c r="BL586" s="152"/>
    </row>
    <row r="587" spans="1:64" s="169" customFormat="1">
      <c r="A587" s="24"/>
      <c r="B587" s="24"/>
      <c r="C587" s="57"/>
      <c r="D587" s="57"/>
      <c r="E587" s="57"/>
      <c r="F587" s="57"/>
      <c r="G587" s="57"/>
      <c r="H587" s="57"/>
      <c r="I587" s="57"/>
      <c r="J587" s="57"/>
      <c r="K587" s="57"/>
      <c r="L587" s="57"/>
      <c r="M587" s="57"/>
      <c r="N587" s="57"/>
      <c r="O587" s="63"/>
      <c r="P587" s="57"/>
      <c r="Q587" s="57"/>
      <c r="R587" s="57"/>
      <c r="S587" s="57"/>
      <c r="T587" s="57"/>
      <c r="U587" s="57"/>
      <c r="V587" s="57"/>
      <c r="W587" s="57"/>
      <c r="X587" s="57"/>
      <c r="Y587" s="57"/>
      <c r="Z587" s="57"/>
      <c r="AA587" s="57"/>
      <c r="AB587" s="57"/>
      <c r="AC587" s="57"/>
      <c r="AD587" s="57"/>
      <c r="AE587" s="57"/>
      <c r="AF587" s="64"/>
      <c r="AG587" s="64"/>
      <c r="AH587" s="64"/>
      <c r="AI587" s="64"/>
      <c r="AJ587" s="61"/>
      <c r="AL587" s="62"/>
      <c r="AM587" s="24"/>
      <c r="AS587" s="24"/>
      <c r="AT587" s="24"/>
      <c r="AU587" s="24"/>
      <c r="AV587" s="24"/>
      <c r="AW587" s="24"/>
      <c r="AX587" s="24"/>
      <c r="AZ587" s="171"/>
      <c r="BA587" s="171"/>
      <c r="BB587" s="57"/>
      <c r="BC587" s="203"/>
      <c r="BD587" s="24"/>
      <c r="BE587" s="151"/>
      <c r="BG587" s="151"/>
      <c r="BI587" s="151"/>
      <c r="BL587" s="152"/>
    </row>
    <row r="588" spans="1:64" s="169" customFormat="1">
      <c r="A588" s="24"/>
      <c r="B588" s="24"/>
      <c r="C588" s="57"/>
      <c r="D588" s="57"/>
      <c r="E588" s="57"/>
      <c r="F588" s="57"/>
      <c r="G588" s="57"/>
      <c r="H588" s="57"/>
      <c r="I588" s="57"/>
      <c r="J588" s="57"/>
      <c r="K588" s="57"/>
      <c r="L588" s="57"/>
      <c r="M588" s="57"/>
      <c r="N588" s="57"/>
      <c r="O588" s="63"/>
      <c r="P588" s="57"/>
      <c r="Q588" s="57"/>
      <c r="R588" s="57"/>
      <c r="S588" s="57"/>
      <c r="T588" s="57"/>
      <c r="U588" s="57"/>
      <c r="V588" s="57"/>
      <c r="W588" s="57"/>
      <c r="X588" s="57"/>
      <c r="Y588" s="57"/>
      <c r="Z588" s="57"/>
      <c r="AA588" s="57"/>
      <c r="AB588" s="57"/>
      <c r="AC588" s="57"/>
      <c r="AD588" s="57"/>
      <c r="AE588" s="57"/>
      <c r="AF588" s="64"/>
      <c r="AG588" s="64"/>
      <c r="AH588" s="64"/>
      <c r="AI588" s="64"/>
      <c r="AJ588" s="61"/>
      <c r="AL588" s="62"/>
      <c r="AM588" s="24"/>
      <c r="AS588" s="24"/>
      <c r="AT588" s="24"/>
      <c r="AU588" s="24"/>
      <c r="AV588" s="24"/>
      <c r="AW588" s="24"/>
      <c r="AX588" s="24"/>
      <c r="AZ588" s="171"/>
      <c r="BA588" s="171"/>
      <c r="BB588" s="57"/>
      <c r="BC588" s="203"/>
      <c r="BD588" s="24"/>
      <c r="BE588" s="151"/>
      <c r="BG588" s="151"/>
      <c r="BI588" s="151"/>
      <c r="BL588" s="152"/>
    </row>
    <row r="589" spans="1:64" s="169" customFormat="1">
      <c r="A589" s="24"/>
      <c r="B589" s="24"/>
      <c r="C589" s="57"/>
      <c r="D589" s="57"/>
      <c r="E589" s="57"/>
      <c r="F589" s="57"/>
      <c r="G589" s="57"/>
      <c r="H589" s="57"/>
      <c r="I589" s="57"/>
      <c r="J589" s="57"/>
      <c r="K589" s="57"/>
      <c r="L589" s="57"/>
      <c r="M589" s="57"/>
      <c r="N589" s="57"/>
      <c r="O589" s="63"/>
      <c r="P589" s="57"/>
      <c r="Q589" s="57"/>
      <c r="R589" s="57"/>
      <c r="S589" s="57"/>
      <c r="T589" s="57"/>
      <c r="U589" s="57"/>
      <c r="V589" s="57"/>
      <c r="W589" s="57"/>
      <c r="X589" s="57"/>
      <c r="Y589" s="57"/>
      <c r="Z589" s="57"/>
      <c r="AA589" s="57"/>
      <c r="AB589" s="57"/>
      <c r="AC589" s="57"/>
      <c r="AD589" s="57"/>
      <c r="AE589" s="57"/>
      <c r="AF589" s="64"/>
      <c r="AG589" s="64"/>
      <c r="AH589" s="64"/>
      <c r="AI589" s="64"/>
      <c r="AJ589" s="61"/>
      <c r="AL589" s="62"/>
      <c r="AM589" s="24"/>
      <c r="AS589" s="24"/>
      <c r="AT589" s="24"/>
      <c r="AU589" s="24"/>
      <c r="AV589" s="24"/>
      <c r="AW589" s="24"/>
      <c r="AX589" s="24"/>
      <c r="AZ589" s="171"/>
      <c r="BA589" s="171"/>
      <c r="BB589" s="57"/>
      <c r="BC589" s="203"/>
      <c r="BD589" s="24"/>
      <c r="BE589" s="151"/>
      <c r="BG589" s="151"/>
      <c r="BI589" s="151"/>
      <c r="BL589" s="152"/>
    </row>
    <row r="590" spans="1:64" s="169" customFormat="1">
      <c r="A590" s="24"/>
      <c r="B590" s="24"/>
      <c r="C590" s="57"/>
      <c r="D590" s="57"/>
      <c r="E590" s="57"/>
      <c r="F590" s="57"/>
      <c r="G590" s="57"/>
      <c r="H590" s="57"/>
      <c r="I590" s="57"/>
      <c r="J590" s="57"/>
      <c r="K590" s="57"/>
      <c r="L590" s="57"/>
      <c r="M590" s="57"/>
      <c r="N590" s="57"/>
      <c r="O590" s="63"/>
      <c r="P590" s="57"/>
      <c r="Q590" s="57"/>
      <c r="R590" s="57"/>
      <c r="S590" s="57"/>
      <c r="T590" s="57"/>
      <c r="U590" s="57"/>
      <c r="V590" s="57"/>
      <c r="W590" s="57"/>
      <c r="X590" s="57"/>
      <c r="Y590" s="57"/>
      <c r="Z590" s="57"/>
      <c r="AA590" s="57"/>
      <c r="AB590" s="57"/>
      <c r="AC590" s="57"/>
      <c r="AD590" s="57"/>
      <c r="AE590" s="57"/>
      <c r="AF590" s="64"/>
      <c r="AG590" s="64"/>
      <c r="AH590" s="64"/>
      <c r="AI590" s="64"/>
      <c r="AJ590" s="61"/>
      <c r="AL590" s="62"/>
      <c r="AM590" s="24"/>
      <c r="AS590" s="24"/>
      <c r="AT590" s="24"/>
      <c r="AU590" s="24"/>
      <c r="AV590" s="24"/>
      <c r="AW590" s="24"/>
      <c r="AX590" s="24"/>
      <c r="AZ590" s="171"/>
      <c r="BA590" s="171"/>
      <c r="BB590" s="57"/>
      <c r="BC590" s="203"/>
      <c r="BD590" s="24"/>
      <c r="BE590" s="151"/>
      <c r="BG590" s="151"/>
      <c r="BI590" s="151"/>
      <c r="BL590" s="152"/>
    </row>
    <row r="591" spans="1:64" s="169" customFormat="1">
      <c r="A591" s="24"/>
      <c r="B591" s="24"/>
      <c r="C591" s="57"/>
      <c r="D591" s="57"/>
      <c r="E591" s="57"/>
      <c r="F591" s="57"/>
      <c r="G591" s="57"/>
      <c r="H591" s="57"/>
      <c r="I591" s="57"/>
      <c r="J591" s="57"/>
      <c r="K591" s="57"/>
      <c r="L591" s="57"/>
      <c r="M591" s="57"/>
      <c r="N591" s="57"/>
      <c r="O591" s="63"/>
      <c r="P591" s="57"/>
      <c r="Q591" s="57"/>
      <c r="R591" s="57"/>
      <c r="S591" s="57"/>
      <c r="T591" s="57"/>
      <c r="U591" s="57"/>
      <c r="V591" s="57"/>
      <c r="W591" s="57"/>
      <c r="X591" s="57"/>
      <c r="Y591" s="57"/>
      <c r="Z591" s="57"/>
      <c r="AA591" s="57"/>
      <c r="AB591" s="57"/>
      <c r="AC591" s="57"/>
      <c r="AD591" s="57"/>
      <c r="AE591" s="57"/>
      <c r="AF591" s="64"/>
      <c r="AG591" s="64"/>
      <c r="AH591" s="64"/>
      <c r="AI591" s="64"/>
      <c r="AJ591" s="61"/>
      <c r="AL591" s="62"/>
      <c r="AM591" s="24"/>
      <c r="AS591" s="24"/>
      <c r="AT591" s="24"/>
      <c r="AU591" s="24"/>
      <c r="AV591" s="24"/>
      <c r="AW591" s="24"/>
      <c r="AX591" s="24"/>
      <c r="AZ591" s="171"/>
      <c r="BA591" s="171"/>
      <c r="BB591" s="57"/>
      <c r="BC591" s="203"/>
      <c r="BD591" s="24"/>
      <c r="BE591" s="151"/>
      <c r="BG591" s="151"/>
      <c r="BI591" s="151"/>
      <c r="BL591" s="152"/>
    </row>
    <row r="592" spans="1:64" s="169" customFormat="1">
      <c r="A592" s="24"/>
      <c r="B592" s="24"/>
      <c r="C592" s="57"/>
      <c r="D592" s="57"/>
      <c r="E592" s="57"/>
      <c r="F592" s="57"/>
      <c r="G592" s="57"/>
      <c r="H592" s="57"/>
      <c r="I592" s="57"/>
      <c r="J592" s="57"/>
      <c r="K592" s="57"/>
      <c r="L592" s="57"/>
      <c r="M592" s="57"/>
      <c r="N592" s="57"/>
      <c r="O592" s="63"/>
      <c r="P592" s="57"/>
      <c r="Q592" s="57"/>
      <c r="R592" s="57"/>
      <c r="S592" s="57"/>
      <c r="T592" s="57"/>
      <c r="U592" s="57"/>
      <c r="V592" s="57"/>
      <c r="W592" s="57"/>
      <c r="X592" s="57"/>
      <c r="Y592" s="57"/>
      <c r="Z592" s="57"/>
      <c r="AA592" s="57"/>
      <c r="AB592" s="57"/>
      <c r="AC592" s="57"/>
      <c r="AD592" s="57"/>
      <c r="AE592" s="57"/>
      <c r="AF592" s="64"/>
      <c r="AG592" s="64"/>
      <c r="AH592" s="64"/>
      <c r="AI592" s="64"/>
      <c r="AJ592" s="61"/>
      <c r="AL592" s="62"/>
      <c r="AM592" s="24"/>
      <c r="AS592" s="24"/>
      <c r="AT592" s="24"/>
      <c r="AU592" s="24"/>
      <c r="AV592" s="24"/>
      <c r="AW592" s="24"/>
      <c r="AX592" s="24"/>
      <c r="AZ592" s="171"/>
      <c r="BA592" s="171"/>
      <c r="BB592" s="57"/>
      <c r="BC592" s="203"/>
      <c r="BD592" s="24"/>
      <c r="BE592" s="151"/>
      <c r="BG592" s="151"/>
      <c r="BI592" s="151"/>
      <c r="BL592" s="152"/>
    </row>
    <row r="593" spans="1:64" s="169" customFormat="1">
      <c r="A593" s="24"/>
      <c r="B593" s="24"/>
      <c r="C593" s="57"/>
      <c r="D593" s="57"/>
      <c r="E593" s="57"/>
      <c r="F593" s="57"/>
      <c r="G593" s="57"/>
      <c r="H593" s="57"/>
      <c r="I593" s="57"/>
      <c r="J593" s="57"/>
      <c r="K593" s="57"/>
      <c r="L593" s="57"/>
      <c r="M593" s="57"/>
      <c r="N593" s="57"/>
      <c r="O593" s="63"/>
      <c r="P593" s="57"/>
      <c r="Q593" s="57"/>
      <c r="R593" s="57"/>
      <c r="S593" s="57"/>
      <c r="T593" s="57"/>
      <c r="U593" s="57"/>
      <c r="V593" s="57"/>
      <c r="W593" s="57"/>
      <c r="X593" s="57"/>
      <c r="Y593" s="57"/>
      <c r="Z593" s="57"/>
      <c r="AA593" s="57"/>
      <c r="AB593" s="57"/>
      <c r="AC593" s="57"/>
      <c r="AD593" s="57"/>
      <c r="AE593" s="57"/>
      <c r="AF593" s="64"/>
      <c r="AG593" s="64"/>
      <c r="AH593" s="64"/>
      <c r="AI593" s="64"/>
      <c r="AJ593" s="61"/>
      <c r="AL593" s="62"/>
      <c r="AM593" s="24"/>
      <c r="AS593" s="24"/>
      <c r="AT593" s="24"/>
      <c r="AU593" s="24"/>
      <c r="AV593" s="24"/>
      <c r="AW593" s="24"/>
      <c r="AX593" s="24"/>
      <c r="AZ593" s="171"/>
      <c r="BA593" s="171"/>
      <c r="BB593" s="57"/>
      <c r="BC593" s="203"/>
      <c r="BD593" s="24"/>
      <c r="BE593" s="151"/>
      <c r="BG593" s="151"/>
      <c r="BI593" s="151"/>
      <c r="BL593" s="152"/>
    </row>
    <row r="594" spans="1:64" s="169" customFormat="1">
      <c r="A594" s="24"/>
      <c r="B594" s="24"/>
      <c r="C594" s="57"/>
      <c r="D594" s="57"/>
      <c r="E594" s="57"/>
      <c r="F594" s="57"/>
      <c r="G594" s="57"/>
      <c r="H594" s="57"/>
      <c r="I594" s="57"/>
      <c r="J594" s="57"/>
      <c r="K594" s="57"/>
      <c r="L594" s="57"/>
      <c r="M594" s="57"/>
      <c r="N594" s="57"/>
      <c r="O594" s="63"/>
      <c r="P594" s="57"/>
      <c r="Q594" s="57"/>
      <c r="R594" s="57"/>
      <c r="S594" s="57"/>
      <c r="T594" s="57"/>
      <c r="U594" s="57"/>
      <c r="V594" s="57"/>
      <c r="W594" s="57"/>
      <c r="X594" s="57"/>
      <c r="Y594" s="57"/>
      <c r="Z594" s="57"/>
      <c r="AA594" s="57"/>
      <c r="AB594" s="57"/>
      <c r="AC594" s="57"/>
      <c r="AD594" s="57"/>
      <c r="AE594" s="57"/>
      <c r="AF594" s="64"/>
      <c r="AG594" s="64"/>
      <c r="AH594" s="64"/>
      <c r="AI594" s="64"/>
      <c r="AJ594" s="61"/>
      <c r="AL594" s="62"/>
      <c r="AM594" s="24"/>
      <c r="AS594" s="24"/>
      <c r="AT594" s="24"/>
      <c r="AU594" s="24"/>
      <c r="AV594" s="24"/>
      <c r="AW594" s="24"/>
      <c r="AX594" s="24"/>
      <c r="AZ594" s="171"/>
      <c r="BA594" s="171"/>
      <c r="BB594" s="57"/>
      <c r="BC594" s="203"/>
      <c r="BD594" s="24"/>
      <c r="BE594" s="151"/>
      <c r="BG594" s="151"/>
      <c r="BI594" s="151"/>
      <c r="BL594" s="152"/>
    </row>
    <row r="595" spans="1:64" s="169" customFormat="1">
      <c r="A595" s="24"/>
      <c r="B595" s="24"/>
      <c r="C595" s="57"/>
      <c r="D595" s="57"/>
      <c r="E595" s="57"/>
      <c r="F595" s="57"/>
      <c r="G595" s="57"/>
      <c r="H595" s="57"/>
      <c r="I595" s="57"/>
      <c r="J595" s="57"/>
      <c r="K595" s="57"/>
      <c r="L595" s="57"/>
      <c r="M595" s="57"/>
      <c r="N595" s="57"/>
      <c r="O595" s="63"/>
      <c r="P595" s="57"/>
      <c r="Q595" s="57"/>
      <c r="R595" s="57"/>
      <c r="S595" s="57"/>
      <c r="T595" s="57"/>
      <c r="U595" s="57"/>
      <c r="V595" s="57"/>
      <c r="W595" s="57"/>
      <c r="X595" s="57"/>
      <c r="Y595" s="57"/>
      <c r="Z595" s="57"/>
      <c r="AA595" s="57"/>
      <c r="AB595" s="57"/>
      <c r="AC595" s="57"/>
      <c r="AD595" s="57"/>
      <c r="AE595" s="57"/>
      <c r="AF595" s="64"/>
      <c r="AG595" s="64"/>
      <c r="AH595" s="64"/>
      <c r="AI595" s="64"/>
      <c r="AJ595" s="61"/>
      <c r="AL595" s="62"/>
      <c r="AM595" s="24"/>
      <c r="AS595" s="24"/>
      <c r="AT595" s="24"/>
      <c r="AU595" s="24"/>
      <c r="AV595" s="24"/>
      <c r="AW595" s="24"/>
      <c r="AX595" s="24"/>
      <c r="AZ595" s="171"/>
      <c r="BA595" s="171"/>
      <c r="BB595" s="57"/>
      <c r="BC595" s="203"/>
      <c r="BD595" s="24"/>
      <c r="BE595" s="151"/>
      <c r="BG595" s="151"/>
      <c r="BI595" s="151"/>
      <c r="BL595" s="152"/>
    </row>
    <row r="596" spans="1:64" s="169" customFormat="1">
      <c r="A596" s="24"/>
      <c r="B596" s="24"/>
      <c r="C596" s="57"/>
      <c r="D596" s="57"/>
      <c r="E596" s="57"/>
      <c r="F596" s="57"/>
      <c r="G596" s="57"/>
      <c r="H596" s="57"/>
      <c r="I596" s="57"/>
      <c r="J596" s="57"/>
      <c r="K596" s="57"/>
      <c r="L596" s="57"/>
      <c r="M596" s="57"/>
      <c r="N596" s="57"/>
      <c r="O596" s="63"/>
      <c r="P596" s="57"/>
      <c r="Q596" s="57"/>
      <c r="R596" s="57"/>
      <c r="S596" s="57"/>
      <c r="T596" s="57"/>
      <c r="U596" s="57"/>
      <c r="V596" s="57"/>
      <c r="W596" s="57"/>
      <c r="X596" s="57"/>
      <c r="Y596" s="57"/>
      <c r="Z596" s="57"/>
      <c r="AA596" s="57"/>
      <c r="AB596" s="57"/>
      <c r="AC596" s="57"/>
      <c r="AD596" s="57"/>
      <c r="AE596" s="57"/>
      <c r="AF596" s="64"/>
      <c r="AG596" s="64"/>
      <c r="AH596" s="64"/>
      <c r="AI596" s="64"/>
      <c r="AJ596" s="61"/>
      <c r="AL596" s="62"/>
      <c r="AM596" s="24"/>
      <c r="AS596" s="24"/>
      <c r="AT596" s="24"/>
      <c r="AU596" s="24"/>
      <c r="AV596" s="24"/>
      <c r="AW596" s="24"/>
      <c r="AX596" s="24"/>
      <c r="AZ596" s="171"/>
      <c r="BA596" s="171"/>
      <c r="BB596" s="57"/>
      <c r="BC596" s="203"/>
      <c r="BD596" s="24"/>
      <c r="BE596" s="151"/>
      <c r="BG596" s="151"/>
      <c r="BI596" s="151"/>
      <c r="BL596" s="152"/>
    </row>
    <row r="597" spans="1:64" s="169" customFormat="1">
      <c r="A597" s="24"/>
      <c r="B597" s="24"/>
      <c r="C597" s="57"/>
      <c r="D597" s="57"/>
      <c r="E597" s="57"/>
      <c r="F597" s="57"/>
      <c r="G597" s="57"/>
      <c r="H597" s="57"/>
      <c r="I597" s="57"/>
      <c r="J597" s="57"/>
      <c r="K597" s="57"/>
      <c r="L597" s="57"/>
      <c r="M597" s="57"/>
      <c r="N597" s="57"/>
      <c r="O597" s="63"/>
      <c r="P597" s="57"/>
      <c r="Q597" s="57"/>
      <c r="R597" s="57"/>
      <c r="S597" s="57"/>
      <c r="T597" s="57"/>
      <c r="U597" s="57"/>
      <c r="V597" s="57"/>
      <c r="W597" s="57"/>
      <c r="X597" s="57"/>
      <c r="Y597" s="57"/>
      <c r="Z597" s="57"/>
      <c r="AA597" s="57"/>
      <c r="AB597" s="57"/>
      <c r="AC597" s="57"/>
      <c r="AD597" s="57"/>
      <c r="AE597" s="57"/>
      <c r="AF597" s="64"/>
      <c r="AG597" s="64"/>
      <c r="AH597" s="64"/>
      <c r="AI597" s="64"/>
      <c r="AJ597" s="61"/>
      <c r="AL597" s="62"/>
      <c r="AM597" s="24"/>
      <c r="AS597" s="24"/>
      <c r="AT597" s="24"/>
      <c r="AU597" s="24"/>
      <c r="AV597" s="24"/>
      <c r="AW597" s="24"/>
      <c r="AX597" s="24"/>
      <c r="AZ597" s="171"/>
      <c r="BA597" s="171"/>
      <c r="BB597" s="57"/>
      <c r="BC597" s="203"/>
      <c r="BD597" s="24"/>
      <c r="BE597" s="151"/>
      <c r="BG597" s="151"/>
      <c r="BI597" s="151"/>
      <c r="BL597" s="152"/>
    </row>
    <row r="598" spans="1:64" s="169" customFormat="1">
      <c r="A598" s="24"/>
      <c r="B598" s="24"/>
      <c r="C598" s="57"/>
      <c r="D598" s="57"/>
      <c r="E598" s="57"/>
      <c r="F598" s="57"/>
      <c r="G598" s="57"/>
      <c r="H598" s="57"/>
      <c r="I598" s="57"/>
      <c r="J598" s="57"/>
      <c r="K598" s="57"/>
      <c r="L598" s="57"/>
      <c r="M598" s="57"/>
      <c r="N598" s="57"/>
      <c r="O598" s="63"/>
      <c r="P598" s="57"/>
      <c r="Q598" s="57"/>
      <c r="R598" s="57"/>
      <c r="S598" s="57"/>
      <c r="T598" s="57"/>
      <c r="U598" s="57"/>
      <c r="V598" s="57"/>
      <c r="W598" s="57"/>
      <c r="X598" s="57"/>
      <c r="Y598" s="57"/>
      <c r="Z598" s="57"/>
      <c r="AA598" s="57"/>
      <c r="AB598" s="57"/>
      <c r="AC598" s="57"/>
      <c r="AD598" s="57"/>
      <c r="AE598" s="57"/>
      <c r="AF598" s="64"/>
      <c r="AG598" s="64"/>
      <c r="AH598" s="64"/>
      <c r="AI598" s="64"/>
      <c r="AJ598" s="61"/>
      <c r="AL598" s="62"/>
      <c r="AM598" s="24"/>
      <c r="AS598" s="24"/>
      <c r="AT598" s="24"/>
      <c r="AU598" s="24"/>
      <c r="AV598" s="24"/>
      <c r="AW598" s="24"/>
      <c r="AX598" s="24"/>
      <c r="AZ598" s="171"/>
      <c r="BA598" s="171"/>
      <c r="BB598" s="57"/>
      <c r="BC598" s="203"/>
      <c r="BD598" s="24"/>
      <c r="BE598" s="151"/>
      <c r="BG598" s="151"/>
      <c r="BI598" s="151"/>
      <c r="BL598" s="152"/>
    </row>
    <row r="599" spans="1:64" s="169" customFormat="1">
      <c r="A599" s="24"/>
      <c r="B599" s="24"/>
      <c r="C599" s="57"/>
      <c r="D599" s="57"/>
      <c r="E599" s="57"/>
      <c r="F599" s="57"/>
      <c r="G599" s="57"/>
      <c r="H599" s="57"/>
      <c r="I599" s="57"/>
      <c r="J599" s="57"/>
      <c r="K599" s="57"/>
      <c r="L599" s="57"/>
      <c r="M599" s="57"/>
      <c r="N599" s="57"/>
      <c r="O599" s="63"/>
      <c r="P599" s="57"/>
      <c r="Q599" s="57"/>
      <c r="R599" s="57"/>
      <c r="S599" s="57"/>
      <c r="T599" s="57"/>
      <c r="U599" s="57"/>
      <c r="V599" s="57"/>
      <c r="W599" s="57"/>
      <c r="X599" s="57"/>
      <c r="Y599" s="57"/>
      <c r="Z599" s="57"/>
      <c r="AA599" s="57"/>
      <c r="AB599" s="57"/>
      <c r="AC599" s="57"/>
      <c r="AD599" s="57"/>
      <c r="AE599" s="57"/>
      <c r="AF599" s="64"/>
      <c r="AG599" s="64"/>
      <c r="AH599" s="64"/>
      <c r="AI599" s="64"/>
      <c r="AJ599" s="61"/>
      <c r="AL599" s="62"/>
      <c r="AM599" s="24"/>
      <c r="AS599" s="24"/>
      <c r="AT599" s="24"/>
      <c r="AU599" s="24"/>
      <c r="AV599" s="24"/>
      <c r="AW599" s="24"/>
      <c r="AX599" s="24"/>
      <c r="AZ599" s="171"/>
      <c r="BA599" s="171"/>
      <c r="BB599" s="57"/>
      <c r="BC599" s="203"/>
      <c r="BD599" s="24"/>
      <c r="BE599" s="151"/>
      <c r="BG599" s="151"/>
      <c r="BI599" s="151"/>
      <c r="BL599" s="152"/>
    </row>
    <row r="600" spans="1:64" s="169" customFormat="1">
      <c r="A600" s="24"/>
      <c r="B600" s="24"/>
      <c r="C600" s="57"/>
      <c r="D600" s="57"/>
      <c r="E600" s="57"/>
      <c r="F600" s="57"/>
      <c r="G600" s="57"/>
      <c r="H600" s="57"/>
      <c r="I600" s="57"/>
      <c r="J600" s="57"/>
      <c r="K600" s="57"/>
      <c r="L600" s="57"/>
      <c r="M600" s="57"/>
      <c r="N600" s="57"/>
      <c r="O600" s="63"/>
      <c r="P600" s="57"/>
      <c r="Q600" s="57"/>
      <c r="R600" s="57"/>
      <c r="S600" s="57"/>
      <c r="T600" s="57"/>
      <c r="U600" s="57"/>
      <c r="V600" s="57"/>
      <c r="W600" s="57"/>
      <c r="X600" s="57"/>
      <c r="Y600" s="57"/>
      <c r="Z600" s="57"/>
      <c r="AA600" s="57"/>
      <c r="AB600" s="57"/>
      <c r="AC600" s="57"/>
      <c r="AD600" s="57"/>
      <c r="AE600" s="57"/>
      <c r="AF600" s="64"/>
      <c r="AG600" s="64"/>
      <c r="AH600" s="64"/>
      <c r="AI600" s="64"/>
      <c r="AJ600" s="61"/>
      <c r="AL600" s="62"/>
      <c r="AM600" s="24"/>
      <c r="AS600" s="24"/>
      <c r="AT600" s="24"/>
      <c r="AU600" s="24"/>
      <c r="AV600" s="24"/>
      <c r="AW600" s="24"/>
      <c r="AX600" s="24"/>
      <c r="AZ600" s="171"/>
      <c r="BA600" s="171"/>
      <c r="BB600" s="57"/>
      <c r="BC600" s="203"/>
      <c r="BD600" s="24"/>
      <c r="BE600" s="151"/>
      <c r="BG600" s="151"/>
      <c r="BI600" s="151"/>
      <c r="BL600" s="152"/>
    </row>
    <row r="601" spans="1:64" s="169" customFormat="1">
      <c r="A601" s="24"/>
      <c r="B601" s="24"/>
      <c r="C601" s="57"/>
      <c r="D601" s="57"/>
      <c r="E601" s="57"/>
      <c r="F601" s="57"/>
      <c r="G601" s="57"/>
      <c r="H601" s="57"/>
      <c r="I601" s="57"/>
      <c r="J601" s="57"/>
      <c r="K601" s="57"/>
      <c r="L601" s="57"/>
      <c r="M601" s="57"/>
      <c r="N601" s="57"/>
      <c r="O601" s="63"/>
      <c r="P601" s="57"/>
      <c r="Q601" s="57"/>
      <c r="R601" s="57"/>
      <c r="S601" s="57"/>
      <c r="T601" s="57"/>
      <c r="U601" s="57"/>
      <c r="V601" s="57"/>
      <c r="W601" s="57"/>
      <c r="X601" s="57"/>
      <c r="Y601" s="57"/>
      <c r="Z601" s="57"/>
      <c r="AA601" s="57"/>
      <c r="AB601" s="57"/>
      <c r="AC601" s="57"/>
      <c r="AD601" s="57"/>
      <c r="AE601" s="57"/>
      <c r="AF601" s="64"/>
      <c r="AG601" s="64"/>
      <c r="AH601" s="64"/>
      <c r="AI601" s="64"/>
      <c r="AJ601" s="61"/>
      <c r="AL601" s="62"/>
      <c r="AM601" s="24"/>
      <c r="AS601" s="24"/>
      <c r="AT601" s="24"/>
      <c r="AU601" s="24"/>
      <c r="AV601" s="24"/>
      <c r="AW601" s="24"/>
      <c r="AX601" s="24"/>
      <c r="AZ601" s="171"/>
      <c r="BA601" s="171"/>
      <c r="BB601" s="57"/>
      <c r="BC601" s="203"/>
      <c r="BD601" s="24"/>
      <c r="BE601" s="151"/>
      <c r="BG601" s="151"/>
      <c r="BI601" s="151"/>
      <c r="BL601" s="152"/>
    </row>
    <row r="602" spans="1:64" s="169" customFormat="1">
      <c r="A602" s="24"/>
      <c r="B602" s="24"/>
      <c r="C602" s="57"/>
      <c r="D602" s="57"/>
      <c r="E602" s="57"/>
      <c r="F602" s="57"/>
      <c r="G602" s="57"/>
      <c r="H602" s="57"/>
      <c r="I602" s="57"/>
      <c r="J602" s="57"/>
      <c r="K602" s="57"/>
      <c r="L602" s="57"/>
      <c r="M602" s="57"/>
      <c r="N602" s="57"/>
      <c r="O602" s="63"/>
      <c r="P602" s="57"/>
      <c r="Q602" s="57"/>
      <c r="R602" s="57"/>
      <c r="S602" s="57"/>
      <c r="T602" s="57"/>
      <c r="U602" s="57"/>
      <c r="V602" s="57"/>
      <c r="W602" s="57"/>
      <c r="X602" s="57"/>
      <c r="Y602" s="57"/>
      <c r="Z602" s="57"/>
      <c r="AA602" s="57"/>
      <c r="AB602" s="57"/>
      <c r="AC602" s="57"/>
      <c r="AD602" s="57"/>
      <c r="AE602" s="57"/>
      <c r="AF602" s="64"/>
      <c r="AG602" s="64"/>
      <c r="AH602" s="64"/>
      <c r="AI602" s="64"/>
      <c r="AJ602" s="61"/>
      <c r="AL602" s="62"/>
      <c r="AM602" s="24"/>
      <c r="AS602" s="24"/>
      <c r="AT602" s="24"/>
      <c r="AU602" s="24"/>
      <c r="AV602" s="24"/>
      <c r="AW602" s="24"/>
      <c r="AX602" s="24"/>
      <c r="AZ602" s="171"/>
      <c r="BA602" s="171"/>
      <c r="BB602" s="57"/>
      <c r="BC602" s="203"/>
      <c r="BD602" s="24"/>
      <c r="BE602" s="151"/>
      <c r="BG602" s="151"/>
      <c r="BI602" s="151"/>
      <c r="BL602" s="152"/>
    </row>
    <row r="603" spans="1:64" s="169" customFormat="1">
      <c r="A603" s="24"/>
      <c r="B603" s="24"/>
      <c r="C603" s="57"/>
      <c r="D603" s="57"/>
      <c r="E603" s="57"/>
      <c r="F603" s="57"/>
      <c r="G603" s="57"/>
      <c r="H603" s="57"/>
      <c r="I603" s="57"/>
      <c r="J603" s="57"/>
      <c r="K603" s="57"/>
      <c r="L603" s="57"/>
      <c r="M603" s="57"/>
      <c r="N603" s="57"/>
      <c r="O603" s="63"/>
      <c r="P603" s="57"/>
      <c r="Q603" s="57"/>
      <c r="R603" s="57"/>
      <c r="S603" s="57"/>
      <c r="T603" s="57"/>
      <c r="U603" s="57"/>
      <c r="V603" s="57"/>
      <c r="W603" s="57"/>
      <c r="X603" s="57"/>
      <c r="Y603" s="57"/>
      <c r="Z603" s="57"/>
      <c r="AA603" s="57"/>
      <c r="AB603" s="57"/>
      <c r="AC603" s="57"/>
      <c r="AD603" s="57"/>
      <c r="AE603" s="57"/>
      <c r="AF603" s="64"/>
      <c r="AG603" s="64"/>
      <c r="AH603" s="64"/>
      <c r="AI603" s="64"/>
      <c r="AJ603" s="61"/>
      <c r="AL603" s="62"/>
      <c r="AM603" s="24"/>
      <c r="AS603" s="24"/>
      <c r="AT603" s="24"/>
      <c r="AU603" s="24"/>
      <c r="AV603" s="24"/>
      <c r="AW603" s="24"/>
      <c r="AX603" s="24"/>
      <c r="AZ603" s="171"/>
      <c r="BA603" s="171"/>
      <c r="BB603" s="57"/>
      <c r="BC603" s="203"/>
      <c r="BD603" s="24"/>
      <c r="BE603" s="151"/>
      <c r="BG603" s="151"/>
      <c r="BI603" s="151"/>
      <c r="BL603" s="152"/>
    </row>
    <row r="604" spans="1:64" s="169" customFormat="1">
      <c r="A604" s="24"/>
      <c r="B604" s="24"/>
      <c r="C604" s="57"/>
      <c r="D604" s="57"/>
      <c r="E604" s="57"/>
      <c r="F604" s="57"/>
      <c r="G604" s="57"/>
      <c r="H604" s="57"/>
      <c r="I604" s="57"/>
      <c r="J604" s="57"/>
      <c r="K604" s="57"/>
      <c r="L604" s="57"/>
      <c r="M604" s="57"/>
      <c r="N604" s="57"/>
      <c r="O604" s="63"/>
      <c r="P604" s="57"/>
      <c r="Q604" s="57"/>
      <c r="R604" s="57"/>
      <c r="S604" s="57"/>
      <c r="T604" s="57"/>
      <c r="U604" s="57"/>
      <c r="V604" s="57"/>
      <c r="W604" s="57"/>
      <c r="X604" s="57"/>
      <c r="Y604" s="57"/>
      <c r="Z604" s="57"/>
      <c r="AA604" s="57"/>
      <c r="AB604" s="57"/>
      <c r="AC604" s="57"/>
      <c r="AD604" s="57"/>
      <c r="AE604" s="57"/>
      <c r="AF604" s="64"/>
      <c r="AG604" s="64"/>
      <c r="AH604" s="64"/>
      <c r="AI604" s="64"/>
      <c r="AJ604" s="61"/>
      <c r="AL604" s="62"/>
      <c r="AM604" s="24"/>
      <c r="AS604" s="24"/>
      <c r="AT604" s="24"/>
      <c r="AU604" s="24"/>
      <c r="AV604" s="24"/>
      <c r="AW604" s="24"/>
      <c r="AX604" s="24"/>
      <c r="AZ604" s="171"/>
      <c r="BA604" s="171"/>
      <c r="BB604" s="57"/>
      <c r="BC604" s="203"/>
      <c r="BD604" s="24"/>
      <c r="BE604" s="151"/>
      <c r="BG604" s="151"/>
      <c r="BI604" s="151"/>
      <c r="BL604" s="152"/>
    </row>
    <row r="605" spans="1:64" s="169" customFormat="1">
      <c r="A605" s="24"/>
      <c r="B605" s="24"/>
      <c r="C605" s="57"/>
      <c r="D605" s="57"/>
      <c r="E605" s="57"/>
      <c r="F605" s="57"/>
      <c r="G605" s="57"/>
      <c r="H605" s="57"/>
      <c r="I605" s="57"/>
      <c r="J605" s="57"/>
      <c r="K605" s="57"/>
      <c r="L605" s="57"/>
      <c r="M605" s="57"/>
      <c r="N605" s="57"/>
      <c r="O605" s="63"/>
      <c r="P605" s="57"/>
      <c r="Q605" s="57"/>
      <c r="R605" s="57"/>
      <c r="S605" s="57"/>
      <c r="T605" s="57"/>
      <c r="U605" s="57"/>
      <c r="V605" s="57"/>
      <c r="W605" s="57"/>
      <c r="X605" s="57"/>
      <c r="Y605" s="57"/>
      <c r="Z605" s="57"/>
      <c r="AA605" s="57"/>
      <c r="AB605" s="57"/>
      <c r="AC605" s="57"/>
      <c r="AD605" s="57"/>
      <c r="AE605" s="57"/>
      <c r="AF605" s="64"/>
      <c r="AG605" s="64"/>
      <c r="AH605" s="64"/>
      <c r="AI605" s="64"/>
      <c r="AJ605" s="61"/>
      <c r="AL605" s="62"/>
      <c r="AM605" s="24"/>
      <c r="AS605" s="24"/>
      <c r="AT605" s="24"/>
      <c r="AU605" s="24"/>
      <c r="AV605" s="24"/>
      <c r="AW605" s="24"/>
      <c r="AX605" s="24"/>
      <c r="AZ605" s="171"/>
      <c r="BA605" s="171"/>
      <c r="BB605" s="57"/>
      <c r="BC605" s="203"/>
      <c r="BD605" s="24"/>
      <c r="BE605" s="151"/>
      <c r="BG605" s="151"/>
      <c r="BI605" s="151"/>
      <c r="BL605" s="152"/>
    </row>
    <row r="606" spans="1:64" s="169" customFormat="1">
      <c r="A606" s="24"/>
      <c r="B606" s="24"/>
      <c r="C606" s="57"/>
      <c r="D606" s="57"/>
      <c r="E606" s="57"/>
      <c r="F606" s="57"/>
      <c r="G606" s="57"/>
      <c r="H606" s="57"/>
      <c r="I606" s="57"/>
      <c r="J606" s="57"/>
      <c r="K606" s="57"/>
      <c r="L606" s="57"/>
      <c r="M606" s="57"/>
      <c r="N606" s="57"/>
      <c r="O606" s="63"/>
      <c r="P606" s="57"/>
      <c r="Q606" s="57"/>
      <c r="R606" s="57"/>
      <c r="S606" s="57"/>
      <c r="T606" s="57"/>
      <c r="U606" s="57"/>
      <c r="V606" s="57"/>
      <c r="W606" s="57"/>
      <c r="X606" s="57"/>
      <c r="Y606" s="57"/>
      <c r="Z606" s="57"/>
      <c r="AA606" s="57"/>
      <c r="AB606" s="57"/>
      <c r="AC606" s="57"/>
      <c r="AD606" s="57"/>
      <c r="AE606" s="57"/>
      <c r="AF606" s="64"/>
      <c r="AG606" s="64"/>
      <c r="AH606" s="64"/>
      <c r="AI606" s="64"/>
      <c r="AJ606" s="61"/>
      <c r="AL606" s="62"/>
      <c r="AM606" s="24"/>
      <c r="AS606" s="24"/>
      <c r="AT606" s="24"/>
      <c r="AU606" s="24"/>
      <c r="AV606" s="24"/>
      <c r="AW606" s="24"/>
      <c r="AX606" s="24"/>
      <c r="AZ606" s="171"/>
      <c r="BA606" s="171"/>
      <c r="BB606" s="57"/>
      <c r="BC606" s="203"/>
      <c r="BD606" s="24"/>
      <c r="BE606" s="151"/>
      <c r="BG606" s="151"/>
      <c r="BI606" s="151"/>
      <c r="BL606" s="152"/>
    </row>
    <row r="607" spans="1:64" s="169" customFormat="1">
      <c r="A607" s="24"/>
      <c r="B607" s="24"/>
      <c r="C607" s="57"/>
      <c r="D607" s="57"/>
      <c r="E607" s="57"/>
      <c r="F607" s="57"/>
      <c r="G607" s="57"/>
      <c r="H607" s="57"/>
      <c r="I607" s="57"/>
      <c r="J607" s="57"/>
      <c r="K607" s="57"/>
      <c r="L607" s="57"/>
      <c r="M607" s="57"/>
      <c r="N607" s="57"/>
      <c r="O607" s="63"/>
      <c r="P607" s="57"/>
      <c r="Q607" s="57"/>
      <c r="R607" s="57"/>
      <c r="S607" s="57"/>
      <c r="T607" s="57"/>
      <c r="U607" s="57"/>
      <c r="V607" s="57"/>
      <c r="W607" s="57"/>
      <c r="X607" s="57"/>
      <c r="Y607" s="57"/>
      <c r="Z607" s="57"/>
      <c r="AA607" s="57"/>
      <c r="AB607" s="57"/>
      <c r="AC607" s="57"/>
      <c r="AD607" s="57"/>
      <c r="AE607" s="57"/>
      <c r="AF607" s="64"/>
      <c r="AG607" s="64"/>
      <c r="AH607" s="64"/>
      <c r="AI607" s="64"/>
      <c r="AJ607" s="61"/>
      <c r="AL607" s="62"/>
      <c r="AM607" s="24"/>
      <c r="AS607" s="24"/>
      <c r="AT607" s="24"/>
      <c r="AU607" s="24"/>
      <c r="AV607" s="24"/>
      <c r="AW607" s="24"/>
      <c r="AX607" s="24"/>
      <c r="AZ607" s="171"/>
      <c r="BA607" s="171"/>
      <c r="BB607" s="57"/>
      <c r="BC607" s="203"/>
      <c r="BD607" s="24"/>
      <c r="BE607" s="151"/>
      <c r="BG607" s="151"/>
      <c r="BI607" s="151"/>
      <c r="BL607" s="152"/>
    </row>
    <row r="608" spans="1:64" s="169" customFormat="1">
      <c r="A608" s="24"/>
      <c r="B608" s="24"/>
      <c r="C608" s="57"/>
      <c r="D608" s="57"/>
      <c r="E608" s="57"/>
      <c r="F608" s="57"/>
      <c r="G608" s="57"/>
      <c r="H608" s="57"/>
      <c r="I608" s="57"/>
      <c r="J608" s="57"/>
      <c r="K608" s="57"/>
      <c r="L608" s="57"/>
      <c r="M608" s="57"/>
      <c r="N608" s="57"/>
      <c r="O608" s="63"/>
      <c r="P608" s="57"/>
      <c r="Q608" s="57"/>
      <c r="R608" s="57"/>
      <c r="S608" s="57"/>
      <c r="T608" s="57"/>
      <c r="U608" s="57"/>
      <c r="V608" s="57"/>
      <c r="W608" s="57"/>
      <c r="X608" s="57"/>
      <c r="Y608" s="57"/>
      <c r="Z608" s="57"/>
      <c r="AA608" s="57"/>
      <c r="AB608" s="57"/>
      <c r="AC608" s="57"/>
      <c r="AD608" s="57"/>
      <c r="AE608" s="57"/>
      <c r="AF608" s="64"/>
      <c r="AG608" s="64"/>
      <c r="AH608" s="64"/>
      <c r="AI608" s="64"/>
      <c r="AJ608" s="61"/>
      <c r="AL608" s="62"/>
      <c r="AM608" s="24"/>
      <c r="AS608" s="24"/>
      <c r="AT608" s="24"/>
      <c r="AU608" s="24"/>
      <c r="AV608" s="24"/>
      <c r="AW608" s="24"/>
      <c r="AX608" s="24"/>
      <c r="AZ608" s="171"/>
      <c r="BA608" s="171"/>
      <c r="BB608" s="57"/>
      <c r="BC608" s="203"/>
      <c r="BD608" s="24"/>
      <c r="BE608" s="151"/>
      <c r="BG608" s="151"/>
      <c r="BI608" s="151"/>
      <c r="BL608" s="152"/>
    </row>
    <row r="609" spans="1:64" s="169" customFormat="1">
      <c r="A609" s="24"/>
      <c r="B609" s="24"/>
      <c r="C609" s="57"/>
      <c r="D609" s="57"/>
      <c r="E609" s="57"/>
      <c r="F609" s="57"/>
      <c r="G609" s="57"/>
      <c r="H609" s="57"/>
      <c r="I609" s="57"/>
      <c r="J609" s="57"/>
      <c r="K609" s="57"/>
      <c r="L609" s="57"/>
      <c r="M609" s="57"/>
      <c r="N609" s="57"/>
      <c r="O609" s="63"/>
      <c r="P609" s="57"/>
      <c r="Q609" s="57"/>
      <c r="R609" s="57"/>
      <c r="S609" s="57"/>
      <c r="T609" s="57"/>
      <c r="U609" s="57"/>
      <c r="V609" s="57"/>
      <c r="W609" s="57"/>
      <c r="X609" s="57"/>
      <c r="Y609" s="57"/>
      <c r="Z609" s="57"/>
      <c r="AA609" s="57"/>
      <c r="AB609" s="57"/>
      <c r="AC609" s="57"/>
      <c r="AD609" s="57"/>
      <c r="AE609" s="57"/>
      <c r="AF609" s="64"/>
      <c r="AG609" s="64"/>
      <c r="AH609" s="64"/>
      <c r="AI609" s="64"/>
      <c r="AJ609" s="61"/>
      <c r="AL609" s="62"/>
      <c r="AM609" s="24"/>
      <c r="AS609" s="24"/>
      <c r="AT609" s="24"/>
      <c r="AU609" s="24"/>
      <c r="AV609" s="24"/>
      <c r="AW609" s="24"/>
      <c r="AX609" s="24"/>
      <c r="AZ609" s="171"/>
      <c r="BA609" s="171"/>
      <c r="BB609" s="57"/>
      <c r="BC609" s="203"/>
      <c r="BD609" s="24"/>
      <c r="BE609" s="151"/>
      <c r="BG609" s="151"/>
      <c r="BI609" s="151"/>
      <c r="BL609" s="152"/>
    </row>
    <row r="610" spans="1:64" s="169" customFormat="1">
      <c r="A610" s="24"/>
      <c r="B610" s="24"/>
      <c r="C610" s="57"/>
      <c r="D610" s="57"/>
      <c r="E610" s="57"/>
      <c r="F610" s="57"/>
      <c r="G610" s="57"/>
      <c r="H610" s="57"/>
      <c r="I610" s="57"/>
      <c r="J610" s="57"/>
      <c r="K610" s="57"/>
      <c r="L610" s="57"/>
      <c r="M610" s="57"/>
      <c r="N610" s="57"/>
      <c r="O610" s="63"/>
      <c r="P610" s="57"/>
      <c r="Q610" s="57"/>
      <c r="R610" s="57"/>
      <c r="S610" s="57"/>
      <c r="T610" s="57"/>
      <c r="U610" s="57"/>
      <c r="V610" s="57"/>
      <c r="W610" s="57"/>
      <c r="X610" s="57"/>
      <c r="Y610" s="57"/>
      <c r="Z610" s="57"/>
      <c r="AA610" s="57"/>
      <c r="AB610" s="57"/>
      <c r="AC610" s="57"/>
      <c r="AD610" s="57"/>
      <c r="AE610" s="57"/>
      <c r="AF610" s="64"/>
      <c r="AG610" s="64"/>
      <c r="AH610" s="64"/>
      <c r="AI610" s="64"/>
      <c r="AJ610" s="61"/>
      <c r="AL610" s="62"/>
      <c r="AM610" s="24"/>
      <c r="AS610" s="24"/>
      <c r="AT610" s="24"/>
      <c r="AU610" s="24"/>
      <c r="AV610" s="24"/>
      <c r="AW610" s="24"/>
      <c r="AX610" s="24"/>
      <c r="AZ610" s="171"/>
      <c r="BA610" s="171"/>
      <c r="BB610" s="57"/>
      <c r="BC610" s="203"/>
      <c r="BD610" s="24"/>
      <c r="BE610" s="151"/>
      <c r="BG610" s="151"/>
      <c r="BI610" s="151"/>
      <c r="BL610" s="152"/>
    </row>
    <row r="611" spans="1:64" s="169" customFormat="1">
      <c r="A611" s="24"/>
      <c r="B611" s="24"/>
      <c r="C611" s="57"/>
      <c r="D611" s="57"/>
      <c r="E611" s="57"/>
      <c r="F611" s="57"/>
      <c r="G611" s="57"/>
      <c r="H611" s="57"/>
      <c r="I611" s="57"/>
      <c r="J611" s="57"/>
      <c r="K611" s="57"/>
      <c r="L611" s="57"/>
      <c r="M611" s="57"/>
      <c r="N611" s="57"/>
      <c r="O611" s="63"/>
      <c r="P611" s="57"/>
      <c r="Q611" s="57"/>
      <c r="R611" s="57"/>
      <c r="S611" s="57"/>
      <c r="T611" s="57"/>
      <c r="U611" s="57"/>
      <c r="V611" s="57"/>
      <c r="W611" s="57"/>
      <c r="X611" s="57"/>
      <c r="Y611" s="57"/>
      <c r="Z611" s="57"/>
      <c r="AA611" s="57"/>
      <c r="AB611" s="57"/>
      <c r="AC611" s="57"/>
      <c r="AD611" s="57"/>
      <c r="AE611" s="57"/>
      <c r="AF611" s="64"/>
      <c r="AG611" s="64"/>
      <c r="AH611" s="64"/>
      <c r="AI611" s="64"/>
      <c r="AJ611" s="61"/>
      <c r="AL611" s="62"/>
      <c r="AM611" s="24"/>
      <c r="AS611" s="24"/>
      <c r="AT611" s="24"/>
      <c r="AU611" s="24"/>
      <c r="AV611" s="24"/>
      <c r="AW611" s="24"/>
      <c r="AX611" s="24"/>
      <c r="AZ611" s="171"/>
      <c r="BA611" s="171"/>
      <c r="BB611" s="57"/>
      <c r="BC611" s="203"/>
      <c r="BD611" s="24"/>
      <c r="BE611" s="151"/>
      <c r="BG611" s="151"/>
      <c r="BI611" s="151"/>
      <c r="BL611" s="152"/>
    </row>
    <row r="612" spans="1:64" s="169" customFormat="1">
      <c r="A612" s="24"/>
      <c r="B612" s="24"/>
      <c r="C612" s="57"/>
      <c r="D612" s="57"/>
      <c r="E612" s="57"/>
      <c r="F612" s="57"/>
      <c r="G612" s="57"/>
      <c r="H612" s="57"/>
      <c r="I612" s="57"/>
      <c r="J612" s="57"/>
      <c r="K612" s="57"/>
      <c r="L612" s="57"/>
      <c r="M612" s="57"/>
      <c r="N612" s="57"/>
      <c r="O612" s="63"/>
      <c r="P612" s="57"/>
      <c r="Q612" s="57"/>
      <c r="R612" s="57"/>
      <c r="S612" s="57"/>
      <c r="T612" s="57"/>
      <c r="U612" s="57"/>
      <c r="V612" s="57"/>
      <c r="W612" s="57"/>
      <c r="X612" s="57"/>
      <c r="Y612" s="57"/>
      <c r="Z612" s="57"/>
      <c r="AA612" s="57"/>
      <c r="AB612" s="57"/>
      <c r="AC612" s="57"/>
      <c r="AD612" s="57"/>
      <c r="AE612" s="57"/>
      <c r="AF612" s="64"/>
      <c r="AG612" s="64"/>
      <c r="AH612" s="64"/>
      <c r="AI612" s="64"/>
      <c r="AJ612" s="61"/>
      <c r="AL612" s="62"/>
      <c r="AM612" s="24"/>
      <c r="AS612" s="24"/>
      <c r="AT612" s="24"/>
      <c r="AU612" s="24"/>
      <c r="AV612" s="24"/>
      <c r="AW612" s="24"/>
      <c r="AX612" s="24"/>
      <c r="AZ612" s="171"/>
      <c r="BA612" s="171"/>
      <c r="BB612" s="57"/>
      <c r="BC612" s="203"/>
      <c r="BD612" s="24"/>
      <c r="BE612" s="151"/>
      <c r="BG612" s="151"/>
      <c r="BI612" s="151"/>
      <c r="BL612" s="152"/>
    </row>
    <row r="613" spans="1:64" s="169" customFormat="1">
      <c r="A613" s="24"/>
      <c r="B613" s="24"/>
      <c r="C613" s="57"/>
      <c r="D613" s="57"/>
      <c r="E613" s="57"/>
      <c r="F613" s="57"/>
      <c r="G613" s="57"/>
      <c r="H613" s="57"/>
      <c r="I613" s="57"/>
      <c r="J613" s="57"/>
      <c r="K613" s="57"/>
      <c r="L613" s="57"/>
      <c r="M613" s="57"/>
      <c r="N613" s="57"/>
      <c r="O613" s="63"/>
      <c r="P613" s="57"/>
      <c r="Q613" s="57"/>
      <c r="R613" s="57"/>
      <c r="S613" s="57"/>
      <c r="T613" s="57"/>
      <c r="U613" s="57"/>
      <c r="V613" s="57"/>
      <c r="W613" s="57"/>
      <c r="X613" s="57"/>
      <c r="Y613" s="57"/>
      <c r="Z613" s="57"/>
      <c r="AA613" s="57"/>
      <c r="AB613" s="57"/>
      <c r="AC613" s="57"/>
      <c r="AD613" s="57"/>
      <c r="AE613" s="57"/>
      <c r="AF613" s="64"/>
      <c r="AG613" s="64"/>
      <c r="AH613" s="64"/>
      <c r="AI613" s="64"/>
      <c r="AJ613" s="61"/>
      <c r="AL613" s="62"/>
      <c r="AM613" s="24"/>
      <c r="AS613" s="24"/>
      <c r="AT613" s="24"/>
      <c r="AU613" s="24"/>
      <c r="AV613" s="24"/>
      <c r="AW613" s="24"/>
      <c r="AX613" s="24"/>
      <c r="AZ613" s="171"/>
      <c r="BA613" s="171"/>
      <c r="BB613" s="57"/>
      <c r="BC613" s="203"/>
      <c r="BD613" s="24"/>
      <c r="BE613" s="151"/>
      <c r="BG613" s="151"/>
      <c r="BI613" s="151"/>
      <c r="BL613" s="152"/>
    </row>
    <row r="614" spans="1:64" s="169" customFormat="1">
      <c r="A614" s="24"/>
      <c r="B614" s="24"/>
      <c r="C614" s="57"/>
      <c r="D614" s="57"/>
      <c r="E614" s="57"/>
      <c r="F614" s="57"/>
      <c r="G614" s="57"/>
      <c r="H614" s="57"/>
      <c r="I614" s="57"/>
      <c r="J614" s="57"/>
      <c r="K614" s="57"/>
      <c r="L614" s="57"/>
      <c r="M614" s="57"/>
      <c r="N614" s="57"/>
      <c r="O614" s="63"/>
      <c r="P614" s="57"/>
      <c r="Q614" s="57"/>
      <c r="R614" s="57"/>
      <c r="S614" s="57"/>
      <c r="T614" s="57"/>
      <c r="U614" s="57"/>
      <c r="V614" s="57"/>
      <c r="W614" s="57"/>
      <c r="X614" s="57"/>
      <c r="Y614" s="57"/>
      <c r="Z614" s="57"/>
      <c r="AA614" s="57"/>
      <c r="AB614" s="57"/>
      <c r="AC614" s="57"/>
      <c r="AD614" s="57"/>
      <c r="AE614" s="57"/>
      <c r="AF614" s="64"/>
      <c r="AG614" s="64"/>
      <c r="AH614" s="64"/>
      <c r="AI614" s="64"/>
      <c r="AJ614" s="61"/>
      <c r="AL614" s="62"/>
      <c r="AM614" s="24"/>
      <c r="AS614" s="24"/>
      <c r="AT614" s="24"/>
      <c r="AU614" s="24"/>
      <c r="AV614" s="24"/>
      <c r="AW614" s="24"/>
      <c r="AX614" s="24"/>
      <c r="AZ614" s="171"/>
      <c r="BA614" s="171"/>
      <c r="BB614" s="57"/>
      <c r="BC614" s="203"/>
      <c r="BD614" s="24"/>
      <c r="BE614" s="151"/>
      <c r="BG614" s="151"/>
      <c r="BI614" s="151"/>
      <c r="BL614" s="152"/>
    </row>
    <row r="615" spans="1:64" s="169" customFormat="1">
      <c r="A615" s="24"/>
      <c r="B615" s="24"/>
      <c r="C615" s="57"/>
      <c r="D615" s="57"/>
      <c r="E615" s="57"/>
      <c r="F615" s="57"/>
      <c r="G615" s="57"/>
      <c r="H615" s="57"/>
      <c r="I615" s="57"/>
      <c r="J615" s="57"/>
      <c r="K615" s="57"/>
      <c r="L615" s="57"/>
      <c r="M615" s="57"/>
      <c r="N615" s="57"/>
      <c r="O615" s="63"/>
      <c r="P615" s="57"/>
      <c r="Q615" s="57"/>
      <c r="R615" s="57"/>
      <c r="S615" s="57"/>
      <c r="T615" s="57"/>
      <c r="U615" s="57"/>
      <c r="V615" s="57"/>
      <c r="W615" s="57"/>
      <c r="X615" s="57"/>
      <c r="Y615" s="57"/>
      <c r="Z615" s="57"/>
      <c r="AA615" s="57"/>
      <c r="AB615" s="57"/>
      <c r="AC615" s="57"/>
      <c r="AD615" s="57"/>
      <c r="AE615" s="57"/>
      <c r="AF615" s="64"/>
      <c r="AG615" s="64"/>
      <c r="AH615" s="64"/>
      <c r="AI615" s="64"/>
      <c r="AJ615" s="61"/>
      <c r="AL615" s="62"/>
      <c r="AM615" s="24"/>
      <c r="AS615" s="24"/>
      <c r="AT615" s="24"/>
      <c r="AU615" s="24"/>
      <c r="AV615" s="24"/>
      <c r="AW615" s="24"/>
      <c r="AX615" s="24"/>
      <c r="AZ615" s="171"/>
      <c r="BA615" s="171"/>
      <c r="BB615" s="57"/>
      <c r="BC615" s="203"/>
      <c r="BD615" s="24"/>
      <c r="BE615" s="151"/>
      <c r="BG615" s="151"/>
      <c r="BI615" s="151"/>
      <c r="BL615" s="152"/>
    </row>
    <row r="616" spans="1:64" s="169" customFormat="1">
      <c r="A616" s="24"/>
      <c r="B616" s="24"/>
      <c r="C616" s="57"/>
      <c r="D616" s="57"/>
      <c r="E616" s="57"/>
      <c r="F616" s="57"/>
      <c r="G616" s="57"/>
      <c r="H616" s="57"/>
      <c r="I616" s="57"/>
      <c r="J616" s="57"/>
      <c r="K616" s="57"/>
      <c r="L616" s="57"/>
      <c r="M616" s="57"/>
      <c r="N616" s="57"/>
      <c r="O616" s="63"/>
      <c r="P616" s="57"/>
      <c r="Q616" s="57"/>
      <c r="R616" s="57"/>
      <c r="S616" s="57"/>
      <c r="T616" s="57"/>
      <c r="U616" s="57"/>
      <c r="V616" s="57"/>
      <c r="W616" s="57"/>
      <c r="X616" s="57"/>
      <c r="Y616" s="57"/>
      <c r="Z616" s="57"/>
      <c r="AA616" s="57"/>
      <c r="AB616" s="57"/>
      <c r="AC616" s="57"/>
      <c r="AD616" s="57"/>
      <c r="AE616" s="57"/>
      <c r="AF616" s="64"/>
      <c r="AG616" s="64"/>
      <c r="AH616" s="64"/>
      <c r="AI616" s="64"/>
      <c r="AJ616" s="61"/>
      <c r="AL616" s="62"/>
      <c r="AM616" s="24"/>
      <c r="AS616" s="24"/>
      <c r="AT616" s="24"/>
      <c r="AU616" s="24"/>
      <c r="AV616" s="24"/>
      <c r="AW616" s="24"/>
      <c r="AX616" s="24"/>
      <c r="AZ616" s="171"/>
      <c r="BA616" s="171"/>
      <c r="BB616" s="57"/>
      <c r="BC616" s="203"/>
      <c r="BD616" s="24"/>
      <c r="BE616" s="151"/>
      <c r="BG616" s="151"/>
      <c r="BI616" s="151"/>
      <c r="BL616" s="152"/>
    </row>
    <row r="617" spans="1:64" s="169" customFormat="1">
      <c r="A617" s="24"/>
      <c r="B617" s="24"/>
      <c r="C617" s="57"/>
      <c r="D617" s="57"/>
      <c r="E617" s="57"/>
      <c r="F617" s="57"/>
      <c r="G617" s="57"/>
      <c r="H617" s="57"/>
      <c r="I617" s="57"/>
      <c r="J617" s="57"/>
      <c r="K617" s="57"/>
      <c r="L617" s="57"/>
      <c r="M617" s="57"/>
      <c r="N617" s="57"/>
      <c r="O617" s="63"/>
      <c r="P617" s="57"/>
      <c r="Q617" s="57"/>
      <c r="R617" s="57"/>
      <c r="S617" s="57"/>
      <c r="T617" s="57"/>
      <c r="U617" s="57"/>
      <c r="V617" s="57"/>
      <c r="W617" s="57"/>
      <c r="X617" s="57"/>
      <c r="Y617" s="57"/>
      <c r="Z617" s="57"/>
      <c r="AA617" s="57"/>
      <c r="AB617" s="57"/>
      <c r="AC617" s="57"/>
      <c r="AD617" s="57"/>
      <c r="AE617" s="57"/>
      <c r="AF617" s="64"/>
      <c r="AG617" s="64"/>
      <c r="AH617" s="64"/>
      <c r="AI617" s="64"/>
      <c r="AJ617" s="61"/>
      <c r="AL617" s="62"/>
      <c r="AM617" s="24"/>
      <c r="AS617" s="24"/>
      <c r="AT617" s="24"/>
      <c r="AU617" s="24"/>
      <c r="AV617" s="24"/>
      <c r="AW617" s="24"/>
      <c r="AX617" s="24"/>
      <c r="AZ617" s="171"/>
      <c r="BA617" s="171"/>
      <c r="BB617" s="57"/>
      <c r="BC617" s="203"/>
      <c r="BD617" s="24"/>
      <c r="BE617" s="151"/>
      <c r="BG617" s="151"/>
      <c r="BI617" s="151"/>
      <c r="BL617" s="152"/>
    </row>
    <row r="618" spans="1:64" s="169" customFormat="1">
      <c r="A618" s="24"/>
      <c r="B618" s="24"/>
      <c r="C618" s="57"/>
      <c r="D618" s="57"/>
      <c r="E618" s="57"/>
      <c r="F618" s="57"/>
      <c r="G618" s="57"/>
      <c r="H618" s="57"/>
      <c r="I618" s="57"/>
      <c r="J618" s="57"/>
      <c r="K618" s="57"/>
      <c r="L618" s="57"/>
      <c r="M618" s="57"/>
      <c r="N618" s="57"/>
      <c r="O618" s="63"/>
      <c r="P618" s="57"/>
      <c r="Q618" s="57"/>
      <c r="R618" s="57"/>
      <c r="S618" s="57"/>
      <c r="T618" s="57"/>
      <c r="U618" s="57"/>
      <c r="V618" s="57"/>
      <c r="W618" s="57"/>
      <c r="X618" s="57"/>
      <c r="Y618" s="57"/>
      <c r="Z618" s="57"/>
      <c r="AA618" s="57"/>
      <c r="AB618" s="57"/>
      <c r="AC618" s="57"/>
      <c r="AD618" s="57"/>
      <c r="AE618" s="57"/>
      <c r="AF618" s="64"/>
      <c r="AG618" s="64"/>
      <c r="AH618" s="64"/>
      <c r="AI618" s="64"/>
      <c r="AJ618" s="61"/>
      <c r="AL618" s="62"/>
      <c r="AM618" s="24"/>
      <c r="AS618" s="24"/>
      <c r="AT618" s="24"/>
      <c r="AU618" s="24"/>
      <c r="AV618" s="24"/>
      <c r="AW618" s="24"/>
      <c r="AX618" s="24"/>
      <c r="AZ618" s="171"/>
      <c r="BA618" s="171"/>
      <c r="BB618" s="57"/>
      <c r="BC618" s="203"/>
      <c r="BD618" s="24"/>
      <c r="BE618" s="151"/>
      <c r="BG618" s="151"/>
      <c r="BI618" s="151"/>
      <c r="BL618" s="152"/>
    </row>
    <row r="619" spans="1:64" s="169" customFormat="1">
      <c r="A619" s="24"/>
      <c r="B619" s="24"/>
      <c r="C619" s="57"/>
      <c r="D619" s="57"/>
      <c r="E619" s="57"/>
      <c r="F619" s="57"/>
      <c r="G619" s="57"/>
      <c r="H619" s="57"/>
      <c r="I619" s="57"/>
      <c r="J619" s="57"/>
      <c r="K619" s="57"/>
      <c r="L619" s="57"/>
      <c r="M619" s="57"/>
      <c r="N619" s="57"/>
      <c r="O619" s="63"/>
      <c r="P619" s="57"/>
      <c r="Q619" s="57"/>
      <c r="R619" s="57"/>
      <c r="S619" s="57"/>
      <c r="T619" s="57"/>
      <c r="U619" s="57"/>
      <c r="V619" s="57"/>
      <c r="W619" s="57"/>
      <c r="X619" s="57"/>
      <c r="Y619" s="57"/>
      <c r="Z619" s="57"/>
      <c r="AA619" s="57"/>
      <c r="AB619" s="57"/>
      <c r="AC619" s="57"/>
      <c r="AD619" s="57"/>
      <c r="AE619" s="57"/>
      <c r="AF619" s="64"/>
      <c r="AG619" s="64"/>
      <c r="AH619" s="64"/>
      <c r="AI619" s="64"/>
      <c r="AJ619" s="61"/>
      <c r="AL619" s="62"/>
      <c r="AM619" s="24"/>
      <c r="AS619" s="24"/>
      <c r="AT619" s="24"/>
      <c r="AU619" s="24"/>
      <c r="AV619" s="24"/>
      <c r="AW619" s="24"/>
      <c r="AX619" s="24"/>
      <c r="AZ619" s="171"/>
      <c r="BA619" s="171"/>
      <c r="BB619" s="57"/>
      <c r="BC619" s="203"/>
      <c r="BD619" s="24"/>
      <c r="BE619" s="151"/>
      <c r="BG619" s="151"/>
      <c r="BI619" s="151"/>
      <c r="BL619" s="152"/>
    </row>
    <row r="620" spans="1:64" s="169" customFormat="1">
      <c r="A620" s="24"/>
      <c r="B620" s="24"/>
      <c r="C620" s="57"/>
      <c r="D620" s="57"/>
      <c r="E620" s="57"/>
      <c r="F620" s="57"/>
      <c r="G620" s="57"/>
      <c r="H620" s="57"/>
      <c r="I620" s="57"/>
      <c r="J620" s="57"/>
      <c r="K620" s="57"/>
      <c r="L620" s="57"/>
      <c r="M620" s="57"/>
      <c r="N620" s="57"/>
      <c r="O620" s="63"/>
      <c r="P620" s="57"/>
      <c r="Q620" s="57"/>
      <c r="R620" s="57"/>
      <c r="S620" s="57"/>
      <c r="T620" s="57"/>
      <c r="U620" s="57"/>
      <c r="V620" s="57"/>
      <c r="W620" s="57"/>
      <c r="X620" s="57"/>
      <c r="Y620" s="57"/>
      <c r="Z620" s="57"/>
      <c r="AA620" s="57"/>
      <c r="AB620" s="57"/>
      <c r="AC620" s="57"/>
      <c r="AD620" s="57"/>
      <c r="AE620" s="57"/>
      <c r="AF620" s="64"/>
      <c r="AG620" s="64"/>
      <c r="AH620" s="64"/>
      <c r="AI620" s="64"/>
      <c r="AJ620" s="61"/>
      <c r="AL620" s="62"/>
      <c r="AM620" s="24"/>
      <c r="AS620" s="24"/>
      <c r="AT620" s="24"/>
      <c r="AU620" s="24"/>
      <c r="AV620" s="24"/>
      <c r="AW620" s="24"/>
      <c r="AX620" s="24"/>
      <c r="AZ620" s="171"/>
      <c r="BA620" s="171"/>
      <c r="BB620" s="57"/>
      <c r="BC620" s="203"/>
      <c r="BD620" s="24"/>
      <c r="BE620" s="151"/>
      <c r="BG620" s="151"/>
      <c r="BI620" s="151"/>
      <c r="BL620" s="152"/>
    </row>
    <row r="621" spans="1:64" s="169" customFormat="1">
      <c r="A621" s="24"/>
      <c r="B621" s="24"/>
      <c r="C621" s="57"/>
      <c r="D621" s="57"/>
      <c r="E621" s="57"/>
      <c r="F621" s="57"/>
      <c r="G621" s="57"/>
      <c r="H621" s="57"/>
      <c r="I621" s="57"/>
      <c r="J621" s="57"/>
      <c r="K621" s="57"/>
      <c r="L621" s="57"/>
      <c r="M621" s="57"/>
      <c r="N621" s="57"/>
      <c r="O621" s="63"/>
      <c r="P621" s="57"/>
      <c r="Q621" s="57"/>
      <c r="R621" s="57"/>
      <c r="S621" s="57"/>
      <c r="T621" s="57"/>
      <c r="U621" s="57"/>
      <c r="V621" s="57"/>
      <c r="W621" s="57"/>
      <c r="X621" s="57"/>
      <c r="Y621" s="57"/>
      <c r="Z621" s="57"/>
      <c r="AA621" s="57"/>
      <c r="AB621" s="57"/>
      <c r="AC621" s="57"/>
      <c r="AD621" s="57"/>
      <c r="AE621" s="57"/>
      <c r="AF621" s="64"/>
      <c r="AG621" s="64"/>
      <c r="AH621" s="64"/>
      <c r="AI621" s="64"/>
      <c r="AJ621" s="61"/>
      <c r="AL621" s="62"/>
      <c r="AM621" s="24"/>
      <c r="AS621" s="24"/>
      <c r="AT621" s="24"/>
      <c r="AU621" s="24"/>
      <c r="AV621" s="24"/>
      <c r="AW621" s="24"/>
      <c r="AX621" s="24"/>
      <c r="AZ621" s="171"/>
      <c r="BA621" s="171"/>
      <c r="BB621" s="57"/>
      <c r="BC621" s="203"/>
      <c r="BD621" s="24"/>
      <c r="BE621" s="151"/>
      <c r="BG621" s="151"/>
      <c r="BI621" s="151"/>
      <c r="BL621" s="152"/>
    </row>
    <row r="622" spans="1:64" s="169" customFormat="1">
      <c r="A622" s="24"/>
      <c r="B622" s="24"/>
      <c r="C622" s="57"/>
      <c r="D622" s="57"/>
      <c r="E622" s="57"/>
      <c r="F622" s="57"/>
      <c r="G622" s="57"/>
      <c r="H622" s="57"/>
      <c r="I622" s="57"/>
      <c r="J622" s="57"/>
      <c r="K622" s="57"/>
      <c r="L622" s="57"/>
      <c r="M622" s="57"/>
      <c r="N622" s="57"/>
      <c r="O622" s="63"/>
      <c r="P622" s="57"/>
      <c r="Q622" s="57"/>
      <c r="R622" s="57"/>
      <c r="S622" s="57"/>
      <c r="T622" s="57"/>
      <c r="U622" s="57"/>
      <c r="V622" s="57"/>
      <c r="W622" s="57"/>
      <c r="X622" s="57"/>
      <c r="Y622" s="57"/>
      <c r="Z622" s="57"/>
      <c r="AA622" s="57"/>
      <c r="AB622" s="57"/>
      <c r="AC622" s="57"/>
      <c r="AD622" s="57"/>
      <c r="AE622" s="57"/>
      <c r="AF622" s="64"/>
      <c r="AG622" s="64"/>
      <c r="AH622" s="64"/>
      <c r="AI622" s="64"/>
      <c r="AJ622" s="61"/>
      <c r="AL622" s="62"/>
      <c r="AM622" s="24"/>
      <c r="AS622" s="24"/>
      <c r="AT622" s="24"/>
      <c r="AU622" s="24"/>
      <c r="AV622" s="24"/>
      <c r="AW622" s="24"/>
      <c r="AX622" s="24"/>
      <c r="AZ622" s="171"/>
      <c r="BA622" s="171"/>
      <c r="BB622" s="57"/>
      <c r="BC622" s="203"/>
      <c r="BD622" s="24"/>
      <c r="BE622" s="151"/>
      <c r="BG622" s="151"/>
      <c r="BI622" s="151"/>
      <c r="BL622" s="152"/>
    </row>
    <row r="623" spans="1:64" s="169" customFormat="1">
      <c r="A623" s="24"/>
      <c r="B623" s="24"/>
      <c r="C623" s="57"/>
      <c r="D623" s="57"/>
      <c r="E623" s="57"/>
      <c r="F623" s="57"/>
      <c r="G623" s="57"/>
      <c r="H623" s="57"/>
      <c r="I623" s="57"/>
      <c r="J623" s="57"/>
      <c r="K623" s="57"/>
      <c r="L623" s="57"/>
      <c r="M623" s="57"/>
      <c r="N623" s="57"/>
      <c r="O623" s="63"/>
      <c r="P623" s="57"/>
      <c r="Q623" s="57"/>
      <c r="R623" s="57"/>
      <c r="S623" s="57"/>
      <c r="T623" s="57"/>
      <c r="U623" s="57"/>
      <c r="V623" s="57"/>
      <c r="W623" s="57"/>
      <c r="X623" s="57"/>
      <c r="Y623" s="57"/>
      <c r="Z623" s="57"/>
      <c r="AA623" s="57"/>
      <c r="AB623" s="57"/>
      <c r="AC623" s="57"/>
      <c r="AD623" s="57"/>
      <c r="AE623" s="57"/>
      <c r="AF623" s="64"/>
      <c r="AG623" s="64"/>
      <c r="AH623" s="64"/>
      <c r="AI623" s="64"/>
      <c r="AJ623" s="61"/>
      <c r="AL623" s="62"/>
      <c r="AM623" s="24"/>
      <c r="AS623" s="24"/>
      <c r="AT623" s="24"/>
      <c r="AU623" s="24"/>
      <c r="AV623" s="24"/>
      <c r="AW623" s="24"/>
      <c r="AX623" s="24"/>
      <c r="AZ623" s="171"/>
      <c r="BA623" s="171"/>
      <c r="BB623" s="57"/>
      <c r="BC623" s="203"/>
      <c r="BD623" s="24"/>
      <c r="BE623" s="151"/>
      <c r="BG623" s="151"/>
      <c r="BI623" s="151"/>
      <c r="BL623" s="152"/>
    </row>
    <row r="624" spans="1:64" s="169" customFormat="1">
      <c r="A624" s="24"/>
      <c r="B624" s="24"/>
      <c r="C624" s="57"/>
      <c r="D624" s="57"/>
      <c r="E624" s="57"/>
      <c r="F624" s="57"/>
      <c r="G624" s="57"/>
      <c r="H624" s="57"/>
      <c r="I624" s="57"/>
      <c r="J624" s="57"/>
      <c r="K624" s="57"/>
      <c r="L624" s="57"/>
      <c r="M624" s="57"/>
      <c r="N624" s="57"/>
      <c r="O624" s="63"/>
      <c r="P624" s="57"/>
      <c r="Q624" s="57"/>
      <c r="R624" s="57"/>
      <c r="S624" s="57"/>
      <c r="T624" s="57"/>
      <c r="U624" s="57"/>
      <c r="V624" s="57"/>
      <c r="W624" s="57"/>
      <c r="X624" s="57"/>
      <c r="Y624" s="57"/>
      <c r="Z624" s="57"/>
      <c r="AA624" s="57"/>
      <c r="AB624" s="57"/>
      <c r="AC624" s="57"/>
      <c r="AD624" s="57"/>
      <c r="AE624" s="57"/>
      <c r="AF624" s="64"/>
      <c r="AG624" s="64"/>
      <c r="AH624" s="64"/>
      <c r="AI624" s="64"/>
      <c r="AJ624" s="61"/>
      <c r="AL624" s="62"/>
      <c r="AM624" s="24"/>
      <c r="AS624" s="24"/>
      <c r="AT624" s="24"/>
      <c r="AU624" s="24"/>
      <c r="AV624" s="24"/>
      <c r="AW624" s="24"/>
      <c r="AX624" s="24"/>
      <c r="AZ624" s="171"/>
      <c r="BA624" s="171"/>
      <c r="BB624" s="57"/>
      <c r="BC624" s="203"/>
      <c r="BD624" s="24"/>
      <c r="BE624" s="151"/>
      <c r="BG624" s="151"/>
      <c r="BI624" s="151"/>
      <c r="BL624" s="152"/>
    </row>
    <row r="625" spans="1:64" s="169" customFormat="1">
      <c r="A625" s="24"/>
      <c r="B625" s="24"/>
      <c r="C625" s="57"/>
      <c r="D625" s="57"/>
      <c r="E625" s="57"/>
      <c r="F625" s="57"/>
      <c r="G625" s="57"/>
      <c r="H625" s="57"/>
      <c r="I625" s="57"/>
      <c r="J625" s="57"/>
      <c r="K625" s="57"/>
      <c r="L625" s="57"/>
      <c r="M625" s="57"/>
      <c r="N625" s="57"/>
      <c r="O625" s="63"/>
      <c r="P625" s="57"/>
      <c r="Q625" s="57"/>
      <c r="R625" s="57"/>
      <c r="S625" s="57"/>
      <c r="T625" s="57"/>
      <c r="U625" s="57"/>
      <c r="V625" s="57"/>
      <c r="W625" s="57"/>
      <c r="X625" s="57"/>
      <c r="Y625" s="57"/>
      <c r="Z625" s="57"/>
      <c r="AA625" s="57"/>
      <c r="AB625" s="57"/>
      <c r="AC625" s="57"/>
      <c r="AD625" s="57"/>
      <c r="AE625" s="57"/>
      <c r="AF625" s="64"/>
      <c r="AG625" s="64"/>
      <c r="AH625" s="64"/>
      <c r="AI625" s="64"/>
      <c r="AJ625" s="61"/>
      <c r="AL625" s="62"/>
      <c r="AM625" s="24"/>
      <c r="AS625" s="24"/>
      <c r="AT625" s="24"/>
      <c r="AU625" s="24"/>
      <c r="AV625" s="24"/>
      <c r="AW625" s="24"/>
      <c r="AX625" s="24"/>
      <c r="AZ625" s="171"/>
      <c r="BA625" s="171"/>
      <c r="BB625" s="57"/>
      <c r="BC625" s="203"/>
      <c r="BD625" s="24"/>
      <c r="BE625" s="151"/>
      <c r="BG625" s="151"/>
      <c r="BI625" s="151"/>
      <c r="BL625" s="152"/>
    </row>
    <row r="626" spans="1:64" s="169" customFormat="1">
      <c r="A626" s="24"/>
      <c r="B626" s="24"/>
      <c r="C626" s="57"/>
      <c r="D626" s="57"/>
      <c r="E626" s="57"/>
      <c r="F626" s="57"/>
      <c r="G626" s="57"/>
      <c r="H626" s="57"/>
      <c r="I626" s="57"/>
      <c r="J626" s="57"/>
      <c r="K626" s="57"/>
      <c r="L626" s="57"/>
      <c r="M626" s="57"/>
      <c r="N626" s="57"/>
      <c r="O626" s="63"/>
      <c r="P626" s="57"/>
      <c r="Q626" s="57"/>
      <c r="R626" s="57"/>
      <c r="S626" s="57"/>
      <c r="T626" s="57"/>
      <c r="U626" s="57"/>
      <c r="V626" s="57"/>
      <c r="W626" s="57"/>
      <c r="X626" s="57"/>
      <c r="Y626" s="57"/>
      <c r="Z626" s="57"/>
      <c r="AA626" s="57"/>
      <c r="AB626" s="57"/>
      <c r="AC626" s="57"/>
      <c r="AD626" s="57"/>
      <c r="AE626" s="57"/>
      <c r="AF626" s="64"/>
      <c r="AG626" s="64"/>
      <c r="AH626" s="64"/>
      <c r="AI626" s="64"/>
      <c r="AJ626" s="61"/>
      <c r="AL626" s="62"/>
      <c r="AM626" s="24"/>
      <c r="AS626" s="24"/>
      <c r="AT626" s="24"/>
      <c r="AU626" s="24"/>
      <c r="AV626" s="24"/>
      <c r="AW626" s="24"/>
      <c r="AX626" s="24"/>
      <c r="AZ626" s="171"/>
      <c r="BA626" s="171"/>
      <c r="BB626" s="57"/>
      <c r="BC626" s="203"/>
      <c r="BD626" s="24"/>
      <c r="BE626" s="151"/>
      <c r="BG626" s="151"/>
      <c r="BI626" s="151"/>
      <c r="BL626" s="152"/>
    </row>
    <row r="627" spans="1:64" s="169" customFormat="1">
      <c r="A627" s="24"/>
      <c r="B627" s="24"/>
      <c r="C627" s="57"/>
      <c r="D627" s="57"/>
      <c r="E627" s="57"/>
      <c r="F627" s="57"/>
      <c r="G627" s="57"/>
      <c r="H627" s="57"/>
      <c r="I627" s="57"/>
      <c r="J627" s="57"/>
      <c r="K627" s="57"/>
      <c r="L627" s="57"/>
      <c r="M627" s="57"/>
      <c r="N627" s="57"/>
      <c r="O627" s="63"/>
      <c r="P627" s="57"/>
      <c r="Q627" s="57"/>
      <c r="R627" s="57"/>
      <c r="S627" s="57"/>
      <c r="T627" s="57"/>
      <c r="U627" s="57"/>
      <c r="V627" s="57"/>
      <c r="W627" s="57"/>
      <c r="X627" s="57"/>
      <c r="Y627" s="57"/>
      <c r="Z627" s="57"/>
      <c r="AA627" s="57"/>
      <c r="AB627" s="57"/>
      <c r="AC627" s="57"/>
      <c r="AD627" s="57"/>
      <c r="AE627" s="57"/>
      <c r="AF627" s="64"/>
      <c r="AG627" s="64"/>
      <c r="AH627" s="64"/>
      <c r="AI627" s="64"/>
      <c r="AJ627" s="61"/>
      <c r="AL627" s="62"/>
      <c r="AM627" s="24"/>
      <c r="AS627" s="24"/>
      <c r="AT627" s="24"/>
      <c r="AU627" s="24"/>
      <c r="AV627" s="24"/>
      <c r="AW627" s="24"/>
      <c r="AX627" s="24"/>
      <c r="AZ627" s="171"/>
      <c r="BA627" s="171"/>
      <c r="BB627" s="57"/>
      <c r="BC627" s="203"/>
      <c r="BD627" s="24"/>
      <c r="BE627" s="151"/>
      <c r="BG627" s="151"/>
      <c r="BI627" s="151"/>
      <c r="BL627" s="152"/>
    </row>
    <row r="628" spans="1:64" s="169" customFormat="1">
      <c r="A628" s="24"/>
      <c r="B628" s="24"/>
      <c r="C628" s="57"/>
      <c r="D628" s="57"/>
      <c r="E628" s="57"/>
      <c r="F628" s="57"/>
      <c r="G628" s="57"/>
      <c r="H628" s="57"/>
      <c r="I628" s="57"/>
      <c r="J628" s="57"/>
      <c r="K628" s="57"/>
      <c r="L628" s="57"/>
      <c r="M628" s="57"/>
      <c r="N628" s="57"/>
      <c r="O628" s="63"/>
      <c r="P628" s="57"/>
      <c r="Q628" s="57"/>
      <c r="R628" s="57"/>
      <c r="S628" s="57"/>
      <c r="T628" s="57"/>
      <c r="U628" s="57"/>
      <c r="V628" s="57"/>
      <c r="W628" s="57"/>
      <c r="X628" s="57"/>
      <c r="Y628" s="57"/>
      <c r="Z628" s="57"/>
      <c r="AA628" s="57"/>
      <c r="AB628" s="57"/>
      <c r="AC628" s="57"/>
      <c r="AD628" s="57"/>
      <c r="AE628" s="57"/>
      <c r="AF628" s="64"/>
      <c r="AG628" s="64"/>
      <c r="AH628" s="64"/>
      <c r="AI628" s="64"/>
      <c r="AJ628" s="61"/>
      <c r="AL628" s="62"/>
      <c r="AM628" s="24"/>
      <c r="AS628" s="24"/>
      <c r="AT628" s="24"/>
      <c r="AU628" s="24"/>
      <c r="AV628" s="24"/>
      <c r="AW628" s="24"/>
      <c r="AX628" s="24"/>
      <c r="AZ628" s="171"/>
      <c r="BA628" s="171"/>
      <c r="BB628" s="57"/>
      <c r="BC628" s="203"/>
      <c r="BD628" s="24"/>
      <c r="BE628" s="151"/>
      <c r="BG628" s="151"/>
      <c r="BI628" s="151"/>
      <c r="BL628" s="152"/>
    </row>
    <row r="629" spans="1:64" s="169" customFormat="1">
      <c r="A629" s="24"/>
      <c r="B629" s="24"/>
      <c r="C629" s="57"/>
      <c r="D629" s="57"/>
      <c r="E629" s="57"/>
      <c r="F629" s="57"/>
      <c r="G629" s="57"/>
      <c r="H629" s="57"/>
      <c r="I629" s="57"/>
      <c r="J629" s="57"/>
      <c r="K629" s="57"/>
      <c r="L629" s="57"/>
      <c r="M629" s="57"/>
      <c r="N629" s="57"/>
      <c r="O629" s="63"/>
      <c r="P629" s="57"/>
      <c r="Q629" s="57"/>
      <c r="R629" s="57"/>
      <c r="S629" s="57"/>
      <c r="T629" s="57"/>
      <c r="U629" s="57"/>
      <c r="V629" s="57"/>
      <c r="W629" s="57"/>
      <c r="X629" s="57"/>
      <c r="Y629" s="57"/>
      <c r="Z629" s="57"/>
      <c r="AA629" s="57"/>
      <c r="AB629" s="57"/>
      <c r="AC629" s="57"/>
      <c r="AD629" s="57"/>
      <c r="AE629" s="57"/>
      <c r="AF629" s="64"/>
      <c r="AG629" s="64"/>
      <c r="AH629" s="64"/>
      <c r="AI629" s="64"/>
      <c r="AJ629" s="61"/>
      <c r="AL629" s="62"/>
      <c r="AM629" s="24"/>
      <c r="AS629" s="24"/>
      <c r="AT629" s="24"/>
      <c r="AU629" s="24"/>
      <c r="AV629" s="24"/>
      <c r="AW629" s="24"/>
      <c r="AX629" s="24"/>
      <c r="AZ629" s="171"/>
      <c r="BA629" s="171"/>
      <c r="BB629" s="57"/>
      <c r="BC629" s="203"/>
      <c r="BD629" s="24"/>
      <c r="BE629" s="151"/>
      <c r="BG629" s="151"/>
      <c r="BI629" s="151"/>
      <c r="BL629" s="152"/>
    </row>
    <row r="630" spans="1:64" s="169" customFormat="1">
      <c r="A630" s="24"/>
      <c r="B630" s="24"/>
      <c r="C630" s="57"/>
      <c r="D630" s="57"/>
      <c r="E630" s="57"/>
      <c r="F630" s="57"/>
      <c r="G630" s="57"/>
      <c r="H630" s="57"/>
      <c r="I630" s="57"/>
      <c r="J630" s="57"/>
      <c r="K630" s="57"/>
      <c r="L630" s="57"/>
      <c r="M630" s="57"/>
      <c r="N630" s="57"/>
      <c r="O630" s="63"/>
      <c r="P630" s="57"/>
      <c r="Q630" s="57"/>
      <c r="R630" s="57"/>
      <c r="S630" s="57"/>
      <c r="T630" s="57"/>
      <c r="U630" s="57"/>
      <c r="V630" s="57"/>
      <c r="W630" s="57"/>
      <c r="X630" s="57"/>
      <c r="Y630" s="57"/>
      <c r="Z630" s="57"/>
      <c r="AA630" s="57"/>
      <c r="AB630" s="57"/>
      <c r="AC630" s="57"/>
      <c r="AD630" s="57"/>
      <c r="AE630" s="57"/>
      <c r="AF630" s="64"/>
      <c r="AG630" s="64"/>
      <c r="AH630" s="64"/>
      <c r="AI630" s="64"/>
      <c r="AJ630" s="61"/>
      <c r="AL630" s="62"/>
      <c r="AM630" s="24"/>
      <c r="AS630" s="24"/>
      <c r="AT630" s="24"/>
      <c r="AU630" s="24"/>
      <c r="AV630" s="24"/>
      <c r="AW630" s="24"/>
      <c r="AX630" s="24"/>
      <c r="AZ630" s="171"/>
      <c r="BA630" s="171"/>
      <c r="BB630" s="57"/>
      <c r="BC630" s="203"/>
      <c r="BD630" s="24"/>
      <c r="BE630" s="151"/>
      <c r="BG630" s="151"/>
      <c r="BI630" s="151"/>
      <c r="BL630" s="152"/>
    </row>
    <row r="631" spans="1:64" s="169" customFormat="1">
      <c r="A631" s="24"/>
      <c r="B631" s="24"/>
      <c r="C631" s="57"/>
      <c r="D631" s="57"/>
      <c r="E631" s="57"/>
      <c r="F631" s="57"/>
      <c r="G631" s="57"/>
      <c r="H631" s="57"/>
      <c r="I631" s="57"/>
      <c r="J631" s="57"/>
      <c r="K631" s="57"/>
      <c r="L631" s="57"/>
      <c r="M631" s="57"/>
      <c r="N631" s="57"/>
      <c r="O631" s="63"/>
      <c r="P631" s="57"/>
      <c r="Q631" s="57"/>
      <c r="R631" s="57"/>
      <c r="S631" s="57"/>
      <c r="T631" s="57"/>
      <c r="U631" s="57"/>
      <c r="V631" s="57"/>
      <c r="W631" s="57"/>
      <c r="X631" s="57"/>
      <c r="Y631" s="57"/>
      <c r="Z631" s="57"/>
      <c r="AA631" s="57"/>
      <c r="AB631" s="57"/>
      <c r="AC631" s="57"/>
      <c r="AD631" s="57"/>
      <c r="AE631" s="57"/>
      <c r="AF631" s="64"/>
      <c r="AG631" s="64"/>
      <c r="AH631" s="64"/>
      <c r="AI631" s="64"/>
      <c r="AJ631" s="61"/>
      <c r="AL631" s="62"/>
      <c r="AM631" s="24"/>
      <c r="AS631" s="24"/>
      <c r="AT631" s="24"/>
      <c r="AU631" s="24"/>
      <c r="AV631" s="24"/>
      <c r="AW631" s="24"/>
      <c r="AX631" s="24"/>
      <c r="AZ631" s="171"/>
      <c r="BA631" s="171"/>
      <c r="BB631" s="57"/>
      <c r="BC631" s="203"/>
      <c r="BD631" s="24"/>
      <c r="BE631" s="151"/>
      <c r="BG631" s="151"/>
      <c r="BI631" s="151"/>
      <c r="BL631" s="152"/>
    </row>
    <row r="632" spans="1:64" s="169" customFormat="1">
      <c r="A632" s="24"/>
      <c r="B632" s="24"/>
      <c r="C632" s="57"/>
      <c r="D632" s="57"/>
      <c r="E632" s="57"/>
      <c r="F632" s="57"/>
      <c r="G632" s="57"/>
      <c r="H632" s="57"/>
      <c r="I632" s="57"/>
      <c r="J632" s="57"/>
      <c r="K632" s="57"/>
      <c r="L632" s="57"/>
      <c r="M632" s="57"/>
      <c r="N632" s="57"/>
      <c r="O632" s="63"/>
      <c r="P632" s="57"/>
      <c r="Q632" s="57"/>
      <c r="R632" s="57"/>
      <c r="S632" s="57"/>
      <c r="T632" s="57"/>
      <c r="U632" s="57"/>
      <c r="V632" s="57"/>
      <c r="W632" s="57"/>
      <c r="X632" s="57"/>
      <c r="Y632" s="57"/>
      <c r="Z632" s="57"/>
      <c r="AA632" s="57"/>
      <c r="AB632" s="57"/>
      <c r="AC632" s="57"/>
      <c r="AD632" s="57"/>
      <c r="AE632" s="57"/>
      <c r="AF632" s="64"/>
      <c r="AG632" s="64"/>
      <c r="AH632" s="64"/>
      <c r="AI632" s="64"/>
      <c r="AJ632" s="61"/>
      <c r="AL632" s="62"/>
      <c r="AM632" s="24"/>
      <c r="AS632" s="24"/>
      <c r="AT632" s="24"/>
      <c r="AU632" s="24"/>
      <c r="AV632" s="24"/>
      <c r="AW632" s="24"/>
      <c r="AX632" s="24"/>
      <c r="AZ632" s="171"/>
      <c r="BA632" s="171"/>
      <c r="BB632" s="57"/>
      <c r="BC632" s="203"/>
      <c r="BD632" s="24"/>
      <c r="BE632" s="151"/>
      <c r="BG632" s="151"/>
      <c r="BI632" s="151"/>
      <c r="BL632" s="152"/>
    </row>
    <row r="633" spans="1:64" s="169" customFormat="1">
      <c r="A633" s="24"/>
      <c r="B633" s="24"/>
      <c r="C633" s="57"/>
      <c r="D633" s="57"/>
      <c r="E633" s="57"/>
      <c r="F633" s="57"/>
      <c r="G633" s="57"/>
      <c r="H633" s="57"/>
      <c r="I633" s="57"/>
      <c r="J633" s="57"/>
      <c r="K633" s="57"/>
      <c r="L633" s="57"/>
      <c r="M633" s="57"/>
      <c r="N633" s="57"/>
      <c r="O633" s="63"/>
      <c r="P633" s="57"/>
      <c r="Q633" s="57"/>
      <c r="R633" s="57"/>
      <c r="S633" s="57"/>
      <c r="T633" s="57"/>
      <c r="U633" s="57"/>
      <c r="V633" s="57"/>
      <c r="W633" s="57"/>
      <c r="X633" s="57"/>
      <c r="Y633" s="57"/>
      <c r="Z633" s="57"/>
      <c r="AA633" s="57"/>
      <c r="AB633" s="57"/>
      <c r="AC633" s="57"/>
      <c r="AD633" s="57"/>
      <c r="AE633" s="57"/>
      <c r="AF633" s="64"/>
      <c r="AG633" s="64"/>
      <c r="AH633" s="64"/>
      <c r="AI633" s="64"/>
      <c r="AJ633" s="61"/>
      <c r="AL633" s="62"/>
      <c r="AM633" s="24"/>
      <c r="AS633" s="24"/>
      <c r="AT633" s="24"/>
      <c r="AU633" s="24"/>
      <c r="AV633" s="24"/>
      <c r="AW633" s="24"/>
      <c r="AX633" s="24"/>
      <c r="AZ633" s="171"/>
      <c r="BA633" s="171"/>
      <c r="BB633" s="57"/>
      <c r="BC633" s="203"/>
      <c r="BD633" s="24"/>
      <c r="BE633" s="151"/>
      <c r="BG633" s="151"/>
      <c r="BI633" s="151"/>
      <c r="BL633" s="152"/>
    </row>
    <row r="634" spans="1:64" s="169" customFormat="1">
      <c r="A634" s="24"/>
      <c r="B634" s="24"/>
      <c r="C634" s="57"/>
      <c r="D634" s="57"/>
      <c r="E634" s="57"/>
      <c r="F634" s="57"/>
      <c r="G634" s="57"/>
      <c r="H634" s="57"/>
      <c r="I634" s="57"/>
      <c r="J634" s="57"/>
      <c r="K634" s="57"/>
      <c r="L634" s="57"/>
      <c r="M634" s="57"/>
      <c r="N634" s="57"/>
      <c r="O634" s="63"/>
      <c r="P634" s="57"/>
      <c r="Q634" s="57"/>
      <c r="R634" s="57"/>
      <c r="S634" s="57"/>
      <c r="T634" s="57"/>
      <c r="U634" s="57"/>
      <c r="V634" s="57"/>
      <c r="W634" s="57"/>
      <c r="X634" s="57"/>
      <c r="Y634" s="57"/>
      <c r="Z634" s="57"/>
      <c r="AA634" s="57"/>
      <c r="AB634" s="57"/>
      <c r="AC634" s="57"/>
      <c r="AD634" s="57"/>
      <c r="AE634" s="57"/>
      <c r="AF634" s="64"/>
      <c r="AG634" s="64"/>
      <c r="AH634" s="64"/>
      <c r="AI634" s="64"/>
      <c r="AJ634" s="61"/>
      <c r="AL634" s="62"/>
      <c r="AM634" s="24"/>
      <c r="AS634" s="24"/>
      <c r="AT634" s="24"/>
      <c r="AU634" s="24"/>
      <c r="AV634" s="24"/>
      <c r="AW634" s="24"/>
      <c r="AX634" s="24"/>
      <c r="AZ634" s="171"/>
      <c r="BA634" s="171"/>
      <c r="BB634" s="57"/>
      <c r="BC634" s="203"/>
      <c r="BD634" s="24"/>
      <c r="BE634" s="151"/>
      <c r="BG634" s="151"/>
      <c r="BI634" s="151"/>
      <c r="BL634" s="152"/>
    </row>
    <row r="635" spans="1:64" s="169" customFormat="1">
      <c r="A635" s="24"/>
      <c r="B635" s="24"/>
      <c r="C635" s="57"/>
      <c r="D635" s="57"/>
      <c r="E635" s="57"/>
      <c r="F635" s="57"/>
      <c r="G635" s="57"/>
      <c r="H635" s="57"/>
      <c r="I635" s="57"/>
      <c r="J635" s="57"/>
      <c r="K635" s="57"/>
      <c r="L635" s="57"/>
      <c r="M635" s="57"/>
      <c r="N635" s="57"/>
      <c r="O635" s="63"/>
      <c r="P635" s="57"/>
      <c r="Q635" s="57"/>
      <c r="R635" s="57"/>
      <c r="S635" s="57"/>
      <c r="T635" s="57"/>
      <c r="U635" s="57"/>
      <c r="V635" s="57"/>
      <c r="W635" s="57"/>
      <c r="X635" s="57"/>
      <c r="Y635" s="57"/>
      <c r="Z635" s="57"/>
      <c r="AA635" s="57"/>
      <c r="AB635" s="57"/>
      <c r="AC635" s="57"/>
      <c r="AD635" s="57"/>
      <c r="AE635" s="57"/>
      <c r="AF635" s="64"/>
      <c r="AG635" s="64"/>
      <c r="AH635" s="64"/>
      <c r="AI635" s="64"/>
      <c r="AJ635" s="61"/>
      <c r="AL635" s="62"/>
      <c r="AM635" s="24"/>
      <c r="AS635" s="24"/>
      <c r="AT635" s="24"/>
      <c r="AU635" s="24"/>
      <c r="AV635" s="24"/>
      <c r="AW635" s="24"/>
      <c r="AX635" s="24"/>
      <c r="AZ635" s="171"/>
      <c r="BA635" s="171"/>
      <c r="BB635" s="57"/>
      <c r="BC635" s="203"/>
      <c r="BD635" s="24"/>
      <c r="BE635" s="151"/>
      <c r="BG635" s="151"/>
      <c r="BI635" s="151"/>
      <c r="BL635" s="152"/>
    </row>
    <row r="636" spans="1:64" s="169" customFormat="1">
      <c r="A636" s="24"/>
      <c r="B636" s="24"/>
      <c r="C636" s="57"/>
      <c r="D636" s="57"/>
      <c r="E636" s="57"/>
      <c r="F636" s="57"/>
      <c r="G636" s="57"/>
      <c r="H636" s="57"/>
      <c r="I636" s="57"/>
      <c r="J636" s="57"/>
      <c r="K636" s="57"/>
      <c r="L636" s="57"/>
      <c r="M636" s="57"/>
      <c r="N636" s="57"/>
      <c r="O636" s="63"/>
      <c r="P636" s="57"/>
      <c r="Q636" s="57"/>
      <c r="R636" s="57"/>
      <c r="S636" s="57"/>
      <c r="T636" s="57"/>
      <c r="U636" s="57"/>
      <c r="V636" s="57"/>
      <c r="W636" s="57"/>
      <c r="X636" s="57"/>
      <c r="Y636" s="57"/>
      <c r="Z636" s="57"/>
      <c r="AA636" s="57"/>
      <c r="AB636" s="57"/>
      <c r="AC636" s="57"/>
      <c r="AD636" s="57"/>
      <c r="AE636" s="57"/>
      <c r="AF636" s="64"/>
      <c r="AG636" s="64"/>
      <c r="AH636" s="64"/>
      <c r="AI636" s="64"/>
      <c r="AJ636" s="61"/>
      <c r="AL636" s="62"/>
      <c r="AM636" s="24"/>
      <c r="AS636" s="24"/>
      <c r="AT636" s="24"/>
      <c r="AU636" s="24"/>
      <c r="AV636" s="24"/>
      <c r="AW636" s="24"/>
      <c r="AX636" s="24"/>
      <c r="AZ636" s="171"/>
      <c r="BA636" s="171"/>
      <c r="BB636" s="57"/>
      <c r="BC636" s="203"/>
      <c r="BD636" s="24"/>
      <c r="BE636" s="151"/>
      <c r="BG636" s="151"/>
      <c r="BI636" s="151"/>
      <c r="BL636" s="152"/>
    </row>
    <row r="637" spans="1:64" s="169" customFormat="1">
      <c r="A637" s="24"/>
      <c r="B637" s="24"/>
      <c r="C637" s="57"/>
      <c r="D637" s="57"/>
      <c r="E637" s="57"/>
      <c r="F637" s="57"/>
      <c r="G637" s="57"/>
      <c r="H637" s="57"/>
      <c r="I637" s="57"/>
      <c r="J637" s="57"/>
      <c r="K637" s="57"/>
      <c r="L637" s="57"/>
      <c r="M637" s="57"/>
      <c r="N637" s="57"/>
      <c r="O637" s="63"/>
      <c r="P637" s="57"/>
      <c r="Q637" s="57"/>
      <c r="R637" s="57"/>
      <c r="S637" s="57"/>
      <c r="T637" s="57"/>
      <c r="U637" s="57"/>
      <c r="V637" s="57"/>
      <c r="W637" s="57"/>
      <c r="X637" s="57"/>
      <c r="Y637" s="57"/>
      <c r="Z637" s="57"/>
      <c r="AA637" s="57"/>
      <c r="AB637" s="57"/>
      <c r="AC637" s="57"/>
      <c r="AD637" s="57"/>
      <c r="AE637" s="57"/>
      <c r="AF637" s="64"/>
      <c r="AG637" s="64"/>
      <c r="AH637" s="64"/>
      <c r="AI637" s="64"/>
      <c r="AJ637" s="61"/>
      <c r="AL637" s="62"/>
      <c r="AM637" s="24"/>
      <c r="AS637" s="24"/>
      <c r="AT637" s="24"/>
      <c r="AU637" s="24"/>
      <c r="AV637" s="24"/>
      <c r="AW637" s="24"/>
      <c r="AX637" s="24"/>
      <c r="AZ637" s="171"/>
      <c r="BA637" s="171"/>
      <c r="BB637" s="57"/>
      <c r="BC637" s="203"/>
      <c r="BD637" s="24"/>
      <c r="BE637" s="151"/>
      <c r="BG637" s="151"/>
      <c r="BI637" s="151"/>
      <c r="BL637" s="152"/>
    </row>
    <row r="638" spans="1:64" s="169" customFormat="1">
      <c r="A638" s="24"/>
      <c r="B638" s="24"/>
      <c r="C638" s="57"/>
      <c r="D638" s="57"/>
      <c r="E638" s="57"/>
      <c r="F638" s="57"/>
      <c r="G638" s="57"/>
      <c r="H638" s="57"/>
      <c r="I638" s="57"/>
      <c r="J638" s="57"/>
      <c r="K638" s="57"/>
      <c r="L638" s="57"/>
      <c r="M638" s="57"/>
      <c r="N638" s="57"/>
      <c r="O638" s="63"/>
      <c r="P638" s="57"/>
      <c r="Q638" s="57"/>
      <c r="R638" s="57"/>
      <c r="S638" s="57"/>
      <c r="T638" s="57"/>
      <c r="U638" s="57"/>
      <c r="V638" s="57"/>
      <c r="W638" s="57"/>
      <c r="X638" s="57"/>
      <c r="Y638" s="57"/>
      <c r="Z638" s="57"/>
      <c r="AA638" s="57"/>
      <c r="AB638" s="57"/>
      <c r="AC638" s="57"/>
      <c r="AD638" s="57"/>
      <c r="AE638" s="57"/>
      <c r="AF638" s="64"/>
      <c r="AG638" s="64"/>
      <c r="AH638" s="64"/>
      <c r="AI638" s="64"/>
      <c r="AJ638" s="61"/>
      <c r="AL638" s="62"/>
      <c r="AM638" s="24"/>
      <c r="AS638" s="24"/>
      <c r="AT638" s="24"/>
      <c r="AU638" s="24"/>
      <c r="AV638" s="24"/>
      <c r="AW638" s="24"/>
      <c r="AX638" s="24"/>
      <c r="AZ638" s="171"/>
      <c r="BA638" s="171"/>
      <c r="BB638" s="57"/>
      <c r="BC638" s="203"/>
      <c r="BD638" s="24"/>
      <c r="BE638" s="151"/>
      <c r="BG638" s="151"/>
      <c r="BI638" s="151"/>
      <c r="BL638" s="152"/>
    </row>
    <row r="639" spans="1:64" s="169" customFormat="1">
      <c r="A639" s="24"/>
      <c r="B639" s="24"/>
      <c r="C639" s="57"/>
      <c r="D639" s="57"/>
      <c r="E639" s="57"/>
      <c r="F639" s="57"/>
      <c r="G639" s="57"/>
      <c r="H639" s="57"/>
      <c r="I639" s="57"/>
      <c r="J639" s="57"/>
      <c r="K639" s="57"/>
      <c r="L639" s="57"/>
      <c r="M639" s="57"/>
      <c r="N639" s="57"/>
      <c r="O639" s="63"/>
      <c r="P639" s="57"/>
      <c r="Q639" s="57"/>
      <c r="R639" s="57"/>
      <c r="S639" s="57"/>
      <c r="T639" s="57"/>
      <c r="U639" s="57"/>
      <c r="V639" s="57"/>
      <c r="W639" s="57"/>
      <c r="X639" s="57"/>
      <c r="Y639" s="57"/>
      <c r="Z639" s="57"/>
      <c r="AA639" s="57"/>
      <c r="AB639" s="57"/>
      <c r="AC639" s="57"/>
      <c r="AD639" s="57"/>
      <c r="AE639" s="57"/>
      <c r="AF639" s="64"/>
      <c r="AG639" s="64"/>
      <c r="AH639" s="64"/>
      <c r="AI639" s="64"/>
      <c r="AJ639" s="61"/>
      <c r="AL639" s="62"/>
      <c r="AM639" s="24"/>
      <c r="AS639" s="24"/>
      <c r="AT639" s="24"/>
      <c r="AU639" s="24"/>
      <c r="AV639" s="24"/>
      <c r="AW639" s="24"/>
      <c r="AX639" s="24"/>
      <c r="AZ639" s="171"/>
      <c r="BA639" s="171"/>
      <c r="BB639" s="57"/>
      <c r="BC639" s="203"/>
      <c r="BD639" s="24"/>
      <c r="BE639" s="151"/>
      <c r="BG639" s="151"/>
      <c r="BI639" s="151"/>
      <c r="BL639" s="152"/>
    </row>
    <row r="640" spans="1:64" s="169" customFormat="1">
      <c r="A640" s="24"/>
      <c r="B640" s="24"/>
      <c r="C640" s="57"/>
      <c r="D640" s="57"/>
      <c r="E640" s="57"/>
      <c r="F640" s="57"/>
      <c r="G640" s="57"/>
      <c r="H640" s="57"/>
      <c r="I640" s="57"/>
      <c r="J640" s="57"/>
      <c r="K640" s="57"/>
      <c r="L640" s="57"/>
      <c r="M640" s="57"/>
      <c r="N640" s="57"/>
      <c r="O640" s="63"/>
      <c r="P640" s="57"/>
      <c r="Q640" s="57"/>
      <c r="R640" s="57"/>
      <c r="S640" s="57"/>
      <c r="T640" s="57"/>
      <c r="U640" s="57"/>
      <c r="V640" s="57"/>
      <c r="W640" s="57"/>
      <c r="X640" s="57"/>
      <c r="Y640" s="57"/>
      <c r="Z640" s="57"/>
      <c r="AA640" s="57"/>
      <c r="AB640" s="57"/>
      <c r="AC640" s="57"/>
      <c r="AD640" s="57"/>
      <c r="AE640" s="57"/>
      <c r="AF640" s="64"/>
      <c r="AG640" s="64"/>
      <c r="AH640" s="64"/>
      <c r="AI640" s="64"/>
      <c r="AJ640" s="61"/>
      <c r="AL640" s="62"/>
      <c r="AM640" s="24"/>
      <c r="AS640" s="24"/>
      <c r="AT640" s="24"/>
      <c r="AU640" s="24"/>
      <c r="AV640" s="24"/>
      <c r="AW640" s="24"/>
      <c r="AX640" s="24"/>
      <c r="AZ640" s="171"/>
      <c r="BA640" s="171"/>
      <c r="BB640" s="57"/>
      <c r="BC640" s="203"/>
      <c r="BD640" s="24"/>
      <c r="BE640" s="151"/>
      <c r="BG640" s="151"/>
      <c r="BI640" s="151"/>
      <c r="BL640" s="152"/>
    </row>
    <row r="641" spans="1:64" s="169" customFormat="1">
      <c r="A641" s="24"/>
      <c r="B641" s="24"/>
      <c r="C641" s="57"/>
      <c r="D641" s="57"/>
      <c r="E641" s="57"/>
      <c r="F641" s="57"/>
      <c r="G641" s="57"/>
      <c r="H641" s="57"/>
      <c r="I641" s="57"/>
      <c r="J641" s="57"/>
      <c r="K641" s="57"/>
      <c r="L641" s="57"/>
      <c r="M641" s="57"/>
      <c r="N641" s="57"/>
      <c r="O641" s="63"/>
      <c r="P641" s="57"/>
      <c r="Q641" s="57"/>
      <c r="R641" s="57"/>
      <c r="S641" s="57"/>
      <c r="T641" s="57"/>
      <c r="U641" s="57"/>
      <c r="V641" s="57"/>
      <c r="W641" s="57"/>
      <c r="X641" s="57"/>
      <c r="Y641" s="57"/>
      <c r="Z641" s="57"/>
      <c r="AA641" s="57"/>
      <c r="AB641" s="57"/>
      <c r="AC641" s="57"/>
      <c r="AD641" s="57"/>
      <c r="AE641" s="57"/>
      <c r="AF641" s="64"/>
      <c r="AG641" s="64"/>
      <c r="AH641" s="64"/>
      <c r="AI641" s="64"/>
      <c r="AJ641" s="61"/>
      <c r="AL641" s="62"/>
      <c r="AM641" s="24"/>
      <c r="AS641" s="24"/>
      <c r="AT641" s="24"/>
      <c r="AU641" s="24"/>
      <c r="AV641" s="24"/>
      <c r="AW641" s="24"/>
      <c r="AX641" s="24"/>
      <c r="AZ641" s="171"/>
      <c r="BA641" s="171"/>
      <c r="BB641" s="57"/>
      <c r="BC641" s="203"/>
      <c r="BD641" s="24"/>
      <c r="BE641" s="151"/>
      <c r="BG641" s="151"/>
      <c r="BI641" s="151"/>
      <c r="BL641" s="152"/>
    </row>
    <row r="642" spans="1:64" s="169" customFormat="1">
      <c r="A642" s="24"/>
      <c r="B642" s="24"/>
      <c r="C642" s="57"/>
      <c r="D642" s="57"/>
      <c r="E642" s="57"/>
      <c r="F642" s="57"/>
      <c r="G642" s="57"/>
      <c r="H642" s="57"/>
      <c r="I642" s="57"/>
      <c r="J642" s="57"/>
      <c r="K642" s="57"/>
      <c r="L642" s="57"/>
      <c r="M642" s="57"/>
      <c r="N642" s="57"/>
      <c r="O642" s="63"/>
      <c r="P642" s="57"/>
      <c r="Q642" s="57"/>
      <c r="R642" s="57"/>
      <c r="S642" s="57"/>
      <c r="T642" s="57"/>
      <c r="U642" s="57"/>
      <c r="V642" s="57"/>
      <c r="W642" s="57"/>
      <c r="X642" s="57"/>
      <c r="Y642" s="57"/>
      <c r="Z642" s="57"/>
      <c r="AA642" s="57"/>
      <c r="AB642" s="57"/>
      <c r="AC642" s="57"/>
      <c r="AD642" s="57"/>
      <c r="AE642" s="57"/>
      <c r="AF642" s="64"/>
      <c r="AG642" s="64"/>
      <c r="AH642" s="64"/>
      <c r="AI642" s="64"/>
      <c r="AJ642" s="61"/>
      <c r="AL642" s="62"/>
      <c r="AM642" s="24"/>
      <c r="AS642" s="24"/>
      <c r="AT642" s="24"/>
      <c r="AU642" s="24"/>
      <c r="AV642" s="24"/>
      <c r="AW642" s="24"/>
      <c r="AX642" s="24"/>
      <c r="AZ642" s="171"/>
      <c r="BA642" s="171"/>
      <c r="BB642" s="57"/>
      <c r="BC642" s="203"/>
      <c r="BD642" s="24"/>
      <c r="BE642" s="151"/>
      <c r="BG642" s="151"/>
      <c r="BI642" s="151"/>
      <c r="BL642" s="152"/>
    </row>
    <row r="643" spans="1:64" s="169" customFormat="1">
      <c r="A643" s="24"/>
      <c r="B643" s="24"/>
      <c r="C643" s="57"/>
      <c r="D643" s="57"/>
      <c r="E643" s="57"/>
      <c r="F643" s="57"/>
      <c r="G643" s="57"/>
      <c r="H643" s="57"/>
      <c r="I643" s="57"/>
      <c r="J643" s="57"/>
      <c r="K643" s="57"/>
      <c r="L643" s="57"/>
      <c r="M643" s="57"/>
      <c r="N643" s="57"/>
      <c r="O643" s="63"/>
      <c r="P643" s="57"/>
      <c r="Q643" s="57"/>
      <c r="R643" s="57"/>
      <c r="S643" s="57"/>
      <c r="T643" s="57"/>
      <c r="U643" s="57"/>
      <c r="V643" s="57"/>
      <c r="W643" s="57"/>
      <c r="X643" s="57"/>
      <c r="Y643" s="57"/>
      <c r="Z643" s="57"/>
      <c r="AA643" s="57"/>
      <c r="AB643" s="57"/>
      <c r="AC643" s="57"/>
      <c r="AD643" s="57"/>
      <c r="AE643" s="57"/>
      <c r="AF643" s="64"/>
      <c r="AG643" s="64"/>
      <c r="AH643" s="64"/>
      <c r="AI643" s="64"/>
      <c r="AJ643" s="61"/>
      <c r="AL643" s="62"/>
      <c r="AM643" s="24"/>
      <c r="AS643" s="24"/>
      <c r="AT643" s="24"/>
      <c r="AU643" s="24"/>
      <c r="AV643" s="24"/>
      <c r="AW643" s="24"/>
      <c r="AX643" s="24"/>
      <c r="AZ643" s="171"/>
      <c r="BA643" s="171"/>
      <c r="BB643" s="57"/>
      <c r="BC643" s="203"/>
      <c r="BD643" s="24"/>
      <c r="BE643" s="151"/>
      <c r="BG643" s="151"/>
      <c r="BI643" s="151"/>
      <c r="BL643" s="152"/>
    </row>
    <row r="644" spans="1:64" s="169" customFormat="1">
      <c r="A644" s="24"/>
      <c r="B644" s="24"/>
      <c r="C644" s="57"/>
      <c r="D644" s="57"/>
      <c r="E644" s="57"/>
      <c r="F644" s="57"/>
      <c r="G644" s="57"/>
      <c r="H644" s="57"/>
      <c r="I644" s="57"/>
      <c r="J644" s="57"/>
      <c r="K644" s="57"/>
      <c r="L644" s="57"/>
      <c r="M644" s="57"/>
      <c r="N644" s="57"/>
      <c r="O644" s="63"/>
      <c r="P644" s="57"/>
      <c r="Q644" s="57"/>
      <c r="R644" s="57"/>
      <c r="S644" s="57"/>
      <c r="T644" s="57"/>
      <c r="U644" s="57"/>
      <c r="V644" s="57"/>
      <c r="W644" s="57"/>
      <c r="X644" s="57"/>
      <c r="Y644" s="57"/>
      <c r="Z644" s="57"/>
      <c r="AA644" s="57"/>
      <c r="AB644" s="57"/>
      <c r="AC644" s="57"/>
      <c r="AD644" s="57"/>
      <c r="AE644" s="57"/>
      <c r="AF644" s="64"/>
      <c r="AG644" s="64"/>
      <c r="AH644" s="64"/>
      <c r="AI644" s="64"/>
      <c r="AJ644" s="61"/>
      <c r="AL644" s="62"/>
      <c r="AM644" s="24"/>
      <c r="AS644" s="24"/>
      <c r="AT644" s="24"/>
      <c r="AU644" s="24"/>
      <c r="AV644" s="24"/>
      <c r="AW644" s="24"/>
      <c r="AX644" s="24"/>
      <c r="AZ644" s="171"/>
      <c r="BA644" s="171"/>
      <c r="BB644" s="57"/>
      <c r="BC644" s="203"/>
      <c r="BD644" s="24"/>
      <c r="BE644" s="151"/>
      <c r="BG644" s="151"/>
      <c r="BI644" s="151"/>
      <c r="BL644" s="152"/>
    </row>
    <row r="645" spans="1:64" s="169" customFormat="1">
      <c r="A645" s="24"/>
      <c r="B645" s="24"/>
      <c r="C645" s="57"/>
      <c r="D645" s="57"/>
      <c r="E645" s="57"/>
      <c r="F645" s="57"/>
      <c r="G645" s="57"/>
      <c r="H645" s="57"/>
      <c r="I645" s="57"/>
      <c r="J645" s="57"/>
      <c r="K645" s="57"/>
      <c r="L645" s="57"/>
      <c r="M645" s="57"/>
      <c r="N645" s="57"/>
      <c r="O645" s="63"/>
      <c r="P645" s="57"/>
      <c r="Q645" s="57"/>
      <c r="R645" s="57"/>
      <c r="S645" s="57"/>
      <c r="T645" s="57"/>
      <c r="U645" s="57"/>
      <c r="V645" s="57"/>
      <c r="W645" s="57"/>
      <c r="X645" s="57"/>
      <c r="Y645" s="57"/>
      <c r="Z645" s="57"/>
      <c r="AA645" s="57"/>
      <c r="AB645" s="57"/>
      <c r="AC645" s="57"/>
      <c r="AD645" s="57"/>
      <c r="AE645" s="57"/>
      <c r="AF645" s="64"/>
      <c r="AG645" s="64"/>
      <c r="AH645" s="64"/>
      <c r="AI645" s="64"/>
      <c r="AJ645" s="61"/>
      <c r="AL645" s="62"/>
      <c r="AM645" s="24"/>
      <c r="AS645" s="24"/>
      <c r="AT645" s="24"/>
      <c r="AU645" s="24"/>
      <c r="AV645" s="24"/>
      <c r="AW645" s="24"/>
      <c r="AX645" s="24"/>
      <c r="AZ645" s="171"/>
      <c r="BA645" s="171"/>
      <c r="BB645" s="57"/>
      <c r="BC645" s="203"/>
      <c r="BD645" s="24"/>
      <c r="BE645" s="151"/>
      <c r="BG645" s="151"/>
      <c r="BI645" s="151"/>
      <c r="BL645" s="152"/>
    </row>
    <row r="646" spans="1:64" s="169" customFormat="1">
      <c r="A646" s="24"/>
      <c r="B646" s="24"/>
      <c r="C646" s="57"/>
      <c r="D646" s="57"/>
      <c r="E646" s="57"/>
      <c r="F646" s="57"/>
      <c r="G646" s="57"/>
      <c r="H646" s="57"/>
      <c r="I646" s="57"/>
      <c r="J646" s="57"/>
      <c r="K646" s="57"/>
      <c r="L646" s="57"/>
      <c r="M646" s="57"/>
      <c r="N646" s="57"/>
      <c r="O646" s="63"/>
      <c r="P646" s="57"/>
      <c r="Q646" s="57"/>
      <c r="R646" s="57"/>
      <c r="S646" s="57"/>
      <c r="T646" s="57"/>
      <c r="U646" s="57"/>
      <c r="V646" s="57"/>
      <c r="W646" s="57"/>
      <c r="X646" s="57"/>
      <c r="Y646" s="57"/>
      <c r="Z646" s="57"/>
      <c r="AA646" s="57"/>
      <c r="AB646" s="57"/>
      <c r="AC646" s="57"/>
      <c r="AD646" s="57"/>
      <c r="AE646" s="57"/>
      <c r="AF646" s="64"/>
      <c r="AG646" s="64"/>
      <c r="AH646" s="64"/>
      <c r="AI646" s="64"/>
      <c r="AJ646" s="61"/>
      <c r="AL646" s="62"/>
      <c r="AM646" s="24"/>
      <c r="AS646" s="24"/>
      <c r="AT646" s="24"/>
      <c r="AU646" s="24"/>
      <c r="AV646" s="24"/>
      <c r="AW646" s="24"/>
      <c r="AX646" s="24"/>
      <c r="AZ646" s="171"/>
      <c r="BA646" s="171"/>
      <c r="BB646" s="57"/>
      <c r="BC646" s="203"/>
      <c r="BD646" s="24"/>
      <c r="BE646" s="151"/>
      <c r="BG646" s="151"/>
      <c r="BI646" s="151"/>
      <c r="BL646" s="152"/>
    </row>
    <row r="647" spans="1:64" s="169" customFormat="1">
      <c r="A647" s="24"/>
      <c r="B647" s="24"/>
      <c r="C647" s="57"/>
      <c r="D647" s="57"/>
      <c r="E647" s="57"/>
      <c r="F647" s="57"/>
      <c r="G647" s="57"/>
      <c r="H647" s="57"/>
      <c r="I647" s="57"/>
      <c r="J647" s="57"/>
      <c r="K647" s="57"/>
      <c r="L647" s="57"/>
      <c r="M647" s="57"/>
      <c r="N647" s="57"/>
      <c r="O647" s="63"/>
      <c r="P647" s="57"/>
      <c r="Q647" s="57"/>
      <c r="R647" s="57"/>
      <c r="S647" s="57"/>
      <c r="T647" s="57"/>
      <c r="U647" s="57"/>
      <c r="V647" s="57"/>
      <c r="W647" s="57"/>
      <c r="X647" s="57"/>
      <c r="Y647" s="57"/>
      <c r="Z647" s="57"/>
      <c r="AA647" s="57"/>
      <c r="AB647" s="57"/>
      <c r="AC647" s="57"/>
      <c r="AD647" s="57"/>
      <c r="AE647" s="57"/>
      <c r="AF647" s="64"/>
      <c r="AG647" s="64"/>
      <c r="AH647" s="64"/>
      <c r="AI647" s="64"/>
      <c r="AJ647" s="61"/>
      <c r="AL647" s="62"/>
      <c r="AM647" s="24"/>
      <c r="AS647" s="24"/>
      <c r="AT647" s="24"/>
      <c r="AU647" s="24"/>
      <c r="AV647" s="24"/>
      <c r="AW647" s="24"/>
      <c r="AX647" s="24"/>
      <c r="AZ647" s="171"/>
      <c r="BA647" s="171"/>
      <c r="BB647" s="57"/>
      <c r="BC647" s="203"/>
      <c r="BD647" s="24"/>
      <c r="BE647" s="151"/>
      <c r="BG647" s="151"/>
      <c r="BI647" s="151"/>
      <c r="BL647" s="152"/>
    </row>
    <row r="648" spans="1:64" s="169" customFormat="1">
      <c r="A648" s="24"/>
      <c r="B648" s="24"/>
      <c r="C648" s="57"/>
      <c r="D648" s="57"/>
      <c r="E648" s="57"/>
      <c r="F648" s="57"/>
      <c r="G648" s="57"/>
      <c r="H648" s="57"/>
      <c r="I648" s="57"/>
      <c r="J648" s="57"/>
      <c r="K648" s="57"/>
      <c r="L648" s="57"/>
      <c r="M648" s="57"/>
      <c r="N648" s="57"/>
      <c r="O648" s="63"/>
      <c r="P648" s="57"/>
      <c r="Q648" s="57"/>
      <c r="R648" s="57"/>
      <c r="S648" s="57"/>
      <c r="T648" s="57"/>
      <c r="U648" s="57"/>
      <c r="V648" s="57"/>
      <c r="W648" s="57"/>
      <c r="X648" s="57"/>
      <c r="Y648" s="57"/>
      <c r="Z648" s="57"/>
      <c r="AA648" s="57"/>
      <c r="AB648" s="57"/>
      <c r="AC648" s="57"/>
      <c r="AD648" s="57"/>
      <c r="AE648" s="57"/>
      <c r="AF648" s="64"/>
      <c r="AG648" s="64"/>
      <c r="AH648" s="64"/>
      <c r="AI648" s="64"/>
      <c r="AJ648" s="61"/>
      <c r="AL648" s="62"/>
      <c r="AM648" s="24"/>
      <c r="AS648" s="24"/>
      <c r="AT648" s="24"/>
      <c r="AU648" s="24"/>
      <c r="AV648" s="24"/>
      <c r="AW648" s="24"/>
      <c r="AX648" s="24"/>
      <c r="AZ648" s="171"/>
      <c r="BA648" s="171"/>
      <c r="BB648" s="57"/>
      <c r="BC648" s="203"/>
      <c r="BD648" s="24"/>
      <c r="BE648" s="151"/>
      <c r="BG648" s="151"/>
      <c r="BI648" s="151"/>
      <c r="BL648" s="152"/>
    </row>
    <row r="649" spans="1:64" s="169" customFormat="1">
      <c r="A649" s="24"/>
      <c r="B649" s="24"/>
      <c r="C649" s="57"/>
      <c r="D649" s="57"/>
      <c r="E649" s="57"/>
      <c r="F649" s="57"/>
      <c r="G649" s="57"/>
      <c r="H649" s="57"/>
      <c r="I649" s="57"/>
      <c r="J649" s="57"/>
      <c r="K649" s="57"/>
      <c r="L649" s="57"/>
      <c r="M649" s="57"/>
      <c r="N649" s="57"/>
      <c r="O649" s="63"/>
      <c r="P649" s="57"/>
      <c r="Q649" s="57"/>
      <c r="R649" s="57"/>
      <c r="S649" s="57"/>
      <c r="T649" s="57"/>
      <c r="U649" s="57"/>
      <c r="V649" s="57"/>
      <c r="W649" s="57"/>
      <c r="X649" s="57"/>
      <c r="Y649" s="57"/>
      <c r="Z649" s="57"/>
      <c r="AA649" s="57"/>
      <c r="AB649" s="57"/>
      <c r="AC649" s="57"/>
      <c r="AD649" s="57"/>
      <c r="AE649" s="57"/>
      <c r="AF649" s="64"/>
      <c r="AG649" s="64"/>
      <c r="AH649" s="64"/>
      <c r="AI649" s="64"/>
      <c r="AJ649" s="61"/>
      <c r="AL649" s="62"/>
      <c r="AM649" s="24"/>
      <c r="AS649" s="24"/>
      <c r="AT649" s="24"/>
      <c r="AU649" s="24"/>
      <c r="AV649" s="24"/>
      <c r="AW649" s="24"/>
      <c r="AX649" s="24"/>
      <c r="AZ649" s="171"/>
      <c r="BA649" s="171"/>
      <c r="BB649" s="57"/>
      <c r="BC649" s="203"/>
      <c r="BD649" s="24"/>
      <c r="BE649" s="151"/>
      <c r="BG649" s="151"/>
      <c r="BI649" s="151"/>
      <c r="BL649" s="152"/>
    </row>
    <row r="650" spans="1:64" s="169" customFormat="1">
      <c r="A650" s="24"/>
      <c r="B650" s="24"/>
      <c r="C650" s="57"/>
      <c r="D650" s="57"/>
      <c r="E650" s="57"/>
      <c r="F650" s="57"/>
      <c r="G650" s="57"/>
      <c r="H650" s="57"/>
      <c r="I650" s="57"/>
      <c r="J650" s="57"/>
      <c r="K650" s="57"/>
      <c r="L650" s="57"/>
      <c r="M650" s="57"/>
      <c r="N650" s="57"/>
      <c r="O650" s="63"/>
      <c r="P650" s="57"/>
      <c r="Q650" s="57"/>
      <c r="R650" s="57"/>
      <c r="S650" s="57"/>
      <c r="T650" s="57"/>
      <c r="U650" s="57"/>
      <c r="V650" s="57"/>
      <c r="W650" s="57"/>
      <c r="X650" s="57"/>
      <c r="Y650" s="57"/>
      <c r="Z650" s="57"/>
      <c r="AA650" s="57"/>
      <c r="AB650" s="57"/>
      <c r="AC650" s="57"/>
      <c r="AD650" s="57"/>
      <c r="AE650" s="57"/>
      <c r="AF650" s="64"/>
      <c r="AG650" s="64"/>
      <c r="AH650" s="64"/>
      <c r="AI650" s="64"/>
      <c r="AJ650" s="61"/>
      <c r="AL650" s="62"/>
      <c r="AM650" s="24"/>
      <c r="AS650" s="24"/>
      <c r="AT650" s="24"/>
      <c r="AU650" s="24"/>
      <c r="AV650" s="24"/>
      <c r="AW650" s="24"/>
      <c r="AX650" s="24"/>
      <c r="AZ650" s="171"/>
      <c r="BA650" s="171"/>
      <c r="BB650" s="57"/>
      <c r="BC650" s="203"/>
      <c r="BD650" s="24"/>
      <c r="BE650" s="151"/>
      <c r="BG650" s="151"/>
      <c r="BI650" s="151"/>
      <c r="BL650" s="152"/>
    </row>
    <row r="651" spans="1:64" s="169" customFormat="1">
      <c r="A651" s="24"/>
      <c r="B651" s="24"/>
      <c r="C651" s="57"/>
      <c r="D651" s="57"/>
      <c r="E651" s="57"/>
      <c r="F651" s="57"/>
      <c r="G651" s="57"/>
      <c r="H651" s="57"/>
      <c r="I651" s="57"/>
      <c r="J651" s="57"/>
      <c r="K651" s="57"/>
      <c r="L651" s="57"/>
      <c r="M651" s="57"/>
      <c r="N651" s="57"/>
      <c r="O651" s="63"/>
      <c r="P651" s="57"/>
      <c r="Q651" s="57"/>
      <c r="R651" s="57"/>
      <c r="S651" s="57"/>
      <c r="T651" s="57"/>
      <c r="U651" s="57"/>
      <c r="V651" s="57"/>
      <c r="W651" s="57"/>
      <c r="X651" s="57"/>
      <c r="Y651" s="57"/>
      <c r="Z651" s="57"/>
      <c r="AA651" s="57"/>
      <c r="AB651" s="57"/>
      <c r="AC651" s="57"/>
      <c r="AD651" s="57"/>
      <c r="AE651" s="57"/>
      <c r="AF651" s="64"/>
      <c r="AG651" s="64"/>
      <c r="AH651" s="64"/>
      <c r="AI651" s="64"/>
      <c r="AJ651" s="61"/>
      <c r="AL651" s="62"/>
      <c r="AM651" s="24"/>
      <c r="AS651" s="24"/>
      <c r="AT651" s="24"/>
      <c r="AU651" s="24"/>
      <c r="AV651" s="24"/>
      <c r="AW651" s="24"/>
      <c r="AX651" s="24"/>
      <c r="AZ651" s="171"/>
      <c r="BA651" s="171"/>
      <c r="BB651" s="57"/>
      <c r="BC651" s="203"/>
      <c r="BD651" s="24"/>
      <c r="BE651" s="151"/>
      <c r="BG651" s="151"/>
      <c r="BI651" s="151"/>
      <c r="BL651" s="152"/>
    </row>
    <row r="652" spans="1:64" s="169" customFormat="1">
      <c r="A652" s="24"/>
      <c r="B652" s="24"/>
      <c r="C652" s="57"/>
      <c r="D652" s="57"/>
      <c r="E652" s="57"/>
      <c r="F652" s="57"/>
      <c r="G652" s="57"/>
      <c r="H652" s="57"/>
      <c r="I652" s="57"/>
      <c r="J652" s="57"/>
      <c r="K652" s="57"/>
      <c r="L652" s="57"/>
      <c r="M652" s="57"/>
      <c r="N652" s="57"/>
      <c r="O652" s="63"/>
      <c r="P652" s="57"/>
      <c r="Q652" s="57"/>
      <c r="R652" s="57"/>
      <c r="S652" s="57"/>
      <c r="T652" s="57"/>
      <c r="U652" s="57"/>
      <c r="V652" s="57"/>
      <c r="W652" s="57"/>
      <c r="X652" s="57"/>
      <c r="Y652" s="57"/>
      <c r="Z652" s="57"/>
      <c r="AA652" s="57"/>
      <c r="AB652" s="57"/>
      <c r="AC652" s="57"/>
      <c r="AD652" s="57"/>
      <c r="AE652" s="57"/>
      <c r="AF652" s="64"/>
      <c r="AG652" s="64"/>
      <c r="AH652" s="64"/>
      <c r="AI652" s="64"/>
      <c r="AJ652" s="61"/>
      <c r="AL652" s="62"/>
      <c r="AM652" s="24"/>
      <c r="AS652" s="24"/>
      <c r="AT652" s="24"/>
      <c r="AU652" s="24"/>
      <c r="AV652" s="24"/>
      <c r="AW652" s="24"/>
      <c r="AX652" s="24"/>
      <c r="AZ652" s="171"/>
      <c r="BA652" s="171"/>
      <c r="BB652" s="57"/>
      <c r="BC652" s="203"/>
      <c r="BD652" s="24"/>
      <c r="BE652" s="151"/>
      <c r="BG652" s="151"/>
      <c r="BI652" s="151"/>
      <c r="BL652" s="152"/>
    </row>
    <row r="653" spans="1:64" s="169" customFormat="1">
      <c r="A653" s="24"/>
      <c r="B653" s="24"/>
      <c r="C653" s="57"/>
      <c r="D653" s="57"/>
      <c r="E653" s="57"/>
      <c r="F653" s="57"/>
      <c r="G653" s="57"/>
      <c r="H653" s="57"/>
      <c r="I653" s="57"/>
      <c r="J653" s="57"/>
      <c r="K653" s="57"/>
      <c r="L653" s="57"/>
      <c r="M653" s="57"/>
      <c r="N653" s="57"/>
      <c r="O653" s="63"/>
      <c r="P653" s="57"/>
      <c r="Q653" s="57"/>
      <c r="R653" s="57"/>
      <c r="S653" s="57"/>
      <c r="T653" s="57"/>
      <c r="U653" s="57"/>
      <c r="V653" s="57"/>
      <c r="W653" s="57"/>
      <c r="X653" s="57"/>
      <c r="Y653" s="57"/>
      <c r="Z653" s="57"/>
      <c r="AA653" s="57"/>
      <c r="AB653" s="57"/>
      <c r="AC653" s="57"/>
      <c r="AD653" s="57"/>
      <c r="AE653" s="57"/>
      <c r="AF653" s="64"/>
      <c r="AG653" s="64"/>
      <c r="AH653" s="64"/>
      <c r="AI653" s="64"/>
      <c r="AJ653" s="61"/>
      <c r="AL653" s="62"/>
      <c r="AM653" s="24"/>
      <c r="AS653" s="24"/>
      <c r="AT653" s="24"/>
      <c r="AU653" s="24"/>
      <c r="AV653" s="24"/>
      <c r="AW653" s="24"/>
      <c r="AX653" s="24"/>
      <c r="AZ653" s="171"/>
      <c r="BA653" s="171"/>
      <c r="BB653" s="57"/>
      <c r="BC653" s="203"/>
      <c r="BD653" s="24"/>
      <c r="BE653" s="151"/>
      <c r="BG653" s="151"/>
      <c r="BI653" s="151"/>
      <c r="BL653" s="152"/>
    </row>
    <row r="654" spans="1:64" s="169" customFormat="1">
      <c r="A654" s="24"/>
      <c r="B654" s="24"/>
      <c r="C654" s="57"/>
      <c r="D654" s="57"/>
      <c r="E654" s="57"/>
      <c r="F654" s="57"/>
      <c r="G654" s="57"/>
      <c r="H654" s="57"/>
      <c r="I654" s="57"/>
      <c r="J654" s="57"/>
      <c r="K654" s="57"/>
      <c r="L654" s="57"/>
      <c r="M654" s="57"/>
      <c r="N654" s="57"/>
      <c r="O654" s="63"/>
      <c r="P654" s="57"/>
      <c r="Q654" s="57"/>
      <c r="R654" s="57"/>
      <c r="S654" s="57"/>
      <c r="T654" s="57"/>
      <c r="U654" s="57"/>
      <c r="V654" s="57"/>
      <c r="W654" s="57"/>
      <c r="X654" s="57"/>
      <c r="Y654" s="57"/>
      <c r="Z654" s="57"/>
      <c r="AA654" s="57"/>
      <c r="AB654" s="57"/>
      <c r="AC654" s="57"/>
      <c r="AD654" s="57"/>
      <c r="AE654" s="57"/>
      <c r="AF654" s="64"/>
      <c r="AG654" s="64"/>
      <c r="AH654" s="64"/>
      <c r="AI654" s="64"/>
      <c r="AJ654" s="61"/>
      <c r="AL654" s="62"/>
      <c r="AM654" s="24"/>
      <c r="AS654" s="24"/>
      <c r="AT654" s="24"/>
      <c r="AU654" s="24"/>
      <c r="AV654" s="24"/>
      <c r="AW654" s="24"/>
      <c r="AX654" s="24"/>
      <c r="AZ654" s="171"/>
      <c r="BA654" s="171"/>
      <c r="BB654" s="57"/>
      <c r="BC654" s="203"/>
      <c r="BD654" s="24"/>
      <c r="BE654" s="151"/>
      <c r="BG654" s="151"/>
      <c r="BI654" s="151"/>
      <c r="BL654" s="152"/>
    </row>
    <row r="655" spans="1:64" s="169" customFormat="1">
      <c r="A655" s="24"/>
      <c r="B655" s="24"/>
      <c r="C655" s="57"/>
      <c r="D655" s="57"/>
      <c r="E655" s="57"/>
      <c r="F655" s="57"/>
      <c r="G655" s="57"/>
      <c r="H655" s="57"/>
      <c r="I655" s="57"/>
      <c r="J655" s="57"/>
      <c r="K655" s="57"/>
      <c r="L655" s="57"/>
      <c r="M655" s="57"/>
      <c r="N655" s="57"/>
      <c r="O655" s="63"/>
      <c r="P655" s="57"/>
      <c r="Q655" s="57"/>
      <c r="R655" s="57"/>
      <c r="S655" s="57"/>
      <c r="T655" s="57"/>
      <c r="U655" s="57"/>
      <c r="V655" s="57"/>
      <c r="W655" s="57"/>
      <c r="X655" s="57"/>
      <c r="Y655" s="57"/>
      <c r="Z655" s="57"/>
      <c r="AA655" s="57"/>
      <c r="AB655" s="57"/>
      <c r="AC655" s="57"/>
      <c r="AD655" s="57"/>
      <c r="AE655" s="57"/>
      <c r="AF655" s="64"/>
      <c r="AG655" s="64"/>
      <c r="AH655" s="64"/>
      <c r="AI655" s="64"/>
      <c r="AJ655" s="61"/>
      <c r="AL655" s="62"/>
      <c r="AM655" s="24"/>
      <c r="AS655" s="24"/>
      <c r="AT655" s="24"/>
      <c r="AU655" s="24"/>
      <c r="AV655" s="24"/>
      <c r="AW655" s="24"/>
      <c r="AX655" s="24"/>
      <c r="AZ655" s="171"/>
      <c r="BA655" s="171"/>
      <c r="BB655" s="57"/>
      <c r="BC655" s="203"/>
      <c r="BD655" s="24"/>
      <c r="BE655" s="151"/>
      <c r="BG655" s="151"/>
      <c r="BI655" s="151"/>
      <c r="BL655" s="152"/>
    </row>
    <row r="656" spans="1:64" s="169" customFormat="1">
      <c r="A656" s="24"/>
      <c r="B656" s="24"/>
      <c r="C656" s="57"/>
      <c r="D656" s="57"/>
      <c r="E656" s="57"/>
      <c r="F656" s="57"/>
      <c r="G656" s="57"/>
      <c r="H656" s="57"/>
      <c r="I656" s="57"/>
      <c r="J656" s="57"/>
      <c r="K656" s="57"/>
      <c r="L656" s="57"/>
      <c r="M656" s="57"/>
      <c r="N656" s="57"/>
      <c r="O656" s="63"/>
      <c r="P656" s="57"/>
      <c r="Q656" s="57"/>
      <c r="R656" s="57"/>
      <c r="S656" s="57"/>
      <c r="T656" s="57"/>
      <c r="U656" s="57"/>
      <c r="V656" s="57"/>
      <c r="W656" s="57"/>
      <c r="X656" s="57"/>
      <c r="Y656" s="57"/>
      <c r="Z656" s="57"/>
      <c r="AA656" s="57"/>
      <c r="AB656" s="57"/>
      <c r="AC656" s="57"/>
      <c r="AD656" s="57"/>
      <c r="AE656" s="57"/>
      <c r="AF656" s="64"/>
      <c r="AG656" s="64"/>
      <c r="AH656" s="64"/>
      <c r="AI656" s="64"/>
      <c r="AJ656" s="61"/>
      <c r="AL656" s="62"/>
      <c r="AM656" s="24"/>
      <c r="AS656" s="24"/>
      <c r="AT656" s="24"/>
      <c r="AU656" s="24"/>
      <c r="AV656" s="24"/>
      <c r="AW656" s="24"/>
      <c r="AX656" s="24"/>
      <c r="AZ656" s="171"/>
      <c r="BA656" s="171"/>
      <c r="BB656" s="57"/>
      <c r="BC656" s="203"/>
      <c r="BD656" s="24"/>
      <c r="BE656" s="151"/>
      <c r="BG656" s="151"/>
      <c r="BI656" s="151"/>
      <c r="BL656" s="152"/>
    </row>
    <row r="657" spans="1:64" s="169" customFormat="1">
      <c r="A657" s="24"/>
      <c r="B657" s="24"/>
      <c r="C657" s="57"/>
      <c r="D657" s="57"/>
      <c r="E657" s="57"/>
      <c r="F657" s="57"/>
      <c r="G657" s="57"/>
      <c r="H657" s="57"/>
      <c r="I657" s="57"/>
      <c r="J657" s="57"/>
      <c r="K657" s="57"/>
      <c r="L657" s="57"/>
      <c r="M657" s="57"/>
      <c r="N657" s="57"/>
      <c r="O657" s="63"/>
      <c r="P657" s="57"/>
      <c r="Q657" s="57"/>
      <c r="R657" s="57"/>
      <c r="S657" s="57"/>
      <c r="T657" s="57"/>
      <c r="U657" s="57"/>
      <c r="V657" s="57"/>
      <c r="W657" s="57"/>
      <c r="X657" s="57"/>
      <c r="Y657" s="57"/>
      <c r="Z657" s="57"/>
      <c r="AA657" s="57"/>
      <c r="AB657" s="57"/>
      <c r="AC657" s="57"/>
      <c r="AD657" s="57"/>
      <c r="AE657" s="57"/>
      <c r="AF657" s="64"/>
      <c r="AG657" s="64"/>
      <c r="AH657" s="64"/>
      <c r="AI657" s="64"/>
      <c r="AJ657" s="61"/>
      <c r="AL657" s="62"/>
      <c r="AM657" s="24"/>
      <c r="AS657" s="24"/>
      <c r="AT657" s="24"/>
      <c r="AU657" s="24"/>
      <c r="AV657" s="24"/>
      <c r="AW657" s="24"/>
      <c r="AX657" s="24"/>
      <c r="AZ657" s="171"/>
      <c r="BA657" s="171"/>
      <c r="BB657" s="57"/>
      <c r="BC657" s="203"/>
      <c r="BD657" s="24"/>
      <c r="BE657" s="151"/>
      <c r="BG657" s="151"/>
      <c r="BI657" s="151"/>
      <c r="BL657" s="152"/>
    </row>
    <row r="658" spans="1:64" s="169" customFormat="1">
      <c r="A658" s="24"/>
      <c r="B658" s="24"/>
      <c r="C658" s="57"/>
      <c r="D658" s="57"/>
      <c r="E658" s="57"/>
      <c r="F658" s="57"/>
      <c r="G658" s="57"/>
      <c r="H658" s="57"/>
      <c r="I658" s="57"/>
      <c r="J658" s="57"/>
      <c r="K658" s="57"/>
      <c r="L658" s="57"/>
      <c r="M658" s="57"/>
      <c r="N658" s="57"/>
      <c r="O658" s="63"/>
      <c r="P658" s="57"/>
      <c r="Q658" s="57"/>
      <c r="R658" s="57"/>
      <c r="S658" s="57"/>
      <c r="T658" s="57"/>
      <c r="U658" s="57"/>
      <c r="V658" s="57"/>
      <c r="W658" s="57"/>
      <c r="X658" s="57"/>
      <c r="Y658" s="57"/>
      <c r="Z658" s="57"/>
      <c r="AA658" s="57"/>
      <c r="AB658" s="57"/>
      <c r="AC658" s="57"/>
      <c r="AD658" s="57"/>
      <c r="AE658" s="57"/>
      <c r="AF658" s="64"/>
      <c r="AG658" s="64"/>
      <c r="AH658" s="64"/>
      <c r="AI658" s="64"/>
      <c r="AJ658" s="61"/>
      <c r="AL658" s="62"/>
      <c r="AM658" s="24"/>
      <c r="AS658" s="24"/>
      <c r="AT658" s="24"/>
      <c r="AU658" s="24"/>
      <c r="AV658" s="24"/>
      <c r="AW658" s="24"/>
      <c r="AX658" s="24"/>
      <c r="AZ658" s="171"/>
      <c r="BA658" s="171"/>
      <c r="BB658" s="57"/>
      <c r="BC658" s="203"/>
      <c r="BD658" s="24"/>
      <c r="BE658" s="151"/>
      <c r="BG658" s="151"/>
      <c r="BI658" s="151"/>
      <c r="BL658" s="152"/>
    </row>
    <row r="659" spans="1:64" s="169" customFormat="1">
      <c r="A659" s="24"/>
      <c r="B659" s="24"/>
      <c r="C659" s="57"/>
      <c r="D659" s="57"/>
      <c r="E659" s="57"/>
      <c r="F659" s="57"/>
      <c r="G659" s="57"/>
      <c r="H659" s="57"/>
      <c r="I659" s="57"/>
      <c r="J659" s="57"/>
      <c r="K659" s="57"/>
      <c r="L659" s="57"/>
      <c r="M659" s="57"/>
      <c r="N659" s="57"/>
      <c r="O659" s="63"/>
      <c r="P659" s="57"/>
      <c r="Q659" s="57"/>
      <c r="R659" s="57"/>
      <c r="S659" s="57"/>
      <c r="T659" s="57"/>
      <c r="U659" s="57"/>
      <c r="V659" s="57"/>
      <c r="W659" s="57"/>
      <c r="X659" s="57"/>
      <c r="Y659" s="57"/>
      <c r="Z659" s="57"/>
      <c r="AA659" s="57"/>
      <c r="AB659" s="57"/>
      <c r="AC659" s="57"/>
      <c r="AD659" s="57"/>
      <c r="AE659" s="57"/>
      <c r="AF659" s="64"/>
      <c r="AG659" s="64"/>
      <c r="AH659" s="64"/>
      <c r="AI659" s="64"/>
      <c r="AJ659" s="61"/>
      <c r="AL659" s="62"/>
      <c r="AM659" s="24"/>
      <c r="AS659" s="24"/>
      <c r="AT659" s="24"/>
      <c r="AU659" s="24"/>
      <c r="AV659" s="24"/>
      <c r="AW659" s="24"/>
      <c r="AX659" s="24"/>
      <c r="AZ659" s="171"/>
      <c r="BA659" s="171"/>
      <c r="BB659" s="57"/>
      <c r="BC659" s="203"/>
      <c r="BD659" s="24"/>
      <c r="BE659" s="151"/>
      <c r="BG659" s="151"/>
      <c r="BI659" s="151"/>
      <c r="BL659" s="152"/>
    </row>
    <row r="660" spans="1:64" s="169" customFormat="1">
      <c r="A660" s="24"/>
      <c r="B660" s="24"/>
      <c r="C660" s="57"/>
      <c r="D660" s="57"/>
      <c r="E660" s="57"/>
      <c r="F660" s="57"/>
      <c r="G660" s="57"/>
      <c r="H660" s="57"/>
      <c r="I660" s="57"/>
      <c r="J660" s="57"/>
      <c r="K660" s="57"/>
      <c r="L660" s="57"/>
      <c r="M660" s="57"/>
      <c r="N660" s="57"/>
      <c r="O660" s="63"/>
      <c r="P660" s="57"/>
      <c r="Q660" s="57"/>
      <c r="R660" s="57"/>
      <c r="S660" s="57"/>
      <c r="T660" s="57"/>
      <c r="U660" s="57"/>
      <c r="V660" s="57"/>
      <c r="W660" s="57"/>
      <c r="X660" s="57"/>
      <c r="Y660" s="57"/>
      <c r="Z660" s="57"/>
      <c r="AA660" s="57"/>
      <c r="AB660" s="57"/>
      <c r="AC660" s="57"/>
      <c r="AD660" s="57"/>
      <c r="AE660" s="57"/>
      <c r="AF660" s="64"/>
      <c r="AG660" s="64"/>
      <c r="AH660" s="64"/>
      <c r="AI660" s="64"/>
      <c r="AJ660" s="61"/>
      <c r="AL660" s="62"/>
      <c r="AM660" s="24"/>
      <c r="AS660" s="24"/>
      <c r="AT660" s="24"/>
      <c r="AU660" s="24"/>
      <c r="AV660" s="24"/>
      <c r="AW660" s="24"/>
      <c r="AX660" s="24"/>
      <c r="AZ660" s="171"/>
      <c r="BA660" s="171"/>
      <c r="BB660" s="57"/>
      <c r="BC660" s="203"/>
      <c r="BD660" s="24"/>
      <c r="BE660" s="151"/>
      <c r="BG660" s="151"/>
      <c r="BI660" s="151"/>
      <c r="BL660" s="152"/>
    </row>
    <row r="661" spans="1:64" s="169" customFormat="1">
      <c r="A661" s="24"/>
      <c r="B661" s="24"/>
      <c r="C661" s="57"/>
      <c r="D661" s="57"/>
      <c r="E661" s="57"/>
      <c r="F661" s="57"/>
      <c r="G661" s="57"/>
      <c r="H661" s="57"/>
      <c r="I661" s="57"/>
      <c r="J661" s="57"/>
      <c r="K661" s="57"/>
      <c r="L661" s="57"/>
      <c r="M661" s="57"/>
      <c r="N661" s="57"/>
      <c r="O661" s="63"/>
      <c r="P661" s="57"/>
      <c r="Q661" s="57"/>
      <c r="R661" s="57"/>
      <c r="S661" s="57"/>
      <c r="T661" s="57"/>
      <c r="U661" s="57"/>
      <c r="V661" s="57"/>
      <c r="W661" s="57"/>
      <c r="X661" s="57"/>
      <c r="Y661" s="57"/>
      <c r="Z661" s="57"/>
      <c r="AA661" s="57"/>
      <c r="AB661" s="57"/>
      <c r="AC661" s="57"/>
      <c r="AD661" s="57"/>
      <c r="AE661" s="57"/>
      <c r="AF661" s="64"/>
      <c r="AG661" s="64"/>
      <c r="AH661" s="64"/>
      <c r="AI661" s="64"/>
      <c r="AJ661" s="61"/>
      <c r="AL661" s="62"/>
      <c r="AM661" s="24"/>
      <c r="AS661" s="24"/>
      <c r="AT661" s="24"/>
      <c r="AU661" s="24"/>
      <c r="AV661" s="24"/>
      <c r="AW661" s="24"/>
      <c r="AX661" s="24"/>
      <c r="AZ661" s="171"/>
      <c r="BA661" s="171"/>
      <c r="BB661" s="57"/>
      <c r="BC661" s="203"/>
      <c r="BD661" s="24"/>
      <c r="BE661" s="151"/>
      <c r="BG661" s="151"/>
      <c r="BI661" s="151"/>
      <c r="BL661" s="152"/>
    </row>
    <row r="662" spans="1:64" s="169" customFormat="1">
      <c r="A662" s="24"/>
      <c r="B662" s="24"/>
      <c r="C662" s="57"/>
      <c r="D662" s="57"/>
      <c r="E662" s="57"/>
      <c r="F662" s="57"/>
      <c r="G662" s="57"/>
      <c r="H662" s="57"/>
      <c r="I662" s="57"/>
      <c r="J662" s="57"/>
      <c r="K662" s="57"/>
      <c r="L662" s="57"/>
      <c r="M662" s="57"/>
      <c r="N662" s="57"/>
      <c r="O662" s="63"/>
      <c r="P662" s="57"/>
      <c r="Q662" s="57"/>
      <c r="R662" s="57"/>
      <c r="S662" s="57"/>
      <c r="T662" s="57"/>
      <c r="U662" s="57"/>
      <c r="V662" s="57"/>
      <c r="W662" s="57"/>
      <c r="X662" s="57"/>
      <c r="Y662" s="57"/>
      <c r="Z662" s="57"/>
      <c r="AA662" s="57"/>
      <c r="AB662" s="57"/>
      <c r="AC662" s="57"/>
      <c r="AD662" s="57"/>
      <c r="AE662" s="57"/>
      <c r="AF662" s="64"/>
      <c r="AG662" s="64"/>
      <c r="AH662" s="64"/>
      <c r="AI662" s="64"/>
      <c r="AJ662" s="61"/>
      <c r="AL662" s="62"/>
      <c r="AM662" s="24"/>
      <c r="AS662" s="24"/>
      <c r="AT662" s="24"/>
      <c r="AU662" s="24"/>
      <c r="AV662" s="24"/>
      <c r="AW662" s="24"/>
      <c r="AX662" s="24"/>
      <c r="AZ662" s="171"/>
      <c r="BA662" s="171"/>
      <c r="BB662" s="57"/>
      <c r="BC662" s="203"/>
      <c r="BD662" s="24"/>
      <c r="BE662" s="151"/>
      <c r="BG662" s="151"/>
      <c r="BI662" s="151"/>
      <c r="BL662" s="152"/>
    </row>
    <row r="663" spans="1:64" s="169" customFormat="1">
      <c r="A663" s="24"/>
      <c r="B663" s="24"/>
      <c r="C663" s="57"/>
      <c r="D663" s="57"/>
      <c r="E663" s="57"/>
      <c r="F663" s="57"/>
      <c r="G663" s="57"/>
      <c r="H663" s="57"/>
      <c r="I663" s="57"/>
      <c r="J663" s="57"/>
      <c r="K663" s="57"/>
      <c r="L663" s="57"/>
      <c r="M663" s="57"/>
      <c r="N663" s="57"/>
      <c r="O663" s="63"/>
      <c r="P663" s="57"/>
      <c r="Q663" s="57"/>
      <c r="R663" s="57"/>
      <c r="S663" s="57"/>
      <c r="T663" s="57"/>
      <c r="U663" s="57"/>
      <c r="V663" s="57"/>
      <c r="W663" s="57"/>
      <c r="X663" s="57"/>
      <c r="Y663" s="57"/>
      <c r="Z663" s="57"/>
      <c r="AA663" s="57"/>
      <c r="AB663" s="57"/>
      <c r="AC663" s="57"/>
      <c r="AD663" s="57"/>
      <c r="AE663" s="57"/>
      <c r="AF663" s="64"/>
      <c r="AG663" s="64"/>
      <c r="AH663" s="64"/>
      <c r="AI663" s="64"/>
      <c r="AJ663" s="61"/>
      <c r="AL663" s="62"/>
      <c r="AM663" s="24"/>
      <c r="AS663" s="24"/>
      <c r="AT663" s="24"/>
      <c r="AU663" s="24"/>
      <c r="AV663" s="24"/>
      <c r="AW663" s="24"/>
      <c r="AX663" s="24"/>
      <c r="AZ663" s="171"/>
      <c r="BA663" s="171"/>
      <c r="BB663" s="57"/>
      <c r="BC663" s="203"/>
      <c r="BD663" s="24"/>
      <c r="BE663" s="151"/>
      <c r="BG663" s="151"/>
      <c r="BI663" s="151"/>
      <c r="BL663" s="152"/>
    </row>
    <row r="664" spans="1:64" s="169" customFormat="1">
      <c r="A664" s="24"/>
      <c r="B664" s="24"/>
      <c r="C664" s="57"/>
      <c r="D664" s="57"/>
      <c r="E664" s="57"/>
      <c r="F664" s="57"/>
      <c r="G664" s="57"/>
      <c r="H664" s="57"/>
      <c r="I664" s="57"/>
      <c r="J664" s="57"/>
      <c r="K664" s="57"/>
      <c r="L664" s="57"/>
      <c r="M664" s="57"/>
      <c r="N664" s="57"/>
      <c r="O664" s="63"/>
      <c r="P664" s="57"/>
      <c r="Q664" s="57"/>
      <c r="R664" s="57"/>
      <c r="S664" s="57"/>
      <c r="T664" s="57"/>
      <c r="U664" s="57"/>
      <c r="V664" s="57"/>
      <c r="W664" s="57"/>
      <c r="X664" s="57"/>
      <c r="Y664" s="57"/>
      <c r="Z664" s="57"/>
      <c r="AA664" s="57"/>
      <c r="AB664" s="57"/>
      <c r="AC664" s="57"/>
      <c r="AD664" s="57"/>
      <c r="AE664" s="57"/>
      <c r="AF664" s="64"/>
      <c r="AG664" s="64"/>
      <c r="AH664" s="64"/>
      <c r="AI664" s="64"/>
      <c r="AJ664" s="61"/>
      <c r="AL664" s="62"/>
      <c r="AM664" s="24"/>
      <c r="AS664" s="24"/>
      <c r="AT664" s="24"/>
      <c r="AU664" s="24"/>
      <c r="AV664" s="24"/>
      <c r="AW664" s="24"/>
      <c r="AX664" s="24"/>
      <c r="AZ664" s="171"/>
      <c r="BA664" s="171"/>
      <c r="BB664" s="57"/>
      <c r="BC664" s="203"/>
      <c r="BD664" s="24"/>
      <c r="BE664" s="151"/>
      <c r="BG664" s="151"/>
      <c r="BI664" s="151"/>
      <c r="BL664" s="152"/>
    </row>
    <row r="665" spans="1:64" s="169" customFormat="1">
      <c r="A665" s="24"/>
      <c r="B665" s="24"/>
      <c r="C665" s="57"/>
      <c r="D665" s="57"/>
      <c r="E665" s="57"/>
      <c r="F665" s="57"/>
      <c r="G665" s="57"/>
      <c r="H665" s="57"/>
      <c r="I665" s="57"/>
      <c r="J665" s="57"/>
      <c r="K665" s="57"/>
      <c r="L665" s="57"/>
      <c r="M665" s="57"/>
      <c r="N665" s="57"/>
      <c r="O665" s="63"/>
      <c r="P665" s="57"/>
      <c r="Q665" s="57"/>
      <c r="R665" s="57"/>
      <c r="S665" s="57"/>
      <c r="T665" s="57"/>
      <c r="U665" s="57"/>
      <c r="V665" s="57"/>
      <c r="W665" s="57"/>
      <c r="X665" s="57"/>
      <c r="Y665" s="57"/>
      <c r="Z665" s="57"/>
      <c r="AA665" s="57"/>
      <c r="AB665" s="57"/>
      <c r="AC665" s="57"/>
      <c r="AD665" s="57"/>
      <c r="AE665" s="57"/>
      <c r="AF665" s="64"/>
      <c r="AG665" s="64"/>
      <c r="AH665" s="64"/>
      <c r="AI665" s="64"/>
      <c r="AJ665" s="61"/>
      <c r="AL665" s="62"/>
      <c r="AM665" s="24"/>
      <c r="AS665" s="24"/>
      <c r="AT665" s="24"/>
      <c r="AU665" s="24"/>
      <c r="AV665" s="24"/>
      <c r="AW665" s="24"/>
      <c r="AX665" s="24"/>
      <c r="AZ665" s="171"/>
      <c r="BA665" s="171"/>
      <c r="BB665" s="57"/>
      <c r="BC665" s="203"/>
      <c r="BD665" s="24"/>
      <c r="BE665" s="151"/>
      <c r="BG665" s="151"/>
      <c r="BI665" s="151"/>
      <c r="BL665" s="152"/>
    </row>
    <row r="666" spans="1:64" s="169" customFormat="1">
      <c r="A666" s="24"/>
      <c r="B666" s="24"/>
      <c r="C666" s="57"/>
      <c r="D666" s="57"/>
      <c r="E666" s="57"/>
      <c r="F666" s="57"/>
      <c r="G666" s="57"/>
      <c r="H666" s="57"/>
      <c r="I666" s="57"/>
      <c r="J666" s="57"/>
      <c r="K666" s="57"/>
      <c r="L666" s="57"/>
      <c r="M666" s="57"/>
      <c r="N666" s="57"/>
      <c r="O666" s="63"/>
      <c r="P666" s="57"/>
      <c r="Q666" s="57"/>
      <c r="R666" s="57"/>
      <c r="S666" s="57"/>
      <c r="T666" s="57"/>
      <c r="U666" s="57"/>
      <c r="V666" s="57"/>
      <c r="W666" s="57"/>
      <c r="X666" s="57"/>
      <c r="Y666" s="57"/>
      <c r="Z666" s="57"/>
      <c r="AA666" s="57"/>
      <c r="AB666" s="57"/>
      <c r="AC666" s="57"/>
      <c r="AD666" s="57"/>
      <c r="AE666" s="57"/>
      <c r="AF666" s="64"/>
      <c r="AG666" s="64"/>
      <c r="AH666" s="64"/>
      <c r="AI666" s="64"/>
      <c r="AJ666" s="61"/>
      <c r="AL666" s="62"/>
      <c r="AM666" s="24"/>
      <c r="AS666" s="24"/>
      <c r="AT666" s="24"/>
      <c r="AU666" s="24"/>
      <c r="AV666" s="24"/>
      <c r="AW666" s="24"/>
      <c r="AX666" s="24"/>
      <c r="AZ666" s="171"/>
      <c r="BA666" s="171"/>
      <c r="BB666" s="57"/>
      <c r="BC666" s="203"/>
      <c r="BD666" s="24"/>
      <c r="BE666" s="151"/>
      <c r="BG666" s="151"/>
      <c r="BI666" s="151"/>
      <c r="BL666" s="152"/>
    </row>
    <row r="667" spans="1:64" s="169" customFormat="1">
      <c r="A667" s="24"/>
      <c r="B667" s="24"/>
      <c r="C667" s="57"/>
      <c r="D667" s="57"/>
      <c r="E667" s="57"/>
      <c r="F667" s="57"/>
      <c r="G667" s="57"/>
      <c r="H667" s="57"/>
      <c r="I667" s="57"/>
      <c r="J667" s="57"/>
      <c r="K667" s="57"/>
      <c r="L667" s="57"/>
      <c r="M667" s="57"/>
      <c r="N667" s="57"/>
      <c r="O667" s="63"/>
      <c r="P667" s="57"/>
      <c r="Q667" s="57"/>
      <c r="R667" s="57"/>
      <c r="S667" s="57"/>
      <c r="T667" s="57"/>
      <c r="U667" s="57"/>
      <c r="V667" s="57"/>
      <c r="W667" s="57"/>
      <c r="X667" s="57"/>
      <c r="Y667" s="57"/>
      <c r="Z667" s="57"/>
      <c r="AA667" s="57"/>
      <c r="AB667" s="57"/>
      <c r="AC667" s="57"/>
      <c r="AD667" s="57"/>
      <c r="AE667" s="57"/>
      <c r="AF667" s="64"/>
      <c r="AG667" s="64"/>
      <c r="AH667" s="64"/>
      <c r="AI667" s="64"/>
      <c r="AJ667" s="61"/>
      <c r="AL667" s="62"/>
      <c r="AM667" s="24"/>
      <c r="AS667" s="24"/>
      <c r="AT667" s="24"/>
      <c r="AU667" s="24"/>
      <c r="AV667" s="24"/>
      <c r="AW667" s="24"/>
      <c r="AX667" s="24"/>
      <c r="AZ667" s="171"/>
      <c r="BA667" s="171"/>
      <c r="BB667" s="57"/>
      <c r="BC667" s="203"/>
      <c r="BD667" s="24"/>
      <c r="BE667" s="151"/>
      <c r="BG667" s="151"/>
      <c r="BI667" s="151"/>
      <c r="BL667" s="152"/>
    </row>
    <row r="668" spans="1:64" s="169" customFormat="1">
      <c r="A668" s="24"/>
      <c r="B668" s="24"/>
      <c r="C668" s="57"/>
      <c r="D668" s="57"/>
      <c r="E668" s="57"/>
      <c r="F668" s="57"/>
      <c r="G668" s="57"/>
      <c r="H668" s="57"/>
      <c r="I668" s="57"/>
      <c r="J668" s="57"/>
      <c r="K668" s="57"/>
      <c r="L668" s="57"/>
      <c r="M668" s="57"/>
      <c r="N668" s="57"/>
      <c r="O668" s="63"/>
      <c r="P668" s="57"/>
      <c r="Q668" s="57"/>
      <c r="R668" s="57"/>
      <c r="S668" s="57"/>
      <c r="T668" s="57"/>
      <c r="U668" s="57"/>
      <c r="V668" s="57"/>
      <c r="W668" s="57"/>
      <c r="X668" s="57"/>
      <c r="Y668" s="57"/>
      <c r="Z668" s="57"/>
      <c r="AA668" s="57"/>
      <c r="AB668" s="57"/>
      <c r="AC668" s="57"/>
      <c r="AD668" s="57"/>
      <c r="AE668" s="57"/>
      <c r="AF668" s="64"/>
      <c r="AG668" s="64"/>
      <c r="AH668" s="64"/>
      <c r="AI668" s="64"/>
      <c r="AJ668" s="61"/>
      <c r="AL668" s="62"/>
      <c r="AM668" s="24"/>
      <c r="AS668" s="24"/>
      <c r="AT668" s="24"/>
      <c r="AU668" s="24"/>
      <c r="AV668" s="24"/>
      <c r="AW668" s="24"/>
      <c r="AX668" s="24"/>
      <c r="AZ668" s="171"/>
      <c r="BA668" s="171"/>
      <c r="BB668" s="57"/>
      <c r="BC668" s="203"/>
      <c r="BD668" s="24"/>
      <c r="BE668" s="151"/>
      <c r="BG668" s="151"/>
      <c r="BI668" s="151"/>
      <c r="BL668" s="152"/>
    </row>
    <row r="669" spans="1:64" s="169" customFormat="1">
      <c r="A669" s="24"/>
      <c r="B669" s="24"/>
      <c r="C669" s="57"/>
      <c r="D669" s="57"/>
      <c r="E669" s="57"/>
      <c r="F669" s="57"/>
      <c r="G669" s="57"/>
      <c r="H669" s="57"/>
      <c r="I669" s="57"/>
      <c r="J669" s="57"/>
      <c r="K669" s="57"/>
      <c r="L669" s="57"/>
      <c r="M669" s="57"/>
      <c r="N669" s="57"/>
      <c r="O669" s="63"/>
      <c r="P669" s="57"/>
      <c r="Q669" s="57"/>
      <c r="R669" s="57"/>
      <c r="S669" s="57"/>
      <c r="T669" s="57"/>
      <c r="U669" s="57"/>
      <c r="V669" s="57"/>
      <c r="W669" s="57"/>
      <c r="X669" s="57"/>
      <c r="Y669" s="57"/>
      <c r="Z669" s="57"/>
      <c r="AA669" s="57"/>
      <c r="AB669" s="57"/>
      <c r="AC669" s="57"/>
      <c r="AD669" s="57"/>
      <c r="AE669" s="57"/>
      <c r="AF669" s="64"/>
      <c r="AG669" s="64"/>
      <c r="AH669" s="64"/>
      <c r="AI669" s="64"/>
      <c r="AJ669" s="61"/>
      <c r="AL669" s="62"/>
      <c r="AM669" s="24"/>
      <c r="AS669" s="24"/>
      <c r="AT669" s="24"/>
      <c r="AU669" s="24"/>
      <c r="AV669" s="24"/>
      <c r="AW669" s="24"/>
      <c r="AX669" s="24"/>
      <c r="AZ669" s="171"/>
      <c r="BA669" s="171"/>
      <c r="BB669" s="57"/>
      <c r="BC669" s="203"/>
      <c r="BD669" s="24"/>
      <c r="BE669" s="151"/>
      <c r="BG669" s="151"/>
      <c r="BI669" s="151"/>
      <c r="BL669" s="152"/>
    </row>
    <row r="670" spans="1:64" s="169" customFormat="1">
      <c r="A670" s="24"/>
      <c r="B670" s="24"/>
      <c r="C670" s="57"/>
      <c r="D670" s="57"/>
      <c r="E670" s="57"/>
      <c r="F670" s="57"/>
      <c r="G670" s="57"/>
      <c r="H670" s="57"/>
      <c r="I670" s="57"/>
      <c r="J670" s="57"/>
      <c r="K670" s="57"/>
      <c r="L670" s="57"/>
      <c r="M670" s="57"/>
      <c r="N670" s="57"/>
      <c r="O670" s="63"/>
      <c r="P670" s="57"/>
      <c r="Q670" s="57"/>
      <c r="R670" s="57"/>
      <c r="S670" s="57"/>
      <c r="T670" s="57"/>
      <c r="U670" s="57"/>
      <c r="V670" s="57"/>
      <c r="W670" s="57"/>
      <c r="X670" s="57"/>
      <c r="Y670" s="57"/>
      <c r="Z670" s="57"/>
      <c r="AA670" s="57"/>
      <c r="AB670" s="57"/>
      <c r="AC670" s="57"/>
      <c r="AD670" s="57"/>
      <c r="AE670" s="57"/>
      <c r="AF670" s="64"/>
      <c r="AG670" s="64"/>
      <c r="AH670" s="64"/>
      <c r="AI670" s="64"/>
      <c r="AJ670" s="61"/>
      <c r="AL670" s="62"/>
      <c r="AM670" s="24"/>
      <c r="AS670" s="24"/>
      <c r="AT670" s="24"/>
      <c r="AU670" s="24"/>
      <c r="AV670" s="24"/>
      <c r="AW670" s="24"/>
      <c r="AX670" s="24"/>
      <c r="AZ670" s="171"/>
      <c r="BA670" s="171"/>
      <c r="BB670" s="57"/>
      <c r="BC670" s="203"/>
      <c r="BD670" s="24"/>
      <c r="BE670" s="151"/>
      <c r="BG670" s="151"/>
      <c r="BI670" s="151"/>
      <c r="BL670" s="152"/>
    </row>
    <row r="671" spans="1:64" s="169" customFormat="1">
      <c r="A671" s="24"/>
      <c r="B671" s="24"/>
      <c r="C671" s="57"/>
      <c r="D671" s="57"/>
      <c r="E671" s="57"/>
      <c r="F671" s="57"/>
      <c r="G671" s="57"/>
      <c r="H671" s="57"/>
      <c r="I671" s="57"/>
      <c r="J671" s="57"/>
      <c r="K671" s="57"/>
      <c r="L671" s="57"/>
      <c r="M671" s="57"/>
      <c r="N671" s="57"/>
      <c r="O671" s="63"/>
      <c r="P671" s="57"/>
      <c r="Q671" s="57"/>
      <c r="R671" s="57"/>
      <c r="S671" s="57"/>
      <c r="T671" s="57"/>
      <c r="U671" s="57"/>
      <c r="V671" s="57"/>
      <c r="W671" s="57"/>
      <c r="X671" s="57"/>
      <c r="Y671" s="57"/>
      <c r="Z671" s="57"/>
      <c r="AA671" s="57"/>
      <c r="AB671" s="57"/>
      <c r="AC671" s="57"/>
      <c r="AD671" s="57"/>
      <c r="AE671" s="57"/>
      <c r="AF671" s="64"/>
      <c r="AG671" s="64"/>
      <c r="AH671" s="64"/>
      <c r="AI671" s="64"/>
      <c r="AJ671" s="61"/>
      <c r="AL671" s="62"/>
      <c r="AM671" s="24"/>
      <c r="AS671" s="24"/>
      <c r="AT671" s="24"/>
      <c r="AU671" s="24"/>
      <c r="AV671" s="24"/>
      <c r="AW671" s="24"/>
      <c r="AX671" s="24"/>
      <c r="AZ671" s="171"/>
      <c r="BA671" s="171"/>
      <c r="BB671" s="57"/>
      <c r="BC671" s="203"/>
      <c r="BD671" s="24"/>
      <c r="BE671" s="151"/>
      <c r="BG671" s="151"/>
      <c r="BI671" s="151"/>
      <c r="BL671" s="152"/>
    </row>
    <row r="672" spans="1:64" s="169" customFormat="1">
      <c r="A672" s="24"/>
      <c r="B672" s="24"/>
      <c r="C672" s="57"/>
      <c r="D672" s="57"/>
      <c r="E672" s="57"/>
      <c r="F672" s="57"/>
      <c r="G672" s="57"/>
      <c r="H672" s="57"/>
      <c r="I672" s="57"/>
      <c r="J672" s="57"/>
      <c r="K672" s="57"/>
      <c r="L672" s="57"/>
      <c r="M672" s="57"/>
      <c r="N672" s="57"/>
      <c r="O672" s="63"/>
      <c r="P672" s="57"/>
      <c r="Q672" s="57"/>
      <c r="R672" s="57"/>
      <c r="S672" s="57"/>
      <c r="T672" s="57"/>
      <c r="U672" s="57"/>
      <c r="V672" s="57"/>
      <c r="W672" s="57"/>
      <c r="X672" s="57"/>
      <c r="Y672" s="57"/>
      <c r="Z672" s="57"/>
      <c r="AA672" s="57"/>
      <c r="AB672" s="57"/>
      <c r="AC672" s="57"/>
      <c r="AD672" s="57"/>
      <c r="AE672" s="57"/>
      <c r="AF672" s="64"/>
      <c r="AG672" s="64"/>
      <c r="AH672" s="64"/>
      <c r="AI672" s="64"/>
      <c r="AJ672" s="61"/>
      <c r="AL672" s="62"/>
      <c r="AM672" s="24"/>
      <c r="AS672" s="24"/>
      <c r="AT672" s="24"/>
      <c r="AU672" s="24"/>
      <c r="AV672" s="24"/>
      <c r="AW672" s="24"/>
      <c r="AX672" s="24"/>
      <c r="AZ672" s="171"/>
      <c r="BA672" s="171"/>
      <c r="BB672" s="57"/>
      <c r="BC672" s="203"/>
      <c r="BD672" s="24"/>
      <c r="BE672" s="151"/>
      <c r="BG672" s="151"/>
      <c r="BI672" s="151"/>
      <c r="BL672" s="152"/>
    </row>
    <row r="673" spans="1:64" s="169" customFormat="1">
      <c r="A673" s="24"/>
      <c r="B673" s="24"/>
      <c r="C673" s="57"/>
      <c r="D673" s="57"/>
      <c r="E673" s="57"/>
      <c r="F673" s="57"/>
      <c r="G673" s="57"/>
      <c r="H673" s="57"/>
      <c r="I673" s="57"/>
      <c r="J673" s="57"/>
      <c r="K673" s="57"/>
      <c r="L673" s="57"/>
      <c r="M673" s="57"/>
      <c r="N673" s="57"/>
      <c r="O673" s="63"/>
      <c r="P673" s="57"/>
      <c r="Q673" s="57"/>
      <c r="R673" s="57"/>
      <c r="S673" s="57"/>
      <c r="T673" s="57"/>
      <c r="U673" s="57"/>
      <c r="V673" s="57"/>
      <c r="W673" s="57"/>
      <c r="X673" s="57"/>
      <c r="Y673" s="57"/>
      <c r="Z673" s="57"/>
      <c r="AA673" s="57"/>
      <c r="AB673" s="57"/>
      <c r="AC673" s="57"/>
      <c r="AD673" s="57"/>
      <c r="AE673" s="57"/>
      <c r="AF673" s="64"/>
      <c r="AG673" s="64"/>
      <c r="AH673" s="64"/>
      <c r="AI673" s="64"/>
      <c r="AJ673" s="61"/>
      <c r="AL673" s="62"/>
      <c r="AM673" s="24"/>
      <c r="AS673" s="24"/>
      <c r="AT673" s="24"/>
      <c r="AU673" s="24"/>
      <c r="AV673" s="24"/>
      <c r="AW673" s="24"/>
      <c r="AX673" s="24"/>
      <c r="AZ673" s="171"/>
      <c r="BA673" s="171"/>
      <c r="BB673" s="57"/>
      <c r="BC673" s="203"/>
      <c r="BD673" s="24"/>
      <c r="BE673" s="151"/>
      <c r="BG673" s="151"/>
      <c r="BI673" s="151"/>
      <c r="BL673" s="152"/>
    </row>
    <row r="674" spans="1:64" s="169" customFormat="1">
      <c r="A674" s="24"/>
      <c r="B674" s="24"/>
      <c r="C674" s="57"/>
      <c r="D674" s="57"/>
      <c r="E674" s="57"/>
      <c r="F674" s="57"/>
      <c r="G674" s="57"/>
      <c r="H674" s="57"/>
      <c r="I674" s="57"/>
      <c r="J674" s="57"/>
      <c r="K674" s="57"/>
      <c r="L674" s="57"/>
      <c r="M674" s="57"/>
      <c r="N674" s="57"/>
      <c r="O674" s="63"/>
      <c r="P674" s="57"/>
      <c r="Q674" s="57"/>
      <c r="R674" s="57"/>
      <c r="S674" s="57"/>
      <c r="T674" s="57"/>
      <c r="U674" s="57"/>
      <c r="V674" s="57"/>
      <c r="W674" s="57"/>
      <c r="X674" s="57"/>
      <c r="Y674" s="57"/>
      <c r="Z674" s="57"/>
      <c r="AA674" s="57"/>
      <c r="AB674" s="57"/>
      <c r="AC674" s="57"/>
      <c r="AD674" s="57"/>
      <c r="AE674" s="57"/>
      <c r="AF674" s="64"/>
      <c r="AG674" s="64"/>
      <c r="AH674" s="64"/>
      <c r="AI674" s="64"/>
      <c r="AJ674" s="61"/>
      <c r="AL674" s="62"/>
      <c r="AM674" s="24"/>
      <c r="AS674" s="24"/>
      <c r="AT674" s="24"/>
      <c r="AU674" s="24"/>
      <c r="AV674" s="24"/>
      <c r="AW674" s="24"/>
      <c r="AX674" s="24"/>
      <c r="AZ674" s="171"/>
      <c r="BA674" s="171"/>
      <c r="BB674" s="57"/>
      <c r="BC674" s="203"/>
      <c r="BD674" s="24"/>
      <c r="BE674" s="151"/>
      <c r="BG674" s="151"/>
      <c r="BI674" s="151"/>
      <c r="BL674" s="152"/>
    </row>
    <row r="675" spans="1:64" s="169" customFormat="1">
      <c r="A675" s="24"/>
      <c r="B675" s="24"/>
      <c r="C675" s="57"/>
      <c r="D675" s="57"/>
      <c r="E675" s="57"/>
      <c r="F675" s="57"/>
      <c r="G675" s="57"/>
      <c r="H675" s="57"/>
      <c r="I675" s="57"/>
      <c r="J675" s="57"/>
      <c r="K675" s="57"/>
      <c r="L675" s="57"/>
      <c r="M675" s="57"/>
      <c r="N675" s="57"/>
      <c r="O675" s="63"/>
      <c r="P675" s="57"/>
      <c r="Q675" s="57"/>
      <c r="R675" s="57"/>
      <c r="S675" s="57"/>
      <c r="T675" s="57"/>
      <c r="U675" s="57"/>
      <c r="V675" s="57"/>
      <c r="W675" s="57"/>
      <c r="X675" s="57"/>
      <c r="Y675" s="57"/>
      <c r="Z675" s="57"/>
      <c r="AA675" s="57"/>
      <c r="AB675" s="57"/>
      <c r="AC675" s="57"/>
      <c r="AD675" s="57"/>
      <c r="AE675" s="57"/>
      <c r="AF675" s="64"/>
      <c r="AG675" s="64"/>
      <c r="AH675" s="64"/>
      <c r="AI675" s="64"/>
      <c r="AJ675" s="61"/>
      <c r="AL675" s="62"/>
      <c r="AM675" s="24"/>
      <c r="AS675" s="24"/>
      <c r="AT675" s="24"/>
      <c r="AU675" s="24"/>
      <c r="AV675" s="24"/>
      <c r="AW675" s="24"/>
      <c r="AX675" s="24"/>
      <c r="AZ675" s="171"/>
      <c r="BA675" s="171"/>
      <c r="BB675" s="57"/>
      <c r="BC675" s="203"/>
      <c r="BD675" s="24"/>
      <c r="BE675" s="151"/>
      <c r="BG675" s="151"/>
      <c r="BI675" s="151"/>
      <c r="BL675" s="152"/>
    </row>
    <row r="676" spans="1:64" s="169" customFormat="1">
      <c r="A676" s="24"/>
      <c r="B676" s="24"/>
      <c r="C676" s="57"/>
      <c r="D676" s="57"/>
      <c r="E676" s="57"/>
      <c r="F676" s="57"/>
      <c r="G676" s="57"/>
      <c r="H676" s="57"/>
      <c r="I676" s="57"/>
      <c r="J676" s="57"/>
      <c r="K676" s="57"/>
      <c r="L676" s="57"/>
      <c r="M676" s="57"/>
      <c r="N676" s="57"/>
      <c r="O676" s="63"/>
      <c r="P676" s="57"/>
      <c r="Q676" s="57"/>
      <c r="R676" s="57"/>
      <c r="S676" s="57"/>
      <c r="T676" s="57"/>
      <c r="U676" s="57"/>
      <c r="V676" s="57"/>
      <c r="W676" s="57"/>
      <c r="X676" s="57"/>
      <c r="Y676" s="57"/>
      <c r="Z676" s="57"/>
      <c r="AA676" s="57"/>
      <c r="AB676" s="57"/>
      <c r="AC676" s="57"/>
      <c r="AD676" s="57"/>
      <c r="AE676" s="57"/>
      <c r="AF676" s="64"/>
      <c r="AG676" s="64"/>
      <c r="AH676" s="64"/>
      <c r="AI676" s="64"/>
      <c r="AJ676" s="61"/>
      <c r="AL676" s="62"/>
      <c r="AM676" s="24"/>
      <c r="AS676" s="24"/>
      <c r="AT676" s="24"/>
      <c r="AU676" s="24"/>
      <c r="AV676" s="24"/>
      <c r="AW676" s="24"/>
      <c r="AX676" s="24"/>
      <c r="AZ676" s="171"/>
      <c r="BA676" s="171"/>
      <c r="BB676" s="57"/>
      <c r="BC676" s="203"/>
      <c r="BD676" s="24"/>
      <c r="BE676" s="151"/>
      <c r="BG676" s="151"/>
      <c r="BI676" s="151"/>
      <c r="BL676" s="152"/>
    </row>
    <row r="677" spans="1:64" s="169" customFormat="1">
      <c r="A677" s="24"/>
      <c r="B677" s="24"/>
      <c r="C677" s="57"/>
      <c r="D677" s="57"/>
      <c r="E677" s="57"/>
      <c r="F677" s="57"/>
      <c r="G677" s="57"/>
      <c r="H677" s="57"/>
      <c r="I677" s="57"/>
      <c r="J677" s="57"/>
      <c r="K677" s="57"/>
      <c r="L677" s="57"/>
      <c r="M677" s="57"/>
      <c r="N677" s="57"/>
      <c r="O677" s="63"/>
      <c r="P677" s="57"/>
      <c r="Q677" s="57"/>
      <c r="R677" s="57"/>
      <c r="S677" s="57"/>
      <c r="T677" s="57"/>
      <c r="U677" s="57"/>
      <c r="V677" s="57"/>
      <c r="W677" s="57"/>
      <c r="X677" s="57"/>
      <c r="Y677" s="57"/>
      <c r="Z677" s="57"/>
      <c r="AA677" s="57"/>
      <c r="AB677" s="57"/>
      <c r="AC677" s="57"/>
      <c r="AD677" s="57"/>
      <c r="AE677" s="57"/>
      <c r="AF677" s="64"/>
      <c r="AG677" s="64"/>
      <c r="AH677" s="64"/>
      <c r="AI677" s="64"/>
      <c r="AJ677" s="61"/>
      <c r="AL677" s="62"/>
      <c r="AM677" s="24"/>
      <c r="AS677" s="24"/>
      <c r="AT677" s="24"/>
      <c r="AU677" s="24"/>
      <c r="AV677" s="24"/>
      <c r="AW677" s="24"/>
      <c r="AX677" s="24"/>
      <c r="AZ677" s="171"/>
      <c r="BA677" s="171"/>
      <c r="BB677" s="57"/>
      <c r="BC677" s="203"/>
      <c r="BD677" s="24"/>
      <c r="BE677" s="151"/>
      <c r="BG677" s="151"/>
      <c r="BI677" s="151"/>
      <c r="BL677" s="152"/>
    </row>
    <row r="678" spans="1:64" s="169" customFormat="1">
      <c r="A678" s="24"/>
      <c r="B678" s="24"/>
      <c r="C678" s="57"/>
      <c r="D678" s="57"/>
      <c r="E678" s="57"/>
      <c r="F678" s="57"/>
      <c r="G678" s="57"/>
      <c r="H678" s="57"/>
      <c r="I678" s="57"/>
      <c r="J678" s="57"/>
      <c r="K678" s="57"/>
      <c r="L678" s="57"/>
      <c r="M678" s="57"/>
      <c r="N678" s="57"/>
      <c r="O678" s="63"/>
      <c r="P678" s="57"/>
      <c r="Q678" s="57"/>
      <c r="R678" s="57"/>
      <c r="S678" s="57"/>
      <c r="T678" s="57"/>
      <c r="U678" s="57"/>
      <c r="V678" s="57"/>
      <c r="W678" s="57"/>
      <c r="X678" s="57"/>
      <c r="Y678" s="57"/>
      <c r="Z678" s="57"/>
      <c r="AA678" s="57"/>
      <c r="AB678" s="57"/>
      <c r="AC678" s="57"/>
      <c r="AD678" s="57"/>
      <c r="AE678" s="57"/>
      <c r="AF678" s="64"/>
      <c r="AG678" s="64"/>
      <c r="AH678" s="64"/>
      <c r="AI678" s="64"/>
      <c r="AJ678" s="61"/>
      <c r="AL678" s="62"/>
      <c r="AM678" s="24"/>
      <c r="AS678" s="24"/>
      <c r="AT678" s="24"/>
      <c r="AU678" s="24"/>
      <c r="AV678" s="24"/>
      <c r="AW678" s="24"/>
      <c r="AX678" s="24"/>
      <c r="AZ678" s="171"/>
      <c r="BA678" s="171"/>
      <c r="BB678" s="57"/>
      <c r="BC678" s="203"/>
      <c r="BD678" s="24"/>
      <c r="BE678" s="151"/>
      <c r="BG678" s="151"/>
      <c r="BI678" s="151"/>
      <c r="BL678" s="152"/>
    </row>
    <row r="679" spans="1:64" s="169" customFormat="1">
      <c r="A679" s="24"/>
      <c r="B679" s="24"/>
      <c r="C679" s="57"/>
      <c r="D679" s="57"/>
      <c r="E679" s="57"/>
      <c r="F679" s="57"/>
      <c r="G679" s="57"/>
      <c r="H679" s="57"/>
      <c r="I679" s="57"/>
      <c r="J679" s="57"/>
      <c r="K679" s="57"/>
      <c r="L679" s="57"/>
      <c r="M679" s="57"/>
      <c r="N679" s="57"/>
      <c r="O679" s="63"/>
      <c r="P679" s="57"/>
      <c r="Q679" s="57"/>
      <c r="R679" s="57"/>
      <c r="S679" s="57"/>
      <c r="T679" s="57"/>
      <c r="U679" s="57"/>
      <c r="V679" s="57"/>
      <c r="W679" s="57"/>
      <c r="X679" s="57"/>
      <c r="Y679" s="57"/>
      <c r="Z679" s="57"/>
      <c r="AA679" s="57"/>
      <c r="AB679" s="57"/>
      <c r="AC679" s="57"/>
      <c r="AD679" s="57"/>
      <c r="AE679" s="57"/>
      <c r="AF679" s="64"/>
      <c r="AG679" s="64"/>
      <c r="AH679" s="64"/>
      <c r="AI679" s="64"/>
      <c r="AJ679" s="61"/>
      <c r="AL679" s="62"/>
      <c r="AM679" s="24"/>
      <c r="AS679" s="24"/>
      <c r="AT679" s="24"/>
      <c r="AU679" s="24"/>
      <c r="AV679" s="24"/>
      <c r="AW679" s="24"/>
      <c r="AX679" s="24"/>
      <c r="AZ679" s="171"/>
      <c r="BA679" s="171"/>
      <c r="BB679" s="57"/>
      <c r="BC679" s="203"/>
      <c r="BD679" s="24"/>
      <c r="BE679" s="151"/>
      <c r="BG679" s="151"/>
      <c r="BI679" s="151"/>
      <c r="BL679" s="152"/>
    </row>
    <row r="680" spans="1:64" s="169" customFormat="1">
      <c r="A680" s="24"/>
      <c r="B680" s="24"/>
      <c r="C680" s="57"/>
      <c r="D680" s="57"/>
      <c r="E680" s="57"/>
      <c r="F680" s="57"/>
      <c r="G680" s="57"/>
      <c r="H680" s="57"/>
      <c r="I680" s="57"/>
      <c r="J680" s="57"/>
      <c r="K680" s="57"/>
      <c r="L680" s="57"/>
      <c r="M680" s="57"/>
      <c r="N680" s="57"/>
      <c r="O680" s="63"/>
      <c r="P680" s="57"/>
      <c r="Q680" s="57"/>
      <c r="R680" s="57"/>
      <c r="S680" s="57"/>
      <c r="T680" s="57"/>
      <c r="U680" s="57"/>
      <c r="V680" s="57"/>
      <c r="W680" s="57"/>
      <c r="X680" s="57"/>
      <c r="Y680" s="57"/>
      <c r="Z680" s="57"/>
      <c r="AA680" s="57"/>
      <c r="AB680" s="57"/>
      <c r="AC680" s="57"/>
      <c r="AD680" s="57"/>
      <c r="AE680" s="57"/>
      <c r="AF680" s="64"/>
      <c r="AG680" s="64"/>
      <c r="AH680" s="64"/>
      <c r="AI680" s="64"/>
      <c r="AJ680" s="61"/>
      <c r="AL680" s="62"/>
      <c r="AM680" s="24"/>
      <c r="AS680" s="24"/>
      <c r="AT680" s="24"/>
      <c r="AU680" s="24"/>
      <c r="AV680" s="24"/>
      <c r="AW680" s="24"/>
      <c r="AX680" s="24"/>
      <c r="AZ680" s="171"/>
      <c r="BA680" s="171"/>
      <c r="BB680" s="57"/>
      <c r="BC680" s="203"/>
      <c r="BD680" s="24"/>
      <c r="BE680" s="151"/>
      <c r="BG680" s="151"/>
      <c r="BI680" s="151"/>
      <c r="BL680" s="152"/>
    </row>
    <row r="681" spans="1:64" s="169" customFormat="1">
      <c r="A681" s="24"/>
      <c r="B681" s="24"/>
      <c r="C681" s="57"/>
      <c r="D681" s="57"/>
      <c r="E681" s="57"/>
      <c r="F681" s="57"/>
      <c r="G681" s="57"/>
      <c r="H681" s="57"/>
      <c r="I681" s="57"/>
      <c r="J681" s="57"/>
      <c r="K681" s="57"/>
      <c r="L681" s="57"/>
      <c r="M681" s="57"/>
      <c r="N681" s="57"/>
      <c r="O681" s="63"/>
      <c r="P681" s="57"/>
      <c r="Q681" s="57"/>
      <c r="R681" s="57"/>
      <c r="S681" s="57"/>
      <c r="T681" s="57"/>
      <c r="U681" s="57"/>
      <c r="V681" s="57"/>
      <c r="W681" s="57"/>
      <c r="X681" s="57"/>
      <c r="Y681" s="57"/>
      <c r="Z681" s="57"/>
      <c r="AA681" s="57"/>
      <c r="AB681" s="57"/>
      <c r="AC681" s="57"/>
      <c r="AD681" s="57"/>
      <c r="AE681" s="57"/>
      <c r="AF681" s="64"/>
      <c r="AG681" s="64"/>
      <c r="AH681" s="64"/>
      <c r="AI681" s="64"/>
      <c r="AJ681" s="61"/>
      <c r="AL681" s="62"/>
      <c r="AM681" s="24"/>
      <c r="AS681" s="24"/>
      <c r="AT681" s="24"/>
      <c r="AU681" s="24"/>
      <c r="AV681" s="24"/>
      <c r="AW681" s="24"/>
      <c r="AX681" s="24"/>
      <c r="AZ681" s="171"/>
      <c r="BA681" s="171"/>
      <c r="BB681" s="57"/>
      <c r="BC681" s="203"/>
      <c r="BD681" s="24"/>
      <c r="BE681" s="151"/>
      <c r="BG681" s="151"/>
      <c r="BI681" s="151"/>
      <c r="BL681" s="152"/>
    </row>
    <row r="682" spans="1:64" s="169" customFormat="1">
      <c r="A682" s="24"/>
      <c r="B682" s="24"/>
      <c r="C682" s="57"/>
      <c r="D682" s="57"/>
      <c r="E682" s="57"/>
      <c r="F682" s="57"/>
      <c r="G682" s="57"/>
      <c r="H682" s="57"/>
      <c r="I682" s="57"/>
      <c r="J682" s="57"/>
      <c r="K682" s="57"/>
      <c r="L682" s="57"/>
      <c r="M682" s="57"/>
      <c r="N682" s="57"/>
      <c r="O682" s="63"/>
      <c r="P682" s="57"/>
      <c r="Q682" s="57"/>
      <c r="R682" s="57"/>
      <c r="S682" s="57"/>
      <c r="T682" s="57"/>
      <c r="U682" s="57"/>
      <c r="V682" s="57"/>
      <c r="W682" s="57"/>
      <c r="X682" s="57"/>
      <c r="Y682" s="57"/>
      <c r="Z682" s="57"/>
      <c r="AA682" s="57"/>
      <c r="AB682" s="57"/>
      <c r="AC682" s="57"/>
      <c r="AD682" s="57"/>
      <c r="AE682" s="57"/>
      <c r="AF682" s="64"/>
      <c r="AG682" s="64"/>
      <c r="AH682" s="64"/>
      <c r="AI682" s="64"/>
      <c r="AJ682" s="61"/>
      <c r="AL682" s="62"/>
      <c r="AM682" s="24"/>
      <c r="AS682" s="24"/>
      <c r="AT682" s="24"/>
      <c r="AU682" s="24"/>
      <c r="AV682" s="24"/>
      <c r="AW682" s="24"/>
      <c r="AX682" s="24"/>
      <c r="AZ682" s="171"/>
      <c r="BA682" s="171"/>
      <c r="BB682" s="57"/>
      <c r="BC682" s="203"/>
      <c r="BD682" s="24"/>
      <c r="BE682" s="151"/>
      <c r="BG682" s="151"/>
      <c r="BI682" s="151"/>
      <c r="BL682" s="152"/>
    </row>
    <row r="683" spans="1:64" s="169" customFormat="1">
      <c r="A683" s="24"/>
      <c r="B683" s="24"/>
      <c r="C683" s="57"/>
      <c r="D683" s="57"/>
      <c r="E683" s="57"/>
      <c r="F683" s="57"/>
      <c r="G683" s="57"/>
      <c r="H683" s="57"/>
      <c r="I683" s="57"/>
      <c r="J683" s="57"/>
      <c r="K683" s="57"/>
      <c r="L683" s="57"/>
      <c r="M683" s="57"/>
      <c r="N683" s="57"/>
      <c r="O683" s="63"/>
      <c r="P683" s="57"/>
      <c r="Q683" s="57"/>
      <c r="R683" s="57"/>
      <c r="S683" s="57"/>
      <c r="T683" s="57"/>
      <c r="U683" s="57"/>
      <c r="V683" s="57"/>
      <c r="W683" s="57"/>
      <c r="X683" s="57"/>
      <c r="Y683" s="57"/>
      <c r="Z683" s="57"/>
      <c r="AA683" s="57"/>
      <c r="AB683" s="57"/>
      <c r="AC683" s="57"/>
      <c r="AD683" s="57"/>
      <c r="AE683" s="57"/>
      <c r="AF683" s="64"/>
      <c r="AG683" s="64"/>
      <c r="AH683" s="64"/>
      <c r="AI683" s="64"/>
      <c r="AJ683" s="61"/>
      <c r="AL683" s="62"/>
      <c r="AM683" s="24"/>
      <c r="AS683" s="24"/>
      <c r="AT683" s="24"/>
      <c r="AU683" s="24"/>
      <c r="AV683" s="24"/>
      <c r="AW683" s="24"/>
      <c r="AX683" s="24"/>
      <c r="AZ683" s="171"/>
      <c r="BA683" s="171"/>
      <c r="BB683" s="57"/>
      <c r="BC683" s="203"/>
      <c r="BD683" s="24"/>
      <c r="BE683" s="151"/>
      <c r="BG683" s="151"/>
      <c r="BI683" s="151"/>
      <c r="BL683" s="152"/>
    </row>
    <row r="684" spans="1:64" s="169" customFormat="1">
      <c r="A684" s="24"/>
      <c r="B684" s="24"/>
      <c r="C684" s="57"/>
      <c r="D684" s="57"/>
      <c r="E684" s="57"/>
      <c r="F684" s="57"/>
      <c r="G684" s="57"/>
      <c r="H684" s="57"/>
      <c r="I684" s="57"/>
      <c r="J684" s="57"/>
      <c r="K684" s="57"/>
      <c r="L684" s="57"/>
      <c r="M684" s="57"/>
      <c r="N684" s="57"/>
      <c r="O684" s="63"/>
      <c r="P684" s="57"/>
      <c r="Q684" s="57"/>
      <c r="R684" s="57"/>
      <c r="S684" s="57"/>
      <c r="T684" s="57"/>
      <c r="U684" s="57"/>
      <c r="V684" s="57"/>
      <c r="W684" s="57"/>
      <c r="X684" s="57"/>
      <c r="Y684" s="57"/>
      <c r="Z684" s="57"/>
      <c r="AA684" s="57"/>
      <c r="AB684" s="57"/>
      <c r="AC684" s="57"/>
      <c r="AD684" s="57"/>
      <c r="AE684" s="57"/>
      <c r="AF684" s="64"/>
      <c r="AG684" s="64"/>
      <c r="AH684" s="64"/>
      <c r="AI684" s="64"/>
      <c r="AJ684" s="61"/>
      <c r="AL684" s="62"/>
      <c r="AM684" s="24"/>
      <c r="AS684" s="24"/>
      <c r="AT684" s="24"/>
      <c r="AU684" s="24"/>
      <c r="AV684" s="24"/>
      <c r="AW684" s="24"/>
      <c r="AX684" s="24"/>
      <c r="AZ684" s="171"/>
      <c r="BA684" s="171"/>
      <c r="BB684" s="57"/>
      <c r="BC684" s="203"/>
      <c r="BD684" s="24"/>
      <c r="BE684" s="151"/>
      <c r="BG684" s="151"/>
      <c r="BI684" s="151"/>
      <c r="BL684" s="152"/>
    </row>
    <row r="685" spans="1:64" s="169" customFormat="1">
      <c r="A685" s="24"/>
      <c r="B685" s="24"/>
      <c r="C685" s="57"/>
      <c r="D685" s="57"/>
      <c r="E685" s="57"/>
      <c r="F685" s="57"/>
      <c r="G685" s="57"/>
      <c r="H685" s="57"/>
      <c r="I685" s="57"/>
      <c r="J685" s="57"/>
      <c r="K685" s="57"/>
      <c r="L685" s="57"/>
      <c r="M685" s="57"/>
      <c r="N685" s="57"/>
      <c r="O685" s="63"/>
      <c r="P685" s="57"/>
      <c r="Q685" s="57"/>
      <c r="R685" s="57"/>
      <c r="S685" s="57"/>
      <c r="T685" s="57"/>
      <c r="U685" s="57"/>
      <c r="V685" s="57"/>
      <c r="W685" s="57"/>
      <c r="X685" s="57"/>
      <c r="Y685" s="57"/>
      <c r="Z685" s="57"/>
      <c r="AA685" s="57"/>
      <c r="AB685" s="57"/>
      <c r="AC685" s="57"/>
      <c r="AD685" s="57"/>
      <c r="AE685" s="57"/>
      <c r="AF685" s="64"/>
      <c r="AG685" s="64"/>
      <c r="AH685" s="64"/>
      <c r="AI685" s="64"/>
      <c r="AJ685" s="61"/>
      <c r="AL685" s="62"/>
      <c r="AM685" s="24"/>
      <c r="AS685" s="24"/>
      <c r="AT685" s="24"/>
      <c r="AU685" s="24"/>
      <c r="AV685" s="24"/>
      <c r="AW685" s="24"/>
      <c r="AX685" s="24"/>
      <c r="AZ685" s="171"/>
      <c r="BA685" s="171"/>
      <c r="BB685" s="57"/>
      <c r="BC685" s="203"/>
      <c r="BD685" s="24"/>
      <c r="BE685" s="151"/>
      <c r="BG685" s="151"/>
      <c r="BI685" s="151"/>
      <c r="BL685" s="152"/>
    </row>
    <row r="686" spans="1:64" s="169" customFormat="1">
      <c r="A686" s="24"/>
      <c r="B686" s="24"/>
      <c r="C686" s="57"/>
      <c r="D686" s="57"/>
      <c r="E686" s="57"/>
      <c r="F686" s="57"/>
      <c r="G686" s="57"/>
      <c r="H686" s="57"/>
      <c r="I686" s="57"/>
      <c r="J686" s="57"/>
      <c r="K686" s="57"/>
      <c r="L686" s="57"/>
      <c r="M686" s="57"/>
      <c r="N686" s="57"/>
      <c r="O686" s="63"/>
      <c r="P686" s="57"/>
      <c r="Q686" s="57"/>
      <c r="R686" s="57"/>
      <c r="S686" s="57"/>
      <c r="T686" s="57"/>
      <c r="U686" s="57"/>
      <c r="V686" s="57"/>
      <c r="W686" s="57"/>
      <c r="X686" s="57"/>
      <c r="Y686" s="57"/>
      <c r="Z686" s="57"/>
      <c r="AA686" s="57"/>
      <c r="AB686" s="57"/>
      <c r="AC686" s="57"/>
      <c r="AD686" s="57"/>
      <c r="AE686" s="57"/>
      <c r="AF686" s="64"/>
      <c r="AG686" s="64"/>
      <c r="AH686" s="64"/>
      <c r="AI686" s="64"/>
      <c r="AJ686" s="61"/>
      <c r="AL686" s="62"/>
      <c r="AM686" s="24"/>
      <c r="AS686" s="24"/>
      <c r="AT686" s="24"/>
      <c r="AU686" s="24"/>
      <c r="AV686" s="24"/>
      <c r="AW686" s="24"/>
      <c r="AX686" s="24"/>
      <c r="AZ686" s="171"/>
      <c r="BA686" s="171"/>
      <c r="BB686" s="57"/>
      <c r="BC686" s="203"/>
      <c r="BD686" s="24"/>
      <c r="BE686" s="151"/>
      <c r="BG686" s="151"/>
      <c r="BI686" s="151"/>
      <c r="BL686" s="152"/>
    </row>
    <row r="687" spans="1:64" s="169" customFormat="1">
      <c r="A687" s="24"/>
      <c r="B687" s="24"/>
      <c r="C687" s="57"/>
      <c r="D687" s="57"/>
      <c r="E687" s="57"/>
      <c r="F687" s="57"/>
      <c r="G687" s="57"/>
      <c r="H687" s="57"/>
      <c r="I687" s="57"/>
      <c r="J687" s="57"/>
      <c r="K687" s="57"/>
      <c r="L687" s="57"/>
      <c r="M687" s="57"/>
      <c r="N687" s="57"/>
      <c r="O687" s="63"/>
      <c r="P687" s="57"/>
      <c r="Q687" s="57"/>
      <c r="R687" s="57"/>
      <c r="S687" s="57"/>
      <c r="T687" s="57"/>
      <c r="U687" s="57"/>
      <c r="V687" s="57"/>
      <c r="W687" s="57"/>
      <c r="X687" s="57"/>
      <c r="Y687" s="57"/>
      <c r="Z687" s="57"/>
      <c r="AA687" s="57"/>
      <c r="AB687" s="57"/>
      <c r="AC687" s="57"/>
      <c r="AD687" s="57"/>
      <c r="AE687" s="57"/>
      <c r="AF687" s="64"/>
      <c r="AG687" s="64"/>
      <c r="AH687" s="64"/>
      <c r="AI687" s="64"/>
      <c r="AJ687" s="61"/>
      <c r="AL687" s="62"/>
      <c r="AM687" s="24"/>
      <c r="AS687" s="24"/>
      <c r="AT687" s="24"/>
      <c r="AU687" s="24"/>
      <c r="AV687" s="24"/>
      <c r="AW687" s="24"/>
      <c r="AX687" s="24"/>
      <c r="AZ687" s="171"/>
      <c r="BA687" s="171"/>
      <c r="BB687" s="57"/>
      <c r="BC687" s="203"/>
      <c r="BD687" s="24"/>
      <c r="BE687" s="151"/>
      <c r="BG687" s="151"/>
      <c r="BI687" s="151"/>
      <c r="BL687" s="152"/>
    </row>
    <row r="688" spans="1:64" s="169" customFormat="1">
      <c r="A688" s="24"/>
      <c r="B688" s="24"/>
      <c r="C688" s="57"/>
      <c r="D688" s="57"/>
      <c r="E688" s="57"/>
      <c r="F688" s="57"/>
      <c r="G688" s="57"/>
      <c r="H688" s="57"/>
      <c r="I688" s="57"/>
      <c r="J688" s="57"/>
      <c r="K688" s="57"/>
      <c r="L688" s="57"/>
      <c r="M688" s="57"/>
      <c r="N688" s="57"/>
      <c r="O688" s="63"/>
      <c r="P688" s="57"/>
      <c r="Q688" s="57"/>
      <c r="R688" s="57"/>
      <c r="S688" s="57"/>
      <c r="T688" s="57"/>
      <c r="U688" s="57"/>
      <c r="V688" s="57"/>
      <c r="W688" s="57"/>
      <c r="X688" s="57"/>
      <c r="Y688" s="57"/>
      <c r="Z688" s="57"/>
      <c r="AA688" s="57"/>
      <c r="AB688" s="57"/>
      <c r="AC688" s="57"/>
      <c r="AD688" s="57"/>
      <c r="AE688" s="57"/>
      <c r="AF688" s="64"/>
      <c r="AG688" s="64"/>
      <c r="AH688" s="64"/>
      <c r="AI688" s="64"/>
      <c r="AJ688" s="61"/>
      <c r="AL688" s="62"/>
      <c r="AM688" s="24"/>
      <c r="AS688" s="24"/>
      <c r="AT688" s="24"/>
      <c r="AU688" s="24"/>
      <c r="AV688" s="24"/>
      <c r="AW688" s="24"/>
      <c r="AX688" s="24"/>
      <c r="AZ688" s="171"/>
      <c r="BA688" s="171"/>
      <c r="BB688" s="57"/>
      <c r="BC688" s="203"/>
      <c r="BD688" s="24"/>
      <c r="BE688" s="151"/>
      <c r="BG688" s="151"/>
      <c r="BI688" s="151"/>
      <c r="BL688" s="152"/>
    </row>
    <row r="689" spans="1:64" s="169" customFormat="1">
      <c r="A689" s="24"/>
      <c r="B689" s="24"/>
      <c r="C689" s="57"/>
      <c r="D689" s="57"/>
      <c r="E689" s="57"/>
      <c r="F689" s="57"/>
      <c r="G689" s="57"/>
      <c r="H689" s="57"/>
      <c r="I689" s="57"/>
      <c r="J689" s="57"/>
      <c r="K689" s="57"/>
      <c r="L689" s="57"/>
      <c r="M689" s="57"/>
      <c r="N689" s="57"/>
      <c r="O689" s="63"/>
      <c r="P689" s="57"/>
      <c r="Q689" s="57"/>
      <c r="R689" s="57"/>
      <c r="S689" s="57"/>
      <c r="T689" s="57"/>
      <c r="U689" s="57"/>
      <c r="V689" s="57"/>
      <c r="W689" s="57"/>
      <c r="X689" s="57"/>
      <c r="Y689" s="57"/>
      <c r="Z689" s="57"/>
      <c r="AA689" s="57"/>
      <c r="AB689" s="57"/>
      <c r="AC689" s="57"/>
      <c r="AD689" s="57"/>
      <c r="AE689" s="57"/>
      <c r="AF689" s="64"/>
      <c r="AG689" s="64"/>
      <c r="AH689" s="64"/>
      <c r="AI689" s="64"/>
      <c r="AJ689" s="61"/>
      <c r="AL689" s="62"/>
      <c r="AM689" s="24"/>
      <c r="AS689" s="24"/>
      <c r="AT689" s="24"/>
      <c r="AU689" s="24"/>
      <c r="AV689" s="24"/>
      <c r="AW689" s="24"/>
      <c r="AX689" s="24"/>
      <c r="AZ689" s="171"/>
      <c r="BA689" s="171"/>
      <c r="BB689" s="57"/>
      <c r="BC689" s="203"/>
      <c r="BD689" s="24"/>
      <c r="BE689" s="151"/>
      <c r="BG689" s="151"/>
      <c r="BI689" s="151"/>
      <c r="BL689" s="152"/>
    </row>
    <row r="690" spans="1:64" s="169" customFormat="1">
      <c r="A690" s="24"/>
      <c r="B690" s="24"/>
      <c r="C690" s="57"/>
      <c r="D690" s="57"/>
      <c r="E690" s="57"/>
      <c r="F690" s="57"/>
      <c r="G690" s="57"/>
      <c r="H690" s="57"/>
      <c r="I690" s="57"/>
      <c r="J690" s="57"/>
      <c r="K690" s="57"/>
      <c r="L690" s="57"/>
      <c r="M690" s="57"/>
      <c r="N690" s="57"/>
      <c r="O690" s="63"/>
      <c r="P690" s="57"/>
      <c r="Q690" s="57"/>
      <c r="R690" s="57"/>
      <c r="S690" s="57"/>
      <c r="T690" s="57"/>
      <c r="U690" s="57"/>
      <c r="V690" s="57"/>
      <c r="W690" s="57"/>
      <c r="X690" s="57"/>
      <c r="Y690" s="57"/>
      <c r="Z690" s="57"/>
      <c r="AA690" s="57"/>
      <c r="AB690" s="57"/>
      <c r="AC690" s="57"/>
      <c r="AD690" s="57"/>
      <c r="AE690" s="57"/>
      <c r="AF690" s="64"/>
      <c r="AG690" s="64"/>
      <c r="AH690" s="64"/>
      <c r="AI690" s="64"/>
      <c r="AJ690" s="61"/>
      <c r="AL690" s="62"/>
      <c r="AM690" s="24"/>
      <c r="AS690" s="24"/>
      <c r="AT690" s="24"/>
      <c r="AU690" s="24"/>
      <c r="AV690" s="24"/>
      <c r="AW690" s="24"/>
      <c r="AX690" s="24"/>
      <c r="AZ690" s="171"/>
      <c r="BA690" s="171"/>
      <c r="BB690" s="57"/>
      <c r="BC690" s="203"/>
      <c r="BD690" s="24"/>
      <c r="BE690" s="151"/>
      <c r="BG690" s="151"/>
      <c r="BI690" s="151"/>
      <c r="BL690" s="152"/>
    </row>
    <row r="691" spans="1:64" s="169" customFormat="1">
      <c r="A691" s="24"/>
      <c r="B691" s="24"/>
      <c r="C691" s="57"/>
      <c r="D691" s="57"/>
      <c r="E691" s="57"/>
      <c r="F691" s="57"/>
      <c r="G691" s="57"/>
      <c r="H691" s="57"/>
      <c r="I691" s="57"/>
      <c r="J691" s="57"/>
      <c r="K691" s="57"/>
      <c r="L691" s="57"/>
      <c r="M691" s="57"/>
      <c r="N691" s="57"/>
      <c r="O691" s="63"/>
      <c r="P691" s="57"/>
      <c r="Q691" s="57"/>
      <c r="R691" s="57"/>
      <c r="S691" s="57"/>
      <c r="T691" s="57"/>
      <c r="U691" s="57"/>
      <c r="V691" s="57"/>
      <c r="W691" s="57"/>
      <c r="X691" s="57"/>
      <c r="Y691" s="57"/>
      <c r="Z691" s="57"/>
      <c r="AA691" s="57"/>
      <c r="AB691" s="57"/>
      <c r="AC691" s="57"/>
      <c r="AD691" s="57"/>
      <c r="AE691" s="57"/>
      <c r="AF691" s="64"/>
      <c r="AG691" s="64"/>
      <c r="AH691" s="64"/>
      <c r="AI691" s="64"/>
      <c r="AJ691" s="61"/>
      <c r="AL691" s="62"/>
      <c r="AM691" s="24"/>
      <c r="AS691" s="24"/>
      <c r="AT691" s="24"/>
      <c r="AU691" s="24"/>
      <c r="AV691" s="24"/>
      <c r="AW691" s="24"/>
      <c r="AX691" s="24"/>
      <c r="AZ691" s="171"/>
      <c r="BA691" s="171"/>
      <c r="BB691" s="57"/>
      <c r="BC691" s="203"/>
      <c r="BD691" s="24"/>
      <c r="BE691" s="151"/>
      <c r="BG691" s="151"/>
      <c r="BI691" s="151"/>
      <c r="BL691" s="152"/>
    </row>
    <row r="692" spans="1:64" s="169" customFormat="1">
      <c r="A692" s="24"/>
      <c r="B692" s="24"/>
      <c r="C692" s="57"/>
      <c r="D692" s="57"/>
      <c r="E692" s="57"/>
      <c r="F692" s="57"/>
      <c r="G692" s="57"/>
      <c r="H692" s="57"/>
      <c r="I692" s="57"/>
      <c r="J692" s="57"/>
      <c r="K692" s="57"/>
      <c r="L692" s="57"/>
      <c r="M692" s="57"/>
      <c r="N692" s="57"/>
      <c r="O692" s="63"/>
      <c r="P692" s="57"/>
      <c r="Q692" s="57"/>
      <c r="R692" s="57"/>
      <c r="S692" s="57"/>
      <c r="T692" s="57"/>
      <c r="U692" s="57"/>
      <c r="V692" s="57"/>
      <c r="W692" s="57"/>
      <c r="X692" s="57"/>
      <c r="Y692" s="57"/>
      <c r="Z692" s="57"/>
      <c r="AA692" s="57"/>
      <c r="AB692" s="57"/>
      <c r="AC692" s="57"/>
      <c r="AD692" s="57"/>
      <c r="AE692" s="57"/>
      <c r="AF692" s="64"/>
      <c r="AG692" s="64"/>
      <c r="AH692" s="64"/>
      <c r="AI692" s="64"/>
      <c r="AJ692" s="61"/>
      <c r="AL692" s="62"/>
      <c r="AM692" s="24"/>
      <c r="AS692" s="24"/>
      <c r="AT692" s="24"/>
      <c r="AU692" s="24"/>
      <c r="AV692" s="24"/>
      <c r="AW692" s="24"/>
      <c r="AX692" s="24"/>
      <c r="AZ692" s="171"/>
      <c r="BA692" s="171"/>
      <c r="BB692" s="57"/>
      <c r="BC692" s="203"/>
      <c r="BD692" s="24"/>
      <c r="BE692" s="151"/>
      <c r="BG692" s="151"/>
      <c r="BI692" s="151"/>
      <c r="BL692" s="152"/>
    </row>
    <row r="693" spans="1:64" s="169" customFormat="1">
      <c r="A693" s="24"/>
      <c r="B693" s="24"/>
      <c r="C693" s="57"/>
      <c r="D693" s="57"/>
      <c r="E693" s="57"/>
      <c r="F693" s="57"/>
      <c r="G693" s="57"/>
      <c r="H693" s="57"/>
      <c r="I693" s="57"/>
      <c r="J693" s="57"/>
      <c r="K693" s="57"/>
      <c r="L693" s="57"/>
      <c r="M693" s="57"/>
      <c r="N693" s="57"/>
      <c r="O693" s="63"/>
      <c r="P693" s="57"/>
      <c r="Q693" s="57"/>
      <c r="R693" s="57"/>
      <c r="S693" s="57"/>
      <c r="T693" s="57"/>
      <c r="U693" s="57"/>
      <c r="V693" s="57"/>
      <c r="W693" s="57"/>
      <c r="X693" s="57"/>
      <c r="Y693" s="57"/>
      <c r="Z693" s="57"/>
      <c r="AA693" s="57"/>
      <c r="AB693" s="57"/>
      <c r="AC693" s="57"/>
      <c r="AD693" s="57"/>
      <c r="AE693" s="57"/>
      <c r="AF693" s="64"/>
      <c r="AG693" s="64"/>
      <c r="AH693" s="64"/>
      <c r="AI693" s="64"/>
      <c r="AJ693" s="61"/>
      <c r="AL693" s="62"/>
      <c r="AM693" s="24"/>
      <c r="AS693" s="24"/>
      <c r="AT693" s="24"/>
      <c r="AU693" s="24"/>
      <c r="AV693" s="24"/>
      <c r="AW693" s="24"/>
      <c r="AX693" s="24"/>
      <c r="AZ693" s="171"/>
      <c r="BA693" s="171"/>
      <c r="BB693" s="57"/>
      <c r="BC693" s="203"/>
      <c r="BD693" s="24"/>
      <c r="BE693" s="151"/>
      <c r="BG693" s="151"/>
      <c r="BI693" s="151"/>
      <c r="BL693" s="152"/>
    </row>
    <row r="694" spans="1:64" s="169" customFormat="1">
      <c r="A694" s="24"/>
      <c r="B694" s="24"/>
      <c r="C694" s="57"/>
      <c r="D694" s="57"/>
      <c r="E694" s="57"/>
      <c r="F694" s="57"/>
      <c r="G694" s="57"/>
      <c r="H694" s="57"/>
      <c r="I694" s="57"/>
      <c r="J694" s="57"/>
      <c r="K694" s="57"/>
      <c r="L694" s="57"/>
      <c r="M694" s="57"/>
      <c r="N694" s="57"/>
      <c r="O694" s="63"/>
      <c r="P694" s="57"/>
      <c r="Q694" s="57"/>
      <c r="R694" s="57"/>
      <c r="S694" s="57"/>
      <c r="T694" s="57"/>
      <c r="U694" s="57"/>
      <c r="V694" s="57"/>
      <c r="W694" s="57"/>
      <c r="X694" s="57"/>
      <c r="Y694" s="57"/>
      <c r="Z694" s="57"/>
      <c r="AA694" s="57"/>
      <c r="AB694" s="57"/>
      <c r="AC694" s="57"/>
      <c r="AD694" s="57"/>
      <c r="AE694" s="57"/>
      <c r="AF694" s="64"/>
      <c r="AG694" s="64"/>
      <c r="AH694" s="64"/>
      <c r="AI694" s="64"/>
      <c r="AJ694" s="61"/>
      <c r="AL694" s="62"/>
      <c r="AM694" s="24"/>
      <c r="AS694" s="24"/>
      <c r="AT694" s="24"/>
      <c r="AU694" s="24"/>
      <c r="AV694" s="24"/>
      <c r="AW694" s="24"/>
      <c r="AX694" s="24"/>
      <c r="AZ694" s="171"/>
      <c r="BA694" s="171"/>
      <c r="BB694" s="57"/>
      <c r="BC694" s="203"/>
      <c r="BD694" s="24"/>
      <c r="BE694" s="151"/>
      <c r="BG694" s="151"/>
      <c r="BI694" s="151"/>
      <c r="BL694" s="152"/>
    </row>
    <row r="695" spans="1:64" s="169" customFormat="1">
      <c r="A695" s="24"/>
      <c r="B695" s="24"/>
      <c r="C695" s="57"/>
      <c r="D695" s="57"/>
      <c r="E695" s="57"/>
      <c r="F695" s="57"/>
      <c r="G695" s="57"/>
      <c r="H695" s="57"/>
      <c r="I695" s="57"/>
      <c r="J695" s="57"/>
      <c r="K695" s="57"/>
      <c r="L695" s="57"/>
      <c r="M695" s="57"/>
      <c r="N695" s="57"/>
      <c r="O695" s="63"/>
      <c r="P695" s="57"/>
      <c r="Q695" s="57"/>
      <c r="R695" s="57"/>
      <c r="S695" s="57"/>
      <c r="T695" s="57"/>
      <c r="U695" s="57"/>
      <c r="V695" s="57"/>
      <c r="W695" s="57"/>
      <c r="X695" s="57"/>
      <c r="Y695" s="57"/>
      <c r="Z695" s="57"/>
      <c r="AA695" s="57"/>
      <c r="AB695" s="57"/>
      <c r="AC695" s="57"/>
      <c r="AD695" s="57"/>
      <c r="AE695" s="57"/>
      <c r="AF695" s="64"/>
      <c r="AG695" s="64"/>
      <c r="AH695" s="64"/>
      <c r="AI695" s="64"/>
      <c r="AJ695" s="61"/>
      <c r="AL695" s="62"/>
      <c r="AM695" s="24"/>
      <c r="AS695" s="24"/>
      <c r="AT695" s="24"/>
      <c r="AU695" s="24"/>
      <c r="AV695" s="24"/>
      <c r="AW695" s="24"/>
      <c r="AX695" s="24"/>
      <c r="AZ695" s="171"/>
      <c r="BA695" s="171"/>
      <c r="BB695" s="57"/>
      <c r="BC695" s="203"/>
      <c r="BD695" s="24"/>
      <c r="BE695" s="151"/>
      <c r="BG695" s="151"/>
      <c r="BI695" s="151"/>
      <c r="BL695" s="152"/>
    </row>
    <row r="696" spans="1:64" s="169" customFormat="1">
      <c r="A696" s="24"/>
      <c r="B696" s="24"/>
      <c r="C696" s="57"/>
      <c r="D696" s="57"/>
      <c r="E696" s="57"/>
      <c r="F696" s="57"/>
      <c r="G696" s="57"/>
      <c r="H696" s="57"/>
      <c r="I696" s="57"/>
      <c r="J696" s="57"/>
      <c r="K696" s="57"/>
      <c r="L696" s="57"/>
      <c r="M696" s="57"/>
      <c r="N696" s="57"/>
      <c r="O696" s="63"/>
      <c r="P696" s="57"/>
      <c r="Q696" s="57"/>
      <c r="R696" s="57"/>
      <c r="S696" s="57"/>
      <c r="T696" s="57"/>
      <c r="U696" s="57"/>
      <c r="V696" s="57"/>
      <c r="W696" s="57"/>
      <c r="X696" s="57"/>
      <c r="Y696" s="57"/>
      <c r="Z696" s="57"/>
      <c r="AA696" s="57"/>
      <c r="AB696" s="57"/>
      <c r="AC696" s="57"/>
      <c r="AD696" s="57"/>
      <c r="AE696" s="57"/>
      <c r="AF696" s="64"/>
      <c r="AG696" s="64"/>
      <c r="AH696" s="64"/>
      <c r="AI696" s="64"/>
      <c r="AJ696" s="61"/>
      <c r="AL696" s="62"/>
      <c r="AM696" s="24"/>
      <c r="AS696" s="24"/>
      <c r="AT696" s="24"/>
      <c r="AU696" s="24"/>
      <c r="AV696" s="24"/>
      <c r="AW696" s="24"/>
      <c r="AX696" s="24"/>
      <c r="AZ696" s="171"/>
      <c r="BA696" s="171"/>
      <c r="BB696" s="57"/>
      <c r="BC696" s="203"/>
      <c r="BD696" s="24"/>
      <c r="BE696" s="151"/>
      <c r="BG696" s="151"/>
      <c r="BI696" s="151"/>
      <c r="BL696" s="152"/>
    </row>
    <row r="697" spans="1:64" s="169" customFormat="1">
      <c r="A697" s="24"/>
      <c r="B697" s="24"/>
      <c r="C697" s="57"/>
      <c r="D697" s="57"/>
      <c r="E697" s="57"/>
      <c r="F697" s="57"/>
      <c r="G697" s="57"/>
      <c r="H697" s="57"/>
      <c r="I697" s="57"/>
      <c r="J697" s="57"/>
      <c r="K697" s="57"/>
      <c r="L697" s="57"/>
      <c r="M697" s="57"/>
      <c r="N697" s="57"/>
      <c r="O697" s="63"/>
      <c r="P697" s="57"/>
      <c r="Q697" s="57"/>
      <c r="R697" s="57"/>
      <c r="S697" s="57"/>
      <c r="T697" s="57"/>
      <c r="U697" s="57"/>
      <c r="V697" s="57"/>
      <c r="W697" s="57"/>
      <c r="X697" s="57"/>
      <c r="Y697" s="57"/>
      <c r="Z697" s="57"/>
      <c r="AA697" s="57"/>
      <c r="AB697" s="57"/>
      <c r="AC697" s="57"/>
      <c r="AD697" s="57"/>
      <c r="AE697" s="57"/>
      <c r="AF697" s="64"/>
      <c r="AG697" s="64"/>
      <c r="AH697" s="64"/>
      <c r="AI697" s="64"/>
      <c r="AJ697" s="61"/>
      <c r="AL697" s="62"/>
      <c r="AM697" s="24"/>
      <c r="AS697" s="24"/>
      <c r="AT697" s="24"/>
      <c r="AU697" s="24"/>
      <c r="AV697" s="24"/>
      <c r="AW697" s="24"/>
      <c r="AX697" s="24"/>
      <c r="AZ697" s="171"/>
      <c r="BA697" s="171"/>
      <c r="BB697" s="57"/>
      <c r="BC697" s="203"/>
      <c r="BD697" s="24"/>
      <c r="BE697" s="151"/>
      <c r="BG697" s="151"/>
      <c r="BI697" s="151"/>
      <c r="BL697" s="152"/>
    </row>
    <row r="698" spans="1:64" s="169" customFormat="1">
      <c r="A698" s="24"/>
      <c r="B698" s="24"/>
      <c r="C698" s="57"/>
      <c r="D698" s="57"/>
      <c r="E698" s="57"/>
      <c r="F698" s="57"/>
      <c r="G698" s="57"/>
      <c r="H698" s="57"/>
      <c r="I698" s="57"/>
      <c r="J698" s="57"/>
      <c r="K698" s="57"/>
      <c r="L698" s="57"/>
      <c r="M698" s="57"/>
      <c r="N698" s="57"/>
      <c r="O698" s="63"/>
      <c r="P698" s="57"/>
      <c r="Q698" s="57"/>
      <c r="R698" s="57"/>
      <c r="S698" s="57"/>
      <c r="T698" s="57"/>
      <c r="U698" s="57"/>
      <c r="V698" s="57"/>
      <c r="W698" s="57"/>
      <c r="X698" s="57"/>
      <c r="Y698" s="57"/>
      <c r="Z698" s="57"/>
      <c r="AA698" s="57"/>
      <c r="AB698" s="57"/>
      <c r="AC698" s="57"/>
      <c r="AD698" s="57"/>
      <c r="AE698" s="57"/>
      <c r="AF698" s="64"/>
      <c r="AG698" s="64"/>
      <c r="AH698" s="64"/>
      <c r="AI698" s="64"/>
      <c r="AJ698" s="61"/>
      <c r="AL698" s="62"/>
      <c r="AM698" s="24"/>
      <c r="AS698" s="24"/>
      <c r="AT698" s="24"/>
      <c r="AU698" s="24"/>
      <c r="AV698" s="24"/>
      <c r="AW698" s="24"/>
      <c r="AX698" s="24"/>
      <c r="AZ698" s="171"/>
      <c r="BA698" s="171"/>
      <c r="BB698" s="57"/>
      <c r="BC698" s="203"/>
      <c r="BD698" s="24"/>
      <c r="BE698" s="151"/>
      <c r="BG698" s="151"/>
      <c r="BI698" s="151"/>
      <c r="BL698" s="152"/>
    </row>
    <row r="699" spans="1:64" s="169" customFormat="1">
      <c r="A699" s="24"/>
      <c r="B699" s="24"/>
      <c r="C699" s="57"/>
      <c r="D699" s="57"/>
      <c r="E699" s="57"/>
      <c r="F699" s="57"/>
      <c r="G699" s="57"/>
      <c r="H699" s="57"/>
      <c r="I699" s="57"/>
      <c r="J699" s="57"/>
      <c r="K699" s="57"/>
      <c r="L699" s="57"/>
      <c r="M699" s="57"/>
      <c r="N699" s="57"/>
      <c r="O699" s="63"/>
      <c r="P699" s="57"/>
      <c r="Q699" s="57"/>
      <c r="R699" s="57"/>
      <c r="S699" s="57"/>
      <c r="T699" s="57"/>
      <c r="U699" s="57"/>
      <c r="V699" s="57"/>
      <c r="W699" s="57"/>
      <c r="X699" s="57"/>
      <c r="Y699" s="57"/>
      <c r="Z699" s="57"/>
      <c r="AA699" s="57"/>
      <c r="AB699" s="57"/>
      <c r="AC699" s="57"/>
      <c r="AD699" s="57"/>
      <c r="AE699" s="57"/>
      <c r="AF699" s="64"/>
      <c r="AG699" s="64"/>
      <c r="AH699" s="64"/>
      <c r="AI699" s="64"/>
      <c r="AJ699" s="61"/>
      <c r="AL699" s="62"/>
      <c r="AM699" s="24"/>
      <c r="AS699" s="24"/>
      <c r="AT699" s="24"/>
      <c r="AU699" s="24"/>
      <c r="AV699" s="24"/>
      <c r="AW699" s="24"/>
      <c r="AX699" s="24"/>
      <c r="AZ699" s="171"/>
      <c r="BA699" s="171"/>
      <c r="BB699" s="57"/>
      <c r="BC699" s="203"/>
      <c r="BD699" s="24"/>
      <c r="BE699" s="151"/>
      <c r="BG699" s="151"/>
      <c r="BI699" s="151"/>
      <c r="BL699" s="152"/>
    </row>
    <row r="700" spans="1:64" s="169" customFormat="1">
      <c r="A700" s="24"/>
      <c r="B700" s="24"/>
      <c r="C700" s="57"/>
      <c r="D700" s="57"/>
      <c r="E700" s="57"/>
      <c r="F700" s="57"/>
      <c r="G700" s="57"/>
      <c r="H700" s="57"/>
      <c r="I700" s="57"/>
      <c r="J700" s="57"/>
      <c r="K700" s="57"/>
      <c r="L700" s="57"/>
      <c r="M700" s="57"/>
      <c r="N700" s="57"/>
      <c r="O700" s="63"/>
      <c r="P700" s="57"/>
      <c r="Q700" s="57"/>
      <c r="R700" s="57"/>
      <c r="S700" s="57"/>
      <c r="T700" s="57"/>
      <c r="U700" s="57"/>
      <c r="V700" s="57"/>
      <c r="W700" s="57"/>
      <c r="X700" s="57"/>
      <c r="Y700" s="57"/>
      <c r="Z700" s="57"/>
      <c r="AA700" s="57"/>
      <c r="AB700" s="57"/>
      <c r="AC700" s="57"/>
      <c r="AD700" s="57"/>
      <c r="AE700" s="57"/>
      <c r="AF700" s="64"/>
      <c r="AG700" s="64"/>
      <c r="AH700" s="64"/>
      <c r="AI700" s="64"/>
      <c r="AJ700" s="61"/>
      <c r="AL700" s="62"/>
      <c r="AM700" s="24"/>
      <c r="AS700" s="24"/>
      <c r="AT700" s="24"/>
      <c r="AU700" s="24"/>
      <c r="AV700" s="24"/>
      <c r="AW700" s="24"/>
      <c r="AX700" s="24"/>
      <c r="AZ700" s="171"/>
      <c r="BA700" s="171"/>
      <c r="BB700" s="57"/>
      <c r="BC700" s="203"/>
      <c r="BD700" s="24"/>
      <c r="BE700" s="151"/>
      <c r="BG700" s="151"/>
      <c r="BI700" s="151"/>
      <c r="BL700" s="152"/>
    </row>
    <row r="701" spans="1:64" s="169" customFormat="1">
      <c r="A701" s="24"/>
      <c r="B701" s="24"/>
      <c r="C701" s="57"/>
      <c r="D701" s="57"/>
      <c r="E701" s="57"/>
      <c r="F701" s="57"/>
      <c r="G701" s="57"/>
      <c r="H701" s="57"/>
      <c r="I701" s="57"/>
      <c r="J701" s="57"/>
      <c r="K701" s="57"/>
      <c r="L701" s="57"/>
      <c r="M701" s="57"/>
      <c r="N701" s="57"/>
      <c r="O701" s="63"/>
      <c r="P701" s="57"/>
      <c r="Q701" s="57"/>
      <c r="R701" s="57"/>
      <c r="S701" s="57"/>
      <c r="T701" s="57"/>
      <c r="U701" s="57"/>
      <c r="V701" s="57"/>
      <c r="W701" s="57"/>
      <c r="X701" s="57"/>
      <c r="Y701" s="57"/>
      <c r="Z701" s="57"/>
      <c r="AA701" s="57"/>
      <c r="AB701" s="57"/>
      <c r="AC701" s="57"/>
      <c r="AD701" s="57"/>
      <c r="AE701" s="57"/>
      <c r="AF701" s="64"/>
      <c r="AG701" s="64"/>
      <c r="AH701" s="64"/>
      <c r="AI701" s="64"/>
      <c r="AJ701" s="61"/>
      <c r="AL701" s="62"/>
      <c r="AM701" s="24"/>
      <c r="AS701" s="24"/>
      <c r="AT701" s="24"/>
      <c r="AU701" s="24"/>
      <c r="AV701" s="24"/>
      <c r="AW701" s="24"/>
      <c r="AX701" s="24"/>
      <c r="AZ701" s="171"/>
      <c r="BA701" s="171"/>
      <c r="BB701" s="57"/>
      <c r="BC701" s="203"/>
      <c r="BD701" s="24"/>
      <c r="BE701" s="151"/>
      <c r="BG701" s="151"/>
      <c r="BI701" s="151"/>
      <c r="BL701" s="152"/>
    </row>
    <row r="702" spans="1:64" s="169" customFormat="1">
      <c r="A702" s="24"/>
      <c r="B702" s="24"/>
      <c r="C702" s="57"/>
      <c r="D702" s="57"/>
      <c r="E702" s="57"/>
      <c r="F702" s="57"/>
      <c r="G702" s="57"/>
      <c r="H702" s="57"/>
      <c r="I702" s="57"/>
      <c r="J702" s="57"/>
      <c r="K702" s="57"/>
      <c r="L702" s="57"/>
      <c r="M702" s="57"/>
      <c r="N702" s="57"/>
      <c r="O702" s="63"/>
      <c r="P702" s="57"/>
      <c r="Q702" s="57"/>
      <c r="R702" s="57"/>
      <c r="S702" s="57"/>
      <c r="T702" s="57"/>
      <c r="U702" s="57"/>
      <c r="V702" s="57"/>
      <c r="W702" s="57"/>
      <c r="X702" s="57"/>
      <c r="Y702" s="57"/>
      <c r="Z702" s="57"/>
      <c r="AA702" s="57"/>
      <c r="AB702" s="57"/>
      <c r="AC702" s="57"/>
      <c r="AD702" s="57"/>
      <c r="AE702" s="57"/>
      <c r="AF702" s="64"/>
      <c r="AG702" s="64"/>
      <c r="AH702" s="64"/>
      <c r="AI702" s="64"/>
      <c r="AJ702" s="61"/>
      <c r="AL702" s="62"/>
      <c r="AM702" s="24"/>
      <c r="AS702" s="24"/>
      <c r="AT702" s="24"/>
      <c r="AU702" s="24"/>
      <c r="AV702" s="24"/>
      <c r="AW702" s="24"/>
      <c r="AX702" s="24"/>
      <c r="AZ702" s="171"/>
      <c r="BA702" s="171"/>
      <c r="BB702" s="57"/>
      <c r="BC702" s="203"/>
      <c r="BD702" s="24"/>
      <c r="BE702" s="151"/>
      <c r="BG702" s="151"/>
      <c r="BI702" s="151"/>
      <c r="BL702" s="152"/>
    </row>
    <row r="703" spans="1:64" s="169" customFormat="1">
      <c r="A703" s="24"/>
      <c r="B703" s="24"/>
      <c r="C703" s="57"/>
      <c r="D703" s="57"/>
      <c r="E703" s="57"/>
      <c r="F703" s="57"/>
      <c r="G703" s="57"/>
      <c r="H703" s="57"/>
      <c r="I703" s="57"/>
      <c r="J703" s="57"/>
      <c r="K703" s="57"/>
      <c r="L703" s="57"/>
      <c r="M703" s="57"/>
      <c r="N703" s="57"/>
      <c r="O703" s="63"/>
      <c r="P703" s="57"/>
      <c r="Q703" s="57"/>
      <c r="R703" s="57"/>
      <c r="S703" s="57"/>
      <c r="T703" s="57"/>
      <c r="U703" s="57"/>
      <c r="V703" s="57"/>
      <c r="W703" s="57"/>
      <c r="X703" s="57"/>
      <c r="Y703" s="57"/>
      <c r="Z703" s="57"/>
      <c r="AA703" s="57"/>
      <c r="AB703" s="57"/>
      <c r="AC703" s="57"/>
      <c r="AD703" s="57"/>
      <c r="AE703" s="57"/>
      <c r="AF703" s="64"/>
      <c r="AG703" s="64"/>
      <c r="AH703" s="64"/>
      <c r="AI703" s="64"/>
      <c r="AJ703" s="61"/>
      <c r="AL703" s="62"/>
      <c r="AM703" s="24"/>
      <c r="AS703" s="24"/>
      <c r="AT703" s="24"/>
      <c r="AU703" s="24"/>
      <c r="AV703" s="24"/>
      <c r="AW703" s="24"/>
      <c r="AX703" s="24"/>
      <c r="AZ703" s="171"/>
      <c r="BA703" s="171"/>
      <c r="BB703" s="57"/>
      <c r="BC703" s="203"/>
      <c r="BD703" s="24"/>
      <c r="BE703" s="151"/>
      <c r="BG703" s="151"/>
      <c r="BI703" s="151"/>
      <c r="BL703" s="152"/>
    </row>
    <row r="704" spans="1:64" s="169" customFormat="1">
      <c r="A704" s="24"/>
      <c r="B704" s="24"/>
      <c r="C704" s="57"/>
      <c r="D704" s="57"/>
      <c r="E704" s="57"/>
      <c r="F704" s="57"/>
      <c r="G704" s="57"/>
      <c r="H704" s="57"/>
      <c r="I704" s="57"/>
      <c r="J704" s="57"/>
      <c r="K704" s="57"/>
      <c r="L704" s="57"/>
      <c r="M704" s="57"/>
      <c r="N704" s="57"/>
      <c r="O704" s="63"/>
      <c r="P704" s="57"/>
      <c r="Q704" s="57"/>
      <c r="R704" s="57"/>
      <c r="S704" s="57"/>
      <c r="T704" s="57"/>
      <c r="U704" s="57"/>
      <c r="V704" s="57"/>
      <c r="W704" s="57"/>
      <c r="X704" s="57"/>
      <c r="Y704" s="57"/>
      <c r="Z704" s="57"/>
      <c r="AA704" s="57"/>
      <c r="AB704" s="57"/>
      <c r="AC704" s="57"/>
      <c r="AD704" s="57"/>
      <c r="AE704" s="57"/>
      <c r="AF704" s="64"/>
      <c r="AG704" s="64"/>
      <c r="AH704" s="64"/>
      <c r="AI704" s="64"/>
      <c r="AJ704" s="61"/>
      <c r="AL704" s="62"/>
      <c r="AM704" s="24"/>
      <c r="AS704" s="24"/>
      <c r="AT704" s="24"/>
      <c r="AU704" s="24"/>
      <c r="AV704" s="24"/>
      <c r="AW704" s="24"/>
      <c r="AX704" s="24"/>
      <c r="AZ704" s="171"/>
      <c r="BA704" s="171"/>
      <c r="BB704" s="57"/>
      <c r="BC704" s="203"/>
      <c r="BD704" s="24"/>
      <c r="BE704" s="151"/>
      <c r="BG704" s="151"/>
      <c r="BI704" s="151"/>
      <c r="BL704" s="152"/>
    </row>
    <row r="705" spans="1:64" s="169" customFormat="1">
      <c r="A705" s="24"/>
      <c r="B705" s="24"/>
      <c r="C705" s="57"/>
      <c r="D705" s="57"/>
      <c r="E705" s="57"/>
      <c r="F705" s="57"/>
      <c r="G705" s="57"/>
      <c r="H705" s="57"/>
      <c r="I705" s="57"/>
      <c r="J705" s="57"/>
      <c r="K705" s="57"/>
      <c r="L705" s="57"/>
      <c r="M705" s="57"/>
      <c r="N705" s="57"/>
      <c r="O705" s="63"/>
      <c r="P705" s="57"/>
      <c r="Q705" s="57"/>
      <c r="R705" s="57"/>
      <c r="S705" s="57"/>
      <c r="T705" s="57"/>
      <c r="U705" s="57"/>
      <c r="V705" s="57"/>
      <c r="W705" s="57"/>
      <c r="X705" s="57"/>
      <c r="Y705" s="57"/>
      <c r="Z705" s="57"/>
      <c r="AA705" s="57"/>
      <c r="AB705" s="57"/>
      <c r="AC705" s="57"/>
      <c r="AD705" s="57"/>
      <c r="AE705" s="57"/>
      <c r="AF705" s="64"/>
      <c r="AG705" s="64"/>
      <c r="AH705" s="64"/>
      <c r="AI705" s="64"/>
      <c r="AJ705" s="61"/>
      <c r="AL705" s="62"/>
      <c r="AM705" s="24"/>
      <c r="AS705" s="24"/>
      <c r="AT705" s="24"/>
      <c r="AU705" s="24"/>
      <c r="AV705" s="24"/>
      <c r="AW705" s="24"/>
      <c r="AX705" s="24"/>
      <c r="AZ705" s="171"/>
      <c r="BA705" s="171"/>
      <c r="BB705" s="57"/>
      <c r="BC705" s="203"/>
      <c r="BD705" s="24"/>
      <c r="BE705" s="151"/>
      <c r="BG705" s="151"/>
      <c r="BI705" s="151"/>
      <c r="BL705" s="152"/>
    </row>
    <row r="706" spans="1:64" s="169" customFormat="1">
      <c r="A706" s="24"/>
      <c r="B706" s="24"/>
      <c r="C706" s="57"/>
      <c r="D706" s="57"/>
      <c r="E706" s="57"/>
      <c r="F706" s="57"/>
      <c r="G706" s="57"/>
      <c r="H706" s="57"/>
      <c r="I706" s="57"/>
      <c r="J706" s="57"/>
      <c r="K706" s="57"/>
      <c r="L706" s="57"/>
      <c r="M706" s="57"/>
      <c r="N706" s="57"/>
      <c r="O706" s="63"/>
      <c r="P706" s="57"/>
      <c r="Q706" s="57"/>
      <c r="R706" s="57"/>
      <c r="S706" s="57"/>
      <c r="T706" s="57"/>
      <c r="U706" s="57"/>
      <c r="V706" s="57"/>
      <c r="W706" s="57"/>
      <c r="X706" s="57"/>
      <c r="Y706" s="57"/>
      <c r="Z706" s="57"/>
      <c r="AA706" s="57"/>
      <c r="AB706" s="57"/>
      <c r="AC706" s="57"/>
      <c r="AD706" s="57"/>
      <c r="AE706" s="57"/>
      <c r="AF706" s="64"/>
      <c r="AG706" s="64"/>
      <c r="AH706" s="64"/>
      <c r="AI706" s="64"/>
      <c r="AJ706" s="61"/>
      <c r="AL706" s="62"/>
      <c r="AM706" s="24"/>
      <c r="AS706" s="24"/>
      <c r="AT706" s="24"/>
      <c r="AU706" s="24"/>
      <c r="AV706" s="24"/>
      <c r="AW706" s="24"/>
      <c r="AX706" s="24"/>
      <c r="AZ706" s="171"/>
      <c r="BA706" s="171"/>
      <c r="BB706" s="57"/>
      <c r="BC706" s="203"/>
      <c r="BD706" s="24"/>
      <c r="BE706" s="151"/>
      <c r="BG706" s="151"/>
      <c r="BI706" s="151"/>
      <c r="BL706" s="152"/>
    </row>
    <row r="707" spans="1:64" s="169" customFormat="1">
      <c r="A707" s="24"/>
      <c r="B707" s="24"/>
      <c r="C707" s="57"/>
      <c r="D707" s="57"/>
      <c r="E707" s="57"/>
      <c r="F707" s="57"/>
      <c r="G707" s="57"/>
      <c r="H707" s="57"/>
      <c r="I707" s="57"/>
      <c r="J707" s="57"/>
      <c r="K707" s="57"/>
      <c r="L707" s="57"/>
      <c r="M707" s="57"/>
      <c r="N707" s="57"/>
      <c r="O707" s="63"/>
      <c r="P707" s="57"/>
      <c r="Q707" s="57"/>
      <c r="R707" s="57"/>
      <c r="S707" s="57"/>
      <c r="T707" s="57"/>
      <c r="U707" s="57"/>
      <c r="V707" s="57"/>
      <c r="W707" s="57"/>
      <c r="X707" s="57"/>
      <c r="Y707" s="57"/>
      <c r="Z707" s="57"/>
      <c r="AA707" s="57"/>
      <c r="AB707" s="57"/>
      <c r="AC707" s="57"/>
      <c r="AD707" s="57"/>
      <c r="AE707" s="57"/>
      <c r="AF707" s="64"/>
      <c r="AG707" s="64"/>
      <c r="AH707" s="64"/>
      <c r="AI707" s="64"/>
      <c r="AJ707" s="61"/>
      <c r="AL707" s="62"/>
      <c r="AM707" s="24"/>
      <c r="AS707" s="24"/>
      <c r="AT707" s="24"/>
      <c r="AU707" s="24"/>
      <c r="AV707" s="24"/>
      <c r="AW707" s="24"/>
      <c r="AX707" s="24"/>
      <c r="AZ707" s="171"/>
      <c r="BA707" s="171"/>
      <c r="BB707" s="57"/>
      <c r="BC707" s="203"/>
      <c r="BD707" s="24"/>
      <c r="BE707" s="151"/>
      <c r="BG707" s="151"/>
      <c r="BI707" s="151"/>
      <c r="BL707" s="152"/>
    </row>
    <row r="708" spans="1:64" s="169" customFormat="1">
      <c r="A708" s="24"/>
      <c r="B708" s="24"/>
      <c r="C708" s="57"/>
      <c r="D708" s="57"/>
      <c r="E708" s="57"/>
      <c r="F708" s="57"/>
      <c r="G708" s="57"/>
      <c r="H708" s="57"/>
      <c r="I708" s="57"/>
      <c r="J708" s="57"/>
      <c r="K708" s="57"/>
      <c r="L708" s="57"/>
      <c r="M708" s="57"/>
      <c r="N708" s="57"/>
      <c r="O708" s="63"/>
      <c r="P708" s="57"/>
      <c r="Q708" s="57"/>
      <c r="R708" s="57"/>
      <c r="S708" s="57"/>
      <c r="T708" s="57"/>
      <c r="U708" s="57"/>
      <c r="V708" s="57"/>
      <c r="W708" s="57"/>
      <c r="X708" s="57"/>
      <c r="Y708" s="57"/>
      <c r="Z708" s="57"/>
      <c r="AA708" s="57"/>
      <c r="AB708" s="57"/>
      <c r="AC708" s="57"/>
      <c r="AD708" s="57"/>
      <c r="AE708" s="57"/>
      <c r="AF708" s="64"/>
      <c r="AG708" s="64"/>
      <c r="AH708" s="64"/>
      <c r="AI708" s="64"/>
      <c r="AJ708" s="61"/>
      <c r="AL708" s="62"/>
      <c r="AM708" s="24"/>
      <c r="AS708" s="24"/>
      <c r="AT708" s="24"/>
      <c r="AU708" s="24"/>
      <c r="AV708" s="24"/>
      <c r="AW708" s="24"/>
      <c r="AX708" s="24"/>
      <c r="AZ708" s="171"/>
      <c r="BA708" s="171"/>
      <c r="BB708" s="57"/>
      <c r="BC708" s="203"/>
      <c r="BD708" s="24"/>
      <c r="BE708" s="151"/>
      <c r="BG708" s="151"/>
      <c r="BI708" s="151"/>
      <c r="BL708" s="152"/>
    </row>
    <row r="709" spans="1:64" s="169" customFormat="1">
      <c r="A709" s="24"/>
      <c r="B709" s="24"/>
      <c r="C709" s="57"/>
      <c r="D709" s="57"/>
      <c r="E709" s="57"/>
      <c r="F709" s="57"/>
      <c r="G709" s="57"/>
      <c r="H709" s="57"/>
      <c r="I709" s="57"/>
      <c r="J709" s="57"/>
      <c r="K709" s="57"/>
      <c r="L709" s="57"/>
      <c r="M709" s="57"/>
      <c r="N709" s="57"/>
      <c r="O709" s="63"/>
      <c r="P709" s="57"/>
      <c r="Q709" s="57"/>
      <c r="R709" s="57"/>
      <c r="S709" s="57"/>
      <c r="T709" s="57"/>
      <c r="U709" s="57"/>
      <c r="V709" s="57"/>
      <c r="W709" s="57"/>
      <c r="X709" s="57"/>
      <c r="Y709" s="57"/>
      <c r="Z709" s="57"/>
      <c r="AA709" s="57"/>
      <c r="AB709" s="57"/>
      <c r="AC709" s="57"/>
      <c r="AD709" s="57"/>
      <c r="AE709" s="57"/>
      <c r="AF709" s="64"/>
      <c r="AG709" s="64"/>
      <c r="AH709" s="64"/>
      <c r="AI709" s="64"/>
      <c r="AJ709" s="61"/>
      <c r="AL709" s="62"/>
      <c r="AM709" s="24"/>
      <c r="AS709" s="24"/>
      <c r="AT709" s="24"/>
      <c r="AU709" s="24"/>
      <c r="AV709" s="24"/>
      <c r="AW709" s="24"/>
      <c r="AX709" s="24"/>
      <c r="AZ709" s="171"/>
      <c r="BA709" s="171"/>
      <c r="BB709" s="57"/>
      <c r="BC709" s="203"/>
      <c r="BD709" s="24"/>
      <c r="BE709" s="151"/>
      <c r="BG709" s="151"/>
      <c r="BI709" s="151"/>
      <c r="BL709" s="152"/>
    </row>
    <row r="710" spans="1:64" s="169" customFormat="1">
      <c r="A710" s="24"/>
      <c r="B710" s="24"/>
      <c r="C710" s="57"/>
      <c r="D710" s="57"/>
      <c r="E710" s="57"/>
      <c r="F710" s="57"/>
      <c r="G710" s="57"/>
      <c r="H710" s="57"/>
      <c r="I710" s="57"/>
      <c r="J710" s="57"/>
      <c r="K710" s="57"/>
      <c r="L710" s="57"/>
      <c r="M710" s="57"/>
      <c r="N710" s="57"/>
      <c r="O710" s="63"/>
      <c r="P710" s="57"/>
      <c r="Q710" s="57"/>
      <c r="R710" s="57"/>
      <c r="S710" s="57"/>
      <c r="T710" s="57"/>
      <c r="U710" s="57"/>
      <c r="V710" s="57"/>
      <c r="W710" s="57"/>
      <c r="X710" s="57"/>
      <c r="Y710" s="57"/>
      <c r="Z710" s="57"/>
      <c r="AA710" s="57"/>
      <c r="AB710" s="57"/>
      <c r="AC710" s="57"/>
      <c r="AD710" s="57"/>
      <c r="AE710" s="57"/>
      <c r="AF710" s="64"/>
      <c r="AG710" s="64"/>
      <c r="AH710" s="64"/>
      <c r="AI710" s="64"/>
      <c r="AJ710" s="61"/>
      <c r="AL710" s="62"/>
      <c r="AM710" s="24"/>
      <c r="AS710" s="24"/>
      <c r="AT710" s="24"/>
      <c r="AU710" s="24"/>
      <c r="AV710" s="24"/>
      <c r="AW710" s="24"/>
      <c r="AX710" s="24"/>
      <c r="AZ710" s="171"/>
      <c r="BA710" s="171"/>
      <c r="BB710" s="57"/>
      <c r="BC710" s="203"/>
      <c r="BD710" s="24"/>
      <c r="BE710" s="151"/>
      <c r="BG710" s="151"/>
      <c r="BI710" s="151"/>
      <c r="BL710" s="152"/>
    </row>
    <row r="711" spans="1:64" s="169" customFormat="1">
      <c r="A711" s="24"/>
      <c r="B711" s="24"/>
      <c r="C711" s="57"/>
      <c r="D711" s="57"/>
      <c r="E711" s="57"/>
      <c r="F711" s="57"/>
      <c r="G711" s="57"/>
      <c r="H711" s="57"/>
      <c r="I711" s="57"/>
      <c r="J711" s="57"/>
      <c r="K711" s="57"/>
      <c r="L711" s="57"/>
      <c r="M711" s="57"/>
      <c r="N711" s="57"/>
      <c r="O711" s="63"/>
      <c r="P711" s="57"/>
      <c r="Q711" s="57"/>
      <c r="R711" s="57"/>
      <c r="S711" s="57"/>
      <c r="T711" s="57"/>
      <c r="U711" s="57"/>
      <c r="V711" s="57"/>
      <c r="W711" s="57"/>
      <c r="X711" s="57"/>
      <c r="Y711" s="57"/>
      <c r="Z711" s="57"/>
      <c r="AA711" s="57"/>
      <c r="AB711" s="57"/>
      <c r="AC711" s="57"/>
      <c r="AD711" s="57"/>
      <c r="AE711" s="57"/>
      <c r="AF711" s="64"/>
      <c r="AG711" s="64"/>
      <c r="AH711" s="64"/>
      <c r="AI711" s="64"/>
      <c r="AJ711" s="61"/>
      <c r="AL711" s="62"/>
      <c r="AM711" s="24"/>
      <c r="AS711" s="24"/>
      <c r="AT711" s="24"/>
      <c r="AU711" s="24"/>
      <c r="AV711" s="24"/>
      <c r="AW711" s="24"/>
      <c r="AX711" s="24"/>
      <c r="AZ711" s="171"/>
      <c r="BA711" s="171"/>
      <c r="BB711" s="57"/>
      <c r="BC711" s="203"/>
      <c r="BD711" s="24"/>
      <c r="BE711" s="151"/>
      <c r="BG711" s="151"/>
      <c r="BI711" s="151"/>
      <c r="BL711" s="152"/>
    </row>
    <row r="712" spans="1:64" s="169" customFormat="1">
      <c r="A712" s="24"/>
      <c r="B712" s="24"/>
      <c r="C712" s="57"/>
      <c r="D712" s="57"/>
      <c r="E712" s="57"/>
      <c r="F712" s="57"/>
      <c r="G712" s="57"/>
      <c r="H712" s="57"/>
      <c r="I712" s="57"/>
      <c r="J712" s="57"/>
      <c r="K712" s="57"/>
      <c r="L712" s="57"/>
      <c r="M712" s="57"/>
      <c r="N712" s="57"/>
      <c r="O712" s="63"/>
      <c r="P712" s="57"/>
      <c r="Q712" s="57"/>
      <c r="R712" s="57"/>
      <c r="S712" s="57"/>
      <c r="T712" s="57"/>
      <c r="U712" s="57"/>
      <c r="V712" s="57"/>
      <c r="W712" s="57"/>
      <c r="X712" s="57"/>
      <c r="Y712" s="57"/>
      <c r="Z712" s="57"/>
      <c r="AA712" s="57"/>
      <c r="AB712" s="57"/>
      <c r="AC712" s="57"/>
      <c r="AD712" s="57"/>
      <c r="AE712" s="57"/>
      <c r="AF712" s="64"/>
      <c r="AG712" s="64"/>
      <c r="AH712" s="64"/>
      <c r="AI712" s="64"/>
      <c r="AJ712" s="61"/>
      <c r="AL712" s="62"/>
      <c r="AM712" s="24"/>
      <c r="AS712" s="24"/>
      <c r="AT712" s="24"/>
      <c r="AU712" s="24"/>
      <c r="AV712" s="24"/>
      <c r="AW712" s="24"/>
      <c r="AX712" s="24"/>
      <c r="AZ712" s="171"/>
      <c r="BA712" s="171"/>
      <c r="BB712" s="57"/>
      <c r="BC712" s="203"/>
      <c r="BD712" s="24"/>
      <c r="BE712" s="151"/>
      <c r="BG712" s="151"/>
      <c r="BI712" s="151"/>
      <c r="BL712" s="152"/>
    </row>
    <row r="713" spans="1:64" s="169" customFormat="1">
      <c r="A713" s="24"/>
      <c r="B713" s="24"/>
      <c r="C713" s="57"/>
      <c r="D713" s="57"/>
      <c r="E713" s="57"/>
      <c r="F713" s="57"/>
      <c r="G713" s="57"/>
      <c r="H713" s="57"/>
      <c r="I713" s="57"/>
      <c r="J713" s="57"/>
      <c r="K713" s="57"/>
      <c r="L713" s="57"/>
      <c r="M713" s="57"/>
      <c r="N713" s="57"/>
      <c r="O713" s="63"/>
      <c r="P713" s="57"/>
      <c r="Q713" s="57"/>
      <c r="R713" s="57"/>
      <c r="S713" s="57"/>
      <c r="T713" s="57"/>
      <c r="U713" s="57"/>
      <c r="V713" s="57"/>
      <c r="W713" s="57"/>
      <c r="X713" s="57"/>
      <c r="Y713" s="57"/>
      <c r="Z713" s="57"/>
      <c r="AA713" s="57"/>
      <c r="AB713" s="57"/>
      <c r="AC713" s="57"/>
      <c r="AD713" s="57"/>
      <c r="AE713" s="57"/>
      <c r="AF713" s="64"/>
      <c r="AG713" s="64"/>
      <c r="AH713" s="64"/>
      <c r="AI713" s="64"/>
      <c r="AJ713" s="61"/>
      <c r="AL713" s="62"/>
      <c r="AM713" s="24"/>
      <c r="AS713" s="24"/>
      <c r="AT713" s="24"/>
      <c r="AU713" s="24"/>
      <c r="AV713" s="24"/>
      <c r="AW713" s="24"/>
      <c r="AX713" s="24"/>
      <c r="AZ713" s="171"/>
      <c r="BA713" s="171"/>
      <c r="BB713" s="57"/>
      <c r="BC713" s="203"/>
      <c r="BD713" s="24"/>
      <c r="BE713" s="151"/>
      <c r="BG713" s="151"/>
      <c r="BI713" s="151"/>
      <c r="BL713" s="152"/>
    </row>
    <row r="714" spans="1:64" s="169" customFormat="1">
      <c r="A714" s="24"/>
      <c r="B714" s="24"/>
      <c r="C714" s="57"/>
      <c r="D714" s="57"/>
      <c r="E714" s="57"/>
      <c r="F714" s="57"/>
      <c r="G714" s="57"/>
      <c r="H714" s="57"/>
      <c r="I714" s="57"/>
      <c r="J714" s="57"/>
      <c r="K714" s="57"/>
      <c r="L714" s="57"/>
      <c r="M714" s="57"/>
      <c r="N714" s="57"/>
      <c r="O714" s="63"/>
      <c r="P714" s="57"/>
      <c r="Q714" s="57"/>
      <c r="R714" s="57"/>
      <c r="S714" s="57"/>
      <c r="T714" s="57"/>
      <c r="U714" s="57"/>
      <c r="V714" s="57"/>
      <c r="W714" s="57"/>
      <c r="X714" s="57"/>
      <c r="Y714" s="57"/>
      <c r="Z714" s="57"/>
      <c r="AA714" s="57"/>
      <c r="AB714" s="57"/>
      <c r="AC714" s="57"/>
      <c r="AD714" s="57"/>
      <c r="AE714" s="57"/>
      <c r="AF714" s="64"/>
      <c r="AG714" s="64"/>
      <c r="AH714" s="64"/>
      <c r="AI714" s="64"/>
      <c r="AJ714" s="61"/>
      <c r="AL714" s="62"/>
      <c r="AM714" s="24"/>
      <c r="AS714" s="24"/>
      <c r="AT714" s="24"/>
      <c r="AU714" s="24"/>
      <c r="AV714" s="24"/>
      <c r="AW714" s="24"/>
      <c r="AX714" s="24"/>
      <c r="AZ714" s="171"/>
      <c r="BA714" s="171"/>
      <c r="BB714" s="57"/>
      <c r="BC714" s="203"/>
      <c r="BD714" s="24"/>
      <c r="BE714" s="151"/>
      <c r="BG714" s="151"/>
      <c r="BI714" s="151"/>
      <c r="BL714" s="152"/>
    </row>
    <row r="715" spans="1:64" s="169" customFormat="1">
      <c r="A715" s="24"/>
      <c r="B715" s="24"/>
      <c r="C715" s="57"/>
      <c r="D715" s="57"/>
      <c r="E715" s="57"/>
      <c r="F715" s="57"/>
      <c r="G715" s="57"/>
      <c r="H715" s="57"/>
      <c r="I715" s="57"/>
      <c r="J715" s="57"/>
      <c r="K715" s="57"/>
      <c r="L715" s="57"/>
      <c r="M715" s="57"/>
      <c r="N715" s="57"/>
      <c r="O715" s="63"/>
      <c r="P715" s="57"/>
      <c r="Q715" s="57"/>
      <c r="R715" s="57"/>
      <c r="S715" s="57"/>
      <c r="T715" s="57"/>
      <c r="U715" s="57"/>
      <c r="V715" s="57"/>
      <c r="W715" s="57"/>
      <c r="X715" s="57"/>
      <c r="Y715" s="57"/>
      <c r="Z715" s="57"/>
      <c r="AA715" s="57"/>
      <c r="AB715" s="57"/>
      <c r="AC715" s="57"/>
      <c r="AD715" s="57"/>
      <c r="AE715" s="57"/>
      <c r="AF715" s="64"/>
      <c r="AG715" s="64"/>
      <c r="AH715" s="64"/>
      <c r="AI715" s="64"/>
      <c r="AJ715" s="61"/>
      <c r="AL715" s="62"/>
      <c r="AM715" s="24"/>
      <c r="AS715" s="24"/>
      <c r="AT715" s="24"/>
      <c r="AU715" s="24"/>
      <c r="AV715" s="24"/>
      <c r="AW715" s="24"/>
      <c r="AX715" s="24"/>
      <c r="AZ715" s="171"/>
      <c r="BA715" s="171"/>
      <c r="BB715" s="57"/>
      <c r="BC715" s="203"/>
      <c r="BD715" s="24"/>
      <c r="BE715" s="151"/>
      <c r="BG715" s="151"/>
      <c r="BI715" s="151"/>
      <c r="BL715" s="152"/>
    </row>
    <row r="716" spans="1:64" s="169" customFormat="1">
      <c r="A716" s="24"/>
      <c r="B716" s="24"/>
      <c r="C716" s="57"/>
      <c r="D716" s="57"/>
      <c r="E716" s="57"/>
      <c r="F716" s="57"/>
      <c r="G716" s="57"/>
      <c r="H716" s="57"/>
      <c r="I716" s="57"/>
      <c r="J716" s="57"/>
      <c r="K716" s="57"/>
      <c r="L716" s="57"/>
      <c r="M716" s="57"/>
      <c r="N716" s="57"/>
      <c r="O716" s="63"/>
      <c r="P716" s="57"/>
      <c r="Q716" s="57"/>
      <c r="R716" s="57"/>
      <c r="S716" s="57"/>
      <c r="T716" s="57"/>
      <c r="U716" s="57"/>
      <c r="V716" s="57"/>
      <c r="W716" s="57"/>
      <c r="X716" s="57"/>
      <c r="Y716" s="57"/>
      <c r="Z716" s="57"/>
      <c r="AA716" s="57"/>
      <c r="AB716" s="57"/>
      <c r="AC716" s="57"/>
      <c r="AD716" s="57"/>
      <c r="AE716" s="57"/>
      <c r="AF716" s="64"/>
      <c r="AG716" s="64"/>
      <c r="AH716" s="64"/>
      <c r="AI716" s="64"/>
      <c r="AJ716" s="61"/>
      <c r="AL716" s="62"/>
      <c r="AM716" s="24"/>
      <c r="AS716" s="24"/>
      <c r="AT716" s="24"/>
      <c r="AU716" s="24"/>
      <c r="AV716" s="24"/>
      <c r="AW716" s="24"/>
      <c r="AX716" s="24"/>
      <c r="AZ716" s="171"/>
      <c r="BA716" s="171"/>
      <c r="BB716" s="57"/>
      <c r="BC716" s="203"/>
      <c r="BD716" s="24"/>
      <c r="BE716" s="151"/>
      <c r="BG716" s="151"/>
      <c r="BI716" s="151"/>
      <c r="BL716" s="152"/>
    </row>
    <row r="717" spans="1:64" s="169" customFormat="1">
      <c r="A717" s="24"/>
      <c r="B717" s="24"/>
      <c r="C717" s="57"/>
      <c r="D717" s="57"/>
      <c r="E717" s="57"/>
      <c r="F717" s="57"/>
      <c r="G717" s="57"/>
      <c r="H717" s="57"/>
      <c r="I717" s="57"/>
      <c r="J717" s="57"/>
      <c r="K717" s="57"/>
      <c r="L717" s="57"/>
      <c r="M717" s="57"/>
      <c r="N717" s="57"/>
      <c r="O717" s="63"/>
      <c r="P717" s="57"/>
      <c r="Q717" s="57"/>
      <c r="R717" s="57"/>
      <c r="S717" s="57"/>
      <c r="T717" s="57"/>
      <c r="U717" s="57"/>
      <c r="V717" s="57"/>
      <c r="W717" s="57"/>
      <c r="X717" s="57"/>
      <c r="Y717" s="57"/>
      <c r="Z717" s="57"/>
      <c r="AA717" s="57"/>
      <c r="AB717" s="57"/>
      <c r="AC717" s="57"/>
      <c r="AD717" s="57"/>
      <c r="AE717" s="57"/>
      <c r="AF717" s="64"/>
      <c r="AG717" s="64"/>
      <c r="AH717" s="64"/>
      <c r="AI717" s="64"/>
      <c r="AJ717" s="61"/>
      <c r="AL717" s="62"/>
      <c r="AM717" s="24"/>
      <c r="AS717" s="24"/>
      <c r="AT717" s="24"/>
      <c r="AU717" s="24"/>
      <c r="AV717" s="24"/>
      <c r="AW717" s="24"/>
      <c r="AX717" s="24"/>
      <c r="AZ717" s="171"/>
      <c r="BA717" s="171"/>
      <c r="BB717" s="57"/>
      <c r="BC717" s="203"/>
      <c r="BD717" s="24"/>
      <c r="BE717" s="151"/>
      <c r="BG717" s="151"/>
      <c r="BI717" s="151"/>
      <c r="BL717" s="152"/>
    </row>
    <row r="718" spans="1:64" s="169" customFormat="1">
      <c r="A718" s="24"/>
      <c r="B718" s="24"/>
      <c r="C718" s="57"/>
      <c r="D718" s="57"/>
      <c r="E718" s="57"/>
      <c r="F718" s="57"/>
      <c r="G718" s="57"/>
      <c r="H718" s="57"/>
      <c r="I718" s="57"/>
      <c r="J718" s="57"/>
      <c r="K718" s="57"/>
      <c r="L718" s="57"/>
      <c r="M718" s="57"/>
      <c r="N718" s="57"/>
      <c r="O718" s="63"/>
      <c r="P718" s="57"/>
      <c r="Q718" s="57"/>
      <c r="R718" s="57"/>
      <c r="S718" s="57"/>
      <c r="T718" s="57"/>
      <c r="U718" s="57"/>
      <c r="V718" s="57"/>
      <c r="W718" s="57"/>
      <c r="X718" s="57"/>
      <c r="Y718" s="57"/>
      <c r="Z718" s="57"/>
      <c r="AA718" s="57"/>
      <c r="AB718" s="57"/>
      <c r="AC718" s="57"/>
      <c r="AD718" s="57"/>
      <c r="AE718" s="57"/>
      <c r="AF718" s="64"/>
      <c r="AG718" s="64"/>
      <c r="AH718" s="64"/>
      <c r="AI718" s="64"/>
      <c r="AJ718" s="61"/>
      <c r="AL718" s="62"/>
      <c r="AM718" s="24"/>
      <c r="AS718" s="24"/>
      <c r="AT718" s="24"/>
      <c r="AU718" s="24"/>
      <c r="AV718" s="24"/>
      <c r="AW718" s="24"/>
      <c r="AX718" s="24"/>
      <c r="AZ718" s="171"/>
      <c r="BA718" s="171"/>
      <c r="BB718" s="57"/>
      <c r="BC718" s="203"/>
      <c r="BD718" s="24"/>
      <c r="BE718" s="151"/>
      <c r="BG718" s="151"/>
      <c r="BI718" s="151"/>
      <c r="BL718" s="152"/>
    </row>
    <row r="719" spans="1:64" s="169" customFormat="1">
      <c r="A719" s="24"/>
      <c r="B719" s="24"/>
      <c r="C719" s="57"/>
      <c r="D719" s="57"/>
      <c r="E719" s="57"/>
      <c r="F719" s="57"/>
      <c r="G719" s="57"/>
      <c r="H719" s="57"/>
      <c r="I719" s="57"/>
      <c r="J719" s="57"/>
      <c r="K719" s="57"/>
      <c r="L719" s="57"/>
      <c r="M719" s="57"/>
      <c r="N719" s="57"/>
      <c r="O719" s="63"/>
      <c r="P719" s="57"/>
      <c r="Q719" s="57"/>
      <c r="R719" s="57"/>
      <c r="S719" s="57"/>
      <c r="T719" s="57"/>
      <c r="U719" s="57"/>
      <c r="V719" s="57"/>
      <c r="W719" s="57"/>
      <c r="X719" s="57"/>
      <c r="Y719" s="57"/>
      <c r="Z719" s="57"/>
      <c r="AA719" s="57"/>
      <c r="AB719" s="57"/>
      <c r="AC719" s="57"/>
      <c r="AD719" s="57"/>
      <c r="AE719" s="57"/>
      <c r="AF719" s="64"/>
      <c r="AG719" s="64"/>
      <c r="AH719" s="64"/>
      <c r="AI719" s="64"/>
      <c r="AJ719" s="61"/>
      <c r="AL719" s="62"/>
      <c r="AM719" s="24"/>
      <c r="AS719" s="24"/>
      <c r="AT719" s="24"/>
      <c r="AU719" s="24"/>
      <c r="AV719" s="24"/>
      <c r="AW719" s="24"/>
      <c r="AX719" s="24"/>
      <c r="AZ719" s="171"/>
      <c r="BA719" s="171"/>
      <c r="BB719" s="57"/>
      <c r="BC719" s="203"/>
      <c r="BD719" s="24"/>
      <c r="BE719" s="151"/>
      <c r="BG719" s="151"/>
      <c r="BI719" s="151"/>
      <c r="BL719" s="152"/>
    </row>
    <row r="720" spans="1:64" s="169" customFormat="1">
      <c r="A720" s="24"/>
      <c r="B720" s="24"/>
      <c r="C720" s="57"/>
      <c r="D720" s="57"/>
      <c r="E720" s="57"/>
      <c r="F720" s="57"/>
      <c r="G720" s="57"/>
      <c r="H720" s="57"/>
      <c r="I720" s="57"/>
      <c r="J720" s="57"/>
      <c r="K720" s="57"/>
      <c r="L720" s="57"/>
      <c r="M720" s="57"/>
      <c r="N720" s="57"/>
      <c r="O720" s="63"/>
      <c r="P720" s="57"/>
      <c r="Q720" s="57"/>
      <c r="R720" s="57"/>
      <c r="S720" s="57"/>
      <c r="T720" s="57"/>
      <c r="U720" s="57"/>
      <c r="V720" s="57"/>
      <c r="W720" s="57"/>
      <c r="X720" s="57"/>
      <c r="Y720" s="57"/>
      <c r="Z720" s="57"/>
      <c r="AA720" s="57"/>
      <c r="AB720" s="57"/>
      <c r="AC720" s="57"/>
      <c r="AD720" s="57"/>
      <c r="AE720" s="57"/>
      <c r="AF720" s="64"/>
      <c r="AG720" s="64"/>
      <c r="AH720" s="64"/>
      <c r="AI720" s="64"/>
      <c r="AJ720" s="61"/>
      <c r="AL720" s="62"/>
      <c r="AM720" s="24"/>
      <c r="AS720" s="24"/>
      <c r="AT720" s="24"/>
      <c r="AU720" s="24"/>
      <c r="AV720" s="24"/>
      <c r="AW720" s="24"/>
      <c r="AX720" s="24"/>
      <c r="AZ720" s="171"/>
      <c r="BA720" s="171"/>
      <c r="BB720" s="57"/>
      <c r="BC720" s="203"/>
      <c r="BD720" s="24"/>
      <c r="BE720" s="151"/>
      <c r="BG720" s="151"/>
      <c r="BI720" s="151"/>
      <c r="BL720" s="152"/>
    </row>
    <row r="721" spans="1:64" s="169" customFormat="1">
      <c r="A721" s="24"/>
      <c r="B721" s="24"/>
      <c r="C721" s="57"/>
      <c r="D721" s="57"/>
      <c r="E721" s="57"/>
      <c r="F721" s="57"/>
      <c r="G721" s="57"/>
      <c r="H721" s="57"/>
      <c r="I721" s="57"/>
      <c r="J721" s="57"/>
      <c r="K721" s="57"/>
      <c r="L721" s="57"/>
      <c r="M721" s="57"/>
      <c r="N721" s="57"/>
      <c r="O721" s="63"/>
      <c r="P721" s="57"/>
      <c r="Q721" s="57"/>
      <c r="R721" s="57"/>
      <c r="S721" s="57"/>
      <c r="T721" s="57"/>
      <c r="U721" s="57"/>
      <c r="V721" s="57"/>
      <c r="W721" s="57"/>
      <c r="X721" s="57"/>
      <c r="Y721" s="57"/>
      <c r="Z721" s="57"/>
      <c r="AA721" s="57"/>
      <c r="AB721" s="57"/>
      <c r="AC721" s="57"/>
      <c r="AD721" s="57"/>
      <c r="AE721" s="57"/>
      <c r="AF721" s="64"/>
      <c r="AG721" s="64"/>
      <c r="AH721" s="64"/>
      <c r="AI721" s="64"/>
      <c r="AJ721" s="61"/>
      <c r="AL721" s="62"/>
      <c r="AM721" s="24"/>
      <c r="AS721" s="24"/>
      <c r="AT721" s="24"/>
      <c r="AU721" s="24"/>
      <c r="AV721" s="24"/>
      <c r="AW721" s="24"/>
      <c r="AX721" s="24"/>
      <c r="AZ721" s="171"/>
      <c r="BA721" s="171"/>
      <c r="BB721" s="57"/>
      <c r="BC721" s="203"/>
      <c r="BD721" s="24"/>
      <c r="BE721" s="151"/>
      <c r="BG721" s="151"/>
      <c r="BI721" s="151"/>
      <c r="BL721" s="152"/>
    </row>
    <row r="722" spans="1:64" s="169" customFormat="1">
      <c r="A722" s="24"/>
      <c r="B722" s="24"/>
      <c r="C722" s="57"/>
      <c r="D722" s="57"/>
      <c r="E722" s="57"/>
      <c r="F722" s="57"/>
      <c r="G722" s="57"/>
      <c r="H722" s="57"/>
      <c r="I722" s="57"/>
      <c r="J722" s="57"/>
      <c r="K722" s="57"/>
      <c r="L722" s="57"/>
      <c r="M722" s="57"/>
      <c r="N722" s="57"/>
      <c r="O722" s="63"/>
      <c r="P722" s="57"/>
      <c r="Q722" s="57"/>
      <c r="R722" s="57"/>
      <c r="S722" s="57"/>
      <c r="T722" s="57"/>
      <c r="U722" s="57"/>
      <c r="V722" s="57"/>
      <c r="W722" s="57"/>
      <c r="X722" s="57"/>
      <c r="Y722" s="57"/>
      <c r="Z722" s="57"/>
      <c r="AA722" s="57"/>
      <c r="AB722" s="57"/>
      <c r="AC722" s="57"/>
      <c r="AD722" s="57"/>
      <c r="AE722" s="57"/>
      <c r="AF722" s="64"/>
      <c r="AG722" s="64"/>
      <c r="AH722" s="64"/>
      <c r="AI722" s="64"/>
      <c r="AJ722" s="61"/>
      <c r="AL722" s="62"/>
      <c r="AM722" s="24"/>
      <c r="AS722" s="24"/>
      <c r="AT722" s="24"/>
      <c r="AU722" s="24"/>
      <c r="AV722" s="24"/>
      <c r="AW722" s="24"/>
      <c r="AX722" s="24"/>
      <c r="AZ722" s="171"/>
      <c r="BA722" s="171"/>
      <c r="BB722" s="57"/>
      <c r="BC722" s="203"/>
      <c r="BD722" s="24"/>
      <c r="BE722" s="151"/>
      <c r="BG722" s="151"/>
      <c r="BI722" s="151"/>
      <c r="BL722" s="152"/>
    </row>
    <row r="723" spans="1:64" s="169" customFormat="1">
      <c r="A723" s="24"/>
      <c r="B723" s="24"/>
      <c r="C723" s="57"/>
      <c r="D723" s="57"/>
      <c r="E723" s="57"/>
      <c r="F723" s="57"/>
      <c r="G723" s="57"/>
      <c r="H723" s="57"/>
      <c r="I723" s="57"/>
      <c r="J723" s="57"/>
      <c r="K723" s="57"/>
      <c r="L723" s="57"/>
      <c r="M723" s="57"/>
      <c r="N723" s="57"/>
      <c r="O723" s="63"/>
      <c r="P723" s="57"/>
      <c r="Q723" s="57"/>
      <c r="R723" s="57"/>
      <c r="S723" s="57"/>
      <c r="T723" s="57"/>
      <c r="U723" s="57"/>
      <c r="V723" s="57"/>
      <c r="W723" s="57"/>
      <c r="X723" s="57"/>
      <c r="Y723" s="57"/>
      <c r="Z723" s="57"/>
      <c r="AA723" s="57"/>
      <c r="AB723" s="57"/>
      <c r="AC723" s="57"/>
      <c r="AD723" s="57"/>
      <c r="AE723" s="57"/>
      <c r="AF723" s="64"/>
      <c r="AG723" s="64"/>
      <c r="AH723" s="64"/>
      <c r="AI723" s="64"/>
      <c r="AJ723" s="61"/>
      <c r="AL723" s="62"/>
      <c r="AM723" s="24"/>
      <c r="AS723" s="24"/>
      <c r="AT723" s="24"/>
      <c r="AU723" s="24"/>
      <c r="AV723" s="24"/>
      <c r="AW723" s="24"/>
      <c r="AX723" s="24"/>
      <c r="AZ723" s="171"/>
      <c r="BA723" s="171"/>
      <c r="BB723" s="57"/>
      <c r="BC723" s="203"/>
      <c r="BD723" s="24"/>
      <c r="BE723" s="151"/>
      <c r="BG723" s="151"/>
      <c r="BI723" s="151"/>
      <c r="BL723" s="152"/>
    </row>
    <row r="724" spans="1:64" s="169" customFormat="1">
      <c r="A724" s="24"/>
      <c r="B724" s="24"/>
      <c r="C724" s="57"/>
      <c r="D724" s="57"/>
      <c r="E724" s="57"/>
      <c r="F724" s="57"/>
      <c r="G724" s="57"/>
      <c r="H724" s="57"/>
      <c r="I724" s="57"/>
      <c r="J724" s="57"/>
      <c r="K724" s="57"/>
      <c r="L724" s="57"/>
      <c r="M724" s="57"/>
      <c r="N724" s="57"/>
      <c r="O724" s="63"/>
      <c r="P724" s="57"/>
      <c r="Q724" s="57"/>
      <c r="R724" s="57"/>
      <c r="S724" s="57"/>
      <c r="T724" s="57"/>
      <c r="U724" s="57"/>
      <c r="V724" s="57"/>
      <c r="W724" s="57"/>
      <c r="X724" s="57"/>
      <c r="Y724" s="57"/>
      <c r="Z724" s="57"/>
      <c r="AA724" s="57"/>
      <c r="AB724" s="57"/>
      <c r="AC724" s="57"/>
      <c r="AD724" s="57"/>
      <c r="AE724" s="57"/>
      <c r="AF724" s="64"/>
      <c r="AG724" s="64"/>
      <c r="AH724" s="64"/>
      <c r="AI724" s="64"/>
      <c r="AJ724" s="61"/>
      <c r="AL724" s="62"/>
      <c r="AM724" s="24"/>
      <c r="AS724" s="24"/>
      <c r="AT724" s="24"/>
      <c r="AU724" s="24"/>
      <c r="AV724" s="24"/>
      <c r="AW724" s="24"/>
      <c r="AX724" s="24"/>
      <c r="AZ724" s="171"/>
      <c r="BA724" s="171"/>
      <c r="BB724" s="57"/>
      <c r="BC724" s="203"/>
      <c r="BD724" s="24"/>
      <c r="BE724" s="151"/>
      <c r="BG724" s="151"/>
      <c r="BI724" s="151"/>
      <c r="BL724" s="152"/>
    </row>
    <row r="725" spans="1:64" s="169" customFormat="1">
      <c r="A725" s="24"/>
      <c r="B725" s="24"/>
      <c r="C725" s="57"/>
      <c r="D725" s="57"/>
      <c r="E725" s="57"/>
      <c r="F725" s="57"/>
      <c r="G725" s="57"/>
      <c r="H725" s="57"/>
      <c r="I725" s="57"/>
      <c r="J725" s="57"/>
      <c r="K725" s="57"/>
      <c r="L725" s="57"/>
      <c r="M725" s="57"/>
      <c r="N725" s="57"/>
      <c r="O725" s="63"/>
      <c r="P725" s="57"/>
      <c r="Q725" s="57"/>
      <c r="R725" s="57"/>
      <c r="S725" s="57"/>
      <c r="T725" s="57"/>
      <c r="U725" s="57"/>
      <c r="V725" s="57"/>
      <c r="W725" s="57"/>
      <c r="X725" s="57"/>
      <c r="Y725" s="57"/>
      <c r="Z725" s="57"/>
      <c r="AA725" s="57"/>
      <c r="AB725" s="57"/>
      <c r="AC725" s="57"/>
      <c r="AD725" s="57"/>
      <c r="AE725" s="57"/>
      <c r="AF725" s="64"/>
      <c r="AG725" s="64"/>
      <c r="AH725" s="64"/>
      <c r="AI725" s="64"/>
      <c r="AJ725" s="61"/>
      <c r="AL725" s="62"/>
      <c r="AM725" s="24"/>
      <c r="AS725" s="24"/>
      <c r="AT725" s="24"/>
      <c r="AU725" s="24"/>
      <c r="AV725" s="24"/>
      <c r="AW725" s="24"/>
      <c r="AX725" s="24"/>
      <c r="AZ725" s="171"/>
      <c r="BA725" s="171"/>
      <c r="BB725" s="57"/>
      <c r="BC725" s="203"/>
      <c r="BD725" s="24"/>
      <c r="BE725" s="151"/>
      <c r="BG725" s="151"/>
      <c r="BI725" s="151"/>
      <c r="BL725" s="152"/>
    </row>
    <row r="726" spans="1:64" s="169" customFormat="1">
      <c r="A726" s="24"/>
      <c r="B726" s="24"/>
      <c r="C726" s="57"/>
      <c r="D726" s="57"/>
      <c r="E726" s="57"/>
      <c r="F726" s="57"/>
      <c r="G726" s="57"/>
      <c r="H726" s="57"/>
      <c r="I726" s="57"/>
      <c r="J726" s="57"/>
      <c r="K726" s="57"/>
      <c r="L726" s="57"/>
      <c r="M726" s="57"/>
      <c r="N726" s="57"/>
      <c r="O726" s="63"/>
      <c r="P726" s="57"/>
      <c r="Q726" s="57"/>
      <c r="R726" s="57"/>
      <c r="S726" s="57"/>
      <c r="T726" s="57"/>
      <c r="U726" s="57"/>
      <c r="V726" s="57"/>
      <c r="W726" s="57"/>
      <c r="X726" s="57"/>
      <c r="Y726" s="57"/>
      <c r="Z726" s="57"/>
      <c r="AA726" s="57"/>
      <c r="AB726" s="57"/>
      <c r="AC726" s="57"/>
      <c r="AD726" s="57"/>
      <c r="AE726" s="57"/>
      <c r="AF726" s="64"/>
      <c r="AG726" s="64"/>
      <c r="AH726" s="64"/>
      <c r="AI726" s="64"/>
      <c r="AJ726" s="61"/>
      <c r="AL726" s="62"/>
      <c r="AM726" s="24"/>
      <c r="AS726" s="24"/>
      <c r="AT726" s="24"/>
      <c r="AU726" s="24"/>
      <c r="AV726" s="24"/>
      <c r="AW726" s="24"/>
      <c r="AX726" s="24"/>
      <c r="AZ726" s="171"/>
      <c r="BA726" s="171"/>
      <c r="BB726" s="57"/>
      <c r="BC726" s="203"/>
      <c r="BD726" s="24"/>
      <c r="BE726" s="151"/>
      <c r="BG726" s="151"/>
      <c r="BI726" s="151"/>
      <c r="BL726" s="152"/>
    </row>
    <row r="727" spans="1:64" s="169" customFormat="1">
      <c r="A727" s="24"/>
      <c r="B727" s="24"/>
      <c r="C727" s="57"/>
      <c r="D727" s="57"/>
      <c r="E727" s="57"/>
      <c r="F727" s="57"/>
      <c r="G727" s="57"/>
      <c r="H727" s="57"/>
      <c r="I727" s="57"/>
      <c r="J727" s="57"/>
      <c r="K727" s="57"/>
      <c r="L727" s="57"/>
      <c r="M727" s="57"/>
      <c r="N727" s="57"/>
      <c r="O727" s="63"/>
      <c r="P727" s="57"/>
      <c r="Q727" s="57"/>
      <c r="R727" s="57"/>
      <c r="S727" s="57"/>
      <c r="T727" s="57"/>
      <c r="U727" s="57"/>
      <c r="V727" s="57"/>
      <c r="W727" s="57"/>
      <c r="X727" s="57"/>
      <c r="Y727" s="57"/>
      <c r="Z727" s="57"/>
      <c r="AA727" s="57"/>
      <c r="AB727" s="57"/>
      <c r="AC727" s="57"/>
      <c r="AD727" s="57"/>
      <c r="AE727" s="57"/>
      <c r="AF727" s="64"/>
      <c r="AG727" s="64"/>
      <c r="AH727" s="64"/>
      <c r="AI727" s="64"/>
      <c r="AJ727" s="61"/>
      <c r="AL727" s="62"/>
      <c r="AM727" s="24"/>
      <c r="AS727" s="24"/>
      <c r="AT727" s="24"/>
      <c r="AU727" s="24"/>
      <c r="AV727" s="24"/>
      <c r="AW727" s="24"/>
      <c r="AX727" s="24"/>
      <c r="AZ727" s="171"/>
      <c r="BA727" s="171"/>
      <c r="BB727" s="57"/>
      <c r="BC727" s="203"/>
      <c r="BD727" s="24"/>
      <c r="BE727" s="151"/>
      <c r="BG727" s="151"/>
      <c r="BI727" s="151"/>
      <c r="BL727" s="152"/>
    </row>
    <row r="728" spans="1:64" s="169" customFormat="1">
      <c r="A728" s="24"/>
      <c r="B728" s="24"/>
      <c r="C728" s="57"/>
      <c r="D728" s="57"/>
      <c r="E728" s="57"/>
      <c r="F728" s="57"/>
      <c r="G728" s="57"/>
      <c r="H728" s="57"/>
      <c r="I728" s="57"/>
      <c r="J728" s="57"/>
      <c r="K728" s="57"/>
      <c r="L728" s="57"/>
      <c r="M728" s="57"/>
      <c r="N728" s="57"/>
      <c r="O728" s="63"/>
      <c r="P728" s="57"/>
      <c r="Q728" s="57"/>
      <c r="R728" s="57"/>
      <c r="S728" s="57"/>
      <c r="T728" s="57"/>
      <c r="U728" s="57"/>
      <c r="V728" s="57"/>
      <c r="W728" s="57"/>
      <c r="X728" s="57"/>
      <c r="Y728" s="57"/>
      <c r="Z728" s="57"/>
      <c r="AA728" s="57"/>
      <c r="AB728" s="57"/>
      <c r="AC728" s="57"/>
      <c r="AD728" s="57"/>
      <c r="AE728" s="57"/>
      <c r="AF728" s="64"/>
      <c r="AG728" s="64"/>
      <c r="AH728" s="64"/>
      <c r="AI728" s="64"/>
      <c r="AJ728" s="61"/>
      <c r="AL728" s="62"/>
      <c r="AM728" s="24"/>
      <c r="AS728" s="24"/>
      <c r="AT728" s="24"/>
      <c r="AU728" s="24"/>
      <c r="AV728" s="24"/>
      <c r="AW728" s="24"/>
      <c r="AX728" s="24"/>
      <c r="AZ728" s="171"/>
      <c r="BA728" s="171"/>
      <c r="BB728" s="57"/>
      <c r="BC728" s="203"/>
      <c r="BD728" s="24"/>
      <c r="BE728" s="151"/>
      <c r="BG728" s="151"/>
      <c r="BI728" s="151"/>
      <c r="BL728" s="152"/>
    </row>
    <row r="729" spans="1:64" s="169" customFormat="1">
      <c r="A729" s="24"/>
      <c r="B729" s="24"/>
      <c r="C729" s="57"/>
      <c r="D729" s="57"/>
      <c r="E729" s="57"/>
      <c r="F729" s="57"/>
      <c r="G729" s="57"/>
      <c r="H729" s="57"/>
      <c r="I729" s="57"/>
      <c r="J729" s="57"/>
      <c r="K729" s="57"/>
      <c r="L729" s="57"/>
      <c r="M729" s="57"/>
      <c r="N729" s="57"/>
      <c r="O729" s="63"/>
      <c r="P729" s="57"/>
      <c r="Q729" s="57"/>
      <c r="R729" s="57"/>
      <c r="S729" s="57"/>
      <c r="T729" s="57"/>
      <c r="U729" s="57"/>
      <c r="V729" s="57"/>
      <c r="W729" s="57"/>
      <c r="X729" s="57"/>
      <c r="Y729" s="57"/>
      <c r="Z729" s="57"/>
      <c r="AA729" s="57"/>
      <c r="AB729" s="57"/>
      <c r="AC729" s="57"/>
      <c r="AD729" s="57"/>
      <c r="AE729" s="57"/>
      <c r="AF729" s="64"/>
      <c r="AG729" s="64"/>
      <c r="AH729" s="64"/>
      <c r="AI729" s="64"/>
      <c r="AJ729" s="61"/>
      <c r="AL729" s="62"/>
      <c r="AM729" s="24"/>
      <c r="AS729" s="24"/>
      <c r="AT729" s="24"/>
      <c r="AU729" s="24"/>
      <c r="AV729" s="24"/>
      <c r="AW729" s="24"/>
      <c r="AX729" s="24"/>
      <c r="AZ729" s="171"/>
      <c r="BA729" s="171"/>
      <c r="BB729" s="57"/>
      <c r="BC729" s="203"/>
      <c r="BD729" s="24"/>
      <c r="BE729" s="151"/>
      <c r="BG729" s="151"/>
      <c r="BI729" s="151"/>
      <c r="BL729" s="152"/>
    </row>
    <row r="730" spans="1:64" s="169" customFormat="1">
      <c r="A730" s="24"/>
      <c r="B730" s="24"/>
      <c r="C730" s="57"/>
      <c r="D730" s="57"/>
      <c r="E730" s="57"/>
      <c r="F730" s="57"/>
      <c r="G730" s="57"/>
      <c r="H730" s="57"/>
      <c r="I730" s="57"/>
      <c r="J730" s="57"/>
      <c r="K730" s="57"/>
      <c r="L730" s="57"/>
      <c r="M730" s="57"/>
      <c r="N730" s="57"/>
      <c r="O730" s="63"/>
      <c r="P730" s="57"/>
      <c r="Q730" s="57"/>
      <c r="R730" s="57"/>
      <c r="S730" s="57"/>
      <c r="T730" s="57"/>
      <c r="U730" s="57"/>
      <c r="V730" s="57"/>
      <c r="W730" s="57"/>
      <c r="X730" s="57"/>
      <c r="Y730" s="57"/>
      <c r="Z730" s="57"/>
      <c r="AA730" s="57"/>
      <c r="AB730" s="57"/>
      <c r="AC730" s="57"/>
      <c r="AD730" s="57"/>
      <c r="AE730" s="57"/>
      <c r="AF730" s="64"/>
      <c r="AG730" s="64"/>
      <c r="AH730" s="64"/>
      <c r="AI730" s="64"/>
      <c r="AJ730" s="61"/>
      <c r="AL730" s="62"/>
      <c r="AM730" s="24"/>
      <c r="AS730" s="24"/>
      <c r="AT730" s="24"/>
      <c r="AU730" s="24"/>
      <c r="AV730" s="24"/>
      <c r="AW730" s="24"/>
      <c r="AX730" s="24"/>
      <c r="AZ730" s="171"/>
      <c r="BA730" s="171"/>
      <c r="BB730" s="57"/>
      <c r="BC730" s="203"/>
      <c r="BD730" s="24"/>
      <c r="BE730" s="151"/>
      <c r="BG730" s="151"/>
      <c r="BI730" s="151"/>
      <c r="BL730" s="152"/>
    </row>
    <row r="731" spans="1:64" s="169" customFormat="1">
      <c r="A731" s="24"/>
      <c r="B731" s="24"/>
      <c r="C731" s="57"/>
      <c r="D731" s="57"/>
      <c r="E731" s="57"/>
      <c r="F731" s="57"/>
      <c r="G731" s="57"/>
      <c r="H731" s="57"/>
      <c r="I731" s="57"/>
      <c r="J731" s="57"/>
      <c r="K731" s="57"/>
      <c r="L731" s="57"/>
      <c r="M731" s="57"/>
      <c r="N731" s="57"/>
      <c r="O731" s="63"/>
      <c r="P731" s="57"/>
      <c r="Q731" s="57"/>
      <c r="R731" s="57"/>
      <c r="S731" s="57"/>
      <c r="T731" s="57"/>
      <c r="U731" s="57"/>
      <c r="V731" s="57"/>
      <c r="W731" s="57"/>
      <c r="X731" s="57"/>
      <c r="Y731" s="57"/>
      <c r="Z731" s="57"/>
      <c r="AA731" s="57"/>
      <c r="AB731" s="57"/>
      <c r="AC731" s="57"/>
      <c r="AD731" s="57"/>
      <c r="AE731" s="57"/>
      <c r="AF731" s="64"/>
      <c r="AG731" s="64"/>
      <c r="AH731" s="64"/>
      <c r="AI731" s="64"/>
      <c r="AJ731" s="61"/>
      <c r="AL731" s="62"/>
      <c r="AM731" s="24"/>
      <c r="AS731" s="24"/>
      <c r="AT731" s="24"/>
      <c r="AU731" s="24"/>
      <c r="AV731" s="24"/>
      <c r="AW731" s="24"/>
      <c r="AX731" s="24"/>
      <c r="AZ731" s="171"/>
      <c r="BA731" s="171"/>
      <c r="BB731" s="57"/>
      <c r="BC731" s="203"/>
      <c r="BD731" s="24"/>
      <c r="BE731" s="151"/>
      <c r="BG731" s="151"/>
      <c r="BI731" s="151"/>
      <c r="BL731" s="152"/>
    </row>
    <row r="732" spans="1:64" s="169" customFormat="1">
      <c r="A732" s="24"/>
      <c r="B732" s="24"/>
      <c r="C732" s="57"/>
      <c r="D732" s="57"/>
      <c r="E732" s="57"/>
      <c r="F732" s="57"/>
      <c r="G732" s="57"/>
      <c r="H732" s="57"/>
      <c r="I732" s="57"/>
      <c r="J732" s="57"/>
      <c r="K732" s="57"/>
      <c r="L732" s="57"/>
      <c r="M732" s="57"/>
      <c r="N732" s="57"/>
      <c r="O732" s="63"/>
      <c r="P732" s="57"/>
      <c r="Q732" s="57"/>
      <c r="R732" s="57"/>
      <c r="S732" s="57"/>
      <c r="T732" s="57"/>
      <c r="U732" s="57"/>
      <c r="V732" s="57"/>
      <c r="W732" s="57"/>
      <c r="X732" s="57"/>
      <c r="Y732" s="57"/>
      <c r="Z732" s="57"/>
      <c r="AA732" s="57"/>
      <c r="AB732" s="57"/>
      <c r="AC732" s="57"/>
      <c r="AD732" s="57"/>
      <c r="AE732" s="57"/>
      <c r="AF732" s="64"/>
      <c r="AG732" s="64"/>
      <c r="AH732" s="64"/>
      <c r="AI732" s="64"/>
      <c r="AJ732" s="61"/>
      <c r="AL732" s="62"/>
      <c r="AM732" s="24"/>
      <c r="AS732" s="24"/>
      <c r="AT732" s="24"/>
      <c r="AU732" s="24"/>
      <c r="AV732" s="24"/>
      <c r="AW732" s="24"/>
      <c r="AX732" s="24"/>
      <c r="AZ732" s="171"/>
      <c r="BA732" s="171"/>
      <c r="BB732" s="57"/>
      <c r="BC732" s="203"/>
      <c r="BD732" s="24"/>
      <c r="BE732" s="151"/>
      <c r="BG732" s="151"/>
      <c r="BI732" s="151"/>
      <c r="BL732" s="152"/>
    </row>
    <row r="733" spans="1:64" s="169" customFormat="1">
      <c r="A733" s="24"/>
      <c r="B733" s="24"/>
      <c r="C733" s="57"/>
      <c r="D733" s="57"/>
      <c r="E733" s="57"/>
      <c r="F733" s="57"/>
      <c r="G733" s="57"/>
      <c r="H733" s="57"/>
      <c r="I733" s="57"/>
      <c r="J733" s="57"/>
      <c r="K733" s="57"/>
      <c r="L733" s="57"/>
      <c r="M733" s="57"/>
      <c r="N733" s="57"/>
      <c r="O733" s="63"/>
      <c r="P733" s="57"/>
      <c r="Q733" s="57"/>
      <c r="R733" s="57"/>
      <c r="S733" s="57"/>
      <c r="T733" s="57"/>
      <c r="U733" s="57"/>
      <c r="V733" s="57"/>
      <c r="W733" s="57"/>
      <c r="X733" s="57"/>
      <c r="Y733" s="57"/>
      <c r="Z733" s="57"/>
      <c r="AA733" s="57"/>
      <c r="AB733" s="57"/>
      <c r="AC733" s="57"/>
      <c r="AD733" s="57"/>
      <c r="AE733" s="57"/>
      <c r="AF733" s="64"/>
      <c r="AG733" s="64"/>
      <c r="AH733" s="64"/>
      <c r="AI733" s="64"/>
      <c r="AJ733" s="61"/>
      <c r="AL733" s="62"/>
      <c r="AM733" s="24"/>
      <c r="AS733" s="24"/>
      <c r="AT733" s="24"/>
      <c r="AU733" s="24"/>
      <c r="AV733" s="24"/>
      <c r="AW733" s="24"/>
      <c r="AX733" s="24"/>
      <c r="AZ733" s="171"/>
      <c r="BA733" s="171"/>
      <c r="BB733" s="57"/>
      <c r="BC733" s="203"/>
      <c r="BD733" s="24"/>
      <c r="BE733" s="151"/>
      <c r="BG733" s="151"/>
      <c r="BI733" s="151"/>
      <c r="BL733" s="152"/>
    </row>
    <row r="734" spans="1:64" s="169" customFormat="1">
      <c r="A734" s="24"/>
      <c r="B734" s="24"/>
      <c r="C734" s="57"/>
      <c r="D734" s="57"/>
      <c r="E734" s="57"/>
      <c r="F734" s="57"/>
      <c r="G734" s="57"/>
      <c r="H734" s="57"/>
      <c r="I734" s="57"/>
      <c r="J734" s="57"/>
      <c r="K734" s="57"/>
      <c r="L734" s="57"/>
      <c r="M734" s="57"/>
      <c r="N734" s="57"/>
      <c r="O734" s="63"/>
      <c r="P734" s="57"/>
      <c r="Q734" s="57"/>
      <c r="R734" s="57"/>
      <c r="S734" s="57"/>
      <c r="T734" s="57"/>
      <c r="U734" s="57"/>
      <c r="V734" s="57"/>
      <c r="W734" s="57"/>
      <c r="X734" s="57"/>
      <c r="Y734" s="57"/>
      <c r="Z734" s="57"/>
      <c r="AA734" s="57"/>
      <c r="AB734" s="57"/>
      <c r="AC734" s="57"/>
      <c r="AD734" s="57"/>
      <c r="AE734" s="57"/>
      <c r="AF734" s="64"/>
      <c r="AG734" s="64"/>
      <c r="AH734" s="64"/>
      <c r="AI734" s="64"/>
      <c r="AJ734" s="61"/>
      <c r="AL734" s="62"/>
      <c r="AM734" s="24"/>
      <c r="AS734" s="24"/>
      <c r="AT734" s="24"/>
      <c r="AU734" s="24"/>
      <c r="AV734" s="24"/>
      <c r="AW734" s="24"/>
      <c r="AX734" s="24"/>
      <c r="AZ734" s="171"/>
      <c r="BA734" s="171"/>
      <c r="BB734" s="57"/>
      <c r="BC734" s="203"/>
      <c r="BD734" s="24"/>
      <c r="BE734" s="151"/>
      <c r="BG734" s="151"/>
      <c r="BI734" s="151"/>
      <c r="BL734" s="152"/>
    </row>
    <row r="735" spans="1:64" s="169" customFormat="1">
      <c r="A735" s="24"/>
      <c r="B735" s="24"/>
      <c r="C735" s="57"/>
      <c r="D735" s="57"/>
      <c r="E735" s="57"/>
      <c r="F735" s="57"/>
      <c r="G735" s="57"/>
      <c r="H735" s="57"/>
      <c r="I735" s="57"/>
      <c r="J735" s="57"/>
      <c r="K735" s="57"/>
      <c r="L735" s="57"/>
      <c r="M735" s="57"/>
      <c r="N735" s="57"/>
      <c r="O735" s="63"/>
      <c r="P735" s="57"/>
      <c r="Q735" s="57"/>
      <c r="R735" s="57"/>
      <c r="S735" s="57"/>
      <c r="T735" s="57"/>
      <c r="U735" s="57"/>
      <c r="V735" s="57"/>
      <c r="W735" s="57"/>
      <c r="X735" s="57"/>
      <c r="Y735" s="57"/>
      <c r="Z735" s="57"/>
      <c r="AA735" s="57"/>
      <c r="AB735" s="57"/>
      <c r="AC735" s="57"/>
      <c r="AD735" s="57"/>
      <c r="AE735" s="57"/>
      <c r="AF735" s="64"/>
      <c r="AG735" s="64"/>
      <c r="AH735" s="64"/>
      <c r="AI735" s="64"/>
      <c r="AJ735" s="61"/>
      <c r="AL735" s="62"/>
      <c r="AM735" s="24"/>
      <c r="AS735" s="24"/>
      <c r="AT735" s="24"/>
      <c r="AU735" s="24"/>
      <c r="AV735" s="24"/>
      <c r="AW735" s="24"/>
      <c r="AX735" s="24"/>
      <c r="AZ735" s="171"/>
      <c r="BA735" s="171"/>
      <c r="BB735" s="57"/>
      <c r="BC735" s="203"/>
      <c r="BD735" s="24"/>
      <c r="BE735" s="151"/>
      <c r="BG735" s="151"/>
      <c r="BI735" s="151"/>
      <c r="BL735" s="152"/>
    </row>
    <row r="736" spans="1:64" s="169" customFormat="1">
      <c r="A736" s="24"/>
      <c r="B736" s="24"/>
      <c r="C736" s="57"/>
      <c r="D736" s="57"/>
      <c r="E736" s="57"/>
      <c r="F736" s="57"/>
      <c r="G736" s="57"/>
      <c r="H736" s="57"/>
      <c r="I736" s="57"/>
      <c r="J736" s="57"/>
      <c r="K736" s="57"/>
      <c r="L736" s="57"/>
      <c r="M736" s="57"/>
      <c r="N736" s="57"/>
      <c r="O736" s="63"/>
      <c r="P736" s="57"/>
      <c r="Q736" s="57"/>
      <c r="R736" s="57"/>
      <c r="S736" s="57"/>
      <c r="T736" s="57"/>
      <c r="U736" s="57"/>
      <c r="V736" s="57"/>
      <c r="W736" s="57"/>
      <c r="X736" s="57"/>
      <c r="Y736" s="57"/>
      <c r="Z736" s="57"/>
      <c r="AA736" s="57"/>
      <c r="AB736" s="57"/>
      <c r="AC736" s="57"/>
      <c r="AD736" s="57"/>
      <c r="AE736" s="57"/>
      <c r="AF736" s="64"/>
      <c r="AG736" s="64"/>
      <c r="AH736" s="64"/>
      <c r="AI736" s="64"/>
      <c r="AJ736" s="61"/>
      <c r="AL736" s="62"/>
      <c r="AM736" s="24"/>
      <c r="AS736" s="24"/>
      <c r="AT736" s="24"/>
      <c r="AU736" s="24"/>
      <c r="AV736" s="24"/>
      <c r="AW736" s="24"/>
      <c r="AX736" s="24"/>
      <c r="AZ736" s="171"/>
      <c r="BA736" s="171"/>
      <c r="BB736" s="57"/>
      <c r="BC736" s="203"/>
      <c r="BD736" s="24"/>
      <c r="BE736" s="151"/>
      <c r="BG736" s="151"/>
      <c r="BI736" s="151"/>
      <c r="BL736" s="152"/>
    </row>
    <row r="737" spans="1:64" s="169" customFormat="1">
      <c r="A737" s="24"/>
      <c r="B737" s="24"/>
      <c r="C737" s="57"/>
      <c r="D737" s="57"/>
      <c r="E737" s="57"/>
      <c r="F737" s="57"/>
      <c r="G737" s="57"/>
      <c r="H737" s="57"/>
      <c r="I737" s="57"/>
      <c r="J737" s="57"/>
      <c r="K737" s="57"/>
      <c r="L737" s="57"/>
      <c r="M737" s="57"/>
      <c r="N737" s="57"/>
      <c r="O737" s="63"/>
      <c r="P737" s="57"/>
      <c r="Q737" s="57"/>
      <c r="R737" s="57"/>
      <c r="S737" s="57"/>
      <c r="T737" s="57"/>
      <c r="U737" s="57"/>
      <c r="V737" s="57"/>
      <c r="W737" s="57"/>
      <c r="X737" s="57"/>
      <c r="Y737" s="57"/>
      <c r="Z737" s="57"/>
      <c r="AA737" s="57"/>
      <c r="AB737" s="57"/>
      <c r="AC737" s="57"/>
      <c r="AD737" s="57"/>
      <c r="AE737" s="57"/>
      <c r="AF737" s="64"/>
      <c r="AG737" s="64"/>
      <c r="AH737" s="64"/>
      <c r="AI737" s="64"/>
      <c r="AJ737" s="61"/>
      <c r="AL737" s="62"/>
      <c r="AM737" s="24"/>
      <c r="AS737" s="24"/>
      <c r="AT737" s="24"/>
      <c r="AU737" s="24"/>
      <c r="AV737" s="24"/>
      <c r="AW737" s="24"/>
      <c r="AX737" s="24"/>
      <c r="AZ737" s="171"/>
      <c r="BA737" s="171"/>
      <c r="BB737" s="57"/>
      <c r="BC737" s="203"/>
      <c r="BD737" s="24"/>
      <c r="BE737" s="151"/>
      <c r="BG737" s="151"/>
      <c r="BI737" s="151"/>
      <c r="BL737" s="152"/>
    </row>
    <row r="738" spans="1:64" s="169" customFormat="1">
      <c r="A738" s="24"/>
      <c r="B738" s="24"/>
      <c r="C738" s="57"/>
      <c r="D738" s="57"/>
      <c r="E738" s="57"/>
      <c r="F738" s="57"/>
      <c r="G738" s="57"/>
      <c r="H738" s="57"/>
      <c r="I738" s="57"/>
      <c r="J738" s="57"/>
      <c r="K738" s="57"/>
      <c r="L738" s="57"/>
      <c r="M738" s="57"/>
      <c r="N738" s="57"/>
      <c r="O738" s="63"/>
      <c r="P738" s="57"/>
      <c r="Q738" s="57"/>
      <c r="R738" s="57"/>
      <c r="S738" s="57"/>
      <c r="T738" s="57"/>
      <c r="U738" s="57"/>
      <c r="V738" s="57"/>
      <c r="W738" s="57"/>
      <c r="X738" s="57"/>
      <c r="Y738" s="57"/>
      <c r="Z738" s="57"/>
      <c r="AA738" s="57"/>
      <c r="AB738" s="57"/>
      <c r="AC738" s="57"/>
      <c r="AD738" s="57"/>
      <c r="AE738" s="57"/>
      <c r="AF738" s="64"/>
      <c r="AG738" s="64"/>
      <c r="AH738" s="64"/>
      <c r="AI738" s="64"/>
      <c r="AJ738" s="61"/>
      <c r="AL738" s="62"/>
      <c r="AM738" s="24"/>
      <c r="AS738" s="24"/>
      <c r="AT738" s="24"/>
      <c r="AU738" s="24"/>
      <c r="AV738" s="24"/>
      <c r="AW738" s="24"/>
      <c r="AX738" s="24"/>
      <c r="AZ738" s="171"/>
      <c r="BA738" s="171"/>
      <c r="BB738" s="57"/>
      <c r="BC738" s="203"/>
      <c r="BD738" s="24"/>
      <c r="BE738" s="151"/>
      <c r="BG738" s="151"/>
      <c r="BI738" s="151"/>
      <c r="BL738" s="152"/>
    </row>
    <row r="739" spans="1:64" s="169" customFormat="1">
      <c r="A739" s="24"/>
      <c r="B739" s="24"/>
      <c r="C739" s="57"/>
      <c r="D739" s="57"/>
      <c r="E739" s="57"/>
      <c r="F739" s="57"/>
      <c r="G739" s="57"/>
      <c r="H739" s="57"/>
      <c r="I739" s="57"/>
      <c r="J739" s="57"/>
      <c r="K739" s="57"/>
      <c r="L739" s="57"/>
      <c r="M739" s="57"/>
      <c r="N739" s="57"/>
      <c r="O739" s="63"/>
      <c r="P739" s="57"/>
      <c r="Q739" s="57"/>
      <c r="R739" s="57"/>
      <c r="S739" s="57"/>
      <c r="T739" s="57"/>
      <c r="U739" s="57"/>
      <c r="V739" s="57"/>
      <c r="W739" s="57"/>
      <c r="X739" s="57"/>
      <c r="Y739" s="57"/>
      <c r="Z739" s="57"/>
      <c r="AA739" s="57"/>
      <c r="AB739" s="57"/>
      <c r="AC739" s="57"/>
      <c r="AD739" s="57"/>
      <c r="AE739" s="57"/>
      <c r="AF739" s="64"/>
      <c r="AG739" s="64"/>
      <c r="AH739" s="64"/>
      <c r="AI739" s="64"/>
      <c r="AJ739" s="61"/>
      <c r="AL739" s="62"/>
      <c r="AM739" s="24"/>
      <c r="AS739" s="24"/>
      <c r="AT739" s="24"/>
      <c r="AU739" s="24"/>
      <c r="AV739" s="24"/>
      <c r="AW739" s="24"/>
      <c r="AX739" s="24"/>
      <c r="AZ739" s="171"/>
      <c r="BA739" s="171"/>
      <c r="BB739" s="57"/>
      <c r="BC739" s="203"/>
      <c r="BD739" s="24"/>
      <c r="BE739" s="151"/>
      <c r="BG739" s="151"/>
      <c r="BI739" s="151"/>
      <c r="BL739" s="152"/>
    </row>
    <row r="740" spans="1:64" s="169" customFormat="1">
      <c r="A740" s="24"/>
      <c r="B740" s="24"/>
      <c r="C740" s="57"/>
      <c r="D740" s="57"/>
      <c r="E740" s="57"/>
      <c r="F740" s="57"/>
      <c r="G740" s="57"/>
      <c r="H740" s="57"/>
      <c r="I740" s="57"/>
      <c r="J740" s="57"/>
      <c r="K740" s="57"/>
      <c r="L740" s="57"/>
      <c r="M740" s="57"/>
      <c r="N740" s="57"/>
      <c r="O740" s="63"/>
      <c r="P740" s="57"/>
      <c r="Q740" s="57"/>
      <c r="R740" s="57"/>
      <c r="S740" s="57"/>
      <c r="T740" s="57"/>
      <c r="U740" s="57"/>
      <c r="V740" s="57"/>
      <c r="W740" s="57"/>
      <c r="X740" s="57"/>
      <c r="Y740" s="57"/>
      <c r="Z740" s="57"/>
      <c r="AA740" s="57"/>
      <c r="AB740" s="57"/>
      <c r="AC740" s="57"/>
      <c r="AD740" s="57"/>
      <c r="AE740" s="57"/>
      <c r="AF740" s="64"/>
      <c r="AG740" s="64"/>
      <c r="AH740" s="64"/>
      <c r="AI740" s="64"/>
      <c r="AJ740" s="61"/>
      <c r="AL740" s="62"/>
      <c r="AM740" s="24"/>
      <c r="AS740" s="24"/>
      <c r="AT740" s="24"/>
      <c r="AU740" s="24"/>
      <c r="AV740" s="24"/>
      <c r="AW740" s="24"/>
      <c r="AX740" s="24"/>
      <c r="AZ740" s="171"/>
      <c r="BA740" s="171"/>
      <c r="BB740" s="57"/>
      <c r="BC740" s="203"/>
      <c r="BD740" s="24"/>
      <c r="BE740" s="151"/>
      <c r="BG740" s="151"/>
      <c r="BI740" s="151"/>
      <c r="BL740" s="152"/>
    </row>
    <row r="741" spans="1:64" s="169" customFormat="1">
      <c r="A741" s="24"/>
      <c r="B741" s="24"/>
      <c r="C741" s="57"/>
      <c r="D741" s="57"/>
      <c r="E741" s="57"/>
      <c r="F741" s="57"/>
      <c r="G741" s="57"/>
      <c r="H741" s="57"/>
      <c r="I741" s="57"/>
      <c r="J741" s="57"/>
      <c r="K741" s="57"/>
      <c r="L741" s="57"/>
      <c r="M741" s="57"/>
      <c r="N741" s="57"/>
      <c r="O741" s="63"/>
      <c r="P741" s="57"/>
      <c r="Q741" s="57"/>
      <c r="R741" s="57"/>
      <c r="S741" s="57"/>
      <c r="T741" s="57"/>
      <c r="U741" s="57"/>
      <c r="V741" s="57"/>
      <c r="W741" s="57"/>
      <c r="X741" s="57"/>
      <c r="Y741" s="57"/>
      <c r="Z741" s="57"/>
      <c r="AA741" s="57"/>
      <c r="AB741" s="57"/>
      <c r="AC741" s="57"/>
      <c r="AD741" s="57"/>
      <c r="AE741" s="57"/>
      <c r="AF741" s="64"/>
      <c r="AG741" s="64"/>
      <c r="AH741" s="64"/>
      <c r="AI741" s="64"/>
      <c r="AJ741" s="61"/>
      <c r="AL741" s="62"/>
      <c r="AM741" s="24"/>
      <c r="AS741" s="24"/>
      <c r="AT741" s="24"/>
      <c r="AU741" s="24"/>
      <c r="AV741" s="24"/>
      <c r="AW741" s="24"/>
      <c r="AX741" s="24"/>
      <c r="AZ741" s="171"/>
      <c r="BA741" s="171"/>
      <c r="BB741" s="57"/>
      <c r="BC741" s="203"/>
      <c r="BD741" s="24"/>
      <c r="BE741" s="151"/>
      <c r="BG741" s="151"/>
      <c r="BI741" s="151"/>
      <c r="BL741" s="152"/>
    </row>
    <row r="742" spans="1:64" s="169" customFormat="1">
      <c r="A742" s="24"/>
      <c r="B742" s="24"/>
      <c r="C742" s="57"/>
      <c r="D742" s="57"/>
      <c r="E742" s="57"/>
      <c r="F742" s="57"/>
      <c r="G742" s="57"/>
      <c r="H742" s="57"/>
      <c r="I742" s="57"/>
      <c r="J742" s="57"/>
      <c r="K742" s="57"/>
      <c r="L742" s="57"/>
      <c r="M742" s="57"/>
      <c r="N742" s="57"/>
      <c r="O742" s="63"/>
      <c r="P742" s="57"/>
      <c r="Q742" s="57"/>
      <c r="R742" s="57"/>
      <c r="S742" s="57"/>
      <c r="T742" s="57"/>
      <c r="U742" s="57"/>
      <c r="V742" s="57"/>
      <c r="W742" s="57"/>
      <c r="X742" s="57"/>
      <c r="Y742" s="57"/>
      <c r="Z742" s="57"/>
      <c r="AA742" s="57"/>
      <c r="AB742" s="57"/>
      <c r="AC742" s="57"/>
      <c r="AD742" s="57"/>
      <c r="AE742" s="57"/>
      <c r="AF742" s="64"/>
      <c r="AG742" s="64"/>
      <c r="AH742" s="64"/>
      <c r="AI742" s="64"/>
      <c r="AJ742" s="61"/>
      <c r="AL742" s="62"/>
      <c r="AM742" s="24"/>
      <c r="AS742" s="24"/>
      <c r="AT742" s="24"/>
      <c r="AU742" s="24"/>
      <c r="AV742" s="24"/>
      <c r="AW742" s="24"/>
      <c r="AX742" s="24"/>
      <c r="AZ742" s="171"/>
      <c r="BA742" s="171"/>
      <c r="BB742" s="57"/>
      <c r="BC742" s="203"/>
      <c r="BD742" s="24"/>
      <c r="BE742" s="151"/>
      <c r="BG742" s="151"/>
      <c r="BI742" s="151"/>
      <c r="BL742" s="152"/>
    </row>
    <row r="743" spans="1:64" s="169" customFormat="1">
      <c r="A743" s="24"/>
      <c r="B743" s="24"/>
      <c r="C743" s="57"/>
      <c r="D743" s="57"/>
      <c r="E743" s="57"/>
      <c r="F743" s="57"/>
      <c r="G743" s="57"/>
      <c r="H743" s="57"/>
      <c r="I743" s="57"/>
      <c r="J743" s="57"/>
      <c r="K743" s="57"/>
      <c r="L743" s="57"/>
      <c r="M743" s="57"/>
      <c r="N743" s="57"/>
      <c r="O743" s="63"/>
      <c r="P743" s="57"/>
      <c r="Q743" s="57"/>
      <c r="R743" s="57"/>
      <c r="S743" s="57"/>
      <c r="T743" s="57"/>
      <c r="U743" s="57"/>
      <c r="V743" s="57"/>
      <c r="W743" s="57"/>
      <c r="X743" s="57"/>
      <c r="Y743" s="57"/>
      <c r="Z743" s="57"/>
      <c r="AA743" s="57"/>
      <c r="AB743" s="57"/>
      <c r="AC743" s="57"/>
      <c r="AD743" s="57"/>
      <c r="AE743" s="57"/>
      <c r="AF743" s="64"/>
      <c r="AG743" s="64"/>
      <c r="AH743" s="64"/>
      <c r="AI743" s="64"/>
      <c r="AJ743" s="61"/>
      <c r="AL743" s="62"/>
      <c r="AM743" s="24"/>
      <c r="AS743" s="24"/>
      <c r="AT743" s="24"/>
      <c r="AU743" s="24"/>
      <c r="AV743" s="24"/>
      <c r="AW743" s="24"/>
      <c r="AX743" s="24"/>
      <c r="AZ743" s="171"/>
      <c r="BA743" s="171"/>
      <c r="BB743" s="57"/>
      <c r="BC743" s="203"/>
      <c r="BD743" s="24"/>
      <c r="BE743" s="151"/>
      <c r="BG743" s="151"/>
      <c r="BI743" s="151"/>
      <c r="BL743" s="152"/>
    </row>
    <row r="744" spans="1:64" s="169" customFormat="1">
      <c r="A744" s="24"/>
      <c r="B744" s="24"/>
      <c r="C744" s="57"/>
      <c r="D744" s="57"/>
      <c r="E744" s="57"/>
      <c r="F744" s="57"/>
      <c r="G744" s="57"/>
      <c r="H744" s="57"/>
      <c r="I744" s="57"/>
      <c r="J744" s="57"/>
      <c r="K744" s="57"/>
      <c r="L744" s="57"/>
      <c r="M744" s="57"/>
      <c r="N744" s="57"/>
      <c r="O744" s="63"/>
      <c r="P744" s="57"/>
      <c r="Q744" s="57"/>
      <c r="R744" s="57"/>
      <c r="S744" s="57"/>
      <c r="T744" s="57"/>
      <c r="U744" s="57"/>
      <c r="V744" s="57"/>
      <c r="W744" s="57"/>
      <c r="X744" s="57"/>
      <c r="Y744" s="57"/>
      <c r="Z744" s="57"/>
      <c r="AA744" s="57"/>
      <c r="AB744" s="57"/>
      <c r="AC744" s="57"/>
      <c r="AD744" s="57"/>
      <c r="AE744" s="57"/>
      <c r="AF744" s="64"/>
      <c r="AG744" s="64"/>
      <c r="AH744" s="64"/>
      <c r="AI744" s="64"/>
      <c r="AJ744" s="61"/>
      <c r="AL744" s="62"/>
      <c r="AM744" s="24"/>
      <c r="AS744" s="24"/>
      <c r="AT744" s="24"/>
      <c r="AU744" s="24"/>
      <c r="AV744" s="24"/>
      <c r="AW744" s="24"/>
      <c r="AX744" s="24"/>
      <c r="AZ744" s="171"/>
      <c r="BA744" s="171"/>
      <c r="BB744" s="57"/>
      <c r="BC744" s="203"/>
      <c r="BD744" s="24"/>
      <c r="BE744" s="151"/>
      <c r="BG744" s="151"/>
      <c r="BI744" s="151"/>
      <c r="BL744" s="152"/>
    </row>
    <row r="745" spans="1:64" s="169" customFormat="1">
      <c r="A745" s="24"/>
      <c r="B745" s="24"/>
      <c r="C745" s="57"/>
      <c r="D745" s="57"/>
      <c r="E745" s="57"/>
      <c r="F745" s="57"/>
      <c r="G745" s="57"/>
      <c r="H745" s="57"/>
      <c r="I745" s="57"/>
      <c r="J745" s="57"/>
      <c r="K745" s="57"/>
      <c r="L745" s="57"/>
      <c r="M745" s="57"/>
      <c r="N745" s="57"/>
      <c r="O745" s="63"/>
      <c r="P745" s="57"/>
      <c r="Q745" s="57"/>
      <c r="R745" s="57"/>
      <c r="S745" s="57"/>
      <c r="T745" s="57"/>
      <c r="U745" s="57"/>
      <c r="V745" s="57"/>
      <c r="W745" s="57"/>
      <c r="X745" s="57"/>
      <c r="Y745" s="57"/>
      <c r="Z745" s="57"/>
      <c r="AA745" s="57"/>
      <c r="AB745" s="57"/>
      <c r="AC745" s="57"/>
      <c r="AD745" s="57"/>
      <c r="AE745" s="57"/>
      <c r="AF745" s="64"/>
      <c r="AG745" s="64"/>
      <c r="AH745" s="64"/>
      <c r="AI745" s="64"/>
      <c r="AJ745" s="61"/>
      <c r="AL745" s="62"/>
      <c r="AM745" s="24"/>
      <c r="AS745" s="24"/>
      <c r="AT745" s="24"/>
      <c r="AU745" s="24"/>
      <c r="AV745" s="24"/>
      <c r="AW745" s="24"/>
      <c r="AX745" s="24"/>
      <c r="AZ745" s="171"/>
      <c r="BA745" s="171"/>
      <c r="BB745" s="57"/>
      <c r="BC745" s="203"/>
      <c r="BD745" s="24"/>
      <c r="BE745" s="151"/>
      <c r="BG745" s="151"/>
      <c r="BI745" s="151"/>
      <c r="BL745" s="152"/>
    </row>
    <row r="746" spans="1:64" s="169" customFormat="1">
      <c r="A746" s="24"/>
      <c r="B746" s="24"/>
      <c r="C746" s="57"/>
      <c r="D746" s="57"/>
      <c r="E746" s="57"/>
      <c r="F746" s="57"/>
      <c r="G746" s="57"/>
      <c r="H746" s="57"/>
      <c r="I746" s="57"/>
      <c r="J746" s="57"/>
      <c r="K746" s="57"/>
      <c r="L746" s="57"/>
      <c r="M746" s="57"/>
      <c r="N746" s="57"/>
      <c r="O746" s="63"/>
      <c r="P746" s="57"/>
      <c r="Q746" s="57"/>
      <c r="R746" s="57"/>
      <c r="S746" s="57"/>
      <c r="T746" s="57"/>
      <c r="U746" s="57"/>
      <c r="V746" s="57"/>
      <c r="W746" s="57"/>
      <c r="X746" s="57"/>
      <c r="Y746" s="57"/>
      <c r="Z746" s="57"/>
      <c r="AA746" s="57"/>
      <c r="AB746" s="57"/>
      <c r="AC746" s="57"/>
      <c r="AD746" s="57"/>
      <c r="AE746" s="57"/>
      <c r="AF746" s="64"/>
      <c r="AG746" s="64"/>
      <c r="AH746" s="64"/>
      <c r="AI746" s="64"/>
      <c r="AJ746" s="61"/>
      <c r="AL746" s="62"/>
      <c r="AM746" s="24"/>
      <c r="AS746" s="24"/>
      <c r="AT746" s="24"/>
      <c r="AU746" s="24"/>
      <c r="AV746" s="24"/>
      <c r="AW746" s="24"/>
      <c r="AX746" s="24"/>
      <c r="AZ746" s="171"/>
      <c r="BA746" s="171"/>
      <c r="BB746" s="57"/>
      <c r="BC746" s="203"/>
      <c r="BD746" s="24"/>
      <c r="BE746" s="151"/>
      <c r="BG746" s="151"/>
      <c r="BI746" s="151"/>
      <c r="BL746" s="152"/>
    </row>
    <row r="747" spans="1:64" s="169" customFormat="1">
      <c r="A747" s="24"/>
      <c r="B747" s="24"/>
      <c r="C747" s="57"/>
      <c r="D747" s="57"/>
      <c r="E747" s="57"/>
      <c r="F747" s="57"/>
      <c r="G747" s="57"/>
      <c r="H747" s="57"/>
      <c r="I747" s="57"/>
      <c r="J747" s="57"/>
      <c r="K747" s="57"/>
      <c r="L747" s="57"/>
      <c r="M747" s="57"/>
      <c r="N747" s="57"/>
      <c r="O747" s="63"/>
      <c r="P747" s="57"/>
      <c r="Q747" s="57"/>
      <c r="R747" s="57"/>
      <c r="S747" s="57"/>
      <c r="T747" s="57"/>
      <c r="U747" s="57"/>
      <c r="V747" s="57"/>
      <c r="W747" s="57"/>
      <c r="X747" s="57"/>
      <c r="Y747" s="57"/>
      <c r="Z747" s="57"/>
      <c r="AA747" s="57"/>
      <c r="AB747" s="57"/>
      <c r="AC747" s="57"/>
      <c r="AD747" s="57"/>
      <c r="AE747" s="57"/>
      <c r="AF747" s="64"/>
      <c r="AG747" s="64"/>
      <c r="AH747" s="64"/>
      <c r="AI747" s="64"/>
      <c r="AJ747" s="61"/>
      <c r="AL747" s="62"/>
      <c r="AM747" s="24"/>
      <c r="AS747" s="24"/>
      <c r="AT747" s="24"/>
      <c r="AU747" s="24"/>
      <c r="AV747" s="24"/>
      <c r="AW747" s="24"/>
      <c r="AX747" s="24"/>
      <c r="AZ747" s="171"/>
      <c r="BA747" s="171"/>
      <c r="BB747" s="57"/>
      <c r="BC747" s="203"/>
      <c r="BD747" s="24"/>
      <c r="BE747" s="151"/>
      <c r="BG747" s="151"/>
      <c r="BI747" s="151"/>
      <c r="BL747" s="152"/>
    </row>
    <row r="748" spans="1:64" s="169" customFormat="1">
      <c r="A748" s="24"/>
      <c r="B748" s="24"/>
      <c r="C748" s="57"/>
      <c r="D748" s="57"/>
      <c r="E748" s="57"/>
      <c r="F748" s="57"/>
      <c r="G748" s="57"/>
      <c r="H748" s="57"/>
      <c r="I748" s="57"/>
      <c r="J748" s="57"/>
      <c r="K748" s="57"/>
      <c r="L748" s="57"/>
      <c r="M748" s="57"/>
      <c r="N748" s="57"/>
      <c r="O748" s="63"/>
      <c r="P748" s="57"/>
      <c r="Q748" s="57"/>
      <c r="R748" s="57"/>
      <c r="S748" s="57"/>
      <c r="T748" s="57"/>
      <c r="U748" s="57"/>
      <c r="V748" s="57"/>
      <c r="W748" s="57"/>
      <c r="X748" s="57"/>
      <c r="Y748" s="57"/>
      <c r="Z748" s="57"/>
      <c r="AA748" s="57"/>
      <c r="AB748" s="57"/>
      <c r="AC748" s="57"/>
      <c r="AD748" s="57"/>
      <c r="AE748" s="57"/>
      <c r="AF748" s="64"/>
      <c r="AG748" s="64"/>
      <c r="AH748" s="64"/>
      <c r="AI748" s="64"/>
      <c r="AJ748" s="61"/>
      <c r="AL748" s="62"/>
      <c r="AM748" s="24"/>
      <c r="AS748" s="24"/>
      <c r="AT748" s="24"/>
      <c r="AU748" s="24"/>
      <c r="AV748" s="24"/>
      <c r="AW748" s="24"/>
      <c r="AX748" s="24"/>
      <c r="AZ748" s="171"/>
      <c r="BA748" s="171"/>
      <c r="BB748" s="57"/>
      <c r="BC748" s="203"/>
      <c r="BD748" s="24"/>
      <c r="BE748" s="151"/>
      <c r="BG748" s="151"/>
      <c r="BI748" s="151"/>
      <c r="BL748" s="152"/>
    </row>
    <row r="749" spans="1:64" s="169" customFormat="1">
      <c r="A749" s="24"/>
      <c r="B749" s="24"/>
      <c r="C749" s="57"/>
      <c r="D749" s="57"/>
      <c r="E749" s="57"/>
      <c r="F749" s="57"/>
      <c r="G749" s="57"/>
      <c r="H749" s="57"/>
      <c r="I749" s="57"/>
      <c r="J749" s="57"/>
      <c r="K749" s="57"/>
      <c r="L749" s="57"/>
      <c r="M749" s="57"/>
      <c r="N749" s="57"/>
      <c r="O749" s="63"/>
      <c r="P749" s="57"/>
      <c r="Q749" s="57"/>
      <c r="R749" s="57"/>
      <c r="S749" s="57"/>
      <c r="T749" s="57"/>
      <c r="U749" s="57"/>
      <c r="V749" s="57"/>
      <c r="W749" s="57"/>
      <c r="X749" s="57"/>
      <c r="Y749" s="57"/>
      <c r="Z749" s="57"/>
      <c r="AA749" s="57"/>
      <c r="AB749" s="57"/>
      <c r="AC749" s="57"/>
      <c r="AD749" s="57"/>
      <c r="AE749" s="57"/>
      <c r="AF749" s="64"/>
      <c r="AG749" s="64"/>
      <c r="AH749" s="64"/>
      <c r="AI749" s="64"/>
      <c r="AJ749" s="61"/>
      <c r="AL749" s="62"/>
      <c r="AM749" s="24"/>
      <c r="AS749" s="24"/>
      <c r="AT749" s="24"/>
      <c r="AU749" s="24"/>
      <c r="AV749" s="24"/>
      <c r="AW749" s="24"/>
      <c r="AX749" s="24"/>
      <c r="AZ749" s="171"/>
      <c r="BA749" s="171"/>
      <c r="BB749" s="57"/>
      <c r="BC749" s="203"/>
      <c r="BD749" s="24"/>
      <c r="BE749" s="151"/>
      <c r="BG749" s="151"/>
      <c r="BI749" s="151"/>
      <c r="BL749" s="152"/>
    </row>
    <row r="750" spans="1:64" s="169" customFormat="1">
      <c r="A750" s="24"/>
      <c r="B750" s="24"/>
      <c r="C750" s="57"/>
      <c r="D750" s="57"/>
      <c r="E750" s="57"/>
      <c r="F750" s="57"/>
      <c r="G750" s="57"/>
      <c r="H750" s="57"/>
      <c r="I750" s="57"/>
      <c r="J750" s="57"/>
      <c r="K750" s="57"/>
      <c r="L750" s="57"/>
      <c r="M750" s="57"/>
      <c r="N750" s="57"/>
      <c r="O750" s="63"/>
      <c r="P750" s="57"/>
      <c r="Q750" s="57"/>
      <c r="R750" s="57"/>
      <c r="S750" s="57"/>
      <c r="T750" s="57"/>
      <c r="U750" s="57"/>
      <c r="V750" s="57"/>
      <c r="W750" s="57"/>
      <c r="X750" s="57"/>
      <c r="Y750" s="57"/>
      <c r="Z750" s="57"/>
      <c r="AA750" s="57"/>
      <c r="AB750" s="57"/>
      <c r="AC750" s="57"/>
      <c r="AD750" s="57"/>
      <c r="AE750" s="57"/>
      <c r="AF750" s="64"/>
      <c r="AG750" s="64"/>
      <c r="AH750" s="64"/>
      <c r="AI750" s="64"/>
      <c r="AJ750" s="61"/>
      <c r="AL750" s="62"/>
      <c r="AM750" s="24"/>
      <c r="AS750" s="24"/>
      <c r="AT750" s="24"/>
      <c r="AU750" s="24"/>
      <c r="AV750" s="24"/>
      <c r="AW750" s="24"/>
      <c r="AX750" s="24"/>
      <c r="AZ750" s="171"/>
      <c r="BA750" s="171"/>
      <c r="BB750" s="57"/>
      <c r="BC750" s="203"/>
      <c r="BD750" s="24"/>
      <c r="BE750" s="151"/>
      <c r="BG750" s="151"/>
      <c r="BI750" s="151"/>
      <c r="BL750" s="152"/>
    </row>
    <row r="751" spans="1:64" s="169" customFormat="1">
      <c r="A751" s="24"/>
      <c r="B751" s="24"/>
      <c r="C751" s="57"/>
      <c r="D751" s="57"/>
      <c r="E751" s="57"/>
      <c r="F751" s="57"/>
      <c r="G751" s="57"/>
      <c r="H751" s="57"/>
      <c r="I751" s="57"/>
      <c r="J751" s="57"/>
      <c r="K751" s="57"/>
      <c r="L751" s="57"/>
      <c r="M751" s="57"/>
      <c r="N751" s="57"/>
      <c r="O751" s="63"/>
      <c r="P751" s="57"/>
      <c r="Q751" s="57"/>
      <c r="R751" s="57"/>
      <c r="S751" s="57"/>
      <c r="T751" s="57"/>
      <c r="U751" s="57"/>
      <c r="V751" s="57"/>
      <c r="W751" s="57"/>
      <c r="X751" s="57"/>
      <c r="Y751" s="57"/>
      <c r="Z751" s="57"/>
      <c r="AA751" s="57"/>
      <c r="AB751" s="57"/>
      <c r="AC751" s="57"/>
      <c r="AD751" s="57"/>
      <c r="AE751" s="57"/>
      <c r="AF751" s="64"/>
      <c r="AG751" s="64"/>
      <c r="AH751" s="64"/>
      <c r="AI751" s="64"/>
      <c r="AJ751" s="61"/>
      <c r="AL751" s="62"/>
      <c r="AM751" s="24"/>
      <c r="AS751" s="24"/>
      <c r="AT751" s="24"/>
      <c r="AU751" s="24"/>
      <c r="AV751" s="24"/>
      <c r="AW751" s="24"/>
      <c r="AX751" s="24"/>
      <c r="AZ751" s="171"/>
      <c r="BA751" s="171"/>
      <c r="BB751" s="57"/>
      <c r="BC751" s="203"/>
      <c r="BD751" s="24"/>
      <c r="BE751" s="151"/>
      <c r="BG751" s="151"/>
      <c r="BI751" s="151"/>
      <c r="BL751" s="152"/>
    </row>
    <row r="752" spans="1:64" s="169" customFormat="1">
      <c r="A752" s="24"/>
      <c r="B752" s="24"/>
      <c r="C752" s="57"/>
      <c r="D752" s="57"/>
      <c r="E752" s="57"/>
      <c r="F752" s="57"/>
      <c r="G752" s="57"/>
      <c r="H752" s="57"/>
      <c r="I752" s="57"/>
      <c r="J752" s="57"/>
      <c r="K752" s="57"/>
      <c r="L752" s="57"/>
      <c r="M752" s="57"/>
      <c r="N752" s="57"/>
      <c r="O752" s="63"/>
      <c r="P752" s="57"/>
      <c r="Q752" s="57"/>
      <c r="R752" s="57"/>
      <c r="S752" s="57"/>
      <c r="T752" s="57"/>
      <c r="U752" s="57"/>
      <c r="V752" s="57"/>
      <c r="W752" s="57"/>
      <c r="X752" s="57"/>
      <c r="Y752" s="57"/>
      <c r="Z752" s="57"/>
      <c r="AA752" s="57"/>
      <c r="AB752" s="57"/>
      <c r="AC752" s="57"/>
      <c r="AD752" s="57"/>
      <c r="AE752" s="57"/>
      <c r="AF752" s="64"/>
      <c r="AG752" s="64"/>
      <c r="AH752" s="64"/>
      <c r="AI752" s="64"/>
      <c r="AJ752" s="61"/>
      <c r="AL752" s="62"/>
      <c r="AM752" s="24"/>
      <c r="AS752" s="24"/>
      <c r="AT752" s="24"/>
      <c r="AU752" s="24"/>
      <c r="AV752" s="24"/>
      <c r="AW752" s="24"/>
      <c r="AX752" s="24"/>
      <c r="AZ752" s="171"/>
      <c r="BA752" s="171"/>
      <c r="BB752" s="57"/>
      <c r="BC752" s="203"/>
      <c r="BD752" s="24"/>
      <c r="BE752" s="151"/>
      <c r="BG752" s="151"/>
      <c r="BI752" s="151"/>
      <c r="BL752" s="152"/>
    </row>
    <row r="753" spans="1:64" s="169" customFormat="1">
      <c r="A753" s="24"/>
      <c r="B753" s="24"/>
      <c r="C753" s="57"/>
      <c r="D753" s="57"/>
      <c r="E753" s="57"/>
      <c r="F753" s="57"/>
      <c r="G753" s="57"/>
      <c r="H753" s="57"/>
      <c r="I753" s="57"/>
      <c r="J753" s="57"/>
      <c r="K753" s="57"/>
      <c r="L753" s="57"/>
      <c r="M753" s="57"/>
      <c r="N753" s="57"/>
      <c r="O753" s="63"/>
      <c r="P753" s="57"/>
      <c r="Q753" s="57"/>
      <c r="R753" s="57"/>
      <c r="S753" s="57"/>
      <c r="T753" s="57"/>
      <c r="U753" s="57"/>
      <c r="V753" s="57"/>
      <c r="W753" s="57"/>
      <c r="X753" s="57"/>
      <c r="Y753" s="57"/>
      <c r="Z753" s="57"/>
      <c r="AA753" s="57"/>
      <c r="AB753" s="57"/>
      <c r="AC753" s="57"/>
      <c r="AD753" s="57"/>
      <c r="AE753" s="57"/>
      <c r="AF753" s="64"/>
      <c r="AG753" s="64"/>
      <c r="AH753" s="64"/>
      <c r="AI753" s="64"/>
      <c r="AJ753" s="61"/>
      <c r="AL753" s="62"/>
      <c r="AM753" s="24"/>
      <c r="AS753" s="24"/>
      <c r="AT753" s="24"/>
      <c r="AU753" s="24"/>
      <c r="AV753" s="24"/>
      <c r="AW753" s="24"/>
      <c r="AX753" s="24"/>
      <c r="AZ753" s="171"/>
      <c r="BA753" s="171"/>
      <c r="BB753" s="57"/>
      <c r="BC753" s="203"/>
      <c r="BD753" s="24"/>
      <c r="BE753" s="151"/>
      <c r="BG753" s="151"/>
      <c r="BI753" s="151"/>
      <c r="BL753" s="152"/>
    </row>
    <row r="754" spans="1:64" s="169" customFormat="1">
      <c r="A754" s="24"/>
      <c r="B754" s="24"/>
      <c r="C754" s="57"/>
      <c r="D754" s="57"/>
      <c r="E754" s="57"/>
      <c r="F754" s="57"/>
      <c r="G754" s="57"/>
      <c r="H754" s="57"/>
      <c r="I754" s="57"/>
      <c r="J754" s="57"/>
      <c r="K754" s="57"/>
      <c r="L754" s="57"/>
      <c r="M754" s="57"/>
      <c r="N754" s="57"/>
      <c r="O754" s="63"/>
      <c r="P754" s="57"/>
      <c r="Q754" s="57"/>
      <c r="R754" s="57"/>
      <c r="S754" s="57"/>
      <c r="T754" s="57"/>
      <c r="U754" s="57"/>
      <c r="V754" s="57"/>
      <c r="W754" s="57"/>
      <c r="X754" s="57"/>
      <c r="Y754" s="57"/>
      <c r="Z754" s="57"/>
      <c r="AA754" s="57"/>
      <c r="AB754" s="57"/>
      <c r="AC754" s="57"/>
      <c r="AD754" s="57"/>
      <c r="AE754" s="57"/>
      <c r="AF754" s="64"/>
      <c r="AG754" s="64"/>
      <c r="AH754" s="64"/>
      <c r="AI754" s="64"/>
      <c r="AJ754" s="61"/>
      <c r="AL754" s="62"/>
      <c r="AM754" s="24"/>
      <c r="AS754" s="24"/>
      <c r="AT754" s="24"/>
      <c r="AU754" s="24"/>
      <c r="AV754" s="24"/>
      <c r="AW754" s="24"/>
      <c r="AX754" s="24"/>
      <c r="AZ754" s="171"/>
      <c r="BA754" s="171"/>
      <c r="BB754" s="57"/>
      <c r="BC754" s="203"/>
      <c r="BD754" s="24"/>
      <c r="BE754" s="151"/>
      <c r="BG754" s="151"/>
      <c r="BI754" s="151"/>
      <c r="BL754" s="152"/>
    </row>
    <row r="755" spans="1:64" s="169" customFormat="1">
      <c r="A755" s="24"/>
      <c r="B755" s="24"/>
      <c r="C755" s="57"/>
      <c r="D755" s="57"/>
      <c r="E755" s="57"/>
      <c r="F755" s="57"/>
      <c r="G755" s="57"/>
      <c r="H755" s="57"/>
      <c r="I755" s="57"/>
      <c r="J755" s="57"/>
      <c r="K755" s="57"/>
      <c r="L755" s="57"/>
      <c r="M755" s="57"/>
      <c r="N755" s="57"/>
      <c r="O755" s="63"/>
      <c r="P755" s="57"/>
      <c r="Q755" s="57"/>
      <c r="R755" s="57"/>
      <c r="S755" s="57"/>
      <c r="T755" s="57"/>
      <c r="U755" s="57"/>
      <c r="V755" s="57"/>
      <c r="W755" s="57"/>
      <c r="X755" s="57"/>
      <c r="Y755" s="57"/>
      <c r="Z755" s="57"/>
      <c r="AA755" s="57"/>
      <c r="AB755" s="57"/>
      <c r="AC755" s="57"/>
      <c r="AD755" s="57"/>
      <c r="AE755" s="57"/>
      <c r="AF755" s="64"/>
      <c r="AG755" s="64"/>
      <c r="AH755" s="64"/>
      <c r="AI755" s="64"/>
      <c r="AJ755" s="61"/>
      <c r="AL755" s="62"/>
      <c r="AM755" s="24"/>
      <c r="AS755" s="24"/>
      <c r="AT755" s="24"/>
      <c r="AU755" s="24"/>
      <c r="AV755" s="24"/>
      <c r="AW755" s="24"/>
      <c r="AX755" s="24"/>
      <c r="AZ755" s="171"/>
      <c r="BA755" s="171"/>
      <c r="BB755" s="57"/>
      <c r="BC755" s="203"/>
      <c r="BD755" s="24"/>
      <c r="BE755" s="151"/>
      <c r="BG755" s="151"/>
      <c r="BI755" s="151"/>
      <c r="BL755" s="152"/>
    </row>
    <row r="756" spans="1:64" s="169" customFormat="1">
      <c r="A756" s="24"/>
      <c r="B756" s="24"/>
      <c r="C756" s="57"/>
      <c r="D756" s="57"/>
      <c r="E756" s="57"/>
      <c r="F756" s="57"/>
      <c r="G756" s="57"/>
      <c r="H756" s="57"/>
      <c r="I756" s="57"/>
      <c r="J756" s="57"/>
      <c r="K756" s="57"/>
      <c r="L756" s="57"/>
      <c r="M756" s="57"/>
      <c r="N756" s="57"/>
      <c r="O756" s="63"/>
      <c r="P756" s="57"/>
      <c r="Q756" s="57"/>
      <c r="R756" s="57"/>
      <c r="S756" s="57"/>
      <c r="T756" s="57"/>
      <c r="U756" s="57"/>
      <c r="V756" s="57"/>
      <c r="W756" s="57"/>
      <c r="X756" s="57"/>
      <c r="Y756" s="57"/>
      <c r="Z756" s="57"/>
      <c r="AA756" s="57"/>
      <c r="AB756" s="57"/>
      <c r="AC756" s="57"/>
      <c r="AD756" s="57"/>
      <c r="AE756" s="57"/>
      <c r="AF756" s="64"/>
      <c r="AG756" s="64"/>
      <c r="AH756" s="64"/>
      <c r="AI756" s="64"/>
      <c r="AJ756" s="61"/>
      <c r="AL756" s="62"/>
      <c r="AM756" s="24"/>
      <c r="AS756" s="24"/>
      <c r="AT756" s="24"/>
      <c r="AU756" s="24"/>
      <c r="AV756" s="24"/>
      <c r="AW756" s="24"/>
      <c r="AX756" s="24"/>
      <c r="AZ756" s="171"/>
      <c r="BA756" s="171"/>
      <c r="BB756" s="57"/>
      <c r="BC756" s="203"/>
      <c r="BD756" s="24"/>
      <c r="BE756" s="151"/>
      <c r="BG756" s="151"/>
      <c r="BI756" s="151"/>
      <c r="BL756" s="152"/>
    </row>
    <row r="757" spans="1:64" s="169" customFormat="1">
      <c r="A757" s="24"/>
      <c r="B757" s="24"/>
      <c r="C757" s="57"/>
      <c r="D757" s="57"/>
      <c r="E757" s="57"/>
      <c r="F757" s="57"/>
      <c r="G757" s="57"/>
      <c r="H757" s="57"/>
      <c r="I757" s="57"/>
      <c r="J757" s="57"/>
      <c r="K757" s="57"/>
      <c r="L757" s="57"/>
      <c r="M757" s="57"/>
      <c r="N757" s="57"/>
      <c r="O757" s="63"/>
      <c r="P757" s="57"/>
      <c r="Q757" s="57"/>
      <c r="R757" s="57"/>
      <c r="S757" s="57"/>
      <c r="T757" s="57"/>
      <c r="U757" s="57"/>
      <c r="V757" s="57"/>
      <c r="W757" s="57"/>
      <c r="X757" s="57"/>
      <c r="Y757" s="57"/>
      <c r="Z757" s="57"/>
      <c r="AA757" s="57"/>
      <c r="AB757" s="57"/>
      <c r="AC757" s="57"/>
      <c r="AD757" s="57"/>
      <c r="AE757" s="57"/>
      <c r="AF757" s="64"/>
      <c r="AG757" s="64"/>
      <c r="AH757" s="64"/>
      <c r="AI757" s="64"/>
      <c r="AJ757" s="61"/>
      <c r="AL757" s="62"/>
      <c r="AM757" s="24"/>
      <c r="AS757" s="24"/>
      <c r="AT757" s="24"/>
      <c r="AU757" s="24"/>
      <c r="AV757" s="24"/>
      <c r="AW757" s="24"/>
      <c r="AX757" s="24"/>
      <c r="AZ757" s="171"/>
      <c r="BA757" s="171"/>
      <c r="BB757" s="57"/>
      <c r="BC757" s="203"/>
      <c r="BD757" s="24"/>
      <c r="BE757" s="151"/>
      <c r="BG757" s="151"/>
      <c r="BI757" s="151"/>
      <c r="BL757" s="152"/>
    </row>
    <row r="758" spans="1:64" s="169" customFormat="1">
      <c r="A758" s="24"/>
      <c r="B758" s="24"/>
      <c r="C758" s="57"/>
      <c r="D758" s="57"/>
      <c r="E758" s="57"/>
      <c r="F758" s="57"/>
      <c r="G758" s="57"/>
      <c r="H758" s="57"/>
      <c r="I758" s="57"/>
      <c r="J758" s="57"/>
      <c r="K758" s="57"/>
      <c r="L758" s="57"/>
      <c r="M758" s="57"/>
      <c r="N758" s="57"/>
      <c r="O758" s="63"/>
      <c r="P758" s="57"/>
      <c r="Q758" s="57"/>
      <c r="R758" s="57"/>
      <c r="S758" s="57"/>
      <c r="T758" s="57"/>
      <c r="U758" s="57"/>
      <c r="V758" s="57"/>
      <c r="W758" s="57"/>
      <c r="X758" s="57"/>
      <c r="Y758" s="57"/>
      <c r="Z758" s="57"/>
      <c r="AA758" s="57"/>
      <c r="AB758" s="57"/>
      <c r="AC758" s="57"/>
      <c r="AD758" s="57"/>
      <c r="AE758" s="57"/>
      <c r="AF758" s="64"/>
      <c r="AG758" s="64"/>
      <c r="AH758" s="64"/>
      <c r="AI758" s="64"/>
      <c r="AJ758" s="61"/>
      <c r="AL758" s="62"/>
      <c r="AM758" s="24"/>
      <c r="AS758" s="24"/>
      <c r="AT758" s="24"/>
      <c r="AU758" s="24"/>
      <c r="AV758" s="24"/>
      <c r="AW758" s="24"/>
      <c r="AX758" s="24"/>
      <c r="AZ758" s="171"/>
      <c r="BA758" s="171"/>
      <c r="BB758" s="57"/>
      <c r="BC758" s="203"/>
      <c r="BD758" s="24"/>
      <c r="BE758" s="151"/>
      <c r="BG758" s="151"/>
      <c r="BI758" s="151"/>
      <c r="BL758" s="152"/>
    </row>
    <row r="759" spans="1:64" s="169" customFormat="1">
      <c r="A759" s="24"/>
      <c r="B759" s="24"/>
      <c r="C759" s="57"/>
      <c r="D759" s="57"/>
      <c r="E759" s="57"/>
      <c r="F759" s="57"/>
      <c r="G759" s="57"/>
      <c r="H759" s="57"/>
      <c r="I759" s="57"/>
      <c r="J759" s="57"/>
      <c r="K759" s="57"/>
      <c r="L759" s="57"/>
      <c r="M759" s="57"/>
      <c r="N759" s="57"/>
      <c r="O759" s="63"/>
      <c r="P759" s="57"/>
      <c r="Q759" s="57"/>
      <c r="R759" s="57"/>
      <c r="S759" s="57"/>
      <c r="T759" s="57"/>
      <c r="U759" s="57"/>
      <c r="V759" s="57"/>
      <c r="W759" s="57"/>
      <c r="X759" s="57"/>
      <c r="Y759" s="57"/>
      <c r="Z759" s="57"/>
      <c r="AA759" s="57"/>
      <c r="AB759" s="57"/>
      <c r="AC759" s="57"/>
      <c r="AD759" s="57"/>
      <c r="AE759" s="57"/>
      <c r="AF759" s="64"/>
      <c r="AG759" s="64"/>
      <c r="AH759" s="64"/>
      <c r="AI759" s="64"/>
      <c r="AJ759" s="61"/>
      <c r="AL759" s="62"/>
      <c r="AM759" s="24"/>
      <c r="AS759" s="24"/>
      <c r="AT759" s="24"/>
      <c r="AU759" s="24"/>
      <c r="AV759" s="24"/>
      <c r="AW759" s="24"/>
      <c r="AX759" s="24"/>
      <c r="AZ759" s="171"/>
      <c r="BA759" s="171"/>
      <c r="BB759" s="57"/>
      <c r="BC759" s="203"/>
      <c r="BD759" s="24"/>
      <c r="BE759" s="151"/>
      <c r="BG759" s="151"/>
      <c r="BI759" s="151"/>
      <c r="BL759" s="152"/>
    </row>
    <row r="760" spans="1:64" s="169" customFormat="1">
      <c r="A760" s="24"/>
      <c r="B760" s="24"/>
      <c r="C760" s="57"/>
      <c r="D760" s="57"/>
      <c r="E760" s="57"/>
      <c r="F760" s="57"/>
      <c r="G760" s="57"/>
      <c r="H760" s="57"/>
      <c r="I760" s="57"/>
      <c r="J760" s="57"/>
      <c r="K760" s="57"/>
      <c r="L760" s="57"/>
      <c r="M760" s="57"/>
      <c r="N760" s="57"/>
      <c r="O760" s="63"/>
      <c r="P760" s="57"/>
      <c r="Q760" s="57"/>
      <c r="R760" s="57"/>
      <c r="S760" s="57"/>
      <c r="T760" s="57"/>
      <c r="U760" s="57"/>
      <c r="V760" s="57"/>
      <c r="W760" s="57"/>
      <c r="X760" s="57"/>
      <c r="Y760" s="57"/>
      <c r="Z760" s="57"/>
      <c r="AA760" s="57"/>
      <c r="AB760" s="57"/>
      <c r="AC760" s="57"/>
      <c r="AD760" s="57"/>
      <c r="AE760" s="57"/>
      <c r="AF760" s="64"/>
      <c r="AG760" s="64"/>
      <c r="AH760" s="64"/>
      <c r="AI760" s="64"/>
      <c r="AJ760" s="61"/>
      <c r="AL760" s="62"/>
      <c r="AM760" s="24"/>
      <c r="AS760" s="24"/>
      <c r="AT760" s="24"/>
      <c r="AU760" s="24"/>
      <c r="AV760" s="24"/>
      <c r="AW760" s="24"/>
      <c r="AX760" s="24"/>
      <c r="AZ760" s="171"/>
      <c r="BA760" s="171"/>
      <c r="BB760" s="57"/>
      <c r="BC760" s="203"/>
      <c r="BD760" s="24"/>
      <c r="BE760" s="151"/>
      <c r="BG760" s="151"/>
      <c r="BI760" s="151"/>
      <c r="BL760" s="152"/>
    </row>
    <row r="761" spans="1:64" s="169" customFormat="1">
      <c r="A761" s="24"/>
      <c r="B761" s="24"/>
      <c r="C761" s="57"/>
      <c r="D761" s="57"/>
      <c r="E761" s="57"/>
      <c r="F761" s="57"/>
      <c r="G761" s="57"/>
      <c r="H761" s="57"/>
      <c r="I761" s="57"/>
      <c r="J761" s="57"/>
      <c r="K761" s="57"/>
      <c r="L761" s="57"/>
      <c r="M761" s="57"/>
      <c r="N761" s="57"/>
      <c r="O761" s="63"/>
      <c r="P761" s="57"/>
      <c r="Q761" s="57"/>
      <c r="R761" s="57"/>
      <c r="S761" s="57"/>
      <c r="T761" s="57"/>
      <c r="U761" s="57"/>
      <c r="V761" s="57"/>
      <c r="W761" s="57"/>
      <c r="X761" s="57"/>
      <c r="Y761" s="57"/>
      <c r="Z761" s="57"/>
      <c r="AA761" s="57"/>
      <c r="AB761" s="57"/>
      <c r="AC761" s="57"/>
      <c r="AD761" s="57"/>
      <c r="AE761" s="57"/>
      <c r="AF761" s="64"/>
      <c r="AG761" s="64"/>
      <c r="AH761" s="64"/>
      <c r="AI761" s="64"/>
      <c r="AJ761" s="61"/>
      <c r="AL761" s="62"/>
      <c r="AM761" s="24"/>
      <c r="AS761" s="24"/>
      <c r="AT761" s="24"/>
      <c r="AU761" s="24"/>
      <c r="AV761" s="24"/>
      <c r="AW761" s="24"/>
      <c r="AX761" s="24"/>
      <c r="AZ761" s="171"/>
      <c r="BA761" s="171"/>
      <c r="BB761" s="57"/>
      <c r="BC761" s="203"/>
      <c r="BD761" s="24"/>
      <c r="BE761" s="151"/>
      <c r="BG761" s="151"/>
      <c r="BI761" s="151"/>
      <c r="BL761" s="152"/>
    </row>
    <row r="762" spans="1:64" s="169" customFormat="1">
      <c r="A762" s="24"/>
      <c r="B762" s="24"/>
      <c r="C762" s="57"/>
      <c r="D762" s="57"/>
      <c r="E762" s="57"/>
      <c r="F762" s="57"/>
      <c r="G762" s="57"/>
      <c r="H762" s="57"/>
      <c r="I762" s="57"/>
      <c r="J762" s="57"/>
      <c r="K762" s="57"/>
      <c r="L762" s="57"/>
      <c r="M762" s="57"/>
      <c r="N762" s="57"/>
      <c r="O762" s="63"/>
      <c r="P762" s="57"/>
      <c r="Q762" s="57"/>
      <c r="R762" s="57"/>
      <c r="S762" s="57"/>
      <c r="T762" s="57"/>
      <c r="U762" s="57"/>
      <c r="V762" s="57"/>
      <c r="W762" s="57"/>
      <c r="X762" s="57"/>
      <c r="Y762" s="57"/>
      <c r="Z762" s="57"/>
      <c r="AA762" s="57"/>
      <c r="AB762" s="57"/>
      <c r="AC762" s="57"/>
      <c r="AD762" s="57"/>
      <c r="AE762" s="57"/>
      <c r="AF762" s="64"/>
      <c r="AG762" s="64"/>
      <c r="AH762" s="64"/>
      <c r="AI762" s="64"/>
      <c r="AJ762" s="61"/>
      <c r="AL762" s="62"/>
      <c r="AM762" s="24"/>
      <c r="AS762" s="24"/>
      <c r="AT762" s="24"/>
      <c r="AU762" s="24"/>
      <c r="AV762" s="24"/>
      <c r="AW762" s="24"/>
      <c r="AX762" s="24"/>
      <c r="AZ762" s="171"/>
      <c r="BA762" s="171"/>
      <c r="BB762" s="57"/>
      <c r="BC762" s="203"/>
      <c r="BD762" s="24"/>
      <c r="BE762" s="151"/>
      <c r="BG762" s="151"/>
      <c r="BI762" s="151"/>
      <c r="BL762" s="152"/>
    </row>
    <row r="763" spans="1:64" s="169" customFormat="1">
      <c r="A763" s="24"/>
      <c r="B763" s="24"/>
      <c r="C763" s="57"/>
      <c r="D763" s="57"/>
      <c r="E763" s="57"/>
      <c r="F763" s="57"/>
      <c r="G763" s="57"/>
      <c r="H763" s="57"/>
      <c r="I763" s="57"/>
      <c r="J763" s="57"/>
      <c r="K763" s="57"/>
      <c r="L763" s="57"/>
      <c r="M763" s="57"/>
      <c r="N763" s="57"/>
      <c r="O763" s="63"/>
      <c r="P763" s="57"/>
      <c r="Q763" s="57"/>
      <c r="R763" s="57"/>
      <c r="S763" s="57"/>
      <c r="T763" s="57"/>
      <c r="U763" s="57"/>
      <c r="V763" s="57"/>
      <c r="W763" s="57"/>
      <c r="X763" s="57"/>
      <c r="Y763" s="57"/>
      <c r="Z763" s="57"/>
      <c r="AA763" s="57"/>
      <c r="AB763" s="57"/>
      <c r="AC763" s="57"/>
      <c r="AD763" s="57"/>
      <c r="AE763" s="57"/>
      <c r="AF763" s="64"/>
      <c r="AG763" s="64"/>
      <c r="AH763" s="64"/>
      <c r="AI763" s="64"/>
      <c r="AJ763" s="61"/>
      <c r="AL763" s="62"/>
      <c r="AM763" s="24"/>
      <c r="AS763" s="24"/>
      <c r="AT763" s="24"/>
      <c r="AU763" s="24"/>
      <c r="AV763" s="24"/>
      <c r="AW763" s="24"/>
      <c r="AX763" s="24"/>
      <c r="AZ763" s="171"/>
      <c r="BA763" s="171"/>
      <c r="BB763" s="57"/>
      <c r="BC763" s="203"/>
      <c r="BD763" s="24"/>
      <c r="BE763" s="151"/>
      <c r="BG763" s="151"/>
      <c r="BI763" s="151"/>
      <c r="BL763" s="152"/>
    </row>
    <row r="764" spans="1:64" s="169" customFormat="1">
      <c r="A764" s="24"/>
      <c r="B764" s="24"/>
      <c r="C764" s="57"/>
      <c r="D764" s="57"/>
      <c r="E764" s="57"/>
      <c r="F764" s="57"/>
      <c r="G764" s="57"/>
      <c r="H764" s="57"/>
      <c r="I764" s="57"/>
      <c r="J764" s="57"/>
      <c r="K764" s="57"/>
      <c r="L764" s="57"/>
      <c r="M764" s="57"/>
      <c r="N764" s="57"/>
      <c r="O764" s="63"/>
      <c r="P764" s="57"/>
      <c r="Q764" s="57"/>
      <c r="R764" s="57"/>
      <c r="S764" s="57"/>
      <c r="T764" s="57"/>
      <c r="U764" s="57"/>
      <c r="V764" s="57"/>
      <c r="W764" s="57"/>
      <c r="X764" s="57"/>
      <c r="Y764" s="57"/>
      <c r="Z764" s="57"/>
      <c r="AA764" s="57"/>
      <c r="AB764" s="57"/>
      <c r="AC764" s="57"/>
      <c r="AD764" s="57"/>
      <c r="AE764" s="57"/>
      <c r="AF764" s="64"/>
      <c r="AG764" s="64"/>
      <c r="AH764" s="64"/>
      <c r="AI764" s="64"/>
      <c r="AJ764" s="61"/>
      <c r="AL764" s="62"/>
      <c r="AM764" s="24"/>
      <c r="AS764" s="24"/>
      <c r="AT764" s="24"/>
      <c r="AU764" s="24"/>
      <c r="AV764" s="24"/>
      <c r="AW764" s="24"/>
      <c r="AX764" s="24"/>
      <c r="AZ764" s="171"/>
      <c r="BA764" s="171"/>
      <c r="BB764" s="57"/>
      <c r="BC764" s="203"/>
      <c r="BD764" s="24"/>
      <c r="BE764" s="151"/>
      <c r="BG764" s="151"/>
      <c r="BI764" s="151"/>
      <c r="BL764" s="152"/>
    </row>
    <row r="765" spans="1:64" s="169" customFormat="1">
      <c r="A765" s="24"/>
      <c r="B765" s="24"/>
      <c r="C765" s="57"/>
      <c r="D765" s="57"/>
      <c r="E765" s="57"/>
      <c r="F765" s="57"/>
      <c r="G765" s="57"/>
      <c r="H765" s="57"/>
      <c r="I765" s="57"/>
      <c r="J765" s="57"/>
      <c r="K765" s="57"/>
      <c r="L765" s="57"/>
      <c r="M765" s="57"/>
      <c r="N765" s="57"/>
      <c r="O765" s="63"/>
      <c r="P765" s="57"/>
      <c r="Q765" s="57"/>
      <c r="R765" s="57"/>
      <c r="S765" s="57"/>
      <c r="T765" s="57"/>
      <c r="U765" s="57"/>
      <c r="V765" s="57"/>
      <c r="W765" s="57"/>
      <c r="X765" s="57"/>
      <c r="Y765" s="57"/>
      <c r="Z765" s="57"/>
      <c r="AA765" s="57"/>
      <c r="AB765" s="57"/>
      <c r="AC765" s="57"/>
      <c r="AD765" s="57"/>
      <c r="AE765" s="57"/>
      <c r="AF765" s="64"/>
      <c r="AG765" s="64"/>
      <c r="AH765" s="64"/>
      <c r="AI765" s="64"/>
      <c r="AJ765" s="61"/>
      <c r="AL765" s="62"/>
      <c r="AM765" s="24"/>
      <c r="AS765" s="24"/>
      <c r="AT765" s="24"/>
      <c r="AU765" s="24"/>
      <c r="AV765" s="24"/>
      <c r="AW765" s="24"/>
      <c r="AX765" s="24"/>
      <c r="AZ765" s="171"/>
      <c r="BA765" s="171"/>
      <c r="BB765" s="57"/>
      <c r="BC765" s="203"/>
      <c r="BD765" s="24"/>
      <c r="BE765" s="151"/>
      <c r="BG765" s="151"/>
      <c r="BI765" s="151"/>
      <c r="BL765" s="152"/>
    </row>
    <row r="766" spans="1:64" s="169" customFormat="1">
      <c r="A766" s="24"/>
      <c r="B766" s="24"/>
      <c r="C766" s="57"/>
      <c r="D766" s="57"/>
      <c r="E766" s="57"/>
      <c r="F766" s="57"/>
      <c r="G766" s="57"/>
      <c r="H766" s="57"/>
      <c r="I766" s="57"/>
      <c r="J766" s="57"/>
      <c r="K766" s="57"/>
      <c r="L766" s="57"/>
      <c r="M766" s="57"/>
      <c r="N766" s="57"/>
      <c r="O766" s="63"/>
      <c r="P766" s="57"/>
      <c r="Q766" s="57"/>
      <c r="R766" s="57"/>
      <c r="S766" s="57"/>
      <c r="T766" s="57"/>
      <c r="U766" s="57"/>
      <c r="V766" s="57"/>
      <c r="W766" s="57"/>
      <c r="X766" s="57"/>
      <c r="Y766" s="57"/>
      <c r="Z766" s="57"/>
      <c r="AA766" s="57"/>
      <c r="AB766" s="57"/>
      <c r="AC766" s="57"/>
      <c r="AD766" s="57"/>
      <c r="AE766" s="57"/>
      <c r="AF766" s="64"/>
      <c r="AG766" s="64"/>
      <c r="AH766" s="64"/>
      <c r="AI766" s="64"/>
      <c r="AJ766" s="61"/>
      <c r="AL766" s="62"/>
      <c r="AM766" s="24"/>
      <c r="AS766" s="24"/>
      <c r="AT766" s="24"/>
      <c r="AU766" s="24"/>
      <c r="AV766" s="24"/>
      <c r="AW766" s="24"/>
      <c r="AX766" s="24"/>
      <c r="AZ766" s="171"/>
      <c r="BA766" s="171"/>
      <c r="BB766" s="57"/>
      <c r="BC766" s="203"/>
      <c r="BD766" s="24"/>
      <c r="BE766" s="151"/>
      <c r="BG766" s="151"/>
      <c r="BI766" s="151"/>
      <c r="BL766" s="152"/>
    </row>
    <row r="767" spans="1:64" s="169" customFormat="1">
      <c r="A767" s="24"/>
      <c r="B767" s="24"/>
      <c r="C767" s="57"/>
      <c r="D767" s="57"/>
      <c r="E767" s="57"/>
      <c r="F767" s="57"/>
      <c r="G767" s="57"/>
      <c r="H767" s="57"/>
      <c r="I767" s="57"/>
      <c r="J767" s="57"/>
      <c r="K767" s="57"/>
      <c r="L767" s="57"/>
      <c r="M767" s="57"/>
      <c r="N767" s="57"/>
      <c r="O767" s="63"/>
      <c r="P767" s="57"/>
      <c r="Q767" s="57"/>
      <c r="R767" s="57"/>
      <c r="S767" s="57"/>
      <c r="T767" s="57"/>
      <c r="U767" s="57"/>
      <c r="V767" s="57"/>
      <c r="W767" s="57"/>
      <c r="X767" s="57"/>
      <c r="Y767" s="57"/>
      <c r="Z767" s="57"/>
      <c r="AA767" s="57"/>
      <c r="AB767" s="57"/>
      <c r="AC767" s="57"/>
      <c r="AD767" s="57"/>
      <c r="AE767" s="57"/>
      <c r="AF767" s="64"/>
      <c r="AG767" s="64"/>
      <c r="AH767" s="64"/>
      <c r="AI767" s="64"/>
      <c r="AJ767" s="61"/>
      <c r="AL767" s="62"/>
      <c r="AM767" s="24"/>
      <c r="AS767" s="24"/>
      <c r="AT767" s="24"/>
      <c r="AU767" s="24"/>
      <c r="AV767" s="24"/>
      <c r="AW767" s="24"/>
      <c r="AX767" s="24"/>
      <c r="AZ767" s="171"/>
      <c r="BA767" s="171"/>
      <c r="BB767" s="57"/>
      <c r="BC767" s="203"/>
      <c r="BD767" s="24"/>
      <c r="BE767" s="151"/>
      <c r="BG767" s="151"/>
      <c r="BI767" s="151"/>
      <c r="BL767" s="152"/>
    </row>
    <row r="768" spans="1:64" s="169" customFormat="1">
      <c r="A768" s="24"/>
      <c r="B768" s="24"/>
      <c r="C768" s="57"/>
      <c r="D768" s="57"/>
      <c r="E768" s="57"/>
      <c r="F768" s="57"/>
      <c r="G768" s="57"/>
      <c r="H768" s="57"/>
      <c r="I768" s="57"/>
      <c r="J768" s="57"/>
      <c r="K768" s="57"/>
      <c r="L768" s="57"/>
      <c r="M768" s="57"/>
      <c r="N768" s="57"/>
      <c r="O768" s="63"/>
      <c r="P768" s="57"/>
      <c r="Q768" s="57"/>
      <c r="R768" s="57"/>
      <c r="S768" s="57"/>
      <c r="T768" s="57"/>
      <c r="U768" s="57"/>
      <c r="V768" s="57"/>
      <c r="W768" s="57"/>
      <c r="X768" s="57"/>
      <c r="Y768" s="57"/>
      <c r="Z768" s="57"/>
      <c r="AA768" s="57"/>
      <c r="AB768" s="57"/>
      <c r="AC768" s="57"/>
      <c r="AD768" s="57"/>
      <c r="AE768" s="57"/>
      <c r="AF768" s="64"/>
      <c r="AG768" s="64"/>
      <c r="AH768" s="64"/>
      <c r="AI768" s="64"/>
      <c r="AJ768" s="61"/>
      <c r="AL768" s="62"/>
      <c r="AM768" s="24"/>
      <c r="AS768" s="24"/>
      <c r="AT768" s="24"/>
      <c r="AU768" s="24"/>
      <c r="AV768" s="24"/>
      <c r="AW768" s="24"/>
      <c r="AX768" s="24"/>
      <c r="AZ768" s="171"/>
      <c r="BA768" s="171"/>
      <c r="BB768" s="57"/>
      <c r="BC768" s="203"/>
      <c r="BD768" s="24"/>
      <c r="BE768" s="151"/>
      <c r="BG768" s="151"/>
      <c r="BI768" s="151"/>
      <c r="BL768" s="152"/>
    </row>
    <row r="769" spans="1:64" s="169" customFormat="1">
      <c r="A769" s="24"/>
      <c r="B769" s="24"/>
      <c r="C769" s="57"/>
      <c r="D769" s="57"/>
      <c r="E769" s="57"/>
      <c r="F769" s="57"/>
      <c r="G769" s="57"/>
      <c r="H769" s="57"/>
      <c r="I769" s="57"/>
      <c r="J769" s="57"/>
      <c r="K769" s="57"/>
      <c r="L769" s="57"/>
      <c r="M769" s="57"/>
      <c r="N769" s="57"/>
      <c r="O769" s="63"/>
      <c r="P769" s="57"/>
      <c r="Q769" s="57"/>
      <c r="R769" s="57"/>
      <c r="S769" s="57"/>
      <c r="T769" s="57"/>
      <c r="U769" s="57"/>
      <c r="V769" s="57"/>
      <c r="W769" s="57"/>
      <c r="X769" s="57"/>
      <c r="Y769" s="57"/>
      <c r="Z769" s="57"/>
      <c r="AA769" s="57"/>
      <c r="AB769" s="57"/>
      <c r="AC769" s="57"/>
      <c r="AD769" s="57"/>
      <c r="AE769" s="57"/>
      <c r="AF769" s="64"/>
      <c r="AG769" s="64"/>
      <c r="AH769" s="64"/>
      <c r="AI769" s="64"/>
      <c r="AJ769" s="61"/>
      <c r="AL769" s="62"/>
      <c r="AM769" s="24"/>
      <c r="AS769" s="24"/>
      <c r="AT769" s="24"/>
      <c r="AU769" s="24"/>
      <c r="AV769" s="24"/>
      <c r="AW769" s="24"/>
      <c r="AX769" s="24"/>
      <c r="AZ769" s="171"/>
      <c r="BA769" s="171"/>
      <c r="BB769" s="57"/>
      <c r="BC769" s="203"/>
      <c r="BD769" s="24"/>
      <c r="BE769" s="151"/>
      <c r="BG769" s="151"/>
      <c r="BI769" s="151"/>
      <c r="BL769" s="152"/>
    </row>
    <row r="770" spans="1:64" s="169" customFormat="1">
      <c r="A770" s="24"/>
      <c r="B770" s="24"/>
      <c r="C770" s="57"/>
      <c r="D770" s="57"/>
      <c r="E770" s="57"/>
      <c r="F770" s="57"/>
      <c r="G770" s="57"/>
      <c r="H770" s="57"/>
      <c r="I770" s="57"/>
      <c r="J770" s="57"/>
      <c r="K770" s="57"/>
      <c r="L770" s="57"/>
      <c r="M770" s="57"/>
      <c r="N770" s="57"/>
      <c r="O770" s="63"/>
      <c r="P770" s="57"/>
      <c r="Q770" s="57"/>
      <c r="R770" s="57"/>
      <c r="S770" s="57"/>
      <c r="T770" s="57"/>
      <c r="U770" s="57"/>
      <c r="V770" s="57"/>
      <c r="W770" s="57"/>
      <c r="X770" s="57"/>
      <c r="Y770" s="57"/>
      <c r="Z770" s="57"/>
      <c r="AA770" s="57"/>
      <c r="AB770" s="57"/>
      <c r="AC770" s="57"/>
      <c r="AD770" s="57"/>
      <c r="AE770" s="57"/>
      <c r="AF770" s="64"/>
      <c r="AG770" s="64"/>
      <c r="AH770" s="64"/>
      <c r="AI770" s="64"/>
      <c r="AJ770" s="61"/>
      <c r="AL770" s="62"/>
      <c r="AM770" s="24"/>
      <c r="AS770" s="24"/>
      <c r="AT770" s="24"/>
      <c r="AU770" s="24"/>
      <c r="AV770" s="24"/>
      <c r="AW770" s="24"/>
      <c r="AX770" s="24"/>
      <c r="AZ770" s="171"/>
      <c r="BA770" s="171"/>
      <c r="BB770" s="57"/>
      <c r="BC770" s="203"/>
      <c r="BD770" s="24"/>
      <c r="BE770" s="151"/>
      <c r="BG770" s="151"/>
      <c r="BI770" s="151"/>
      <c r="BL770" s="152"/>
    </row>
    <row r="771" spans="1:64" s="169" customFormat="1">
      <c r="A771" s="24"/>
      <c r="B771" s="24"/>
      <c r="C771" s="57"/>
      <c r="D771" s="57"/>
      <c r="E771" s="57"/>
      <c r="F771" s="57"/>
      <c r="G771" s="57"/>
      <c r="H771" s="57"/>
      <c r="I771" s="57"/>
      <c r="J771" s="57"/>
      <c r="K771" s="57"/>
      <c r="L771" s="57"/>
      <c r="M771" s="57"/>
      <c r="N771" s="57"/>
      <c r="O771" s="63"/>
      <c r="P771" s="57"/>
      <c r="Q771" s="57"/>
      <c r="R771" s="57"/>
      <c r="S771" s="57"/>
      <c r="T771" s="57"/>
      <c r="U771" s="57"/>
      <c r="V771" s="57"/>
      <c r="W771" s="57"/>
      <c r="X771" s="57"/>
      <c r="Y771" s="57"/>
      <c r="Z771" s="57"/>
      <c r="AA771" s="57"/>
      <c r="AB771" s="57"/>
      <c r="AC771" s="57"/>
      <c r="AD771" s="57"/>
      <c r="AE771" s="57"/>
      <c r="AF771" s="64"/>
      <c r="AG771" s="64"/>
      <c r="AH771" s="64"/>
      <c r="AI771" s="64"/>
      <c r="AJ771" s="61"/>
      <c r="AL771" s="62"/>
      <c r="AM771" s="24"/>
      <c r="AS771" s="24"/>
      <c r="AT771" s="24"/>
      <c r="AU771" s="24"/>
      <c r="AV771" s="24"/>
      <c r="AW771" s="24"/>
      <c r="AX771" s="24"/>
      <c r="AZ771" s="171"/>
      <c r="BA771" s="171"/>
      <c r="BB771" s="57"/>
      <c r="BC771" s="203"/>
      <c r="BD771" s="24"/>
      <c r="BE771" s="151"/>
      <c r="BG771" s="151"/>
      <c r="BI771" s="151"/>
      <c r="BL771" s="152"/>
    </row>
    <row r="772" spans="1:64" s="169" customFormat="1">
      <c r="A772" s="24"/>
      <c r="B772" s="24"/>
      <c r="C772" s="57"/>
      <c r="D772" s="57"/>
      <c r="E772" s="57"/>
      <c r="F772" s="57"/>
      <c r="G772" s="57"/>
      <c r="H772" s="57"/>
      <c r="I772" s="57"/>
      <c r="J772" s="57"/>
      <c r="K772" s="57"/>
      <c r="L772" s="57"/>
      <c r="M772" s="57"/>
      <c r="N772" s="57"/>
      <c r="O772" s="63"/>
      <c r="P772" s="57"/>
      <c r="Q772" s="57"/>
      <c r="R772" s="57"/>
      <c r="S772" s="57"/>
      <c r="T772" s="57"/>
      <c r="U772" s="57"/>
      <c r="V772" s="57"/>
      <c r="W772" s="57"/>
      <c r="X772" s="57"/>
      <c r="Y772" s="57"/>
      <c r="Z772" s="57"/>
      <c r="AA772" s="57"/>
      <c r="AB772" s="57"/>
      <c r="AC772" s="57"/>
      <c r="AD772" s="57"/>
      <c r="AE772" s="57"/>
      <c r="AF772" s="64"/>
      <c r="AG772" s="64"/>
      <c r="AH772" s="64"/>
      <c r="AI772" s="64"/>
      <c r="AJ772" s="61"/>
      <c r="AL772" s="62"/>
      <c r="AM772" s="24"/>
      <c r="AS772" s="24"/>
      <c r="AT772" s="24"/>
      <c r="AU772" s="24"/>
      <c r="AV772" s="24"/>
      <c r="AW772" s="24"/>
      <c r="AX772" s="24"/>
      <c r="AZ772" s="171"/>
      <c r="BA772" s="171"/>
      <c r="BB772" s="57"/>
      <c r="BC772" s="203"/>
      <c r="BD772" s="24"/>
      <c r="BE772" s="151"/>
      <c r="BG772" s="151"/>
      <c r="BI772" s="151"/>
      <c r="BL772" s="152"/>
    </row>
    <row r="773" spans="1:64" s="169" customFormat="1">
      <c r="A773" s="24"/>
      <c r="B773" s="24"/>
      <c r="C773" s="57"/>
      <c r="D773" s="57"/>
      <c r="E773" s="57"/>
      <c r="F773" s="57"/>
      <c r="G773" s="57"/>
      <c r="H773" s="57"/>
      <c r="I773" s="57"/>
      <c r="J773" s="57"/>
      <c r="K773" s="57"/>
      <c r="L773" s="57"/>
      <c r="M773" s="57"/>
      <c r="N773" s="57"/>
      <c r="O773" s="63"/>
      <c r="P773" s="57"/>
      <c r="Q773" s="57"/>
      <c r="R773" s="57"/>
      <c r="S773" s="57"/>
      <c r="T773" s="57"/>
      <c r="U773" s="57"/>
      <c r="V773" s="57"/>
      <c r="W773" s="57"/>
      <c r="X773" s="57"/>
      <c r="Y773" s="57"/>
      <c r="Z773" s="57"/>
      <c r="AA773" s="57"/>
      <c r="AB773" s="57"/>
      <c r="AC773" s="57"/>
      <c r="AD773" s="57"/>
      <c r="AE773" s="57"/>
      <c r="AF773" s="64"/>
      <c r="AG773" s="64"/>
      <c r="AH773" s="64"/>
      <c r="AI773" s="64"/>
      <c r="AJ773" s="61"/>
      <c r="AL773" s="62"/>
      <c r="AM773" s="24"/>
      <c r="AS773" s="24"/>
      <c r="AT773" s="24"/>
      <c r="AU773" s="24"/>
      <c r="AV773" s="24"/>
      <c r="AW773" s="24"/>
      <c r="AX773" s="24"/>
      <c r="AZ773" s="171"/>
      <c r="BA773" s="171"/>
      <c r="BB773" s="57"/>
      <c r="BC773" s="203"/>
      <c r="BD773" s="24"/>
      <c r="BE773" s="151"/>
      <c r="BG773" s="151"/>
      <c r="BI773" s="151"/>
      <c r="BL773" s="152"/>
    </row>
    <row r="774" spans="1:64" s="169" customFormat="1">
      <c r="A774" s="24"/>
      <c r="B774" s="24"/>
      <c r="C774" s="57"/>
      <c r="D774" s="57"/>
      <c r="E774" s="57"/>
      <c r="F774" s="57"/>
      <c r="G774" s="57"/>
      <c r="H774" s="57"/>
      <c r="I774" s="57"/>
      <c r="J774" s="57"/>
      <c r="K774" s="57"/>
      <c r="L774" s="57"/>
      <c r="M774" s="57"/>
      <c r="N774" s="57"/>
      <c r="O774" s="63"/>
      <c r="P774" s="57"/>
      <c r="Q774" s="57"/>
      <c r="R774" s="57"/>
      <c r="S774" s="57"/>
      <c r="T774" s="57"/>
      <c r="U774" s="57"/>
      <c r="V774" s="57"/>
      <c r="W774" s="57"/>
      <c r="X774" s="57"/>
      <c r="Y774" s="57"/>
      <c r="Z774" s="57"/>
      <c r="AA774" s="57"/>
      <c r="AB774" s="57"/>
      <c r="AC774" s="57"/>
      <c r="AD774" s="57"/>
      <c r="AE774" s="57"/>
      <c r="AF774" s="64"/>
      <c r="AG774" s="64"/>
      <c r="AH774" s="64"/>
      <c r="AI774" s="64"/>
      <c r="AJ774" s="61"/>
      <c r="AL774" s="62"/>
      <c r="AM774" s="24"/>
      <c r="AS774" s="24"/>
      <c r="AT774" s="24"/>
      <c r="AU774" s="24"/>
      <c r="AV774" s="24"/>
      <c r="AW774" s="24"/>
      <c r="AX774" s="24"/>
      <c r="AZ774" s="171"/>
      <c r="BA774" s="171"/>
      <c r="BB774" s="57"/>
      <c r="BC774" s="203"/>
      <c r="BD774" s="24"/>
      <c r="BE774" s="151"/>
      <c r="BG774" s="151"/>
      <c r="BI774" s="151"/>
      <c r="BL774" s="152"/>
    </row>
    <row r="775" spans="1:64" s="169" customFormat="1">
      <c r="A775" s="24"/>
      <c r="B775" s="24"/>
      <c r="C775" s="57"/>
      <c r="D775" s="57"/>
      <c r="E775" s="57"/>
      <c r="F775" s="57"/>
      <c r="G775" s="57"/>
      <c r="H775" s="57"/>
      <c r="I775" s="57"/>
      <c r="J775" s="57"/>
      <c r="K775" s="57"/>
      <c r="L775" s="57"/>
      <c r="M775" s="57"/>
      <c r="N775" s="57"/>
      <c r="O775" s="63"/>
      <c r="P775" s="57"/>
      <c r="Q775" s="57"/>
      <c r="R775" s="57"/>
      <c r="S775" s="57"/>
      <c r="T775" s="57"/>
      <c r="U775" s="57"/>
      <c r="V775" s="57"/>
      <c r="W775" s="57"/>
      <c r="X775" s="57"/>
      <c r="Y775" s="57"/>
      <c r="Z775" s="57"/>
      <c r="AA775" s="57"/>
      <c r="AB775" s="57"/>
      <c r="AC775" s="57"/>
      <c r="AD775" s="57"/>
      <c r="AE775" s="57"/>
      <c r="AF775" s="64"/>
      <c r="AG775" s="64"/>
      <c r="AH775" s="64"/>
      <c r="AI775" s="64"/>
      <c r="AJ775" s="61"/>
      <c r="AL775" s="62"/>
      <c r="AM775" s="24"/>
      <c r="AS775" s="24"/>
      <c r="AT775" s="24"/>
      <c r="AU775" s="24"/>
      <c r="AV775" s="24"/>
      <c r="AW775" s="24"/>
      <c r="AX775" s="24"/>
      <c r="AZ775" s="171"/>
      <c r="BA775" s="171"/>
      <c r="BB775" s="57"/>
      <c r="BC775" s="203"/>
      <c r="BD775" s="24"/>
      <c r="BE775" s="151"/>
      <c r="BG775" s="151"/>
      <c r="BI775" s="151"/>
      <c r="BL775" s="152"/>
    </row>
    <row r="776" spans="1:64" s="169" customFormat="1">
      <c r="A776" s="24"/>
      <c r="B776" s="24"/>
      <c r="C776" s="57"/>
      <c r="D776" s="57"/>
      <c r="E776" s="57"/>
      <c r="F776" s="57"/>
      <c r="G776" s="57"/>
      <c r="H776" s="57"/>
      <c r="I776" s="57"/>
      <c r="J776" s="57"/>
      <c r="K776" s="57"/>
      <c r="L776" s="57"/>
      <c r="M776" s="57"/>
      <c r="N776" s="57"/>
      <c r="O776" s="63"/>
      <c r="P776" s="57"/>
      <c r="Q776" s="57"/>
      <c r="R776" s="57"/>
      <c r="S776" s="57"/>
      <c r="T776" s="57"/>
      <c r="U776" s="57"/>
      <c r="V776" s="57"/>
      <c r="W776" s="57"/>
      <c r="X776" s="57"/>
      <c r="Y776" s="57"/>
      <c r="Z776" s="57"/>
      <c r="AA776" s="57"/>
      <c r="AB776" s="57"/>
      <c r="AC776" s="57"/>
      <c r="AD776" s="57"/>
      <c r="AE776" s="57"/>
      <c r="AF776" s="64"/>
      <c r="AG776" s="64"/>
      <c r="AH776" s="64"/>
      <c r="AI776" s="64"/>
      <c r="AJ776" s="61"/>
      <c r="AL776" s="62"/>
      <c r="AM776" s="24"/>
      <c r="AS776" s="24"/>
      <c r="AT776" s="24"/>
      <c r="AU776" s="24"/>
      <c r="AV776" s="24"/>
      <c r="AW776" s="24"/>
      <c r="AX776" s="24"/>
      <c r="AZ776" s="171"/>
      <c r="BA776" s="171"/>
      <c r="BB776" s="57"/>
      <c r="BC776" s="203"/>
      <c r="BD776" s="24"/>
      <c r="BE776" s="151"/>
      <c r="BG776" s="151"/>
      <c r="BI776" s="151"/>
      <c r="BL776" s="152"/>
    </row>
    <row r="777" spans="1:64" s="169" customFormat="1">
      <c r="A777" s="24"/>
      <c r="B777" s="24"/>
      <c r="C777" s="57"/>
      <c r="D777" s="57"/>
      <c r="E777" s="57"/>
      <c r="F777" s="57"/>
      <c r="G777" s="57"/>
      <c r="H777" s="57"/>
      <c r="I777" s="57"/>
      <c r="J777" s="57"/>
      <c r="K777" s="57"/>
      <c r="L777" s="57"/>
      <c r="M777" s="57"/>
      <c r="N777" s="57"/>
      <c r="O777" s="63"/>
      <c r="P777" s="57"/>
      <c r="Q777" s="57"/>
      <c r="R777" s="57"/>
      <c r="S777" s="57"/>
      <c r="T777" s="57"/>
      <c r="U777" s="57"/>
      <c r="V777" s="57"/>
      <c r="W777" s="57"/>
      <c r="X777" s="57"/>
      <c r="Y777" s="57"/>
      <c r="Z777" s="57"/>
      <c r="AA777" s="57"/>
      <c r="AB777" s="57"/>
      <c r="AC777" s="57"/>
      <c r="AD777" s="57"/>
      <c r="AE777" s="57"/>
      <c r="AF777" s="64"/>
      <c r="AG777" s="64"/>
      <c r="AH777" s="64"/>
      <c r="AI777" s="64"/>
      <c r="AJ777" s="61"/>
      <c r="AL777" s="62"/>
      <c r="AM777" s="24"/>
      <c r="AS777" s="24"/>
      <c r="AT777" s="24"/>
      <c r="AU777" s="24"/>
      <c r="AV777" s="24"/>
      <c r="AW777" s="24"/>
      <c r="AX777" s="24"/>
      <c r="AZ777" s="171"/>
      <c r="BA777" s="171"/>
      <c r="BB777" s="57"/>
      <c r="BC777" s="203"/>
      <c r="BD777" s="24"/>
      <c r="BE777" s="151"/>
      <c r="BG777" s="151"/>
      <c r="BI777" s="151"/>
      <c r="BL777" s="152"/>
    </row>
    <row r="778" spans="1:64" s="169" customFormat="1">
      <c r="A778" s="24"/>
      <c r="B778" s="24"/>
      <c r="C778" s="57"/>
      <c r="D778" s="57"/>
      <c r="E778" s="57"/>
      <c r="F778" s="57"/>
      <c r="G778" s="57"/>
      <c r="H778" s="57"/>
      <c r="I778" s="57"/>
      <c r="J778" s="57"/>
      <c r="K778" s="57"/>
      <c r="L778" s="57"/>
      <c r="M778" s="57"/>
      <c r="N778" s="57"/>
      <c r="O778" s="63"/>
      <c r="P778" s="57"/>
      <c r="Q778" s="57"/>
      <c r="R778" s="57"/>
      <c r="S778" s="57"/>
      <c r="T778" s="57"/>
      <c r="U778" s="57"/>
      <c r="V778" s="57"/>
      <c r="W778" s="57"/>
      <c r="X778" s="57"/>
      <c r="Y778" s="57"/>
      <c r="Z778" s="57"/>
      <c r="AA778" s="57"/>
      <c r="AB778" s="57"/>
      <c r="AC778" s="57"/>
      <c r="AD778" s="57"/>
      <c r="AE778" s="57"/>
      <c r="AF778" s="64"/>
      <c r="AG778" s="64"/>
      <c r="AH778" s="64"/>
      <c r="AI778" s="64"/>
      <c r="AJ778" s="61"/>
      <c r="AL778" s="62"/>
      <c r="AM778" s="24"/>
      <c r="AS778" s="24"/>
      <c r="AT778" s="24"/>
      <c r="AU778" s="24"/>
      <c r="AV778" s="24"/>
      <c r="AW778" s="24"/>
      <c r="AX778" s="24"/>
      <c r="AZ778" s="171"/>
      <c r="BA778" s="171"/>
      <c r="BB778" s="57"/>
      <c r="BC778" s="203"/>
      <c r="BD778" s="24"/>
      <c r="BE778" s="151"/>
      <c r="BG778" s="151"/>
      <c r="BI778" s="151"/>
      <c r="BL778" s="152"/>
    </row>
    <row r="779" spans="1:64" s="169" customFormat="1">
      <c r="A779" s="24"/>
      <c r="B779" s="24"/>
      <c r="C779" s="57"/>
      <c r="D779" s="57"/>
      <c r="E779" s="57"/>
      <c r="F779" s="57"/>
      <c r="G779" s="57"/>
      <c r="H779" s="57"/>
      <c r="I779" s="57"/>
      <c r="J779" s="57"/>
      <c r="K779" s="57"/>
      <c r="L779" s="57"/>
      <c r="M779" s="57"/>
      <c r="N779" s="57"/>
      <c r="O779" s="63"/>
      <c r="P779" s="57"/>
      <c r="Q779" s="57"/>
      <c r="R779" s="57"/>
      <c r="S779" s="57"/>
      <c r="T779" s="57"/>
      <c r="U779" s="57"/>
      <c r="V779" s="57"/>
      <c r="W779" s="57"/>
      <c r="X779" s="57"/>
      <c r="Y779" s="57"/>
      <c r="Z779" s="57"/>
      <c r="AA779" s="57"/>
      <c r="AB779" s="57"/>
      <c r="AC779" s="57"/>
      <c r="AD779" s="57"/>
      <c r="AE779" s="57"/>
      <c r="AF779" s="64"/>
      <c r="AG779" s="64"/>
      <c r="AH779" s="64"/>
      <c r="AI779" s="64"/>
      <c r="AJ779" s="61"/>
      <c r="AL779" s="62"/>
      <c r="AM779" s="24"/>
      <c r="AS779" s="24"/>
      <c r="AT779" s="24"/>
      <c r="AU779" s="24"/>
      <c r="AV779" s="24"/>
      <c r="AW779" s="24"/>
      <c r="AX779" s="24"/>
      <c r="AZ779" s="171"/>
      <c r="BA779" s="171"/>
      <c r="BB779" s="57"/>
      <c r="BC779" s="203"/>
      <c r="BD779" s="24"/>
      <c r="BE779" s="151"/>
      <c r="BG779" s="151"/>
      <c r="BI779" s="151"/>
      <c r="BL779" s="152"/>
    </row>
    <row r="780" spans="1:64" s="169" customFormat="1">
      <c r="A780" s="24"/>
      <c r="B780" s="24"/>
      <c r="C780" s="57"/>
      <c r="D780" s="57"/>
      <c r="E780" s="57"/>
      <c r="F780" s="57"/>
      <c r="G780" s="57"/>
      <c r="H780" s="57"/>
      <c r="I780" s="57"/>
      <c r="J780" s="57"/>
      <c r="K780" s="57"/>
      <c r="L780" s="57"/>
      <c r="M780" s="57"/>
      <c r="N780" s="57"/>
      <c r="O780" s="63"/>
      <c r="P780" s="57"/>
      <c r="Q780" s="57"/>
      <c r="R780" s="57"/>
      <c r="S780" s="57"/>
      <c r="T780" s="57"/>
      <c r="U780" s="57"/>
      <c r="V780" s="57"/>
      <c r="W780" s="57"/>
      <c r="X780" s="57"/>
      <c r="Y780" s="57"/>
      <c r="Z780" s="57"/>
      <c r="AA780" s="57"/>
      <c r="AB780" s="57"/>
      <c r="AC780" s="57"/>
      <c r="AD780" s="57"/>
      <c r="AE780" s="57"/>
      <c r="AF780" s="64"/>
      <c r="AG780" s="64"/>
      <c r="AH780" s="64"/>
      <c r="AI780" s="64"/>
      <c r="AJ780" s="61"/>
      <c r="AL780" s="62"/>
      <c r="AM780" s="24"/>
      <c r="AS780" s="24"/>
      <c r="AT780" s="24"/>
      <c r="AU780" s="24"/>
      <c r="AV780" s="24"/>
      <c r="AW780" s="24"/>
      <c r="AX780" s="24"/>
      <c r="AZ780" s="171"/>
      <c r="BA780" s="171"/>
      <c r="BB780" s="57"/>
      <c r="BC780" s="203"/>
      <c r="BD780" s="24"/>
      <c r="BE780" s="151"/>
      <c r="BG780" s="151"/>
      <c r="BI780" s="151"/>
      <c r="BL780" s="152"/>
    </row>
    <row r="781" spans="1:64" s="169" customFormat="1">
      <c r="A781" s="24"/>
      <c r="B781" s="24"/>
      <c r="C781" s="57"/>
      <c r="D781" s="57"/>
      <c r="E781" s="57"/>
      <c r="F781" s="57"/>
      <c r="G781" s="57"/>
      <c r="H781" s="57"/>
      <c r="I781" s="57"/>
      <c r="J781" s="57"/>
      <c r="K781" s="57"/>
      <c r="L781" s="57"/>
      <c r="M781" s="57"/>
      <c r="N781" s="57"/>
      <c r="O781" s="63"/>
      <c r="P781" s="57"/>
      <c r="Q781" s="57"/>
      <c r="R781" s="57"/>
      <c r="S781" s="57"/>
      <c r="T781" s="57"/>
      <c r="U781" s="57"/>
      <c r="V781" s="57"/>
      <c r="W781" s="57"/>
      <c r="X781" s="57"/>
      <c r="Y781" s="57"/>
      <c r="Z781" s="57"/>
      <c r="AA781" s="57"/>
      <c r="AB781" s="57"/>
      <c r="AC781" s="57"/>
      <c r="AD781" s="57"/>
      <c r="AE781" s="57"/>
      <c r="AF781" s="64"/>
      <c r="AG781" s="64"/>
      <c r="AH781" s="64"/>
      <c r="AI781" s="64"/>
      <c r="AJ781" s="61"/>
      <c r="AL781" s="62"/>
      <c r="AM781" s="24"/>
      <c r="AS781" s="24"/>
      <c r="AT781" s="24"/>
      <c r="AU781" s="24"/>
      <c r="AV781" s="24"/>
      <c r="AW781" s="24"/>
      <c r="AX781" s="24"/>
      <c r="AZ781" s="171"/>
      <c r="BA781" s="171"/>
      <c r="BB781" s="57"/>
      <c r="BC781" s="203"/>
      <c r="BD781" s="24"/>
      <c r="BE781" s="151"/>
      <c r="BG781" s="151"/>
      <c r="BI781" s="151"/>
      <c r="BL781" s="152"/>
    </row>
    <row r="782" spans="1:64" s="169" customFormat="1">
      <c r="A782" s="24"/>
      <c r="B782" s="24"/>
      <c r="C782" s="57"/>
      <c r="D782" s="57"/>
      <c r="E782" s="57"/>
      <c r="F782" s="57"/>
      <c r="G782" s="57"/>
      <c r="H782" s="57"/>
      <c r="I782" s="57"/>
      <c r="J782" s="57"/>
      <c r="K782" s="57"/>
      <c r="L782" s="57"/>
      <c r="M782" s="57"/>
      <c r="N782" s="57"/>
      <c r="O782" s="63"/>
      <c r="P782" s="57"/>
      <c r="Q782" s="57"/>
      <c r="R782" s="57"/>
      <c r="S782" s="57"/>
      <c r="T782" s="57"/>
      <c r="U782" s="57"/>
      <c r="V782" s="57"/>
      <c r="W782" s="57"/>
      <c r="X782" s="57"/>
      <c r="Y782" s="57"/>
      <c r="Z782" s="57"/>
      <c r="AA782" s="57"/>
      <c r="AB782" s="57"/>
      <c r="AC782" s="57"/>
      <c r="AD782" s="57"/>
      <c r="AE782" s="57"/>
      <c r="AF782" s="64"/>
      <c r="AG782" s="64"/>
      <c r="AH782" s="64"/>
      <c r="AI782" s="64"/>
      <c r="AJ782" s="61"/>
      <c r="AL782" s="62"/>
      <c r="AM782" s="24"/>
      <c r="AS782" s="24"/>
      <c r="AT782" s="24"/>
      <c r="AU782" s="24"/>
      <c r="AV782" s="24"/>
      <c r="AW782" s="24"/>
      <c r="AX782" s="24"/>
      <c r="AZ782" s="171"/>
      <c r="BA782" s="171"/>
      <c r="BB782" s="57"/>
      <c r="BC782" s="203"/>
      <c r="BD782" s="24"/>
      <c r="BE782" s="151"/>
      <c r="BG782" s="151"/>
      <c r="BI782" s="151"/>
      <c r="BL782" s="152"/>
    </row>
    <row r="783" spans="1:64" s="169" customFormat="1">
      <c r="A783" s="24"/>
      <c r="B783" s="24"/>
      <c r="C783" s="57"/>
      <c r="D783" s="57"/>
      <c r="E783" s="57"/>
      <c r="F783" s="57"/>
      <c r="G783" s="57"/>
      <c r="H783" s="57"/>
      <c r="I783" s="57"/>
      <c r="J783" s="57"/>
      <c r="K783" s="57"/>
      <c r="L783" s="57"/>
      <c r="M783" s="57"/>
      <c r="N783" s="57"/>
      <c r="O783" s="63"/>
      <c r="P783" s="57"/>
      <c r="Q783" s="57"/>
      <c r="R783" s="57"/>
      <c r="S783" s="57"/>
      <c r="T783" s="57"/>
      <c r="U783" s="57"/>
      <c r="V783" s="57"/>
      <c r="W783" s="57"/>
      <c r="X783" s="57"/>
      <c r="Y783" s="57"/>
      <c r="Z783" s="57"/>
      <c r="AA783" s="57"/>
      <c r="AB783" s="57"/>
      <c r="AC783" s="57"/>
      <c r="AD783" s="57"/>
      <c r="AE783" s="57"/>
      <c r="AF783" s="64"/>
      <c r="AG783" s="64"/>
      <c r="AH783" s="64"/>
      <c r="AI783" s="64"/>
      <c r="AJ783" s="61"/>
      <c r="AL783" s="62"/>
      <c r="AM783" s="24"/>
      <c r="AS783" s="24"/>
      <c r="AT783" s="24"/>
      <c r="AU783" s="24"/>
      <c r="AV783" s="24"/>
      <c r="AW783" s="24"/>
      <c r="AX783" s="24"/>
      <c r="AZ783" s="171"/>
      <c r="BA783" s="171"/>
      <c r="BB783" s="57"/>
      <c r="BC783" s="203"/>
      <c r="BD783" s="24"/>
      <c r="BE783" s="151"/>
      <c r="BG783" s="151"/>
      <c r="BI783" s="151"/>
      <c r="BL783" s="152"/>
    </row>
    <row r="784" spans="1:64" s="169" customFormat="1">
      <c r="A784" s="24"/>
      <c r="B784" s="24"/>
      <c r="C784" s="57"/>
      <c r="D784" s="57"/>
      <c r="E784" s="57"/>
      <c r="F784" s="57"/>
      <c r="G784" s="57"/>
      <c r="H784" s="57"/>
      <c r="I784" s="57"/>
      <c r="J784" s="57"/>
      <c r="K784" s="57"/>
      <c r="L784" s="57"/>
      <c r="M784" s="57"/>
      <c r="N784" s="57"/>
      <c r="O784" s="63"/>
      <c r="P784" s="57"/>
      <c r="Q784" s="57"/>
      <c r="R784" s="57"/>
      <c r="S784" s="57"/>
      <c r="T784" s="57"/>
      <c r="U784" s="57"/>
      <c r="V784" s="57"/>
      <c r="W784" s="57"/>
      <c r="X784" s="57"/>
      <c r="Y784" s="57"/>
      <c r="Z784" s="57"/>
      <c r="AA784" s="57"/>
      <c r="AB784" s="57"/>
      <c r="AC784" s="57"/>
      <c r="AD784" s="57"/>
      <c r="AE784" s="57"/>
      <c r="AF784" s="64"/>
      <c r="AG784" s="64"/>
      <c r="AH784" s="64"/>
      <c r="AI784" s="64"/>
      <c r="AJ784" s="61"/>
      <c r="AL784" s="62"/>
      <c r="AM784" s="24"/>
      <c r="AS784" s="24"/>
      <c r="AT784" s="24"/>
      <c r="AU784" s="24"/>
      <c r="AV784" s="24"/>
      <c r="AW784" s="24"/>
      <c r="AX784" s="24"/>
      <c r="AZ784" s="171"/>
      <c r="BA784" s="171"/>
      <c r="BB784" s="57"/>
      <c r="BC784" s="203"/>
      <c r="BD784" s="24"/>
      <c r="BE784" s="151"/>
      <c r="BG784" s="151"/>
      <c r="BI784" s="151"/>
      <c r="BL784" s="152"/>
    </row>
    <row r="785" spans="1:64" s="169" customFormat="1">
      <c r="A785" s="24"/>
      <c r="B785" s="24"/>
      <c r="C785" s="57"/>
      <c r="D785" s="57"/>
      <c r="E785" s="57"/>
      <c r="F785" s="57"/>
      <c r="G785" s="57"/>
      <c r="H785" s="57"/>
      <c r="I785" s="57"/>
      <c r="J785" s="57"/>
      <c r="K785" s="57"/>
      <c r="L785" s="57"/>
      <c r="M785" s="57"/>
      <c r="N785" s="57"/>
      <c r="O785" s="63"/>
      <c r="P785" s="57"/>
      <c r="Q785" s="57"/>
      <c r="R785" s="57"/>
      <c r="S785" s="57"/>
      <c r="T785" s="57"/>
      <c r="U785" s="57"/>
      <c r="V785" s="57"/>
      <c r="W785" s="57"/>
      <c r="X785" s="57"/>
      <c r="Y785" s="57"/>
      <c r="Z785" s="57"/>
      <c r="AA785" s="57"/>
      <c r="AB785" s="57"/>
      <c r="AC785" s="57"/>
      <c r="AD785" s="57"/>
      <c r="AE785" s="57"/>
      <c r="AF785" s="64"/>
      <c r="AG785" s="64"/>
      <c r="AH785" s="64"/>
      <c r="AI785" s="64"/>
      <c r="AJ785" s="61"/>
      <c r="AL785" s="62"/>
      <c r="AM785" s="24"/>
      <c r="AS785" s="24"/>
      <c r="AT785" s="24"/>
      <c r="AU785" s="24"/>
      <c r="AV785" s="24"/>
      <c r="AW785" s="24"/>
      <c r="AX785" s="24"/>
      <c r="AZ785" s="171"/>
      <c r="BA785" s="171"/>
      <c r="BB785" s="57"/>
      <c r="BC785" s="203"/>
      <c r="BD785" s="24"/>
      <c r="BE785" s="151"/>
      <c r="BG785" s="151"/>
      <c r="BI785" s="151"/>
      <c r="BL785" s="152"/>
    </row>
    <row r="786" spans="1:64" s="169" customFormat="1">
      <c r="A786" s="24"/>
      <c r="B786" s="24"/>
      <c r="C786" s="57"/>
      <c r="D786" s="57"/>
      <c r="E786" s="57"/>
      <c r="F786" s="57"/>
      <c r="G786" s="57"/>
      <c r="H786" s="57"/>
      <c r="I786" s="57"/>
      <c r="J786" s="57"/>
      <c r="K786" s="57"/>
      <c r="L786" s="57"/>
      <c r="M786" s="57"/>
      <c r="N786" s="57"/>
      <c r="O786" s="63"/>
      <c r="P786" s="57"/>
      <c r="Q786" s="57"/>
      <c r="R786" s="57"/>
      <c r="S786" s="57"/>
      <c r="T786" s="57"/>
      <c r="U786" s="57"/>
      <c r="V786" s="57"/>
      <c r="W786" s="57"/>
      <c r="X786" s="57"/>
      <c r="Y786" s="57"/>
      <c r="Z786" s="57"/>
      <c r="AA786" s="57"/>
      <c r="AB786" s="57"/>
      <c r="AC786" s="57"/>
      <c r="AD786" s="57"/>
      <c r="AE786" s="57"/>
      <c r="AF786" s="64"/>
      <c r="AG786" s="64"/>
      <c r="AH786" s="64"/>
      <c r="AI786" s="64"/>
      <c r="AJ786" s="61"/>
      <c r="AL786" s="62"/>
      <c r="AM786" s="24"/>
      <c r="AS786" s="24"/>
      <c r="AT786" s="24"/>
      <c r="AU786" s="24"/>
      <c r="AV786" s="24"/>
      <c r="AW786" s="24"/>
      <c r="AX786" s="24"/>
      <c r="AZ786" s="171"/>
      <c r="BA786" s="171"/>
      <c r="BB786" s="57"/>
      <c r="BC786" s="203"/>
      <c r="BD786" s="24"/>
      <c r="BE786" s="151"/>
      <c r="BG786" s="151"/>
      <c r="BI786" s="151"/>
      <c r="BL786" s="152"/>
    </row>
    <row r="787" spans="1:64" s="169" customFormat="1">
      <c r="A787" s="24"/>
      <c r="B787" s="24"/>
      <c r="C787" s="57"/>
      <c r="D787" s="57"/>
      <c r="E787" s="57"/>
      <c r="F787" s="57"/>
      <c r="G787" s="57"/>
      <c r="H787" s="57"/>
      <c r="I787" s="57"/>
      <c r="J787" s="57"/>
      <c r="K787" s="57"/>
      <c r="L787" s="57"/>
      <c r="M787" s="57"/>
      <c r="N787" s="57"/>
      <c r="O787" s="63"/>
      <c r="P787" s="57"/>
      <c r="Q787" s="57"/>
      <c r="R787" s="57"/>
      <c r="S787" s="57"/>
      <c r="T787" s="57"/>
      <c r="U787" s="57"/>
      <c r="V787" s="57"/>
      <c r="W787" s="57"/>
      <c r="X787" s="57"/>
      <c r="Y787" s="57"/>
      <c r="Z787" s="57"/>
      <c r="AA787" s="57"/>
      <c r="AB787" s="57"/>
      <c r="AC787" s="57"/>
      <c r="AD787" s="57"/>
      <c r="AE787" s="57"/>
      <c r="AF787" s="64"/>
      <c r="AG787" s="64"/>
      <c r="AH787" s="64"/>
      <c r="AI787" s="64"/>
      <c r="AJ787" s="61"/>
      <c r="AL787" s="62"/>
      <c r="AM787" s="24"/>
      <c r="AS787" s="24"/>
      <c r="AT787" s="24"/>
      <c r="AU787" s="24"/>
      <c r="AV787" s="24"/>
      <c r="AW787" s="24"/>
      <c r="AX787" s="24"/>
      <c r="AZ787" s="171"/>
      <c r="BA787" s="171"/>
      <c r="BB787" s="57"/>
      <c r="BC787" s="203"/>
      <c r="BD787" s="24"/>
      <c r="BE787" s="151"/>
      <c r="BG787" s="151"/>
      <c r="BI787" s="151"/>
      <c r="BL787" s="152"/>
    </row>
    <row r="788" spans="1:64" s="169" customFormat="1">
      <c r="A788" s="24"/>
      <c r="B788" s="24"/>
      <c r="C788" s="57"/>
      <c r="D788" s="57"/>
      <c r="E788" s="57"/>
      <c r="F788" s="57"/>
      <c r="G788" s="57"/>
      <c r="H788" s="57"/>
      <c r="I788" s="57"/>
      <c r="J788" s="57"/>
      <c r="K788" s="57"/>
      <c r="L788" s="57"/>
      <c r="M788" s="57"/>
      <c r="N788" s="57"/>
      <c r="O788" s="63"/>
      <c r="P788" s="57"/>
      <c r="Q788" s="57"/>
      <c r="R788" s="57"/>
      <c r="S788" s="57"/>
      <c r="T788" s="57"/>
      <c r="U788" s="57"/>
      <c r="V788" s="57"/>
      <c r="W788" s="57"/>
      <c r="X788" s="57"/>
      <c r="Y788" s="57"/>
      <c r="Z788" s="57"/>
      <c r="AA788" s="57"/>
      <c r="AB788" s="57"/>
      <c r="AC788" s="57"/>
      <c r="AD788" s="57"/>
      <c r="AE788" s="57"/>
      <c r="AF788" s="64"/>
      <c r="AG788" s="64"/>
      <c r="AH788" s="64"/>
      <c r="AI788" s="64"/>
      <c r="AJ788" s="61"/>
      <c r="AL788" s="62"/>
      <c r="AM788" s="24"/>
      <c r="AS788" s="24"/>
      <c r="AT788" s="24"/>
      <c r="AU788" s="24"/>
      <c r="AV788" s="24"/>
      <c r="AW788" s="24"/>
      <c r="AX788" s="24"/>
      <c r="AZ788" s="171"/>
      <c r="BA788" s="171"/>
      <c r="BB788" s="57"/>
      <c r="BC788" s="203"/>
      <c r="BD788" s="24"/>
      <c r="BE788" s="151"/>
      <c r="BG788" s="151"/>
      <c r="BI788" s="151"/>
      <c r="BL788" s="152"/>
    </row>
    <row r="789" spans="1:64" s="169" customFormat="1">
      <c r="A789" s="24"/>
      <c r="B789" s="24"/>
      <c r="C789" s="57"/>
      <c r="D789" s="57"/>
      <c r="E789" s="57"/>
      <c r="F789" s="57"/>
      <c r="G789" s="57"/>
      <c r="H789" s="57"/>
      <c r="I789" s="57"/>
      <c r="J789" s="57"/>
      <c r="K789" s="57"/>
      <c r="L789" s="57"/>
      <c r="M789" s="57"/>
      <c r="N789" s="57"/>
      <c r="O789" s="63"/>
      <c r="P789" s="57"/>
      <c r="Q789" s="57"/>
      <c r="R789" s="57"/>
      <c r="S789" s="57"/>
      <c r="T789" s="57"/>
      <c r="U789" s="57"/>
      <c r="V789" s="57"/>
      <c r="W789" s="57"/>
      <c r="X789" s="57"/>
      <c r="Y789" s="57"/>
      <c r="Z789" s="57"/>
      <c r="AA789" s="57"/>
      <c r="AB789" s="57"/>
      <c r="AC789" s="57"/>
      <c r="AD789" s="57"/>
      <c r="AE789" s="57"/>
      <c r="AF789" s="64"/>
      <c r="AG789" s="64"/>
      <c r="AH789" s="64"/>
      <c r="AI789" s="64"/>
      <c r="AJ789" s="61"/>
      <c r="AL789" s="62"/>
      <c r="AM789" s="24"/>
      <c r="AS789" s="24"/>
      <c r="AT789" s="24"/>
      <c r="AU789" s="24"/>
      <c r="AV789" s="24"/>
      <c r="AW789" s="24"/>
      <c r="AX789" s="24"/>
      <c r="AZ789" s="171"/>
      <c r="BA789" s="171"/>
      <c r="BB789" s="57"/>
      <c r="BC789" s="203"/>
      <c r="BD789" s="24"/>
      <c r="BE789" s="151"/>
      <c r="BG789" s="151"/>
      <c r="BI789" s="151"/>
      <c r="BL789" s="152"/>
    </row>
    <row r="790" spans="1:64" s="169" customFormat="1">
      <c r="A790" s="24"/>
      <c r="B790" s="24"/>
      <c r="C790" s="57"/>
      <c r="D790" s="57"/>
      <c r="E790" s="57"/>
      <c r="F790" s="57"/>
      <c r="G790" s="57"/>
      <c r="H790" s="57"/>
      <c r="I790" s="57"/>
      <c r="J790" s="57"/>
      <c r="K790" s="57"/>
      <c r="L790" s="57"/>
      <c r="M790" s="57"/>
      <c r="N790" s="57"/>
      <c r="O790" s="63"/>
      <c r="P790" s="57"/>
      <c r="Q790" s="57"/>
      <c r="R790" s="57"/>
      <c r="S790" s="57"/>
      <c r="T790" s="57"/>
      <c r="U790" s="57"/>
      <c r="V790" s="57"/>
      <c r="W790" s="57"/>
      <c r="X790" s="57"/>
      <c r="Y790" s="57"/>
      <c r="Z790" s="57"/>
      <c r="AA790" s="57"/>
      <c r="AB790" s="57"/>
      <c r="AC790" s="57"/>
      <c r="AD790" s="57"/>
      <c r="AE790" s="57"/>
      <c r="AF790" s="64"/>
      <c r="AG790" s="64"/>
      <c r="AH790" s="64"/>
      <c r="AI790" s="64"/>
      <c r="AJ790" s="61"/>
      <c r="AL790" s="62"/>
      <c r="AM790" s="24"/>
      <c r="AS790" s="24"/>
      <c r="AT790" s="24"/>
      <c r="AU790" s="24"/>
      <c r="AV790" s="24"/>
      <c r="AW790" s="24"/>
      <c r="AX790" s="24"/>
      <c r="AZ790" s="171"/>
      <c r="BA790" s="171"/>
      <c r="BB790" s="57"/>
      <c r="BC790" s="203"/>
      <c r="BD790" s="24"/>
      <c r="BE790" s="151"/>
      <c r="BG790" s="151"/>
      <c r="BI790" s="151"/>
      <c r="BL790" s="152"/>
    </row>
    <row r="791" spans="1:64" s="169" customFormat="1">
      <c r="A791" s="24"/>
      <c r="B791" s="24"/>
      <c r="C791" s="57"/>
      <c r="D791" s="57"/>
      <c r="E791" s="57"/>
      <c r="F791" s="57"/>
      <c r="G791" s="57"/>
      <c r="H791" s="57"/>
      <c r="I791" s="57"/>
      <c r="J791" s="57"/>
      <c r="K791" s="57"/>
      <c r="L791" s="57"/>
      <c r="M791" s="57"/>
      <c r="N791" s="57"/>
      <c r="O791" s="63"/>
      <c r="P791" s="57"/>
      <c r="Q791" s="57"/>
      <c r="R791" s="57"/>
      <c r="S791" s="57"/>
      <c r="T791" s="57"/>
      <c r="U791" s="57"/>
      <c r="V791" s="57"/>
      <c r="W791" s="57"/>
      <c r="X791" s="57"/>
      <c r="Y791" s="57"/>
      <c r="Z791" s="57"/>
      <c r="AA791" s="57"/>
      <c r="AB791" s="57"/>
      <c r="AC791" s="57"/>
      <c r="AD791" s="57"/>
      <c r="AE791" s="57"/>
      <c r="AF791" s="64"/>
      <c r="AG791" s="64"/>
      <c r="AH791" s="64"/>
      <c r="AI791" s="64"/>
      <c r="AJ791" s="61"/>
      <c r="AL791" s="62"/>
      <c r="AM791" s="24"/>
      <c r="AS791" s="24"/>
      <c r="AT791" s="24"/>
      <c r="AU791" s="24"/>
      <c r="AV791" s="24"/>
      <c r="AW791" s="24"/>
      <c r="AX791" s="24"/>
      <c r="AZ791" s="171"/>
      <c r="BA791" s="171"/>
      <c r="BB791" s="57"/>
      <c r="BC791" s="203"/>
      <c r="BD791" s="24"/>
      <c r="BE791" s="151"/>
      <c r="BG791" s="151"/>
      <c r="BI791" s="151"/>
      <c r="BL791" s="152"/>
    </row>
    <row r="792" spans="1:64" s="169" customFormat="1">
      <c r="A792" s="24"/>
      <c r="B792" s="24"/>
      <c r="C792" s="57"/>
      <c r="D792" s="57"/>
      <c r="E792" s="57"/>
      <c r="F792" s="57"/>
      <c r="G792" s="57"/>
      <c r="H792" s="57"/>
      <c r="I792" s="57"/>
      <c r="J792" s="57"/>
      <c r="K792" s="57"/>
      <c r="L792" s="57"/>
      <c r="M792" s="57"/>
      <c r="N792" s="57"/>
      <c r="O792" s="63"/>
      <c r="P792" s="57"/>
      <c r="Q792" s="57"/>
      <c r="R792" s="57"/>
      <c r="S792" s="57"/>
      <c r="T792" s="57"/>
      <c r="U792" s="57"/>
      <c r="V792" s="57"/>
      <c r="W792" s="57"/>
      <c r="X792" s="57"/>
      <c r="Y792" s="57"/>
      <c r="Z792" s="57"/>
      <c r="AA792" s="57"/>
      <c r="AB792" s="57"/>
      <c r="AC792" s="57"/>
      <c r="AD792" s="57"/>
      <c r="AE792" s="57"/>
      <c r="AF792" s="64"/>
      <c r="AG792" s="64"/>
      <c r="AH792" s="64"/>
      <c r="AI792" s="64"/>
      <c r="AJ792" s="61"/>
      <c r="AL792" s="62"/>
      <c r="AM792" s="24"/>
      <c r="AS792" s="24"/>
      <c r="AT792" s="24"/>
      <c r="AU792" s="24"/>
      <c r="AV792" s="24"/>
      <c r="AW792" s="24"/>
      <c r="AX792" s="24"/>
      <c r="AZ792" s="171"/>
      <c r="BA792" s="171"/>
      <c r="BB792" s="57"/>
      <c r="BC792" s="203"/>
      <c r="BD792" s="24"/>
      <c r="BE792" s="151"/>
      <c r="BG792" s="151"/>
      <c r="BI792" s="151"/>
      <c r="BL792" s="152"/>
    </row>
    <row r="793" spans="1:64" s="169" customFormat="1">
      <c r="A793" s="24"/>
      <c r="B793" s="24"/>
      <c r="C793" s="57"/>
      <c r="D793" s="57"/>
      <c r="E793" s="57"/>
      <c r="F793" s="57"/>
      <c r="G793" s="57"/>
      <c r="H793" s="57"/>
      <c r="I793" s="57"/>
      <c r="J793" s="57"/>
      <c r="K793" s="57"/>
      <c r="L793" s="57"/>
      <c r="M793" s="57"/>
      <c r="N793" s="57"/>
      <c r="O793" s="63"/>
      <c r="P793" s="57"/>
      <c r="Q793" s="57"/>
      <c r="R793" s="57"/>
      <c r="S793" s="57"/>
      <c r="T793" s="57"/>
      <c r="U793" s="57"/>
      <c r="V793" s="57"/>
      <c r="W793" s="57"/>
      <c r="X793" s="57"/>
      <c r="Y793" s="57"/>
      <c r="Z793" s="57"/>
      <c r="AA793" s="57"/>
      <c r="AB793" s="57"/>
      <c r="AC793" s="57"/>
      <c r="AD793" s="57"/>
      <c r="AE793" s="57"/>
      <c r="AF793" s="64"/>
      <c r="AG793" s="64"/>
      <c r="AH793" s="64"/>
      <c r="AI793" s="64"/>
      <c r="AJ793" s="61"/>
      <c r="AL793" s="62"/>
      <c r="AM793" s="24"/>
      <c r="AS793" s="24"/>
      <c r="AT793" s="24"/>
      <c r="AU793" s="24"/>
      <c r="AV793" s="24"/>
      <c r="AW793" s="24"/>
      <c r="AX793" s="24"/>
      <c r="AZ793" s="171"/>
      <c r="BA793" s="171"/>
      <c r="BB793" s="57"/>
      <c r="BC793" s="203"/>
      <c r="BD793" s="24"/>
      <c r="BE793" s="151"/>
      <c r="BG793" s="151"/>
      <c r="BI793" s="151"/>
      <c r="BL793" s="152"/>
    </row>
    <row r="794" spans="1:64" s="169" customFormat="1">
      <c r="A794" s="24"/>
      <c r="B794" s="24"/>
      <c r="C794" s="57"/>
      <c r="D794" s="57"/>
      <c r="E794" s="57"/>
      <c r="F794" s="57"/>
      <c r="G794" s="57"/>
      <c r="H794" s="57"/>
      <c r="I794" s="57"/>
      <c r="J794" s="57"/>
      <c r="K794" s="57"/>
      <c r="L794" s="57"/>
      <c r="M794" s="57"/>
      <c r="N794" s="57"/>
      <c r="O794" s="63"/>
      <c r="P794" s="57"/>
      <c r="Q794" s="57"/>
      <c r="R794" s="57"/>
      <c r="S794" s="57"/>
      <c r="T794" s="57"/>
      <c r="U794" s="57"/>
      <c r="V794" s="57"/>
      <c r="W794" s="57"/>
      <c r="X794" s="57"/>
      <c r="Y794" s="57"/>
      <c r="Z794" s="57"/>
      <c r="AA794" s="57"/>
      <c r="AB794" s="57"/>
      <c r="AC794" s="57"/>
      <c r="AD794" s="57"/>
      <c r="AE794" s="57"/>
      <c r="AF794" s="64"/>
      <c r="AG794" s="64"/>
      <c r="AH794" s="64"/>
      <c r="AI794" s="64"/>
      <c r="AJ794" s="61"/>
      <c r="AL794" s="62"/>
      <c r="AM794" s="24"/>
      <c r="AS794" s="24"/>
      <c r="AT794" s="24"/>
      <c r="AU794" s="24"/>
      <c r="AV794" s="24"/>
      <c r="AW794" s="24"/>
      <c r="AX794" s="24"/>
      <c r="AZ794" s="171"/>
      <c r="BA794" s="171"/>
      <c r="BB794" s="57"/>
      <c r="BC794" s="203"/>
      <c r="BD794" s="24"/>
      <c r="BE794" s="151"/>
      <c r="BG794" s="151"/>
      <c r="BI794" s="151"/>
      <c r="BL794" s="152"/>
    </row>
    <row r="795" spans="1:64" s="169" customFormat="1">
      <c r="A795" s="24"/>
      <c r="B795" s="24"/>
      <c r="C795" s="57"/>
      <c r="D795" s="57"/>
      <c r="E795" s="57"/>
      <c r="F795" s="57"/>
      <c r="G795" s="57"/>
      <c r="H795" s="57"/>
      <c r="I795" s="57"/>
      <c r="J795" s="57"/>
      <c r="K795" s="57"/>
      <c r="L795" s="57"/>
      <c r="M795" s="57"/>
      <c r="N795" s="57"/>
      <c r="O795" s="63"/>
      <c r="P795" s="57"/>
      <c r="Q795" s="57"/>
      <c r="R795" s="57"/>
      <c r="S795" s="57"/>
      <c r="T795" s="57"/>
      <c r="U795" s="57"/>
      <c r="V795" s="57"/>
      <c r="W795" s="57"/>
      <c r="X795" s="57"/>
      <c r="Y795" s="57"/>
      <c r="Z795" s="57"/>
      <c r="AA795" s="57"/>
      <c r="AB795" s="57"/>
      <c r="AC795" s="57"/>
      <c r="AD795" s="57"/>
      <c r="AE795" s="57"/>
      <c r="AF795" s="64"/>
      <c r="AG795" s="64"/>
      <c r="AH795" s="64"/>
      <c r="AI795" s="64"/>
      <c r="AJ795" s="61"/>
      <c r="AL795" s="62"/>
      <c r="AM795" s="24"/>
      <c r="AS795" s="24"/>
      <c r="AT795" s="24"/>
      <c r="AU795" s="24"/>
      <c r="AV795" s="24"/>
      <c r="AW795" s="24"/>
      <c r="AX795" s="24"/>
      <c r="AZ795" s="171"/>
      <c r="BA795" s="171"/>
      <c r="BB795" s="57"/>
      <c r="BC795" s="203"/>
      <c r="BD795" s="24"/>
      <c r="BE795" s="151"/>
      <c r="BG795" s="151"/>
      <c r="BI795" s="151"/>
      <c r="BL795" s="152"/>
    </row>
    <row r="796" spans="1:64" s="169" customFormat="1">
      <c r="A796" s="24"/>
      <c r="B796" s="24"/>
      <c r="C796" s="57"/>
      <c r="D796" s="57"/>
      <c r="E796" s="57"/>
      <c r="F796" s="57"/>
      <c r="G796" s="57"/>
      <c r="H796" s="57"/>
      <c r="I796" s="57"/>
      <c r="J796" s="57"/>
      <c r="K796" s="57"/>
      <c r="L796" s="57"/>
      <c r="M796" s="57"/>
      <c r="N796" s="57"/>
      <c r="O796" s="63"/>
      <c r="P796" s="57"/>
      <c r="Q796" s="57"/>
      <c r="R796" s="57"/>
      <c r="S796" s="57"/>
      <c r="T796" s="57"/>
      <c r="U796" s="57"/>
      <c r="V796" s="57"/>
      <c r="W796" s="57"/>
      <c r="X796" s="57"/>
      <c r="Y796" s="57"/>
      <c r="Z796" s="57"/>
      <c r="AA796" s="57"/>
      <c r="AB796" s="57"/>
      <c r="AC796" s="57"/>
      <c r="AD796" s="57"/>
      <c r="AE796" s="57"/>
      <c r="AF796" s="64"/>
      <c r="AG796" s="64"/>
      <c r="AH796" s="64"/>
      <c r="AI796" s="64"/>
      <c r="AJ796" s="61"/>
      <c r="AL796" s="62"/>
      <c r="AM796" s="24"/>
      <c r="AS796" s="24"/>
      <c r="AT796" s="24"/>
      <c r="AU796" s="24"/>
      <c r="AV796" s="24"/>
      <c r="AW796" s="24"/>
      <c r="AX796" s="24"/>
      <c r="AZ796" s="171"/>
      <c r="BA796" s="171"/>
      <c r="BB796" s="57"/>
      <c r="BC796" s="203"/>
      <c r="BD796" s="24"/>
      <c r="BE796" s="151"/>
      <c r="BG796" s="151"/>
      <c r="BI796" s="151"/>
      <c r="BL796" s="152"/>
    </row>
    <row r="797" spans="1:64" s="169" customFormat="1">
      <c r="A797" s="24"/>
      <c r="B797" s="24"/>
      <c r="C797" s="57"/>
      <c r="D797" s="57"/>
      <c r="E797" s="57"/>
      <c r="F797" s="57"/>
      <c r="G797" s="57"/>
      <c r="H797" s="57"/>
      <c r="I797" s="57"/>
      <c r="J797" s="57"/>
      <c r="K797" s="57"/>
      <c r="L797" s="57"/>
      <c r="M797" s="57"/>
      <c r="N797" s="57"/>
      <c r="O797" s="63"/>
      <c r="P797" s="57"/>
      <c r="Q797" s="57"/>
      <c r="R797" s="57"/>
      <c r="S797" s="57"/>
      <c r="T797" s="57"/>
      <c r="U797" s="57"/>
      <c r="V797" s="57"/>
      <c r="W797" s="57"/>
      <c r="X797" s="57"/>
      <c r="Y797" s="57"/>
      <c r="Z797" s="57"/>
      <c r="AA797" s="57"/>
      <c r="AB797" s="57"/>
      <c r="AC797" s="57"/>
      <c r="AD797" s="57"/>
      <c r="AE797" s="57"/>
      <c r="AF797" s="64"/>
      <c r="AG797" s="64"/>
      <c r="AH797" s="64"/>
      <c r="AI797" s="64"/>
      <c r="AJ797" s="61"/>
      <c r="AL797" s="62"/>
      <c r="AM797" s="24"/>
      <c r="AS797" s="24"/>
      <c r="AT797" s="24"/>
      <c r="AU797" s="24"/>
      <c r="AV797" s="24"/>
      <c r="AW797" s="24"/>
      <c r="AX797" s="24"/>
      <c r="AZ797" s="171"/>
      <c r="BA797" s="171"/>
      <c r="BB797" s="57"/>
      <c r="BC797" s="203"/>
      <c r="BD797" s="24"/>
      <c r="BE797" s="151"/>
      <c r="BG797" s="151"/>
      <c r="BI797" s="151"/>
      <c r="BL797" s="152"/>
    </row>
    <row r="798" spans="1:64" s="169" customFormat="1">
      <c r="A798" s="24"/>
      <c r="B798" s="24"/>
      <c r="C798" s="57"/>
      <c r="D798" s="57"/>
      <c r="E798" s="57"/>
      <c r="F798" s="57"/>
      <c r="G798" s="57"/>
      <c r="H798" s="57"/>
      <c r="I798" s="57"/>
      <c r="J798" s="57"/>
      <c r="K798" s="57"/>
      <c r="L798" s="57"/>
      <c r="M798" s="57"/>
      <c r="N798" s="57"/>
      <c r="O798" s="63"/>
      <c r="P798" s="57"/>
      <c r="Q798" s="57"/>
      <c r="R798" s="57"/>
      <c r="S798" s="57"/>
      <c r="T798" s="57"/>
      <c r="U798" s="57"/>
      <c r="V798" s="57"/>
      <c r="W798" s="57"/>
      <c r="X798" s="57"/>
      <c r="Y798" s="57"/>
      <c r="Z798" s="57"/>
      <c r="AA798" s="57"/>
      <c r="AB798" s="57"/>
      <c r="AC798" s="57"/>
      <c r="AD798" s="57"/>
      <c r="AE798" s="57"/>
      <c r="AF798" s="64"/>
      <c r="AG798" s="64"/>
      <c r="AH798" s="64"/>
      <c r="AI798" s="64"/>
      <c r="AJ798" s="61"/>
      <c r="AL798" s="62"/>
      <c r="AM798" s="24"/>
      <c r="AS798" s="24"/>
      <c r="AT798" s="24"/>
      <c r="AU798" s="24"/>
      <c r="AV798" s="24"/>
      <c r="AW798" s="24"/>
      <c r="AX798" s="24"/>
      <c r="AZ798" s="171"/>
      <c r="BA798" s="171"/>
      <c r="BB798" s="57"/>
      <c r="BC798" s="203"/>
      <c r="BD798" s="24"/>
      <c r="BE798" s="151"/>
      <c r="BG798" s="151"/>
      <c r="BI798" s="151"/>
      <c r="BL798" s="152"/>
    </row>
    <row r="799" spans="1:64" s="169" customFormat="1">
      <c r="A799" s="24"/>
      <c r="B799" s="24"/>
      <c r="C799" s="57"/>
      <c r="D799" s="57"/>
      <c r="E799" s="57"/>
      <c r="F799" s="57"/>
      <c r="G799" s="57"/>
      <c r="H799" s="57"/>
      <c r="I799" s="57"/>
      <c r="J799" s="57"/>
      <c r="K799" s="57"/>
      <c r="L799" s="57"/>
      <c r="M799" s="57"/>
      <c r="N799" s="57"/>
      <c r="O799" s="63"/>
      <c r="P799" s="57"/>
      <c r="Q799" s="57"/>
      <c r="R799" s="57"/>
      <c r="S799" s="57"/>
      <c r="T799" s="57"/>
      <c r="U799" s="57"/>
      <c r="V799" s="57"/>
      <c r="W799" s="57"/>
      <c r="X799" s="57"/>
      <c r="Y799" s="57"/>
      <c r="Z799" s="57"/>
      <c r="AA799" s="57"/>
      <c r="AB799" s="57"/>
      <c r="AC799" s="57"/>
      <c r="AD799" s="57"/>
      <c r="AE799" s="57"/>
      <c r="AF799" s="64"/>
      <c r="AG799" s="64"/>
      <c r="AH799" s="64"/>
      <c r="AI799" s="64"/>
      <c r="AJ799" s="61"/>
      <c r="AL799" s="62"/>
      <c r="AM799" s="24"/>
      <c r="AS799" s="24"/>
      <c r="AT799" s="24"/>
      <c r="AU799" s="24"/>
      <c r="AV799" s="24"/>
      <c r="AW799" s="24"/>
      <c r="AX799" s="24"/>
      <c r="AZ799" s="171"/>
      <c r="BA799" s="171"/>
      <c r="BB799" s="57"/>
      <c r="BC799" s="203"/>
      <c r="BD799" s="24"/>
      <c r="BE799" s="151"/>
      <c r="BG799" s="151"/>
      <c r="BI799" s="151"/>
      <c r="BL799" s="152"/>
    </row>
    <row r="800" spans="1:64" s="169" customFormat="1">
      <c r="A800" s="24"/>
      <c r="B800" s="24"/>
      <c r="C800" s="57"/>
      <c r="D800" s="57"/>
      <c r="E800" s="57"/>
      <c r="F800" s="57"/>
      <c r="G800" s="57"/>
      <c r="H800" s="57"/>
      <c r="I800" s="57"/>
      <c r="J800" s="57"/>
      <c r="K800" s="57"/>
      <c r="L800" s="57"/>
      <c r="M800" s="57"/>
      <c r="N800" s="57"/>
      <c r="O800" s="63"/>
      <c r="P800" s="57"/>
      <c r="Q800" s="57"/>
      <c r="R800" s="57"/>
      <c r="S800" s="57"/>
      <c r="T800" s="57"/>
      <c r="U800" s="57"/>
      <c r="V800" s="57"/>
      <c r="W800" s="57"/>
      <c r="X800" s="57"/>
      <c r="Y800" s="57"/>
      <c r="Z800" s="57"/>
      <c r="AA800" s="57"/>
      <c r="AB800" s="57"/>
      <c r="AC800" s="57"/>
      <c r="AD800" s="57"/>
      <c r="AE800" s="57"/>
      <c r="AF800" s="64"/>
      <c r="AG800" s="64"/>
      <c r="AH800" s="64"/>
      <c r="AI800" s="64"/>
      <c r="AJ800" s="61"/>
      <c r="AL800" s="62"/>
      <c r="AM800" s="24"/>
      <c r="AS800" s="24"/>
      <c r="AT800" s="24"/>
      <c r="AU800" s="24"/>
      <c r="AV800" s="24"/>
      <c r="AW800" s="24"/>
      <c r="AX800" s="24"/>
      <c r="AZ800" s="171"/>
      <c r="BA800" s="171"/>
      <c r="BB800" s="57"/>
      <c r="BC800" s="203"/>
      <c r="BD800" s="24"/>
      <c r="BE800" s="151"/>
      <c r="BG800" s="151"/>
      <c r="BI800" s="151"/>
      <c r="BL800" s="152"/>
    </row>
    <row r="801" spans="1:64" s="169" customFormat="1">
      <c r="A801" s="24"/>
      <c r="B801" s="24"/>
      <c r="C801" s="57"/>
      <c r="D801" s="57"/>
      <c r="E801" s="57"/>
      <c r="F801" s="57"/>
      <c r="G801" s="57"/>
      <c r="H801" s="57"/>
      <c r="I801" s="57"/>
      <c r="J801" s="57"/>
      <c r="K801" s="57"/>
      <c r="L801" s="57"/>
      <c r="M801" s="57"/>
      <c r="N801" s="57"/>
      <c r="O801" s="63"/>
      <c r="P801" s="57"/>
      <c r="Q801" s="57"/>
      <c r="R801" s="57"/>
      <c r="S801" s="57"/>
      <c r="T801" s="57"/>
      <c r="U801" s="57"/>
      <c r="V801" s="57"/>
      <c r="W801" s="57"/>
      <c r="X801" s="57"/>
      <c r="Y801" s="57"/>
      <c r="Z801" s="57"/>
      <c r="AA801" s="57"/>
      <c r="AB801" s="57"/>
      <c r="AC801" s="57"/>
      <c r="AD801" s="57"/>
      <c r="AE801" s="57"/>
      <c r="AF801" s="64"/>
      <c r="AG801" s="64"/>
      <c r="AH801" s="64"/>
      <c r="AI801" s="64"/>
      <c r="AJ801" s="61"/>
      <c r="AL801" s="62"/>
      <c r="AM801" s="24"/>
      <c r="AS801" s="24"/>
      <c r="AT801" s="24"/>
      <c r="AU801" s="24"/>
      <c r="AV801" s="24"/>
      <c r="AW801" s="24"/>
      <c r="AX801" s="24"/>
      <c r="AZ801" s="171"/>
      <c r="BA801" s="171"/>
      <c r="BB801" s="57"/>
      <c r="BC801" s="203"/>
      <c r="BD801" s="24"/>
      <c r="BE801" s="151"/>
      <c r="BG801" s="151"/>
      <c r="BI801" s="151"/>
      <c r="BL801" s="152"/>
    </row>
    <row r="802" spans="1:64" s="169" customFormat="1">
      <c r="A802" s="24"/>
      <c r="B802" s="24"/>
      <c r="C802" s="57"/>
      <c r="D802" s="57"/>
      <c r="E802" s="57"/>
      <c r="F802" s="57"/>
      <c r="G802" s="57"/>
      <c r="H802" s="57"/>
      <c r="I802" s="57"/>
      <c r="J802" s="57"/>
      <c r="K802" s="57"/>
      <c r="L802" s="57"/>
      <c r="M802" s="57"/>
      <c r="N802" s="57"/>
      <c r="O802" s="63"/>
      <c r="P802" s="57"/>
      <c r="Q802" s="57"/>
      <c r="R802" s="57"/>
      <c r="S802" s="57"/>
      <c r="T802" s="57"/>
      <c r="U802" s="57"/>
      <c r="V802" s="57"/>
      <c r="W802" s="57"/>
      <c r="X802" s="57"/>
      <c r="Y802" s="57"/>
      <c r="Z802" s="57"/>
      <c r="AA802" s="57"/>
      <c r="AB802" s="57"/>
      <c r="AC802" s="57"/>
      <c r="AD802" s="57"/>
      <c r="AE802" s="57"/>
      <c r="AF802" s="64"/>
      <c r="AG802" s="64"/>
      <c r="AH802" s="64"/>
      <c r="AI802" s="64"/>
      <c r="AJ802" s="61"/>
      <c r="AL802" s="62"/>
      <c r="AM802" s="24"/>
      <c r="AS802" s="24"/>
      <c r="AT802" s="24"/>
      <c r="AU802" s="24"/>
      <c r="AV802" s="24"/>
      <c r="AW802" s="24"/>
      <c r="AX802" s="24"/>
      <c r="AZ802" s="171"/>
      <c r="BA802" s="171"/>
      <c r="BB802" s="57"/>
      <c r="BC802" s="203"/>
      <c r="BD802" s="24"/>
      <c r="BE802" s="151"/>
      <c r="BG802" s="151"/>
      <c r="BI802" s="151"/>
      <c r="BL802" s="152"/>
    </row>
    <row r="803" spans="1:64" s="169" customFormat="1">
      <c r="A803" s="24"/>
      <c r="B803" s="24"/>
      <c r="C803" s="57"/>
      <c r="D803" s="57"/>
      <c r="E803" s="57"/>
      <c r="F803" s="57"/>
      <c r="G803" s="57"/>
      <c r="H803" s="57"/>
      <c r="I803" s="57"/>
      <c r="J803" s="57"/>
      <c r="K803" s="57"/>
      <c r="L803" s="57"/>
      <c r="M803" s="57"/>
      <c r="N803" s="57"/>
      <c r="O803" s="63"/>
      <c r="P803" s="57"/>
      <c r="Q803" s="57"/>
      <c r="R803" s="57"/>
      <c r="S803" s="57"/>
      <c r="T803" s="57"/>
      <c r="U803" s="57"/>
      <c r="V803" s="57"/>
      <c r="W803" s="57"/>
      <c r="X803" s="57"/>
      <c r="Y803" s="57"/>
      <c r="Z803" s="57"/>
      <c r="AA803" s="57"/>
      <c r="AB803" s="57"/>
      <c r="AC803" s="57"/>
      <c r="AD803" s="57"/>
      <c r="AE803" s="57"/>
      <c r="AF803" s="64"/>
      <c r="AG803" s="64"/>
      <c r="AH803" s="64"/>
      <c r="AI803" s="64"/>
      <c r="AJ803" s="61"/>
      <c r="AL803" s="62"/>
      <c r="AM803" s="24"/>
      <c r="AS803" s="24"/>
      <c r="AT803" s="24"/>
      <c r="AU803" s="24"/>
      <c r="AV803" s="24"/>
      <c r="AW803" s="24"/>
      <c r="AX803" s="24"/>
      <c r="AZ803" s="171"/>
      <c r="BA803" s="171"/>
      <c r="BB803" s="57"/>
      <c r="BC803" s="203"/>
      <c r="BD803" s="24"/>
      <c r="BE803" s="151"/>
      <c r="BG803" s="151"/>
      <c r="BI803" s="151"/>
      <c r="BL803" s="152"/>
    </row>
    <row r="804" spans="1:64" s="169" customFormat="1">
      <c r="A804" s="24"/>
      <c r="B804" s="24"/>
      <c r="C804" s="57"/>
      <c r="D804" s="57"/>
      <c r="E804" s="57"/>
      <c r="F804" s="57"/>
      <c r="G804" s="57"/>
      <c r="H804" s="57"/>
      <c r="I804" s="57"/>
      <c r="J804" s="57"/>
      <c r="K804" s="57"/>
      <c r="L804" s="57"/>
      <c r="M804" s="57"/>
      <c r="N804" s="57"/>
      <c r="O804" s="63"/>
      <c r="P804" s="57"/>
      <c r="Q804" s="57"/>
      <c r="R804" s="57"/>
      <c r="S804" s="57"/>
      <c r="T804" s="57"/>
      <c r="U804" s="57"/>
      <c r="V804" s="57"/>
      <c r="W804" s="57"/>
      <c r="X804" s="57"/>
      <c r="Y804" s="57"/>
      <c r="Z804" s="57"/>
      <c r="AA804" s="57"/>
      <c r="AB804" s="57"/>
      <c r="AC804" s="57"/>
      <c r="AD804" s="57"/>
      <c r="AE804" s="57"/>
      <c r="AF804" s="64"/>
      <c r="AG804" s="64"/>
      <c r="AH804" s="64"/>
      <c r="AI804" s="64"/>
      <c r="AJ804" s="61"/>
      <c r="AL804" s="62"/>
      <c r="AM804" s="24"/>
      <c r="AS804" s="24"/>
      <c r="AT804" s="24"/>
      <c r="AU804" s="24"/>
      <c r="AV804" s="24"/>
      <c r="AW804" s="24"/>
      <c r="AX804" s="24"/>
      <c r="AZ804" s="171"/>
      <c r="BA804" s="171"/>
      <c r="BB804" s="57"/>
      <c r="BC804" s="203"/>
      <c r="BD804" s="24"/>
      <c r="BE804" s="151"/>
      <c r="BG804" s="151"/>
      <c r="BI804" s="151"/>
      <c r="BL804" s="152"/>
    </row>
    <row r="805" spans="1:64" s="169" customFormat="1">
      <c r="A805" s="24"/>
      <c r="B805" s="24"/>
      <c r="C805" s="57"/>
      <c r="D805" s="57"/>
      <c r="E805" s="57"/>
      <c r="F805" s="57"/>
      <c r="G805" s="57"/>
      <c r="H805" s="57"/>
      <c r="I805" s="57"/>
      <c r="J805" s="57"/>
      <c r="K805" s="57"/>
      <c r="L805" s="57"/>
      <c r="M805" s="57"/>
      <c r="N805" s="57"/>
      <c r="O805" s="63"/>
      <c r="P805" s="57"/>
      <c r="Q805" s="57"/>
      <c r="R805" s="57"/>
      <c r="S805" s="57"/>
      <c r="T805" s="57"/>
      <c r="U805" s="57"/>
      <c r="V805" s="57"/>
      <c r="W805" s="57"/>
      <c r="X805" s="57"/>
      <c r="Y805" s="57"/>
      <c r="Z805" s="57"/>
      <c r="AA805" s="57"/>
      <c r="AB805" s="57"/>
      <c r="AC805" s="57"/>
      <c r="AD805" s="57"/>
      <c r="AE805" s="57"/>
      <c r="AF805" s="64"/>
      <c r="AG805" s="64"/>
      <c r="AH805" s="64"/>
      <c r="AI805" s="64"/>
      <c r="AJ805" s="61"/>
      <c r="AL805" s="62"/>
      <c r="AM805" s="24"/>
      <c r="AS805" s="24"/>
      <c r="AT805" s="24"/>
      <c r="AU805" s="24"/>
      <c r="AV805" s="24"/>
      <c r="AW805" s="24"/>
      <c r="AX805" s="24"/>
      <c r="AZ805" s="171"/>
      <c r="BA805" s="171"/>
      <c r="BB805" s="57"/>
      <c r="BC805" s="203"/>
      <c r="BD805" s="24"/>
      <c r="BE805" s="151"/>
      <c r="BG805" s="151"/>
      <c r="BI805" s="151"/>
      <c r="BL805" s="152"/>
    </row>
    <row r="806" spans="1:64" s="169" customFormat="1">
      <c r="A806" s="24"/>
      <c r="B806" s="24"/>
      <c r="C806" s="57"/>
      <c r="D806" s="57"/>
      <c r="E806" s="57"/>
      <c r="F806" s="57"/>
      <c r="G806" s="57"/>
      <c r="H806" s="57"/>
      <c r="I806" s="57"/>
      <c r="J806" s="57"/>
      <c r="K806" s="57"/>
      <c r="L806" s="57"/>
      <c r="M806" s="57"/>
      <c r="N806" s="57"/>
      <c r="O806" s="63"/>
      <c r="P806" s="57"/>
      <c r="Q806" s="57"/>
      <c r="R806" s="57"/>
      <c r="S806" s="57"/>
      <c r="T806" s="57"/>
      <c r="U806" s="57"/>
      <c r="V806" s="57"/>
      <c r="W806" s="57"/>
      <c r="X806" s="57"/>
      <c r="Y806" s="57"/>
      <c r="Z806" s="57"/>
      <c r="AA806" s="57"/>
      <c r="AB806" s="57"/>
      <c r="AC806" s="57"/>
      <c r="AD806" s="57"/>
      <c r="AE806" s="57"/>
      <c r="AF806" s="64"/>
      <c r="AG806" s="64"/>
      <c r="AH806" s="64"/>
      <c r="AI806" s="64"/>
      <c r="AJ806" s="61"/>
      <c r="AL806" s="62"/>
      <c r="AM806" s="24"/>
      <c r="AS806" s="24"/>
      <c r="AT806" s="24"/>
      <c r="AU806" s="24"/>
      <c r="AV806" s="24"/>
      <c r="AW806" s="24"/>
      <c r="AX806" s="24"/>
      <c r="AZ806" s="171"/>
      <c r="BA806" s="171"/>
      <c r="BB806" s="57"/>
      <c r="BC806" s="203"/>
      <c r="BD806" s="24"/>
      <c r="BE806" s="151"/>
      <c r="BG806" s="151"/>
      <c r="BI806" s="151"/>
      <c r="BL806" s="152"/>
    </row>
    <row r="807" spans="1:64" s="169" customFormat="1">
      <c r="A807" s="24"/>
      <c r="B807" s="24"/>
      <c r="C807" s="57"/>
      <c r="D807" s="57"/>
      <c r="E807" s="57"/>
      <c r="F807" s="57"/>
      <c r="G807" s="57"/>
      <c r="H807" s="57"/>
      <c r="I807" s="57"/>
      <c r="J807" s="57"/>
      <c r="K807" s="57"/>
      <c r="L807" s="57"/>
      <c r="M807" s="57"/>
      <c r="N807" s="57"/>
      <c r="O807" s="63"/>
      <c r="P807" s="57"/>
      <c r="Q807" s="57"/>
      <c r="R807" s="57"/>
      <c r="S807" s="57"/>
      <c r="T807" s="57"/>
      <c r="U807" s="57"/>
      <c r="V807" s="57"/>
      <c r="W807" s="57"/>
      <c r="X807" s="57"/>
      <c r="Y807" s="57"/>
      <c r="Z807" s="57"/>
      <c r="AA807" s="57"/>
      <c r="AB807" s="57"/>
      <c r="AC807" s="57"/>
      <c r="AD807" s="57"/>
      <c r="AE807" s="57"/>
      <c r="AF807" s="64"/>
      <c r="AG807" s="64"/>
      <c r="AH807" s="64"/>
      <c r="AI807" s="64"/>
      <c r="AJ807" s="61"/>
      <c r="AL807" s="62"/>
      <c r="AM807" s="24"/>
      <c r="AS807" s="24"/>
      <c r="AT807" s="24"/>
      <c r="AU807" s="24"/>
      <c r="AV807" s="24"/>
      <c r="AW807" s="24"/>
      <c r="AX807" s="24"/>
      <c r="AZ807" s="171"/>
      <c r="BA807" s="171"/>
      <c r="BB807" s="57"/>
      <c r="BC807" s="203"/>
      <c r="BD807" s="24"/>
      <c r="BE807" s="151"/>
      <c r="BG807" s="151"/>
      <c r="BI807" s="151"/>
      <c r="BL807" s="152"/>
    </row>
    <row r="808" spans="1:64" s="169" customFormat="1">
      <c r="A808" s="24"/>
      <c r="B808" s="24"/>
      <c r="C808" s="57"/>
      <c r="D808" s="57"/>
      <c r="E808" s="57"/>
      <c r="F808" s="57"/>
      <c r="G808" s="57"/>
      <c r="H808" s="57"/>
      <c r="I808" s="57"/>
      <c r="J808" s="57"/>
      <c r="K808" s="57"/>
      <c r="L808" s="57"/>
      <c r="M808" s="57"/>
      <c r="N808" s="57"/>
      <c r="O808" s="63"/>
      <c r="P808" s="57"/>
      <c r="Q808" s="57"/>
      <c r="R808" s="57"/>
      <c r="S808" s="57"/>
      <c r="T808" s="57"/>
      <c r="U808" s="57"/>
      <c r="V808" s="57"/>
      <c r="W808" s="57"/>
      <c r="X808" s="57"/>
      <c r="Y808" s="57"/>
      <c r="Z808" s="57"/>
      <c r="AA808" s="57"/>
      <c r="AB808" s="57"/>
      <c r="AC808" s="57"/>
      <c r="AD808" s="57"/>
      <c r="AE808" s="57"/>
      <c r="AF808" s="64"/>
      <c r="AG808" s="64"/>
      <c r="AH808" s="64"/>
      <c r="AI808" s="64"/>
      <c r="AJ808" s="61"/>
      <c r="AL808" s="62"/>
      <c r="AM808" s="24"/>
      <c r="AS808" s="24"/>
      <c r="AT808" s="24"/>
      <c r="AU808" s="24"/>
      <c r="AV808" s="24"/>
      <c r="AW808" s="24"/>
      <c r="AX808" s="24"/>
      <c r="AZ808" s="171"/>
      <c r="BA808" s="171"/>
      <c r="BB808" s="57"/>
      <c r="BC808" s="203"/>
      <c r="BD808" s="24"/>
      <c r="BE808" s="151"/>
      <c r="BG808" s="151"/>
      <c r="BI808" s="151"/>
      <c r="BL808" s="152"/>
    </row>
    <row r="809" spans="1:64" s="169" customFormat="1">
      <c r="A809" s="24"/>
      <c r="B809" s="24"/>
      <c r="C809" s="57"/>
      <c r="D809" s="57"/>
      <c r="E809" s="57"/>
      <c r="F809" s="57"/>
      <c r="G809" s="57"/>
      <c r="H809" s="57"/>
      <c r="I809" s="57"/>
      <c r="J809" s="57"/>
      <c r="K809" s="57"/>
      <c r="L809" s="57"/>
      <c r="M809" s="57"/>
      <c r="N809" s="57"/>
      <c r="O809" s="63"/>
      <c r="P809" s="57"/>
      <c r="Q809" s="57"/>
      <c r="R809" s="57"/>
      <c r="S809" s="57"/>
      <c r="T809" s="57"/>
      <c r="U809" s="57"/>
      <c r="V809" s="57"/>
      <c r="W809" s="57"/>
      <c r="X809" s="57"/>
      <c r="Y809" s="57"/>
      <c r="Z809" s="57"/>
      <c r="AA809" s="57"/>
      <c r="AB809" s="57"/>
      <c r="AC809" s="57"/>
      <c r="AD809" s="57"/>
      <c r="AE809" s="57"/>
      <c r="AF809" s="64"/>
      <c r="AG809" s="64"/>
      <c r="AH809" s="64"/>
      <c r="AI809" s="64"/>
      <c r="AJ809" s="61"/>
      <c r="AL809" s="62"/>
      <c r="AM809" s="24"/>
      <c r="AS809" s="24"/>
      <c r="AT809" s="24"/>
      <c r="AU809" s="24"/>
      <c r="AV809" s="24"/>
      <c r="AW809" s="24"/>
      <c r="AX809" s="24"/>
      <c r="AZ809" s="171"/>
      <c r="BA809" s="171"/>
      <c r="BB809" s="57"/>
      <c r="BC809" s="203"/>
      <c r="BD809" s="24"/>
      <c r="BE809" s="151"/>
      <c r="BG809" s="151"/>
      <c r="BI809" s="151"/>
      <c r="BL809" s="152"/>
    </row>
    <row r="810" spans="1:64" s="169" customFormat="1">
      <c r="A810" s="24"/>
      <c r="B810" s="24"/>
      <c r="C810" s="57"/>
      <c r="D810" s="57"/>
      <c r="E810" s="57"/>
      <c r="F810" s="57"/>
      <c r="G810" s="57"/>
      <c r="H810" s="57"/>
      <c r="I810" s="57"/>
      <c r="J810" s="57"/>
      <c r="K810" s="57"/>
      <c r="L810" s="57"/>
      <c r="M810" s="57"/>
      <c r="N810" s="57"/>
      <c r="O810" s="63"/>
      <c r="P810" s="57"/>
      <c r="Q810" s="57"/>
      <c r="R810" s="57"/>
      <c r="S810" s="57"/>
      <c r="T810" s="57"/>
      <c r="U810" s="57"/>
      <c r="V810" s="57"/>
      <c r="W810" s="57"/>
      <c r="X810" s="57"/>
      <c r="Y810" s="57"/>
      <c r="Z810" s="57"/>
      <c r="AA810" s="57"/>
      <c r="AB810" s="57"/>
      <c r="AC810" s="57"/>
      <c r="AD810" s="57"/>
      <c r="AE810" s="57"/>
      <c r="AF810" s="64"/>
      <c r="AG810" s="64"/>
      <c r="AH810" s="64"/>
      <c r="AI810" s="64"/>
      <c r="AJ810" s="61"/>
      <c r="AL810" s="62"/>
      <c r="AM810" s="24"/>
      <c r="AS810" s="24"/>
      <c r="AT810" s="24"/>
      <c r="AU810" s="24"/>
      <c r="AV810" s="24"/>
      <c r="AW810" s="24"/>
      <c r="AX810" s="24"/>
      <c r="AZ810" s="171"/>
      <c r="BA810" s="171"/>
      <c r="BB810" s="57"/>
      <c r="BC810" s="203"/>
      <c r="BD810" s="24"/>
      <c r="BE810" s="151"/>
      <c r="BG810" s="151"/>
      <c r="BI810" s="151"/>
      <c r="BL810" s="152"/>
    </row>
    <row r="811" spans="1:64" s="169" customFormat="1">
      <c r="A811" s="24"/>
      <c r="B811" s="24"/>
      <c r="C811" s="57"/>
      <c r="D811" s="57"/>
      <c r="E811" s="57"/>
      <c r="F811" s="57"/>
      <c r="G811" s="57"/>
      <c r="H811" s="57"/>
      <c r="I811" s="57"/>
      <c r="J811" s="57"/>
      <c r="K811" s="57"/>
      <c r="L811" s="57"/>
      <c r="M811" s="57"/>
      <c r="N811" s="57"/>
      <c r="O811" s="63"/>
      <c r="P811" s="57"/>
      <c r="Q811" s="57"/>
      <c r="R811" s="57"/>
      <c r="S811" s="57"/>
      <c r="T811" s="57"/>
      <c r="U811" s="57"/>
      <c r="V811" s="57"/>
      <c r="W811" s="57"/>
      <c r="X811" s="57"/>
      <c r="Y811" s="57"/>
      <c r="Z811" s="57"/>
      <c r="AA811" s="57"/>
      <c r="AB811" s="57"/>
      <c r="AC811" s="57"/>
      <c r="AD811" s="57"/>
      <c r="AE811" s="57"/>
      <c r="AF811" s="64"/>
      <c r="AG811" s="64"/>
      <c r="AH811" s="64"/>
      <c r="AI811" s="64"/>
      <c r="AJ811" s="61"/>
      <c r="AL811" s="62"/>
      <c r="AM811" s="24"/>
      <c r="AS811" s="24"/>
      <c r="AT811" s="24"/>
      <c r="AU811" s="24"/>
      <c r="AV811" s="24"/>
      <c r="AW811" s="24"/>
      <c r="AX811" s="24"/>
      <c r="AZ811" s="171"/>
      <c r="BA811" s="171"/>
      <c r="BB811" s="57"/>
      <c r="BC811" s="203"/>
      <c r="BD811" s="24"/>
      <c r="BE811" s="151"/>
      <c r="BG811" s="151"/>
      <c r="BI811" s="151"/>
      <c r="BL811" s="152"/>
    </row>
    <row r="812" spans="1:64" s="169" customFormat="1">
      <c r="A812" s="24"/>
      <c r="B812" s="24"/>
      <c r="C812" s="57"/>
      <c r="D812" s="57"/>
      <c r="E812" s="57"/>
      <c r="F812" s="57"/>
      <c r="G812" s="57"/>
      <c r="H812" s="57"/>
      <c r="I812" s="57"/>
      <c r="J812" s="57"/>
      <c r="K812" s="57"/>
      <c r="L812" s="57"/>
      <c r="M812" s="57"/>
      <c r="N812" s="57"/>
      <c r="O812" s="63"/>
      <c r="P812" s="57"/>
      <c r="Q812" s="57"/>
      <c r="R812" s="57"/>
      <c r="S812" s="57"/>
      <c r="T812" s="57"/>
      <c r="U812" s="57"/>
      <c r="V812" s="57"/>
      <c r="W812" s="57"/>
      <c r="X812" s="57"/>
      <c r="Y812" s="57"/>
      <c r="Z812" s="57"/>
      <c r="AA812" s="57"/>
      <c r="AB812" s="57"/>
      <c r="AC812" s="57"/>
      <c r="AD812" s="57"/>
      <c r="AE812" s="57"/>
      <c r="AF812" s="64"/>
      <c r="AG812" s="64"/>
      <c r="AH812" s="64"/>
      <c r="AI812" s="64"/>
      <c r="AJ812" s="61"/>
      <c r="AL812" s="62"/>
      <c r="AM812" s="24"/>
      <c r="AS812" s="24"/>
      <c r="AT812" s="24"/>
      <c r="AU812" s="24"/>
      <c r="AV812" s="24"/>
      <c r="AW812" s="24"/>
      <c r="AX812" s="24"/>
      <c r="AZ812" s="171"/>
      <c r="BA812" s="171"/>
      <c r="BB812" s="57"/>
      <c r="BC812" s="203"/>
      <c r="BD812" s="24"/>
      <c r="BE812" s="151"/>
      <c r="BG812" s="151"/>
      <c r="BI812" s="151"/>
      <c r="BL812" s="152"/>
    </row>
    <row r="813" spans="1:64" s="169" customFormat="1">
      <c r="A813" s="24"/>
      <c r="B813" s="24"/>
      <c r="C813" s="57"/>
      <c r="D813" s="57"/>
      <c r="E813" s="57"/>
      <c r="F813" s="57"/>
      <c r="G813" s="57"/>
      <c r="H813" s="57"/>
      <c r="I813" s="57"/>
      <c r="J813" s="57"/>
      <c r="K813" s="57"/>
      <c r="L813" s="57"/>
      <c r="M813" s="57"/>
      <c r="N813" s="57"/>
      <c r="O813" s="63"/>
      <c r="P813" s="57"/>
      <c r="Q813" s="57"/>
      <c r="R813" s="57"/>
      <c r="S813" s="57"/>
      <c r="T813" s="57"/>
      <c r="U813" s="57"/>
      <c r="V813" s="57"/>
      <c r="W813" s="57"/>
      <c r="X813" s="57"/>
      <c r="Y813" s="57"/>
      <c r="Z813" s="57"/>
      <c r="AA813" s="57"/>
      <c r="AB813" s="57"/>
      <c r="AC813" s="57"/>
      <c r="AD813" s="57"/>
      <c r="AE813" s="57"/>
      <c r="AF813" s="64"/>
      <c r="AG813" s="64"/>
      <c r="AH813" s="64"/>
      <c r="AI813" s="64"/>
      <c r="AJ813" s="61"/>
      <c r="AL813" s="62"/>
      <c r="AM813" s="24"/>
      <c r="AS813" s="24"/>
      <c r="AT813" s="24"/>
      <c r="AU813" s="24"/>
      <c r="AV813" s="24"/>
      <c r="AW813" s="24"/>
      <c r="AX813" s="24"/>
      <c r="AZ813" s="171"/>
      <c r="BA813" s="171"/>
      <c r="BB813" s="57"/>
      <c r="BC813" s="203"/>
      <c r="BD813" s="24"/>
      <c r="BE813" s="151"/>
      <c r="BG813" s="151"/>
      <c r="BI813" s="151"/>
      <c r="BL813" s="152"/>
    </row>
    <row r="814" spans="1:64" s="169" customFormat="1">
      <c r="A814" s="24"/>
      <c r="B814" s="24"/>
      <c r="C814" s="57"/>
      <c r="D814" s="57"/>
      <c r="E814" s="57"/>
      <c r="F814" s="57"/>
      <c r="G814" s="57"/>
      <c r="H814" s="57"/>
      <c r="I814" s="57"/>
      <c r="J814" s="57"/>
      <c r="K814" s="57"/>
      <c r="L814" s="57"/>
      <c r="M814" s="57"/>
      <c r="N814" s="57"/>
      <c r="O814" s="63"/>
      <c r="P814" s="57"/>
      <c r="Q814" s="57"/>
      <c r="R814" s="57"/>
      <c r="S814" s="57"/>
      <c r="T814" s="57"/>
      <c r="U814" s="57"/>
      <c r="V814" s="57"/>
      <c r="W814" s="57"/>
      <c r="X814" s="57"/>
      <c r="Y814" s="57"/>
      <c r="Z814" s="57"/>
      <c r="AA814" s="57"/>
      <c r="AB814" s="57"/>
      <c r="AC814" s="57"/>
      <c r="AD814" s="57"/>
      <c r="AE814" s="57"/>
      <c r="AF814" s="64"/>
      <c r="AG814" s="64"/>
      <c r="AH814" s="64"/>
      <c r="AI814" s="64"/>
      <c r="AJ814" s="61"/>
      <c r="AL814" s="62"/>
      <c r="AM814" s="24"/>
      <c r="AS814" s="24"/>
      <c r="AT814" s="24"/>
      <c r="AU814" s="24"/>
      <c r="AV814" s="24"/>
      <c r="AW814" s="24"/>
      <c r="AX814" s="24"/>
      <c r="AZ814" s="171"/>
      <c r="BA814" s="171"/>
      <c r="BB814" s="57"/>
      <c r="BC814" s="203"/>
      <c r="BD814" s="24"/>
      <c r="BE814" s="151"/>
      <c r="BG814" s="151"/>
      <c r="BI814" s="151"/>
      <c r="BL814" s="152"/>
    </row>
    <row r="815" spans="1:64" s="169" customFormat="1">
      <c r="A815" s="24"/>
      <c r="B815" s="24"/>
      <c r="C815" s="57"/>
      <c r="D815" s="57"/>
      <c r="E815" s="57"/>
      <c r="F815" s="57"/>
      <c r="G815" s="57"/>
      <c r="H815" s="57"/>
      <c r="I815" s="57"/>
      <c r="J815" s="57"/>
      <c r="K815" s="57"/>
      <c r="L815" s="57"/>
      <c r="M815" s="57"/>
      <c r="N815" s="57"/>
      <c r="O815" s="63"/>
      <c r="P815" s="57"/>
      <c r="Q815" s="57"/>
      <c r="R815" s="57"/>
      <c r="S815" s="57"/>
      <c r="T815" s="57"/>
      <c r="U815" s="57"/>
      <c r="V815" s="57"/>
      <c r="W815" s="57"/>
      <c r="X815" s="57"/>
      <c r="Y815" s="57"/>
      <c r="Z815" s="57"/>
      <c r="AA815" s="57"/>
      <c r="AB815" s="57"/>
      <c r="AC815" s="57"/>
      <c r="AD815" s="57"/>
      <c r="AE815" s="57"/>
      <c r="AF815" s="64"/>
      <c r="AG815" s="64"/>
      <c r="AH815" s="64"/>
      <c r="AI815" s="64"/>
      <c r="AJ815" s="61"/>
      <c r="AL815" s="62"/>
      <c r="AM815" s="24"/>
      <c r="AS815" s="24"/>
      <c r="AT815" s="24"/>
      <c r="AU815" s="24"/>
      <c r="AV815" s="24"/>
      <c r="AW815" s="24"/>
      <c r="AX815" s="24"/>
      <c r="AZ815" s="171"/>
      <c r="BA815" s="171"/>
      <c r="BB815" s="57"/>
      <c r="BC815" s="203"/>
      <c r="BD815" s="24"/>
      <c r="BE815" s="151"/>
      <c r="BG815" s="151"/>
      <c r="BI815" s="151"/>
      <c r="BL815" s="152"/>
    </row>
    <row r="816" spans="1:64" s="169" customFormat="1">
      <c r="A816" s="24"/>
      <c r="B816" s="24"/>
      <c r="C816" s="57"/>
      <c r="D816" s="57"/>
      <c r="E816" s="57"/>
      <c r="F816" s="57"/>
      <c r="G816" s="57"/>
      <c r="H816" s="57"/>
      <c r="I816" s="57"/>
      <c r="J816" s="57"/>
      <c r="K816" s="57"/>
      <c r="L816" s="57"/>
      <c r="M816" s="57"/>
      <c r="N816" s="57"/>
      <c r="O816" s="63"/>
      <c r="P816" s="57"/>
      <c r="Q816" s="57"/>
      <c r="R816" s="57"/>
      <c r="S816" s="57"/>
      <c r="T816" s="57"/>
      <c r="U816" s="57"/>
      <c r="V816" s="57"/>
      <c r="W816" s="57"/>
      <c r="X816" s="57"/>
      <c r="Y816" s="57"/>
      <c r="Z816" s="57"/>
      <c r="AA816" s="57"/>
      <c r="AB816" s="57"/>
      <c r="AC816" s="57"/>
      <c r="AD816" s="57"/>
      <c r="AE816" s="57"/>
      <c r="AF816" s="64"/>
      <c r="AG816" s="64"/>
      <c r="AH816" s="64"/>
      <c r="AI816" s="64"/>
      <c r="AJ816" s="61"/>
      <c r="AL816" s="62"/>
      <c r="AM816" s="24"/>
      <c r="AS816" s="24"/>
      <c r="AT816" s="24"/>
      <c r="AU816" s="24"/>
      <c r="AV816" s="24"/>
      <c r="AW816" s="24"/>
      <c r="AX816" s="24"/>
      <c r="AZ816" s="171"/>
      <c r="BA816" s="171"/>
      <c r="BB816" s="57"/>
      <c r="BC816" s="203"/>
      <c r="BD816" s="24"/>
      <c r="BE816" s="151"/>
      <c r="BG816" s="151"/>
      <c r="BI816" s="151"/>
      <c r="BL816" s="152"/>
    </row>
    <row r="817" spans="1:64" s="169" customFormat="1">
      <c r="A817" s="24"/>
      <c r="B817" s="24"/>
      <c r="C817" s="57"/>
      <c r="D817" s="57"/>
      <c r="E817" s="57"/>
      <c r="F817" s="57"/>
      <c r="G817" s="57"/>
      <c r="H817" s="57"/>
      <c r="I817" s="57"/>
      <c r="J817" s="57"/>
      <c r="K817" s="57"/>
      <c r="L817" s="57"/>
      <c r="M817" s="57"/>
      <c r="N817" s="57"/>
      <c r="O817" s="63"/>
      <c r="P817" s="57"/>
      <c r="Q817" s="57"/>
      <c r="R817" s="57"/>
      <c r="S817" s="57"/>
      <c r="T817" s="57"/>
      <c r="U817" s="57"/>
      <c r="V817" s="57"/>
      <c r="W817" s="57"/>
      <c r="X817" s="57"/>
      <c r="Y817" s="57"/>
      <c r="Z817" s="57"/>
      <c r="AA817" s="57"/>
      <c r="AB817" s="57"/>
      <c r="AC817" s="57"/>
      <c r="AD817" s="57"/>
      <c r="AE817" s="57"/>
      <c r="AF817" s="64"/>
      <c r="AG817" s="64"/>
      <c r="AH817" s="64"/>
      <c r="AI817" s="64"/>
      <c r="AJ817" s="61"/>
      <c r="AL817" s="62"/>
      <c r="AM817" s="24"/>
      <c r="AS817" s="24"/>
      <c r="AT817" s="24"/>
      <c r="AU817" s="24"/>
      <c r="AV817" s="24"/>
      <c r="AW817" s="24"/>
      <c r="AX817" s="24"/>
      <c r="AZ817" s="171"/>
      <c r="BA817" s="171"/>
      <c r="BB817" s="57"/>
      <c r="BC817" s="203"/>
      <c r="BD817" s="24"/>
      <c r="BE817" s="151"/>
      <c r="BG817" s="151"/>
      <c r="BI817" s="151"/>
      <c r="BL817" s="152"/>
    </row>
    <row r="818" spans="1:64" s="169" customFormat="1">
      <c r="A818" s="24"/>
      <c r="B818" s="24"/>
      <c r="C818" s="57"/>
      <c r="D818" s="57"/>
      <c r="E818" s="57"/>
      <c r="F818" s="57"/>
      <c r="G818" s="57"/>
      <c r="H818" s="57"/>
      <c r="I818" s="57"/>
      <c r="J818" s="57"/>
      <c r="K818" s="57"/>
      <c r="L818" s="57"/>
      <c r="M818" s="57"/>
      <c r="N818" s="57"/>
      <c r="O818" s="63"/>
      <c r="P818" s="57"/>
      <c r="Q818" s="57"/>
      <c r="R818" s="57"/>
      <c r="S818" s="57"/>
      <c r="T818" s="57"/>
      <c r="U818" s="57"/>
      <c r="V818" s="57"/>
      <c r="W818" s="57"/>
      <c r="X818" s="57"/>
      <c r="Y818" s="57"/>
      <c r="Z818" s="57"/>
      <c r="AA818" s="57"/>
      <c r="AB818" s="57"/>
      <c r="AC818" s="57"/>
      <c r="AD818" s="57"/>
      <c r="AE818" s="57"/>
      <c r="AF818" s="64"/>
      <c r="AG818" s="64"/>
      <c r="AH818" s="64"/>
      <c r="AI818" s="64"/>
      <c r="AJ818" s="61"/>
      <c r="AL818" s="62"/>
      <c r="AM818" s="24"/>
      <c r="AS818" s="24"/>
      <c r="AT818" s="24"/>
      <c r="AU818" s="24"/>
      <c r="AV818" s="24"/>
      <c r="AW818" s="24"/>
      <c r="AX818" s="24"/>
      <c r="AZ818" s="171"/>
      <c r="BA818" s="171"/>
      <c r="BB818" s="57"/>
      <c r="BC818" s="203"/>
      <c r="BD818" s="24"/>
      <c r="BE818" s="151"/>
      <c r="BG818" s="151"/>
      <c r="BI818" s="151"/>
      <c r="BL818" s="152"/>
    </row>
    <row r="819" spans="1:64" s="169" customFormat="1">
      <c r="A819" s="24"/>
      <c r="B819" s="24"/>
      <c r="C819" s="57"/>
      <c r="D819" s="57"/>
      <c r="E819" s="57"/>
      <c r="F819" s="57"/>
      <c r="G819" s="57"/>
      <c r="H819" s="57"/>
      <c r="I819" s="57"/>
      <c r="J819" s="57"/>
      <c r="K819" s="57"/>
      <c r="L819" s="57"/>
      <c r="M819" s="57"/>
      <c r="N819" s="57"/>
      <c r="O819" s="63"/>
      <c r="P819" s="57"/>
      <c r="Q819" s="57"/>
      <c r="R819" s="57"/>
      <c r="S819" s="57"/>
      <c r="T819" s="57"/>
      <c r="U819" s="57"/>
      <c r="V819" s="57"/>
      <c r="W819" s="57"/>
      <c r="X819" s="57"/>
      <c r="Y819" s="57"/>
      <c r="Z819" s="57"/>
      <c r="AA819" s="57"/>
      <c r="AB819" s="57"/>
      <c r="AC819" s="57"/>
      <c r="AD819" s="57"/>
      <c r="AE819" s="57"/>
      <c r="AF819" s="64"/>
      <c r="AG819" s="64"/>
      <c r="AH819" s="64"/>
      <c r="AI819" s="64"/>
      <c r="AJ819" s="61"/>
      <c r="AL819" s="62"/>
      <c r="AM819" s="24"/>
      <c r="AS819" s="24"/>
      <c r="AT819" s="24"/>
      <c r="AU819" s="24"/>
      <c r="AV819" s="24"/>
      <c r="AW819" s="24"/>
      <c r="AX819" s="24"/>
      <c r="AZ819" s="171"/>
      <c r="BA819" s="171"/>
      <c r="BB819" s="57"/>
      <c r="BC819" s="203"/>
      <c r="BD819" s="24"/>
      <c r="BE819" s="151"/>
      <c r="BG819" s="151"/>
      <c r="BI819" s="151"/>
      <c r="BL819" s="152"/>
    </row>
    <row r="820" spans="1:64" s="169" customFormat="1">
      <c r="A820" s="24"/>
      <c r="B820" s="24"/>
      <c r="C820" s="57"/>
      <c r="D820" s="57"/>
      <c r="E820" s="57"/>
      <c r="F820" s="57"/>
      <c r="G820" s="57"/>
      <c r="H820" s="57"/>
      <c r="I820" s="57"/>
      <c r="J820" s="57"/>
      <c r="K820" s="57"/>
      <c r="L820" s="57"/>
      <c r="M820" s="57"/>
      <c r="N820" s="57"/>
      <c r="O820" s="63"/>
      <c r="P820" s="57"/>
      <c r="Q820" s="57"/>
      <c r="R820" s="57"/>
      <c r="S820" s="57"/>
      <c r="T820" s="57"/>
      <c r="U820" s="57"/>
      <c r="V820" s="57"/>
      <c r="W820" s="57"/>
      <c r="X820" s="57"/>
      <c r="Y820" s="57"/>
      <c r="Z820" s="57"/>
      <c r="AA820" s="57"/>
      <c r="AB820" s="57"/>
      <c r="AC820" s="57"/>
      <c r="AD820" s="57"/>
      <c r="AE820" s="57"/>
      <c r="AF820" s="64"/>
      <c r="AG820" s="64"/>
      <c r="AH820" s="64"/>
      <c r="AI820" s="64"/>
      <c r="AJ820" s="61"/>
      <c r="AL820" s="62"/>
      <c r="AM820" s="24"/>
      <c r="AS820" s="24"/>
      <c r="AT820" s="24"/>
      <c r="AU820" s="24"/>
      <c r="AV820" s="24"/>
      <c r="AW820" s="24"/>
      <c r="AX820" s="24"/>
      <c r="AZ820" s="171"/>
      <c r="BA820" s="171"/>
      <c r="BB820" s="57"/>
      <c r="BC820" s="203"/>
      <c r="BD820" s="24"/>
      <c r="BE820" s="151"/>
      <c r="BG820" s="151"/>
      <c r="BI820" s="151"/>
      <c r="BL820" s="152"/>
    </row>
    <row r="821" spans="1:64" s="169" customFormat="1">
      <c r="A821" s="24"/>
      <c r="B821" s="24"/>
      <c r="C821" s="57"/>
      <c r="D821" s="57"/>
      <c r="E821" s="57"/>
      <c r="F821" s="57"/>
      <c r="G821" s="57"/>
      <c r="H821" s="57"/>
      <c r="I821" s="57"/>
      <c r="J821" s="57"/>
      <c r="K821" s="57"/>
      <c r="L821" s="57"/>
      <c r="M821" s="57"/>
      <c r="N821" s="57"/>
      <c r="O821" s="63"/>
      <c r="P821" s="57"/>
      <c r="Q821" s="57"/>
      <c r="R821" s="57"/>
      <c r="S821" s="57"/>
      <c r="T821" s="57"/>
      <c r="U821" s="57"/>
      <c r="V821" s="57"/>
      <c r="W821" s="57"/>
      <c r="X821" s="57"/>
      <c r="Y821" s="57"/>
      <c r="Z821" s="57"/>
      <c r="AA821" s="57"/>
      <c r="AB821" s="57"/>
      <c r="AC821" s="57"/>
      <c r="AD821" s="57"/>
      <c r="AE821" s="57"/>
      <c r="AF821" s="64"/>
      <c r="AG821" s="64"/>
      <c r="AH821" s="64"/>
      <c r="AI821" s="64"/>
      <c r="AJ821" s="61"/>
      <c r="AL821" s="62"/>
      <c r="AM821" s="24"/>
      <c r="AS821" s="24"/>
      <c r="AT821" s="24"/>
      <c r="AU821" s="24"/>
      <c r="AV821" s="24"/>
      <c r="AW821" s="24"/>
      <c r="AX821" s="24"/>
      <c r="AZ821" s="171"/>
      <c r="BA821" s="171"/>
      <c r="BB821" s="57"/>
      <c r="BC821" s="203"/>
      <c r="BD821" s="24"/>
      <c r="BE821" s="151"/>
      <c r="BG821" s="151"/>
      <c r="BI821" s="151"/>
      <c r="BL821" s="152"/>
    </row>
    <row r="822" spans="1:64" s="169" customFormat="1">
      <c r="A822" s="24"/>
      <c r="B822" s="24"/>
      <c r="C822" s="57"/>
      <c r="D822" s="57"/>
      <c r="E822" s="57"/>
      <c r="F822" s="57"/>
      <c r="G822" s="57"/>
      <c r="H822" s="57"/>
      <c r="I822" s="57"/>
      <c r="J822" s="57"/>
      <c r="K822" s="57"/>
      <c r="L822" s="57"/>
      <c r="M822" s="57"/>
      <c r="N822" s="57"/>
      <c r="O822" s="63"/>
      <c r="P822" s="57"/>
      <c r="Q822" s="57"/>
      <c r="R822" s="57"/>
      <c r="S822" s="57"/>
      <c r="T822" s="57"/>
      <c r="U822" s="57"/>
      <c r="V822" s="57"/>
      <c r="W822" s="57"/>
      <c r="X822" s="57"/>
      <c r="Y822" s="57"/>
      <c r="Z822" s="57"/>
      <c r="AA822" s="57"/>
      <c r="AB822" s="57"/>
      <c r="AC822" s="57"/>
      <c r="AD822" s="57"/>
      <c r="AE822" s="57"/>
      <c r="AF822" s="64"/>
      <c r="AG822" s="64"/>
      <c r="AH822" s="64"/>
      <c r="AI822" s="64"/>
      <c r="AJ822" s="61"/>
      <c r="AL822" s="62"/>
      <c r="AM822" s="24"/>
      <c r="AS822" s="24"/>
      <c r="AT822" s="24"/>
      <c r="AU822" s="24"/>
      <c r="AV822" s="24"/>
      <c r="AW822" s="24"/>
      <c r="AX822" s="24"/>
      <c r="AZ822" s="171"/>
      <c r="BA822" s="171"/>
      <c r="BB822" s="57"/>
      <c r="BC822" s="203"/>
      <c r="BD822" s="24"/>
      <c r="BE822" s="151"/>
      <c r="BG822" s="151"/>
      <c r="BI822" s="151"/>
      <c r="BL822" s="152"/>
    </row>
    <row r="823" spans="1:64" s="169" customFormat="1">
      <c r="A823" s="24"/>
      <c r="B823" s="24"/>
      <c r="C823" s="57"/>
      <c r="D823" s="57"/>
      <c r="E823" s="57"/>
      <c r="F823" s="57"/>
      <c r="G823" s="57"/>
      <c r="H823" s="57"/>
      <c r="I823" s="57"/>
      <c r="J823" s="57"/>
      <c r="K823" s="57"/>
      <c r="L823" s="57"/>
      <c r="M823" s="57"/>
      <c r="N823" s="57"/>
      <c r="O823" s="63"/>
      <c r="P823" s="57"/>
      <c r="Q823" s="57"/>
      <c r="R823" s="57"/>
      <c r="S823" s="57"/>
      <c r="T823" s="57"/>
      <c r="U823" s="57"/>
      <c r="V823" s="57"/>
      <c r="W823" s="57"/>
      <c r="X823" s="57"/>
      <c r="Y823" s="57"/>
      <c r="Z823" s="57"/>
      <c r="AA823" s="57"/>
      <c r="AB823" s="57"/>
      <c r="AC823" s="57"/>
      <c r="AD823" s="57"/>
      <c r="AE823" s="57"/>
      <c r="AF823" s="64"/>
      <c r="AG823" s="64"/>
      <c r="AH823" s="64"/>
      <c r="AI823" s="64"/>
      <c r="AJ823" s="61"/>
      <c r="AL823" s="62"/>
      <c r="AM823" s="24"/>
      <c r="AS823" s="24"/>
      <c r="AT823" s="24"/>
      <c r="AU823" s="24"/>
      <c r="AV823" s="24"/>
      <c r="AW823" s="24"/>
      <c r="AX823" s="24"/>
      <c r="AZ823" s="171"/>
      <c r="BA823" s="171"/>
      <c r="BB823" s="57"/>
      <c r="BC823" s="203"/>
      <c r="BD823" s="24"/>
      <c r="BE823" s="151"/>
      <c r="BG823" s="151"/>
      <c r="BI823" s="151"/>
      <c r="BL823" s="152"/>
    </row>
    <row r="824" spans="1:64" s="169" customFormat="1">
      <c r="A824" s="24"/>
      <c r="B824" s="24"/>
      <c r="C824" s="57"/>
      <c r="D824" s="57"/>
      <c r="E824" s="57"/>
      <c r="F824" s="57"/>
      <c r="G824" s="57"/>
      <c r="H824" s="57"/>
      <c r="I824" s="57"/>
      <c r="J824" s="57"/>
      <c r="K824" s="57"/>
      <c r="L824" s="57"/>
      <c r="M824" s="57"/>
      <c r="N824" s="57"/>
      <c r="O824" s="63"/>
      <c r="P824" s="57"/>
      <c r="Q824" s="57"/>
      <c r="R824" s="57"/>
      <c r="S824" s="57"/>
      <c r="T824" s="57"/>
      <c r="U824" s="57"/>
      <c r="V824" s="57"/>
      <c r="W824" s="57"/>
      <c r="X824" s="57"/>
      <c r="Y824" s="57"/>
      <c r="Z824" s="57"/>
      <c r="AA824" s="57"/>
      <c r="AB824" s="57"/>
      <c r="AC824" s="57"/>
      <c r="AD824" s="57"/>
      <c r="AE824" s="57"/>
      <c r="AF824" s="64"/>
      <c r="AG824" s="64"/>
      <c r="AH824" s="64"/>
      <c r="AI824" s="64"/>
      <c r="AJ824" s="61"/>
      <c r="AL824" s="62"/>
      <c r="AM824" s="24"/>
      <c r="AS824" s="24"/>
      <c r="AT824" s="24"/>
      <c r="AU824" s="24"/>
      <c r="AV824" s="24"/>
      <c r="AW824" s="24"/>
      <c r="AX824" s="24"/>
      <c r="AZ824" s="171"/>
      <c r="BA824" s="171"/>
      <c r="BB824" s="57"/>
      <c r="BC824" s="203"/>
      <c r="BD824" s="24"/>
      <c r="BE824" s="151"/>
      <c r="BG824" s="151"/>
      <c r="BI824" s="151"/>
      <c r="BL824" s="152"/>
    </row>
    <row r="825" spans="1:64" s="169" customFormat="1">
      <c r="A825" s="24"/>
      <c r="B825" s="24"/>
      <c r="C825" s="57"/>
      <c r="D825" s="57"/>
      <c r="E825" s="57"/>
      <c r="F825" s="57"/>
      <c r="G825" s="57"/>
      <c r="H825" s="57"/>
      <c r="I825" s="57"/>
      <c r="J825" s="57"/>
      <c r="K825" s="57"/>
      <c r="L825" s="57"/>
      <c r="M825" s="57"/>
      <c r="N825" s="57"/>
      <c r="O825" s="63"/>
      <c r="P825" s="57"/>
      <c r="Q825" s="57"/>
      <c r="R825" s="57"/>
      <c r="S825" s="57"/>
      <c r="T825" s="57"/>
      <c r="U825" s="57"/>
      <c r="V825" s="57"/>
      <c r="W825" s="57"/>
      <c r="X825" s="57"/>
      <c r="Y825" s="57"/>
      <c r="Z825" s="57"/>
      <c r="AA825" s="57"/>
      <c r="AB825" s="57"/>
      <c r="AC825" s="57"/>
      <c r="AD825" s="57"/>
      <c r="AE825" s="57"/>
      <c r="AF825" s="64"/>
      <c r="AG825" s="64"/>
      <c r="AH825" s="64"/>
      <c r="AI825" s="64"/>
      <c r="AJ825" s="61"/>
      <c r="AL825" s="62"/>
      <c r="AM825" s="24"/>
      <c r="AS825" s="24"/>
      <c r="AT825" s="24"/>
      <c r="AU825" s="24"/>
      <c r="AV825" s="24"/>
      <c r="AW825" s="24"/>
      <c r="AX825" s="24"/>
      <c r="AZ825" s="171"/>
      <c r="BA825" s="171"/>
      <c r="BB825" s="57"/>
      <c r="BC825" s="203"/>
      <c r="BD825" s="24"/>
      <c r="BE825" s="151"/>
      <c r="BG825" s="151"/>
      <c r="BI825" s="151"/>
      <c r="BL825" s="152"/>
    </row>
    <row r="826" spans="1:64" s="169" customFormat="1">
      <c r="A826" s="24"/>
      <c r="B826" s="24"/>
      <c r="C826" s="57"/>
      <c r="D826" s="57"/>
      <c r="E826" s="57"/>
      <c r="F826" s="57"/>
      <c r="G826" s="57"/>
      <c r="H826" s="57"/>
      <c r="I826" s="57"/>
      <c r="J826" s="57"/>
      <c r="K826" s="57"/>
      <c r="L826" s="57"/>
      <c r="M826" s="57"/>
      <c r="N826" s="57"/>
      <c r="O826" s="63"/>
      <c r="P826" s="57"/>
      <c r="Q826" s="57"/>
      <c r="R826" s="57"/>
      <c r="S826" s="57"/>
      <c r="T826" s="57"/>
      <c r="U826" s="57"/>
      <c r="V826" s="57"/>
      <c r="W826" s="57"/>
      <c r="X826" s="57"/>
      <c r="Y826" s="57"/>
      <c r="Z826" s="57"/>
      <c r="AA826" s="57"/>
      <c r="AB826" s="57"/>
      <c r="AC826" s="57"/>
      <c r="AD826" s="57"/>
      <c r="AE826" s="57"/>
      <c r="AF826" s="64"/>
      <c r="AG826" s="64"/>
      <c r="AH826" s="64"/>
      <c r="AI826" s="64"/>
      <c r="AJ826" s="61"/>
      <c r="AL826" s="62"/>
      <c r="AM826" s="24"/>
      <c r="AS826" s="24"/>
      <c r="AT826" s="24"/>
      <c r="AU826" s="24"/>
      <c r="AV826" s="24"/>
      <c r="AW826" s="24"/>
      <c r="AX826" s="24"/>
      <c r="AZ826" s="171"/>
      <c r="BA826" s="171"/>
      <c r="BB826" s="57"/>
      <c r="BC826" s="203"/>
      <c r="BD826" s="24"/>
      <c r="BE826" s="151"/>
      <c r="BG826" s="151"/>
      <c r="BI826" s="151"/>
      <c r="BL826" s="152"/>
    </row>
    <row r="827" spans="1:64" s="169" customFormat="1">
      <c r="A827" s="24"/>
      <c r="B827" s="24"/>
      <c r="C827" s="57"/>
      <c r="D827" s="57"/>
      <c r="E827" s="57"/>
      <c r="F827" s="57"/>
      <c r="G827" s="57"/>
      <c r="H827" s="57"/>
      <c r="I827" s="57"/>
      <c r="J827" s="57"/>
      <c r="K827" s="57"/>
      <c r="L827" s="57"/>
      <c r="M827" s="57"/>
      <c r="N827" s="57"/>
      <c r="O827" s="63"/>
      <c r="P827" s="57"/>
      <c r="Q827" s="57"/>
      <c r="R827" s="57"/>
      <c r="S827" s="57"/>
      <c r="T827" s="57"/>
      <c r="U827" s="57"/>
      <c r="V827" s="57"/>
      <c r="W827" s="57"/>
      <c r="X827" s="57"/>
      <c r="Y827" s="57"/>
      <c r="Z827" s="57"/>
      <c r="AA827" s="57"/>
      <c r="AB827" s="57"/>
      <c r="AC827" s="57"/>
      <c r="AD827" s="57"/>
      <c r="AE827" s="57"/>
      <c r="AF827" s="64"/>
      <c r="AG827" s="64"/>
      <c r="AH827" s="64"/>
      <c r="AI827" s="64"/>
      <c r="AJ827" s="61"/>
      <c r="AL827" s="62"/>
      <c r="AM827" s="24"/>
      <c r="AS827" s="24"/>
      <c r="AT827" s="24"/>
      <c r="AU827" s="24"/>
      <c r="AV827" s="24"/>
      <c r="AW827" s="24"/>
      <c r="AX827" s="24"/>
      <c r="AZ827" s="171"/>
      <c r="BA827" s="171"/>
      <c r="BB827" s="57"/>
      <c r="BC827" s="203"/>
      <c r="BD827" s="24"/>
      <c r="BE827" s="151"/>
      <c r="BG827" s="151"/>
      <c r="BI827" s="151"/>
      <c r="BL827" s="152"/>
    </row>
    <row r="828" spans="1:64" s="169" customFormat="1">
      <c r="A828" s="24"/>
      <c r="B828" s="24"/>
      <c r="C828" s="57"/>
      <c r="D828" s="57"/>
      <c r="E828" s="57"/>
      <c r="F828" s="57"/>
      <c r="G828" s="57"/>
      <c r="H828" s="57"/>
      <c r="I828" s="57"/>
      <c r="J828" s="57"/>
      <c r="K828" s="57"/>
      <c r="L828" s="57"/>
      <c r="M828" s="57"/>
      <c r="N828" s="57"/>
      <c r="O828" s="63"/>
      <c r="P828" s="57"/>
      <c r="Q828" s="57"/>
      <c r="R828" s="57"/>
      <c r="S828" s="57"/>
      <c r="T828" s="57"/>
      <c r="U828" s="57"/>
      <c r="V828" s="57"/>
      <c r="W828" s="57"/>
      <c r="X828" s="57"/>
      <c r="Y828" s="57"/>
      <c r="Z828" s="57"/>
      <c r="AA828" s="57"/>
      <c r="AB828" s="57"/>
      <c r="AC828" s="57"/>
      <c r="AD828" s="57"/>
      <c r="AE828" s="57"/>
      <c r="AF828" s="64"/>
      <c r="AG828" s="64"/>
      <c r="AH828" s="64"/>
      <c r="AI828" s="64"/>
      <c r="AJ828" s="61"/>
      <c r="AL828" s="62"/>
      <c r="AM828" s="24"/>
      <c r="AS828" s="24"/>
      <c r="AT828" s="24"/>
      <c r="AU828" s="24"/>
      <c r="AV828" s="24"/>
      <c r="AW828" s="24"/>
      <c r="AX828" s="24"/>
      <c r="AZ828" s="171"/>
      <c r="BA828" s="171"/>
      <c r="BB828" s="57"/>
      <c r="BC828" s="203"/>
      <c r="BD828" s="24"/>
      <c r="BE828" s="151"/>
      <c r="BG828" s="151"/>
      <c r="BI828" s="151"/>
      <c r="BL828" s="152"/>
    </row>
    <row r="829" spans="1:64" s="169" customFormat="1">
      <c r="A829" s="24"/>
      <c r="B829" s="24"/>
      <c r="C829" s="57"/>
      <c r="D829" s="57"/>
      <c r="E829" s="57"/>
      <c r="F829" s="57"/>
      <c r="G829" s="57"/>
      <c r="H829" s="57"/>
      <c r="I829" s="57"/>
      <c r="J829" s="57"/>
      <c r="K829" s="57"/>
      <c r="L829" s="57"/>
      <c r="M829" s="57"/>
      <c r="N829" s="57"/>
      <c r="O829" s="63"/>
      <c r="P829" s="57"/>
      <c r="Q829" s="57"/>
      <c r="R829" s="57"/>
      <c r="S829" s="57"/>
      <c r="T829" s="57"/>
      <c r="U829" s="57"/>
      <c r="V829" s="57"/>
      <c r="W829" s="57"/>
      <c r="X829" s="57"/>
      <c r="Y829" s="57"/>
      <c r="Z829" s="57"/>
      <c r="AA829" s="57"/>
      <c r="AB829" s="57"/>
      <c r="AC829" s="57"/>
      <c r="AD829" s="57"/>
      <c r="AE829" s="57"/>
      <c r="AF829" s="64"/>
      <c r="AG829" s="64"/>
      <c r="AH829" s="64"/>
      <c r="AI829" s="64"/>
      <c r="AJ829" s="61"/>
      <c r="AL829" s="62"/>
      <c r="AM829" s="24"/>
      <c r="AS829" s="24"/>
      <c r="AT829" s="24"/>
      <c r="AU829" s="24"/>
      <c r="AV829" s="24"/>
      <c r="AW829" s="24"/>
      <c r="AX829" s="24"/>
      <c r="AZ829" s="171"/>
      <c r="BA829" s="171"/>
      <c r="BB829" s="57"/>
      <c r="BC829" s="203"/>
      <c r="BD829" s="24"/>
      <c r="BE829" s="151"/>
      <c r="BG829" s="151"/>
      <c r="BI829" s="151"/>
      <c r="BL829" s="152"/>
    </row>
    <row r="830" spans="1:64" s="169" customFormat="1">
      <c r="A830" s="24"/>
      <c r="B830" s="24"/>
      <c r="C830" s="57"/>
      <c r="D830" s="57"/>
      <c r="E830" s="57"/>
      <c r="F830" s="57"/>
      <c r="G830" s="57"/>
      <c r="H830" s="57"/>
      <c r="I830" s="57"/>
      <c r="J830" s="57"/>
      <c r="K830" s="57"/>
      <c r="L830" s="57"/>
      <c r="M830" s="57"/>
      <c r="N830" s="57"/>
      <c r="O830" s="63"/>
      <c r="P830" s="57"/>
      <c r="Q830" s="57"/>
      <c r="R830" s="57"/>
      <c r="S830" s="57"/>
      <c r="T830" s="57"/>
      <c r="U830" s="57"/>
      <c r="V830" s="57"/>
      <c r="W830" s="57"/>
      <c r="X830" s="57"/>
      <c r="Y830" s="57"/>
      <c r="Z830" s="57"/>
      <c r="AA830" s="57"/>
      <c r="AB830" s="57"/>
      <c r="AC830" s="57"/>
      <c r="AD830" s="57"/>
      <c r="AE830" s="57"/>
      <c r="AF830" s="64"/>
      <c r="AG830" s="64"/>
      <c r="AH830" s="64"/>
      <c r="AI830" s="64"/>
      <c r="AJ830" s="61"/>
      <c r="AL830" s="62"/>
      <c r="AM830" s="24"/>
      <c r="AS830" s="24"/>
      <c r="AT830" s="24"/>
      <c r="AU830" s="24"/>
      <c r="AV830" s="24"/>
      <c r="AW830" s="24"/>
      <c r="AX830" s="24"/>
      <c r="AZ830" s="171"/>
      <c r="BA830" s="171"/>
      <c r="BB830" s="57"/>
      <c r="BC830" s="203"/>
      <c r="BD830" s="24"/>
      <c r="BE830" s="151"/>
      <c r="BG830" s="151"/>
      <c r="BI830" s="151"/>
      <c r="BL830" s="152"/>
    </row>
    <row r="831" spans="1:64" s="169" customFormat="1">
      <c r="A831" s="24"/>
      <c r="B831" s="24"/>
      <c r="C831" s="57"/>
      <c r="D831" s="57"/>
      <c r="E831" s="57"/>
      <c r="F831" s="57"/>
      <c r="G831" s="57"/>
      <c r="H831" s="57"/>
      <c r="I831" s="57"/>
      <c r="J831" s="57"/>
      <c r="K831" s="57"/>
      <c r="L831" s="57"/>
      <c r="M831" s="57"/>
      <c r="N831" s="57"/>
      <c r="O831" s="63"/>
      <c r="P831" s="57"/>
      <c r="Q831" s="57"/>
      <c r="R831" s="57"/>
      <c r="S831" s="57"/>
      <c r="T831" s="57"/>
      <c r="U831" s="57"/>
      <c r="V831" s="57"/>
      <c r="W831" s="57"/>
      <c r="X831" s="57"/>
      <c r="Y831" s="57"/>
      <c r="Z831" s="57"/>
      <c r="AA831" s="57"/>
      <c r="AB831" s="57"/>
      <c r="AC831" s="57"/>
      <c r="AD831" s="57"/>
      <c r="AE831" s="57"/>
      <c r="AF831" s="64"/>
      <c r="AG831" s="64"/>
      <c r="AH831" s="64"/>
      <c r="AI831" s="64"/>
      <c r="AJ831" s="61"/>
      <c r="AL831" s="62"/>
      <c r="AM831" s="24"/>
      <c r="AS831" s="24"/>
      <c r="AT831" s="24"/>
      <c r="AU831" s="24"/>
      <c r="AV831" s="24"/>
      <c r="AW831" s="24"/>
      <c r="AX831" s="24"/>
      <c r="AZ831" s="171"/>
      <c r="BA831" s="171"/>
      <c r="BB831" s="57"/>
      <c r="BC831" s="203"/>
      <c r="BD831" s="24"/>
      <c r="BE831" s="151"/>
      <c r="BG831" s="151"/>
      <c r="BI831" s="151"/>
      <c r="BL831" s="152"/>
    </row>
    <row r="832" spans="1:64" s="169" customFormat="1">
      <c r="A832" s="24"/>
      <c r="B832" s="24"/>
      <c r="C832" s="57"/>
      <c r="D832" s="57"/>
      <c r="E832" s="57"/>
      <c r="F832" s="57"/>
      <c r="G832" s="57"/>
      <c r="H832" s="57"/>
      <c r="I832" s="57"/>
      <c r="J832" s="57"/>
      <c r="K832" s="57"/>
      <c r="L832" s="57"/>
      <c r="M832" s="57"/>
      <c r="N832" s="57"/>
      <c r="O832" s="63"/>
      <c r="P832" s="57"/>
      <c r="Q832" s="57"/>
      <c r="R832" s="57"/>
      <c r="S832" s="57"/>
      <c r="T832" s="57"/>
      <c r="U832" s="57"/>
      <c r="V832" s="57"/>
      <c r="W832" s="57"/>
      <c r="X832" s="57"/>
      <c r="Y832" s="57"/>
      <c r="Z832" s="57"/>
      <c r="AA832" s="57"/>
      <c r="AB832" s="57"/>
      <c r="AC832" s="57"/>
      <c r="AD832" s="57"/>
      <c r="AE832" s="57"/>
      <c r="AF832" s="64"/>
      <c r="AG832" s="64"/>
      <c r="AH832" s="64"/>
      <c r="AI832" s="64"/>
      <c r="AJ832" s="61"/>
      <c r="AL832" s="62"/>
      <c r="AM832" s="24"/>
      <c r="AS832" s="24"/>
      <c r="AT832" s="24"/>
      <c r="AU832" s="24"/>
      <c r="AV832" s="24"/>
      <c r="AW832" s="24"/>
      <c r="AX832" s="24"/>
      <c r="AZ832" s="171"/>
      <c r="BA832" s="171"/>
      <c r="BB832" s="57"/>
      <c r="BC832" s="203"/>
      <c r="BD832" s="24"/>
      <c r="BE832" s="151"/>
      <c r="BG832" s="151"/>
      <c r="BI832" s="151"/>
      <c r="BL832" s="152"/>
    </row>
    <row r="833" spans="1:64" s="169" customFormat="1">
      <c r="A833" s="24"/>
      <c r="B833" s="24"/>
      <c r="C833" s="57"/>
      <c r="D833" s="57"/>
      <c r="E833" s="57"/>
      <c r="F833" s="57"/>
      <c r="G833" s="57"/>
      <c r="H833" s="57"/>
      <c r="I833" s="57"/>
      <c r="J833" s="57"/>
      <c r="K833" s="57"/>
      <c r="L833" s="57"/>
      <c r="M833" s="57"/>
      <c r="N833" s="57"/>
      <c r="O833" s="63"/>
      <c r="P833" s="57"/>
      <c r="Q833" s="57"/>
      <c r="R833" s="57"/>
      <c r="S833" s="57"/>
      <c r="T833" s="57"/>
      <c r="U833" s="57"/>
      <c r="V833" s="57"/>
      <c r="W833" s="57"/>
      <c r="X833" s="57"/>
      <c r="Y833" s="57"/>
      <c r="Z833" s="57"/>
      <c r="AA833" s="57"/>
      <c r="AB833" s="57"/>
      <c r="AC833" s="57"/>
      <c r="AD833" s="57"/>
      <c r="AE833" s="57"/>
      <c r="AF833" s="64"/>
      <c r="AG833" s="64"/>
      <c r="AH833" s="64"/>
      <c r="AI833" s="64"/>
      <c r="AJ833" s="61"/>
      <c r="AL833" s="62"/>
      <c r="AM833" s="24"/>
      <c r="AS833" s="24"/>
      <c r="AT833" s="24"/>
      <c r="AU833" s="24"/>
      <c r="AV833" s="24"/>
      <c r="AW833" s="24"/>
      <c r="AX833" s="24"/>
      <c r="AZ833" s="171"/>
      <c r="BA833" s="171"/>
      <c r="BB833" s="57"/>
      <c r="BC833" s="203"/>
      <c r="BD833" s="24"/>
      <c r="BE833" s="151"/>
      <c r="BG833" s="151"/>
      <c r="BI833" s="151"/>
      <c r="BL833" s="152"/>
    </row>
    <row r="834" spans="1:64" s="169" customFormat="1">
      <c r="A834" s="24"/>
      <c r="B834" s="24"/>
      <c r="C834" s="57"/>
      <c r="D834" s="57"/>
      <c r="E834" s="57"/>
      <c r="F834" s="57"/>
      <c r="G834" s="57"/>
      <c r="H834" s="57"/>
      <c r="I834" s="57"/>
      <c r="J834" s="57"/>
      <c r="K834" s="57"/>
      <c r="L834" s="57"/>
      <c r="M834" s="57"/>
      <c r="N834" s="57"/>
      <c r="O834" s="63"/>
      <c r="P834" s="57"/>
      <c r="Q834" s="57"/>
      <c r="R834" s="57"/>
      <c r="S834" s="57"/>
      <c r="T834" s="57"/>
      <c r="U834" s="57"/>
      <c r="V834" s="57"/>
      <c r="W834" s="57"/>
      <c r="X834" s="57"/>
      <c r="Y834" s="57"/>
      <c r="Z834" s="57"/>
      <c r="AA834" s="57"/>
      <c r="AB834" s="57"/>
      <c r="AC834" s="57"/>
      <c r="AD834" s="57"/>
      <c r="AE834" s="57"/>
      <c r="AF834" s="64"/>
      <c r="AG834" s="64"/>
      <c r="AH834" s="64"/>
      <c r="AI834" s="64"/>
      <c r="AJ834" s="61"/>
      <c r="AL834" s="62"/>
      <c r="AM834" s="24"/>
      <c r="AS834" s="24"/>
      <c r="AT834" s="24"/>
      <c r="AU834" s="24"/>
      <c r="AV834" s="24"/>
      <c r="AW834" s="24"/>
      <c r="AX834" s="24"/>
      <c r="AZ834" s="171"/>
      <c r="BA834" s="171"/>
      <c r="BB834" s="57"/>
      <c r="BC834" s="203"/>
      <c r="BD834" s="24"/>
      <c r="BE834" s="151"/>
      <c r="BG834" s="151"/>
      <c r="BI834" s="151"/>
      <c r="BL834" s="152"/>
    </row>
    <row r="835" spans="1:64" s="169" customFormat="1">
      <c r="A835" s="24"/>
      <c r="B835" s="24"/>
      <c r="C835" s="57"/>
      <c r="D835" s="57"/>
      <c r="E835" s="57"/>
      <c r="F835" s="57"/>
      <c r="G835" s="57"/>
      <c r="H835" s="57"/>
      <c r="I835" s="57"/>
      <c r="J835" s="57"/>
      <c r="K835" s="57"/>
      <c r="L835" s="57"/>
      <c r="M835" s="57"/>
      <c r="N835" s="57"/>
      <c r="O835" s="63"/>
      <c r="P835" s="57"/>
      <c r="Q835" s="57"/>
      <c r="R835" s="57"/>
      <c r="S835" s="57"/>
      <c r="T835" s="57"/>
      <c r="U835" s="57"/>
      <c r="V835" s="57"/>
      <c r="W835" s="57"/>
      <c r="X835" s="57"/>
      <c r="Y835" s="57"/>
      <c r="Z835" s="57"/>
      <c r="AA835" s="57"/>
      <c r="AB835" s="57"/>
      <c r="AC835" s="57"/>
      <c r="AD835" s="57"/>
      <c r="AE835" s="57"/>
      <c r="AF835" s="64"/>
      <c r="AG835" s="64"/>
      <c r="AH835" s="64"/>
      <c r="AI835" s="64"/>
      <c r="AJ835" s="61"/>
      <c r="AL835" s="62"/>
      <c r="AM835" s="24"/>
      <c r="AS835" s="24"/>
      <c r="AT835" s="24"/>
      <c r="AU835" s="24"/>
      <c r="AV835" s="24"/>
      <c r="AW835" s="24"/>
      <c r="AX835" s="24"/>
      <c r="AZ835" s="171"/>
      <c r="BA835" s="171"/>
      <c r="BB835" s="57"/>
      <c r="BC835" s="203"/>
      <c r="BD835" s="24"/>
      <c r="BE835" s="151"/>
      <c r="BG835" s="151"/>
      <c r="BI835" s="151"/>
      <c r="BL835" s="152"/>
    </row>
    <row r="836" spans="1:64" s="169" customFormat="1">
      <c r="A836" s="24"/>
      <c r="B836" s="24"/>
      <c r="C836" s="57"/>
      <c r="D836" s="57"/>
      <c r="E836" s="57"/>
      <c r="F836" s="57"/>
      <c r="G836" s="57"/>
      <c r="H836" s="57"/>
      <c r="I836" s="57"/>
      <c r="J836" s="57"/>
      <c r="K836" s="57"/>
      <c r="L836" s="57"/>
      <c r="M836" s="57"/>
      <c r="N836" s="57"/>
      <c r="O836" s="63"/>
      <c r="P836" s="57"/>
      <c r="Q836" s="57"/>
      <c r="R836" s="57"/>
      <c r="S836" s="57"/>
      <c r="T836" s="57"/>
      <c r="U836" s="57"/>
      <c r="V836" s="57"/>
      <c r="W836" s="57"/>
      <c r="X836" s="57"/>
      <c r="Y836" s="57"/>
      <c r="Z836" s="57"/>
      <c r="AA836" s="57"/>
      <c r="AB836" s="57"/>
      <c r="AC836" s="57"/>
      <c r="AD836" s="57"/>
      <c r="AE836" s="57"/>
      <c r="AF836" s="64"/>
      <c r="AG836" s="64"/>
      <c r="AH836" s="64"/>
      <c r="AI836" s="64"/>
      <c r="AJ836" s="61"/>
      <c r="AL836" s="62"/>
      <c r="AM836" s="24"/>
      <c r="AS836" s="24"/>
      <c r="AT836" s="24"/>
      <c r="AU836" s="24"/>
      <c r="AV836" s="24"/>
      <c r="AW836" s="24"/>
      <c r="AX836" s="24"/>
      <c r="AZ836" s="171"/>
      <c r="BA836" s="171"/>
      <c r="BB836" s="57"/>
      <c r="BC836" s="203"/>
      <c r="BD836" s="24"/>
      <c r="BE836" s="151"/>
      <c r="BG836" s="151"/>
      <c r="BI836" s="151"/>
      <c r="BL836" s="152"/>
    </row>
    <row r="837" spans="1:64" s="169" customFormat="1">
      <c r="A837" s="24"/>
      <c r="B837" s="24"/>
      <c r="C837" s="57"/>
      <c r="D837" s="57"/>
      <c r="E837" s="57"/>
      <c r="F837" s="57"/>
      <c r="G837" s="57"/>
      <c r="H837" s="57"/>
      <c r="I837" s="57"/>
      <c r="J837" s="57"/>
      <c r="K837" s="57"/>
      <c r="L837" s="57"/>
      <c r="M837" s="57"/>
      <c r="N837" s="57"/>
      <c r="O837" s="63"/>
      <c r="P837" s="57"/>
      <c r="Q837" s="57"/>
      <c r="R837" s="57"/>
      <c r="S837" s="57"/>
      <c r="T837" s="57"/>
      <c r="U837" s="57"/>
      <c r="V837" s="57"/>
      <c r="W837" s="57"/>
      <c r="X837" s="57"/>
      <c r="Y837" s="57"/>
      <c r="Z837" s="57"/>
      <c r="AA837" s="57"/>
      <c r="AB837" s="57"/>
      <c r="AC837" s="57"/>
      <c r="AD837" s="57"/>
      <c r="AE837" s="57"/>
      <c r="AF837" s="64"/>
      <c r="AG837" s="64"/>
      <c r="AH837" s="64"/>
      <c r="AI837" s="64"/>
      <c r="AJ837" s="61"/>
      <c r="AL837" s="62"/>
      <c r="AM837" s="24"/>
      <c r="AS837" s="24"/>
      <c r="AT837" s="24"/>
      <c r="AU837" s="24"/>
      <c r="AV837" s="24"/>
      <c r="AW837" s="24"/>
      <c r="AX837" s="24"/>
      <c r="AZ837" s="171"/>
      <c r="BA837" s="171"/>
      <c r="BB837" s="57"/>
      <c r="BC837" s="203"/>
      <c r="BD837" s="24"/>
      <c r="BE837" s="151"/>
      <c r="BG837" s="151"/>
      <c r="BI837" s="151"/>
      <c r="BL837" s="152"/>
    </row>
    <row r="838" spans="1:64" s="169" customFormat="1">
      <c r="A838" s="24"/>
      <c r="B838" s="24"/>
      <c r="C838" s="57"/>
      <c r="D838" s="57"/>
      <c r="E838" s="57"/>
      <c r="F838" s="57"/>
      <c r="G838" s="57"/>
      <c r="H838" s="57"/>
      <c r="I838" s="57"/>
      <c r="J838" s="57"/>
      <c r="K838" s="57"/>
      <c r="L838" s="57"/>
      <c r="M838" s="57"/>
      <c r="N838" s="57"/>
      <c r="O838" s="63"/>
      <c r="P838" s="57"/>
      <c r="Q838" s="57"/>
      <c r="R838" s="57"/>
      <c r="S838" s="57"/>
      <c r="T838" s="57"/>
      <c r="U838" s="57"/>
      <c r="V838" s="57"/>
      <c r="W838" s="57"/>
      <c r="X838" s="57"/>
      <c r="Y838" s="57"/>
      <c r="Z838" s="57"/>
      <c r="AA838" s="57"/>
      <c r="AB838" s="57"/>
      <c r="AC838" s="57"/>
      <c r="AD838" s="57"/>
      <c r="AE838" s="57"/>
      <c r="AF838" s="64"/>
      <c r="AG838" s="64"/>
      <c r="AH838" s="64"/>
      <c r="AI838" s="64"/>
      <c r="AJ838" s="61"/>
      <c r="AL838" s="62"/>
      <c r="AM838" s="24"/>
      <c r="AS838" s="24"/>
      <c r="AT838" s="24"/>
      <c r="AU838" s="24"/>
      <c r="AV838" s="24"/>
      <c r="AW838" s="24"/>
      <c r="AX838" s="24"/>
      <c r="AZ838" s="171"/>
      <c r="BA838" s="171"/>
      <c r="BB838" s="57"/>
      <c r="BC838" s="203"/>
      <c r="BD838" s="24"/>
      <c r="BE838" s="151"/>
      <c r="BG838" s="151"/>
      <c r="BI838" s="151"/>
      <c r="BL838" s="152"/>
    </row>
    <row r="839" spans="1:64" s="169" customFormat="1">
      <c r="A839" s="24"/>
      <c r="B839" s="24"/>
      <c r="C839" s="57"/>
      <c r="D839" s="57"/>
      <c r="E839" s="57"/>
      <c r="F839" s="57"/>
      <c r="G839" s="57"/>
      <c r="H839" s="57"/>
      <c r="I839" s="57"/>
      <c r="J839" s="57"/>
      <c r="K839" s="57"/>
      <c r="L839" s="57"/>
      <c r="M839" s="57"/>
      <c r="N839" s="57"/>
      <c r="O839" s="63"/>
      <c r="P839" s="57"/>
      <c r="Q839" s="57"/>
      <c r="R839" s="57"/>
      <c r="S839" s="57"/>
      <c r="T839" s="57"/>
      <c r="U839" s="57"/>
      <c r="V839" s="57"/>
      <c r="W839" s="57"/>
      <c r="X839" s="57"/>
      <c r="Y839" s="57"/>
      <c r="Z839" s="57"/>
      <c r="AA839" s="57"/>
      <c r="AB839" s="57"/>
      <c r="AC839" s="57"/>
      <c r="AD839" s="57"/>
      <c r="AE839" s="57"/>
      <c r="AF839" s="64"/>
      <c r="AG839" s="64"/>
      <c r="AH839" s="64"/>
      <c r="AI839" s="64"/>
      <c r="AJ839" s="61"/>
      <c r="AL839" s="62"/>
      <c r="AM839" s="24"/>
      <c r="AS839" s="24"/>
      <c r="AT839" s="24"/>
      <c r="AU839" s="24"/>
      <c r="AV839" s="24"/>
      <c r="AW839" s="24"/>
      <c r="AX839" s="24"/>
      <c r="AZ839" s="171"/>
      <c r="BA839" s="171"/>
      <c r="BB839" s="57"/>
      <c r="BC839" s="203"/>
      <c r="BD839" s="24"/>
      <c r="BE839" s="151"/>
      <c r="BG839" s="151"/>
      <c r="BI839" s="151"/>
      <c r="BL839" s="152"/>
    </row>
    <row r="840" spans="1:64" s="169" customFormat="1">
      <c r="A840" s="24"/>
      <c r="B840" s="24"/>
      <c r="C840" s="57"/>
      <c r="D840" s="57"/>
      <c r="E840" s="57"/>
      <c r="F840" s="57"/>
      <c r="G840" s="57"/>
      <c r="H840" s="57"/>
      <c r="I840" s="57"/>
      <c r="J840" s="57"/>
      <c r="K840" s="57"/>
      <c r="L840" s="57"/>
      <c r="M840" s="57"/>
      <c r="N840" s="57"/>
      <c r="O840" s="63"/>
      <c r="P840" s="57"/>
      <c r="Q840" s="57"/>
      <c r="R840" s="57"/>
      <c r="S840" s="57"/>
      <c r="T840" s="57"/>
      <c r="U840" s="57"/>
      <c r="V840" s="57"/>
      <c r="W840" s="57"/>
      <c r="X840" s="57"/>
      <c r="Y840" s="57"/>
      <c r="Z840" s="57"/>
      <c r="AA840" s="57"/>
      <c r="AB840" s="57"/>
      <c r="AC840" s="57"/>
      <c r="AD840" s="57"/>
      <c r="AE840" s="57"/>
      <c r="AF840" s="64"/>
      <c r="AG840" s="64"/>
      <c r="AH840" s="64"/>
      <c r="AI840" s="64"/>
      <c r="AJ840" s="61"/>
      <c r="AL840" s="62"/>
      <c r="AM840" s="24"/>
      <c r="AS840" s="24"/>
      <c r="AT840" s="24"/>
      <c r="AU840" s="24"/>
      <c r="AV840" s="24"/>
      <c r="AW840" s="24"/>
      <c r="AX840" s="24"/>
      <c r="AZ840" s="171"/>
      <c r="BA840" s="171"/>
      <c r="BB840" s="57"/>
      <c r="BC840" s="203"/>
      <c r="BD840" s="24"/>
      <c r="BE840" s="151"/>
      <c r="BG840" s="151"/>
      <c r="BI840" s="151"/>
      <c r="BL840" s="152"/>
    </row>
    <row r="841" spans="1:64" s="169" customFormat="1">
      <c r="A841" s="24"/>
      <c r="B841" s="24"/>
      <c r="C841" s="57"/>
      <c r="D841" s="57"/>
      <c r="E841" s="57"/>
      <c r="F841" s="57"/>
      <c r="G841" s="57"/>
      <c r="H841" s="57"/>
      <c r="I841" s="57"/>
      <c r="J841" s="57"/>
      <c r="K841" s="57"/>
      <c r="L841" s="57"/>
      <c r="M841" s="57"/>
      <c r="N841" s="57"/>
      <c r="O841" s="63"/>
      <c r="P841" s="57"/>
      <c r="Q841" s="57"/>
      <c r="R841" s="57"/>
      <c r="S841" s="57"/>
      <c r="T841" s="57"/>
      <c r="U841" s="57"/>
      <c r="V841" s="57"/>
      <c r="W841" s="57"/>
      <c r="X841" s="57"/>
      <c r="Y841" s="57"/>
      <c r="Z841" s="57"/>
      <c r="AA841" s="57"/>
      <c r="AB841" s="57"/>
      <c r="AC841" s="57"/>
      <c r="AD841" s="57"/>
      <c r="AE841" s="57"/>
      <c r="AF841" s="64"/>
      <c r="AG841" s="64"/>
      <c r="AH841" s="64"/>
      <c r="AI841" s="64"/>
      <c r="AJ841" s="61"/>
      <c r="AL841" s="62"/>
      <c r="AM841" s="24"/>
      <c r="AS841" s="24"/>
      <c r="AT841" s="24"/>
      <c r="AU841" s="24"/>
      <c r="AV841" s="24"/>
      <c r="AW841" s="24"/>
      <c r="AX841" s="24"/>
      <c r="AZ841" s="171"/>
      <c r="BA841" s="171"/>
      <c r="BB841" s="57"/>
      <c r="BC841" s="203"/>
      <c r="BD841" s="24"/>
      <c r="BE841" s="151"/>
      <c r="BG841" s="151"/>
      <c r="BI841" s="151"/>
      <c r="BL841" s="152"/>
    </row>
    <row r="842" spans="1:64" s="169" customFormat="1">
      <c r="A842" s="24"/>
      <c r="B842" s="24"/>
      <c r="C842" s="57"/>
      <c r="D842" s="57"/>
      <c r="E842" s="57"/>
      <c r="F842" s="57"/>
      <c r="G842" s="57"/>
      <c r="H842" s="57"/>
      <c r="I842" s="57"/>
      <c r="J842" s="57"/>
      <c r="K842" s="57"/>
      <c r="L842" s="57"/>
      <c r="M842" s="57"/>
      <c r="N842" s="57"/>
      <c r="O842" s="63"/>
      <c r="P842" s="57"/>
      <c r="Q842" s="57"/>
      <c r="R842" s="57"/>
      <c r="S842" s="57"/>
      <c r="T842" s="57"/>
      <c r="U842" s="57"/>
      <c r="V842" s="57"/>
      <c r="W842" s="57"/>
      <c r="X842" s="57"/>
      <c r="Y842" s="57"/>
      <c r="Z842" s="57"/>
      <c r="AA842" s="57"/>
      <c r="AB842" s="57"/>
      <c r="AC842" s="57"/>
      <c r="AD842" s="57"/>
      <c r="AE842" s="57"/>
      <c r="AF842" s="64"/>
      <c r="AG842" s="64"/>
      <c r="AH842" s="64"/>
      <c r="AI842" s="64"/>
      <c r="AJ842" s="61"/>
      <c r="AL842" s="62"/>
      <c r="AM842" s="24"/>
      <c r="AS842" s="24"/>
      <c r="AT842" s="24"/>
      <c r="AU842" s="24"/>
      <c r="AV842" s="24"/>
      <c r="AW842" s="24"/>
      <c r="AX842" s="24"/>
      <c r="AZ842" s="171"/>
      <c r="BA842" s="171"/>
      <c r="BB842" s="57"/>
      <c r="BC842" s="203"/>
      <c r="BD842" s="24"/>
      <c r="BE842" s="151"/>
      <c r="BG842" s="151"/>
      <c r="BI842" s="151"/>
      <c r="BL842" s="152"/>
    </row>
    <row r="843" spans="1:64" s="169" customFormat="1">
      <c r="A843" s="24"/>
      <c r="B843" s="24"/>
      <c r="C843" s="57"/>
      <c r="D843" s="57"/>
      <c r="E843" s="57"/>
      <c r="F843" s="57"/>
      <c r="G843" s="57"/>
      <c r="H843" s="57"/>
      <c r="I843" s="57"/>
      <c r="J843" s="57"/>
      <c r="K843" s="57"/>
      <c r="L843" s="57"/>
      <c r="M843" s="57"/>
      <c r="N843" s="57"/>
      <c r="O843" s="63"/>
      <c r="P843" s="57"/>
      <c r="Q843" s="57"/>
      <c r="R843" s="57"/>
      <c r="S843" s="57"/>
      <c r="T843" s="57"/>
      <c r="U843" s="57"/>
      <c r="V843" s="57"/>
      <c r="W843" s="57"/>
      <c r="X843" s="57"/>
      <c r="Y843" s="57"/>
      <c r="Z843" s="57"/>
      <c r="AA843" s="57"/>
      <c r="AB843" s="57"/>
      <c r="AC843" s="57"/>
      <c r="AD843" s="57"/>
      <c r="AE843" s="57"/>
      <c r="AF843" s="64"/>
      <c r="AG843" s="64"/>
      <c r="AH843" s="64"/>
      <c r="AI843" s="64"/>
      <c r="AJ843" s="61"/>
      <c r="AL843" s="62"/>
      <c r="AM843" s="24"/>
      <c r="AS843" s="24"/>
      <c r="AT843" s="24"/>
      <c r="AU843" s="24"/>
      <c r="AV843" s="24"/>
      <c r="AW843" s="24"/>
      <c r="AX843" s="24"/>
      <c r="AZ843" s="171"/>
      <c r="BA843" s="171"/>
      <c r="BB843" s="57"/>
      <c r="BC843" s="203"/>
      <c r="BD843" s="24"/>
      <c r="BE843" s="151"/>
      <c r="BG843" s="151"/>
      <c r="BI843" s="151"/>
      <c r="BL843" s="152"/>
    </row>
    <row r="844" spans="1:64" s="169" customFormat="1">
      <c r="A844" s="24"/>
      <c r="B844" s="24"/>
      <c r="C844" s="57"/>
      <c r="D844" s="57"/>
      <c r="E844" s="57"/>
      <c r="F844" s="57"/>
      <c r="G844" s="57"/>
      <c r="H844" s="57"/>
      <c r="I844" s="57"/>
      <c r="J844" s="57"/>
      <c r="K844" s="57"/>
      <c r="L844" s="57"/>
      <c r="M844" s="57"/>
      <c r="N844" s="57"/>
      <c r="O844" s="63"/>
      <c r="P844" s="57"/>
      <c r="Q844" s="57"/>
      <c r="R844" s="57"/>
      <c r="S844" s="57"/>
      <c r="T844" s="57"/>
      <c r="U844" s="57"/>
      <c r="V844" s="57"/>
      <c r="W844" s="57"/>
      <c r="X844" s="57"/>
      <c r="Y844" s="57"/>
      <c r="Z844" s="57"/>
      <c r="AA844" s="57"/>
      <c r="AB844" s="57"/>
      <c r="AC844" s="57"/>
      <c r="AD844" s="57"/>
      <c r="AE844" s="57"/>
      <c r="AF844" s="64"/>
      <c r="AG844" s="64"/>
      <c r="AH844" s="64"/>
      <c r="AI844" s="64"/>
      <c r="AJ844" s="61"/>
      <c r="AL844" s="62"/>
      <c r="AM844" s="24"/>
      <c r="AS844" s="24"/>
      <c r="AT844" s="24"/>
      <c r="AU844" s="24"/>
      <c r="AV844" s="24"/>
      <c r="AW844" s="24"/>
      <c r="AX844" s="24"/>
      <c r="AZ844" s="171"/>
      <c r="BA844" s="171"/>
      <c r="BB844" s="57"/>
      <c r="BC844" s="203"/>
      <c r="BD844" s="24"/>
      <c r="BE844" s="151"/>
      <c r="BG844" s="151"/>
      <c r="BI844" s="151"/>
      <c r="BL844" s="152"/>
    </row>
    <row r="845" spans="1:64" s="169" customFormat="1">
      <c r="A845" s="24"/>
      <c r="B845" s="24"/>
      <c r="C845" s="57"/>
      <c r="D845" s="57"/>
      <c r="E845" s="57"/>
      <c r="F845" s="57"/>
      <c r="G845" s="57"/>
      <c r="H845" s="57"/>
      <c r="I845" s="57"/>
      <c r="J845" s="57"/>
      <c r="K845" s="57"/>
      <c r="L845" s="57"/>
      <c r="M845" s="57"/>
      <c r="N845" s="57"/>
      <c r="O845" s="63"/>
      <c r="P845" s="57"/>
      <c r="Q845" s="57"/>
      <c r="R845" s="57"/>
      <c r="S845" s="57"/>
      <c r="T845" s="57"/>
      <c r="U845" s="57"/>
      <c r="V845" s="57"/>
      <c r="W845" s="57"/>
      <c r="X845" s="57"/>
      <c r="Y845" s="57"/>
      <c r="Z845" s="57"/>
      <c r="AA845" s="57"/>
      <c r="AB845" s="57"/>
      <c r="AC845" s="57"/>
      <c r="AD845" s="57"/>
      <c r="AE845" s="57"/>
      <c r="AF845" s="64"/>
      <c r="AG845" s="64"/>
      <c r="AH845" s="64"/>
      <c r="AI845" s="64"/>
      <c r="AJ845" s="61"/>
      <c r="AL845" s="62"/>
      <c r="AM845" s="24"/>
      <c r="AS845" s="24"/>
      <c r="AT845" s="24"/>
      <c r="AU845" s="24"/>
      <c r="AV845" s="24"/>
      <c r="AW845" s="24"/>
      <c r="AX845" s="24"/>
      <c r="AZ845" s="171"/>
      <c r="BA845" s="171"/>
      <c r="BB845" s="57"/>
      <c r="BC845" s="203"/>
      <c r="BD845" s="24"/>
      <c r="BE845" s="151"/>
      <c r="BG845" s="151"/>
      <c r="BI845" s="151"/>
      <c r="BL845" s="152"/>
    </row>
    <row r="846" spans="1:64" s="169" customFormat="1">
      <c r="A846" s="24"/>
      <c r="B846" s="24"/>
      <c r="C846" s="57"/>
      <c r="D846" s="57"/>
      <c r="E846" s="57"/>
      <c r="F846" s="57"/>
      <c r="G846" s="57"/>
      <c r="H846" s="57"/>
      <c r="I846" s="57"/>
      <c r="J846" s="57"/>
      <c r="K846" s="57"/>
      <c r="L846" s="57"/>
      <c r="M846" s="57"/>
      <c r="N846" s="57"/>
      <c r="O846" s="63"/>
      <c r="P846" s="57"/>
      <c r="Q846" s="57"/>
      <c r="R846" s="57"/>
      <c r="S846" s="57"/>
      <c r="T846" s="57"/>
      <c r="U846" s="57"/>
      <c r="V846" s="57"/>
      <c r="W846" s="57"/>
      <c r="X846" s="57"/>
      <c r="Y846" s="57"/>
      <c r="Z846" s="57"/>
      <c r="AA846" s="57"/>
      <c r="AB846" s="57"/>
      <c r="AC846" s="57"/>
      <c r="AD846" s="57"/>
      <c r="AE846" s="57"/>
      <c r="AF846" s="64"/>
      <c r="AG846" s="64"/>
      <c r="AH846" s="64"/>
      <c r="AI846" s="64"/>
      <c r="AJ846" s="61"/>
      <c r="AL846" s="62"/>
      <c r="AM846" s="24"/>
      <c r="AS846" s="24"/>
      <c r="AT846" s="24"/>
      <c r="AU846" s="24"/>
      <c r="AV846" s="24"/>
      <c r="AW846" s="24"/>
      <c r="AX846" s="24"/>
      <c r="AZ846" s="171"/>
      <c r="BA846" s="171"/>
      <c r="BB846" s="57"/>
      <c r="BC846" s="203"/>
      <c r="BD846" s="24"/>
      <c r="BE846" s="151"/>
      <c r="BG846" s="151"/>
      <c r="BI846" s="151"/>
      <c r="BL846" s="152"/>
    </row>
    <row r="847" spans="1:64" s="169" customFormat="1">
      <c r="A847" s="24"/>
      <c r="B847" s="24"/>
      <c r="C847" s="57"/>
      <c r="D847" s="57"/>
      <c r="E847" s="57"/>
      <c r="F847" s="57"/>
      <c r="G847" s="57"/>
      <c r="H847" s="57"/>
      <c r="I847" s="57"/>
      <c r="J847" s="57"/>
      <c r="K847" s="57"/>
      <c r="L847" s="57"/>
      <c r="M847" s="57"/>
      <c r="N847" s="57"/>
      <c r="O847" s="63"/>
      <c r="P847" s="57"/>
      <c r="Q847" s="57"/>
      <c r="R847" s="57"/>
      <c r="S847" s="57"/>
      <c r="T847" s="57"/>
      <c r="U847" s="57"/>
      <c r="V847" s="57"/>
      <c r="W847" s="57"/>
      <c r="X847" s="57"/>
      <c r="Y847" s="57"/>
      <c r="Z847" s="57"/>
      <c r="AA847" s="57"/>
      <c r="AB847" s="57"/>
      <c r="AC847" s="57"/>
      <c r="AD847" s="57"/>
      <c r="AE847" s="57"/>
      <c r="AF847" s="64"/>
      <c r="AG847" s="64"/>
      <c r="AH847" s="64"/>
      <c r="AI847" s="64"/>
      <c r="AJ847" s="61"/>
      <c r="AL847" s="62"/>
      <c r="AM847" s="24"/>
      <c r="AS847" s="24"/>
      <c r="AT847" s="24"/>
      <c r="AU847" s="24"/>
      <c r="AV847" s="24"/>
      <c r="AW847" s="24"/>
      <c r="AX847" s="24"/>
      <c r="AZ847" s="171"/>
      <c r="BA847" s="171"/>
      <c r="BB847" s="57"/>
      <c r="BC847" s="203"/>
      <c r="BD847" s="24"/>
      <c r="BE847" s="151"/>
      <c r="BG847" s="151"/>
      <c r="BI847" s="151"/>
      <c r="BL847" s="152"/>
    </row>
    <row r="848" spans="1:64" s="169" customFormat="1">
      <c r="A848" s="24"/>
      <c r="B848" s="24"/>
      <c r="C848" s="57"/>
      <c r="D848" s="57"/>
      <c r="E848" s="57"/>
      <c r="F848" s="57"/>
      <c r="G848" s="57"/>
      <c r="H848" s="57"/>
      <c r="I848" s="57"/>
      <c r="J848" s="57"/>
      <c r="K848" s="57"/>
      <c r="L848" s="57"/>
      <c r="M848" s="57"/>
      <c r="N848" s="57"/>
      <c r="O848" s="63"/>
      <c r="P848" s="57"/>
      <c r="Q848" s="57"/>
      <c r="R848" s="57"/>
      <c r="S848" s="57"/>
      <c r="T848" s="57"/>
      <c r="U848" s="57"/>
      <c r="V848" s="57"/>
      <c r="W848" s="57"/>
      <c r="X848" s="57"/>
      <c r="Y848" s="57"/>
      <c r="Z848" s="57"/>
      <c r="AA848" s="57"/>
      <c r="AB848" s="57"/>
      <c r="AC848" s="57"/>
      <c r="AD848" s="57"/>
      <c r="AE848" s="57"/>
      <c r="AF848" s="64"/>
      <c r="AG848" s="64"/>
      <c r="AH848" s="64"/>
      <c r="AI848" s="64"/>
      <c r="AJ848" s="61"/>
      <c r="AL848" s="62"/>
      <c r="AM848" s="24"/>
      <c r="AS848" s="24"/>
      <c r="AT848" s="24"/>
      <c r="AU848" s="24"/>
      <c r="AV848" s="24"/>
      <c r="AW848" s="24"/>
      <c r="AX848" s="24"/>
      <c r="AZ848" s="171"/>
      <c r="BA848" s="171"/>
      <c r="BB848" s="57"/>
      <c r="BC848" s="203"/>
      <c r="BD848" s="24"/>
      <c r="BE848" s="151"/>
      <c r="BG848" s="151"/>
      <c r="BI848" s="151"/>
      <c r="BL848" s="152"/>
    </row>
    <row r="849" spans="1:64" s="169" customFormat="1">
      <c r="A849" s="24"/>
      <c r="B849" s="24"/>
      <c r="C849" s="57"/>
      <c r="D849" s="57"/>
      <c r="E849" s="57"/>
      <c r="F849" s="57"/>
      <c r="G849" s="57"/>
      <c r="H849" s="57"/>
      <c r="I849" s="57"/>
      <c r="J849" s="57"/>
      <c r="K849" s="57"/>
      <c r="L849" s="57"/>
      <c r="M849" s="57"/>
      <c r="N849" s="57"/>
      <c r="O849" s="63"/>
      <c r="P849" s="57"/>
      <c r="Q849" s="57"/>
      <c r="R849" s="57"/>
      <c r="S849" s="57"/>
      <c r="T849" s="57"/>
      <c r="U849" s="57"/>
      <c r="V849" s="57"/>
      <c r="W849" s="57"/>
      <c r="X849" s="57"/>
      <c r="Y849" s="57"/>
      <c r="Z849" s="57"/>
      <c r="AA849" s="57"/>
      <c r="AB849" s="57"/>
      <c r="AC849" s="57"/>
      <c r="AD849" s="57"/>
      <c r="AE849" s="57"/>
      <c r="AF849" s="64"/>
      <c r="AG849" s="64"/>
      <c r="AH849" s="64"/>
      <c r="AI849" s="64"/>
      <c r="AJ849" s="61"/>
      <c r="AL849" s="62"/>
      <c r="AM849" s="24"/>
      <c r="AS849" s="24"/>
      <c r="AT849" s="24"/>
      <c r="AU849" s="24"/>
      <c r="AV849" s="24"/>
      <c r="AW849" s="24"/>
      <c r="AX849" s="24"/>
      <c r="AZ849" s="171"/>
      <c r="BA849" s="171"/>
      <c r="BB849" s="57"/>
      <c r="BC849" s="203"/>
      <c r="BD849" s="24"/>
      <c r="BE849" s="151"/>
      <c r="BG849" s="151"/>
      <c r="BI849" s="151"/>
      <c r="BL849" s="152"/>
    </row>
    <row r="850" spans="1:64" s="169" customFormat="1">
      <c r="A850" s="24"/>
      <c r="B850" s="24"/>
      <c r="C850" s="57"/>
      <c r="D850" s="57"/>
      <c r="E850" s="57"/>
      <c r="F850" s="57"/>
      <c r="G850" s="57"/>
      <c r="H850" s="57"/>
      <c r="I850" s="57"/>
      <c r="J850" s="57"/>
      <c r="K850" s="57"/>
      <c r="L850" s="57"/>
      <c r="M850" s="57"/>
      <c r="N850" s="57"/>
      <c r="O850" s="63"/>
      <c r="P850" s="57"/>
      <c r="Q850" s="57"/>
      <c r="R850" s="57"/>
      <c r="S850" s="57"/>
      <c r="T850" s="57"/>
      <c r="U850" s="57"/>
      <c r="V850" s="57"/>
      <c r="W850" s="57"/>
      <c r="X850" s="57"/>
      <c r="Y850" s="57"/>
      <c r="Z850" s="57"/>
      <c r="AA850" s="57"/>
      <c r="AB850" s="57"/>
      <c r="AC850" s="57"/>
      <c r="AD850" s="57"/>
      <c r="AE850" s="57"/>
      <c r="AF850" s="64"/>
      <c r="AG850" s="64"/>
      <c r="AH850" s="64"/>
      <c r="AI850" s="64"/>
      <c r="AJ850" s="61"/>
      <c r="AL850" s="62"/>
      <c r="AM850" s="24"/>
      <c r="AS850" s="24"/>
      <c r="AT850" s="24"/>
      <c r="AU850" s="24"/>
      <c r="AV850" s="24"/>
      <c r="AW850" s="24"/>
      <c r="AX850" s="24"/>
      <c r="AZ850" s="171"/>
      <c r="BA850" s="171"/>
      <c r="BB850" s="57"/>
      <c r="BC850" s="203"/>
      <c r="BD850" s="24"/>
      <c r="BE850" s="151"/>
      <c r="BG850" s="151"/>
      <c r="BI850" s="151"/>
      <c r="BL850" s="152"/>
    </row>
    <row r="851" spans="1:64" s="169" customFormat="1">
      <c r="A851" s="24"/>
      <c r="B851" s="24"/>
      <c r="C851" s="57"/>
      <c r="D851" s="57"/>
      <c r="E851" s="57"/>
      <c r="F851" s="57"/>
      <c r="G851" s="57"/>
      <c r="H851" s="57"/>
      <c r="I851" s="57"/>
      <c r="J851" s="57"/>
      <c r="K851" s="57"/>
      <c r="L851" s="57"/>
      <c r="M851" s="57"/>
      <c r="N851" s="57"/>
      <c r="O851" s="63"/>
      <c r="P851" s="57"/>
      <c r="Q851" s="57"/>
      <c r="R851" s="57"/>
      <c r="S851" s="57"/>
      <c r="T851" s="57"/>
      <c r="U851" s="57"/>
      <c r="V851" s="57"/>
      <c r="W851" s="57"/>
      <c r="X851" s="57"/>
      <c r="Y851" s="57"/>
      <c r="Z851" s="57"/>
      <c r="AA851" s="57"/>
      <c r="AB851" s="57"/>
      <c r="AC851" s="57"/>
      <c r="AD851" s="57"/>
      <c r="AE851" s="57"/>
      <c r="AF851" s="64"/>
      <c r="AG851" s="64"/>
      <c r="AH851" s="64"/>
      <c r="AI851" s="64"/>
      <c r="AJ851" s="61"/>
      <c r="AL851" s="62"/>
      <c r="AM851" s="24"/>
      <c r="AS851" s="24"/>
      <c r="AT851" s="24"/>
      <c r="AU851" s="24"/>
      <c r="AV851" s="24"/>
      <c r="AW851" s="24"/>
      <c r="AX851" s="24"/>
      <c r="AZ851" s="171"/>
      <c r="BA851" s="171"/>
      <c r="BB851" s="57"/>
      <c r="BC851" s="203"/>
      <c r="BD851" s="24"/>
      <c r="BE851" s="151"/>
      <c r="BG851" s="151"/>
      <c r="BI851" s="151"/>
      <c r="BL851" s="152"/>
    </row>
    <row r="852" spans="1:64" s="169" customFormat="1">
      <c r="A852" s="24"/>
      <c r="B852" s="24"/>
      <c r="C852" s="57"/>
      <c r="D852" s="57"/>
      <c r="E852" s="57"/>
      <c r="F852" s="57"/>
      <c r="G852" s="57"/>
      <c r="H852" s="57"/>
      <c r="I852" s="57"/>
      <c r="J852" s="57"/>
      <c r="K852" s="57"/>
      <c r="L852" s="57"/>
      <c r="M852" s="57"/>
      <c r="N852" s="57"/>
      <c r="O852" s="63"/>
      <c r="P852" s="57"/>
      <c r="Q852" s="57"/>
      <c r="R852" s="57"/>
      <c r="S852" s="57"/>
      <c r="T852" s="57"/>
      <c r="U852" s="57"/>
      <c r="V852" s="57"/>
      <c r="W852" s="57"/>
      <c r="X852" s="57"/>
      <c r="Y852" s="57"/>
      <c r="Z852" s="57"/>
      <c r="AA852" s="57"/>
      <c r="AB852" s="57"/>
      <c r="AC852" s="57"/>
      <c r="AD852" s="57"/>
      <c r="AE852" s="57"/>
      <c r="AF852" s="64"/>
      <c r="AG852" s="64"/>
      <c r="AH852" s="64"/>
      <c r="AI852" s="64"/>
      <c r="AJ852" s="61"/>
      <c r="AL852" s="62"/>
      <c r="AM852" s="24"/>
      <c r="AS852" s="24"/>
      <c r="AT852" s="24"/>
      <c r="AU852" s="24"/>
      <c r="AV852" s="24"/>
      <c r="AW852" s="24"/>
      <c r="AX852" s="24"/>
      <c r="AZ852" s="171"/>
      <c r="BA852" s="171"/>
      <c r="BB852" s="57"/>
      <c r="BC852" s="203"/>
      <c r="BD852" s="24"/>
      <c r="BE852" s="151"/>
      <c r="BG852" s="151"/>
      <c r="BI852" s="151"/>
      <c r="BL852" s="152"/>
    </row>
    <row r="853" spans="1:64" s="169" customFormat="1">
      <c r="A853" s="24"/>
      <c r="B853" s="24"/>
      <c r="C853" s="57"/>
      <c r="D853" s="57"/>
      <c r="E853" s="57"/>
      <c r="F853" s="57"/>
      <c r="G853" s="57"/>
      <c r="H853" s="57"/>
      <c r="I853" s="57"/>
      <c r="J853" s="57"/>
      <c r="K853" s="57"/>
      <c r="L853" s="57"/>
      <c r="M853" s="57"/>
      <c r="N853" s="57"/>
      <c r="O853" s="63"/>
      <c r="P853" s="57"/>
      <c r="Q853" s="57"/>
      <c r="R853" s="57"/>
      <c r="S853" s="57"/>
      <c r="T853" s="57"/>
      <c r="U853" s="57"/>
      <c r="V853" s="57"/>
      <c r="W853" s="57"/>
      <c r="X853" s="57"/>
      <c r="Y853" s="57"/>
      <c r="Z853" s="57"/>
      <c r="AA853" s="57"/>
      <c r="AB853" s="57"/>
      <c r="AC853" s="57"/>
      <c r="AD853" s="57"/>
      <c r="AE853" s="57"/>
      <c r="AF853" s="64"/>
      <c r="AG853" s="64"/>
      <c r="AH853" s="64"/>
      <c r="AI853" s="64"/>
      <c r="AJ853" s="61"/>
      <c r="AL853" s="62"/>
      <c r="AM853" s="24"/>
      <c r="AS853" s="24"/>
      <c r="AT853" s="24"/>
      <c r="AU853" s="24"/>
      <c r="AV853" s="24"/>
      <c r="AW853" s="24"/>
      <c r="AX853" s="24"/>
      <c r="AZ853" s="171"/>
      <c r="BA853" s="171"/>
      <c r="BB853" s="57"/>
      <c r="BC853" s="203"/>
      <c r="BD853" s="24"/>
      <c r="BE853" s="151"/>
      <c r="BG853" s="151"/>
      <c r="BI853" s="151"/>
      <c r="BL853" s="152"/>
    </row>
    <row r="854" spans="1:64" s="169" customFormat="1">
      <c r="A854" s="24"/>
      <c r="B854" s="24"/>
      <c r="C854" s="57"/>
      <c r="D854" s="57"/>
      <c r="E854" s="57"/>
      <c r="F854" s="57"/>
      <c r="G854" s="57"/>
      <c r="H854" s="57"/>
      <c r="I854" s="57"/>
      <c r="J854" s="57"/>
      <c r="K854" s="57"/>
      <c r="L854" s="57"/>
      <c r="M854" s="57"/>
      <c r="N854" s="57"/>
      <c r="O854" s="63"/>
      <c r="P854" s="57"/>
      <c r="Q854" s="57"/>
      <c r="R854" s="57"/>
      <c r="S854" s="57"/>
      <c r="T854" s="57"/>
      <c r="U854" s="57"/>
      <c r="V854" s="57"/>
      <c r="W854" s="57"/>
      <c r="X854" s="57"/>
      <c r="Y854" s="57"/>
      <c r="Z854" s="57"/>
      <c r="AA854" s="57"/>
      <c r="AB854" s="57"/>
      <c r="AC854" s="57"/>
      <c r="AD854" s="57"/>
      <c r="AE854" s="57"/>
      <c r="AF854" s="64"/>
      <c r="AG854" s="64"/>
      <c r="AH854" s="64"/>
      <c r="AI854" s="64"/>
      <c r="AJ854" s="61"/>
      <c r="AL854" s="62"/>
      <c r="AM854" s="24"/>
      <c r="AS854" s="24"/>
      <c r="AT854" s="24"/>
      <c r="AU854" s="24"/>
      <c r="AV854" s="24"/>
      <c r="AW854" s="24"/>
      <c r="AX854" s="24"/>
      <c r="AZ854" s="171"/>
      <c r="BA854" s="171"/>
      <c r="BB854" s="57"/>
      <c r="BC854" s="203"/>
      <c r="BD854" s="24"/>
      <c r="BE854" s="151"/>
      <c r="BG854" s="151"/>
      <c r="BI854" s="151"/>
      <c r="BL854" s="152"/>
    </row>
    <row r="855" spans="1:64" s="169" customFormat="1">
      <c r="A855" s="24"/>
      <c r="B855" s="24"/>
      <c r="C855" s="57"/>
      <c r="D855" s="57"/>
      <c r="E855" s="57"/>
      <c r="F855" s="57"/>
      <c r="G855" s="57"/>
      <c r="H855" s="57"/>
      <c r="I855" s="57"/>
      <c r="J855" s="57"/>
      <c r="K855" s="57"/>
      <c r="L855" s="57"/>
      <c r="M855" s="57"/>
      <c r="N855" s="57"/>
      <c r="O855" s="63"/>
      <c r="P855" s="57"/>
      <c r="Q855" s="57"/>
      <c r="R855" s="57"/>
      <c r="S855" s="57"/>
      <c r="T855" s="57"/>
      <c r="U855" s="57"/>
      <c r="V855" s="57"/>
      <c r="W855" s="57"/>
      <c r="X855" s="57"/>
      <c r="Y855" s="57"/>
      <c r="Z855" s="57"/>
      <c r="AA855" s="57"/>
      <c r="AB855" s="57"/>
      <c r="AC855" s="57"/>
      <c r="AD855" s="57"/>
      <c r="AE855" s="57"/>
      <c r="AF855" s="64"/>
      <c r="AG855" s="64"/>
      <c r="AH855" s="64"/>
      <c r="AI855" s="64"/>
      <c r="AJ855" s="61"/>
      <c r="AL855" s="62"/>
      <c r="AM855" s="24"/>
      <c r="AS855" s="24"/>
      <c r="AT855" s="24"/>
      <c r="AU855" s="24"/>
      <c r="AV855" s="24"/>
      <c r="AW855" s="24"/>
      <c r="AX855" s="24"/>
      <c r="AZ855" s="171"/>
      <c r="BA855" s="171"/>
      <c r="BB855" s="57"/>
      <c r="BC855" s="203"/>
      <c r="BD855" s="24"/>
      <c r="BE855" s="151"/>
      <c r="BG855" s="151"/>
      <c r="BI855" s="151"/>
      <c r="BL855" s="152"/>
    </row>
    <row r="856" spans="1:64" s="169" customFormat="1">
      <c r="A856" s="24"/>
      <c r="B856" s="24"/>
      <c r="C856" s="57"/>
      <c r="D856" s="57"/>
      <c r="E856" s="57"/>
      <c r="F856" s="57"/>
      <c r="G856" s="57"/>
      <c r="H856" s="57"/>
      <c r="I856" s="57"/>
      <c r="J856" s="57"/>
      <c r="K856" s="57"/>
      <c r="L856" s="57"/>
      <c r="M856" s="57"/>
      <c r="N856" s="57"/>
      <c r="O856" s="63"/>
      <c r="P856" s="57"/>
      <c r="Q856" s="57"/>
      <c r="R856" s="57"/>
      <c r="S856" s="57"/>
      <c r="T856" s="57"/>
      <c r="U856" s="57"/>
      <c r="V856" s="57"/>
      <c r="W856" s="57"/>
      <c r="X856" s="57"/>
      <c r="Y856" s="57"/>
      <c r="Z856" s="57"/>
      <c r="AA856" s="57"/>
      <c r="AB856" s="57"/>
      <c r="AC856" s="57"/>
      <c r="AD856" s="57"/>
      <c r="AE856" s="57"/>
      <c r="AF856" s="64"/>
      <c r="AG856" s="64"/>
      <c r="AH856" s="64"/>
      <c r="AI856" s="64"/>
      <c r="AJ856" s="61"/>
      <c r="AL856" s="62"/>
      <c r="AM856" s="24"/>
      <c r="AS856" s="24"/>
      <c r="AT856" s="24"/>
      <c r="AU856" s="24"/>
      <c r="AV856" s="24"/>
      <c r="AW856" s="24"/>
      <c r="AX856" s="24"/>
      <c r="AZ856" s="171"/>
      <c r="BA856" s="171"/>
      <c r="BB856" s="57"/>
      <c r="BC856" s="203"/>
      <c r="BD856" s="24"/>
      <c r="BE856" s="151"/>
      <c r="BG856" s="151"/>
      <c r="BI856" s="151"/>
      <c r="BL856" s="152"/>
    </row>
    <row r="857" spans="1:64" s="169" customFormat="1">
      <c r="A857" s="24"/>
      <c r="B857" s="24"/>
      <c r="C857" s="57"/>
      <c r="D857" s="57"/>
      <c r="E857" s="57"/>
      <c r="F857" s="57"/>
      <c r="G857" s="57"/>
      <c r="H857" s="57"/>
      <c r="I857" s="57"/>
      <c r="J857" s="57"/>
      <c r="K857" s="57"/>
      <c r="L857" s="57"/>
      <c r="M857" s="57"/>
      <c r="N857" s="57"/>
      <c r="O857" s="63"/>
      <c r="P857" s="57"/>
      <c r="Q857" s="57"/>
      <c r="R857" s="57"/>
      <c r="S857" s="57"/>
      <c r="T857" s="57"/>
      <c r="U857" s="57"/>
      <c r="V857" s="57"/>
      <c r="W857" s="57"/>
      <c r="X857" s="57"/>
      <c r="Y857" s="57"/>
      <c r="Z857" s="57"/>
      <c r="AA857" s="57"/>
      <c r="AB857" s="57"/>
      <c r="AC857" s="57"/>
      <c r="AD857" s="57"/>
      <c r="AE857" s="57"/>
      <c r="AF857" s="64"/>
      <c r="AG857" s="64"/>
      <c r="AH857" s="64"/>
      <c r="AI857" s="64"/>
      <c r="AJ857" s="61"/>
      <c r="AL857" s="62"/>
      <c r="AM857" s="24"/>
      <c r="AS857" s="24"/>
      <c r="AT857" s="24"/>
      <c r="AU857" s="24"/>
      <c r="AV857" s="24"/>
      <c r="AW857" s="24"/>
      <c r="AX857" s="24"/>
      <c r="AZ857" s="171"/>
      <c r="BA857" s="171"/>
      <c r="BB857" s="57"/>
      <c r="BC857" s="203"/>
      <c r="BD857" s="24"/>
      <c r="BE857" s="151"/>
      <c r="BG857" s="151"/>
      <c r="BI857" s="151"/>
      <c r="BL857" s="152"/>
    </row>
    <row r="858" spans="1:64" s="169" customFormat="1">
      <c r="A858" s="24"/>
      <c r="B858" s="24"/>
      <c r="C858" s="57"/>
      <c r="D858" s="57"/>
      <c r="E858" s="57"/>
      <c r="F858" s="57"/>
      <c r="G858" s="57"/>
      <c r="H858" s="57"/>
      <c r="I858" s="57"/>
      <c r="J858" s="57"/>
      <c r="K858" s="57"/>
      <c r="L858" s="57"/>
      <c r="M858" s="57"/>
      <c r="N858" s="57"/>
      <c r="O858" s="63"/>
      <c r="P858" s="57"/>
      <c r="Q858" s="57"/>
      <c r="R858" s="57"/>
      <c r="S858" s="57"/>
      <c r="T858" s="57"/>
      <c r="U858" s="57"/>
      <c r="V858" s="57"/>
      <c r="W858" s="57"/>
      <c r="X858" s="57"/>
      <c r="Y858" s="57"/>
      <c r="Z858" s="57"/>
      <c r="AA858" s="57"/>
      <c r="AB858" s="57"/>
      <c r="AC858" s="57"/>
      <c r="AD858" s="57"/>
      <c r="AE858" s="57"/>
      <c r="AF858" s="64"/>
      <c r="AG858" s="64"/>
      <c r="AH858" s="64"/>
      <c r="AI858" s="64"/>
      <c r="AJ858" s="61"/>
      <c r="AL858" s="62"/>
      <c r="AM858" s="24"/>
      <c r="AS858" s="24"/>
      <c r="AT858" s="24"/>
      <c r="AU858" s="24"/>
      <c r="AV858" s="24"/>
      <c r="AW858" s="24"/>
      <c r="AX858" s="24"/>
      <c r="AZ858" s="171"/>
      <c r="BA858" s="171"/>
      <c r="BB858" s="57"/>
      <c r="BC858" s="203"/>
      <c r="BD858" s="24"/>
      <c r="BE858" s="151"/>
      <c r="BG858" s="151"/>
      <c r="BI858" s="151"/>
      <c r="BL858" s="152"/>
    </row>
    <row r="859" spans="1:64" s="169" customFormat="1">
      <c r="A859" s="24"/>
      <c r="B859" s="24"/>
      <c r="C859" s="57"/>
      <c r="D859" s="57"/>
      <c r="E859" s="57"/>
      <c r="F859" s="57"/>
      <c r="G859" s="57"/>
      <c r="H859" s="57"/>
      <c r="I859" s="57"/>
      <c r="J859" s="57"/>
      <c r="K859" s="57"/>
      <c r="L859" s="57"/>
      <c r="M859" s="57"/>
      <c r="N859" s="57"/>
      <c r="O859" s="63"/>
      <c r="P859" s="57"/>
      <c r="Q859" s="57"/>
      <c r="R859" s="57"/>
      <c r="S859" s="57"/>
      <c r="T859" s="57"/>
      <c r="U859" s="57"/>
      <c r="V859" s="57"/>
      <c r="W859" s="57"/>
      <c r="X859" s="57"/>
      <c r="Y859" s="57"/>
      <c r="Z859" s="57"/>
      <c r="AA859" s="57"/>
      <c r="AB859" s="57"/>
      <c r="AC859" s="57"/>
      <c r="AD859" s="57"/>
      <c r="AE859" s="57"/>
      <c r="AF859" s="64"/>
      <c r="AG859" s="64"/>
      <c r="AH859" s="64"/>
      <c r="AI859" s="64"/>
      <c r="AJ859" s="61"/>
      <c r="AL859" s="62"/>
      <c r="AM859" s="24"/>
      <c r="AS859" s="24"/>
      <c r="AT859" s="24"/>
      <c r="AU859" s="24"/>
      <c r="AV859" s="24"/>
      <c r="AW859" s="24"/>
      <c r="AX859" s="24"/>
      <c r="AZ859" s="171"/>
      <c r="BA859" s="171"/>
      <c r="BB859" s="57"/>
      <c r="BC859" s="203"/>
      <c r="BD859" s="24"/>
      <c r="BE859" s="151"/>
      <c r="BG859" s="151"/>
      <c r="BI859" s="151"/>
      <c r="BL859" s="152"/>
    </row>
    <row r="860" spans="1:64" s="169" customFormat="1">
      <c r="A860" s="24"/>
      <c r="B860" s="24"/>
      <c r="C860" s="57"/>
      <c r="D860" s="57"/>
      <c r="E860" s="57"/>
      <c r="F860" s="57"/>
      <c r="G860" s="57"/>
      <c r="H860" s="57"/>
      <c r="I860" s="57"/>
      <c r="J860" s="57"/>
      <c r="K860" s="57"/>
      <c r="L860" s="57"/>
      <c r="M860" s="57"/>
      <c r="N860" s="57"/>
      <c r="O860" s="63"/>
      <c r="P860" s="57"/>
      <c r="Q860" s="57"/>
      <c r="R860" s="57"/>
      <c r="S860" s="57"/>
      <c r="T860" s="57"/>
      <c r="U860" s="57"/>
      <c r="V860" s="57"/>
      <c r="W860" s="57"/>
      <c r="X860" s="57"/>
      <c r="Y860" s="57"/>
      <c r="Z860" s="57"/>
      <c r="AA860" s="57"/>
      <c r="AB860" s="57"/>
      <c r="AC860" s="57"/>
      <c r="AD860" s="57"/>
      <c r="AE860" s="57"/>
      <c r="AF860" s="64"/>
      <c r="AG860" s="64"/>
      <c r="AH860" s="64"/>
      <c r="AI860" s="64"/>
      <c r="AJ860" s="61"/>
      <c r="AL860" s="62"/>
      <c r="AM860" s="24"/>
      <c r="AS860" s="24"/>
      <c r="AT860" s="24"/>
      <c r="AU860" s="24"/>
      <c r="AV860" s="24"/>
      <c r="AW860" s="24"/>
      <c r="AX860" s="24"/>
      <c r="AZ860" s="171"/>
      <c r="BA860" s="171"/>
      <c r="BB860" s="57"/>
      <c r="BC860" s="203"/>
      <c r="BD860" s="24"/>
      <c r="BE860" s="151"/>
      <c r="BG860" s="151"/>
      <c r="BI860" s="151"/>
      <c r="BL860" s="152"/>
    </row>
    <row r="861" spans="1:64" s="169" customFormat="1">
      <c r="A861" s="24"/>
      <c r="B861" s="24"/>
      <c r="C861" s="57"/>
      <c r="D861" s="57"/>
      <c r="E861" s="57"/>
      <c r="F861" s="57"/>
      <c r="G861" s="57"/>
      <c r="H861" s="57"/>
      <c r="I861" s="57"/>
      <c r="J861" s="57"/>
      <c r="K861" s="57"/>
      <c r="L861" s="57"/>
      <c r="M861" s="57"/>
      <c r="N861" s="57"/>
      <c r="O861" s="63"/>
      <c r="P861" s="57"/>
      <c r="Q861" s="57"/>
      <c r="R861" s="57"/>
      <c r="S861" s="57"/>
      <c r="T861" s="57"/>
      <c r="U861" s="57"/>
      <c r="V861" s="57"/>
      <c r="W861" s="57"/>
      <c r="X861" s="57"/>
      <c r="Y861" s="57"/>
      <c r="Z861" s="57"/>
      <c r="AA861" s="57"/>
      <c r="AB861" s="57"/>
      <c r="AC861" s="57"/>
      <c r="AD861" s="57"/>
      <c r="AE861" s="57"/>
      <c r="AF861" s="64"/>
      <c r="AG861" s="64"/>
      <c r="AH861" s="64"/>
      <c r="AI861" s="64"/>
      <c r="AJ861" s="61"/>
      <c r="AL861" s="62"/>
      <c r="AM861" s="24"/>
      <c r="AS861" s="24"/>
      <c r="AT861" s="24"/>
      <c r="AU861" s="24"/>
      <c r="AV861" s="24"/>
      <c r="AW861" s="24"/>
      <c r="AX861" s="24"/>
      <c r="AZ861" s="171"/>
      <c r="BA861" s="171"/>
      <c r="BB861" s="57"/>
      <c r="BC861" s="203"/>
      <c r="BD861" s="24"/>
      <c r="BE861" s="151"/>
      <c r="BG861" s="151"/>
      <c r="BI861" s="151"/>
      <c r="BL861" s="152"/>
    </row>
    <row r="862" spans="1:64" s="169" customFormat="1">
      <c r="A862" s="24"/>
      <c r="B862" s="24"/>
      <c r="C862" s="57"/>
      <c r="D862" s="57"/>
      <c r="E862" s="57"/>
      <c r="F862" s="57"/>
      <c r="G862" s="57"/>
      <c r="H862" s="57"/>
      <c r="I862" s="57"/>
      <c r="J862" s="57"/>
      <c r="K862" s="57"/>
      <c r="L862" s="57"/>
      <c r="M862" s="57"/>
      <c r="N862" s="57"/>
      <c r="O862" s="63"/>
      <c r="P862" s="57"/>
      <c r="Q862" s="57"/>
      <c r="R862" s="57"/>
      <c r="S862" s="57"/>
      <c r="T862" s="57"/>
      <c r="U862" s="57"/>
      <c r="V862" s="57"/>
      <c r="W862" s="57"/>
      <c r="X862" s="57"/>
      <c r="Y862" s="57"/>
      <c r="Z862" s="57"/>
      <c r="AA862" s="57"/>
      <c r="AB862" s="57"/>
      <c r="AC862" s="57"/>
      <c r="AD862" s="57"/>
      <c r="AE862" s="57"/>
      <c r="AF862" s="64"/>
      <c r="AG862" s="64"/>
      <c r="AH862" s="64"/>
      <c r="AI862" s="64"/>
      <c r="AJ862" s="61"/>
      <c r="AL862" s="62"/>
      <c r="AM862" s="24"/>
      <c r="AS862" s="24"/>
      <c r="AT862" s="24"/>
      <c r="AU862" s="24"/>
      <c r="AV862" s="24"/>
      <c r="AW862" s="24"/>
      <c r="AX862" s="24"/>
      <c r="AZ862" s="171"/>
      <c r="BA862" s="171"/>
      <c r="BB862" s="57"/>
      <c r="BC862" s="203"/>
      <c r="BD862" s="24"/>
      <c r="BE862" s="151"/>
      <c r="BG862" s="151"/>
      <c r="BI862" s="151"/>
      <c r="BL862" s="152"/>
    </row>
    <row r="863" spans="1:64" s="169" customFormat="1">
      <c r="A863" s="24"/>
      <c r="B863" s="24"/>
      <c r="C863" s="57"/>
      <c r="D863" s="57"/>
      <c r="E863" s="57"/>
      <c r="F863" s="57"/>
      <c r="G863" s="57"/>
      <c r="H863" s="57"/>
      <c r="I863" s="57"/>
      <c r="J863" s="57"/>
      <c r="K863" s="57"/>
      <c r="L863" s="57"/>
      <c r="M863" s="57"/>
      <c r="N863" s="57"/>
      <c r="O863" s="63"/>
      <c r="P863" s="57"/>
      <c r="Q863" s="57"/>
      <c r="R863" s="57"/>
      <c r="S863" s="57"/>
      <c r="T863" s="57"/>
      <c r="U863" s="57"/>
      <c r="V863" s="57"/>
      <c r="W863" s="57"/>
      <c r="X863" s="57"/>
      <c r="Y863" s="57"/>
      <c r="Z863" s="57"/>
      <c r="AA863" s="57"/>
      <c r="AB863" s="57"/>
      <c r="AC863" s="57"/>
      <c r="AD863" s="57"/>
      <c r="AE863" s="57"/>
      <c r="AF863" s="64"/>
      <c r="AG863" s="64"/>
      <c r="AH863" s="64"/>
      <c r="AI863" s="64"/>
      <c r="AJ863" s="61"/>
      <c r="AL863" s="62"/>
      <c r="AM863" s="24"/>
      <c r="AS863" s="24"/>
      <c r="AT863" s="24"/>
      <c r="AU863" s="24"/>
      <c r="AV863" s="24"/>
      <c r="AW863" s="24"/>
      <c r="AX863" s="24"/>
      <c r="AZ863" s="171"/>
      <c r="BA863" s="171"/>
      <c r="BB863" s="57"/>
      <c r="BC863" s="203"/>
      <c r="BD863" s="24"/>
      <c r="BE863" s="151"/>
      <c r="BG863" s="151"/>
      <c r="BI863" s="151"/>
      <c r="BL863" s="152"/>
    </row>
    <row r="864" spans="1:64" s="169" customFormat="1">
      <c r="A864" s="24"/>
      <c r="B864" s="24"/>
      <c r="C864" s="57"/>
      <c r="D864" s="57"/>
      <c r="E864" s="57"/>
      <c r="F864" s="57"/>
      <c r="G864" s="57"/>
      <c r="H864" s="57"/>
      <c r="I864" s="57"/>
      <c r="J864" s="57"/>
      <c r="K864" s="57"/>
      <c r="L864" s="57"/>
      <c r="M864" s="57"/>
      <c r="N864" s="57"/>
      <c r="O864" s="63"/>
      <c r="P864" s="57"/>
      <c r="Q864" s="57"/>
      <c r="R864" s="57"/>
      <c r="S864" s="57"/>
      <c r="T864" s="57"/>
      <c r="U864" s="57"/>
      <c r="V864" s="57"/>
      <c r="W864" s="57"/>
      <c r="X864" s="57"/>
      <c r="Y864" s="57"/>
      <c r="Z864" s="57"/>
      <c r="AA864" s="57"/>
      <c r="AB864" s="57"/>
      <c r="AC864" s="57"/>
      <c r="AD864" s="57"/>
      <c r="AE864" s="57"/>
      <c r="AF864" s="64"/>
      <c r="AG864" s="64"/>
      <c r="AH864" s="64"/>
      <c r="AI864" s="64"/>
      <c r="AJ864" s="61"/>
      <c r="AL864" s="62"/>
      <c r="AM864" s="24"/>
      <c r="AS864" s="24"/>
      <c r="AT864" s="24"/>
      <c r="AU864" s="24"/>
      <c r="AV864" s="24"/>
      <c r="AW864" s="24"/>
      <c r="AX864" s="24"/>
      <c r="AZ864" s="171"/>
      <c r="BA864" s="171"/>
      <c r="BB864" s="57"/>
      <c r="BC864" s="203"/>
      <c r="BD864" s="24"/>
      <c r="BE864" s="151"/>
      <c r="BG864" s="151"/>
      <c r="BI864" s="151"/>
      <c r="BL864" s="152"/>
    </row>
    <row r="865" spans="1:64" s="169" customFormat="1">
      <c r="A865" s="24"/>
      <c r="B865" s="24"/>
      <c r="C865" s="57"/>
      <c r="D865" s="57"/>
      <c r="E865" s="57"/>
      <c r="F865" s="57"/>
      <c r="G865" s="57"/>
      <c r="H865" s="57"/>
      <c r="I865" s="57"/>
      <c r="J865" s="57"/>
      <c r="K865" s="57"/>
      <c r="L865" s="57"/>
      <c r="M865" s="57"/>
      <c r="N865" s="57"/>
      <c r="O865" s="63"/>
      <c r="P865" s="57"/>
      <c r="Q865" s="57"/>
      <c r="R865" s="57"/>
      <c r="S865" s="57"/>
      <c r="T865" s="57"/>
      <c r="U865" s="57"/>
      <c r="V865" s="57"/>
      <c r="W865" s="57"/>
      <c r="X865" s="57"/>
      <c r="Y865" s="57"/>
      <c r="Z865" s="57"/>
      <c r="AA865" s="57"/>
      <c r="AB865" s="57"/>
      <c r="AC865" s="57"/>
      <c r="AD865" s="57"/>
      <c r="AE865" s="57"/>
      <c r="AF865" s="64"/>
      <c r="AG865" s="64"/>
      <c r="AH865" s="64"/>
      <c r="AI865" s="64"/>
      <c r="AJ865" s="61"/>
      <c r="AL865" s="62"/>
      <c r="AM865" s="24"/>
      <c r="AS865" s="24"/>
      <c r="AT865" s="24"/>
      <c r="AU865" s="24"/>
      <c r="AV865" s="24"/>
      <c r="AW865" s="24"/>
      <c r="AX865" s="24"/>
      <c r="AZ865" s="171"/>
      <c r="BA865" s="171"/>
      <c r="BB865" s="57"/>
      <c r="BC865" s="203"/>
      <c r="BD865" s="24"/>
      <c r="BE865" s="151"/>
      <c r="BG865" s="151"/>
      <c r="BI865" s="151"/>
      <c r="BL865" s="152"/>
    </row>
    <row r="866" spans="1:64" s="169" customFormat="1">
      <c r="A866" s="24"/>
      <c r="B866" s="24"/>
      <c r="C866" s="57"/>
      <c r="D866" s="57"/>
      <c r="E866" s="57"/>
      <c r="F866" s="57"/>
      <c r="G866" s="57"/>
      <c r="H866" s="57"/>
      <c r="I866" s="57"/>
      <c r="J866" s="57"/>
      <c r="K866" s="57"/>
      <c r="L866" s="57"/>
      <c r="M866" s="57"/>
      <c r="N866" s="57"/>
      <c r="O866" s="63"/>
      <c r="P866" s="57"/>
      <c r="Q866" s="57"/>
      <c r="R866" s="57"/>
      <c r="S866" s="57"/>
      <c r="T866" s="57"/>
      <c r="U866" s="57"/>
      <c r="V866" s="57"/>
      <c r="W866" s="57"/>
      <c r="X866" s="57"/>
      <c r="Y866" s="57"/>
      <c r="Z866" s="57"/>
      <c r="AA866" s="57"/>
      <c r="AB866" s="57"/>
      <c r="AC866" s="57"/>
      <c r="AD866" s="57"/>
      <c r="AE866" s="57"/>
      <c r="AF866" s="64"/>
      <c r="AG866" s="64"/>
      <c r="AH866" s="64"/>
      <c r="AI866" s="64"/>
      <c r="AJ866" s="61"/>
      <c r="AL866" s="62"/>
      <c r="AM866" s="24"/>
      <c r="AS866" s="24"/>
      <c r="AT866" s="24"/>
      <c r="AU866" s="24"/>
      <c r="AV866" s="24"/>
      <c r="AW866" s="24"/>
      <c r="AX866" s="24"/>
      <c r="AZ866" s="171"/>
      <c r="BA866" s="171"/>
      <c r="BB866" s="57"/>
      <c r="BC866" s="203"/>
      <c r="BD866" s="24"/>
      <c r="BE866" s="151"/>
      <c r="BG866" s="151"/>
      <c r="BI866" s="151"/>
      <c r="BL866" s="152"/>
    </row>
    <row r="867" spans="1:64" s="169" customFormat="1">
      <c r="A867" s="24"/>
      <c r="B867" s="24"/>
      <c r="C867" s="57"/>
      <c r="D867" s="57"/>
      <c r="E867" s="57"/>
      <c r="F867" s="57"/>
      <c r="G867" s="57"/>
      <c r="H867" s="57"/>
      <c r="I867" s="57"/>
      <c r="J867" s="57"/>
      <c r="K867" s="57"/>
      <c r="L867" s="57"/>
      <c r="M867" s="57"/>
      <c r="N867" s="57"/>
      <c r="O867" s="63"/>
      <c r="P867" s="57"/>
      <c r="Q867" s="57"/>
      <c r="R867" s="57"/>
      <c r="S867" s="57"/>
      <c r="T867" s="57"/>
      <c r="U867" s="57"/>
      <c r="V867" s="57"/>
      <c r="W867" s="57"/>
      <c r="X867" s="57"/>
      <c r="Y867" s="57"/>
      <c r="Z867" s="57"/>
      <c r="AA867" s="57"/>
      <c r="AB867" s="57"/>
      <c r="AC867" s="57"/>
      <c r="AD867" s="57"/>
      <c r="AE867" s="57"/>
      <c r="AF867" s="64"/>
      <c r="AG867" s="64"/>
      <c r="AH867" s="64"/>
      <c r="AI867" s="64"/>
      <c r="AJ867" s="61"/>
      <c r="AL867" s="62"/>
      <c r="AM867" s="24"/>
      <c r="AS867" s="24"/>
      <c r="AT867" s="24"/>
      <c r="AU867" s="24"/>
      <c r="AV867" s="24"/>
      <c r="AW867" s="24"/>
      <c r="AX867" s="24"/>
      <c r="AZ867" s="171"/>
      <c r="BA867" s="171"/>
      <c r="BB867" s="57"/>
      <c r="BC867" s="203"/>
      <c r="BD867" s="24"/>
      <c r="BE867" s="151"/>
      <c r="BG867" s="151"/>
      <c r="BI867" s="151"/>
      <c r="BL867" s="152"/>
    </row>
    <row r="868" spans="1:64" s="169" customFormat="1">
      <c r="A868" s="24"/>
      <c r="B868" s="24"/>
      <c r="C868" s="57"/>
      <c r="D868" s="57"/>
      <c r="E868" s="57"/>
      <c r="F868" s="57"/>
      <c r="G868" s="57"/>
      <c r="H868" s="57"/>
      <c r="I868" s="57"/>
      <c r="J868" s="57"/>
      <c r="K868" s="57"/>
      <c r="L868" s="57"/>
      <c r="M868" s="57"/>
      <c r="N868" s="57"/>
      <c r="O868" s="63"/>
      <c r="P868" s="57"/>
      <c r="Q868" s="57"/>
      <c r="R868" s="57"/>
      <c r="S868" s="57"/>
      <c r="T868" s="57"/>
      <c r="U868" s="57"/>
      <c r="V868" s="57"/>
      <c r="W868" s="57"/>
      <c r="X868" s="57"/>
      <c r="Y868" s="57"/>
      <c r="Z868" s="57"/>
      <c r="AA868" s="57"/>
      <c r="AB868" s="57"/>
      <c r="AC868" s="57"/>
      <c r="AD868" s="57"/>
      <c r="AE868" s="57"/>
      <c r="AF868" s="64"/>
      <c r="AG868" s="64"/>
      <c r="AH868" s="64"/>
      <c r="AI868" s="64"/>
      <c r="AJ868" s="61"/>
      <c r="AL868" s="62"/>
      <c r="AM868" s="24"/>
      <c r="AS868" s="24"/>
      <c r="AT868" s="24"/>
      <c r="AU868" s="24"/>
      <c r="AV868" s="24"/>
      <c r="AW868" s="24"/>
      <c r="AX868" s="24"/>
      <c r="AZ868" s="171"/>
      <c r="BA868" s="171"/>
      <c r="BB868" s="57"/>
      <c r="BC868" s="203"/>
      <c r="BD868" s="24"/>
      <c r="BE868" s="151"/>
      <c r="BG868" s="151"/>
      <c r="BI868" s="151"/>
      <c r="BL868" s="152"/>
    </row>
    <row r="869" spans="1:64" s="169" customFormat="1">
      <c r="A869" s="24"/>
      <c r="B869" s="24"/>
      <c r="C869" s="57"/>
      <c r="D869" s="57"/>
      <c r="E869" s="57"/>
      <c r="F869" s="57"/>
      <c r="G869" s="57"/>
      <c r="H869" s="57"/>
      <c r="I869" s="57"/>
      <c r="J869" s="57"/>
      <c r="K869" s="57"/>
      <c r="L869" s="57"/>
      <c r="M869" s="57"/>
      <c r="N869" s="57"/>
      <c r="O869" s="63"/>
      <c r="P869" s="57"/>
      <c r="Q869" s="57"/>
      <c r="R869" s="57"/>
      <c r="S869" s="57"/>
      <c r="T869" s="57"/>
      <c r="U869" s="57"/>
      <c r="V869" s="57"/>
      <c r="W869" s="57"/>
      <c r="X869" s="57"/>
      <c r="Y869" s="57"/>
      <c r="Z869" s="57"/>
      <c r="AA869" s="57"/>
      <c r="AB869" s="57"/>
      <c r="AC869" s="57"/>
      <c r="AD869" s="57"/>
      <c r="AE869" s="57"/>
      <c r="AF869" s="64"/>
      <c r="AG869" s="64"/>
      <c r="AH869" s="64"/>
      <c r="AI869" s="64"/>
      <c r="AJ869" s="61"/>
      <c r="AL869" s="62"/>
      <c r="AM869" s="24"/>
      <c r="AS869" s="24"/>
      <c r="AT869" s="24"/>
      <c r="AU869" s="24"/>
      <c r="AV869" s="24"/>
      <c r="AW869" s="24"/>
      <c r="AX869" s="24"/>
      <c r="AZ869" s="171"/>
      <c r="BA869" s="171"/>
      <c r="BB869" s="57"/>
      <c r="BC869" s="203"/>
      <c r="BD869" s="24"/>
      <c r="BE869" s="151"/>
      <c r="BG869" s="151"/>
      <c r="BI869" s="151"/>
      <c r="BL869" s="152"/>
    </row>
    <row r="870" spans="1:64" s="169" customFormat="1">
      <c r="A870" s="24"/>
      <c r="B870" s="24"/>
      <c r="C870" s="57"/>
      <c r="D870" s="57"/>
      <c r="E870" s="57"/>
      <c r="F870" s="57"/>
      <c r="G870" s="57"/>
      <c r="H870" s="57"/>
      <c r="I870" s="57"/>
      <c r="J870" s="57"/>
      <c r="K870" s="57"/>
      <c r="L870" s="57"/>
      <c r="M870" s="57"/>
      <c r="N870" s="57"/>
      <c r="O870" s="63"/>
      <c r="P870" s="57"/>
      <c r="Q870" s="57"/>
      <c r="R870" s="57"/>
      <c r="S870" s="57"/>
      <c r="T870" s="57"/>
      <c r="U870" s="57"/>
      <c r="V870" s="57"/>
      <c r="W870" s="57"/>
      <c r="X870" s="57"/>
      <c r="Y870" s="57"/>
      <c r="Z870" s="57"/>
      <c r="AA870" s="57"/>
      <c r="AB870" s="57"/>
      <c r="AC870" s="57"/>
      <c r="AD870" s="57"/>
      <c r="AE870" s="57"/>
      <c r="AF870" s="64"/>
      <c r="AG870" s="64"/>
      <c r="AH870" s="64"/>
      <c r="AI870" s="64"/>
      <c r="AJ870" s="61"/>
      <c r="AL870" s="62"/>
      <c r="AM870" s="24"/>
      <c r="AS870" s="24"/>
      <c r="AT870" s="24"/>
      <c r="AU870" s="24"/>
      <c r="AV870" s="24"/>
      <c r="AW870" s="24"/>
      <c r="AX870" s="24"/>
      <c r="AZ870" s="171"/>
      <c r="BA870" s="171"/>
      <c r="BB870" s="57"/>
      <c r="BC870" s="203"/>
      <c r="BD870" s="24"/>
      <c r="BE870" s="151"/>
      <c r="BG870" s="151"/>
      <c r="BI870" s="151"/>
      <c r="BL870" s="152"/>
    </row>
    <row r="871" spans="1:64" s="169" customFormat="1">
      <c r="A871" s="24"/>
      <c r="B871" s="24"/>
      <c r="C871" s="57"/>
      <c r="D871" s="57"/>
      <c r="E871" s="57"/>
      <c r="F871" s="57"/>
      <c r="G871" s="57"/>
      <c r="H871" s="57"/>
      <c r="I871" s="57"/>
      <c r="J871" s="57"/>
      <c r="K871" s="57"/>
      <c r="L871" s="57"/>
      <c r="M871" s="57"/>
      <c r="N871" s="57"/>
      <c r="O871" s="63"/>
      <c r="P871" s="57"/>
      <c r="Q871" s="57"/>
      <c r="R871" s="57"/>
      <c r="S871" s="57"/>
      <c r="T871" s="57"/>
      <c r="U871" s="57"/>
      <c r="V871" s="57"/>
      <c r="W871" s="57"/>
      <c r="X871" s="57"/>
      <c r="Y871" s="57"/>
      <c r="Z871" s="57"/>
      <c r="AA871" s="57"/>
      <c r="AB871" s="57"/>
      <c r="AC871" s="57"/>
      <c r="AD871" s="57"/>
      <c r="AE871" s="57"/>
      <c r="AF871" s="64"/>
      <c r="AG871" s="64"/>
      <c r="AH871" s="64"/>
      <c r="AI871" s="64"/>
      <c r="AJ871" s="61"/>
      <c r="AL871" s="62"/>
      <c r="AM871" s="24"/>
      <c r="AS871" s="24"/>
      <c r="AT871" s="24"/>
      <c r="AU871" s="24"/>
      <c r="AV871" s="24"/>
      <c r="AW871" s="24"/>
      <c r="AX871" s="24"/>
      <c r="AZ871" s="171"/>
      <c r="BA871" s="171"/>
      <c r="BB871" s="57"/>
      <c r="BC871" s="203"/>
      <c r="BD871" s="24"/>
      <c r="BE871" s="151"/>
      <c r="BG871" s="151"/>
      <c r="BI871" s="151"/>
      <c r="BL871" s="152"/>
    </row>
    <row r="872" spans="1:64" s="169" customFormat="1">
      <c r="A872" s="24"/>
      <c r="B872" s="24"/>
      <c r="C872" s="57"/>
      <c r="D872" s="57"/>
      <c r="E872" s="57"/>
      <c r="F872" s="57"/>
      <c r="G872" s="57"/>
      <c r="H872" s="57"/>
      <c r="I872" s="57"/>
      <c r="J872" s="57"/>
      <c r="K872" s="57"/>
      <c r="L872" s="57"/>
      <c r="M872" s="57"/>
      <c r="N872" s="57"/>
      <c r="O872" s="63"/>
      <c r="P872" s="57"/>
      <c r="Q872" s="57"/>
      <c r="R872" s="57"/>
      <c r="S872" s="57"/>
      <c r="T872" s="57"/>
      <c r="U872" s="57"/>
      <c r="V872" s="57"/>
      <c r="W872" s="57"/>
      <c r="X872" s="57"/>
      <c r="Y872" s="57"/>
      <c r="Z872" s="57"/>
      <c r="AA872" s="57"/>
      <c r="AB872" s="57"/>
      <c r="AC872" s="57"/>
      <c r="AD872" s="57"/>
      <c r="AE872" s="57"/>
      <c r="AF872" s="64"/>
      <c r="AG872" s="64"/>
      <c r="AH872" s="64"/>
      <c r="AI872" s="64"/>
      <c r="AJ872" s="61"/>
      <c r="AL872" s="62"/>
      <c r="AM872" s="24"/>
      <c r="AS872" s="24"/>
      <c r="AT872" s="24"/>
      <c r="AU872" s="24"/>
      <c r="AV872" s="24"/>
      <c r="AW872" s="24"/>
      <c r="AX872" s="24"/>
      <c r="AZ872" s="171"/>
      <c r="BA872" s="171"/>
      <c r="BB872" s="57"/>
      <c r="BC872" s="203"/>
      <c r="BD872" s="24"/>
      <c r="BE872" s="151"/>
      <c r="BG872" s="151"/>
      <c r="BI872" s="151"/>
      <c r="BL872" s="152"/>
    </row>
    <row r="873" spans="1:64" s="169" customFormat="1">
      <c r="A873" s="24"/>
      <c r="B873" s="24"/>
      <c r="C873" s="57"/>
      <c r="D873" s="57"/>
      <c r="E873" s="57"/>
      <c r="F873" s="57"/>
      <c r="G873" s="57"/>
      <c r="H873" s="57"/>
      <c r="I873" s="57"/>
      <c r="J873" s="57"/>
      <c r="K873" s="57"/>
      <c r="L873" s="57"/>
      <c r="M873" s="57"/>
      <c r="N873" s="57"/>
      <c r="O873" s="63"/>
      <c r="P873" s="57"/>
      <c r="Q873" s="57"/>
      <c r="R873" s="57"/>
      <c r="S873" s="57"/>
      <c r="T873" s="57"/>
      <c r="U873" s="57"/>
      <c r="V873" s="57"/>
      <c r="W873" s="57"/>
      <c r="X873" s="57"/>
      <c r="Y873" s="57"/>
      <c r="Z873" s="57"/>
      <c r="AA873" s="57"/>
      <c r="AB873" s="57"/>
      <c r="AC873" s="57"/>
      <c r="AD873" s="57"/>
      <c r="AE873" s="57"/>
      <c r="AF873" s="64"/>
      <c r="AG873" s="64"/>
      <c r="AH873" s="64"/>
      <c r="AI873" s="64"/>
      <c r="AJ873" s="61"/>
      <c r="AL873" s="62"/>
      <c r="AM873" s="24"/>
      <c r="AS873" s="24"/>
      <c r="AT873" s="24"/>
      <c r="AU873" s="24"/>
      <c r="AV873" s="24"/>
      <c r="AW873" s="24"/>
      <c r="AX873" s="24"/>
      <c r="AZ873" s="171"/>
      <c r="BA873" s="171"/>
      <c r="BB873" s="57"/>
      <c r="BC873" s="203"/>
      <c r="BD873" s="24"/>
      <c r="BE873" s="151"/>
      <c r="BG873" s="151"/>
      <c r="BI873" s="151"/>
      <c r="BL873" s="152"/>
    </row>
    <row r="874" spans="1:64" s="169" customFormat="1">
      <c r="A874" s="24"/>
      <c r="B874" s="24"/>
      <c r="C874" s="57"/>
      <c r="D874" s="57"/>
      <c r="E874" s="57"/>
      <c r="F874" s="57"/>
      <c r="G874" s="57"/>
      <c r="H874" s="57"/>
      <c r="I874" s="57"/>
      <c r="J874" s="57"/>
      <c r="K874" s="57"/>
      <c r="L874" s="57"/>
      <c r="M874" s="57"/>
      <c r="N874" s="57"/>
      <c r="O874" s="63"/>
      <c r="P874" s="57"/>
      <c r="Q874" s="57"/>
      <c r="R874" s="57"/>
      <c r="S874" s="57"/>
      <c r="T874" s="57"/>
      <c r="U874" s="57"/>
      <c r="V874" s="57"/>
      <c r="W874" s="57"/>
      <c r="X874" s="57"/>
      <c r="Y874" s="57"/>
      <c r="Z874" s="57"/>
      <c r="AA874" s="57"/>
      <c r="AB874" s="57"/>
      <c r="AC874" s="57"/>
      <c r="AD874" s="57"/>
      <c r="AE874" s="57"/>
      <c r="AF874" s="64"/>
      <c r="AG874" s="64"/>
      <c r="AH874" s="64"/>
      <c r="AI874" s="64"/>
      <c r="AJ874" s="61"/>
      <c r="AL874" s="62"/>
      <c r="AM874" s="24"/>
      <c r="AS874" s="24"/>
      <c r="AT874" s="24"/>
      <c r="AU874" s="24"/>
      <c r="AV874" s="24"/>
      <c r="AW874" s="24"/>
      <c r="AX874" s="24"/>
      <c r="AZ874" s="171"/>
      <c r="BA874" s="171"/>
      <c r="BB874" s="57"/>
      <c r="BC874" s="203"/>
      <c r="BD874" s="24"/>
      <c r="BE874" s="151"/>
      <c r="BG874" s="151"/>
      <c r="BI874" s="151"/>
      <c r="BL874" s="152"/>
    </row>
    <row r="875" spans="1:64" s="169" customFormat="1">
      <c r="A875" s="24"/>
      <c r="B875" s="24"/>
      <c r="C875" s="57"/>
      <c r="D875" s="57"/>
      <c r="E875" s="57"/>
      <c r="F875" s="57"/>
      <c r="G875" s="57"/>
      <c r="H875" s="57"/>
      <c r="I875" s="57"/>
      <c r="J875" s="57"/>
      <c r="K875" s="57"/>
      <c r="L875" s="57"/>
      <c r="M875" s="57"/>
      <c r="N875" s="57"/>
      <c r="O875" s="63"/>
      <c r="P875" s="57"/>
      <c r="Q875" s="57"/>
      <c r="R875" s="57"/>
      <c r="S875" s="57"/>
      <c r="T875" s="57"/>
      <c r="U875" s="57"/>
      <c r="V875" s="57"/>
      <c r="W875" s="57"/>
      <c r="X875" s="57"/>
      <c r="Y875" s="57"/>
      <c r="Z875" s="57"/>
      <c r="AA875" s="57"/>
      <c r="AB875" s="57"/>
      <c r="AC875" s="57"/>
      <c r="AD875" s="57"/>
      <c r="AE875" s="57"/>
      <c r="AF875" s="64"/>
      <c r="AG875" s="64"/>
      <c r="AH875" s="64"/>
      <c r="AI875" s="64"/>
      <c r="AJ875" s="61"/>
      <c r="AL875" s="62"/>
      <c r="AM875" s="24"/>
      <c r="AS875" s="24"/>
      <c r="AT875" s="24"/>
      <c r="AU875" s="24"/>
      <c r="AV875" s="24"/>
      <c r="AW875" s="24"/>
      <c r="AX875" s="24"/>
      <c r="AZ875" s="171"/>
      <c r="BA875" s="171"/>
      <c r="BB875" s="57"/>
      <c r="BC875" s="203"/>
      <c r="BD875" s="24"/>
      <c r="BE875" s="151"/>
      <c r="BG875" s="151"/>
      <c r="BI875" s="151"/>
      <c r="BL875" s="152"/>
    </row>
    <row r="876" spans="1:64" s="169" customFormat="1">
      <c r="A876" s="24"/>
      <c r="B876" s="24"/>
      <c r="C876" s="57"/>
      <c r="D876" s="57"/>
      <c r="E876" s="57"/>
      <c r="F876" s="57"/>
      <c r="G876" s="57"/>
      <c r="H876" s="57"/>
      <c r="I876" s="57"/>
      <c r="J876" s="57"/>
      <c r="K876" s="57"/>
      <c r="L876" s="57"/>
      <c r="M876" s="57"/>
      <c r="N876" s="57"/>
      <c r="O876" s="63"/>
      <c r="P876" s="57"/>
      <c r="Q876" s="57"/>
      <c r="R876" s="57"/>
      <c r="S876" s="57"/>
      <c r="T876" s="57"/>
      <c r="U876" s="57"/>
      <c r="V876" s="57"/>
      <c r="W876" s="57"/>
      <c r="X876" s="57"/>
      <c r="Y876" s="57"/>
      <c r="Z876" s="57"/>
      <c r="AA876" s="57"/>
      <c r="AB876" s="57"/>
      <c r="AC876" s="57"/>
      <c r="AD876" s="57"/>
      <c r="AE876" s="57"/>
      <c r="AF876" s="64"/>
      <c r="AG876" s="64"/>
      <c r="AH876" s="64"/>
      <c r="AI876" s="64"/>
      <c r="AJ876" s="61"/>
      <c r="AL876" s="62"/>
      <c r="AM876" s="24"/>
      <c r="AS876" s="24"/>
      <c r="AT876" s="24"/>
      <c r="AU876" s="24"/>
      <c r="AV876" s="24"/>
      <c r="AW876" s="24"/>
      <c r="AX876" s="24"/>
      <c r="AZ876" s="171"/>
      <c r="BA876" s="171"/>
      <c r="BB876" s="57"/>
      <c r="BC876" s="203"/>
      <c r="BD876" s="24"/>
      <c r="BE876" s="151"/>
      <c r="BG876" s="151"/>
      <c r="BI876" s="151"/>
      <c r="BL876" s="152"/>
    </row>
    <row r="877" spans="1:64" s="169" customFormat="1">
      <c r="A877" s="24"/>
      <c r="B877" s="24"/>
      <c r="C877" s="57"/>
      <c r="D877" s="57"/>
      <c r="E877" s="57"/>
      <c r="F877" s="57"/>
      <c r="G877" s="57"/>
      <c r="H877" s="57"/>
      <c r="I877" s="57"/>
      <c r="J877" s="57"/>
      <c r="K877" s="57"/>
      <c r="L877" s="57"/>
      <c r="M877" s="57"/>
      <c r="N877" s="57"/>
      <c r="O877" s="63"/>
      <c r="P877" s="57"/>
      <c r="Q877" s="57"/>
      <c r="R877" s="57"/>
      <c r="S877" s="57"/>
      <c r="T877" s="57"/>
      <c r="U877" s="57"/>
      <c r="V877" s="57"/>
      <c r="W877" s="57"/>
      <c r="X877" s="57"/>
      <c r="Y877" s="57"/>
      <c r="Z877" s="57"/>
      <c r="AA877" s="57"/>
      <c r="AB877" s="57"/>
      <c r="AC877" s="57"/>
      <c r="AD877" s="57"/>
      <c r="AE877" s="57"/>
      <c r="AF877" s="64"/>
      <c r="AG877" s="64"/>
      <c r="AH877" s="64"/>
      <c r="AI877" s="64"/>
      <c r="AJ877" s="61"/>
      <c r="AL877" s="62"/>
      <c r="AM877" s="24"/>
      <c r="AS877" s="24"/>
      <c r="AT877" s="24"/>
      <c r="AU877" s="24"/>
      <c r="AV877" s="24"/>
      <c r="AW877" s="24"/>
      <c r="AX877" s="24"/>
      <c r="AZ877" s="171"/>
      <c r="BA877" s="171"/>
      <c r="BB877" s="57"/>
      <c r="BC877" s="203"/>
      <c r="BD877" s="24"/>
      <c r="BE877" s="151"/>
      <c r="BG877" s="151"/>
      <c r="BI877" s="151"/>
      <c r="BL877" s="152"/>
    </row>
    <row r="878" spans="1:64" s="169" customFormat="1">
      <c r="A878" s="24"/>
      <c r="B878" s="24"/>
      <c r="C878" s="57"/>
      <c r="D878" s="57"/>
      <c r="E878" s="57"/>
      <c r="F878" s="57"/>
      <c r="G878" s="57"/>
      <c r="H878" s="57"/>
      <c r="I878" s="57"/>
      <c r="J878" s="57"/>
      <c r="K878" s="57"/>
      <c r="L878" s="57"/>
      <c r="M878" s="57"/>
      <c r="N878" s="57"/>
      <c r="O878" s="63"/>
      <c r="P878" s="57"/>
      <c r="Q878" s="57"/>
      <c r="R878" s="57"/>
      <c r="S878" s="57"/>
      <c r="T878" s="57"/>
      <c r="U878" s="57"/>
      <c r="V878" s="57"/>
      <c r="W878" s="57"/>
      <c r="X878" s="57"/>
      <c r="Y878" s="57"/>
      <c r="Z878" s="57"/>
      <c r="AA878" s="57"/>
      <c r="AB878" s="57"/>
      <c r="AC878" s="57"/>
      <c r="AD878" s="57"/>
      <c r="AE878" s="57"/>
      <c r="AF878" s="64"/>
      <c r="AG878" s="64"/>
      <c r="AH878" s="64"/>
      <c r="AI878" s="64"/>
      <c r="AJ878" s="61"/>
      <c r="AL878" s="62"/>
      <c r="AM878" s="24"/>
      <c r="AS878" s="24"/>
      <c r="AT878" s="24"/>
      <c r="AU878" s="24"/>
      <c r="AV878" s="24"/>
      <c r="AW878" s="24"/>
      <c r="AX878" s="24"/>
      <c r="AZ878" s="171"/>
      <c r="BA878" s="171"/>
      <c r="BB878" s="57"/>
      <c r="BC878" s="203"/>
      <c r="BD878" s="24"/>
      <c r="BE878" s="151"/>
      <c r="BG878" s="151"/>
      <c r="BI878" s="151"/>
      <c r="BL878" s="152"/>
    </row>
    <row r="879" spans="1:64" s="169" customFormat="1">
      <c r="A879" s="24"/>
      <c r="B879" s="24"/>
      <c r="C879" s="57"/>
      <c r="D879" s="57"/>
      <c r="E879" s="57"/>
      <c r="F879" s="57"/>
      <c r="G879" s="57"/>
      <c r="H879" s="57"/>
      <c r="I879" s="57"/>
      <c r="J879" s="57"/>
      <c r="K879" s="57"/>
      <c r="L879" s="57"/>
      <c r="M879" s="57"/>
      <c r="N879" s="57"/>
      <c r="O879" s="63"/>
      <c r="P879" s="57"/>
      <c r="Q879" s="57"/>
      <c r="R879" s="57"/>
      <c r="S879" s="57"/>
      <c r="T879" s="57"/>
      <c r="U879" s="57"/>
      <c r="V879" s="57"/>
      <c r="W879" s="57"/>
      <c r="X879" s="57"/>
      <c r="Y879" s="57"/>
      <c r="Z879" s="57"/>
      <c r="AA879" s="57"/>
      <c r="AB879" s="57"/>
      <c r="AC879" s="57"/>
      <c r="AD879" s="57"/>
      <c r="AE879" s="57"/>
      <c r="AF879" s="64"/>
      <c r="AG879" s="64"/>
      <c r="AH879" s="64"/>
      <c r="AI879" s="64"/>
      <c r="AJ879" s="61"/>
      <c r="AL879" s="62"/>
      <c r="AM879" s="24"/>
      <c r="AS879" s="24"/>
      <c r="AT879" s="24"/>
      <c r="AU879" s="24"/>
      <c r="AV879" s="24"/>
      <c r="AW879" s="24"/>
      <c r="AX879" s="24"/>
      <c r="AZ879" s="171"/>
      <c r="BA879" s="171"/>
      <c r="BB879" s="57"/>
      <c r="BC879" s="203"/>
      <c r="BD879" s="24"/>
      <c r="BE879" s="151"/>
      <c r="BG879" s="151"/>
      <c r="BI879" s="151"/>
      <c r="BL879" s="152"/>
    </row>
    <row r="880" spans="1:64" s="169" customFormat="1">
      <c r="A880" s="24"/>
      <c r="B880" s="24"/>
      <c r="C880" s="57"/>
      <c r="D880" s="57"/>
      <c r="E880" s="57"/>
      <c r="F880" s="57"/>
      <c r="G880" s="57"/>
      <c r="H880" s="57"/>
      <c r="I880" s="57"/>
      <c r="J880" s="57"/>
      <c r="K880" s="57"/>
      <c r="L880" s="57"/>
      <c r="M880" s="57"/>
      <c r="N880" s="57"/>
      <c r="O880" s="63"/>
      <c r="P880" s="57"/>
      <c r="Q880" s="57"/>
      <c r="R880" s="57"/>
      <c r="S880" s="57"/>
      <c r="T880" s="57"/>
      <c r="U880" s="57"/>
      <c r="V880" s="57"/>
      <c r="W880" s="57"/>
      <c r="X880" s="57"/>
      <c r="Y880" s="57"/>
      <c r="Z880" s="57"/>
      <c r="AA880" s="57"/>
      <c r="AB880" s="57"/>
      <c r="AC880" s="57"/>
      <c r="AD880" s="57"/>
      <c r="AE880" s="57"/>
      <c r="AF880" s="64"/>
      <c r="AG880" s="64"/>
      <c r="AH880" s="64"/>
      <c r="AI880" s="64"/>
      <c r="AJ880" s="61"/>
      <c r="AL880" s="62"/>
      <c r="AM880" s="24"/>
      <c r="AS880" s="24"/>
      <c r="AT880" s="24"/>
      <c r="AU880" s="24"/>
      <c r="AV880" s="24"/>
      <c r="AW880" s="24"/>
      <c r="AX880" s="24"/>
      <c r="AZ880" s="171"/>
      <c r="BA880" s="171"/>
      <c r="BB880" s="57"/>
      <c r="BC880" s="203"/>
      <c r="BD880" s="24"/>
      <c r="BE880" s="151"/>
      <c r="BG880" s="151"/>
      <c r="BI880" s="151"/>
      <c r="BL880" s="152"/>
    </row>
    <row r="881" spans="1:64" s="169" customFormat="1">
      <c r="A881" s="24"/>
      <c r="B881" s="24"/>
      <c r="C881" s="57"/>
      <c r="D881" s="57"/>
      <c r="E881" s="57"/>
      <c r="F881" s="57"/>
      <c r="G881" s="57"/>
      <c r="H881" s="57"/>
      <c r="I881" s="57"/>
      <c r="J881" s="57"/>
      <c r="K881" s="57"/>
      <c r="L881" s="57"/>
      <c r="M881" s="57"/>
      <c r="N881" s="57"/>
      <c r="O881" s="63"/>
      <c r="P881" s="57"/>
      <c r="Q881" s="57"/>
      <c r="R881" s="57"/>
      <c r="S881" s="57"/>
      <c r="T881" s="57"/>
      <c r="U881" s="57"/>
      <c r="V881" s="57"/>
      <c r="W881" s="57"/>
      <c r="X881" s="57"/>
      <c r="Y881" s="57"/>
      <c r="Z881" s="57"/>
      <c r="AA881" s="57"/>
      <c r="AB881" s="57"/>
      <c r="AC881" s="57"/>
      <c r="AD881" s="57"/>
      <c r="AE881" s="57"/>
      <c r="AF881" s="64"/>
      <c r="AG881" s="64"/>
      <c r="AH881" s="64"/>
      <c r="AI881" s="64"/>
      <c r="AJ881" s="61"/>
      <c r="AL881" s="62"/>
      <c r="AM881" s="24"/>
      <c r="AS881" s="24"/>
      <c r="AT881" s="24"/>
      <c r="AU881" s="24"/>
      <c r="AV881" s="24"/>
      <c r="AW881" s="24"/>
      <c r="AX881" s="24"/>
      <c r="AZ881" s="171"/>
      <c r="BA881" s="171"/>
      <c r="BB881" s="57"/>
      <c r="BC881" s="203"/>
      <c r="BD881" s="24"/>
      <c r="BE881" s="151"/>
      <c r="BG881" s="151"/>
      <c r="BI881" s="151"/>
      <c r="BL881" s="152"/>
    </row>
    <row r="882" spans="1:64" s="169" customFormat="1">
      <c r="A882" s="24"/>
      <c r="B882" s="24"/>
      <c r="C882" s="57"/>
      <c r="D882" s="57"/>
      <c r="E882" s="57"/>
      <c r="F882" s="57"/>
      <c r="G882" s="57"/>
      <c r="H882" s="57"/>
      <c r="I882" s="57"/>
      <c r="J882" s="57"/>
      <c r="K882" s="57"/>
      <c r="L882" s="57"/>
      <c r="M882" s="57"/>
      <c r="N882" s="57"/>
      <c r="O882" s="63"/>
      <c r="P882" s="57"/>
      <c r="Q882" s="57"/>
      <c r="R882" s="57"/>
      <c r="S882" s="57"/>
      <c r="T882" s="57"/>
      <c r="U882" s="57"/>
      <c r="V882" s="57"/>
      <c r="W882" s="57"/>
      <c r="X882" s="57"/>
      <c r="Y882" s="57"/>
      <c r="Z882" s="57"/>
      <c r="AA882" s="57"/>
      <c r="AB882" s="57"/>
      <c r="AC882" s="57"/>
      <c r="AD882" s="57"/>
      <c r="AE882" s="57"/>
      <c r="AF882" s="64"/>
      <c r="AG882" s="64"/>
      <c r="AH882" s="64"/>
      <c r="AI882" s="64"/>
      <c r="AJ882" s="61"/>
      <c r="AL882" s="62"/>
      <c r="AM882" s="24"/>
      <c r="AS882" s="24"/>
      <c r="AT882" s="24"/>
      <c r="AU882" s="24"/>
      <c r="AV882" s="24"/>
      <c r="AW882" s="24"/>
      <c r="AX882" s="24"/>
      <c r="AZ882" s="171"/>
      <c r="BA882" s="171"/>
      <c r="BB882" s="57"/>
      <c r="BC882" s="203"/>
      <c r="BD882" s="24"/>
      <c r="BE882" s="151"/>
      <c r="BG882" s="151"/>
      <c r="BI882" s="151"/>
      <c r="BL882" s="152"/>
    </row>
    <row r="883" spans="1:64" s="169" customFormat="1">
      <c r="A883" s="24"/>
      <c r="B883" s="24"/>
      <c r="C883" s="57"/>
      <c r="D883" s="57"/>
      <c r="E883" s="57"/>
      <c r="F883" s="57"/>
      <c r="G883" s="57"/>
      <c r="H883" s="57"/>
      <c r="I883" s="57"/>
      <c r="J883" s="57"/>
      <c r="K883" s="57"/>
      <c r="L883" s="57"/>
      <c r="M883" s="57"/>
      <c r="N883" s="57"/>
      <c r="O883" s="63"/>
      <c r="P883" s="57"/>
      <c r="Q883" s="57"/>
      <c r="R883" s="57"/>
      <c r="S883" s="57"/>
      <c r="T883" s="57"/>
      <c r="U883" s="57"/>
      <c r="V883" s="57"/>
      <c r="W883" s="57"/>
      <c r="X883" s="57"/>
      <c r="Y883" s="57"/>
      <c r="Z883" s="57"/>
      <c r="AA883" s="57"/>
      <c r="AB883" s="57"/>
      <c r="AC883" s="57"/>
      <c r="AD883" s="57"/>
      <c r="AE883" s="57"/>
      <c r="AF883" s="64"/>
      <c r="AG883" s="64"/>
      <c r="AH883" s="64"/>
      <c r="AI883" s="64"/>
      <c r="AJ883" s="61"/>
      <c r="AL883" s="62"/>
      <c r="AM883" s="24"/>
      <c r="AS883" s="24"/>
      <c r="AT883" s="24"/>
      <c r="AU883" s="24"/>
      <c r="AV883" s="24"/>
      <c r="AW883" s="24"/>
      <c r="AX883" s="24"/>
      <c r="AZ883" s="171"/>
      <c r="BA883" s="171"/>
      <c r="BB883" s="57"/>
      <c r="BC883" s="203"/>
      <c r="BD883" s="24"/>
      <c r="BE883" s="151"/>
      <c r="BG883" s="151"/>
      <c r="BI883" s="151"/>
      <c r="BL883" s="152"/>
    </row>
    <row r="884" spans="1:64" s="169" customFormat="1">
      <c r="A884" s="24"/>
      <c r="B884" s="24"/>
      <c r="C884" s="57"/>
      <c r="D884" s="57"/>
      <c r="E884" s="57"/>
      <c r="F884" s="57"/>
      <c r="G884" s="57"/>
      <c r="H884" s="57"/>
      <c r="I884" s="57"/>
      <c r="J884" s="57"/>
      <c r="K884" s="57"/>
      <c r="L884" s="57"/>
      <c r="M884" s="57"/>
      <c r="N884" s="57"/>
      <c r="O884" s="63"/>
      <c r="P884" s="57"/>
      <c r="Q884" s="57"/>
      <c r="R884" s="57"/>
      <c r="S884" s="57"/>
      <c r="T884" s="57"/>
      <c r="U884" s="57"/>
      <c r="V884" s="57"/>
      <c r="W884" s="57"/>
      <c r="X884" s="57"/>
      <c r="Y884" s="57"/>
      <c r="Z884" s="57"/>
      <c r="AA884" s="57"/>
      <c r="AB884" s="57"/>
      <c r="AC884" s="57"/>
      <c r="AD884" s="57"/>
      <c r="AE884" s="57"/>
      <c r="AF884" s="64"/>
      <c r="AG884" s="64"/>
      <c r="AH884" s="64"/>
      <c r="AI884" s="64"/>
      <c r="AJ884" s="61"/>
      <c r="AL884" s="62"/>
      <c r="AM884" s="24"/>
      <c r="AS884" s="24"/>
      <c r="AT884" s="24"/>
      <c r="AU884" s="24"/>
      <c r="AV884" s="24"/>
      <c r="AW884" s="24"/>
      <c r="AX884" s="24"/>
      <c r="AZ884" s="171"/>
      <c r="BA884" s="171"/>
      <c r="BB884" s="57"/>
      <c r="BC884" s="203"/>
      <c r="BD884" s="24"/>
      <c r="BE884" s="151"/>
      <c r="BG884" s="151"/>
      <c r="BI884" s="151"/>
      <c r="BL884" s="152"/>
    </row>
    <row r="885" spans="1:64" s="169" customFormat="1">
      <c r="A885" s="24"/>
      <c r="B885" s="24"/>
      <c r="C885" s="57"/>
      <c r="D885" s="57"/>
      <c r="E885" s="57"/>
      <c r="F885" s="57"/>
      <c r="G885" s="57"/>
      <c r="H885" s="57"/>
      <c r="I885" s="57"/>
      <c r="J885" s="57"/>
      <c r="K885" s="57"/>
      <c r="L885" s="57"/>
      <c r="M885" s="57"/>
      <c r="N885" s="57"/>
      <c r="O885" s="63"/>
      <c r="P885" s="57"/>
      <c r="Q885" s="57"/>
      <c r="R885" s="57"/>
      <c r="S885" s="57"/>
      <c r="T885" s="57"/>
      <c r="U885" s="57"/>
      <c r="V885" s="57"/>
      <c r="W885" s="57"/>
      <c r="X885" s="57"/>
      <c r="Y885" s="57"/>
      <c r="Z885" s="57"/>
      <c r="AA885" s="57"/>
      <c r="AB885" s="57"/>
      <c r="AC885" s="57"/>
      <c r="AD885" s="57"/>
      <c r="AE885" s="57"/>
      <c r="AF885" s="64"/>
      <c r="AG885" s="64"/>
      <c r="AH885" s="64"/>
      <c r="AI885" s="64"/>
      <c r="AJ885" s="61"/>
      <c r="AL885" s="62"/>
      <c r="AM885" s="24"/>
      <c r="AS885" s="24"/>
      <c r="AT885" s="24"/>
      <c r="AU885" s="24"/>
      <c r="AV885" s="24"/>
      <c r="AW885" s="24"/>
      <c r="AX885" s="24"/>
      <c r="AZ885" s="171"/>
      <c r="BA885" s="171"/>
      <c r="BB885" s="57"/>
      <c r="BC885" s="203"/>
      <c r="BD885" s="24"/>
      <c r="BE885" s="151"/>
      <c r="BG885" s="151"/>
      <c r="BI885" s="151"/>
      <c r="BL885" s="152"/>
    </row>
    <row r="886" spans="1:64" s="169" customFormat="1">
      <c r="A886" s="24"/>
      <c r="B886" s="24"/>
      <c r="C886" s="57"/>
      <c r="D886" s="57"/>
      <c r="E886" s="57"/>
      <c r="F886" s="57"/>
      <c r="G886" s="57"/>
      <c r="H886" s="57"/>
      <c r="I886" s="57"/>
      <c r="J886" s="57"/>
      <c r="K886" s="57"/>
      <c r="L886" s="57"/>
      <c r="M886" s="57"/>
      <c r="N886" s="57"/>
      <c r="O886" s="63"/>
      <c r="P886" s="57"/>
      <c r="Q886" s="57"/>
      <c r="R886" s="57"/>
      <c r="S886" s="57"/>
      <c r="T886" s="57"/>
      <c r="U886" s="57"/>
      <c r="V886" s="57"/>
      <c r="W886" s="57"/>
      <c r="X886" s="57"/>
      <c r="Y886" s="57"/>
      <c r="Z886" s="57"/>
      <c r="AA886" s="57"/>
      <c r="AB886" s="57"/>
      <c r="AC886" s="57"/>
      <c r="AD886" s="57"/>
      <c r="AE886" s="57"/>
      <c r="AF886" s="64"/>
      <c r="AG886" s="64"/>
      <c r="AH886" s="64"/>
      <c r="AI886" s="64"/>
      <c r="AJ886" s="61"/>
      <c r="AL886" s="62"/>
      <c r="AM886" s="24"/>
      <c r="AS886" s="24"/>
      <c r="AT886" s="24"/>
      <c r="AU886" s="24"/>
      <c r="AV886" s="24"/>
      <c r="AW886" s="24"/>
      <c r="AX886" s="24"/>
      <c r="AZ886" s="171"/>
      <c r="BA886" s="171"/>
      <c r="BB886" s="57"/>
      <c r="BC886" s="203"/>
      <c r="BD886" s="24"/>
      <c r="BE886" s="151"/>
      <c r="BG886" s="151"/>
      <c r="BI886" s="151"/>
      <c r="BL886" s="152"/>
    </row>
    <row r="887" spans="1:64" s="169" customFormat="1">
      <c r="A887" s="24"/>
      <c r="B887" s="24"/>
      <c r="C887" s="57"/>
      <c r="D887" s="57"/>
      <c r="E887" s="57"/>
      <c r="F887" s="57"/>
      <c r="G887" s="57"/>
      <c r="H887" s="57"/>
      <c r="I887" s="57"/>
      <c r="J887" s="57"/>
      <c r="K887" s="57"/>
      <c r="L887" s="57"/>
      <c r="M887" s="57"/>
      <c r="N887" s="57"/>
      <c r="O887" s="63"/>
      <c r="P887" s="57"/>
      <c r="Q887" s="57"/>
      <c r="R887" s="57"/>
      <c r="S887" s="57"/>
      <c r="T887" s="57"/>
      <c r="U887" s="57"/>
      <c r="V887" s="57"/>
      <c r="W887" s="57"/>
      <c r="X887" s="57"/>
      <c r="Y887" s="57"/>
      <c r="Z887" s="57"/>
      <c r="AA887" s="57"/>
      <c r="AB887" s="57"/>
      <c r="AC887" s="57"/>
      <c r="AD887" s="57"/>
      <c r="AE887" s="57"/>
      <c r="AF887" s="64"/>
      <c r="AG887" s="64"/>
      <c r="AH887" s="64"/>
      <c r="AI887" s="64"/>
      <c r="AJ887" s="61"/>
      <c r="AL887" s="62"/>
      <c r="AM887" s="24"/>
      <c r="AS887" s="24"/>
      <c r="AT887" s="24"/>
      <c r="AU887" s="24"/>
      <c r="AV887" s="24"/>
      <c r="AW887" s="24"/>
      <c r="AX887" s="24"/>
      <c r="AZ887" s="171"/>
      <c r="BA887" s="171"/>
      <c r="BB887" s="57"/>
      <c r="BC887" s="203"/>
      <c r="BD887" s="24"/>
      <c r="BE887" s="151"/>
      <c r="BG887" s="151"/>
      <c r="BI887" s="151"/>
      <c r="BL887" s="152"/>
    </row>
    <row r="888" spans="1:64" s="169" customFormat="1">
      <c r="A888" s="24"/>
      <c r="B888" s="24"/>
      <c r="C888" s="57"/>
      <c r="D888" s="57"/>
      <c r="E888" s="57"/>
      <c r="F888" s="57"/>
      <c r="G888" s="57"/>
      <c r="H888" s="57"/>
      <c r="I888" s="57"/>
      <c r="J888" s="57"/>
      <c r="K888" s="57"/>
      <c r="L888" s="57"/>
      <c r="M888" s="57"/>
      <c r="N888" s="57"/>
      <c r="O888" s="63"/>
      <c r="P888" s="57"/>
      <c r="Q888" s="57"/>
      <c r="R888" s="57"/>
      <c r="S888" s="57"/>
      <c r="T888" s="57"/>
      <c r="U888" s="57"/>
      <c r="V888" s="57"/>
      <c r="W888" s="57"/>
      <c r="X888" s="57"/>
      <c r="Y888" s="57"/>
      <c r="Z888" s="57"/>
      <c r="AA888" s="57"/>
      <c r="AB888" s="57"/>
      <c r="AC888" s="57"/>
      <c r="AD888" s="57"/>
      <c r="AE888" s="57"/>
      <c r="AF888" s="64"/>
      <c r="AG888" s="64"/>
      <c r="AH888" s="64"/>
      <c r="AI888" s="64"/>
      <c r="AJ888" s="61"/>
      <c r="AL888" s="62"/>
      <c r="AM888" s="24"/>
      <c r="AS888" s="24"/>
      <c r="AT888" s="24"/>
      <c r="AU888" s="24"/>
      <c r="AV888" s="24"/>
      <c r="AW888" s="24"/>
      <c r="AX888" s="24"/>
      <c r="AZ888" s="171"/>
      <c r="BA888" s="171"/>
      <c r="BB888" s="57"/>
      <c r="BC888" s="203"/>
      <c r="BD888" s="24"/>
      <c r="BE888" s="151"/>
      <c r="BG888" s="151"/>
      <c r="BI888" s="151"/>
      <c r="BL888" s="152"/>
    </row>
    <row r="889" spans="1:64" s="169" customFormat="1">
      <c r="A889" s="24"/>
      <c r="B889" s="24"/>
      <c r="C889" s="57"/>
      <c r="D889" s="57"/>
      <c r="E889" s="57"/>
      <c r="F889" s="57"/>
      <c r="G889" s="57"/>
      <c r="H889" s="57"/>
      <c r="I889" s="57"/>
      <c r="J889" s="57"/>
      <c r="K889" s="57"/>
      <c r="L889" s="57"/>
      <c r="M889" s="57"/>
      <c r="N889" s="57"/>
      <c r="O889" s="63"/>
      <c r="P889" s="57"/>
      <c r="Q889" s="57"/>
      <c r="R889" s="57"/>
      <c r="S889" s="57"/>
      <c r="T889" s="57"/>
      <c r="U889" s="57"/>
      <c r="V889" s="57"/>
      <c r="W889" s="57"/>
      <c r="X889" s="57"/>
      <c r="Y889" s="57"/>
      <c r="Z889" s="57"/>
      <c r="AA889" s="57"/>
      <c r="AB889" s="57"/>
      <c r="AC889" s="57"/>
      <c r="AD889" s="57"/>
      <c r="AE889" s="57"/>
      <c r="AF889" s="64"/>
      <c r="AG889" s="64"/>
      <c r="AH889" s="64"/>
      <c r="AI889" s="64"/>
      <c r="AJ889" s="61"/>
      <c r="AL889" s="62"/>
      <c r="AM889" s="24"/>
      <c r="AS889" s="24"/>
      <c r="AT889" s="24"/>
      <c r="AU889" s="24"/>
      <c r="AV889" s="24"/>
      <c r="AW889" s="24"/>
      <c r="AX889" s="24"/>
      <c r="AZ889" s="171"/>
      <c r="BA889" s="171"/>
      <c r="BB889" s="57"/>
      <c r="BC889" s="203"/>
      <c r="BD889" s="24"/>
      <c r="BE889" s="151"/>
      <c r="BG889" s="151"/>
      <c r="BI889" s="151"/>
      <c r="BL889" s="152"/>
    </row>
    <row r="890" spans="1:64" s="169" customFormat="1">
      <c r="A890" s="24"/>
      <c r="B890" s="24"/>
      <c r="C890" s="57"/>
      <c r="D890" s="57"/>
      <c r="E890" s="57"/>
      <c r="F890" s="57"/>
      <c r="G890" s="57"/>
      <c r="H890" s="57"/>
      <c r="I890" s="57"/>
      <c r="J890" s="57"/>
      <c r="K890" s="57"/>
      <c r="L890" s="57"/>
      <c r="M890" s="57"/>
      <c r="N890" s="57"/>
      <c r="O890" s="63"/>
      <c r="P890" s="57"/>
      <c r="Q890" s="57"/>
      <c r="R890" s="57"/>
      <c r="S890" s="57"/>
      <c r="T890" s="57"/>
      <c r="U890" s="57"/>
      <c r="V890" s="57"/>
      <c r="W890" s="57"/>
      <c r="X890" s="57"/>
      <c r="Y890" s="57"/>
      <c r="Z890" s="57"/>
      <c r="AA890" s="57"/>
      <c r="AB890" s="57"/>
      <c r="AC890" s="57"/>
      <c r="AD890" s="57"/>
      <c r="AE890" s="57"/>
      <c r="AF890" s="64"/>
      <c r="AG890" s="64"/>
      <c r="AH890" s="64"/>
      <c r="AI890" s="64"/>
      <c r="AJ890" s="61"/>
      <c r="AL890" s="62"/>
      <c r="AM890" s="24"/>
      <c r="AS890" s="24"/>
      <c r="AT890" s="24"/>
      <c r="AU890" s="24"/>
      <c r="AV890" s="24"/>
      <c r="AW890" s="24"/>
      <c r="AX890" s="24"/>
      <c r="AZ890" s="171"/>
      <c r="BA890" s="171"/>
      <c r="BB890" s="57"/>
      <c r="BC890" s="203"/>
      <c r="BD890" s="24"/>
      <c r="BE890" s="151"/>
      <c r="BG890" s="151"/>
      <c r="BI890" s="151"/>
      <c r="BL890" s="152"/>
    </row>
    <row r="891" spans="1:64" s="169" customFormat="1">
      <c r="A891" s="24"/>
      <c r="B891" s="24"/>
      <c r="C891" s="57"/>
      <c r="D891" s="57"/>
      <c r="E891" s="57"/>
      <c r="F891" s="57"/>
      <c r="G891" s="57"/>
      <c r="H891" s="57"/>
      <c r="I891" s="57"/>
      <c r="J891" s="57"/>
      <c r="K891" s="57"/>
      <c r="L891" s="57"/>
      <c r="M891" s="57"/>
      <c r="N891" s="57"/>
      <c r="O891" s="63"/>
      <c r="P891" s="57"/>
      <c r="Q891" s="57"/>
      <c r="R891" s="57"/>
      <c r="S891" s="57"/>
      <c r="T891" s="57"/>
      <c r="U891" s="57"/>
      <c r="V891" s="57"/>
      <c r="W891" s="57"/>
      <c r="X891" s="57"/>
      <c r="Y891" s="57"/>
      <c r="Z891" s="57"/>
      <c r="AA891" s="57"/>
      <c r="AB891" s="57"/>
      <c r="AC891" s="57"/>
      <c r="AD891" s="57"/>
      <c r="AE891" s="57"/>
      <c r="AF891" s="64"/>
      <c r="AG891" s="64"/>
      <c r="AH891" s="64"/>
      <c r="AI891" s="64"/>
      <c r="AJ891" s="61"/>
      <c r="AL891" s="62"/>
      <c r="AM891" s="24"/>
      <c r="AS891" s="24"/>
      <c r="AT891" s="24"/>
      <c r="AU891" s="24"/>
      <c r="AV891" s="24"/>
      <c r="AW891" s="24"/>
      <c r="AX891" s="24"/>
      <c r="AZ891" s="171"/>
      <c r="BA891" s="171"/>
      <c r="BB891" s="57"/>
      <c r="BC891" s="203"/>
      <c r="BD891" s="24"/>
      <c r="BE891" s="151"/>
      <c r="BG891" s="151"/>
      <c r="BI891" s="151"/>
      <c r="BL891" s="152"/>
    </row>
    <row r="892" spans="1:64" s="169" customFormat="1">
      <c r="A892" s="24"/>
      <c r="B892" s="24"/>
      <c r="C892" s="57"/>
      <c r="D892" s="57"/>
      <c r="E892" s="57"/>
      <c r="F892" s="57"/>
      <c r="G892" s="57"/>
      <c r="H892" s="57"/>
      <c r="I892" s="57"/>
      <c r="J892" s="57"/>
      <c r="K892" s="57"/>
      <c r="L892" s="57"/>
      <c r="M892" s="57"/>
      <c r="N892" s="57"/>
      <c r="O892" s="63"/>
      <c r="P892" s="57"/>
      <c r="Q892" s="57"/>
      <c r="R892" s="57"/>
      <c r="S892" s="57"/>
      <c r="T892" s="57"/>
      <c r="U892" s="57"/>
      <c r="V892" s="57"/>
      <c r="W892" s="57"/>
      <c r="X892" s="57"/>
      <c r="Y892" s="57"/>
      <c r="Z892" s="57"/>
      <c r="AA892" s="57"/>
      <c r="AB892" s="57"/>
      <c r="AC892" s="57"/>
      <c r="AD892" s="57"/>
      <c r="AE892" s="57"/>
      <c r="AF892" s="64"/>
      <c r="AG892" s="64"/>
      <c r="AH892" s="64"/>
      <c r="AI892" s="64"/>
      <c r="AJ892" s="61"/>
      <c r="AL892" s="62"/>
      <c r="AM892" s="24"/>
      <c r="AS892" s="24"/>
      <c r="AT892" s="24"/>
      <c r="AU892" s="24"/>
      <c r="AV892" s="24"/>
      <c r="AW892" s="24"/>
      <c r="AX892" s="24"/>
      <c r="AZ892" s="171"/>
      <c r="BA892" s="171"/>
      <c r="BB892" s="57"/>
      <c r="BC892" s="203"/>
      <c r="BD892" s="24"/>
      <c r="BE892" s="151"/>
      <c r="BG892" s="151"/>
      <c r="BI892" s="151"/>
      <c r="BL892" s="152"/>
    </row>
    <row r="893" spans="1:64" s="169" customFormat="1">
      <c r="A893" s="24"/>
      <c r="B893" s="24"/>
      <c r="C893" s="57"/>
      <c r="D893" s="57"/>
      <c r="E893" s="57"/>
      <c r="F893" s="57"/>
      <c r="G893" s="57"/>
      <c r="H893" s="57"/>
      <c r="I893" s="57"/>
      <c r="J893" s="57"/>
      <c r="K893" s="57"/>
      <c r="L893" s="57"/>
      <c r="M893" s="57"/>
      <c r="N893" s="57"/>
      <c r="O893" s="63"/>
      <c r="P893" s="57"/>
      <c r="Q893" s="57"/>
      <c r="R893" s="57"/>
      <c r="S893" s="57"/>
      <c r="T893" s="57"/>
      <c r="U893" s="57"/>
      <c r="V893" s="57"/>
      <c r="W893" s="57"/>
      <c r="X893" s="57"/>
      <c r="Y893" s="57"/>
      <c r="Z893" s="57"/>
      <c r="AA893" s="57"/>
      <c r="AB893" s="57"/>
      <c r="AC893" s="57"/>
      <c r="AD893" s="57"/>
      <c r="AE893" s="57"/>
      <c r="AF893" s="64"/>
      <c r="AG893" s="64"/>
      <c r="AH893" s="64"/>
      <c r="AI893" s="64"/>
      <c r="AJ893" s="61"/>
      <c r="AL893" s="62"/>
      <c r="AM893" s="24"/>
      <c r="AS893" s="24"/>
      <c r="AT893" s="24"/>
      <c r="AU893" s="24"/>
      <c r="AV893" s="24"/>
      <c r="AW893" s="24"/>
      <c r="AX893" s="24"/>
      <c r="AZ893" s="171"/>
      <c r="BA893" s="171"/>
      <c r="BB893" s="57"/>
      <c r="BC893" s="203"/>
      <c r="BD893" s="24"/>
      <c r="BE893" s="151"/>
      <c r="BG893" s="151"/>
      <c r="BI893" s="151"/>
      <c r="BL893" s="152"/>
    </row>
    <row r="894" spans="1:64" s="169" customFormat="1">
      <c r="A894" s="24"/>
      <c r="B894" s="24"/>
      <c r="C894" s="57"/>
      <c r="D894" s="57"/>
      <c r="E894" s="57"/>
      <c r="F894" s="57"/>
      <c r="G894" s="57"/>
      <c r="H894" s="57"/>
      <c r="I894" s="57"/>
      <c r="J894" s="57"/>
      <c r="K894" s="57"/>
      <c r="L894" s="57"/>
      <c r="M894" s="57"/>
      <c r="N894" s="57"/>
      <c r="O894" s="63"/>
      <c r="P894" s="57"/>
      <c r="Q894" s="57"/>
      <c r="R894" s="57"/>
      <c r="S894" s="57"/>
      <c r="T894" s="57"/>
      <c r="U894" s="57"/>
      <c r="V894" s="57"/>
      <c r="W894" s="57"/>
      <c r="X894" s="57"/>
      <c r="Y894" s="57"/>
      <c r="Z894" s="57"/>
      <c r="AA894" s="57"/>
      <c r="AB894" s="57"/>
      <c r="AC894" s="57"/>
      <c r="AD894" s="57"/>
      <c r="AE894" s="57"/>
      <c r="AF894" s="64"/>
      <c r="AG894" s="64"/>
      <c r="AH894" s="64"/>
      <c r="AI894" s="64"/>
      <c r="AJ894" s="61"/>
      <c r="AL894" s="62"/>
      <c r="AM894" s="24"/>
      <c r="AS894" s="24"/>
      <c r="AT894" s="24"/>
      <c r="AU894" s="24"/>
      <c r="AV894" s="24"/>
      <c r="AW894" s="24"/>
      <c r="AX894" s="24"/>
      <c r="AZ894" s="171"/>
      <c r="BA894" s="171"/>
      <c r="BB894" s="57"/>
      <c r="BC894" s="203"/>
      <c r="BD894" s="24"/>
      <c r="BE894" s="151"/>
      <c r="BG894" s="151"/>
      <c r="BI894" s="151"/>
      <c r="BL894" s="152"/>
    </row>
    <row r="895" spans="1:64" s="169" customFormat="1">
      <c r="A895" s="24"/>
      <c r="B895" s="24"/>
      <c r="C895" s="57"/>
      <c r="D895" s="57"/>
      <c r="E895" s="57"/>
      <c r="F895" s="57"/>
      <c r="G895" s="57"/>
      <c r="H895" s="57"/>
      <c r="I895" s="57"/>
      <c r="J895" s="57"/>
      <c r="K895" s="57"/>
      <c r="L895" s="57"/>
      <c r="M895" s="57"/>
      <c r="N895" s="57"/>
      <c r="O895" s="63"/>
      <c r="P895" s="57"/>
      <c r="Q895" s="57"/>
      <c r="R895" s="57"/>
      <c r="S895" s="57"/>
      <c r="T895" s="57"/>
      <c r="U895" s="57"/>
      <c r="V895" s="57"/>
      <c r="W895" s="57"/>
      <c r="X895" s="57"/>
      <c r="Y895" s="57"/>
      <c r="Z895" s="57"/>
      <c r="AA895" s="57"/>
      <c r="AB895" s="57"/>
      <c r="AC895" s="57"/>
      <c r="AD895" s="57"/>
      <c r="AE895" s="57"/>
      <c r="AF895" s="64"/>
      <c r="AG895" s="64"/>
      <c r="AH895" s="64"/>
      <c r="AI895" s="64"/>
      <c r="AJ895" s="61"/>
      <c r="AL895" s="62"/>
      <c r="AM895" s="24"/>
      <c r="AS895" s="24"/>
      <c r="AT895" s="24"/>
      <c r="AU895" s="24"/>
      <c r="AV895" s="24"/>
      <c r="AW895" s="24"/>
      <c r="AX895" s="24"/>
      <c r="AZ895" s="171"/>
      <c r="BA895" s="171"/>
      <c r="BB895" s="57"/>
      <c r="BC895" s="203"/>
      <c r="BD895" s="24"/>
      <c r="BE895" s="151"/>
      <c r="BG895" s="151"/>
      <c r="BI895" s="151"/>
      <c r="BL895" s="152"/>
    </row>
    <row r="896" spans="1:64" s="169" customFormat="1">
      <c r="A896" s="24"/>
      <c r="B896" s="24"/>
      <c r="C896" s="57"/>
      <c r="D896" s="57"/>
      <c r="E896" s="57"/>
      <c r="F896" s="57"/>
      <c r="G896" s="57"/>
      <c r="H896" s="57"/>
      <c r="I896" s="57"/>
      <c r="J896" s="57"/>
      <c r="K896" s="57"/>
      <c r="L896" s="57"/>
      <c r="M896" s="57"/>
      <c r="N896" s="57"/>
      <c r="O896" s="63"/>
      <c r="P896" s="57"/>
      <c r="Q896" s="57"/>
      <c r="R896" s="57"/>
      <c r="S896" s="57"/>
      <c r="T896" s="57"/>
      <c r="U896" s="57"/>
      <c r="V896" s="57"/>
      <c r="W896" s="57"/>
      <c r="X896" s="57"/>
      <c r="Y896" s="57"/>
      <c r="Z896" s="57"/>
      <c r="AA896" s="57"/>
      <c r="AB896" s="57"/>
      <c r="AC896" s="57"/>
      <c r="AD896" s="57"/>
      <c r="AE896" s="57"/>
      <c r="AF896" s="64"/>
      <c r="AG896" s="64"/>
      <c r="AH896" s="64"/>
      <c r="AI896" s="64"/>
      <c r="AJ896" s="61"/>
      <c r="AL896" s="62"/>
      <c r="AM896" s="24"/>
      <c r="AS896" s="24"/>
      <c r="AT896" s="24"/>
      <c r="AU896" s="24"/>
      <c r="AV896" s="24"/>
      <c r="AW896" s="24"/>
      <c r="AX896" s="24"/>
      <c r="AZ896" s="171"/>
      <c r="BA896" s="171"/>
      <c r="BB896" s="57"/>
      <c r="BC896" s="203"/>
      <c r="BD896" s="24"/>
      <c r="BE896" s="151"/>
      <c r="BG896" s="151"/>
      <c r="BI896" s="151"/>
      <c r="BL896" s="152"/>
    </row>
    <row r="897" spans="1:64" s="169" customFormat="1">
      <c r="A897" s="24"/>
      <c r="B897" s="24"/>
      <c r="C897" s="57"/>
      <c r="D897" s="57"/>
      <c r="E897" s="57"/>
      <c r="F897" s="57"/>
      <c r="G897" s="57"/>
      <c r="H897" s="57"/>
      <c r="I897" s="57"/>
      <c r="J897" s="57"/>
      <c r="K897" s="57"/>
      <c r="L897" s="57"/>
      <c r="M897" s="57"/>
      <c r="N897" s="57"/>
      <c r="O897" s="63"/>
      <c r="P897" s="57"/>
      <c r="Q897" s="57"/>
      <c r="R897" s="57"/>
      <c r="S897" s="57"/>
      <c r="T897" s="57"/>
      <c r="U897" s="57"/>
      <c r="V897" s="57"/>
      <c r="W897" s="57"/>
      <c r="X897" s="57"/>
      <c r="Y897" s="57"/>
      <c r="Z897" s="57"/>
      <c r="AA897" s="57"/>
      <c r="AB897" s="57"/>
      <c r="AC897" s="57"/>
      <c r="AD897" s="57"/>
      <c r="AE897" s="57"/>
      <c r="AF897" s="64"/>
      <c r="AG897" s="64"/>
      <c r="AH897" s="64"/>
      <c r="AI897" s="64"/>
      <c r="AJ897" s="61"/>
      <c r="AL897" s="62"/>
      <c r="AM897" s="24"/>
      <c r="AS897" s="24"/>
      <c r="AT897" s="24"/>
      <c r="AU897" s="24"/>
      <c r="AV897" s="24"/>
      <c r="AW897" s="24"/>
      <c r="AX897" s="24"/>
      <c r="AZ897" s="171"/>
      <c r="BA897" s="171"/>
      <c r="BB897" s="57"/>
      <c r="BC897" s="203"/>
      <c r="BD897" s="24"/>
      <c r="BE897" s="151"/>
      <c r="BG897" s="151"/>
      <c r="BI897" s="151"/>
      <c r="BL897" s="152"/>
    </row>
    <row r="898" spans="1:64" s="169" customFormat="1">
      <c r="A898" s="24"/>
      <c r="B898" s="24"/>
      <c r="C898" s="57"/>
      <c r="D898" s="57"/>
      <c r="E898" s="57"/>
      <c r="F898" s="57"/>
      <c r="G898" s="57"/>
      <c r="H898" s="57"/>
      <c r="I898" s="57"/>
      <c r="J898" s="57"/>
      <c r="K898" s="57"/>
      <c r="L898" s="57"/>
      <c r="M898" s="57"/>
      <c r="N898" s="57"/>
      <c r="O898" s="63"/>
      <c r="P898" s="57"/>
      <c r="Q898" s="57"/>
      <c r="R898" s="57"/>
      <c r="S898" s="57"/>
      <c r="T898" s="57"/>
      <c r="U898" s="57"/>
      <c r="V898" s="57"/>
      <c r="W898" s="57"/>
      <c r="X898" s="57"/>
      <c r="Y898" s="57"/>
      <c r="Z898" s="57"/>
      <c r="AA898" s="57"/>
      <c r="AB898" s="57"/>
      <c r="AC898" s="57"/>
      <c r="AD898" s="57"/>
      <c r="AE898" s="57"/>
      <c r="AF898" s="64"/>
      <c r="AG898" s="64"/>
      <c r="AH898" s="64"/>
      <c r="AI898" s="64"/>
      <c r="AJ898" s="61"/>
      <c r="AL898" s="62"/>
      <c r="AM898" s="24"/>
      <c r="AS898" s="24"/>
      <c r="AT898" s="24"/>
      <c r="AU898" s="24"/>
      <c r="AV898" s="24"/>
      <c r="AW898" s="24"/>
      <c r="AX898" s="24"/>
      <c r="AZ898" s="171"/>
      <c r="BA898" s="171"/>
      <c r="BB898" s="57"/>
      <c r="BC898" s="203"/>
      <c r="BD898" s="24"/>
      <c r="BE898" s="151"/>
      <c r="BG898" s="151"/>
      <c r="BI898" s="151"/>
      <c r="BL898" s="152"/>
    </row>
    <row r="899" spans="1:64" s="169" customFormat="1">
      <c r="A899" s="24"/>
      <c r="B899" s="24"/>
      <c r="C899" s="57"/>
      <c r="D899" s="57"/>
      <c r="E899" s="57"/>
      <c r="F899" s="57"/>
      <c r="G899" s="57"/>
      <c r="H899" s="57"/>
      <c r="I899" s="57"/>
      <c r="J899" s="57"/>
      <c r="K899" s="57"/>
      <c r="L899" s="57"/>
      <c r="M899" s="57"/>
      <c r="N899" s="57"/>
      <c r="O899" s="63"/>
      <c r="P899" s="57"/>
      <c r="Q899" s="57"/>
      <c r="R899" s="57"/>
      <c r="S899" s="57"/>
      <c r="T899" s="57"/>
      <c r="U899" s="57"/>
      <c r="V899" s="57"/>
      <c r="W899" s="57"/>
      <c r="X899" s="57"/>
      <c r="Y899" s="57"/>
      <c r="Z899" s="57"/>
      <c r="AA899" s="57"/>
      <c r="AB899" s="57"/>
      <c r="AC899" s="57"/>
      <c r="AD899" s="57"/>
      <c r="AE899" s="57"/>
      <c r="AF899" s="64"/>
      <c r="AG899" s="64"/>
      <c r="AH899" s="64"/>
      <c r="AI899" s="64"/>
      <c r="AJ899" s="61"/>
      <c r="AL899" s="62"/>
      <c r="AM899" s="24"/>
      <c r="AS899" s="24"/>
      <c r="AT899" s="24"/>
      <c r="AU899" s="24"/>
      <c r="AV899" s="24"/>
      <c r="AW899" s="24"/>
      <c r="AX899" s="24"/>
      <c r="AZ899" s="171"/>
      <c r="BA899" s="171"/>
      <c r="BB899" s="57"/>
      <c r="BC899" s="203"/>
      <c r="BD899" s="24"/>
      <c r="BE899" s="151"/>
      <c r="BG899" s="151"/>
      <c r="BI899" s="151"/>
      <c r="BL899" s="152"/>
    </row>
    <row r="900" spans="1:64" s="169" customFormat="1">
      <c r="A900" s="24"/>
      <c r="B900" s="24"/>
      <c r="C900" s="57"/>
      <c r="D900" s="57"/>
      <c r="E900" s="57"/>
      <c r="F900" s="57"/>
      <c r="G900" s="57"/>
      <c r="H900" s="57"/>
      <c r="I900" s="57"/>
      <c r="J900" s="57"/>
      <c r="K900" s="57"/>
      <c r="L900" s="57"/>
      <c r="M900" s="57"/>
      <c r="N900" s="57"/>
      <c r="O900" s="63"/>
      <c r="P900" s="57"/>
      <c r="Q900" s="57"/>
      <c r="R900" s="57"/>
      <c r="S900" s="57"/>
      <c r="T900" s="57"/>
      <c r="U900" s="57"/>
      <c r="V900" s="57"/>
      <c r="W900" s="57"/>
      <c r="X900" s="57"/>
      <c r="Y900" s="57"/>
      <c r="Z900" s="57"/>
      <c r="AA900" s="57"/>
      <c r="AB900" s="57"/>
      <c r="AC900" s="57"/>
      <c r="AD900" s="57"/>
      <c r="AE900" s="57"/>
      <c r="AF900" s="64"/>
      <c r="AG900" s="64"/>
      <c r="AH900" s="64"/>
      <c r="AI900" s="64"/>
      <c r="AJ900" s="61"/>
      <c r="AL900" s="62"/>
      <c r="AM900" s="24"/>
      <c r="AS900" s="24"/>
      <c r="AT900" s="24"/>
      <c r="AU900" s="24"/>
      <c r="AV900" s="24"/>
      <c r="AW900" s="24"/>
      <c r="AX900" s="24"/>
      <c r="AZ900" s="171"/>
      <c r="BA900" s="171"/>
      <c r="BB900" s="57"/>
      <c r="BC900" s="203"/>
      <c r="BD900" s="24"/>
      <c r="BE900" s="151"/>
      <c r="BG900" s="151"/>
      <c r="BI900" s="151"/>
      <c r="BL900" s="152"/>
    </row>
    <row r="901" spans="1:64" s="169" customFormat="1">
      <c r="A901" s="24"/>
      <c r="B901" s="24"/>
      <c r="C901" s="57"/>
      <c r="D901" s="57"/>
      <c r="E901" s="57"/>
      <c r="F901" s="57"/>
      <c r="G901" s="57"/>
      <c r="H901" s="57"/>
      <c r="I901" s="57"/>
      <c r="J901" s="57"/>
      <c r="K901" s="57"/>
      <c r="L901" s="57"/>
      <c r="M901" s="57"/>
      <c r="N901" s="57"/>
      <c r="O901" s="63"/>
      <c r="P901" s="57"/>
      <c r="Q901" s="57"/>
      <c r="R901" s="57"/>
      <c r="S901" s="57"/>
      <c r="T901" s="57"/>
      <c r="U901" s="57"/>
      <c r="V901" s="57"/>
      <c r="W901" s="57"/>
      <c r="X901" s="57"/>
      <c r="Y901" s="57"/>
      <c r="Z901" s="57"/>
      <c r="AA901" s="57"/>
      <c r="AB901" s="57"/>
      <c r="AC901" s="57"/>
      <c r="AD901" s="57"/>
      <c r="AE901" s="57"/>
      <c r="AF901" s="64"/>
      <c r="AG901" s="64"/>
      <c r="AH901" s="64"/>
      <c r="AI901" s="64"/>
      <c r="AJ901" s="61"/>
      <c r="AL901" s="62"/>
      <c r="AM901" s="24"/>
      <c r="AS901" s="24"/>
      <c r="AT901" s="24"/>
      <c r="AU901" s="24"/>
      <c r="AV901" s="24"/>
      <c r="AW901" s="24"/>
      <c r="AX901" s="24"/>
      <c r="AZ901" s="171"/>
      <c r="BA901" s="171"/>
      <c r="BB901" s="57"/>
      <c r="BC901" s="203"/>
      <c r="BD901" s="24"/>
      <c r="BE901" s="151"/>
      <c r="BG901" s="151"/>
      <c r="BI901" s="151"/>
      <c r="BL901" s="152"/>
    </row>
    <row r="902" spans="1:64" s="169" customFormat="1">
      <c r="A902" s="24"/>
      <c r="B902" s="24"/>
      <c r="C902" s="57"/>
      <c r="D902" s="57"/>
      <c r="E902" s="57"/>
      <c r="F902" s="57"/>
      <c r="G902" s="57"/>
      <c r="H902" s="57"/>
      <c r="I902" s="57"/>
      <c r="J902" s="57"/>
      <c r="K902" s="57"/>
      <c r="L902" s="57"/>
      <c r="M902" s="57"/>
      <c r="N902" s="57"/>
      <c r="O902" s="63"/>
      <c r="P902" s="57"/>
      <c r="Q902" s="57"/>
      <c r="R902" s="57"/>
      <c r="S902" s="57"/>
      <c r="T902" s="57"/>
      <c r="U902" s="57"/>
      <c r="V902" s="57"/>
      <c r="W902" s="57"/>
      <c r="X902" s="57"/>
      <c r="Y902" s="57"/>
      <c r="Z902" s="57"/>
      <c r="AA902" s="57"/>
      <c r="AB902" s="57"/>
      <c r="AC902" s="57"/>
      <c r="AD902" s="57"/>
      <c r="AE902" s="57"/>
      <c r="AF902" s="64"/>
      <c r="AG902" s="64"/>
      <c r="AH902" s="64"/>
      <c r="AI902" s="64"/>
      <c r="AJ902" s="61"/>
      <c r="AL902" s="62"/>
      <c r="AM902" s="24"/>
      <c r="AS902" s="24"/>
      <c r="AT902" s="24"/>
      <c r="AU902" s="24"/>
      <c r="AV902" s="24"/>
      <c r="AW902" s="24"/>
      <c r="AX902" s="24"/>
      <c r="AZ902" s="171"/>
      <c r="BA902" s="171"/>
      <c r="BB902" s="57"/>
      <c r="BC902" s="203"/>
      <c r="BD902" s="24"/>
      <c r="BE902" s="151"/>
      <c r="BG902" s="151"/>
      <c r="BI902" s="151"/>
      <c r="BL902" s="152"/>
    </row>
    <row r="903" spans="1:64" s="169" customFormat="1">
      <c r="A903" s="24"/>
      <c r="B903" s="24"/>
      <c r="C903" s="57"/>
      <c r="D903" s="57"/>
      <c r="E903" s="57"/>
      <c r="F903" s="57"/>
      <c r="G903" s="57"/>
      <c r="H903" s="57"/>
      <c r="I903" s="57"/>
      <c r="J903" s="57"/>
      <c r="K903" s="57"/>
      <c r="L903" s="57"/>
      <c r="M903" s="57"/>
      <c r="N903" s="57"/>
      <c r="O903" s="63"/>
      <c r="P903" s="57"/>
      <c r="Q903" s="57"/>
      <c r="R903" s="57"/>
      <c r="S903" s="57"/>
      <c r="T903" s="57"/>
      <c r="U903" s="57"/>
      <c r="V903" s="57"/>
      <c r="W903" s="57"/>
      <c r="X903" s="57"/>
      <c r="Y903" s="57"/>
      <c r="Z903" s="57"/>
      <c r="AA903" s="57"/>
      <c r="AB903" s="57"/>
      <c r="AC903" s="57"/>
      <c r="AD903" s="57"/>
      <c r="AE903" s="57"/>
      <c r="AF903" s="64"/>
      <c r="AG903" s="64"/>
      <c r="AH903" s="64"/>
      <c r="AI903" s="64"/>
      <c r="AJ903" s="61"/>
      <c r="AL903" s="62"/>
      <c r="AM903" s="24"/>
      <c r="AS903" s="24"/>
      <c r="AT903" s="24"/>
      <c r="AU903" s="24"/>
      <c r="AV903" s="24"/>
      <c r="AW903" s="24"/>
      <c r="AX903" s="24"/>
      <c r="AZ903" s="171"/>
      <c r="BA903" s="171"/>
      <c r="BB903" s="57"/>
      <c r="BC903" s="203"/>
      <c r="BD903" s="24"/>
      <c r="BE903" s="151"/>
      <c r="BG903" s="151"/>
      <c r="BI903" s="151"/>
      <c r="BL903" s="152"/>
    </row>
    <row r="904" spans="1:64" s="169" customFormat="1">
      <c r="A904" s="24"/>
      <c r="B904" s="24"/>
      <c r="C904" s="57"/>
      <c r="D904" s="57"/>
      <c r="E904" s="57"/>
      <c r="F904" s="57"/>
      <c r="G904" s="57"/>
      <c r="H904" s="57"/>
      <c r="I904" s="57"/>
      <c r="J904" s="57"/>
      <c r="K904" s="57"/>
      <c r="L904" s="57"/>
      <c r="M904" s="57"/>
      <c r="N904" s="57"/>
      <c r="O904" s="63"/>
      <c r="P904" s="57"/>
      <c r="Q904" s="57"/>
      <c r="R904" s="57"/>
      <c r="S904" s="57"/>
      <c r="T904" s="57"/>
      <c r="U904" s="57"/>
      <c r="V904" s="57"/>
      <c r="W904" s="57"/>
      <c r="X904" s="57"/>
      <c r="Y904" s="57"/>
      <c r="Z904" s="57"/>
      <c r="AA904" s="57"/>
      <c r="AB904" s="57"/>
      <c r="AC904" s="57"/>
      <c r="AD904" s="57"/>
      <c r="AE904" s="57"/>
      <c r="AF904" s="64"/>
      <c r="AG904" s="64"/>
      <c r="AH904" s="64"/>
      <c r="AI904" s="64"/>
      <c r="AJ904" s="61"/>
      <c r="AL904" s="62"/>
      <c r="AM904" s="24"/>
      <c r="AS904" s="24"/>
      <c r="AT904" s="24"/>
      <c r="AU904" s="24"/>
      <c r="AV904" s="24"/>
      <c r="AW904" s="24"/>
      <c r="AX904" s="24"/>
      <c r="AZ904" s="171"/>
      <c r="BA904" s="171"/>
      <c r="BB904" s="57"/>
      <c r="BC904" s="203"/>
      <c r="BD904" s="24"/>
      <c r="BE904" s="151"/>
      <c r="BG904" s="151"/>
      <c r="BI904" s="151"/>
      <c r="BL904" s="152"/>
    </row>
    <row r="905" spans="1:64" s="169" customFormat="1">
      <c r="A905" s="24"/>
      <c r="B905" s="24"/>
      <c r="C905" s="57"/>
      <c r="D905" s="57"/>
      <c r="E905" s="57"/>
      <c r="F905" s="57"/>
      <c r="G905" s="57"/>
      <c r="H905" s="57"/>
      <c r="I905" s="57"/>
      <c r="J905" s="57"/>
      <c r="K905" s="57"/>
      <c r="L905" s="57"/>
      <c r="M905" s="57"/>
      <c r="N905" s="57"/>
      <c r="O905" s="63"/>
      <c r="P905" s="57"/>
      <c r="Q905" s="57"/>
      <c r="R905" s="57"/>
      <c r="S905" s="57"/>
      <c r="T905" s="57"/>
      <c r="U905" s="57"/>
      <c r="V905" s="57"/>
      <c r="W905" s="57"/>
      <c r="X905" s="57"/>
      <c r="Y905" s="57"/>
      <c r="Z905" s="57"/>
      <c r="AA905" s="57"/>
      <c r="AB905" s="57"/>
      <c r="AC905" s="57"/>
      <c r="AD905" s="57"/>
      <c r="AE905" s="57"/>
      <c r="AF905" s="64"/>
      <c r="AG905" s="64"/>
      <c r="AH905" s="64"/>
      <c r="AI905" s="64"/>
      <c r="AJ905" s="61"/>
      <c r="AL905" s="62"/>
      <c r="AM905" s="24"/>
      <c r="AS905" s="24"/>
      <c r="AT905" s="24"/>
      <c r="AU905" s="24"/>
      <c r="AV905" s="24"/>
      <c r="AW905" s="24"/>
      <c r="AX905" s="24"/>
      <c r="AZ905" s="171"/>
      <c r="BA905" s="171"/>
      <c r="BB905" s="57"/>
      <c r="BC905" s="203"/>
      <c r="BD905" s="24"/>
      <c r="BE905" s="151"/>
      <c r="BG905" s="151"/>
      <c r="BI905" s="151"/>
      <c r="BL905" s="152"/>
    </row>
    <row r="906" spans="1:64" s="169" customFormat="1">
      <c r="A906" s="24"/>
      <c r="B906" s="24"/>
      <c r="C906" s="57"/>
      <c r="D906" s="57"/>
      <c r="E906" s="57"/>
      <c r="F906" s="57"/>
      <c r="G906" s="57"/>
      <c r="H906" s="57"/>
      <c r="I906" s="57"/>
      <c r="J906" s="57"/>
      <c r="K906" s="57"/>
      <c r="L906" s="57"/>
      <c r="M906" s="57"/>
      <c r="N906" s="57"/>
      <c r="O906" s="63"/>
      <c r="P906" s="57"/>
      <c r="Q906" s="57"/>
      <c r="R906" s="57"/>
      <c r="S906" s="57"/>
      <c r="T906" s="57"/>
      <c r="U906" s="57"/>
      <c r="V906" s="57"/>
      <c r="W906" s="57"/>
      <c r="X906" s="57"/>
      <c r="Y906" s="57"/>
      <c r="Z906" s="57"/>
      <c r="AA906" s="57"/>
      <c r="AB906" s="57"/>
      <c r="AC906" s="57"/>
      <c r="AD906" s="57"/>
      <c r="AE906" s="57"/>
      <c r="AF906" s="64"/>
      <c r="AG906" s="64"/>
      <c r="AH906" s="64"/>
      <c r="AI906" s="64"/>
      <c r="AJ906" s="61"/>
      <c r="AL906" s="62"/>
      <c r="AM906" s="24"/>
      <c r="AS906" s="24"/>
      <c r="AT906" s="24"/>
      <c r="AU906" s="24"/>
      <c r="AV906" s="24"/>
      <c r="AW906" s="24"/>
      <c r="AX906" s="24"/>
      <c r="AZ906" s="171"/>
      <c r="BA906" s="171"/>
      <c r="BB906" s="57"/>
      <c r="BC906" s="203"/>
      <c r="BD906" s="24"/>
      <c r="BE906" s="151"/>
      <c r="BG906" s="151"/>
      <c r="BI906" s="151"/>
      <c r="BL906" s="152"/>
    </row>
    <row r="907" spans="1:64" s="169" customFormat="1">
      <c r="A907" s="24"/>
      <c r="B907" s="24"/>
      <c r="C907" s="57"/>
      <c r="D907" s="57"/>
      <c r="E907" s="57"/>
      <c r="F907" s="57"/>
      <c r="G907" s="57"/>
      <c r="H907" s="57"/>
      <c r="I907" s="57"/>
      <c r="J907" s="57"/>
      <c r="K907" s="57"/>
      <c r="L907" s="57"/>
      <c r="M907" s="57"/>
      <c r="N907" s="57"/>
      <c r="O907" s="63"/>
      <c r="P907" s="57"/>
      <c r="Q907" s="57"/>
      <c r="R907" s="57"/>
      <c r="S907" s="57"/>
      <c r="T907" s="57"/>
      <c r="U907" s="57"/>
      <c r="V907" s="57"/>
      <c r="W907" s="57"/>
      <c r="X907" s="57"/>
      <c r="Y907" s="57"/>
      <c r="Z907" s="57"/>
      <c r="AA907" s="57"/>
      <c r="AB907" s="57"/>
      <c r="AC907" s="57"/>
      <c r="AD907" s="57"/>
      <c r="AE907" s="57"/>
      <c r="AF907" s="64"/>
      <c r="AG907" s="64"/>
      <c r="AH907" s="64"/>
      <c r="AI907" s="64"/>
      <c r="AJ907" s="61"/>
      <c r="AL907" s="62"/>
      <c r="AM907" s="24"/>
      <c r="AS907" s="24"/>
      <c r="AT907" s="24"/>
      <c r="AU907" s="24"/>
      <c r="AV907" s="24"/>
      <c r="AW907" s="24"/>
      <c r="AX907" s="24"/>
      <c r="AZ907" s="171"/>
      <c r="BA907" s="171"/>
      <c r="BB907" s="57"/>
      <c r="BC907" s="203"/>
      <c r="BD907" s="24"/>
      <c r="BE907" s="151"/>
      <c r="BG907" s="151"/>
      <c r="BI907" s="151"/>
      <c r="BL907" s="152"/>
    </row>
    <row r="908" spans="1:64" s="169" customFormat="1">
      <c r="A908" s="24"/>
      <c r="B908" s="24"/>
      <c r="C908" s="57"/>
      <c r="D908" s="57"/>
      <c r="E908" s="57"/>
      <c r="F908" s="57"/>
      <c r="G908" s="57"/>
      <c r="H908" s="57"/>
      <c r="I908" s="57"/>
      <c r="J908" s="57"/>
      <c r="K908" s="57"/>
      <c r="L908" s="57"/>
      <c r="M908" s="57"/>
      <c r="N908" s="57"/>
      <c r="O908" s="63"/>
      <c r="P908" s="57"/>
      <c r="Q908" s="57"/>
      <c r="R908" s="57"/>
      <c r="S908" s="57"/>
      <c r="T908" s="57"/>
      <c r="U908" s="57"/>
      <c r="V908" s="57"/>
      <c r="W908" s="57"/>
      <c r="X908" s="57"/>
      <c r="Y908" s="57"/>
      <c r="Z908" s="57"/>
      <c r="AA908" s="57"/>
      <c r="AB908" s="57"/>
      <c r="AC908" s="57"/>
      <c r="AD908" s="57"/>
      <c r="AE908" s="57"/>
      <c r="AF908" s="64"/>
      <c r="AG908" s="64"/>
      <c r="AH908" s="64"/>
      <c r="AI908" s="64"/>
      <c r="AJ908" s="61"/>
      <c r="AL908" s="62"/>
      <c r="AM908" s="24"/>
      <c r="AS908" s="24"/>
      <c r="AT908" s="24"/>
      <c r="AU908" s="24"/>
      <c r="AV908" s="24"/>
      <c r="AW908" s="24"/>
      <c r="AX908" s="24"/>
      <c r="AZ908" s="171"/>
      <c r="BA908" s="171"/>
      <c r="BB908" s="57"/>
      <c r="BC908" s="203"/>
      <c r="BD908" s="24"/>
      <c r="BE908" s="151"/>
      <c r="BG908" s="151"/>
      <c r="BI908" s="151"/>
      <c r="BL908" s="152"/>
    </row>
    <row r="909" spans="1:64" s="169" customFormat="1">
      <c r="A909" s="24"/>
      <c r="B909" s="24"/>
      <c r="C909" s="57"/>
      <c r="D909" s="57"/>
      <c r="E909" s="57"/>
      <c r="F909" s="57"/>
      <c r="G909" s="57"/>
      <c r="H909" s="57"/>
      <c r="I909" s="57"/>
      <c r="J909" s="57"/>
      <c r="K909" s="57"/>
      <c r="L909" s="57"/>
      <c r="M909" s="57"/>
      <c r="N909" s="57"/>
      <c r="O909" s="63"/>
      <c r="P909" s="57"/>
      <c r="Q909" s="57"/>
      <c r="R909" s="57"/>
      <c r="S909" s="57"/>
      <c r="T909" s="57"/>
      <c r="U909" s="57"/>
      <c r="V909" s="57"/>
      <c r="W909" s="57"/>
      <c r="X909" s="57"/>
      <c r="Y909" s="57"/>
      <c r="Z909" s="57"/>
      <c r="AA909" s="57"/>
      <c r="AB909" s="57"/>
      <c r="AC909" s="57"/>
      <c r="AD909" s="57"/>
      <c r="AE909" s="57"/>
      <c r="AF909" s="64"/>
      <c r="AG909" s="64"/>
      <c r="AH909" s="64"/>
      <c r="AI909" s="64"/>
      <c r="AJ909" s="61"/>
      <c r="AL909" s="62"/>
      <c r="AM909" s="24"/>
      <c r="AS909" s="24"/>
      <c r="AT909" s="24"/>
      <c r="AU909" s="24"/>
      <c r="AV909" s="24"/>
      <c r="AW909" s="24"/>
      <c r="AX909" s="24"/>
      <c r="AZ909" s="171"/>
      <c r="BA909" s="171"/>
      <c r="BB909" s="57"/>
      <c r="BC909" s="203"/>
      <c r="BD909" s="24"/>
      <c r="BE909" s="151"/>
      <c r="BG909" s="151"/>
      <c r="BI909" s="151"/>
      <c r="BL909" s="152"/>
    </row>
    <row r="910" spans="1:64" s="169" customFormat="1">
      <c r="A910" s="24"/>
      <c r="B910" s="24"/>
      <c r="C910" s="57"/>
      <c r="D910" s="57"/>
      <c r="E910" s="57"/>
      <c r="F910" s="57"/>
      <c r="G910" s="57"/>
      <c r="H910" s="57"/>
      <c r="I910" s="57"/>
      <c r="J910" s="57"/>
      <c r="K910" s="57"/>
      <c r="L910" s="57"/>
      <c r="M910" s="57"/>
      <c r="N910" s="57"/>
      <c r="O910" s="63"/>
      <c r="P910" s="57"/>
      <c r="Q910" s="57"/>
      <c r="R910" s="57"/>
      <c r="S910" s="57"/>
      <c r="T910" s="57"/>
      <c r="U910" s="57"/>
      <c r="V910" s="57"/>
      <c r="W910" s="57"/>
      <c r="X910" s="57"/>
      <c r="Y910" s="57"/>
      <c r="Z910" s="57"/>
      <c r="AA910" s="57"/>
      <c r="AB910" s="57"/>
      <c r="AC910" s="57"/>
      <c r="AD910" s="57"/>
      <c r="AE910" s="57"/>
      <c r="AF910" s="64"/>
      <c r="AG910" s="64"/>
      <c r="AH910" s="64"/>
      <c r="AI910" s="64"/>
      <c r="AJ910" s="61"/>
      <c r="AL910" s="62"/>
      <c r="AM910" s="24"/>
      <c r="AS910" s="24"/>
      <c r="AT910" s="24"/>
      <c r="AU910" s="24"/>
      <c r="AV910" s="24"/>
      <c r="AW910" s="24"/>
      <c r="AX910" s="24"/>
      <c r="AZ910" s="171"/>
      <c r="BA910" s="171"/>
      <c r="BB910" s="57"/>
      <c r="BC910" s="203"/>
      <c r="BD910" s="24"/>
      <c r="BE910" s="151"/>
      <c r="BG910" s="151"/>
      <c r="BI910" s="151"/>
      <c r="BL910" s="152"/>
    </row>
    <row r="911" spans="1:64" s="169" customFormat="1">
      <c r="A911" s="24"/>
      <c r="B911" s="24"/>
      <c r="C911" s="57"/>
      <c r="D911" s="57"/>
      <c r="E911" s="57"/>
      <c r="F911" s="57"/>
      <c r="G911" s="57"/>
      <c r="H911" s="57"/>
      <c r="I911" s="57"/>
      <c r="J911" s="57"/>
      <c r="K911" s="57"/>
      <c r="L911" s="57"/>
      <c r="M911" s="57"/>
      <c r="N911" s="57"/>
      <c r="O911" s="63"/>
      <c r="P911" s="57"/>
      <c r="Q911" s="57"/>
      <c r="R911" s="57"/>
      <c r="S911" s="57"/>
      <c r="T911" s="57"/>
      <c r="U911" s="57"/>
      <c r="V911" s="57"/>
      <c r="W911" s="57"/>
      <c r="X911" s="57"/>
      <c r="Y911" s="57"/>
      <c r="Z911" s="57"/>
      <c r="AA911" s="57"/>
      <c r="AB911" s="57"/>
      <c r="AC911" s="57"/>
      <c r="AD911" s="57"/>
      <c r="AE911" s="57"/>
      <c r="AF911" s="64"/>
      <c r="AG911" s="64"/>
      <c r="AH911" s="64"/>
      <c r="AI911" s="64"/>
      <c r="AJ911" s="61"/>
      <c r="AL911" s="62"/>
      <c r="AM911" s="24"/>
      <c r="AS911" s="24"/>
      <c r="AT911" s="24"/>
      <c r="AU911" s="24"/>
      <c r="AV911" s="24"/>
      <c r="AW911" s="24"/>
      <c r="AX911" s="24"/>
      <c r="AZ911" s="171"/>
      <c r="BA911" s="171"/>
      <c r="BB911" s="57"/>
      <c r="BC911" s="203"/>
      <c r="BD911" s="24"/>
      <c r="BE911" s="151"/>
      <c r="BG911" s="151"/>
      <c r="BI911" s="151"/>
      <c r="BL911" s="152"/>
    </row>
    <row r="912" spans="1:64" s="169" customFormat="1">
      <c r="A912" s="24"/>
      <c r="B912" s="24"/>
      <c r="C912" s="57"/>
      <c r="D912" s="57"/>
      <c r="E912" s="57"/>
      <c r="F912" s="57"/>
      <c r="G912" s="57"/>
      <c r="H912" s="57"/>
      <c r="I912" s="57"/>
      <c r="J912" s="57"/>
      <c r="K912" s="57"/>
      <c r="L912" s="57"/>
      <c r="M912" s="57"/>
      <c r="N912" s="57"/>
      <c r="O912" s="63"/>
      <c r="P912" s="57"/>
      <c r="Q912" s="57"/>
      <c r="R912" s="57"/>
      <c r="S912" s="57"/>
      <c r="T912" s="57"/>
      <c r="U912" s="57"/>
      <c r="V912" s="57"/>
      <c r="W912" s="57"/>
      <c r="X912" s="57"/>
      <c r="Y912" s="57"/>
      <c r="Z912" s="57"/>
      <c r="AA912" s="57"/>
      <c r="AB912" s="57"/>
      <c r="AC912" s="57"/>
      <c r="AD912" s="57"/>
      <c r="AE912" s="57"/>
      <c r="AF912" s="64"/>
      <c r="AG912" s="64"/>
      <c r="AH912" s="64"/>
      <c r="AI912" s="64"/>
      <c r="AJ912" s="61"/>
      <c r="AL912" s="62"/>
      <c r="AM912" s="24"/>
      <c r="AS912" s="24"/>
      <c r="AT912" s="24"/>
      <c r="AU912" s="24"/>
      <c r="AV912" s="24"/>
      <c r="AW912" s="24"/>
      <c r="AX912" s="24"/>
      <c r="AZ912" s="171"/>
      <c r="BA912" s="171"/>
      <c r="BB912" s="57"/>
      <c r="BC912" s="203"/>
      <c r="BD912" s="24"/>
      <c r="BE912" s="151"/>
      <c r="BG912" s="151"/>
      <c r="BI912" s="151"/>
      <c r="BL912" s="152"/>
    </row>
    <row r="913" spans="1:64" s="169" customFormat="1">
      <c r="A913" s="24"/>
      <c r="B913" s="24"/>
      <c r="C913" s="57"/>
      <c r="D913" s="57"/>
      <c r="E913" s="57"/>
      <c r="F913" s="57"/>
      <c r="G913" s="57"/>
      <c r="H913" s="57"/>
      <c r="I913" s="57"/>
      <c r="J913" s="57"/>
      <c r="K913" s="57"/>
      <c r="L913" s="57"/>
      <c r="M913" s="57"/>
      <c r="N913" s="57"/>
      <c r="O913" s="63"/>
      <c r="P913" s="57"/>
      <c r="Q913" s="57"/>
      <c r="R913" s="57"/>
      <c r="S913" s="57"/>
      <c r="T913" s="57"/>
      <c r="U913" s="57"/>
      <c r="V913" s="57"/>
      <c r="W913" s="57"/>
      <c r="X913" s="57"/>
      <c r="Y913" s="57"/>
      <c r="Z913" s="57"/>
      <c r="AA913" s="57"/>
      <c r="AB913" s="57"/>
      <c r="AC913" s="57"/>
      <c r="AD913" s="57"/>
      <c r="AE913" s="57"/>
      <c r="AF913" s="64"/>
      <c r="AG913" s="64"/>
      <c r="AH913" s="64"/>
      <c r="AI913" s="64"/>
      <c r="AJ913" s="61"/>
      <c r="AL913" s="62"/>
      <c r="AM913" s="24"/>
      <c r="AS913" s="24"/>
      <c r="AT913" s="24"/>
      <c r="AU913" s="24"/>
      <c r="AV913" s="24"/>
      <c r="AW913" s="24"/>
      <c r="AX913" s="24"/>
      <c r="AZ913" s="171"/>
      <c r="BA913" s="171"/>
      <c r="BB913" s="57"/>
      <c r="BC913" s="203"/>
      <c r="BD913" s="24"/>
      <c r="BE913" s="151"/>
      <c r="BG913" s="151"/>
      <c r="BI913" s="151"/>
      <c r="BL913" s="152"/>
    </row>
    <row r="914" spans="1:64" s="169" customFormat="1">
      <c r="A914" s="24"/>
      <c r="B914" s="24"/>
      <c r="C914" s="57"/>
      <c r="D914" s="57"/>
      <c r="E914" s="57"/>
      <c r="F914" s="57"/>
      <c r="G914" s="57"/>
      <c r="H914" s="57"/>
      <c r="I914" s="57"/>
      <c r="J914" s="57"/>
      <c r="K914" s="57"/>
      <c r="L914" s="57"/>
      <c r="M914" s="57"/>
      <c r="N914" s="57"/>
      <c r="O914" s="63"/>
      <c r="P914" s="57"/>
      <c r="Q914" s="57"/>
      <c r="R914" s="57"/>
      <c r="S914" s="57"/>
      <c r="T914" s="57"/>
      <c r="U914" s="57"/>
      <c r="V914" s="57"/>
      <c r="W914" s="57"/>
      <c r="X914" s="57"/>
      <c r="Y914" s="57"/>
      <c r="Z914" s="57"/>
      <c r="AA914" s="57"/>
      <c r="AB914" s="57"/>
      <c r="AC914" s="57"/>
      <c r="AD914" s="57"/>
      <c r="AE914" s="57"/>
      <c r="AF914" s="64"/>
      <c r="AG914" s="64"/>
      <c r="AH914" s="64"/>
      <c r="AI914" s="64"/>
      <c r="AJ914" s="61"/>
      <c r="AL914" s="62"/>
      <c r="AM914" s="24"/>
      <c r="AS914" s="24"/>
      <c r="AT914" s="24"/>
      <c r="AU914" s="24"/>
      <c r="AV914" s="24"/>
      <c r="AW914" s="24"/>
      <c r="AX914" s="24"/>
      <c r="AZ914" s="171"/>
      <c r="BA914" s="171"/>
      <c r="BB914" s="57"/>
      <c r="BC914" s="203"/>
      <c r="BD914" s="24"/>
      <c r="BE914" s="151"/>
      <c r="BG914" s="151"/>
      <c r="BI914" s="151"/>
      <c r="BL914" s="152"/>
    </row>
    <row r="915" spans="1:64" s="169" customFormat="1">
      <c r="A915" s="24"/>
      <c r="B915" s="24"/>
      <c r="C915" s="57"/>
      <c r="D915" s="57"/>
      <c r="E915" s="57"/>
      <c r="F915" s="57"/>
      <c r="G915" s="57"/>
      <c r="H915" s="57"/>
      <c r="I915" s="57"/>
      <c r="J915" s="57"/>
      <c r="K915" s="57"/>
      <c r="L915" s="57"/>
      <c r="M915" s="57"/>
      <c r="N915" s="57"/>
      <c r="O915" s="63"/>
      <c r="P915" s="57"/>
      <c r="Q915" s="57"/>
      <c r="R915" s="57"/>
      <c r="S915" s="57"/>
      <c r="T915" s="57"/>
      <c r="U915" s="57"/>
      <c r="V915" s="57"/>
      <c r="W915" s="57"/>
      <c r="X915" s="57"/>
      <c r="Y915" s="57"/>
      <c r="Z915" s="57"/>
      <c r="AA915" s="57"/>
      <c r="AB915" s="57"/>
      <c r="AC915" s="57"/>
      <c r="AD915" s="57"/>
      <c r="AE915" s="57"/>
      <c r="AF915" s="64"/>
      <c r="AG915" s="64"/>
      <c r="AH915" s="64"/>
      <c r="AI915" s="64"/>
      <c r="AJ915" s="61"/>
      <c r="AL915" s="62"/>
      <c r="AM915" s="24"/>
      <c r="AS915" s="24"/>
      <c r="AT915" s="24"/>
      <c r="AU915" s="24"/>
      <c r="AV915" s="24"/>
      <c r="AW915" s="24"/>
      <c r="AX915" s="24"/>
      <c r="AZ915" s="171"/>
      <c r="BA915" s="171"/>
      <c r="BB915" s="57"/>
      <c r="BC915" s="203"/>
      <c r="BD915" s="24"/>
      <c r="BE915" s="151"/>
      <c r="BG915" s="151"/>
      <c r="BI915" s="151"/>
      <c r="BL915" s="152"/>
    </row>
    <row r="916" spans="1:64" s="169" customFormat="1">
      <c r="A916" s="24"/>
      <c r="B916" s="24"/>
      <c r="C916" s="57"/>
      <c r="D916" s="57"/>
      <c r="E916" s="57"/>
      <c r="F916" s="57"/>
      <c r="G916" s="57"/>
      <c r="H916" s="57"/>
      <c r="I916" s="57"/>
      <c r="J916" s="57"/>
      <c r="K916" s="57"/>
      <c r="L916" s="57"/>
      <c r="M916" s="57"/>
      <c r="N916" s="57"/>
      <c r="O916" s="63"/>
      <c r="P916" s="57"/>
      <c r="Q916" s="57"/>
      <c r="R916" s="57"/>
      <c r="S916" s="57"/>
      <c r="T916" s="57"/>
      <c r="U916" s="57"/>
      <c r="V916" s="57"/>
      <c r="W916" s="57"/>
      <c r="X916" s="57"/>
      <c r="Y916" s="57"/>
      <c r="Z916" s="57"/>
      <c r="AA916" s="57"/>
      <c r="AB916" s="57"/>
      <c r="AC916" s="57"/>
      <c r="AD916" s="57"/>
      <c r="AE916" s="57"/>
      <c r="AF916" s="64"/>
      <c r="AG916" s="64"/>
      <c r="AH916" s="64"/>
      <c r="AI916" s="64"/>
      <c r="AJ916" s="61"/>
      <c r="AL916" s="62"/>
      <c r="AM916" s="24"/>
      <c r="AS916" s="24"/>
      <c r="AT916" s="24"/>
      <c r="AU916" s="24"/>
      <c r="AV916" s="24"/>
      <c r="AW916" s="24"/>
      <c r="AX916" s="24"/>
      <c r="AZ916" s="171"/>
      <c r="BA916" s="171"/>
      <c r="BB916" s="57"/>
      <c r="BC916" s="203"/>
      <c r="BD916" s="24"/>
      <c r="BE916" s="151"/>
      <c r="BG916" s="151"/>
      <c r="BI916" s="151"/>
      <c r="BL916" s="152"/>
    </row>
    <row r="917" spans="1:64" s="169" customFormat="1">
      <c r="A917" s="24"/>
      <c r="B917" s="24"/>
      <c r="C917" s="57"/>
      <c r="D917" s="57"/>
      <c r="E917" s="57"/>
      <c r="F917" s="57"/>
      <c r="G917" s="57"/>
      <c r="H917" s="57"/>
      <c r="I917" s="57"/>
      <c r="J917" s="57"/>
      <c r="K917" s="57"/>
      <c r="L917" s="57"/>
      <c r="M917" s="57"/>
      <c r="N917" s="57"/>
      <c r="O917" s="63"/>
      <c r="P917" s="57"/>
      <c r="Q917" s="57"/>
      <c r="R917" s="57"/>
      <c r="S917" s="57"/>
      <c r="T917" s="57"/>
      <c r="U917" s="57"/>
      <c r="V917" s="57"/>
      <c r="W917" s="57"/>
      <c r="X917" s="57"/>
      <c r="Y917" s="57"/>
      <c r="Z917" s="57"/>
      <c r="AA917" s="57"/>
      <c r="AB917" s="57"/>
      <c r="AC917" s="57"/>
      <c r="AD917" s="57"/>
      <c r="AE917" s="57"/>
      <c r="AF917" s="64"/>
      <c r="AG917" s="64"/>
      <c r="AH917" s="64"/>
      <c r="AI917" s="64"/>
      <c r="AJ917" s="61"/>
      <c r="AL917" s="62"/>
      <c r="AM917" s="24"/>
      <c r="AS917" s="24"/>
      <c r="AT917" s="24"/>
      <c r="AU917" s="24"/>
      <c r="AV917" s="24"/>
      <c r="AW917" s="24"/>
      <c r="AX917" s="24"/>
      <c r="AZ917" s="171"/>
      <c r="BA917" s="171"/>
      <c r="BB917" s="57"/>
      <c r="BC917" s="203"/>
      <c r="BD917" s="24"/>
      <c r="BE917" s="151"/>
      <c r="BG917" s="151"/>
      <c r="BI917" s="151"/>
      <c r="BL917" s="152"/>
    </row>
    <row r="918" spans="1:64" s="169" customFormat="1">
      <c r="A918" s="24"/>
      <c r="B918" s="24"/>
      <c r="C918" s="57"/>
      <c r="D918" s="57"/>
      <c r="E918" s="57"/>
      <c r="F918" s="57"/>
      <c r="G918" s="57"/>
      <c r="H918" s="57"/>
      <c r="I918" s="57"/>
      <c r="J918" s="57"/>
      <c r="K918" s="57"/>
      <c r="L918" s="57"/>
      <c r="M918" s="57"/>
      <c r="N918" s="57"/>
      <c r="O918" s="63"/>
      <c r="P918" s="57"/>
      <c r="Q918" s="57"/>
      <c r="R918" s="57"/>
      <c r="S918" s="57"/>
      <c r="T918" s="57"/>
      <c r="U918" s="57"/>
      <c r="V918" s="57"/>
      <c r="W918" s="57"/>
      <c r="X918" s="57"/>
      <c r="Y918" s="57"/>
      <c r="Z918" s="57"/>
      <c r="AA918" s="57"/>
      <c r="AB918" s="57"/>
      <c r="AC918" s="57"/>
      <c r="AD918" s="57"/>
      <c r="AE918" s="57"/>
      <c r="AF918" s="64"/>
      <c r="AG918" s="64"/>
      <c r="AH918" s="64"/>
      <c r="AI918" s="64"/>
      <c r="AJ918" s="61"/>
      <c r="AL918" s="62"/>
      <c r="AM918" s="24"/>
      <c r="AS918" s="24"/>
      <c r="AT918" s="24"/>
      <c r="AU918" s="24"/>
      <c r="AV918" s="24"/>
      <c r="AW918" s="24"/>
      <c r="AX918" s="24"/>
      <c r="AZ918" s="171"/>
      <c r="BA918" s="171"/>
      <c r="BB918" s="57"/>
      <c r="BC918" s="203"/>
      <c r="BD918" s="24"/>
      <c r="BE918" s="151"/>
      <c r="BG918" s="151"/>
      <c r="BI918" s="151"/>
      <c r="BL918" s="152"/>
    </row>
    <row r="919" spans="1:64" s="169" customFormat="1">
      <c r="A919" s="24"/>
      <c r="B919" s="24"/>
      <c r="C919" s="57"/>
      <c r="D919" s="57"/>
      <c r="E919" s="57"/>
      <c r="F919" s="57"/>
      <c r="G919" s="57"/>
      <c r="H919" s="57"/>
      <c r="I919" s="57"/>
      <c r="J919" s="57"/>
      <c r="K919" s="57"/>
      <c r="L919" s="57"/>
      <c r="M919" s="57"/>
      <c r="N919" s="57"/>
      <c r="O919" s="63"/>
      <c r="P919" s="57"/>
      <c r="Q919" s="57"/>
      <c r="R919" s="57"/>
      <c r="S919" s="57"/>
      <c r="T919" s="57"/>
      <c r="U919" s="57"/>
      <c r="V919" s="57"/>
      <c r="W919" s="57"/>
      <c r="X919" s="57"/>
      <c r="Y919" s="57"/>
      <c r="Z919" s="57"/>
      <c r="AA919" s="57"/>
      <c r="AB919" s="57"/>
      <c r="AC919" s="57"/>
      <c r="AD919" s="57"/>
      <c r="AE919" s="57"/>
      <c r="AF919" s="64"/>
      <c r="AG919" s="64"/>
      <c r="AH919" s="64"/>
      <c r="AI919" s="64"/>
      <c r="AJ919" s="61"/>
      <c r="AL919" s="62"/>
      <c r="AM919" s="24"/>
      <c r="AS919" s="24"/>
      <c r="AT919" s="24"/>
      <c r="AU919" s="24"/>
      <c r="AV919" s="24"/>
      <c r="AW919" s="24"/>
      <c r="AX919" s="24"/>
      <c r="AZ919" s="171"/>
      <c r="BA919" s="171"/>
      <c r="BB919" s="57"/>
      <c r="BC919" s="203"/>
      <c r="BD919" s="24"/>
      <c r="BE919" s="151"/>
      <c r="BG919" s="151"/>
      <c r="BI919" s="151"/>
      <c r="BL919" s="152"/>
    </row>
    <row r="920" spans="1:64" s="169" customFormat="1">
      <c r="A920" s="24"/>
      <c r="B920" s="24"/>
      <c r="C920" s="57"/>
      <c r="D920" s="57"/>
      <c r="E920" s="57"/>
      <c r="F920" s="57"/>
      <c r="G920" s="57"/>
      <c r="H920" s="57"/>
      <c r="I920" s="57"/>
      <c r="J920" s="57"/>
      <c r="K920" s="57"/>
      <c r="L920" s="57"/>
      <c r="M920" s="57"/>
      <c r="N920" s="57"/>
      <c r="O920" s="63"/>
      <c r="P920" s="57"/>
      <c r="Q920" s="57"/>
      <c r="R920" s="57"/>
      <c r="S920" s="57"/>
      <c r="T920" s="57"/>
      <c r="U920" s="57"/>
      <c r="V920" s="57"/>
      <c r="W920" s="57"/>
      <c r="X920" s="57"/>
      <c r="Y920" s="57"/>
      <c r="Z920" s="57"/>
      <c r="AA920" s="57"/>
      <c r="AB920" s="57"/>
      <c r="AC920" s="57"/>
      <c r="AD920" s="57"/>
      <c r="AE920" s="57"/>
      <c r="AF920" s="64"/>
      <c r="AG920" s="64"/>
      <c r="AH920" s="64"/>
      <c r="AI920" s="64"/>
      <c r="AJ920" s="61"/>
      <c r="AL920" s="62"/>
      <c r="AM920" s="24"/>
      <c r="AS920" s="24"/>
      <c r="AT920" s="24"/>
      <c r="AU920" s="24"/>
      <c r="AV920" s="24"/>
      <c r="AW920" s="24"/>
      <c r="AX920" s="24"/>
      <c r="AZ920" s="171"/>
      <c r="BA920" s="171"/>
      <c r="BB920" s="57"/>
      <c r="BC920" s="203"/>
      <c r="BD920" s="24"/>
      <c r="BE920" s="151"/>
      <c r="BG920" s="151"/>
      <c r="BI920" s="151"/>
      <c r="BL920" s="152"/>
    </row>
    <row r="921" spans="1:64" s="169" customFormat="1">
      <c r="A921" s="24"/>
      <c r="B921" s="24"/>
      <c r="C921" s="57"/>
      <c r="D921" s="57"/>
      <c r="E921" s="57"/>
      <c r="F921" s="57"/>
      <c r="G921" s="57"/>
      <c r="H921" s="57"/>
      <c r="I921" s="57"/>
      <c r="J921" s="57"/>
      <c r="K921" s="57"/>
      <c r="L921" s="57"/>
      <c r="M921" s="57"/>
      <c r="N921" s="57"/>
      <c r="O921" s="63"/>
      <c r="P921" s="57"/>
      <c r="Q921" s="57"/>
      <c r="R921" s="57"/>
      <c r="S921" s="57"/>
      <c r="T921" s="57"/>
      <c r="U921" s="57"/>
      <c r="V921" s="57"/>
      <c r="W921" s="57"/>
      <c r="X921" s="57"/>
      <c r="Y921" s="57"/>
      <c r="Z921" s="57"/>
      <c r="AA921" s="57"/>
      <c r="AB921" s="57"/>
      <c r="AC921" s="57"/>
      <c r="AD921" s="57"/>
      <c r="AE921" s="57"/>
      <c r="AF921" s="64"/>
      <c r="AG921" s="64"/>
      <c r="AH921" s="64"/>
      <c r="AI921" s="64"/>
      <c r="AJ921" s="61"/>
      <c r="AL921" s="62"/>
      <c r="AM921" s="24"/>
      <c r="AS921" s="24"/>
      <c r="AT921" s="24"/>
      <c r="AU921" s="24"/>
      <c r="AV921" s="24"/>
      <c r="AW921" s="24"/>
      <c r="AX921" s="24"/>
      <c r="AZ921" s="171"/>
      <c r="BA921" s="171"/>
      <c r="BB921" s="57"/>
      <c r="BC921" s="203"/>
      <c r="BD921" s="24"/>
      <c r="BE921" s="151"/>
      <c r="BG921" s="151"/>
      <c r="BI921" s="151"/>
      <c r="BL921" s="152"/>
    </row>
    <row r="922" spans="1:64" s="169" customFormat="1">
      <c r="A922" s="24"/>
      <c r="B922" s="24"/>
      <c r="C922" s="57"/>
      <c r="D922" s="57"/>
      <c r="E922" s="57"/>
      <c r="F922" s="57"/>
      <c r="G922" s="57"/>
      <c r="H922" s="57"/>
      <c r="I922" s="57"/>
      <c r="J922" s="57"/>
      <c r="K922" s="57"/>
      <c r="L922" s="57"/>
      <c r="M922" s="57"/>
      <c r="N922" s="57"/>
      <c r="O922" s="63"/>
      <c r="P922" s="57"/>
      <c r="Q922" s="57"/>
      <c r="R922" s="57"/>
      <c r="S922" s="57"/>
      <c r="T922" s="57"/>
      <c r="U922" s="57"/>
      <c r="V922" s="57"/>
      <c r="W922" s="57"/>
      <c r="X922" s="57"/>
      <c r="Y922" s="57"/>
      <c r="Z922" s="57"/>
      <c r="AA922" s="57"/>
      <c r="AB922" s="57"/>
      <c r="AC922" s="57"/>
      <c r="AD922" s="57"/>
      <c r="AE922" s="57"/>
      <c r="AF922" s="64"/>
      <c r="AG922" s="64"/>
      <c r="AH922" s="64"/>
      <c r="AI922" s="64"/>
      <c r="AJ922" s="61"/>
      <c r="AL922" s="62"/>
      <c r="AM922" s="24"/>
      <c r="AS922" s="24"/>
      <c r="AT922" s="24"/>
      <c r="AU922" s="24"/>
      <c r="AV922" s="24"/>
      <c r="AW922" s="24"/>
      <c r="AX922" s="24"/>
      <c r="AZ922" s="171"/>
      <c r="BA922" s="171"/>
      <c r="BB922" s="57"/>
      <c r="BC922" s="203"/>
      <c r="BD922" s="24"/>
      <c r="BE922" s="151"/>
      <c r="BG922" s="151"/>
      <c r="BI922" s="151"/>
      <c r="BL922" s="152"/>
    </row>
    <row r="923" spans="1:64" s="169" customFormat="1">
      <c r="A923" s="24"/>
      <c r="B923" s="24"/>
      <c r="C923" s="57"/>
      <c r="D923" s="57"/>
      <c r="E923" s="57"/>
      <c r="F923" s="57"/>
      <c r="G923" s="57"/>
      <c r="H923" s="57"/>
      <c r="I923" s="57"/>
      <c r="J923" s="57"/>
      <c r="K923" s="57"/>
      <c r="L923" s="57"/>
      <c r="M923" s="57"/>
      <c r="N923" s="57"/>
      <c r="O923" s="63"/>
      <c r="P923" s="57"/>
      <c r="Q923" s="57"/>
      <c r="R923" s="57"/>
      <c r="S923" s="57"/>
      <c r="T923" s="57"/>
      <c r="U923" s="57"/>
      <c r="V923" s="57"/>
      <c r="W923" s="57"/>
      <c r="X923" s="57"/>
      <c r="Y923" s="57"/>
      <c r="Z923" s="57"/>
      <c r="AA923" s="57"/>
      <c r="AB923" s="57"/>
      <c r="AC923" s="57"/>
      <c r="AD923" s="57"/>
      <c r="AE923" s="57"/>
      <c r="AF923" s="64"/>
      <c r="AG923" s="64"/>
      <c r="AH923" s="64"/>
      <c r="AI923" s="64"/>
      <c r="AJ923" s="61"/>
      <c r="AL923" s="62"/>
      <c r="AM923" s="24"/>
      <c r="AS923" s="24"/>
      <c r="AT923" s="24"/>
      <c r="AU923" s="24"/>
      <c r="AV923" s="24"/>
      <c r="AW923" s="24"/>
      <c r="AX923" s="24"/>
      <c r="AZ923" s="171"/>
      <c r="BA923" s="171"/>
      <c r="BB923" s="57"/>
      <c r="BC923" s="203"/>
      <c r="BD923" s="24"/>
      <c r="BE923" s="151"/>
      <c r="BG923" s="151"/>
      <c r="BI923" s="151"/>
      <c r="BL923" s="152"/>
    </row>
    <row r="924" spans="1:64" s="169" customFormat="1">
      <c r="A924" s="24"/>
      <c r="B924" s="24"/>
      <c r="C924" s="57"/>
      <c r="D924" s="57"/>
      <c r="E924" s="57"/>
      <c r="F924" s="57"/>
      <c r="G924" s="57"/>
      <c r="H924" s="57"/>
      <c r="I924" s="57"/>
      <c r="J924" s="57"/>
      <c r="K924" s="57"/>
      <c r="L924" s="57"/>
      <c r="M924" s="57"/>
      <c r="N924" s="57"/>
      <c r="O924" s="63"/>
      <c r="P924" s="57"/>
      <c r="Q924" s="57"/>
      <c r="R924" s="57"/>
      <c r="S924" s="57"/>
      <c r="T924" s="57"/>
      <c r="U924" s="57"/>
      <c r="V924" s="57"/>
      <c r="W924" s="57"/>
      <c r="X924" s="57"/>
      <c r="Y924" s="57"/>
      <c r="Z924" s="57"/>
      <c r="AA924" s="57"/>
      <c r="AB924" s="57"/>
      <c r="AC924" s="57"/>
      <c r="AD924" s="57"/>
      <c r="AE924" s="57"/>
      <c r="AF924" s="64"/>
      <c r="AG924" s="64"/>
      <c r="AH924" s="64"/>
      <c r="AI924" s="64"/>
      <c r="AJ924" s="61"/>
      <c r="AL924" s="62"/>
      <c r="AM924" s="24"/>
      <c r="AS924" s="24"/>
      <c r="AT924" s="24"/>
      <c r="AU924" s="24"/>
      <c r="AV924" s="24"/>
      <c r="AW924" s="24"/>
      <c r="AX924" s="24"/>
      <c r="AZ924" s="171"/>
      <c r="BA924" s="171"/>
      <c r="BB924" s="57"/>
      <c r="BC924" s="203"/>
      <c r="BD924" s="24"/>
      <c r="BE924" s="151"/>
      <c r="BG924" s="151"/>
      <c r="BI924" s="151"/>
      <c r="BL924" s="152"/>
    </row>
    <row r="925" spans="1:64" s="169" customFormat="1">
      <c r="A925" s="24"/>
      <c r="B925" s="24"/>
      <c r="C925" s="57"/>
      <c r="D925" s="57"/>
      <c r="E925" s="57"/>
      <c r="F925" s="57"/>
      <c r="G925" s="57"/>
      <c r="H925" s="57"/>
      <c r="I925" s="57"/>
      <c r="J925" s="57"/>
      <c r="K925" s="57"/>
      <c r="L925" s="57"/>
      <c r="M925" s="57"/>
      <c r="N925" s="57"/>
      <c r="O925" s="63"/>
      <c r="P925" s="57"/>
      <c r="Q925" s="57"/>
      <c r="R925" s="57"/>
      <c r="S925" s="57"/>
      <c r="T925" s="57"/>
      <c r="U925" s="57"/>
      <c r="V925" s="57"/>
      <c r="W925" s="57"/>
      <c r="X925" s="57"/>
      <c r="Y925" s="57"/>
      <c r="Z925" s="57"/>
      <c r="AA925" s="57"/>
      <c r="AB925" s="57"/>
      <c r="AC925" s="57"/>
      <c r="AD925" s="57"/>
      <c r="AE925" s="57"/>
      <c r="AF925" s="64"/>
      <c r="AG925" s="64"/>
      <c r="AH925" s="64"/>
      <c r="AI925" s="64"/>
      <c r="AJ925" s="61"/>
      <c r="AL925" s="62"/>
      <c r="AM925" s="24"/>
      <c r="AS925" s="24"/>
      <c r="AT925" s="24"/>
      <c r="AU925" s="24"/>
      <c r="AV925" s="24"/>
      <c r="AW925" s="24"/>
      <c r="AX925" s="24"/>
      <c r="AZ925" s="171"/>
      <c r="BA925" s="171"/>
      <c r="BB925" s="57"/>
      <c r="BC925" s="203"/>
      <c r="BD925" s="24"/>
      <c r="BE925" s="151"/>
      <c r="BG925" s="151"/>
      <c r="BI925" s="151"/>
      <c r="BL925" s="152"/>
    </row>
    <row r="926" spans="1:64" s="169" customFormat="1">
      <c r="A926" s="24"/>
      <c r="B926" s="24"/>
      <c r="C926" s="57"/>
      <c r="D926" s="57"/>
      <c r="E926" s="57"/>
      <c r="F926" s="57"/>
      <c r="G926" s="57"/>
      <c r="H926" s="57"/>
      <c r="I926" s="57"/>
      <c r="J926" s="57"/>
      <c r="K926" s="57"/>
      <c r="L926" s="57"/>
      <c r="M926" s="57"/>
      <c r="N926" s="57"/>
      <c r="O926" s="63"/>
      <c r="P926" s="57"/>
      <c r="Q926" s="57"/>
      <c r="R926" s="57"/>
      <c r="S926" s="57"/>
      <c r="T926" s="57"/>
      <c r="U926" s="57"/>
      <c r="V926" s="57"/>
      <c r="W926" s="57"/>
      <c r="X926" s="57"/>
      <c r="Y926" s="57"/>
      <c r="Z926" s="57"/>
      <c r="AA926" s="57"/>
      <c r="AB926" s="57"/>
      <c r="AC926" s="57"/>
      <c r="AD926" s="57"/>
      <c r="AE926" s="57"/>
      <c r="AF926" s="64"/>
      <c r="AG926" s="64"/>
      <c r="AH926" s="64"/>
      <c r="AI926" s="64"/>
      <c r="AJ926" s="61"/>
      <c r="AL926" s="62"/>
      <c r="AM926" s="24"/>
      <c r="AS926" s="24"/>
      <c r="AT926" s="24"/>
      <c r="AU926" s="24"/>
      <c r="AV926" s="24"/>
      <c r="AW926" s="24"/>
      <c r="AX926" s="24"/>
      <c r="AZ926" s="171"/>
      <c r="BA926" s="171"/>
      <c r="BB926" s="57"/>
      <c r="BC926" s="203"/>
      <c r="BD926" s="24"/>
      <c r="BE926" s="151"/>
      <c r="BG926" s="151"/>
      <c r="BI926" s="151"/>
      <c r="BL926" s="152"/>
    </row>
    <row r="927" spans="1:64" s="169" customFormat="1">
      <c r="A927" s="24"/>
      <c r="B927" s="24"/>
      <c r="C927" s="57"/>
      <c r="D927" s="57"/>
      <c r="E927" s="57"/>
      <c r="F927" s="57"/>
      <c r="G927" s="57"/>
      <c r="H927" s="57"/>
      <c r="I927" s="57"/>
      <c r="J927" s="57"/>
      <c r="K927" s="57"/>
      <c r="L927" s="57"/>
      <c r="M927" s="57"/>
      <c r="N927" s="57"/>
      <c r="O927" s="63"/>
      <c r="P927" s="57"/>
      <c r="Q927" s="57"/>
      <c r="R927" s="57"/>
      <c r="S927" s="57"/>
      <c r="T927" s="57"/>
      <c r="U927" s="57"/>
      <c r="V927" s="57"/>
      <c r="W927" s="57"/>
      <c r="X927" s="57"/>
      <c r="Y927" s="57"/>
      <c r="Z927" s="57"/>
      <c r="AA927" s="57"/>
      <c r="AB927" s="57"/>
      <c r="AC927" s="57"/>
      <c r="AD927" s="57"/>
      <c r="AE927" s="57"/>
      <c r="AF927" s="64"/>
      <c r="AG927" s="64"/>
      <c r="AH927" s="64"/>
      <c r="AI927" s="64"/>
      <c r="AJ927" s="61"/>
      <c r="AL927" s="62"/>
      <c r="AM927" s="24"/>
      <c r="AS927" s="24"/>
      <c r="AT927" s="24"/>
      <c r="AU927" s="24"/>
      <c r="AV927" s="24"/>
      <c r="AW927" s="24"/>
      <c r="AX927" s="24"/>
      <c r="AZ927" s="171"/>
      <c r="BA927" s="171"/>
      <c r="BB927" s="57"/>
      <c r="BC927" s="203"/>
      <c r="BD927" s="24"/>
      <c r="BE927" s="151"/>
      <c r="BG927" s="151"/>
      <c r="BI927" s="151"/>
      <c r="BL927" s="152"/>
    </row>
    <row r="928" spans="1:64" s="169" customFormat="1">
      <c r="A928" s="24"/>
      <c r="B928" s="24"/>
      <c r="C928" s="57"/>
      <c r="D928" s="57"/>
      <c r="E928" s="57"/>
      <c r="F928" s="57"/>
      <c r="G928" s="57"/>
      <c r="H928" s="57"/>
      <c r="I928" s="57"/>
      <c r="J928" s="57"/>
      <c r="K928" s="57"/>
      <c r="L928" s="57"/>
      <c r="M928" s="57"/>
      <c r="N928" s="57"/>
      <c r="O928" s="63"/>
      <c r="P928" s="57"/>
      <c r="Q928" s="57"/>
      <c r="R928" s="57"/>
      <c r="S928" s="57"/>
      <c r="T928" s="57"/>
      <c r="U928" s="57"/>
      <c r="V928" s="57"/>
      <c r="W928" s="57"/>
      <c r="X928" s="57"/>
      <c r="Y928" s="57"/>
      <c r="Z928" s="57"/>
      <c r="AA928" s="57"/>
      <c r="AB928" s="57"/>
      <c r="AC928" s="57"/>
      <c r="AD928" s="57"/>
      <c r="AE928" s="57"/>
      <c r="AF928" s="64"/>
      <c r="AG928" s="64"/>
      <c r="AH928" s="64"/>
      <c r="AI928" s="64"/>
      <c r="AJ928" s="61"/>
      <c r="AL928" s="62"/>
      <c r="AM928" s="24"/>
      <c r="AS928" s="24"/>
      <c r="AT928" s="24"/>
      <c r="AU928" s="24"/>
      <c r="AV928" s="24"/>
      <c r="AW928" s="24"/>
      <c r="AX928" s="24"/>
      <c r="AZ928" s="171"/>
      <c r="BA928" s="171"/>
      <c r="BB928" s="57"/>
      <c r="BC928" s="203"/>
      <c r="BD928" s="24"/>
      <c r="BE928" s="151"/>
      <c r="BG928" s="151"/>
      <c r="BI928" s="151"/>
      <c r="BL928" s="152"/>
    </row>
    <row r="929" spans="1:64" s="169" customFormat="1">
      <c r="A929" s="24"/>
      <c r="B929" s="24"/>
      <c r="C929" s="57"/>
      <c r="D929" s="57"/>
      <c r="E929" s="57"/>
      <c r="F929" s="57"/>
      <c r="G929" s="57"/>
      <c r="H929" s="57"/>
      <c r="I929" s="57"/>
      <c r="J929" s="57"/>
      <c r="K929" s="57"/>
      <c r="L929" s="57"/>
      <c r="M929" s="57"/>
      <c r="N929" s="57"/>
      <c r="O929" s="63"/>
      <c r="P929" s="57"/>
      <c r="Q929" s="57"/>
      <c r="R929" s="57"/>
      <c r="S929" s="57"/>
      <c r="T929" s="57"/>
      <c r="U929" s="57"/>
      <c r="V929" s="57"/>
      <c r="W929" s="57"/>
      <c r="X929" s="57"/>
      <c r="Y929" s="57"/>
      <c r="Z929" s="57"/>
      <c r="AA929" s="57"/>
      <c r="AB929" s="57"/>
      <c r="AC929" s="57"/>
      <c r="AD929" s="57"/>
      <c r="AE929" s="57"/>
      <c r="AF929" s="64"/>
      <c r="AG929" s="64"/>
      <c r="AH929" s="64"/>
      <c r="AI929" s="64"/>
      <c r="AJ929" s="61"/>
      <c r="AL929" s="62"/>
      <c r="AM929" s="24"/>
      <c r="AS929" s="24"/>
      <c r="AT929" s="24"/>
      <c r="AU929" s="24"/>
      <c r="AV929" s="24"/>
      <c r="AW929" s="24"/>
      <c r="AX929" s="24"/>
      <c r="AZ929" s="171"/>
      <c r="BA929" s="171"/>
      <c r="BB929" s="57"/>
      <c r="BC929" s="203"/>
      <c r="BD929" s="24"/>
      <c r="BE929" s="151"/>
      <c r="BG929" s="151"/>
      <c r="BI929" s="151"/>
      <c r="BL929" s="152"/>
    </row>
    <row r="930" spans="1:64" s="169" customFormat="1">
      <c r="A930" s="24"/>
      <c r="B930" s="24"/>
      <c r="C930" s="57"/>
      <c r="D930" s="57"/>
      <c r="E930" s="57"/>
      <c r="F930" s="57"/>
      <c r="G930" s="57"/>
      <c r="H930" s="57"/>
      <c r="I930" s="57"/>
      <c r="J930" s="57"/>
      <c r="K930" s="57"/>
      <c r="L930" s="57"/>
      <c r="M930" s="57"/>
      <c r="N930" s="57"/>
      <c r="O930" s="63"/>
      <c r="P930" s="57"/>
      <c r="Q930" s="57"/>
      <c r="R930" s="57"/>
      <c r="S930" s="57"/>
      <c r="T930" s="57"/>
      <c r="U930" s="57"/>
      <c r="V930" s="57"/>
      <c r="W930" s="57"/>
      <c r="X930" s="57"/>
      <c r="Y930" s="57"/>
      <c r="Z930" s="57"/>
      <c r="AA930" s="57"/>
      <c r="AB930" s="57"/>
      <c r="AC930" s="57"/>
      <c r="AD930" s="57"/>
      <c r="AE930" s="57"/>
      <c r="AF930" s="64"/>
      <c r="AG930" s="64"/>
      <c r="AH930" s="64"/>
      <c r="AI930" s="64"/>
      <c r="AJ930" s="61"/>
      <c r="AL930" s="62"/>
      <c r="AM930" s="24"/>
      <c r="AS930" s="24"/>
      <c r="AT930" s="24"/>
      <c r="AU930" s="24"/>
      <c r="AV930" s="24"/>
      <c r="AW930" s="24"/>
      <c r="AX930" s="24"/>
      <c r="AZ930" s="171"/>
      <c r="BA930" s="171"/>
      <c r="BB930" s="57"/>
      <c r="BC930" s="203"/>
      <c r="BD930" s="24"/>
      <c r="BE930" s="151"/>
      <c r="BG930" s="151"/>
      <c r="BI930" s="151"/>
      <c r="BL930" s="152"/>
    </row>
    <row r="931" spans="1:64" s="169" customFormat="1">
      <c r="A931" s="24"/>
      <c r="B931" s="24"/>
      <c r="C931" s="57"/>
      <c r="D931" s="57"/>
      <c r="E931" s="57"/>
      <c r="F931" s="57"/>
      <c r="G931" s="57"/>
      <c r="H931" s="57"/>
      <c r="I931" s="57"/>
      <c r="J931" s="57"/>
      <c r="K931" s="57"/>
      <c r="L931" s="57"/>
      <c r="M931" s="57"/>
      <c r="N931" s="57"/>
      <c r="O931" s="63"/>
      <c r="P931" s="57"/>
      <c r="Q931" s="57"/>
      <c r="R931" s="57"/>
      <c r="S931" s="57"/>
      <c r="T931" s="57"/>
      <c r="U931" s="57"/>
      <c r="V931" s="57"/>
      <c r="W931" s="57"/>
      <c r="X931" s="57"/>
      <c r="Y931" s="57"/>
      <c r="Z931" s="57"/>
      <c r="AA931" s="57"/>
      <c r="AB931" s="57"/>
      <c r="AC931" s="57"/>
      <c r="AD931" s="57"/>
      <c r="AE931" s="57"/>
      <c r="AF931" s="64"/>
      <c r="AG931" s="64"/>
      <c r="AH931" s="64"/>
      <c r="AI931" s="64"/>
      <c r="AJ931" s="61"/>
      <c r="AL931" s="62"/>
      <c r="AM931" s="24"/>
      <c r="AS931" s="24"/>
      <c r="AT931" s="24"/>
      <c r="AU931" s="24"/>
      <c r="AV931" s="24"/>
      <c r="AW931" s="24"/>
      <c r="AX931" s="24"/>
      <c r="AZ931" s="171"/>
      <c r="BA931" s="171"/>
      <c r="BB931" s="57"/>
      <c r="BC931" s="203"/>
      <c r="BD931" s="24"/>
      <c r="BE931" s="151"/>
      <c r="BG931" s="151"/>
      <c r="BI931" s="151"/>
      <c r="BL931" s="152"/>
    </row>
    <row r="932" spans="1:64" s="169" customFormat="1">
      <c r="A932" s="24"/>
      <c r="B932" s="24"/>
      <c r="C932" s="57"/>
      <c r="D932" s="57"/>
      <c r="E932" s="57"/>
      <c r="F932" s="57"/>
      <c r="G932" s="57"/>
      <c r="H932" s="57"/>
      <c r="I932" s="57"/>
      <c r="J932" s="57"/>
      <c r="K932" s="57"/>
      <c r="L932" s="57"/>
      <c r="M932" s="57"/>
      <c r="N932" s="57"/>
      <c r="O932" s="63"/>
      <c r="P932" s="57"/>
      <c r="Q932" s="57"/>
      <c r="R932" s="57"/>
      <c r="S932" s="57"/>
      <c r="T932" s="57"/>
      <c r="U932" s="57"/>
      <c r="V932" s="57"/>
      <c r="W932" s="57"/>
      <c r="X932" s="57"/>
      <c r="Y932" s="57"/>
      <c r="Z932" s="57"/>
      <c r="AA932" s="57"/>
      <c r="AB932" s="57"/>
      <c r="AC932" s="57"/>
      <c r="AD932" s="57"/>
      <c r="AE932" s="57"/>
      <c r="AF932" s="64"/>
      <c r="AG932" s="64"/>
      <c r="AH932" s="64"/>
      <c r="AI932" s="64"/>
      <c r="AJ932" s="61"/>
      <c r="AL932" s="62"/>
      <c r="AM932" s="24"/>
      <c r="AS932" s="24"/>
      <c r="AT932" s="24"/>
      <c r="AU932" s="24"/>
      <c r="AV932" s="24"/>
      <c r="AW932" s="24"/>
      <c r="AX932" s="24"/>
      <c r="AZ932" s="171"/>
      <c r="BA932" s="171"/>
      <c r="BB932" s="57"/>
      <c r="BC932" s="203"/>
      <c r="BD932" s="24"/>
      <c r="BE932" s="151"/>
      <c r="BG932" s="151"/>
      <c r="BI932" s="151"/>
      <c r="BL932" s="152"/>
    </row>
    <row r="933" spans="1:64" s="169" customFormat="1">
      <c r="A933" s="24"/>
      <c r="B933" s="24"/>
      <c r="C933" s="57"/>
      <c r="D933" s="57"/>
      <c r="E933" s="57"/>
      <c r="F933" s="57"/>
      <c r="G933" s="57"/>
      <c r="H933" s="57"/>
      <c r="I933" s="57"/>
      <c r="J933" s="57"/>
      <c r="K933" s="57"/>
      <c r="L933" s="57"/>
      <c r="M933" s="57"/>
      <c r="N933" s="57"/>
      <c r="O933" s="63"/>
      <c r="P933" s="57"/>
      <c r="Q933" s="57"/>
      <c r="R933" s="57"/>
      <c r="S933" s="57"/>
      <c r="T933" s="57"/>
      <c r="U933" s="57"/>
      <c r="V933" s="57"/>
      <c r="W933" s="57"/>
      <c r="X933" s="57"/>
      <c r="Y933" s="57"/>
      <c r="Z933" s="57"/>
      <c r="AA933" s="57"/>
      <c r="AB933" s="57"/>
      <c r="AC933" s="57"/>
      <c r="AD933" s="57"/>
      <c r="AE933" s="57"/>
      <c r="AF933" s="64"/>
      <c r="AG933" s="64"/>
      <c r="AH933" s="64"/>
      <c r="AI933" s="64"/>
      <c r="AJ933" s="61"/>
      <c r="AL933" s="62"/>
      <c r="AM933" s="24"/>
      <c r="AS933" s="24"/>
      <c r="AT933" s="24"/>
      <c r="AU933" s="24"/>
      <c r="AV933" s="24"/>
      <c r="AW933" s="24"/>
      <c r="AX933" s="24"/>
      <c r="AZ933" s="171"/>
      <c r="BA933" s="171"/>
      <c r="BB933" s="57"/>
      <c r="BC933" s="203"/>
      <c r="BD933" s="24"/>
      <c r="BE933" s="151"/>
      <c r="BG933" s="151"/>
      <c r="BI933" s="151"/>
      <c r="BL933" s="152"/>
    </row>
    <row r="934" spans="1:64" s="169" customFormat="1">
      <c r="A934" s="24"/>
      <c r="B934" s="24"/>
      <c r="C934" s="57"/>
      <c r="D934" s="57"/>
      <c r="E934" s="57"/>
      <c r="F934" s="57"/>
      <c r="G934" s="57"/>
      <c r="H934" s="57"/>
      <c r="I934" s="57"/>
      <c r="J934" s="57"/>
      <c r="K934" s="57"/>
      <c r="L934" s="57"/>
      <c r="M934" s="57"/>
      <c r="N934" s="57"/>
      <c r="O934" s="63"/>
      <c r="P934" s="57"/>
      <c r="Q934" s="57"/>
      <c r="R934" s="57"/>
      <c r="S934" s="57"/>
      <c r="T934" s="57"/>
      <c r="U934" s="57"/>
      <c r="V934" s="57"/>
      <c r="W934" s="57"/>
      <c r="X934" s="57"/>
      <c r="Y934" s="57"/>
      <c r="Z934" s="57"/>
      <c r="AA934" s="57"/>
      <c r="AB934" s="57"/>
      <c r="AC934" s="57"/>
      <c r="AD934" s="57"/>
      <c r="AE934" s="57"/>
      <c r="AF934" s="64"/>
      <c r="AG934" s="64"/>
      <c r="AH934" s="64"/>
      <c r="AI934" s="64"/>
      <c r="AJ934" s="61"/>
      <c r="AL934" s="62"/>
      <c r="AM934" s="24"/>
      <c r="AS934" s="24"/>
      <c r="AT934" s="24"/>
      <c r="AU934" s="24"/>
      <c r="AV934" s="24"/>
      <c r="AW934" s="24"/>
      <c r="AX934" s="24"/>
      <c r="AZ934" s="171"/>
      <c r="BA934" s="171"/>
      <c r="BB934" s="57"/>
      <c r="BC934" s="203"/>
      <c r="BD934" s="24"/>
      <c r="BE934" s="151"/>
      <c r="BG934" s="151"/>
      <c r="BI934" s="151"/>
      <c r="BL934" s="152"/>
    </row>
    <row r="935" spans="1:64" s="169" customFormat="1">
      <c r="A935" s="24"/>
      <c r="B935" s="24"/>
      <c r="C935" s="57"/>
      <c r="D935" s="57"/>
      <c r="E935" s="57"/>
      <c r="F935" s="57"/>
      <c r="G935" s="57"/>
      <c r="H935" s="57"/>
      <c r="I935" s="57"/>
      <c r="J935" s="57"/>
      <c r="K935" s="57"/>
      <c r="L935" s="57"/>
      <c r="M935" s="57"/>
      <c r="N935" s="57"/>
      <c r="O935" s="63"/>
      <c r="P935" s="57"/>
      <c r="Q935" s="57"/>
      <c r="R935" s="57"/>
      <c r="S935" s="57"/>
      <c r="T935" s="57"/>
      <c r="U935" s="57"/>
      <c r="V935" s="57"/>
      <c r="W935" s="57"/>
      <c r="X935" s="57"/>
      <c r="Y935" s="57"/>
      <c r="Z935" s="57"/>
      <c r="AA935" s="57"/>
      <c r="AB935" s="57"/>
      <c r="AC935" s="57"/>
      <c r="AD935" s="57"/>
      <c r="AE935" s="57"/>
      <c r="AF935" s="64"/>
      <c r="AG935" s="64"/>
      <c r="AH935" s="64"/>
      <c r="AI935" s="64"/>
      <c r="AJ935" s="61"/>
      <c r="AL935" s="62"/>
      <c r="AM935" s="24"/>
      <c r="AS935" s="24"/>
      <c r="AT935" s="24"/>
      <c r="AU935" s="24"/>
      <c r="AV935" s="24"/>
      <c r="AW935" s="24"/>
      <c r="AX935" s="24"/>
      <c r="AZ935" s="171"/>
      <c r="BA935" s="171"/>
      <c r="BB935" s="57"/>
      <c r="BC935" s="203"/>
      <c r="BD935" s="24"/>
      <c r="BE935" s="151"/>
      <c r="BG935" s="151"/>
      <c r="BI935" s="151"/>
      <c r="BL935" s="152"/>
    </row>
    <row r="936" spans="1:64" s="169" customFormat="1">
      <c r="A936" s="24"/>
      <c r="B936" s="24"/>
      <c r="C936" s="57"/>
      <c r="D936" s="57"/>
      <c r="E936" s="57"/>
      <c r="F936" s="57"/>
      <c r="G936" s="57"/>
      <c r="H936" s="57"/>
      <c r="I936" s="57"/>
      <c r="J936" s="57"/>
      <c r="K936" s="57"/>
      <c r="L936" s="57"/>
      <c r="M936" s="57"/>
      <c r="N936" s="57"/>
      <c r="O936" s="63"/>
      <c r="P936" s="57"/>
      <c r="Q936" s="57"/>
      <c r="R936" s="57"/>
      <c r="S936" s="57"/>
      <c r="T936" s="57"/>
      <c r="U936" s="57"/>
      <c r="V936" s="57"/>
      <c r="W936" s="57"/>
      <c r="X936" s="57"/>
      <c r="Y936" s="57"/>
      <c r="Z936" s="57"/>
      <c r="AA936" s="57"/>
      <c r="AB936" s="57"/>
      <c r="AC936" s="57"/>
      <c r="AD936" s="57"/>
      <c r="AE936" s="57"/>
      <c r="AF936" s="64"/>
      <c r="AG936" s="64"/>
      <c r="AH936" s="64"/>
      <c r="AI936" s="64"/>
      <c r="AJ936" s="61"/>
      <c r="AL936" s="62"/>
      <c r="AM936" s="24"/>
      <c r="AS936" s="24"/>
      <c r="AT936" s="24"/>
      <c r="AU936" s="24"/>
      <c r="AV936" s="24"/>
      <c r="AW936" s="24"/>
      <c r="AX936" s="24"/>
      <c r="AZ936" s="171"/>
      <c r="BA936" s="171"/>
      <c r="BB936" s="57"/>
      <c r="BC936" s="203"/>
      <c r="BD936" s="24"/>
      <c r="BE936" s="151"/>
      <c r="BG936" s="151"/>
      <c r="BI936" s="151"/>
      <c r="BL936" s="152"/>
    </row>
    <row r="937" spans="1:64" s="169" customFormat="1">
      <c r="A937" s="24"/>
      <c r="B937" s="24"/>
      <c r="C937" s="57"/>
      <c r="D937" s="57"/>
      <c r="E937" s="57"/>
      <c r="F937" s="57"/>
      <c r="G937" s="57"/>
      <c r="H937" s="57"/>
      <c r="I937" s="57"/>
      <c r="J937" s="57"/>
      <c r="K937" s="57"/>
      <c r="L937" s="57"/>
      <c r="M937" s="57"/>
      <c r="N937" s="57"/>
      <c r="O937" s="63"/>
      <c r="P937" s="57"/>
      <c r="Q937" s="57"/>
      <c r="R937" s="57"/>
      <c r="S937" s="57"/>
      <c r="T937" s="57"/>
      <c r="U937" s="57"/>
      <c r="V937" s="57"/>
      <c r="W937" s="57"/>
      <c r="X937" s="57"/>
      <c r="Y937" s="57"/>
      <c r="Z937" s="57"/>
      <c r="AA937" s="57"/>
      <c r="AB937" s="57"/>
      <c r="AC937" s="57"/>
      <c r="AD937" s="57"/>
      <c r="AE937" s="57"/>
      <c r="AF937" s="64"/>
      <c r="AG937" s="64"/>
      <c r="AH937" s="64"/>
      <c r="AI937" s="64"/>
      <c r="AJ937" s="61"/>
      <c r="AL937" s="62"/>
      <c r="AM937" s="24"/>
      <c r="AS937" s="24"/>
      <c r="AT937" s="24"/>
      <c r="AU937" s="24"/>
      <c r="AV937" s="24"/>
      <c r="AW937" s="24"/>
      <c r="AX937" s="24"/>
      <c r="AZ937" s="171"/>
      <c r="BA937" s="171"/>
      <c r="BB937" s="57"/>
      <c r="BC937" s="203"/>
      <c r="BD937" s="24"/>
      <c r="BE937" s="151"/>
      <c r="BG937" s="151"/>
      <c r="BI937" s="151"/>
      <c r="BL937" s="152"/>
    </row>
    <row r="938" spans="1:64" s="169" customFormat="1">
      <c r="A938" s="24"/>
      <c r="B938" s="24"/>
      <c r="C938" s="57"/>
      <c r="D938" s="57"/>
      <c r="E938" s="57"/>
      <c r="F938" s="57"/>
      <c r="G938" s="57"/>
      <c r="H938" s="57"/>
      <c r="I938" s="57"/>
      <c r="J938" s="57"/>
      <c r="K938" s="57"/>
      <c r="L938" s="57"/>
      <c r="M938" s="57"/>
      <c r="N938" s="57"/>
      <c r="O938" s="63"/>
      <c r="P938" s="57"/>
      <c r="Q938" s="57"/>
      <c r="R938" s="57"/>
      <c r="S938" s="57"/>
      <c r="T938" s="57"/>
      <c r="U938" s="57"/>
      <c r="V938" s="57"/>
      <c r="W938" s="57"/>
      <c r="X938" s="57"/>
      <c r="Y938" s="57"/>
      <c r="Z938" s="57"/>
      <c r="AA938" s="57"/>
      <c r="AB938" s="57"/>
      <c r="AC938" s="57"/>
      <c r="AD938" s="57"/>
      <c r="AE938" s="57"/>
      <c r="AF938" s="64"/>
      <c r="AG938" s="64"/>
      <c r="AH938" s="64"/>
      <c r="AI938" s="64"/>
      <c r="AJ938" s="61"/>
      <c r="AL938" s="62"/>
      <c r="AM938" s="24"/>
      <c r="AS938" s="24"/>
      <c r="AT938" s="24"/>
      <c r="AU938" s="24"/>
      <c r="AV938" s="24"/>
      <c r="AW938" s="24"/>
      <c r="AX938" s="24"/>
      <c r="AZ938" s="171"/>
      <c r="BA938" s="171"/>
      <c r="BB938" s="57"/>
      <c r="BC938" s="203"/>
      <c r="BD938" s="24"/>
      <c r="BE938" s="151"/>
      <c r="BG938" s="151"/>
      <c r="BI938" s="151"/>
      <c r="BL938" s="152"/>
    </row>
    <row r="939" spans="1:64" s="169" customFormat="1">
      <c r="A939" s="24"/>
      <c r="B939" s="24"/>
      <c r="C939" s="57"/>
      <c r="D939" s="57"/>
      <c r="E939" s="57"/>
      <c r="F939" s="57"/>
      <c r="G939" s="57"/>
      <c r="H939" s="57"/>
      <c r="I939" s="57"/>
      <c r="J939" s="57"/>
      <c r="K939" s="57"/>
      <c r="L939" s="57"/>
      <c r="M939" s="57"/>
      <c r="N939" s="57"/>
      <c r="O939" s="63"/>
      <c r="P939" s="57"/>
      <c r="Q939" s="57"/>
      <c r="R939" s="57"/>
      <c r="S939" s="57"/>
      <c r="T939" s="57"/>
      <c r="U939" s="57"/>
      <c r="V939" s="57"/>
      <c r="W939" s="57"/>
      <c r="X939" s="57"/>
      <c r="Y939" s="57"/>
      <c r="Z939" s="57"/>
      <c r="AA939" s="57"/>
      <c r="AB939" s="57"/>
      <c r="AC939" s="57"/>
      <c r="AD939" s="57"/>
      <c r="AE939" s="57"/>
      <c r="AF939" s="64"/>
      <c r="AG939" s="64"/>
      <c r="AH939" s="64"/>
      <c r="AI939" s="64"/>
      <c r="AJ939" s="61"/>
      <c r="AL939" s="62"/>
      <c r="AM939" s="24"/>
      <c r="AS939" s="24"/>
      <c r="AT939" s="24"/>
      <c r="AU939" s="24"/>
      <c r="AV939" s="24"/>
      <c r="AW939" s="24"/>
      <c r="AX939" s="24"/>
      <c r="AZ939" s="171"/>
      <c r="BA939" s="171"/>
      <c r="BB939" s="57"/>
      <c r="BC939" s="203"/>
      <c r="BD939" s="24"/>
      <c r="BE939" s="151"/>
      <c r="BG939" s="151"/>
      <c r="BI939" s="151"/>
      <c r="BL939" s="152"/>
    </row>
    <row r="940" spans="1:64" s="169" customFormat="1">
      <c r="A940" s="24"/>
      <c r="B940" s="24"/>
      <c r="C940" s="57"/>
      <c r="D940" s="57"/>
      <c r="E940" s="57"/>
      <c r="F940" s="57"/>
      <c r="G940" s="57"/>
      <c r="H940" s="57"/>
      <c r="I940" s="57"/>
      <c r="J940" s="57"/>
      <c r="K940" s="57"/>
      <c r="L940" s="57"/>
      <c r="M940" s="57"/>
      <c r="N940" s="57"/>
      <c r="O940" s="63"/>
      <c r="P940" s="57"/>
      <c r="Q940" s="57"/>
      <c r="R940" s="57"/>
      <c r="S940" s="57"/>
      <c r="T940" s="57"/>
      <c r="U940" s="57"/>
      <c r="V940" s="57"/>
      <c r="W940" s="57"/>
      <c r="X940" s="57"/>
      <c r="Y940" s="57"/>
      <c r="Z940" s="57"/>
      <c r="AA940" s="57"/>
      <c r="AB940" s="57"/>
      <c r="AC940" s="57"/>
      <c r="AD940" s="57"/>
      <c r="AE940" s="57"/>
      <c r="AF940" s="64"/>
      <c r="AG940" s="64"/>
      <c r="AH940" s="64"/>
      <c r="AI940" s="64"/>
      <c r="AJ940" s="61"/>
      <c r="AL940" s="62"/>
      <c r="AM940" s="24"/>
      <c r="AS940" s="24"/>
      <c r="AT940" s="24"/>
      <c r="AU940" s="24"/>
      <c r="AV940" s="24"/>
      <c r="AW940" s="24"/>
      <c r="AX940" s="24"/>
      <c r="AZ940" s="171"/>
      <c r="BA940" s="171"/>
      <c r="BB940" s="57"/>
      <c r="BC940" s="203"/>
      <c r="BD940" s="24"/>
      <c r="BE940" s="151"/>
      <c r="BG940" s="151"/>
      <c r="BI940" s="151"/>
      <c r="BL940" s="152"/>
    </row>
    <row r="941" spans="1:64" s="169" customFormat="1">
      <c r="A941" s="24"/>
      <c r="B941" s="24"/>
      <c r="C941" s="57"/>
      <c r="D941" s="57"/>
      <c r="E941" s="57"/>
      <c r="F941" s="57"/>
      <c r="G941" s="57"/>
      <c r="H941" s="57"/>
      <c r="I941" s="57"/>
      <c r="J941" s="57"/>
      <c r="K941" s="57"/>
      <c r="L941" s="57"/>
      <c r="M941" s="57"/>
      <c r="N941" s="57"/>
      <c r="O941" s="63"/>
      <c r="P941" s="57"/>
      <c r="Q941" s="57"/>
      <c r="R941" s="57"/>
      <c r="S941" s="57"/>
      <c r="T941" s="57"/>
      <c r="U941" s="57"/>
      <c r="V941" s="57"/>
      <c r="W941" s="57"/>
      <c r="X941" s="57"/>
      <c r="Y941" s="57"/>
      <c r="Z941" s="57"/>
      <c r="AA941" s="57"/>
      <c r="AB941" s="57"/>
      <c r="AC941" s="57"/>
      <c r="AD941" s="57"/>
      <c r="AE941" s="57"/>
      <c r="AF941" s="64"/>
      <c r="AG941" s="64"/>
      <c r="AH941" s="64"/>
      <c r="AI941" s="64"/>
      <c r="AJ941" s="61"/>
      <c r="AL941" s="62"/>
      <c r="AM941" s="24"/>
      <c r="AS941" s="24"/>
      <c r="AT941" s="24"/>
      <c r="AU941" s="24"/>
      <c r="AV941" s="24"/>
      <c r="AW941" s="24"/>
      <c r="AX941" s="24"/>
      <c r="AZ941" s="171"/>
      <c r="BA941" s="171"/>
      <c r="BB941" s="57"/>
      <c r="BC941" s="203"/>
      <c r="BD941" s="24"/>
      <c r="BE941" s="151"/>
      <c r="BG941" s="151"/>
      <c r="BI941" s="151"/>
      <c r="BL941" s="152"/>
    </row>
    <row r="942" spans="1:64" s="169" customFormat="1">
      <c r="A942" s="24"/>
      <c r="B942" s="24"/>
      <c r="C942" s="57"/>
      <c r="D942" s="57"/>
      <c r="E942" s="57"/>
      <c r="F942" s="57"/>
      <c r="G942" s="57"/>
      <c r="H942" s="57"/>
      <c r="I942" s="57"/>
      <c r="J942" s="57"/>
      <c r="K942" s="57"/>
      <c r="L942" s="57"/>
      <c r="M942" s="57"/>
      <c r="N942" s="57"/>
      <c r="O942" s="63"/>
      <c r="P942" s="57"/>
      <c r="Q942" s="57"/>
      <c r="R942" s="57"/>
      <c r="S942" s="57"/>
      <c r="T942" s="57"/>
      <c r="U942" s="57"/>
      <c r="V942" s="57"/>
      <c r="W942" s="57"/>
      <c r="X942" s="57"/>
      <c r="Y942" s="57"/>
      <c r="Z942" s="57"/>
      <c r="AA942" s="57"/>
      <c r="AB942" s="57"/>
      <c r="AC942" s="57"/>
      <c r="AD942" s="57"/>
      <c r="AE942" s="57"/>
      <c r="AF942" s="64"/>
      <c r="AG942" s="64"/>
      <c r="AH942" s="64"/>
      <c r="AI942" s="64"/>
      <c r="AJ942" s="61"/>
      <c r="AL942" s="62"/>
      <c r="AM942" s="24"/>
      <c r="AS942" s="24"/>
      <c r="AT942" s="24"/>
      <c r="AU942" s="24"/>
      <c r="AV942" s="24"/>
      <c r="AW942" s="24"/>
      <c r="AX942" s="24"/>
      <c r="AZ942" s="171"/>
      <c r="BA942" s="171"/>
      <c r="BB942" s="57"/>
      <c r="BC942" s="203"/>
      <c r="BD942" s="24"/>
      <c r="BE942" s="151"/>
      <c r="BG942" s="151"/>
      <c r="BI942" s="151"/>
      <c r="BL942" s="152"/>
    </row>
    <row r="943" spans="1:64" s="169" customFormat="1">
      <c r="A943" s="24"/>
      <c r="B943" s="24"/>
      <c r="C943" s="57"/>
      <c r="D943" s="57"/>
      <c r="E943" s="57"/>
      <c r="F943" s="57"/>
      <c r="G943" s="57"/>
      <c r="H943" s="57"/>
      <c r="I943" s="57"/>
      <c r="J943" s="57"/>
      <c r="K943" s="57"/>
      <c r="L943" s="57"/>
      <c r="M943" s="57"/>
      <c r="N943" s="57"/>
      <c r="O943" s="63"/>
      <c r="P943" s="57"/>
      <c r="Q943" s="57"/>
      <c r="R943" s="57"/>
      <c r="S943" s="57"/>
      <c r="T943" s="57"/>
      <c r="U943" s="57"/>
      <c r="V943" s="57"/>
      <c r="W943" s="57"/>
      <c r="X943" s="57"/>
      <c r="Y943" s="57"/>
      <c r="Z943" s="57"/>
      <c r="AA943" s="57"/>
      <c r="AB943" s="57"/>
      <c r="AC943" s="57"/>
      <c r="AD943" s="57"/>
      <c r="AE943" s="57"/>
      <c r="AF943" s="64"/>
      <c r="AG943" s="64"/>
      <c r="AH943" s="64"/>
      <c r="AI943" s="64"/>
      <c r="AJ943" s="61"/>
      <c r="AL943" s="62"/>
      <c r="AM943" s="24"/>
      <c r="AS943" s="24"/>
      <c r="AT943" s="24"/>
      <c r="AU943" s="24"/>
      <c r="AV943" s="24"/>
      <c r="AW943" s="24"/>
      <c r="AX943" s="24"/>
      <c r="AZ943" s="171"/>
      <c r="BA943" s="171"/>
      <c r="BB943" s="57"/>
      <c r="BC943" s="203"/>
      <c r="BD943" s="24"/>
      <c r="BE943" s="151"/>
      <c r="BG943" s="151"/>
      <c r="BI943" s="151"/>
      <c r="BL943" s="152"/>
    </row>
    <row r="944" spans="1:64" s="169" customFormat="1">
      <c r="A944" s="24"/>
      <c r="B944" s="24"/>
      <c r="C944" s="57"/>
      <c r="D944" s="57"/>
      <c r="E944" s="57"/>
      <c r="F944" s="57"/>
      <c r="G944" s="57"/>
      <c r="H944" s="57"/>
      <c r="I944" s="57"/>
      <c r="J944" s="57"/>
      <c r="K944" s="57"/>
      <c r="L944" s="57"/>
      <c r="M944" s="57"/>
      <c r="N944" s="57"/>
      <c r="O944" s="63"/>
      <c r="P944" s="57"/>
      <c r="Q944" s="57"/>
      <c r="R944" s="57"/>
      <c r="S944" s="57"/>
      <c r="T944" s="57"/>
      <c r="U944" s="57"/>
      <c r="V944" s="57"/>
      <c r="W944" s="57"/>
      <c r="X944" s="57"/>
      <c r="Y944" s="57"/>
      <c r="Z944" s="57"/>
      <c r="AA944" s="57"/>
      <c r="AB944" s="57"/>
      <c r="AC944" s="57"/>
      <c r="AD944" s="57"/>
      <c r="AE944" s="57"/>
      <c r="AF944" s="64"/>
      <c r="AG944" s="64"/>
      <c r="AH944" s="64"/>
      <c r="AI944" s="64"/>
      <c r="AJ944" s="61"/>
      <c r="AL944" s="62"/>
      <c r="AM944" s="24"/>
      <c r="AS944" s="24"/>
      <c r="AT944" s="24"/>
      <c r="AU944" s="24"/>
      <c r="AV944" s="24"/>
      <c r="AW944" s="24"/>
      <c r="AX944" s="24"/>
      <c r="AZ944" s="171"/>
      <c r="BA944" s="171"/>
      <c r="BB944" s="57"/>
      <c r="BC944" s="203"/>
      <c r="BD944" s="24"/>
      <c r="BE944" s="151"/>
      <c r="BG944" s="151"/>
      <c r="BI944" s="151"/>
      <c r="BL944" s="152"/>
    </row>
    <row r="945" spans="1:64" s="169" customFormat="1">
      <c r="A945" s="24"/>
      <c r="B945" s="24"/>
      <c r="C945" s="57"/>
      <c r="D945" s="57"/>
      <c r="E945" s="57"/>
      <c r="F945" s="57"/>
      <c r="G945" s="57"/>
      <c r="H945" s="57"/>
      <c r="I945" s="57"/>
      <c r="J945" s="57"/>
      <c r="K945" s="57"/>
      <c r="L945" s="57"/>
      <c r="M945" s="57"/>
      <c r="N945" s="57"/>
      <c r="O945" s="63"/>
      <c r="P945" s="57"/>
      <c r="Q945" s="57"/>
      <c r="R945" s="57"/>
      <c r="S945" s="57"/>
      <c r="T945" s="57"/>
      <c r="U945" s="57"/>
      <c r="V945" s="57"/>
      <c r="W945" s="57"/>
      <c r="X945" s="57"/>
      <c r="Y945" s="57"/>
      <c r="Z945" s="57"/>
      <c r="AA945" s="57"/>
      <c r="AB945" s="57"/>
      <c r="AC945" s="57"/>
      <c r="AD945" s="57"/>
      <c r="AE945" s="57"/>
      <c r="AF945" s="64"/>
      <c r="AG945" s="64"/>
      <c r="AH945" s="64"/>
      <c r="AI945" s="64"/>
      <c r="AJ945" s="61"/>
      <c r="AL945" s="62"/>
      <c r="AM945" s="24"/>
      <c r="AS945" s="24"/>
      <c r="AT945" s="24"/>
      <c r="AU945" s="24"/>
      <c r="AV945" s="24"/>
      <c r="AW945" s="24"/>
      <c r="AX945" s="24"/>
      <c r="AZ945" s="171"/>
      <c r="BA945" s="171"/>
      <c r="BB945" s="57"/>
      <c r="BC945" s="203"/>
      <c r="BD945" s="24"/>
      <c r="BE945" s="151"/>
      <c r="BG945" s="151"/>
      <c r="BI945" s="151"/>
      <c r="BL945" s="152"/>
    </row>
    <row r="946" spans="1:64" s="169" customFormat="1">
      <c r="A946" s="24"/>
      <c r="B946" s="24"/>
      <c r="C946" s="57"/>
      <c r="D946" s="57"/>
      <c r="E946" s="57"/>
      <c r="F946" s="57"/>
      <c r="G946" s="57"/>
      <c r="H946" s="57"/>
      <c r="I946" s="57"/>
      <c r="J946" s="57"/>
      <c r="K946" s="57"/>
      <c r="L946" s="57"/>
      <c r="M946" s="57"/>
      <c r="N946" s="57"/>
      <c r="O946" s="63"/>
      <c r="P946" s="57"/>
      <c r="Q946" s="57"/>
      <c r="R946" s="57"/>
      <c r="S946" s="57"/>
      <c r="T946" s="57"/>
      <c r="U946" s="57"/>
      <c r="V946" s="57"/>
      <c r="W946" s="57"/>
      <c r="X946" s="57"/>
      <c r="Y946" s="57"/>
      <c r="Z946" s="57"/>
      <c r="AA946" s="57"/>
      <c r="AB946" s="57"/>
      <c r="AC946" s="57"/>
      <c r="AD946" s="57"/>
      <c r="AE946" s="57"/>
      <c r="AF946" s="64"/>
      <c r="AG946" s="64"/>
      <c r="AH946" s="64"/>
      <c r="AI946" s="64"/>
      <c r="AJ946" s="61"/>
      <c r="AL946" s="62"/>
      <c r="AM946" s="24"/>
      <c r="AS946" s="24"/>
      <c r="AT946" s="24"/>
      <c r="AU946" s="24"/>
      <c r="AV946" s="24"/>
      <c r="AW946" s="24"/>
      <c r="AX946" s="24"/>
      <c r="AZ946" s="171"/>
      <c r="BA946" s="171"/>
      <c r="BB946" s="57"/>
      <c r="BC946" s="203"/>
      <c r="BD946" s="24"/>
      <c r="BE946" s="151"/>
      <c r="BG946" s="151"/>
      <c r="BI946" s="151"/>
      <c r="BL946" s="152"/>
    </row>
    <row r="947" spans="1:64" s="169" customFormat="1">
      <c r="A947" s="24"/>
      <c r="B947" s="24"/>
      <c r="C947" s="57"/>
      <c r="D947" s="57"/>
      <c r="E947" s="57"/>
      <c r="F947" s="57"/>
      <c r="G947" s="57"/>
      <c r="H947" s="57"/>
      <c r="I947" s="57"/>
      <c r="J947" s="57"/>
      <c r="K947" s="57"/>
      <c r="L947" s="57"/>
      <c r="M947" s="57"/>
      <c r="N947" s="57"/>
      <c r="O947" s="63"/>
      <c r="P947" s="57"/>
      <c r="Q947" s="57"/>
      <c r="R947" s="57"/>
      <c r="S947" s="57"/>
      <c r="T947" s="57"/>
      <c r="U947" s="57"/>
      <c r="V947" s="57"/>
      <c r="W947" s="57"/>
      <c r="X947" s="57"/>
      <c r="Y947" s="57"/>
      <c r="Z947" s="57"/>
      <c r="AA947" s="57"/>
      <c r="AB947" s="57"/>
      <c r="AC947" s="57"/>
      <c r="AD947" s="57"/>
      <c r="AE947" s="57"/>
      <c r="AF947" s="64"/>
      <c r="AG947" s="64"/>
      <c r="AH947" s="64"/>
      <c r="AI947" s="64"/>
      <c r="AJ947" s="61"/>
      <c r="AL947" s="62"/>
      <c r="AM947" s="24"/>
      <c r="AS947" s="24"/>
      <c r="AT947" s="24"/>
      <c r="AU947" s="24"/>
      <c r="AV947" s="24"/>
      <c r="AW947" s="24"/>
      <c r="AX947" s="24"/>
      <c r="AZ947" s="171"/>
      <c r="BA947" s="171"/>
      <c r="BB947" s="57"/>
      <c r="BC947" s="203"/>
      <c r="BD947" s="24"/>
      <c r="BE947" s="151"/>
      <c r="BG947" s="151"/>
      <c r="BI947" s="151"/>
      <c r="BL947" s="152"/>
    </row>
    <row r="948" spans="1:64" s="169" customFormat="1">
      <c r="A948" s="24"/>
      <c r="B948" s="24"/>
      <c r="C948" s="57"/>
      <c r="D948" s="57"/>
      <c r="E948" s="57"/>
      <c r="F948" s="57"/>
      <c r="G948" s="57"/>
      <c r="H948" s="57"/>
      <c r="I948" s="57"/>
      <c r="J948" s="57"/>
      <c r="K948" s="57"/>
      <c r="L948" s="57"/>
      <c r="M948" s="57"/>
      <c r="N948" s="57"/>
      <c r="O948" s="63"/>
      <c r="P948" s="57"/>
      <c r="Q948" s="57"/>
      <c r="R948" s="57"/>
      <c r="S948" s="57"/>
      <c r="T948" s="57"/>
      <c r="U948" s="57"/>
      <c r="V948" s="57"/>
      <c r="W948" s="57"/>
      <c r="X948" s="57"/>
      <c r="Y948" s="57"/>
      <c r="Z948" s="57"/>
      <c r="AA948" s="57"/>
      <c r="AB948" s="57"/>
      <c r="AC948" s="57"/>
      <c r="AD948" s="57"/>
      <c r="AE948" s="57"/>
      <c r="AF948" s="64"/>
      <c r="AG948" s="64"/>
      <c r="AH948" s="64"/>
      <c r="AI948" s="64"/>
      <c r="AJ948" s="61"/>
      <c r="AL948" s="62"/>
      <c r="AM948" s="24"/>
      <c r="AS948" s="24"/>
      <c r="AT948" s="24"/>
      <c r="AU948" s="24"/>
      <c r="AV948" s="24"/>
      <c r="AW948" s="24"/>
      <c r="AX948" s="24"/>
      <c r="AZ948" s="171"/>
      <c r="BA948" s="171"/>
      <c r="BB948" s="57"/>
      <c r="BC948" s="203"/>
      <c r="BD948" s="24"/>
      <c r="BE948" s="151"/>
      <c r="BG948" s="151"/>
      <c r="BI948" s="151"/>
      <c r="BL948" s="152"/>
    </row>
    <row r="949" spans="1:64" s="169" customFormat="1">
      <c r="A949" s="24"/>
      <c r="B949" s="24"/>
      <c r="C949" s="57"/>
      <c r="D949" s="57"/>
      <c r="E949" s="57"/>
      <c r="F949" s="57"/>
      <c r="G949" s="57"/>
      <c r="H949" s="57"/>
      <c r="I949" s="57"/>
      <c r="J949" s="57"/>
      <c r="K949" s="57"/>
      <c r="L949" s="57"/>
      <c r="M949" s="57"/>
      <c r="N949" s="57"/>
      <c r="O949" s="63"/>
      <c r="P949" s="57"/>
      <c r="Q949" s="57"/>
      <c r="R949" s="57"/>
      <c r="S949" s="57"/>
      <c r="T949" s="57"/>
      <c r="U949" s="57"/>
      <c r="V949" s="57"/>
      <c r="W949" s="57"/>
      <c r="X949" s="57"/>
      <c r="Y949" s="57"/>
      <c r="Z949" s="57"/>
      <c r="AA949" s="57"/>
      <c r="AB949" s="57"/>
      <c r="AC949" s="57"/>
      <c r="AD949" s="57"/>
      <c r="AE949" s="57"/>
      <c r="AF949" s="64"/>
      <c r="AG949" s="64"/>
      <c r="AH949" s="64"/>
      <c r="AI949" s="64"/>
      <c r="AJ949" s="61"/>
      <c r="AL949" s="62"/>
      <c r="AM949" s="24"/>
      <c r="AS949" s="24"/>
      <c r="AT949" s="24"/>
      <c r="AU949" s="24"/>
      <c r="AV949" s="24"/>
      <c r="AW949" s="24"/>
      <c r="AX949" s="24"/>
      <c r="AZ949" s="171"/>
      <c r="BA949" s="171"/>
      <c r="BB949" s="57"/>
      <c r="BC949" s="203"/>
      <c r="BD949" s="24"/>
      <c r="BE949" s="151"/>
      <c r="BG949" s="151"/>
      <c r="BI949" s="151"/>
      <c r="BL949" s="152"/>
    </row>
    <row r="950" spans="1:64" s="169" customFormat="1">
      <c r="A950" s="24"/>
      <c r="B950" s="24"/>
      <c r="C950" s="57"/>
      <c r="D950" s="57"/>
      <c r="E950" s="57"/>
      <c r="F950" s="57"/>
      <c r="G950" s="57"/>
      <c r="H950" s="57"/>
      <c r="I950" s="57"/>
      <c r="J950" s="57"/>
      <c r="K950" s="57"/>
      <c r="L950" s="57"/>
      <c r="M950" s="57"/>
      <c r="N950" s="57"/>
      <c r="O950" s="63"/>
      <c r="P950" s="57"/>
      <c r="Q950" s="57"/>
      <c r="R950" s="57"/>
      <c r="S950" s="57"/>
      <c r="T950" s="57"/>
      <c r="U950" s="57"/>
      <c r="V950" s="57"/>
      <c r="W950" s="57"/>
      <c r="X950" s="57"/>
      <c r="Y950" s="57"/>
      <c r="Z950" s="57"/>
      <c r="AA950" s="57"/>
      <c r="AB950" s="57"/>
      <c r="AC950" s="57"/>
      <c r="AD950" s="57"/>
      <c r="AE950" s="57"/>
      <c r="AF950" s="64"/>
      <c r="AG950" s="64"/>
      <c r="AH950" s="64"/>
      <c r="AI950" s="64"/>
      <c r="AJ950" s="61"/>
      <c r="AL950" s="62"/>
      <c r="AM950" s="24"/>
      <c r="AS950" s="24"/>
      <c r="AT950" s="24"/>
      <c r="AU950" s="24"/>
      <c r="AV950" s="24"/>
      <c r="AW950" s="24"/>
      <c r="AX950" s="24"/>
      <c r="AZ950" s="171"/>
      <c r="BA950" s="171"/>
      <c r="BB950" s="57"/>
      <c r="BC950" s="203"/>
      <c r="BD950" s="24"/>
      <c r="BE950" s="151"/>
      <c r="BG950" s="151"/>
      <c r="BI950" s="151"/>
      <c r="BL950" s="152"/>
    </row>
    <row r="951" spans="1:64" s="169" customFormat="1">
      <c r="A951" s="24"/>
      <c r="B951" s="24"/>
      <c r="C951" s="57"/>
      <c r="D951" s="57"/>
      <c r="E951" s="57"/>
      <c r="F951" s="57"/>
      <c r="G951" s="57"/>
      <c r="H951" s="57"/>
      <c r="I951" s="57"/>
      <c r="J951" s="57"/>
      <c r="K951" s="57"/>
      <c r="L951" s="57"/>
      <c r="M951" s="57"/>
      <c r="N951" s="57"/>
      <c r="O951" s="63"/>
      <c r="P951" s="57"/>
      <c r="Q951" s="57"/>
      <c r="R951" s="57"/>
      <c r="S951" s="57"/>
      <c r="T951" s="57"/>
      <c r="U951" s="57"/>
      <c r="V951" s="57"/>
      <c r="W951" s="57"/>
      <c r="X951" s="57"/>
      <c r="Y951" s="57"/>
      <c r="Z951" s="57"/>
      <c r="AA951" s="57"/>
      <c r="AB951" s="57"/>
      <c r="AC951" s="57"/>
      <c r="AD951" s="57"/>
      <c r="AE951" s="57"/>
      <c r="AF951" s="64"/>
      <c r="AG951" s="64"/>
      <c r="AH951" s="64"/>
      <c r="AI951" s="64"/>
      <c r="AJ951" s="61"/>
      <c r="AL951" s="62"/>
      <c r="AM951" s="24"/>
      <c r="AS951" s="24"/>
      <c r="AT951" s="24"/>
      <c r="AU951" s="24"/>
      <c r="AV951" s="24"/>
      <c r="AW951" s="24"/>
      <c r="AX951" s="24"/>
      <c r="AZ951" s="171"/>
      <c r="BA951" s="171"/>
      <c r="BB951" s="57"/>
      <c r="BC951" s="203"/>
      <c r="BD951" s="24"/>
      <c r="BE951" s="151"/>
      <c r="BG951" s="151"/>
      <c r="BI951" s="151"/>
      <c r="BL951" s="152"/>
    </row>
    <row r="952" spans="1:64" s="169" customFormat="1">
      <c r="A952" s="24"/>
      <c r="B952" s="24"/>
      <c r="C952" s="57"/>
      <c r="D952" s="57"/>
      <c r="E952" s="57"/>
      <c r="F952" s="57"/>
      <c r="G952" s="57"/>
      <c r="H952" s="57"/>
      <c r="I952" s="57"/>
      <c r="J952" s="57"/>
      <c r="K952" s="57"/>
      <c r="L952" s="57"/>
      <c r="M952" s="57"/>
      <c r="N952" s="57"/>
      <c r="O952" s="63"/>
      <c r="P952" s="57"/>
      <c r="Q952" s="57"/>
      <c r="R952" s="57"/>
      <c r="S952" s="57"/>
      <c r="T952" s="57"/>
      <c r="U952" s="57"/>
      <c r="V952" s="57"/>
      <c r="W952" s="57"/>
      <c r="X952" s="57"/>
      <c r="Y952" s="57"/>
      <c r="Z952" s="57"/>
      <c r="AA952" s="57"/>
      <c r="AB952" s="57"/>
      <c r="AC952" s="57"/>
      <c r="AD952" s="57"/>
      <c r="AE952" s="57"/>
      <c r="AF952" s="64"/>
      <c r="AG952" s="64"/>
      <c r="AH952" s="64"/>
      <c r="AI952" s="64"/>
      <c r="AJ952" s="61"/>
      <c r="AL952" s="62"/>
      <c r="AM952" s="24"/>
      <c r="AS952" s="24"/>
      <c r="AT952" s="24"/>
      <c r="AU952" s="24"/>
      <c r="AV952" s="24"/>
      <c r="AW952" s="24"/>
      <c r="AX952" s="24"/>
      <c r="AZ952" s="171"/>
      <c r="BA952" s="171"/>
      <c r="BB952" s="57"/>
      <c r="BC952" s="203"/>
      <c r="BD952" s="24"/>
      <c r="BE952" s="151"/>
      <c r="BG952" s="151"/>
      <c r="BI952" s="151"/>
      <c r="BL952" s="152"/>
    </row>
    <row r="953" spans="1:64" s="169" customFormat="1">
      <c r="A953" s="24"/>
      <c r="B953" s="24"/>
      <c r="C953" s="57"/>
      <c r="D953" s="57"/>
      <c r="E953" s="57"/>
      <c r="F953" s="57"/>
      <c r="G953" s="57"/>
      <c r="H953" s="57"/>
      <c r="I953" s="57"/>
      <c r="J953" s="57"/>
      <c r="K953" s="57"/>
      <c r="L953" s="57"/>
      <c r="M953" s="57"/>
      <c r="N953" s="57"/>
      <c r="O953" s="63"/>
      <c r="P953" s="57"/>
      <c r="Q953" s="57"/>
      <c r="R953" s="57"/>
      <c r="S953" s="57"/>
      <c r="T953" s="57"/>
      <c r="U953" s="57"/>
      <c r="V953" s="57"/>
      <c r="W953" s="57"/>
      <c r="X953" s="57"/>
      <c r="Y953" s="57"/>
      <c r="Z953" s="57"/>
      <c r="AA953" s="57"/>
      <c r="AB953" s="57"/>
      <c r="AC953" s="57"/>
      <c r="AD953" s="57"/>
      <c r="AE953" s="57"/>
      <c r="AF953" s="64"/>
      <c r="AG953" s="64"/>
      <c r="AH953" s="64"/>
      <c r="AI953" s="64"/>
      <c r="AJ953" s="61"/>
      <c r="AL953" s="62"/>
      <c r="AM953" s="24"/>
      <c r="AS953" s="24"/>
      <c r="AT953" s="24"/>
      <c r="AU953" s="24"/>
      <c r="AV953" s="24"/>
      <c r="AW953" s="24"/>
      <c r="AX953" s="24"/>
      <c r="AZ953" s="171"/>
      <c r="BA953" s="171"/>
      <c r="BB953" s="57"/>
      <c r="BC953" s="203"/>
      <c r="BD953" s="24"/>
      <c r="BE953" s="151"/>
      <c r="BG953" s="151"/>
      <c r="BI953" s="151"/>
      <c r="BL953" s="152"/>
    </row>
    <row r="954" spans="1:64" s="169" customFormat="1">
      <c r="A954" s="24"/>
      <c r="B954" s="24"/>
      <c r="C954" s="57"/>
      <c r="D954" s="57"/>
      <c r="E954" s="57"/>
      <c r="F954" s="57"/>
      <c r="G954" s="57"/>
      <c r="H954" s="57"/>
      <c r="I954" s="57"/>
      <c r="J954" s="57"/>
      <c r="K954" s="57"/>
      <c r="L954" s="57"/>
      <c r="M954" s="57"/>
      <c r="N954" s="57"/>
      <c r="O954" s="63"/>
      <c r="P954" s="57"/>
      <c r="Q954" s="57"/>
      <c r="R954" s="57"/>
      <c r="S954" s="57"/>
      <c r="T954" s="57"/>
      <c r="U954" s="57"/>
      <c r="V954" s="57"/>
      <c r="W954" s="57"/>
      <c r="X954" s="57"/>
      <c r="Y954" s="57"/>
      <c r="Z954" s="57"/>
      <c r="AA954" s="57"/>
      <c r="AB954" s="57"/>
      <c r="AC954" s="57"/>
      <c r="AD954" s="57"/>
      <c r="AE954" s="57"/>
      <c r="AF954" s="64"/>
      <c r="AG954" s="64"/>
      <c r="AH954" s="64"/>
      <c r="AI954" s="64"/>
      <c r="AJ954" s="61"/>
      <c r="AL954" s="62"/>
      <c r="AM954" s="24"/>
      <c r="AS954" s="24"/>
      <c r="AT954" s="24"/>
      <c r="AU954" s="24"/>
      <c r="AV954" s="24"/>
      <c r="AW954" s="24"/>
      <c r="AX954" s="24"/>
      <c r="AZ954" s="171"/>
      <c r="BA954" s="171"/>
      <c r="BB954" s="57"/>
      <c r="BC954" s="203"/>
      <c r="BD954" s="24"/>
      <c r="BE954" s="151"/>
      <c r="BG954" s="151"/>
      <c r="BI954" s="151"/>
      <c r="BL954" s="152"/>
    </row>
    <row r="955" spans="1:64" s="169" customFormat="1">
      <c r="A955" s="24"/>
      <c r="B955" s="24"/>
      <c r="C955" s="57"/>
      <c r="D955" s="57"/>
      <c r="E955" s="57"/>
      <c r="F955" s="57"/>
      <c r="G955" s="57"/>
      <c r="H955" s="57"/>
      <c r="I955" s="57"/>
      <c r="J955" s="57"/>
      <c r="K955" s="57"/>
      <c r="L955" s="57"/>
      <c r="M955" s="57"/>
      <c r="N955" s="57"/>
      <c r="O955" s="63"/>
      <c r="P955" s="57"/>
      <c r="Q955" s="57"/>
      <c r="R955" s="57"/>
      <c r="S955" s="57"/>
      <c r="T955" s="57"/>
      <c r="U955" s="57"/>
      <c r="V955" s="57"/>
      <c r="W955" s="57"/>
      <c r="X955" s="57"/>
      <c r="Y955" s="57"/>
      <c r="Z955" s="57"/>
      <c r="AA955" s="57"/>
      <c r="AB955" s="57"/>
      <c r="AC955" s="57"/>
      <c r="AD955" s="57"/>
      <c r="AE955" s="57"/>
      <c r="AF955" s="64"/>
      <c r="AG955" s="64"/>
      <c r="AH955" s="64"/>
      <c r="AI955" s="64"/>
      <c r="AJ955" s="61"/>
      <c r="AL955" s="62"/>
      <c r="AM955" s="24"/>
      <c r="AS955" s="24"/>
      <c r="AT955" s="24"/>
      <c r="AU955" s="24"/>
      <c r="AV955" s="24"/>
      <c r="AW955" s="24"/>
      <c r="AX955" s="24"/>
      <c r="AZ955" s="171"/>
      <c r="BA955" s="171"/>
      <c r="BB955" s="57"/>
      <c r="BC955" s="203"/>
      <c r="BD955" s="24"/>
      <c r="BE955" s="151"/>
      <c r="BG955" s="151"/>
      <c r="BI955" s="151"/>
      <c r="BL955" s="152"/>
    </row>
    <row r="956" spans="1:64" s="169" customFormat="1">
      <c r="A956" s="24"/>
      <c r="B956" s="24"/>
      <c r="C956" s="57"/>
      <c r="D956" s="57"/>
      <c r="E956" s="57"/>
      <c r="F956" s="57"/>
      <c r="G956" s="57"/>
      <c r="H956" s="57"/>
      <c r="I956" s="57"/>
      <c r="J956" s="57"/>
      <c r="K956" s="57"/>
      <c r="L956" s="57"/>
      <c r="M956" s="57"/>
      <c r="N956" s="57"/>
      <c r="O956" s="63"/>
      <c r="P956" s="57"/>
      <c r="Q956" s="57"/>
      <c r="R956" s="57"/>
      <c r="S956" s="57"/>
      <c r="T956" s="57"/>
      <c r="U956" s="57"/>
      <c r="V956" s="57"/>
      <c r="W956" s="57"/>
      <c r="X956" s="57"/>
      <c r="Y956" s="57"/>
      <c r="Z956" s="57"/>
      <c r="AA956" s="57"/>
      <c r="AB956" s="57"/>
      <c r="AC956" s="57"/>
      <c r="AD956" s="57"/>
      <c r="AE956" s="57"/>
      <c r="AF956" s="64"/>
      <c r="AG956" s="64"/>
      <c r="AH956" s="64"/>
      <c r="AI956" s="64"/>
      <c r="AJ956" s="61"/>
      <c r="AL956" s="62"/>
      <c r="AM956" s="24"/>
      <c r="AS956" s="24"/>
      <c r="AT956" s="24"/>
      <c r="AU956" s="24"/>
      <c r="AV956" s="24"/>
      <c r="AW956" s="24"/>
      <c r="AX956" s="24"/>
      <c r="AZ956" s="171"/>
      <c r="BA956" s="171"/>
      <c r="BB956" s="57"/>
      <c r="BC956" s="203"/>
      <c r="BD956" s="24"/>
      <c r="BE956" s="151"/>
      <c r="BG956" s="151"/>
      <c r="BI956" s="151"/>
      <c r="BL956" s="152"/>
    </row>
    <row r="957" spans="1:64" s="169" customFormat="1">
      <c r="A957" s="24"/>
      <c r="B957" s="24"/>
      <c r="C957" s="57"/>
      <c r="D957" s="57"/>
      <c r="E957" s="57"/>
      <c r="F957" s="57"/>
      <c r="G957" s="57"/>
      <c r="H957" s="57"/>
      <c r="I957" s="57"/>
      <c r="J957" s="57"/>
      <c r="K957" s="57"/>
      <c r="L957" s="57"/>
      <c r="M957" s="57"/>
      <c r="N957" s="57"/>
      <c r="O957" s="63"/>
      <c r="P957" s="57"/>
      <c r="Q957" s="57"/>
      <c r="R957" s="57"/>
      <c r="S957" s="57"/>
      <c r="T957" s="57"/>
      <c r="U957" s="57"/>
      <c r="V957" s="57"/>
      <c r="W957" s="57"/>
      <c r="X957" s="57"/>
      <c r="Y957" s="57"/>
      <c r="Z957" s="57"/>
      <c r="AA957" s="57"/>
      <c r="AB957" s="57"/>
      <c r="AC957" s="57"/>
      <c r="AD957" s="57"/>
      <c r="AE957" s="57"/>
      <c r="AF957" s="64"/>
      <c r="AG957" s="64"/>
      <c r="AH957" s="64"/>
      <c r="AI957" s="64"/>
      <c r="AJ957" s="61"/>
      <c r="AL957" s="62"/>
      <c r="AM957" s="24"/>
      <c r="AS957" s="24"/>
      <c r="AT957" s="24"/>
      <c r="AU957" s="24"/>
      <c r="AV957" s="24"/>
      <c r="AW957" s="24"/>
      <c r="AX957" s="24"/>
      <c r="AZ957" s="171"/>
      <c r="BA957" s="171"/>
      <c r="BB957" s="57"/>
      <c r="BC957" s="203"/>
      <c r="BD957" s="24"/>
      <c r="BE957" s="151"/>
      <c r="BG957" s="151"/>
      <c r="BI957" s="151"/>
      <c r="BL957" s="152"/>
    </row>
    <row r="958" spans="1:64" s="169" customFormat="1">
      <c r="A958" s="24"/>
      <c r="B958" s="24"/>
      <c r="C958" s="57"/>
      <c r="D958" s="57"/>
      <c r="E958" s="57"/>
      <c r="F958" s="57"/>
      <c r="G958" s="57"/>
      <c r="H958" s="57"/>
      <c r="I958" s="57"/>
      <c r="J958" s="57"/>
      <c r="K958" s="57"/>
      <c r="L958" s="57"/>
      <c r="M958" s="57"/>
      <c r="N958" s="57"/>
      <c r="O958" s="63"/>
      <c r="P958" s="57"/>
      <c r="Q958" s="57"/>
      <c r="R958" s="57"/>
      <c r="S958" s="57"/>
      <c r="T958" s="57"/>
      <c r="U958" s="57"/>
      <c r="V958" s="57"/>
      <c r="W958" s="57"/>
      <c r="X958" s="57"/>
      <c r="Y958" s="57"/>
      <c r="Z958" s="57"/>
      <c r="AA958" s="57"/>
      <c r="AB958" s="57"/>
      <c r="AC958" s="57"/>
      <c r="AD958" s="57"/>
      <c r="AE958" s="57"/>
      <c r="AF958" s="64"/>
      <c r="AG958" s="64"/>
      <c r="AH958" s="64"/>
      <c r="AI958" s="64"/>
      <c r="AJ958" s="61"/>
      <c r="AL958" s="62"/>
      <c r="AM958" s="24"/>
      <c r="AS958" s="24"/>
      <c r="AT958" s="24"/>
      <c r="AU958" s="24"/>
      <c r="AV958" s="24"/>
      <c r="AW958" s="24"/>
      <c r="AX958" s="24"/>
      <c r="AZ958" s="171"/>
      <c r="BA958" s="171"/>
      <c r="BB958" s="57"/>
      <c r="BC958" s="203"/>
      <c r="BD958" s="24"/>
      <c r="BE958" s="151"/>
      <c r="BG958" s="151"/>
      <c r="BI958" s="151"/>
      <c r="BL958" s="152"/>
    </row>
    <row r="959" spans="1:64" s="169" customFormat="1">
      <c r="A959" s="24"/>
      <c r="B959" s="24"/>
      <c r="C959" s="57"/>
      <c r="D959" s="57"/>
      <c r="E959" s="57"/>
      <c r="F959" s="57"/>
      <c r="G959" s="57"/>
      <c r="H959" s="57"/>
      <c r="I959" s="57"/>
      <c r="J959" s="57"/>
      <c r="K959" s="57"/>
      <c r="L959" s="57"/>
      <c r="M959" s="57"/>
      <c r="N959" s="57"/>
      <c r="O959" s="63"/>
      <c r="P959" s="57"/>
      <c r="Q959" s="57"/>
      <c r="R959" s="57"/>
      <c r="S959" s="57"/>
      <c r="T959" s="57"/>
      <c r="U959" s="57"/>
      <c r="V959" s="57"/>
      <c r="W959" s="57"/>
      <c r="X959" s="57"/>
      <c r="Y959" s="57"/>
      <c r="Z959" s="57"/>
      <c r="AA959" s="57"/>
      <c r="AB959" s="57"/>
      <c r="AC959" s="57"/>
      <c r="AD959" s="57"/>
      <c r="AE959" s="57"/>
      <c r="AF959" s="64"/>
      <c r="AG959" s="64"/>
      <c r="AH959" s="64"/>
      <c r="AI959" s="64"/>
      <c r="AJ959" s="61"/>
      <c r="AL959" s="62"/>
      <c r="AM959" s="24"/>
      <c r="AS959" s="24"/>
      <c r="AT959" s="24"/>
      <c r="AU959" s="24"/>
      <c r="AV959" s="24"/>
      <c r="AW959" s="24"/>
      <c r="AX959" s="24"/>
      <c r="AZ959" s="171"/>
      <c r="BA959" s="171"/>
      <c r="BB959" s="57"/>
      <c r="BC959" s="203"/>
      <c r="BD959" s="24"/>
      <c r="BE959" s="151"/>
      <c r="BG959" s="151"/>
      <c r="BI959" s="151"/>
      <c r="BL959" s="152"/>
    </row>
    <row r="960" spans="1:64" s="169" customFormat="1">
      <c r="A960" s="24"/>
      <c r="B960" s="24"/>
      <c r="C960" s="57"/>
      <c r="D960" s="57"/>
      <c r="E960" s="57"/>
      <c r="F960" s="57"/>
      <c r="G960" s="57"/>
      <c r="H960" s="57"/>
      <c r="I960" s="57"/>
      <c r="J960" s="57"/>
      <c r="K960" s="57"/>
      <c r="L960" s="57"/>
      <c r="M960" s="57"/>
      <c r="N960" s="57"/>
      <c r="O960" s="63"/>
      <c r="P960" s="57"/>
      <c r="Q960" s="57"/>
      <c r="R960" s="57"/>
      <c r="S960" s="57"/>
      <c r="T960" s="57"/>
      <c r="U960" s="57"/>
      <c r="V960" s="57"/>
      <c r="W960" s="57"/>
      <c r="X960" s="57"/>
      <c r="Y960" s="57"/>
      <c r="Z960" s="57"/>
      <c r="AA960" s="57"/>
      <c r="AB960" s="57"/>
      <c r="AC960" s="57"/>
      <c r="AD960" s="57"/>
      <c r="AE960" s="57"/>
      <c r="AF960" s="64"/>
      <c r="AG960" s="64"/>
      <c r="AH960" s="64"/>
      <c r="AI960" s="64"/>
      <c r="AJ960" s="61"/>
      <c r="AL960" s="62"/>
      <c r="AM960" s="24"/>
      <c r="AS960" s="24"/>
      <c r="AT960" s="24"/>
      <c r="AU960" s="24"/>
      <c r="AV960" s="24"/>
      <c r="AW960" s="24"/>
      <c r="AX960" s="24"/>
      <c r="AZ960" s="171"/>
      <c r="BA960" s="171"/>
      <c r="BB960" s="57"/>
      <c r="BC960" s="203"/>
      <c r="BD960" s="24"/>
      <c r="BE960" s="151"/>
      <c r="BG960" s="151"/>
      <c r="BI960" s="151"/>
      <c r="BL960" s="152"/>
    </row>
    <row r="961" spans="1:64" s="169" customFormat="1">
      <c r="A961" s="24"/>
      <c r="B961" s="24"/>
      <c r="C961" s="57"/>
      <c r="D961" s="57"/>
      <c r="E961" s="57"/>
      <c r="F961" s="57"/>
      <c r="G961" s="57"/>
      <c r="H961" s="57"/>
      <c r="I961" s="57"/>
      <c r="J961" s="57"/>
      <c r="K961" s="57"/>
      <c r="L961" s="57"/>
      <c r="M961" s="57"/>
      <c r="N961" s="57"/>
      <c r="O961" s="63"/>
      <c r="P961" s="57"/>
      <c r="Q961" s="57"/>
      <c r="R961" s="57"/>
      <c r="S961" s="57"/>
      <c r="T961" s="57"/>
      <c r="U961" s="57"/>
      <c r="V961" s="57"/>
      <c r="W961" s="57"/>
      <c r="X961" s="57"/>
      <c r="Y961" s="57"/>
      <c r="Z961" s="57"/>
      <c r="AA961" s="57"/>
      <c r="AB961" s="57"/>
      <c r="AC961" s="57"/>
      <c r="AD961" s="57"/>
      <c r="AE961" s="57"/>
      <c r="AF961" s="64"/>
      <c r="AG961" s="64"/>
      <c r="AH961" s="64"/>
      <c r="AI961" s="64"/>
      <c r="AJ961" s="61"/>
      <c r="AL961" s="62"/>
      <c r="AM961" s="24"/>
      <c r="AS961" s="24"/>
      <c r="AT961" s="24"/>
      <c r="AU961" s="24"/>
      <c r="AV961" s="24"/>
      <c r="AW961" s="24"/>
      <c r="AX961" s="24"/>
      <c r="AZ961" s="171"/>
      <c r="BA961" s="171"/>
      <c r="BB961" s="57"/>
      <c r="BC961" s="203"/>
      <c r="BD961" s="24"/>
      <c r="BE961" s="151"/>
      <c r="BG961" s="151"/>
      <c r="BI961" s="151"/>
      <c r="BL961" s="152"/>
    </row>
    <row r="962" spans="1:64" s="169" customFormat="1">
      <c r="A962" s="24"/>
      <c r="B962" s="24"/>
      <c r="C962" s="57"/>
      <c r="D962" s="57"/>
      <c r="E962" s="57"/>
      <c r="F962" s="57"/>
      <c r="G962" s="57"/>
      <c r="H962" s="57"/>
      <c r="I962" s="57"/>
      <c r="J962" s="57"/>
      <c r="K962" s="57"/>
      <c r="L962" s="57"/>
      <c r="M962" s="57"/>
      <c r="N962" s="57"/>
      <c r="O962" s="63"/>
      <c r="P962" s="57"/>
      <c r="Q962" s="57"/>
      <c r="R962" s="57"/>
      <c r="S962" s="57"/>
      <c r="T962" s="57"/>
      <c r="U962" s="57"/>
      <c r="V962" s="57"/>
      <c r="W962" s="57"/>
      <c r="X962" s="57"/>
      <c r="Y962" s="57"/>
      <c r="Z962" s="57"/>
      <c r="AA962" s="57"/>
      <c r="AB962" s="57"/>
      <c r="AC962" s="57"/>
      <c r="AD962" s="57"/>
      <c r="AE962" s="57"/>
      <c r="AF962" s="64"/>
      <c r="AG962" s="64"/>
      <c r="AH962" s="64"/>
      <c r="AI962" s="64"/>
      <c r="AJ962" s="61"/>
      <c r="AL962" s="62"/>
      <c r="AM962" s="24"/>
      <c r="AS962" s="24"/>
      <c r="AT962" s="24"/>
      <c r="AU962" s="24"/>
      <c r="AV962" s="24"/>
      <c r="AW962" s="24"/>
      <c r="AX962" s="24"/>
      <c r="AZ962" s="171"/>
      <c r="BA962" s="171"/>
      <c r="BB962" s="57"/>
      <c r="BC962" s="203"/>
      <c r="BD962" s="24"/>
      <c r="BE962" s="151"/>
      <c r="BG962" s="151"/>
      <c r="BI962" s="151"/>
      <c r="BL962" s="152"/>
    </row>
    <row r="963" spans="1:64" s="169" customFormat="1">
      <c r="A963" s="24"/>
      <c r="B963" s="24"/>
      <c r="C963" s="57"/>
      <c r="D963" s="57"/>
      <c r="E963" s="57"/>
      <c r="F963" s="57"/>
      <c r="G963" s="57"/>
      <c r="H963" s="57"/>
      <c r="I963" s="57"/>
      <c r="J963" s="57"/>
      <c r="K963" s="57"/>
      <c r="L963" s="57"/>
      <c r="M963" s="57"/>
      <c r="N963" s="57"/>
      <c r="O963" s="63"/>
      <c r="P963" s="57"/>
      <c r="Q963" s="57"/>
      <c r="R963" s="57"/>
      <c r="S963" s="57"/>
      <c r="T963" s="57"/>
      <c r="U963" s="57"/>
      <c r="V963" s="57"/>
      <c r="W963" s="57"/>
      <c r="X963" s="57"/>
      <c r="Y963" s="57"/>
      <c r="Z963" s="57"/>
      <c r="AA963" s="57"/>
      <c r="AB963" s="57"/>
      <c r="AC963" s="57"/>
      <c r="AD963" s="57"/>
      <c r="AE963" s="57"/>
      <c r="AF963" s="64"/>
      <c r="AG963" s="64"/>
      <c r="AH963" s="64"/>
      <c r="AI963" s="64"/>
      <c r="AJ963" s="61"/>
      <c r="AL963" s="62"/>
      <c r="AM963" s="24"/>
      <c r="AS963" s="24"/>
      <c r="AT963" s="24"/>
      <c r="AU963" s="24"/>
      <c r="AV963" s="24"/>
      <c r="AW963" s="24"/>
      <c r="AX963" s="24"/>
      <c r="AZ963" s="171"/>
      <c r="BA963" s="171"/>
      <c r="BB963" s="57"/>
      <c r="BC963" s="203"/>
      <c r="BD963" s="24"/>
      <c r="BE963" s="151"/>
      <c r="BG963" s="151"/>
      <c r="BI963" s="151"/>
      <c r="BL963" s="152"/>
    </row>
    <row r="964" spans="1:64" s="169" customFormat="1">
      <c r="A964" s="24"/>
      <c r="B964" s="24"/>
      <c r="C964" s="57"/>
      <c r="D964" s="57"/>
      <c r="E964" s="57"/>
      <c r="F964" s="57"/>
      <c r="G964" s="57"/>
      <c r="H964" s="57"/>
      <c r="I964" s="57"/>
      <c r="J964" s="57"/>
      <c r="K964" s="57"/>
      <c r="L964" s="57"/>
      <c r="M964" s="57"/>
      <c r="N964" s="57"/>
      <c r="O964" s="63"/>
      <c r="P964" s="57"/>
      <c r="Q964" s="57"/>
      <c r="R964" s="57"/>
      <c r="S964" s="57"/>
      <c r="T964" s="57"/>
      <c r="U964" s="57"/>
      <c r="V964" s="57"/>
      <c r="W964" s="57"/>
      <c r="X964" s="57"/>
      <c r="Y964" s="57"/>
      <c r="Z964" s="57"/>
      <c r="AA964" s="57"/>
      <c r="AB964" s="57"/>
      <c r="AC964" s="57"/>
      <c r="AD964" s="57"/>
      <c r="AE964" s="57"/>
      <c r="AF964" s="64"/>
      <c r="AG964" s="64"/>
      <c r="AH964" s="64"/>
      <c r="AI964" s="64"/>
      <c r="AJ964" s="61"/>
      <c r="AL964" s="62"/>
      <c r="AM964" s="24"/>
      <c r="AS964" s="24"/>
      <c r="AT964" s="24"/>
      <c r="AU964" s="24"/>
      <c r="AV964" s="24"/>
      <c r="AW964" s="24"/>
      <c r="AX964" s="24"/>
      <c r="AZ964" s="171"/>
      <c r="BA964" s="171"/>
      <c r="BB964" s="57"/>
      <c r="BC964" s="203"/>
      <c r="BD964" s="24"/>
      <c r="BE964" s="151"/>
      <c r="BG964" s="151"/>
      <c r="BI964" s="151"/>
      <c r="BL964" s="152"/>
    </row>
    <row r="965" spans="1:64" s="169" customFormat="1">
      <c r="A965" s="24"/>
      <c r="B965" s="24"/>
      <c r="C965" s="57"/>
      <c r="D965" s="57"/>
      <c r="E965" s="57"/>
      <c r="F965" s="57"/>
      <c r="G965" s="57"/>
      <c r="H965" s="57"/>
      <c r="I965" s="57"/>
      <c r="J965" s="57"/>
      <c r="K965" s="57"/>
      <c r="L965" s="57"/>
      <c r="M965" s="57"/>
      <c r="N965" s="57"/>
      <c r="O965" s="63"/>
      <c r="P965" s="57"/>
      <c r="Q965" s="57"/>
      <c r="R965" s="57"/>
      <c r="S965" s="57"/>
      <c r="T965" s="57"/>
      <c r="U965" s="57"/>
      <c r="V965" s="57"/>
      <c r="W965" s="57"/>
      <c r="X965" s="57"/>
      <c r="Y965" s="57"/>
      <c r="Z965" s="57"/>
      <c r="AA965" s="57"/>
      <c r="AB965" s="57"/>
      <c r="AC965" s="57"/>
      <c r="AD965" s="57"/>
      <c r="AE965" s="57"/>
      <c r="AF965" s="64"/>
      <c r="AG965" s="64"/>
      <c r="AH965" s="64"/>
      <c r="AI965" s="64"/>
      <c r="AJ965" s="61"/>
      <c r="AL965" s="62"/>
      <c r="AM965" s="24"/>
      <c r="AS965" s="24"/>
      <c r="AT965" s="24"/>
      <c r="AU965" s="24"/>
      <c r="AV965" s="24"/>
      <c r="AW965" s="24"/>
      <c r="AX965" s="24"/>
      <c r="AZ965" s="171"/>
      <c r="BA965" s="171"/>
      <c r="BB965" s="57"/>
      <c r="BC965" s="203"/>
      <c r="BD965" s="24"/>
      <c r="BE965" s="151"/>
      <c r="BG965" s="151"/>
      <c r="BI965" s="151"/>
      <c r="BL965" s="152"/>
    </row>
    <row r="966" spans="1:64" s="169" customFormat="1">
      <c r="A966" s="24"/>
      <c r="B966" s="24"/>
      <c r="C966" s="57"/>
      <c r="D966" s="57"/>
      <c r="E966" s="57"/>
      <c r="F966" s="57"/>
      <c r="G966" s="57"/>
      <c r="H966" s="57"/>
      <c r="I966" s="57"/>
      <c r="J966" s="57"/>
      <c r="K966" s="57"/>
      <c r="L966" s="57"/>
      <c r="M966" s="57"/>
      <c r="N966" s="57"/>
      <c r="O966" s="63"/>
      <c r="P966" s="57"/>
      <c r="Q966" s="57"/>
      <c r="R966" s="57"/>
      <c r="S966" s="57"/>
      <c r="T966" s="57"/>
      <c r="U966" s="57"/>
      <c r="V966" s="57"/>
      <c r="W966" s="57"/>
      <c r="X966" s="57"/>
      <c r="Y966" s="57"/>
      <c r="Z966" s="57"/>
      <c r="AA966" s="57"/>
      <c r="AB966" s="57"/>
      <c r="AC966" s="57"/>
      <c r="AD966" s="57"/>
      <c r="AE966" s="57"/>
      <c r="AF966" s="64"/>
      <c r="AG966" s="64"/>
      <c r="AH966" s="64"/>
      <c r="AI966" s="64"/>
      <c r="AJ966" s="61"/>
      <c r="AL966" s="62"/>
      <c r="AM966" s="24"/>
      <c r="AS966" s="24"/>
      <c r="AT966" s="24"/>
      <c r="AU966" s="24"/>
      <c r="AV966" s="24"/>
      <c r="AW966" s="24"/>
      <c r="AX966" s="24"/>
      <c r="AZ966" s="171"/>
      <c r="BA966" s="171"/>
      <c r="BB966" s="57"/>
      <c r="BC966" s="203"/>
      <c r="BD966" s="24"/>
      <c r="BE966" s="151"/>
      <c r="BG966" s="151"/>
      <c r="BI966" s="151"/>
      <c r="BL966" s="152"/>
    </row>
    <row r="967" spans="1:64" s="169" customFormat="1">
      <c r="A967" s="24"/>
      <c r="B967" s="24"/>
      <c r="C967" s="57"/>
      <c r="D967" s="57"/>
      <c r="E967" s="57"/>
      <c r="F967" s="57"/>
      <c r="G967" s="57"/>
      <c r="H967" s="57"/>
      <c r="I967" s="57"/>
      <c r="J967" s="57"/>
      <c r="K967" s="57"/>
      <c r="L967" s="57"/>
      <c r="M967" s="57"/>
      <c r="N967" s="57"/>
      <c r="O967" s="63"/>
      <c r="P967" s="57"/>
      <c r="Q967" s="57"/>
      <c r="R967" s="57"/>
      <c r="S967" s="57"/>
      <c r="T967" s="57"/>
      <c r="U967" s="57"/>
      <c r="V967" s="57"/>
      <c r="W967" s="57"/>
      <c r="X967" s="57"/>
      <c r="Y967" s="57"/>
      <c r="Z967" s="57"/>
      <c r="AA967" s="57"/>
      <c r="AB967" s="57"/>
      <c r="AC967" s="57"/>
      <c r="AD967" s="57"/>
      <c r="AE967" s="57"/>
      <c r="AF967" s="64"/>
      <c r="AG967" s="64"/>
      <c r="AH967" s="64"/>
      <c r="AI967" s="64"/>
      <c r="AJ967" s="61"/>
      <c r="AL967" s="62"/>
      <c r="AM967" s="24"/>
      <c r="AS967" s="24"/>
      <c r="AT967" s="24"/>
      <c r="AU967" s="24"/>
      <c r="AV967" s="24"/>
      <c r="AW967" s="24"/>
      <c r="AX967" s="24"/>
      <c r="AZ967" s="171"/>
      <c r="BA967" s="171"/>
      <c r="BB967" s="57"/>
      <c r="BC967" s="203"/>
      <c r="BD967" s="24"/>
      <c r="BE967" s="151"/>
      <c r="BG967" s="151"/>
      <c r="BI967" s="151"/>
      <c r="BL967" s="152"/>
    </row>
    <row r="968" spans="1:64" s="169" customFormat="1">
      <c r="A968" s="24"/>
      <c r="B968" s="24"/>
      <c r="C968" s="57"/>
      <c r="D968" s="57"/>
      <c r="E968" s="57"/>
      <c r="F968" s="57"/>
      <c r="G968" s="57"/>
      <c r="H968" s="57"/>
      <c r="I968" s="57"/>
      <c r="J968" s="57"/>
      <c r="K968" s="57"/>
      <c r="L968" s="57"/>
      <c r="M968" s="57"/>
      <c r="N968" s="57"/>
      <c r="O968" s="63"/>
      <c r="P968" s="57"/>
      <c r="Q968" s="57"/>
      <c r="R968" s="57"/>
      <c r="S968" s="57"/>
      <c r="T968" s="57"/>
      <c r="U968" s="57"/>
      <c r="V968" s="57"/>
      <c r="W968" s="57"/>
      <c r="X968" s="57"/>
      <c r="Y968" s="57"/>
      <c r="Z968" s="57"/>
      <c r="AA968" s="57"/>
      <c r="AB968" s="57"/>
      <c r="AC968" s="57"/>
      <c r="AD968" s="57"/>
      <c r="AE968" s="57"/>
      <c r="AF968" s="64"/>
      <c r="AG968" s="64"/>
      <c r="AH968" s="64"/>
      <c r="AI968" s="64"/>
      <c r="AJ968" s="61"/>
      <c r="AL968" s="62"/>
      <c r="AM968" s="24"/>
      <c r="AS968" s="24"/>
      <c r="AT968" s="24"/>
      <c r="AU968" s="24"/>
      <c r="AV968" s="24"/>
      <c r="AW968" s="24"/>
      <c r="AX968" s="24"/>
      <c r="AZ968" s="171"/>
      <c r="BA968" s="171"/>
      <c r="BB968" s="57"/>
      <c r="BC968" s="203"/>
      <c r="BD968" s="24"/>
      <c r="BE968" s="151"/>
      <c r="BG968" s="151"/>
      <c r="BI968" s="151"/>
      <c r="BL968" s="152"/>
    </row>
    <row r="969" spans="1:64" s="169" customFormat="1">
      <c r="A969" s="24"/>
      <c r="B969" s="24"/>
      <c r="C969" s="57"/>
      <c r="D969" s="57"/>
      <c r="E969" s="57"/>
      <c r="F969" s="57"/>
      <c r="G969" s="57"/>
      <c r="H969" s="57"/>
      <c r="I969" s="57"/>
      <c r="J969" s="57"/>
      <c r="K969" s="57"/>
      <c r="L969" s="57"/>
      <c r="M969" s="57"/>
      <c r="N969" s="57"/>
      <c r="O969" s="63"/>
      <c r="P969" s="57"/>
      <c r="Q969" s="57"/>
      <c r="R969" s="57"/>
      <c r="S969" s="57"/>
      <c r="T969" s="57"/>
      <c r="U969" s="57"/>
      <c r="V969" s="57"/>
      <c r="W969" s="57"/>
      <c r="X969" s="57"/>
      <c r="Y969" s="57"/>
      <c r="Z969" s="57"/>
      <c r="AA969" s="57"/>
      <c r="AB969" s="57"/>
      <c r="AC969" s="57"/>
      <c r="AD969" s="57"/>
      <c r="AE969" s="57"/>
      <c r="AF969" s="64"/>
      <c r="AG969" s="64"/>
      <c r="AH969" s="64"/>
      <c r="AI969" s="64"/>
      <c r="AJ969" s="61"/>
      <c r="AL969" s="62"/>
      <c r="AM969" s="24"/>
      <c r="AS969" s="24"/>
      <c r="AT969" s="24"/>
      <c r="AU969" s="24"/>
      <c r="AV969" s="24"/>
      <c r="AW969" s="24"/>
      <c r="AX969" s="24"/>
      <c r="AZ969" s="171"/>
      <c r="BA969" s="171"/>
      <c r="BB969" s="57"/>
      <c r="BC969" s="203"/>
      <c r="BD969" s="24"/>
      <c r="BE969" s="151"/>
      <c r="BG969" s="151"/>
      <c r="BI969" s="151"/>
      <c r="BL969" s="152"/>
    </row>
    <row r="970" spans="1:64" s="169" customFormat="1">
      <c r="A970" s="24"/>
      <c r="B970" s="24"/>
      <c r="C970" s="57"/>
      <c r="D970" s="57"/>
      <c r="E970" s="57"/>
      <c r="F970" s="57"/>
      <c r="G970" s="57"/>
      <c r="H970" s="57"/>
      <c r="I970" s="57"/>
      <c r="J970" s="57"/>
      <c r="K970" s="57"/>
      <c r="L970" s="57"/>
      <c r="M970" s="57"/>
      <c r="N970" s="57"/>
      <c r="O970" s="63"/>
      <c r="P970" s="57"/>
      <c r="Q970" s="57"/>
      <c r="R970" s="57"/>
      <c r="S970" s="57"/>
      <c r="T970" s="57"/>
      <c r="U970" s="57"/>
      <c r="V970" s="57"/>
      <c r="W970" s="57"/>
      <c r="X970" s="57"/>
      <c r="Y970" s="57"/>
      <c r="Z970" s="57"/>
      <c r="AA970" s="57"/>
      <c r="AB970" s="57"/>
      <c r="AC970" s="57"/>
      <c r="AD970" s="57"/>
      <c r="AE970" s="57"/>
      <c r="AF970" s="64"/>
      <c r="AG970" s="64"/>
      <c r="AH970" s="64"/>
      <c r="AI970" s="64"/>
      <c r="AJ970" s="61"/>
      <c r="AL970" s="62"/>
      <c r="AM970" s="24"/>
      <c r="AS970" s="24"/>
      <c r="AT970" s="24"/>
      <c r="AU970" s="24"/>
      <c r="AV970" s="24"/>
      <c r="AW970" s="24"/>
      <c r="AX970" s="24"/>
      <c r="AZ970" s="171"/>
      <c r="BA970" s="171"/>
      <c r="BB970" s="57"/>
      <c r="BC970" s="203"/>
      <c r="BD970" s="24"/>
      <c r="BE970" s="151"/>
      <c r="BG970" s="151"/>
      <c r="BI970" s="151"/>
      <c r="BL970" s="152"/>
    </row>
    <row r="971" spans="1:64" s="169" customFormat="1">
      <c r="A971" s="24"/>
      <c r="B971" s="24"/>
      <c r="C971" s="57"/>
      <c r="D971" s="57"/>
      <c r="E971" s="57"/>
      <c r="F971" s="57"/>
      <c r="G971" s="57"/>
      <c r="H971" s="57"/>
      <c r="I971" s="57"/>
      <c r="J971" s="57"/>
      <c r="K971" s="57"/>
      <c r="L971" s="57"/>
      <c r="M971" s="57"/>
      <c r="N971" s="57"/>
      <c r="O971" s="63"/>
      <c r="P971" s="57"/>
      <c r="Q971" s="57"/>
      <c r="R971" s="57"/>
      <c r="S971" s="57"/>
      <c r="T971" s="57"/>
      <c r="U971" s="57"/>
      <c r="V971" s="57"/>
      <c r="W971" s="57"/>
      <c r="X971" s="57"/>
      <c r="Y971" s="57"/>
      <c r="Z971" s="57"/>
      <c r="AA971" s="57"/>
      <c r="AB971" s="57"/>
      <c r="AC971" s="57"/>
      <c r="AD971" s="57"/>
      <c r="AE971" s="57"/>
      <c r="AF971" s="64"/>
      <c r="AG971" s="64"/>
      <c r="AH971" s="64"/>
      <c r="AI971" s="64"/>
      <c r="AJ971" s="61"/>
      <c r="AL971" s="62"/>
      <c r="AM971" s="24"/>
      <c r="AS971" s="24"/>
      <c r="AT971" s="24"/>
      <c r="AU971" s="24"/>
      <c r="AV971" s="24"/>
      <c r="AW971" s="24"/>
      <c r="AX971" s="24"/>
      <c r="AZ971" s="171"/>
      <c r="BA971" s="171"/>
      <c r="BB971" s="57"/>
      <c r="BC971" s="203"/>
      <c r="BD971" s="24"/>
      <c r="BE971" s="151"/>
      <c r="BG971" s="151"/>
      <c r="BI971" s="151"/>
      <c r="BL971" s="152"/>
    </row>
    <row r="972" spans="1:64" s="169" customFormat="1">
      <c r="A972" s="24"/>
      <c r="B972" s="24"/>
      <c r="C972" s="57"/>
      <c r="D972" s="57"/>
      <c r="E972" s="57"/>
      <c r="F972" s="57"/>
      <c r="G972" s="57"/>
      <c r="H972" s="57"/>
      <c r="I972" s="57"/>
      <c r="J972" s="57"/>
      <c r="K972" s="57"/>
      <c r="L972" s="57"/>
      <c r="M972" s="57"/>
      <c r="N972" s="57"/>
      <c r="O972" s="63"/>
      <c r="P972" s="57"/>
      <c r="Q972" s="57"/>
      <c r="R972" s="57"/>
      <c r="S972" s="57"/>
      <c r="T972" s="57"/>
      <c r="U972" s="57"/>
      <c r="V972" s="57"/>
      <c r="W972" s="57"/>
      <c r="X972" s="57"/>
      <c r="Y972" s="57"/>
      <c r="Z972" s="57"/>
      <c r="AA972" s="57"/>
      <c r="AB972" s="57"/>
      <c r="AC972" s="57"/>
      <c r="AD972" s="57"/>
      <c r="AE972" s="57"/>
      <c r="AF972" s="64"/>
      <c r="AG972" s="64"/>
      <c r="AH972" s="64"/>
      <c r="AI972" s="64"/>
      <c r="AJ972" s="61"/>
      <c r="AL972" s="62"/>
      <c r="AM972" s="24"/>
      <c r="AS972" s="24"/>
      <c r="AT972" s="24"/>
      <c r="AU972" s="24"/>
      <c r="AV972" s="24"/>
      <c r="AW972" s="24"/>
      <c r="AX972" s="24"/>
      <c r="AZ972" s="171"/>
      <c r="BA972" s="171"/>
      <c r="BB972" s="57"/>
      <c r="BC972" s="203"/>
      <c r="BD972" s="24"/>
      <c r="BE972" s="151"/>
      <c r="BG972" s="151"/>
      <c r="BI972" s="151"/>
      <c r="BL972" s="152"/>
    </row>
    <row r="973" spans="1:64" s="169" customFormat="1">
      <c r="A973" s="24"/>
      <c r="B973" s="24"/>
      <c r="C973" s="57"/>
      <c r="D973" s="57"/>
      <c r="E973" s="57"/>
      <c r="F973" s="57"/>
      <c r="G973" s="57"/>
      <c r="H973" s="57"/>
      <c r="I973" s="57"/>
      <c r="J973" s="57"/>
      <c r="K973" s="57"/>
      <c r="L973" s="57"/>
      <c r="M973" s="57"/>
      <c r="N973" s="57"/>
      <c r="O973" s="63"/>
      <c r="P973" s="57"/>
      <c r="Q973" s="57"/>
      <c r="R973" s="57"/>
      <c r="S973" s="57"/>
      <c r="T973" s="57"/>
      <c r="U973" s="57"/>
      <c r="V973" s="57"/>
      <c r="W973" s="57"/>
      <c r="X973" s="57"/>
      <c r="Y973" s="57"/>
      <c r="Z973" s="57"/>
      <c r="AA973" s="57"/>
      <c r="AB973" s="57"/>
      <c r="AC973" s="57"/>
      <c r="AD973" s="57"/>
      <c r="AE973" s="57"/>
      <c r="AF973" s="64"/>
      <c r="AG973" s="64"/>
      <c r="AH973" s="64"/>
      <c r="AI973" s="64"/>
      <c r="AJ973" s="61"/>
      <c r="AL973" s="62"/>
      <c r="AM973" s="24"/>
      <c r="AS973" s="24"/>
      <c r="AT973" s="24"/>
      <c r="AU973" s="24"/>
      <c r="AV973" s="24"/>
      <c r="AW973" s="24"/>
      <c r="AX973" s="24"/>
      <c r="AZ973" s="171"/>
      <c r="BA973" s="171"/>
      <c r="BB973" s="57"/>
      <c r="BC973" s="203"/>
      <c r="BD973" s="24"/>
      <c r="BE973" s="151"/>
      <c r="BG973" s="151"/>
      <c r="BI973" s="151"/>
      <c r="BL973" s="152"/>
    </row>
    <row r="974" spans="1:64" s="169" customFormat="1">
      <c r="A974" s="24"/>
      <c r="B974" s="24"/>
      <c r="C974" s="57"/>
      <c r="D974" s="57"/>
      <c r="E974" s="57"/>
      <c r="F974" s="57"/>
      <c r="G974" s="57"/>
      <c r="H974" s="57"/>
      <c r="I974" s="57"/>
      <c r="J974" s="57"/>
      <c r="K974" s="57"/>
      <c r="L974" s="57"/>
      <c r="M974" s="57"/>
      <c r="N974" s="57"/>
      <c r="O974" s="63"/>
      <c r="P974" s="57"/>
      <c r="Q974" s="57"/>
      <c r="R974" s="57"/>
      <c r="S974" s="57"/>
      <c r="T974" s="57"/>
      <c r="U974" s="57"/>
      <c r="V974" s="57"/>
      <c r="W974" s="57"/>
      <c r="X974" s="57"/>
      <c r="Y974" s="57"/>
      <c r="Z974" s="57"/>
      <c r="AA974" s="57"/>
      <c r="AB974" s="57"/>
      <c r="AC974" s="57"/>
      <c r="AD974" s="57"/>
      <c r="AE974" s="57"/>
      <c r="AF974" s="64"/>
      <c r="AG974" s="64"/>
      <c r="AH974" s="64"/>
      <c r="AI974" s="64"/>
      <c r="AJ974" s="61"/>
      <c r="AL974" s="62"/>
      <c r="AM974" s="24"/>
      <c r="AS974" s="24"/>
      <c r="AT974" s="24"/>
      <c r="AU974" s="24"/>
      <c r="AV974" s="24"/>
      <c r="AW974" s="24"/>
      <c r="AX974" s="24"/>
      <c r="AZ974" s="171"/>
      <c r="BA974" s="171"/>
      <c r="BB974" s="57"/>
      <c r="BC974" s="203"/>
      <c r="BD974" s="24"/>
      <c r="BE974" s="151"/>
      <c r="BG974" s="151"/>
      <c r="BI974" s="151"/>
      <c r="BL974" s="152"/>
    </row>
    <row r="975" spans="1:64" s="169" customFormat="1">
      <c r="A975" s="24"/>
      <c r="B975" s="24"/>
      <c r="C975" s="57"/>
      <c r="D975" s="57"/>
      <c r="E975" s="57"/>
      <c r="F975" s="57"/>
      <c r="G975" s="57"/>
      <c r="H975" s="57"/>
      <c r="I975" s="57"/>
      <c r="J975" s="57"/>
      <c r="K975" s="57"/>
      <c r="L975" s="57"/>
      <c r="M975" s="57"/>
      <c r="N975" s="57"/>
      <c r="O975" s="63"/>
      <c r="P975" s="57"/>
      <c r="Q975" s="57"/>
      <c r="R975" s="57"/>
      <c r="S975" s="57"/>
      <c r="T975" s="57"/>
      <c r="U975" s="57"/>
      <c r="V975" s="57"/>
      <c r="W975" s="57"/>
      <c r="X975" s="57"/>
      <c r="Y975" s="57"/>
      <c r="Z975" s="57"/>
      <c r="AA975" s="57"/>
      <c r="AB975" s="57"/>
      <c r="AC975" s="57"/>
      <c r="AD975" s="57"/>
      <c r="AE975" s="57"/>
      <c r="AF975" s="64"/>
      <c r="AG975" s="64"/>
      <c r="AH975" s="64"/>
      <c r="AI975" s="64"/>
      <c r="AJ975" s="61"/>
      <c r="AL975" s="62"/>
      <c r="AM975" s="24"/>
      <c r="AS975" s="24"/>
      <c r="AT975" s="24"/>
      <c r="AU975" s="24"/>
      <c r="AV975" s="24"/>
      <c r="AW975" s="24"/>
      <c r="AX975" s="24"/>
      <c r="AZ975" s="171"/>
      <c r="BA975" s="171"/>
      <c r="BB975" s="57"/>
      <c r="BC975" s="203"/>
      <c r="BD975" s="24"/>
      <c r="BE975" s="151"/>
      <c r="BG975" s="151"/>
      <c r="BI975" s="151"/>
      <c r="BL975" s="152"/>
    </row>
    <row r="976" spans="1:64" s="169" customFormat="1">
      <c r="A976" s="24"/>
      <c r="B976" s="24"/>
      <c r="C976" s="57"/>
      <c r="D976" s="57"/>
      <c r="E976" s="57"/>
      <c r="F976" s="57"/>
      <c r="G976" s="57"/>
      <c r="H976" s="57"/>
      <c r="I976" s="57"/>
      <c r="J976" s="57"/>
      <c r="K976" s="57"/>
      <c r="L976" s="57"/>
      <c r="M976" s="57"/>
      <c r="N976" s="57"/>
      <c r="O976" s="63"/>
      <c r="P976" s="57"/>
      <c r="Q976" s="57"/>
      <c r="R976" s="57"/>
      <c r="S976" s="57"/>
      <c r="T976" s="57"/>
      <c r="U976" s="57"/>
      <c r="V976" s="57"/>
      <c r="W976" s="57"/>
      <c r="X976" s="57"/>
      <c r="Y976" s="57"/>
      <c r="Z976" s="57"/>
      <c r="AA976" s="57"/>
      <c r="AB976" s="57"/>
      <c r="AC976" s="57"/>
      <c r="AD976" s="57"/>
      <c r="AE976" s="57"/>
      <c r="AF976" s="64"/>
      <c r="AG976" s="64"/>
      <c r="AH976" s="64"/>
      <c r="AI976" s="64"/>
      <c r="AJ976" s="61"/>
      <c r="AL976" s="62"/>
      <c r="AM976" s="24"/>
      <c r="AS976" s="24"/>
      <c r="AT976" s="24"/>
      <c r="AU976" s="24"/>
      <c r="AV976" s="24"/>
      <c r="AW976" s="24"/>
      <c r="AX976" s="24"/>
      <c r="AZ976" s="171"/>
      <c r="BA976" s="171"/>
      <c r="BB976" s="57"/>
      <c r="BC976" s="203"/>
      <c r="BD976" s="24"/>
      <c r="BE976" s="151"/>
      <c r="BG976" s="151"/>
      <c r="BI976" s="151"/>
      <c r="BL976" s="152"/>
    </row>
    <row r="977" spans="1:64" s="169" customFormat="1">
      <c r="A977" s="24"/>
      <c r="B977" s="24"/>
      <c r="C977" s="57"/>
      <c r="D977" s="57"/>
      <c r="E977" s="57"/>
      <c r="F977" s="57"/>
      <c r="G977" s="57"/>
      <c r="H977" s="57"/>
      <c r="I977" s="57"/>
      <c r="J977" s="57"/>
      <c r="K977" s="57"/>
      <c r="L977" s="57"/>
      <c r="M977" s="57"/>
      <c r="N977" s="57"/>
      <c r="O977" s="63"/>
      <c r="P977" s="57"/>
      <c r="Q977" s="57"/>
      <c r="R977" s="57"/>
      <c r="S977" s="57"/>
      <c r="T977" s="57"/>
      <c r="U977" s="57"/>
      <c r="V977" s="57"/>
      <c r="W977" s="57"/>
      <c r="X977" s="57"/>
      <c r="Y977" s="57"/>
      <c r="Z977" s="57"/>
      <c r="AA977" s="57"/>
      <c r="AB977" s="57"/>
      <c r="AC977" s="57"/>
      <c r="AD977" s="57"/>
      <c r="AE977" s="57"/>
      <c r="AF977" s="64"/>
      <c r="AG977" s="64"/>
      <c r="AH977" s="64"/>
      <c r="AI977" s="64"/>
      <c r="AJ977" s="61"/>
      <c r="AL977" s="62"/>
      <c r="AM977" s="24"/>
      <c r="AS977" s="24"/>
      <c r="AT977" s="24"/>
      <c r="AU977" s="24"/>
      <c r="AV977" s="24"/>
      <c r="AW977" s="24"/>
      <c r="AX977" s="24"/>
      <c r="AZ977" s="171"/>
      <c r="BA977" s="171"/>
      <c r="BB977" s="57"/>
      <c r="BC977" s="203"/>
      <c r="BD977" s="24"/>
      <c r="BE977" s="151"/>
      <c r="BG977" s="151"/>
      <c r="BI977" s="151"/>
      <c r="BL977" s="152"/>
    </row>
    <row r="978" spans="1:64" s="169" customFormat="1">
      <c r="A978" s="24"/>
      <c r="B978" s="24"/>
      <c r="C978" s="57"/>
      <c r="D978" s="57"/>
      <c r="E978" s="57"/>
      <c r="F978" s="57"/>
      <c r="G978" s="57"/>
      <c r="H978" s="57"/>
      <c r="I978" s="57"/>
      <c r="J978" s="57"/>
      <c r="K978" s="57"/>
      <c r="L978" s="57"/>
      <c r="M978" s="57"/>
      <c r="N978" s="57"/>
      <c r="O978" s="63"/>
      <c r="P978" s="57"/>
      <c r="Q978" s="57"/>
      <c r="R978" s="57"/>
      <c r="S978" s="57"/>
      <c r="T978" s="57"/>
      <c r="U978" s="57"/>
      <c r="V978" s="57"/>
      <c r="W978" s="57"/>
      <c r="X978" s="57"/>
      <c r="Y978" s="57"/>
      <c r="Z978" s="57"/>
      <c r="AA978" s="57"/>
      <c r="AB978" s="57"/>
      <c r="AC978" s="57"/>
      <c r="AD978" s="57"/>
      <c r="AE978" s="57"/>
      <c r="AF978" s="64"/>
      <c r="AG978" s="64"/>
      <c r="AH978" s="64"/>
      <c r="AI978" s="64"/>
      <c r="AJ978" s="61"/>
      <c r="AL978" s="62"/>
      <c r="AM978" s="24"/>
      <c r="AS978" s="24"/>
      <c r="AT978" s="24"/>
      <c r="AU978" s="24"/>
      <c r="AV978" s="24"/>
      <c r="AW978" s="24"/>
      <c r="AX978" s="24"/>
      <c r="AZ978" s="171"/>
      <c r="BA978" s="171"/>
      <c r="BB978" s="57"/>
      <c r="BC978" s="203"/>
      <c r="BD978" s="24"/>
      <c r="BE978" s="151"/>
      <c r="BG978" s="151"/>
      <c r="BI978" s="151"/>
      <c r="BL978" s="152"/>
    </row>
    <row r="979" spans="1:64" s="169" customFormat="1">
      <c r="A979" s="24"/>
      <c r="B979" s="24"/>
      <c r="C979" s="57"/>
      <c r="D979" s="57"/>
      <c r="E979" s="57"/>
      <c r="F979" s="57"/>
      <c r="G979" s="57"/>
      <c r="H979" s="57"/>
      <c r="I979" s="57"/>
      <c r="J979" s="57"/>
      <c r="K979" s="57"/>
      <c r="L979" s="57"/>
      <c r="M979" s="57"/>
      <c r="N979" s="57"/>
      <c r="O979" s="63"/>
      <c r="P979" s="57"/>
      <c r="Q979" s="57"/>
      <c r="R979" s="57"/>
      <c r="S979" s="57"/>
      <c r="T979" s="57"/>
      <c r="U979" s="57"/>
      <c r="V979" s="57"/>
      <c r="W979" s="57"/>
      <c r="X979" s="57"/>
      <c r="Y979" s="57"/>
      <c r="Z979" s="57"/>
      <c r="AA979" s="57"/>
      <c r="AB979" s="57"/>
      <c r="AC979" s="57"/>
      <c r="AD979" s="57"/>
      <c r="AE979" s="57"/>
      <c r="AF979" s="64"/>
      <c r="AG979" s="64"/>
      <c r="AH979" s="64"/>
      <c r="AI979" s="64"/>
      <c r="AJ979" s="61"/>
      <c r="AL979" s="62"/>
      <c r="AM979" s="24"/>
      <c r="AS979" s="24"/>
      <c r="AT979" s="24"/>
      <c r="AU979" s="24"/>
      <c r="AV979" s="24"/>
      <c r="AW979" s="24"/>
      <c r="AX979" s="24"/>
      <c r="AZ979" s="171"/>
      <c r="BA979" s="171"/>
      <c r="BB979" s="57"/>
      <c r="BC979" s="203"/>
      <c r="BD979" s="24"/>
      <c r="BE979" s="151"/>
      <c r="BG979" s="151"/>
      <c r="BI979" s="151"/>
      <c r="BL979" s="152"/>
    </row>
    <row r="980" spans="1:64" s="169" customFormat="1">
      <c r="A980" s="24"/>
      <c r="B980" s="24"/>
      <c r="C980" s="57"/>
      <c r="D980" s="57"/>
      <c r="E980" s="57"/>
      <c r="F980" s="57"/>
      <c r="G980" s="57"/>
      <c r="H980" s="57"/>
      <c r="I980" s="57"/>
      <c r="J980" s="57"/>
      <c r="K980" s="57"/>
      <c r="L980" s="57"/>
      <c r="M980" s="57"/>
      <c r="N980" s="57"/>
      <c r="O980" s="63"/>
      <c r="P980" s="57"/>
      <c r="Q980" s="57"/>
      <c r="R980" s="57"/>
      <c r="S980" s="57"/>
      <c r="T980" s="57"/>
      <c r="U980" s="57"/>
      <c r="V980" s="57"/>
      <c r="W980" s="57"/>
      <c r="X980" s="57"/>
      <c r="Y980" s="57"/>
      <c r="Z980" s="57"/>
      <c r="AA980" s="57"/>
      <c r="AB980" s="57"/>
      <c r="AC980" s="57"/>
      <c r="AD980" s="57"/>
      <c r="AE980" s="57"/>
      <c r="AF980" s="64"/>
      <c r="AG980" s="64"/>
      <c r="AH980" s="64"/>
      <c r="AI980" s="64"/>
      <c r="AJ980" s="61"/>
      <c r="AL980" s="62"/>
      <c r="AM980" s="24"/>
      <c r="AS980" s="24"/>
      <c r="AT980" s="24"/>
      <c r="AU980" s="24"/>
      <c r="AV980" s="24"/>
      <c r="AW980" s="24"/>
      <c r="AX980" s="24"/>
      <c r="AZ980" s="171"/>
      <c r="BA980" s="171"/>
      <c r="BB980" s="57"/>
      <c r="BC980" s="203"/>
      <c r="BD980" s="24"/>
      <c r="BE980" s="151"/>
      <c r="BG980" s="151"/>
      <c r="BI980" s="151"/>
      <c r="BL980" s="152"/>
    </row>
    <row r="981" spans="1:64" s="169" customFormat="1">
      <c r="A981" s="24"/>
      <c r="B981" s="24"/>
      <c r="C981" s="57"/>
      <c r="D981" s="57"/>
      <c r="E981" s="57"/>
      <c r="F981" s="57"/>
      <c r="G981" s="57"/>
      <c r="H981" s="57"/>
      <c r="I981" s="57"/>
      <c r="J981" s="57"/>
      <c r="K981" s="57"/>
      <c r="L981" s="57"/>
      <c r="M981" s="57"/>
      <c r="N981" s="57"/>
      <c r="O981" s="63"/>
      <c r="P981" s="57"/>
      <c r="Q981" s="57"/>
      <c r="R981" s="57"/>
      <c r="S981" s="57"/>
      <c r="T981" s="57"/>
      <c r="U981" s="57"/>
      <c r="V981" s="57"/>
      <c r="W981" s="57"/>
      <c r="X981" s="57"/>
      <c r="Y981" s="57"/>
      <c r="Z981" s="57"/>
      <c r="AA981" s="57"/>
      <c r="AB981" s="57"/>
      <c r="AC981" s="57"/>
      <c r="AD981" s="57"/>
      <c r="AE981" s="57"/>
      <c r="AF981" s="64"/>
      <c r="AG981" s="64"/>
      <c r="AH981" s="64"/>
      <c r="AI981" s="64"/>
      <c r="AJ981" s="61"/>
      <c r="AL981" s="62"/>
      <c r="AM981" s="24"/>
      <c r="AS981" s="24"/>
      <c r="AT981" s="24"/>
      <c r="AU981" s="24"/>
      <c r="AV981" s="24"/>
      <c r="AW981" s="24"/>
      <c r="AX981" s="24"/>
      <c r="AZ981" s="171"/>
      <c r="BA981" s="171"/>
      <c r="BB981" s="57"/>
      <c r="BC981" s="203"/>
      <c r="BD981" s="24"/>
      <c r="BE981" s="151"/>
      <c r="BG981" s="151"/>
      <c r="BI981" s="151"/>
      <c r="BL981" s="152"/>
    </row>
    <row r="982" spans="1:64" s="169" customFormat="1">
      <c r="A982" s="24"/>
      <c r="B982" s="24"/>
      <c r="C982" s="57"/>
      <c r="D982" s="57"/>
      <c r="E982" s="57"/>
      <c r="F982" s="57"/>
      <c r="G982" s="57"/>
      <c r="H982" s="57"/>
      <c r="I982" s="57"/>
      <c r="J982" s="57"/>
      <c r="K982" s="57"/>
      <c r="L982" s="57"/>
      <c r="M982" s="57"/>
      <c r="N982" s="57"/>
      <c r="O982" s="63"/>
      <c r="P982" s="57"/>
      <c r="Q982" s="57"/>
      <c r="R982" s="57"/>
      <c r="S982" s="57"/>
      <c r="T982" s="57"/>
      <c r="U982" s="57"/>
      <c r="V982" s="57"/>
      <c r="W982" s="57"/>
      <c r="X982" s="57"/>
      <c r="Y982" s="57"/>
      <c r="Z982" s="57"/>
      <c r="AA982" s="57"/>
      <c r="AB982" s="57"/>
      <c r="AC982" s="57"/>
      <c r="AD982" s="57"/>
      <c r="AE982" s="57"/>
      <c r="AF982" s="64"/>
      <c r="AG982" s="64"/>
      <c r="AH982" s="64"/>
      <c r="AI982" s="64"/>
      <c r="AJ982" s="61"/>
      <c r="AL982" s="62"/>
      <c r="AM982" s="24"/>
      <c r="AS982" s="24"/>
      <c r="AT982" s="24"/>
      <c r="AU982" s="24"/>
      <c r="AV982" s="24"/>
      <c r="AW982" s="24"/>
      <c r="AX982" s="24"/>
      <c r="AZ982" s="171"/>
      <c r="BA982" s="171"/>
      <c r="BB982" s="57"/>
      <c r="BC982" s="203"/>
      <c r="BD982" s="24"/>
      <c r="BE982" s="151"/>
      <c r="BG982" s="151"/>
      <c r="BI982" s="151"/>
      <c r="BL982" s="152"/>
    </row>
    <row r="983" spans="1:64" s="169" customFormat="1">
      <c r="A983" s="24"/>
      <c r="B983" s="24"/>
      <c r="C983" s="57"/>
      <c r="D983" s="57"/>
      <c r="E983" s="57"/>
      <c r="F983" s="57"/>
      <c r="G983" s="57"/>
      <c r="H983" s="57"/>
      <c r="I983" s="57"/>
      <c r="J983" s="57"/>
      <c r="K983" s="57"/>
      <c r="L983" s="57"/>
      <c r="M983" s="57"/>
      <c r="N983" s="57"/>
      <c r="O983" s="63"/>
      <c r="P983" s="57"/>
      <c r="Q983" s="57"/>
      <c r="R983" s="57"/>
      <c r="S983" s="57"/>
      <c r="T983" s="57"/>
      <c r="U983" s="57"/>
      <c r="V983" s="57"/>
      <c r="W983" s="57"/>
      <c r="X983" s="57"/>
      <c r="Y983" s="57"/>
      <c r="Z983" s="57"/>
      <c r="AA983" s="57"/>
      <c r="AB983" s="57"/>
      <c r="AC983" s="57"/>
      <c r="AD983" s="57"/>
      <c r="AE983" s="57"/>
      <c r="AF983" s="64"/>
      <c r="AG983" s="64"/>
      <c r="AH983" s="64"/>
      <c r="AI983" s="64"/>
      <c r="AJ983" s="61"/>
      <c r="AL983" s="62"/>
      <c r="AM983" s="24"/>
      <c r="AS983" s="24"/>
      <c r="AT983" s="24"/>
      <c r="AU983" s="24"/>
      <c r="AV983" s="24"/>
      <c r="AW983" s="24"/>
      <c r="AX983" s="24"/>
      <c r="AZ983" s="171"/>
      <c r="BA983" s="171"/>
      <c r="BB983" s="57"/>
      <c r="BC983" s="203"/>
      <c r="BD983" s="24"/>
      <c r="BE983" s="151"/>
      <c r="BG983" s="151"/>
      <c r="BI983" s="151"/>
      <c r="BL983" s="152"/>
    </row>
    <row r="984" spans="1:64" s="169" customFormat="1">
      <c r="A984" s="24"/>
      <c r="B984" s="24"/>
      <c r="C984" s="57"/>
      <c r="D984" s="57"/>
      <c r="E984" s="57"/>
      <c r="F984" s="57"/>
      <c r="G984" s="57"/>
      <c r="H984" s="57"/>
      <c r="I984" s="57"/>
      <c r="J984" s="57"/>
      <c r="K984" s="57"/>
      <c r="L984" s="57"/>
      <c r="M984" s="57"/>
      <c r="N984" s="57"/>
      <c r="O984" s="63"/>
      <c r="P984" s="57"/>
      <c r="Q984" s="57"/>
      <c r="R984" s="57"/>
      <c r="S984" s="57"/>
      <c r="T984" s="57"/>
      <c r="U984" s="57"/>
      <c r="V984" s="57"/>
      <c r="W984" s="57"/>
      <c r="X984" s="57"/>
      <c r="Y984" s="57"/>
      <c r="Z984" s="57"/>
      <c r="AA984" s="57"/>
      <c r="AB984" s="57"/>
      <c r="AC984" s="57"/>
      <c r="AD984" s="57"/>
      <c r="AE984" s="57"/>
      <c r="AF984" s="64"/>
      <c r="AG984" s="64"/>
      <c r="AH984" s="64"/>
      <c r="AI984" s="64"/>
      <c r="AJ984" s="61"/>
      <c r="AL984" s="62"/>
      <c r="AM984" s="24"/>
      <c r="AS984" s="24"/>
      <c r="AT984" s="24"/>
      <c r="AU984" s="24"/>
      <c r="AV984" s="24"/>
      <c r="AW984" s="24"/>
      <c r="AX984" s="24"/>
      <c r="AZ984" s="171"/>
      <c r="BA984" s="171"/>
      <c r="BB984" s="57"/>
      <c r="BC984" s="203"/>
      <c r="BD984" s="24"/>
      <c r="BE984" s="151"/>
      <c r="BG984" s="151"/>
      <c r="BI984" s="151"/>
      <c r="BL984" s="152"/>
    </row>
    <row r="985" spans="1:64" s="169" customFormat="1">
      <c r="A985" s="24"/>
      <c r="B985" s="24"/>
      <c r="C985" s="57"/>
      <c r="D985" s="57"/>
      <c r="E985" s="57"/>
      <c r="F985" s="57"/>
      <c r="G985" s="57"/>
      <c r="H985" s="57"/>
      <c r="I985" s="57"/>
      <c r="J985" s="57"/>
      <c r="K985" s="57"/>
      <c r="L985" s="57"/>
      <c r="M985" s="57"/>
      <c r="N985" s="57"/>
      <c r="O985" s="63"/>
      <c r="P985" s="57"/>
      <c r="Q985" s="57"/>
      <c r="R985" s="57"/>
      <c r="S985" s="57"/>
      <c r="T985" s="57"/>
      <c r="U985" s="57"/>
      <c r="V985" s="57"/>
      <c r="W985" s="57"/>
      <c r="X985" s="57"/>
      <c r="Y985" s="57"/>
      <c r="Z985" s="57"/>
      <c r="AA985" s="57"/>
      <c r="AB985" s="57"/>
      <c r="AC985" s="57"/>
      <c r="AD985" s="57"/>
      <c r="AE985" s="57"/>
      <c r="AF985" s="64"/>
      <c r="AG985" s="64"/>
      <c r="AH985" s="64"/>
      <c r="AI985" s="64"/>
      <c r="AJ985" s="61"/>
      <c r="AL985" s="62"/>
      <c r="AM985" s="24"/>
      <c r="AS985" s="24"/>
      <c r="AT985" s="24"/>
      <c r="AU985" s="24"/>
      <c r="AV985" s="24"/>
      <c r="AW985" s="24"/>
      <c r="AX985" s="24"/>
      <c r="AZ985" s="171"/>
      <c r="BA985" s="171"/>
      <c r="BB985" s="57"/>
      <c r="BC985" s="203"/>
      <c r="BD985" s="24"/>
      <c r="BE985" s="151"/>
      <c r="BG985" s="151"/>
      <c r="BI985" s="151"/>
      <c r="BL985" s="152"/>
    </row>
    <row r="986" spans="1:64" s="169" customFormat="1">
      <c r="A986" s="24"/>
      <c r="B986" s="24"/>
      <c r="C986" s="57"/>
      <c r="D986" s="57"/>
      <c r="E986" s="57"/>
      <c r="F986" s="57"/>
      <c r="G986" s="57"/>
      <c r="H986" s="57"/>
      <c r="I986" s="57"/>
      <c r="J986" s="57"/>
      <c r="K986" s="57"/>
      <c r="L986" s="57"/>
      <c r="M986" s="57"/>
      <c r="N986" s="57"/>
      <c r="O986" s="63"/>
      <c r="P986" s="57"/>
      <c r="Q986" s="57"/>
      <c r="R986" s="57"/>
      <c r="S986" s="57"/>
      <c r="T986" s="57"/>
      <c r="U986" s="57"/>
      <c r="V986" s="57"/>
      <c r="W986" s="57"/>
      <c r="X986" s="57"/>
      <c r="Y986" s="57"/>
      <c r="Z986" s="57"/>
      <c r="AA986" s="57"/>
      <c r="AB986" s="57"/>
      <c r="AC986" s="57"/>
      <c r="AD986" s="57"/>
      <c r="AE986" s="57"/>
      <c r="AF986" s="64"/>
      <c r="AG986" s="64"/>
      <c r="AH986" s="64"/>
      <c r="AI986" s="64"/>
      <c r="AJ986" s="61"/>
      <c r="AL986" s="62"/>
      <c r="AM986" s="24"/>
      <c r="AS986" s="24"/>
      <c r="AT986" s="24"/>
      <c r="AU986" s="24"/>
      <c r="AV986" s="24"/>
      <c r="AW986" s="24"/>
      <c r="AX986" s="24"/>
      <c r="AZ986" s="171"/>
      <c r="BA986" s="171"/>
      <c r="BB986" s="57"/>
      <c r="BC986" s="203"/>
      <c r="BD986" s="24"/>
      <c r="BE986" s="151"/>
      <c r="BG986" s="151"/>
      <c r="BI986" s="151"/>
      <c r="BL986" s="152"/>
    </row>
    <row r="987" spans="1:64" s="169" customFormat="1">
      <c r="A987" s="24"/>
      <c r="B987" s="24"/>
      <c r="C987" s="57"/>
      <c r="D987" s="57"/>
      <c r="E987" s="57"/>
      <c r="F987" s="57"/>
      <c r="G987" s="57"/>
      <c r="H987" s="57"/>
      <c r="I987" s="57"/>
      <c r="J987" s="57"/>
      <c r="K987" s="57"/>
      <c r="L987" s="57"/>
      <c r="M987" s="57"/>
      <c r="N987" s="57"/>
      <c r="O987" s="63"/>
      <c r="P987" s="57"/>
      <c r="Q987" s="57"/>
      <c r="R987" s="57"/>
      <c r="S987" s="57"/>
      <c r="T987" s="57"/>
      <c r="U987" s="57"/>
      <c r="V987" s="57"/>
      <c r="W987" s="57"/>
      <c r="X987" s="57"/>
      <c r="Y987" s="57"/>
      <c r="Z987" s="57"/>
      <c r="AA987" s="57"/>
      <c r="AB987" s="57"/>
      <c r="AC987" s="57"/>
      <c r="AD987" s="57"/>
      <c r="AE987" s="57"/>
      <c r="AF987" s="64"/>
      <c r="AG987" s="64"/>
      <c r="AH987" s="64"/>
      <c r="AI987" s="64"/>
      <c r="AJ987" s="61"/>
      <c r="AL987" s="62"/>
      <c r="AM987" s="24"/>
      <c r="AS987" s="24"/>
      <c r="AT987" s="24"/>
      <c r="AU987" s="24"/>
      <c r="AV987" s="24"/>
      <c r="AW987" s="24"/>
      <c r="AX987" s="24"/>
      <c r="AZ987" s="171"/>
      <c r="BA987" s="171"/>
      <c r="BB987" s="57"/>
      <c r="BC987" s="203"/>
      <c r="BD987" s="24"/>
      <c r="BE987" s="151"/>
      <c r="BG987" s="151"/>
      <c r="BI987" s="151"/>
      <c r="BL987" s="152"/>
    </row>
    <row r="988" spans="1:64" s="169" customFormat="1">
      <c r="A988" s="24"/>
      <c r="B988" s="24"/>
      <c r="C988" s="57"/>
      <c r="D988" s="57"/>
      <c r="E988" s="57"/>
      <c r="F988" s="57"/>
      <c r="G988" s="57"/>
      <c r="H988" s="57"/>
      <c r="I988" s="57"/>
      <c r="J988" s="57"/>
      <c r="K988" s="57"/>
      <c r="L988" s="57"/>
      <c r="M988" s="57"/>
      <c r="N988" s="57"/>
      <c r="O988" s="63"/>
      <c r="P988" s="57"/>
      <c r="Q988" s="57"/>
      <c r="R988" s="57"/>
      <c r="S988" s="57"/>
      <c r="T988" s="57"/>
      <c r="U988" s="57"/>
      <c r="V988" s="57"/>
      <c r="W988" s="57"/>
      <c r="X988" s="57"/>
      <c r="Y988" s="57"/>
      <c r="Z988" s="57"/>
      <c r="AA988" s="57"/>
      <c r="AB988" s="57"/>
      <c r="AC988" s="57"/>
      <c r="AD988" s="57"/>
      <c r="AE988" s="57"/>
      <c r="AF988" s="64"/>
      <c r="AG988" s="64"/>
      <c r="AH988" s="64"/>
      <c r="AI988" s="64"/>
      <c r="AJ988" s="61"/>
      <c r="AL988" s="62"/>
      <c r="AM988" s="24"/>
      <c r="AS988" s="24"/>
      <c r="AT988" s="24"/>
      <c r="AU988" s="24"/>
      <c r="AV988" s="24"/>
      <c r="AW988" s="24"/>
      <c r="AX988" s="24"/>
      <c r="AZ988" s="171"/>
      <c r="BA988" s="171"/>
      <c r="BB988" s="57"/>
      <c r="BC988" s="203"/>
      <c r="BD988" s="24"/>
      <c r="BE988" s="151"/>
      <c r="BG988" s="151"/>
      <c r="BI988" s="151"/>
      <c r="BL988" s="152"/>
    </row>
    <row r="989" spans="1:64" s="169" customFormat="1">
      <c r="A989" s="24"/>
      <c r="B989" s="24"/>
      <c r="C989" s="57"/>
      <c r="D989" s="57"/>
      <c r="E989" s="57"/>
      <c r="F989" s="57"/>
      <c r="G989" s="57"/>
      <c r="H989" s="57"/>
      <c r="I989" s="57"/>
      <c r="J989" s="57"/>
      <c r="K989" s="57"/>
      <c r="L989" s="57"/>
      <c r="M989" s="57"/>
      <c r="N989" s="57"/>
      <c r="O989" s="63"/>
      <c r="P989" s="57"/>
      <c r="Q989" s="57"/>
      <c r="R989" s="57"/>
      <c r="S989" s="57"/>
      <c r="T989" s="57"/>
      <c r="U989" s="57"/>
      <c r="V989" s="57"/>
      <c r="W989" s="57"/>
      <c r="X989" s="57"/>
      <c r="Y989" s="57"/>
      <c r="Z989" s="57"/>
      <c r="AA989" s="57"/>
      <c r="AB989" s="57"/>
      <c r="AC989" s="57"/>
      <c r="AD989" s="57"/>
      <c r="AE989" s="57"/>
      <c r="AF989" s="64"/>
      <c r="AG989" s="64"/>
      <c r="AH989" s="64"/>
      <c r="AI989" s="64"/>
      <c r="AJ989" s="61"/>
      <c r="AL989" s="62"/>
      <c r="AM989" s="24"/>
      <c r="AS989" s="24"/>
      <c r="AT989" s="24"/>
      <c r="AU989" s="24"/>
      <c r="AV989" s="24"/>
      <c r="AW989" s="24"/>
      <c r="AX989" s="24"/>
      <c r="AZ989" s="171"/>
      <c r="BA989" s="171"/>
      <c r="BB989" s="57"/>
      <c r="BC989" s="203"/>
      <c r="BD989" s="24"/>
      <c r="BE989" s="151"/>
      <c r="BG989" s="151"/>
      <c r="BI989" s="151"/>
      <c r="BL989" s="152"/>
    </row>
    <row r="990" spans="1:64" s="169" customFormat="1">
      <c r="A990" s="24"/>
      <c r="B990" s="24"/>
      <c r="C990" s="57"/>
      <c r="D990" s="57"/>
      <c r="E990" s="57"/>
      <c r="F990" s="57"/>
      <c r="G990" s="57"/>
      <c r="H990" s="57"/>
      <c r="I990" s="57"/>
      <c r="J990" s="57"/>
      <c r="K990" s="57"/>
      <c r="L990" s="57"/>
      <c r="M990" s="57"/>
      <c r="N990" s="57"/>
      <c r="O990" s="63"/>
      <c r="P990" s="57"/>
      <c r="Q990" s="57"/>
      <c r="R990" s="57"/>
      <c r="S990" s="57"/>
      <c r="T990" s="57"/>
      <c r="U990" s="57"/>
      <c r="V990" s="57"/>
      <c r="W990" s="57"/>
      <c r="X990" s="57"/>
      <c r="Y990" s="57"/>
      <c r="Z990" s="57"/>
      <c r="AA990" s="57"/>
      <c r="AB990" s="57"/>
      <c r="AC990" s="57"/>
      <c r="AD990" s="57"/>
      <c r="AE990" s="57"/>
      <c r="AF990" s="64"/>
      <c r="AG990" s="64"/>
      <c r="AH990" s="64"/>
      <c r="AI990" s="64"/>
      <c r="AJ990" s="61"/>
      <c r="AL990" s="62"/>
      <c r="AM990" s="24"/>
      <c r="AS990" s="24"/>
      <c r="AT990" s="24"/>
      <c r="AU990" s="24"/>
      <c r="AV990" s="24"/>
      <c r="AW990" s="24"/>
      <c r="AX990" s="24"/>
      <c r="AZ990" s="171"/>
      <c r="BA990" s="171"/>
      <c r="BB990" s="57"/>
      <c r="BC990" s="203"/>
      <c r="BD990" s="24"/>
      <c r="BE990" s="151"/>
      <c r="BG990" s="151"/>
      <c r="BI990" s="151"/>
      <c r="BL990" s="152"/>
    </row>
    <row r="991" spans="1:64" s="169" customFormat="1">
      <c r="A991" s="24"/>
      <c r="B991" s="24"/>
      <c r="C991" s="57"/>
      <c r="D991" s="57"/>
      <c r="E991" s="57"/>
      <c r="F991" s="57"/>
      <c r="G991" s="57"/>
      <c r="H991" s="57"/>
      <c r="I991" s="57"/>
      <c r="J991" s="57"/>
      <c r="K991" s="57"/>
      <c r="L991" s="57"/>
      <c r="M991" s="57"/>
      <c r="N991" s="57"/>
      <c r="O991" s="63"/>
      <c r="P991" s="57"/>
      <c r="Q991" s="57"/>
      <c r="R991" s="57"/>
      <c r="S991" s="57"/>
      <c r="T991" s="57"/>
      <c r="U991" s="57"/>
      <c r="V991" s="57"/>
      <c r="W991" s="57"/>
      <c r="X991" s="57"/>
      <c r="Y991" s="57"/>
      <c r="Z991" s="57"/>
      <c r="AA991" s="57"/>
      <c r="AB991" s="57"/>
      <c r="AC991" s="57"/>
      <c r="AD991" s="57"/>
      <c r="AE991" s="57"/>
      <c r="AF991" s="64"/>
      <c r="AG991" s="64"/>
      <c r="AH991" s="64"/>
      <c r="AI991" s="64"/>
      <c r="AJ991" s="61"/>
      <c r="AL991" s="62"/>
      <c r="AM991" s="24"/>
      <c r="AS991" s="24"/>
      <c r="AT991" s="24"/>
      <c r="AU991" s="24"/>
      <c r="AV991" s="24"/>
      <c r="AW991" s="24"/>
      <c r="AX991" s="24"/>
      <c r="AZ991" s="171"/>
      <c r="BA991" s="171"/>
      <c r="BB991" s="57"/>
      <c r="BC991" s="203"/>
      <c r="BD991" s="24"/>
      <c r="BE991" s="151"/>
      <c r="BG991" s="151"/>
      <c r="BI991" s="151"/>
      <c r="BL991" s="152"/>
    </row>
    <row r="992" spans="1:64" s="169" customFormat="1">
      <c r="A992" s="24"/>
      <c r="B992" s="24"/>
      <c r="C992" s="57"/>
      <c r="D992" s="57"/>
      <c r="E992" s="57"/>
      <c r="F992" s="57"/>
      <c r="G992" s="57"/>
      <c r="H992" s="57"/>
      <c r="I992" s="57"/>
      <c r="J992" s="57"/>
      <c r="K992" s="57"/>
      <c r="L992" s="57"/>
      <c r="M992" s="57"/>
      <c r="N992" s="57"/>
      <c r="O992" s="63"/>
      <c r="P992" s="57"/>
      <c r="Q992" s="57"/>
      <c r="R992" s="57"/>
      <c r="S992" s="57"/>
      <c r="T992" s="57"/>
      <c r="U992" s="57"/>
      <c r="V992" s="57"/>
      <c r="W992" s="57"/>
      <c r="X992" s="57"/>
      <c r="Y992" s="57"/>
      <c r="Z992" s="57"/>
      <c r="AA992" s="57"/>
      <c r="AB992" s="57"/>
      <c r="AC992" s="57"/>
      <c r="AD992" s="57"/>
      <c r="AE992" s="57"/>
      <c r="AF992" s="64"/>
      <c r="AG992" s="64"/>
      <c r="AH992" s="64"/>
      <c r="AI992" s="64"/>
      <c r="AJ992" s="61"/>
      <c r="AL992" s="62"/>
      <c r="AM992" s="24"/>
      <c r="AS992" s="24"/>
      <c r="AT992" s="24"/>
      <c r="AU992" s="24"/>
      <c r="AV992" s="24"/>
      <c r="AW992" s="24"/>
      <c r="AX992" s="24"/>
      <c r="AZ992" s="171"/>
      <c r="BA992" s="171"/>
      <c r="BB992" s="57"/>
      <c r="BC992" s="203"/>
      <c r="BD992" s="24"/>
      <c r="BE992" s="151"/>
      <c r="BG992" s="151"/>
      <c r="BI992" s="151"/>
      <c r="BL992" s="152"/>
    </row>
    <row r="993" spans="1:64" s="169" customFormat="1">
      <c r="A993" s="24"/>
      <c r="B993" s="24"/>
      <c r="C993" s="57"/>
      <c r="D993" s="57"/>
      <c r="E993" s="57"/>
      <c r="F993" s="57"/>
      <c r="G993" s="57"/>
      <c r="H993" s="57"/>
      <c r="I993" s="57"/>
      <c r="J993" s="57"/>
      <c r="K993" s="57"/>
      <c r="L993" s="57"/>
      <c r="M993" s="57"/>
      <c r="N993" s="57"/>
      <c r="O993" s="63"/>
      <c r="P993" s="57"/>
      <c r="Q993" s="57"/>
      <c r="R993" s="57"/>
      <c r="S993" s="57"/>
      <c r="T993" s="57"/>
      <c r="U993" s="57"/>
      <c r="V993" s="57"/>
      <c r="W993" s="57"/>
      <c r="X993" s="57"/>
      <c r="Y993" s="57"/>
      <c r="Z993" s="57"/>
      <c r="AA993" s="57"/>
      <c r="AB993" s="57"/>
      <c r="AC993" s="57"/>
      <c r="AD993" s="57"/>
      <c r="AE993" s="57"/>
      <c r="AF993" s="64"/>
      <c r="AG993" s="64"/>
      <c r="AH993" s="64"/>
      <c r="AI993" s="64"/>
      <c r="AJ993" s="61"/>
      <c r="AL993" s="62"/>
      <c r="AM993" s="24"/>
      <c r="AS993" s="24"/>
      <c r="AT993" s="24"/>
      <c r="AU993" s="24"/>
      <c r="AV993" s="24"/>
      <c r="AW993" s="24"/>
      <c r="AX993" s="24"/>
      <c r="AZ993" s="171"/>
      <c r="BA993" s="171"/>
      <c r="BB993" s="57"/>
      <c r="BC993" s="203"/>
      <c r="BD993" s="24"/>
      <c r="BE993" s="151"/>
      <c r="BG993" s="151"/>
      <c r="BI993" s="151"/>
      <c r="BL993" s="152"/>
    </row>
    <row r="994" spans="1:64" s="169" customFormat="1">
      <c r="A994" s="24"/>
      <c r="B994" s="24"/>
      <c r="C994" s="57"/>
      <c r="D994" s="57"/>
      <c r="E994" s="57"/>
      <c r="F994" s="57"/>
      <c r="G994" s="57"/>
      <c r="H994" s="57"/>
      <c r="I994" s="57"/>
      <c r="J994" s="57"/>
      <c r="K994" s="57"/>
      <c r="L994" s="57"/>
      <c r="M994" s="57"/>
      <c r="N994" s="57"/>
      <c r="O994" s="63"/>
      <c r="P994" s="57"/>
      <c r="Q994" s="57"/>
      <c r="R994" s="57"/>
      <c r="S994" s="57"/>
      <c r="T994" s="57"/>
      <c r="U994" s="57"/>
      <c r="V994" s="57"/>
      <c r="W994" s="57"/>
      <c r="X994" s="57"/>
      <c r="Y994" s="57"/>
      <c r="Z994" s="57"/>
      <c r="AA994" s="57"/>
      <c r="AB994" s="57"/>
      <c r="AC994" s="57"/>
      <c r="AD994" s="57"/>
      <c r="AE994" s="57"/>
      <c r="AF994" s="64"/>
      <c r="AG994" s="64"/>
      <c r="AH994" s="64"/>
      <c r="AI994" s="64"/>
      <c r="AJ994" s="61"/>
      <c r="AL994" s="62"/>
      <c r="AM994" s="24"/>
      <c r="AS994" s="24"/>
      <c r="AT994" s="24"/>
      <c r="AU994" s="24"/>
      <c r="AV994" s="24"/>
      <c r="AW994" s="24"/>
      <c r="AX994" s="24"/>
      <c r="AZ994" s="171"/>
      <c r="BA994" s="171"/>
      <c r="BB994" s="57"/>
      <c r="BC994" s="203"/>
      <c r="BD994" s="24"/>
      <c r="BE994" s="151"/>
      <c r="BG994" s="151"/>
      <c r="BI994" s="151"/>
      <c r="BL994" s="152"/>
    </row>
    <row r="995" spans="1:64" s="169" customFormat="1">
      <c r="A995" s="24"/>
      <c r="B995" s="24"/>
      <c r="C995" s="57"/>
      <c r="D995" s="57"/>
      <c r="E995" s="57"/>
      <c r="F995" s="57"/>
      <c r="G995" s="57"/>
      <c r="H995" s="57"/>
      <c r="I995" s="57"/>
      <c r="J995" s="57"/>
      <c r="K995" s="57"/>
      <c r="L995" s="57"/>
      <c r="M995" s="57"/>
      <c r="N995" s="57"/>
      <c r="O995" s="63"/>
      <c r="P995" s="57"/>
      <c r="Q995" s="57"/>
      <c r="R995" s="57"/>
      <c r="S995" s="57"/>
      <c r="T995" s="57"/>
      <c r="U995" s="57"/>
      <c r="V995" s="57"/>
      <c r="W995" s="57"/>
      <c r="X995" s="57"/>
      <c r="Y995" s="57"/>
      <c r="Z995" s="57"/>
      <c r="AA995" s="57"/>
      <c r="AB995" s="57"/>
      <c r="AC995" s="57"/>
      <c r="AD995" s="57"/>
      <c r="AE995" s="57"/>
      <c r="AF995" s="64"/>
      <c r="AG995" s="64"/>
      <c r="AH995" s="64"/>
      <c r="AI995" s="64"/>
      <c r="AJ995" s="61"/>
      <c r="AL995" s="62"/>
      <c r="AM995" s="24"/>
      <c r="AS995" s="24"/>
      <c r="AT995" s="24"/>
      <c r="AU995" s="24"/>
      <c r="AV995" s="24"/>
      <c r="AW995" s="24"/>
      <c r="AX995" s="24"/>
      <c r="AZ995" s="171"/>
      <c r="BA995" s="171"/>
      <c r="BB995" s="57"/>
      <c r="BC995" s="203"/>
      <c r="BD995" s="24"/>
      <c r="BE995" s="151"/>
      <c r="BG995" s="151"/>
      <c r="BI995" s="151"/>
      <c r="BL995" s="152"/>
    </row>
    <row r="996" spans="1:64" s="169" customFormat="1">
      <c r="A996" s="24"/>
      <c r="B996" s="24"/>
      <c r="C996" s="57"/>
      <c r="D996" s="57"/>
      <c r="E996" s="57"/>
      <c r="F996" s="57"/>
      <c r="G996" s="57"/>
      <c r="H996" s="57"/>
      <c r="I996" s="57"/>
      <c r="J996" s="57"/>
      <c r="K996" s="57"/>
      <c r="L996" s="57"/>
      <c r="M996" s="57"/>
      <c r="N996" s="57"/>
      <c r="O996" s="63"/>
      <c r="P996" s="57"/>
      <c r="Q996" s="57"/>
      <c r="R996" s="57"/>
      <c r="S996" s="57"/>
      <c r="T996" s="57"/>
      <c r="U996" s="57"/>
      <c r="V996" s="57"/>
      <c r="W996" s="57"/>
      <c r="X996" s="57"/>
      <c r="Y996" s="57"/>
      <c r="Z996" s="57"/>
      <c r="AA996" s="57"/>
      <c r="AB996" s="57"/>
      <c r="AC996" s="57"/>
      <c r="AD996" s="57"/>
      <c r="AE996" s="57"/>
      <c r="AF996" s="64"/>
      <c r="AG996" s="64"/>
      <c r="AH996" s="64"/>
      <c r="AI996" s="64"/>
      <c r="AJ996" s="61"/>
      <c r="AL996" s="62"/>
      <c r="AM996" s="24"/>
      <c r="AS996" s="24"/>
      <c r="AT996" s="24"/>
      <c r="AU996" s="24"/>
      <c r="AV996" s="24"/>
      <c r="AW996" s="24"/>
      <c r="AX996" s="24"/>
      <c r="AZ996" s="171"/>
      <c r="BA996" s="171"/>
      <c r="BB996" s="57"/>
      <c r="BC996" s="203"/>
      <c r="BD996" s="24"/>
      <c r="BE996" s="151"/>
      <c r="BG996" s="151"/>
      <c r="BI996" s="151"/>
      <c r="BL996" s="152"/>
    </row>
    <row r="997" spans="1:64" s="169" customFormat="1">
      <c r="A997" s="24"/>
      <c r="B997" s="24"/>
      <c r="C997" s="57"/>
      <c r="D997" s="57"/>
      <c r="E997" s="57"/>
      <c r="F997" s="57"/>
      <c r="G997" s="57"/>
      <c r="H997" s="57"/>
      <c r="I997" s="57"/>
      <c r="J997" s="57"/>
      <c r="K997" s="57"/>
      <c r="L997" s="57"/>
      <c r="M997" s="57"/>
      <c r="N997" s="57"/>
      <c r="O997" s="63"/>
      <c r="P997" s="57"/>
      <c r="Q997" s="57"/>
      <c r="R997" s="57"/>
      <c r="S997" s="57"/>
      <c r="T997" s="57"/>
      <c r="U997" s="57"/>
      <c r="V997" s="57"/>
      <c r="W997" s="57"/>
      <c r="X997" s="57"/>
      <c r="Y997" s="57"/>
      <c r="Z997" s="57"/>
      <c r="AA997" s="57"/>
      <c r="AB997" s="57"/>
      <c r="AC997" s="57"/>
      <c r="AD997" s="57"/>
      <c r="AE997" s="57"/>
      <c r="AF997" s="64"/>
      <c r="AG997" s="64"/>
      <c r="AH997" s="64"/>
      <c r="AI997" s="64"/>
      <c r="AJ997" s="61"/>
      <c r="AL997" s="62"/>
      <c r="AM997" s="24"/>
      <c r="AS997" s="24"/>
      <c r="AT997" s="24"/>
      <c r="AU997" s="24"/>
      <c r="AV997" s="24"/>
      <c r="AW997" s="24"/>
      <c r="AX997" s="24"/>
      <c r="AZ997" s="171"/>
      <c r="BA997" s="171"/>
      <c r="BB997" s="57"/>
      <c r="BC997" s="203"/>
      <c r="BD997" s="24"/>
      <c r="BE997" s="151"/>
      <c r="BG997" s="151"/>
      <c r="BI997" s="151"/>
      <c r="BL997" s="152"/>
    </row>
    <row r="998" spans="1:64" s="169" customFormat="1">
      <c r="A998" s="24"/>
      <c r="B998" s="24"/>
      <c r="C998" s="57"/>
      <c r="D998" s="57"/>
      <c r="E998" s="57"/>
      <c r="F998" s="57"/>
      <c r="G998" s="57"/>
      <c r="H998" s="57"/>
      <c r="I998" s="57"/>
      <c r="J998" s="57"/>
      <c r="K998" s="57"/>
      <c r="L998" s="57"/>
      <c r="M998" s="57"/>
      <c r="N998" s="57"/>
      <c r="O998" s="63"/>
      <c r="P998" s="57"/>
      <c r="Q998" s="57"/>
      <c r="R998" s="57"/>
      <c r="S998" s="57"/>
      <c r="T998" s="57"/>
      <c r="U998" s="57"/>
      <c r="V998" s="57"/>
      <c r="W998" s="57"/>
      <c r="X998" s="57"/>
      <c r="Y998" s="57"/>
      <c r="Z998" s="57"/>
      <c r="AA998" s="57"/>
      <c r="AB998" s="57"/>
      <c r="AC998" s="57"/>
      <c r="AD998" s="57"/>
      <c r="AE998" s="57"/>
      <c r="AF998" s="64"/>
      <c r="AG998" s="64"/>
      <c r="AH998" s="64"/>
      <c r="AI998" s="64"/>
      <c r="AJ998" s="61"/>
      <c r="AL998" s="62"/>
      <c r="AM998" s="24"/>
      <c r="AS998" s="24"/>
      <c r="AT998" s="24"/>
      <c r="AU998" s="24"/>
      <c r="AV998" s="24"/>
      <c r="AW998" s="24"/>
      <c r="AX998" s="24"/>
      <c r="AZ998" s="171"/>
      <c r="BA998" s="171"/>
      <c r="BB998" s="57"/>
      <c r="BC998" s="203"/>
      <c r="BD998" s="24"/>
      <c r="BE998" s="151"/>
      <c r="BG998" s="151"/>
      <c r="BI998" s="151"/>
      <c r="BL998" s="152"/>
    </row>
    <row r="999" spans="1:64" s="169" customFormat="1">
      <c r="A999" s="24"/>
      <c r="B999" s="24"/>
      <c r="C999" s="57"/>
      <c r="D999" s="57"/>
      <c r="E999" s="57"/>
      <c r="F999" s="57"/>
      <c r="G999" s="57"/>
      <c r="H999" s="57"/>
      <c r="I999" s="57"/>
      <c r="J999" s="57"/>
      <c r="K999" s="57"/>
      <c r="L999" s="57"/>
      <c r="M999" s="57"/>
      <c r="N999" s="57"/>
      <c r="O999" s="63"/>
      <c r="P999" s="57"/>
      <c r="Q999" s="57"/>
      <c r="R999" s="57"/>
      <c r="S999" s="57"/>
      <c r="T999" s="57"/>
      <c r="U999" s="57"/>
      <c r="V999" s="57"/>
      <c r="W999" s="57"/>
      <c r="X999" s="57"/>
      <c r="Y999" s="57"/>
      <c r="Z999" s="57"/>
      <c r="AA999" s="57"/>
      <c r="AB999" s="57"/>
      <c r="AC999" s="57"/>
      <c r="AD999" s="57"/>
      <c r="AE999" s="57"/>
      <c r="AF999" s="64"/>
      <c r="AG999" s="64"/>
      <c r="AH999" s="64"/>
      <c r="AI999" s="64"/>
      <c r="AJ999" s="61"/>
      <c r="AL999" s="62"/>
      <c r="AM999" s="24"/>
      <c r="AS999" s="24"/>
      <c r="AT999" s="24"/>
      <c r="AU999" s="24"/>
      <c r="AV999" s="24"/>
      <c r="AW999" s="24"/>
      <c r="AX999" s="24"/>
      <c r="AZ999" s="171"/>
      <c r="BA999" s="171"/>
      <c r="BB999" s="57"/>
      <c r="BC999" s="203"/>
      <c r="BD999" s="24"/>
      <c r="BE999" s="151"/>
      <c r="BG999" s="151"/>
      <c r="BI999" s="151"/>
      <c r="BL999" s="152"/>
    </row>
    <row r="1000" spans="1:64" s="169" customFormat="1">
      <c r="A1000" s="24"/>
      <c r="B1000" s="24"/>
      <c r="C1000" s="57"/>
      <c r="D1000" s="57"/>
      <c r="E1000" s="57"/>
      <c r="F1000" s="57"/>
      <c r="G1000" s="57"/>
      <c r="H1000" s="57"/>
      <c r="I1000" s="57"/>
      <c r="J1000" s="57"/>
      <c r="K1000" s="57"/>
      <c r="L1000" s="57"/>
      <c r="M1000" s="57"/>
      <c r="N1000" s="57"/>
      <c r="O1000" s="63"/>
      <c r="P1000" s="57"/>
      <c r="Q1000" s="57"/>
      <c r="R1000" s="57"/>
      <c r="S1000" s="57"/>
      <c r="T1000" s="57"/>
      <c r="U1000" s="57"/>
      <c r="V1000" s="57"/>
      <c r="W1000" s="57"/>
      <c r="X1000" s="57"/>
      <c r="Y1000" s="57"/>
      <c r="Z1000" s="57"/>
      <c r="AA1000" s="57"/>
      <c r="AB1000" s="57"/>
      <c r="AC1000" s="57"/>
      <c r="AD1000" s="57"/>
      <c r="AE1000" s="57"/>
      <c r="AF1000" s="64"/>
      <c r="AG1000" s="64"/>
      <c r="AH1000" s="64"/>
      <c r="AI1000" s="64"/>
      <c r="AJ1000" s="61"/>
      <c r="AL1000" s="62"/>
      <c r="AM1000" s="24"/>
      <c r="AS1000" s="24"/>
      <c r="AT1000" s="24"/>
      <c r="AU1000" s="24"/>
      <c r="AV1000" s="24"/>
      <c r="AW1000" s="24"/>
      <c r="AX1000" s="24"/>
      <c r="AZ1000" s="171"/>
      <c r="BA1000" s="171"/>
      <c r="BB1000" s="57"/>
      <c r="BC1000" s="203"/>
      <c r="BD1000" s="24"/>
      <c r="BE1000" s="151"/>
      <c r="BG1000" s="151"/>
      <c r="BI1000" s="151"/>
      <c r="BL1000" s="152"/>
    </row>
    <row r="1001" spans="1:64" s="169" customFormat="1">
      <c r="A1001" s="24"/>
      <c r="B1001" s="24"/>
      <c r="C1001" s="57"/>
      <c r="D1001" s="57"/>
      <c r="E1001" s="57"/>
      <c r="F1001" s="57"/>
      <c r="G1001" s="57"/>
      <c r="H1001" s="57"/>
      <c r="I1001" s="57"/>
      <c r="J1001" s="57"/>
      <c r="K1001" s="57"/>
      <c r="L1001" s="57"/>
      <c r="M1001" s="57"/>
      <c r="N1001" s="57"/>
      <c r="O1001" s="63"/>
      <c r="P1001" s="57"/>
      <c r="Q1001" s="57"/>
      <c r="R1001" s="57"/>
      <c r="S1001" s="57"/>
      <c r="T1001" s="57"/>
      <c r="U1001" s="57"/>
      <c r="V1001" s="57"/>
      <c r="W1001" s="57"/>
      <c r="X1001" s="57"/>
      <c r="Y1001" s="57"/>
      <c r="Z1001" s="57"/>
      <c r="AA1001" s="57"/>
      <c r="AB1001" s="57"/>
      <c r="AC1001" s="57"/>
      <c r="AD1001" s="57"/>
      <c r="AE1001" s="57"/>
      <c r="AF1001" s="64"/>
      <c r="AG1001" s="64"/>
      <c r="AH1001" s="64"/>
      <c r="AI1001" s="64"/>
      <c r="AJ1001" s="61"/>
      <c r="AL1001" s="62"/>
      <c r="AM1001" s="24"/>
      <c r="AS1001" s="24"/>
      <c r="AT1001" s="24"/>
      <c r="AU1001" s="24"/>
      <c r="AV1001" s="24"/>
      <c r="AW1001" s="24"/>
      <c r="AX1001" s="24"/>
      <c r="AZ1001" s="171"/>
      <c r="BA1001" s="171"/>
      <c r="BB1001" s="57"/>
      <c r="BC1001" s="203"/>
      <c r="BD1001" s="24"/>
      <c r="BE1001" s="151"/>
      <c r="BG1001" s="151"/>
      <c r="BI1001" s="151"/>
      <c r="BL1001" s="152"/>
    </row>
    <row r="1002" spans="1:64" s="169" customFormat="1">
      <c r="A1002" s="24"/>
      <c r="B1002" s="24"/>
      <c r="C1002" s="57"/>
      <c r="D1002" s="57"/>
      <c r="E1002" s="57"/>
      <c r="F1002" s="57"/>
      <c r="G1002" s="57"/>
      <c r="H1002" s="57"/>
      <c r="I1002" s="57"/>
      <c r="J1002" s="57"/>
      <c r="K1002" s="57"/>
      <c r="L1002" s="57"/>
      <c r="M1002" s="57"/>
      <c r="N1002" s="57"/>
      <c r="O1002" s="63"/>
      <c r="P1002" s="57"/>
      <c r="Q1002" s="57"/>
      <c r="R1002" s="57"/>
      <c r="S1002" s="57"/>
      <c r="T1002" s="57"/>
      <c r="U1002" s="57"/>
      <c r="V1002" s="57"/>
      <c r="W1002" s="57"/>
      <c r="X1002" s="57"/>
      <c r="Y1002" s="57"/>
      <c r="Z1002" s="57"/>
      <c r="AA1002" s="57"/>
      <c r="AB1002" s="57"/>
      <c r="AC1002" s="57"/>
      <c r="AD1002" s="57"/>
      <c r="AE1002" s="57"/>
      <c r="AF1002" s="64"/>
      <c r="AG1002" s="64"/>
      <c r="AH1002" s="64"/>
      <c r="AI1002" s="64"/>
      <c r="AJ1002" s="61"/>
      <c r="AL1002" s="62"/>
      <c r="AM1002" s="24"/>
      <c r="AS1002" s="24"/>
      <c r="AT1002" s="24"/>
      <c r="AU1002" s="24"/>
      <c r="AV1002" s="24"/>
      <c r="AW1002" s="24"/>
      <c r="AX1002" s="24"/>
      <c r="AZ1002" s="171"/>
      <c r="BA1002" s="171"/>
      <c r="BB1002" s="57"/>
      <c r="BC1002" s="203"/>
      <c r="BD1002" s="24"/>
      <c r="BE1002" s="151"/>
      <c r="BG1002" s="151"/>
      <c r="BI1002" s="151"/>
      <c r="BL1002" s="152"/>
    </row>
    <row r="1003" spans="1:64" s="169" customFormat="1">
      <c r="A1003" s="24"/>
      <c r="B1003" s="24"/>
      <c r="C1003" s="57"/>
      <c r="D1003" s="57"/>
      <c r="E1003" s="57"/>
      <c r="F1003" s="57"/>
      <c r="G1003" s="57"/>
      <c r="H1003" s="57"/>
      <c r="I1003" s="57"/>
      <c r="J1003" s="57"/>
      <c r="K1003" s="57"/>
      <c r="L1003" s="57"/>
      <c r="M1003" s="57"/>
      <c r="N1003" s="57"/>
      <c r="O1003" s="63"/>
      <c r="P1003" s="57"/>
      <c r="Q1003" s="57"/>
      <c r="R1003" s="57"/>
      <c r="S1003" s="57"/>
      <c r="T1003" s="57"/>
      <c r="U1003" s="57"/>
      <c r="V1003" s="57"/>
      <c r="W1003" s="57"/>
      <c r="X1003" s="57"/>
      <c r="Y1003" s="57"/>
      <c r="Z1003" s="57"/>
      <c r="AA1003" s="57"/>
      <c r="AB1003" s="57"/>
      <c r="AC1003" s="57"/>
      <c r="AD1003" s="57"/>
      <c r="AE1003" s="57"/>
      <c r="AF1003" s="64"/>
      <c r="AG1003" s="64"/>
      <c r="AH1003" s="64"/>
      <c r="AI1003" s="64"/>
      <c r="AJ1003" s="61"/>
      <c r="AL1003" s="62"/>
      <c r="AM1003" s="24"/>
      <c r="AS1003" s="24"/>
      <c r="AT1003" s="24"/>
      <c r="AU1003" s="24"/>
      <c r="AV1003" s="24"/>
      <c r="AW1003" s="24"/>
      <c r="AX1003" s="24"/>
      <c r="AZ1003" s="171"/>
      <c r="BA1003" s="171"/>
      <c r="BB1003" s="57"/>
      <c r="BC1003" s="203"/>
      <c r="BD1003" s="24"/>
      <c r="BE1003" s="151"/>
      <c r="BG1003" s="151"/>
      <c r="BI1003" s="151"/>
      <c r="BL1003" s="152"/>
    </row>
    <row r="1004" spans="1:64" s="169" customFormat="1">
      <c r="A1004" s="24"/>
      <c r="B1004" s="24"/>
      <c r="C1004" s="57"/>
      <c r="D1004" s="57"/>
      <c r="E1004" s="57"/>
      <c r="F1004" s="57"/>
      <c r="G1004" s="57"/>
      <c r="H1004" s="57"/>
      <c r="I1004" s="57"/>
      <c r="J1004" s="57"/>
      <c r="K1004" s="57"/>
      <c r="L1004" s="57"/>
      <c r="M1004" s="57"/>
      <c r="N1004" s="57"/>
      <c r="O1004" s="63"/>
      <c r="P1004" s="57"/>
      <c r="Q1004" s="57"/>
      <c r="R1004" s="57"/>
      <c r="S1004" s="57"/>
      <c r="T1004" s="57"/>
      <c r="U1004" s="57"/>
      <c r="V1004" s="57"/>
      <c r="W1004" s="57"/>
      <c r="X1004" s="57"/>
      <c r="Y1004" s="57"/>
      <c r="Z1004" s="57"/>
      <c r="AA1004" s="57"/>
      <c r="AB1004" s="57"/>
      <c r="AC1004" s="57"/>
      <c r="AD1004" s="57"/>
      <c r="AE1004" s="57"/>
      <c r="AF1004" s="64"/>
      <c r="AG1004" s="64"/>
      <c r="AH1004" s="64"/>
      <c r="AI1004" s="64"/>
      <c r="AJ1004" s="61"/>
      <c r="AL1004" s="62"/>
      <c r="AM1004" s="24"/>
      <c r="AS1004" s="24"/>
      <c r="AT1004" s="24"/>
      <c r="AU1004" s="24"/>
      <c r="AV1004" s="24"/>
      <c r="AW1004" s="24"/>
      <c r="AX1004" s="24"/>
      <c r="AZ1004" s="171"/>
      <c r="BA1004" s="171"/>
      <c r="BB1004" s="57"/>
      <c r="BC1004" s="203"/>
      <c r="BD1004" s="24"/>
      <c r="BE1004" s="151"/>
      <c r="BG1004" s="151"/>
      <c r="BI1004" s="151"/>
      <c r="BL1004" s="152"/>
    </row>
    <row r="1005" spans="1:64" s="169" customFormat="1">
      <c r="A1005" s="24"/>
      <c r="B1005" s="24"/>
      <c r="C1005" s="57"/>
      <c r="D1005" s="57"/>
      <c r="E1005" s="57"/>
      <c r="F1005" s="57"/>
      <c r="G1005" s="57"/>
      <c r="H1005" s="57"/>
      <c r="I1005" s="57"/>
      <c r="J1005" s="57"/>
      <c r="K1005" s="57"/>
      <c r="L1005" s="57"/>
      <c r="M1005" s="57"/>
      <c r="N1005" s="57"/>
      <c r="O1005" s="63"/>
      <c r="P1005" s="57"/>
      <c r="Q1005" s="57"/>
      <c r="R1005" s="57"/>
      <c r="S1005" s="57"/>
      <c r="T1005" s="57"/>
      <c r="U1005" s="57"/>
      <c r="V1005" s="57"/>
      <c r="W1005" s="57"/>
      <c r="X1005" s="57"/>
      <c r="Y1005" s="57"/>
      <c r="Z1005" s="57"/>
      <c r="AA1005" s="57"/>
      <c r="AB1005" s="57"/>
      <c r="AC1005" s="57"/>
      <c r="AD1005" s="57"/>
      <c r="AE1005" s="57"/>
      <c r="AF1005" s="64"/>
      <c r="AG1005" s="64"/>
      <c r="AH1005" s="64"/>
      <c r="AI1005" s="64"/>
      <c r="AJ1005" s="61"/>
      <c r="AL1005" s="62"/>
      <c r="AM1005" s="24"/>
      <c r="AS1005" s="24"/>
      <c r="AT1005" s="24"/>
      <c r="AU1005" s="24"/>
      <c r="AV1005" s="24"/>
      <c r="AW1005" s="24"/>
      <c r="AX1005" s="24"/>
      <c r="AZ1005" s="171"/>
      <c r="BA1005" s="171"/>
      <c r="BB1005" s="57"/>
      <c r="BC1005" s="203"/>
      <c r="BD1005" s="24"/>
      <c r="BE1005" s="151"/>
      <c r="BG1005" s="151"/>
      <c r="BI1005" s="151"/>
      <c r="BL1005" s="152"/>
    </row>
    <row r="1006" spans="1:64" s="169" customFormat="1">
      <c r="A1006" s="24"/>
      <c r="B1006" s="24"/>
      <c r="C1006" s="57"/>
      <c r="D1006" s="57"/>
      <c r="E1006" s="57"/>
      <c r="F1006" s="57"/>
      <c r="G1006" s="57"/>
      <c r="H1006" s="57"/>
      <c r="I1006" s="57"/>
      <c r="J1006" s="57"/>
      <c r="K1006" s="57"/>
      <c r="L1006" s="57"/>
      <c r="M1006" s="57"/>
      <c r="N1006" s="57"/>
      <c r="O1006" s="63"/>
      <c r="P1006" s="57"/>
      <c r="Q1006" s="57"/>
      <c r="R1006" s="57"/>
      <c r="S1006" s="57"/>
      <c r="T1006" s="57"/>
      <c r="U1006" s="57"/>
      <c r="V1006" s="57"/>
      <c r="W1006" s="57"/>
      <c r="X1006" s="57"/>
      <c r="Y1006" s="57"/>
      <c r="Z1006" s="57"/>
      <c r="AA1006" s="57"/>
      <c r="AB1006" s="57"/>
      <c r="AC1006" s="57"/>
      <c r="AD1006" s="57"/>
      <c r="AE1006" s="57"/>
      <c r="AF1006" s="64"/>
      <c r="AG1006" s="64"/>
      <c r="AH1006" s="64"/>
      <c r="AI1006" s="64"/>
      <c r="AJ1006" s="61"/>
      <c r="AL1006" s="62"/>
      <c r="AM1006" s="24"/>
      <c r="AS1006" s="24"/>
      <c r="AT1006" s="24"/>
      <c r="AU1006" s="24"/>
      <c r="AV1006" s="24"/>
      <c r="AW1006" s="24"/>
      <c r="AX1006" s="24"/>
      <c r="AZ1006" s="171"/>
      <c r="BA1006" s="171"/>
      <c r="BB1006" s="57"/>
      <c r="BC1006" s="203"/>
      <c r="BD1006" s="24"/>
      <c r="BE1006" s="151"/>
      <c r="BG1006" s="151"/>
      <c r="BI1006" s="151"/>
      <c r="BL1006" s="152"/>
    </row>
    <row r="1007" spans="1:64" s="169" customFormat="1">
      <c r="A1007" s="24"/>
      <c r="B1007" s="24"/>
      <c r="C1007" s="57"/>
      <c r="D1007" s="57"/>
      <c r="E1007" s="57"/>
      <c r="F1007" s="57"/>
      <c r="G1007" s="57"/>
      <c r="H1007" s="57"/>
      <c r="I1007" s="57"/>
      <c r="J1007" s="57"/>
      <c r="K1007" s="57"/>
      <c r="L1007" s="57"/>
      <c r="M1007" s="57"/>
      <c r="N1007" s="57"/>
      <c r="O1007" s="63"/>
      <c r="P1007" s="57"/>
      <c r="Q1007" s="57"/>
      <c r="R1007" s="57"/>
      <c r="S1007" s="57"/>
      <c r="T1007" s="57"/>
      <c r="U1007" s="57"/>
      <c r="V1007" s="57"/>
      <c r="W1007" s="57"/>
      <c r="X1007" s="57"/>
      <c r="Y1007" s="57"/>
      <c r="Z1007" s="57"/>
      <c r="AA1007" s="57"/>
      <c r="AB1007" s="57"/>
      <c r="AC1007" s="57"/>
      <c r="AD1007" s="57"/>
      <c r="AE1007" s="57"/>
      <c r="AF1007" s="64"/>
      <c r="AG1007" s="64"/>
      <c r="AH1007" s="64"/>
      <c r="AI1007" s="64"/>
      <c r="AJ1007" s="61"/>
      <c r="AL1007" s="62"/>
      <c r="AM1007" s="24"/>
      <c r="AS1007" s="24"/>
      <c r="AT1007" s="24"/>
      <c r="AU1007" s="24"/>
      <c r="AV1007" s="24"/>
      <c r="AW1007" s="24"/>
      <c r="AX1007" s="24"/>
      <c r="AZ1007" s="171"/>
      <c r="BA1007" s="171"/>
      <c r="BB1007" s="57"/>
      <c r="BC1007" s="203"/>
      <c r="BD1007" s="24"/>
      <c r="BE1007" s="151"/>
      <c r="BG1007" s="151"/>
      <c r="BI1007" s="151"/>
      <c r="BL1007" s="152"/>
    </row>
    <row r="1008" spans="1:64" s="169" customFormat="1">
      <c r="A1008" s="24"/>
      <c r="B1008" s="24"/>
      <c r="C1008" s="57"/>
      <c r="D1008" s="57"/>
      <c r="E1008" s="57"/>
      <c r="F1008" s="57"/>
      <c r="G1008" s="57"/>
      <c r="H1008" s="57"/>
      <c r="I1008" s="57"/>
      <c r="J1008" s="57"/>
      <c r="K1008" s="57"/>
      <c r="L1008" s="57"/>
      <c r="M1008" s="57"/>
      <c r="N1008" s="57"/>
      <c r="O1008" s="63"/>
      <c r="P1008" s="57"/>
      <c r="Q1008" s="57"/>
      <c r="R1008" s="57"/>
      <c r="S1008" s="57"/>
      <c r="T1008" s="57"/>
      <c r="U1008" s="57"/>
      <c r="V1008" s="57"/>
      <c r="W1008" s="57"/>
      <c r="X1008" s="57"/>
      <c r="Y1008" s="57"/>
      <c r="Z1008" s="57"/>
      <c r="AA1008" s="57"/>
      <c r="AB1008" s="57"/>
      <c r="AC1008" s="57"/>
      <c r="AD1008" s="57"/>
      <c r="AE1008" s="57"/>
      <c r="AF1008" s="64"/>
      <c r="AG1008" s="64"/>
      <c r="AH1008" s="64"/>
      <c r="AI1008" s="64"/>
      <c r="AJ1008" s="61"/>
      <c r="AL1008" s="62"/>
      <c r="AM1008" s="24"/>
      <c r="AS1008" s="24"/>
      <c r="AT1008" s="24"/>
      <c r="AU1008" s="24"/>
      <c r="AV1008" s="24"/>
      <c r="AW1008" s="24"/>
      <c r="AX1008" s="24"/>
      <c r="AZ1008" s="171"/>
      <c r="BA1008" s="171"/>
      <c r="BB1008" s="57"/>
      <c r="BC1008" s="203"/>
      <c r="BD1008" s="24"/>
      <c r="BE1008" s="151"/>
      <c r="BG1008" s="151"/>
      <c r="BI1008" s="151"/>
      <c r="BL1008" s="152"/>
    </row>
    <row r="1009" spans="1:64" s="169" customFormat="1">
      <c r="A1009" s="24"/>
      <c r="B1009" s="24"/>
      <c r="C1009" s="57"/>
      <c r="D1009" s="57"/>
      <c r="E1009" s="57"/>
      <c r="F1009" s="57"/>
      <c r="G1009" s="57"/>
      <c r="H1009" s="57"/>
      <c r="I1009" s="57"/>
      <c r="J1009" s="57"/>
      <c r="K1009" s="57"/>
      <c r="L1009" s="57"/>
      <c r="M1009" s="57"/>
      <c r="N1009" s="57"/>
      <c r="O1009" s="63"/>
      <c r="P1009" s="57"/>
      <c r="Q1009" s="57"/>
      <c r="R1009" s="57"/>
      <c r="S1009" s="57"/>
      <c r="T1009" s="57"/>
      <c r="U1009" s="57"/>
      <c r="V1009" s="57"/>
      <c r="W1009" s="57"/>
      <c r="X1009" s="57"/>
      <c r="Y1009" s="57"/>
      <c r="Z1009" s="57"/>
      <c r="AA1009" s="57"/>
      <c r="AB1009" s="57"/>
      <c r="AC1009" s="57"/>
      <c r="AD1009" s="57"/>
      <c r="AE1009" s="57"/>
      <c r="AF1009" s="64"/>
      <c r="AG1009" s="64"/>
      <c r="AH1009" s="64"/>
      <c r="AI1009" s="64"/>
      <c r="AJ1009" s="61"/>
      <c r="AL1009" s="62"/>
      <c r="AM1009" s="24"/>
      <c r="AS1009" s="24"/>
      <c r="AT1009" s="24"/>
      <c r="AU1009" s="24"/>
      <c r="AV1009" s="24"/>
      <c r="AW1009" s="24"/>
      <c r="AX1009" s="24"/>
      <c r="AZ1009" s="171"/>
      <c r="BA1009" s="171"/>
      <c r="BB1009" s="57"/>
      <c r="BC1009" s="203"/>
      <c r="BD1009" s="24"/>
      <c r="BE1009" s="151"/>
      <c r="BG1009" s="151"/>
      <c r="BI1009" s="151"/>
      <c r="BL1009" s="152"/>
    </row>
    <row r="1010" spans="1:64" s="169" customFormat="1">
      <c r="A1010" s="24"/>
      <c r="B1010" s="24"/>
      <c r="C1010" s="57"/>
      <c r="D1010" s="57"/>
      <c r="E1010" s="57"/>
      <c r="F1010" s="57"/>
      <c r="G1010" s="57"/>
      <c r="H1010" s="57"/>
      <c r="I1010" s="57"/>
      <c r="J1010" s="57"/>
      <c r="K1010" s="57"/>
      <c r="L1010" s="57"/>
      <c r="M1010" s="57"/>
      <c r="N1010" s="57"/>
      <c r="O1010" s="63"/>
      <c r="P1010" s="57"/>
      <c r="Q1010" s="57"/>
      <c r="R1010" s="57"/>
      <c r="S1010" s="57"/>
      <c r="T1010" s="57"/>
      <c r="U1010" s="57"/>
      <c r="V1010" s="57"/>
      <c r="W1010" s="57"/>
      <c r="X1010" s="57"/>
      <c r="Y1010" s="57"/>
      <c r="Z1010" s="57"/>
      <c r="AA1010" s="57"/>
      <c r="AB1010" s="57"/>
      <c r="AC1010" s="57"/>
      <c r="AD1010" s="57"/>
      <c r="AE1010" s="57"/>
      <c r="AF1010" s="64"/>
      <c r="AG1010" s="64"/>
      <c r="AH1010" s="64"/>
      <c r="AI1010" s="64"/>
      <c r="AJ1010" s="61"/>
      <c r="AL1010" s="62"/>
      <c r="AM1010" s="24"/>
      <c r="AS1010" s="24"/>
      <c r="AT1010" s="24"/>
      <c r="AU1010" s="24"/>
      <c r="AV1010" s="24"/>
      <c r="AW1010" s="24"/>
      <c r="AX1010" s="24"/>
      <c r="AZ1010" s="171"/>
      <c r="BA1010" s="171"/>
      <c r="BB1010" s="57"/>
      <c r="BC1010" s="203"/>
      <c r="BD1010" s="24"/>
      <c r="BE1010" s="151"/>
      <c r="BG1010" s="151"/>
      <c r="BI1010" s="151"/>
      <c r="BL1010" s="152"/>
    </row>
    <row r="1011" spans="1:64" s="169" customFormat="1">
      <c r="A1011" s="24"/>
      <c r="B1011" s="24"/>
      <c r="C1011" s="57"/>
      <c r="D1011" s="57"/>
      <c r="E1011" s="57"/>
      <c r="F1011" s="57"/>
      <c r="G1011" s="57"/>
      <c r="H1011" s="57"/>
      <c r="I1011" s="57"/>
      <c r="J1011" s="57"/>
      <c r="K1011" s="57"/>
      <c r="L1011" s="57"/>
      <c r="M1011" s="57"/>
      <c r="N1011" s="57"/>
      <c r="O1011" s="63"/>
      <c r="P1011" s="57"/>
      <c r="Q1011" s="57"/>
      <c r="R1011" s="57"/>
      <c r="S1011" s="57"/>
      <c r="T1011" s="57"/>
      <c r="U1011" s="57"/>
      <c r="V1011" s="57"/>
      <c r="W1011" s="57"/>
      <c r="X1011" s="57"/>
      <c r="Y1011" s="57"/>
      <c r="Z1011" s="57"/>
      <c r="AA1011" s="57"/>
      <c r="AB1011" s="57"/>
      <c r="AC1011" s="57"/>
      <c r="AD1011" s="57"/>
      <c r="AE1011" s="57"/>
      <c r="AF1011" s="64"/>
      <c r="AG1011" s="64"/>
      <c r="AH1011" s="64"/>
      <c r="AI1011" s="64"/>
      <c r="AJ1011" s="61"/>
      <c r="AL1011" s="62"/>
      <c r="AM1011" s="24"/>
      <c r="AS1011" s="24"/>
      <c r="AT1011" s="24"/>
      <c r="AU1011" s="24"/>
      <c r="AV1011" s="24"/>
      <c r="AW1011" s="24"/>
      <c r="AX1011" s="24"/>
      <c r="AZ1011" s="171"/>
      <c r="BA1011" s="171"/>
      <c r="BB1011" s="57"/>
      <c r="BC1011" s="203"/>
      <c r="BD1011" s="24"/>
      <c r="BE1011" s="151"/>
      <c r="BG1011" s="151"/>
      <c r="BI1011" s="151"/>
      <c r="BL1011" s="152"/>
    </row>
    <row r="1012" spans="1:64" s="169" customFormat="1">
      <c r="A1012" s="24"/>
      <c r="B1012" s="24"/>
      <c r="C1012" s="57"/>
      <c r="D1012" s="57"/>
      <c r="E1012" s="57"/>
      <c r="F1012" s="57"/>
      <c r="G1012" s="57"/>
      <c r="H1012" s="57"/>
      <c r="I1012" s="57"/>
      <c r="J1012" s="57"/>
      <c r="K1012" s="57"/>
      <c r="L1012" s="57"/>
      <c r="M1012" s="57"/>
      <c r="N1012" s="57"/>
      <c r="O1012" s="63"/>
      <c r="P1012" s="57"/>
      <c r="Q1012" s="57"/>
      <c r="R1012" s="57"/>
      <c r="S1012" s="57"/>
      <c r="T1012" s="57"/>
      <c r="U1012" s="57"/>
      <c r="V1012" s="57"/>
      <c r="W1012" s="57"/>
      <c r="X1012" s="57"/>
      <c r="Y1012" s="57"/>
      <c r="Z1012" s="57"/>
      <c r="AA1012" s="57"/>
      <c r="AB1012" s="57"/>
      <c r="AC1012" s="57"/>
      <c r="AD1012" s="57"/>
      <c r="AE1012" s="57"/>
      <c r="AF1012" s="64"/>
      <c r="AG1012" s="64"/>
      <c r="AH1012" s="64"/>
      <c r="AI1012" s="64"/>
      <c r="AJ1012" s="61"/>
      <c r="AL1012" s="62"/>
      <c r="AM1012" s="24"/>
      <c r="AS1012" s="24"/>
      <c r="AT1012" s="24"/>
      <c r="AU1012" s="24"/>
      <c r="AV1012" s="24"/>
      <c r="AW1012" s="24"/>
      <c r="AX1012" s="24"/>
      <c r="AZ1012" s="171"/>
      <c r="BA1012" s="171"/>
      <c r="BB1012" s="57"/>
      <c r="BC1012" s="203"/>
      <c r="BD1012" s="24"/>
      <c r="BE1012" s="151"/>
      <c r="BG1012" s="151"/>
      <c r="BI1012" s="151"/>
      <c r="BL1012" s="152"/>
    </row>
    <row r="1013" spans="1:64" s="169" customFormat="1">
      <c r="A1013" s="24"/>
      <c r="B1013" s="24"/>
      <c r="C1013" s="57"/>
      <c r="D1013" s="57"/>
      <c r="E1013" s="57"/>
      <c r="F1013" s="57"/>
      <c r="G1013" s="57"/>
      <c r="H1013" s="57"/>
      <c r="I1013" s="57"/>
      <c r="J1013" s="57"/>
      <c r="K1013" s="57"/>
      <c r="L1013" s="57"/>
      <c r="M1013" s="57"/>
      <c r="N1013" s="57"/>
      <c r="O1013" s="63"/>
      <c r="P1013" s="57"/>
      <c r="Q1013" s="57"/>
      <c r="R1013" s="57"/>
      <c r="S1013" s="57"/>
      <c r="T1013" s="57"/>
      <c r="U1013" s="57"/>
      <c r="V1013" s="57"/>
      <c r="W1013" s="57"/>
      <c r="X1013" s="57"/>
      <c r="Y1013" s="57"/>
      <c r="Z1013" s="57"/>
      <c r="AA1013" s="57"/>
      <c r="AB1013" s="57"/>
      <c r="AC1013" s="57"/>
      <c r="AD1013" s="57"/>
      <c r="AE1013" s="57"/>
      <c r="AF1013" s="64"/>
      <c r="AG1013" s="64"/>
      <c r="AH1013" s="64"/>
      <c r="AI1013" s="64"/>
      <c r="AJ1013" s="61"/>
      <c r="AL1013" s="62"/>
      <c r="AM1013" s="24"/>
      <c r="AS1013" s="24"/>
      <c r="AT1013" s="24"/>
      <c r="AU1013" s="24"/>
      <c r="AV1013" s="24"/>
      <c r="AW1013" s="24"/>
      <c r="AX1013" s="24"/>
      <c r="AZ1013" s="171"/>
      <c r="BA1013" s="171"/>
      <c r="BB1013" s="57"/>
      <c r="BC1013" s="203"/>
      <c r="BD1013" s="24"/>
      <c r="BE1013" s="151"/>
      <c r="BG1013" s="151"/>
      <c r="BI1013" s="151"/>
      <c r="BL1013" s="152"/>
    </row>
    <row r="1014" spans="1:64" s="169" customFormat="1">
      <c r="A1014" s="24"/>
      <c r="B1014" s="24"/>
      <c r="C1014" s="57"/>
      <c r="D1014" s="57"/>
      <c r="E1014" s="57"/>
      <c r="F1014" s="57"/>
      <c r="G1014" s="57"/>
      <c r="H1014" s="57"/>
      <c r="I1014" s="57"/>
      <c r="J1014" s="57"/>
      <c r="K1014" s="57"/>
      <c r="L1014" s="57"/>
      <c r="M1014" s="57"/>
      <c r="N1014" s="57"/>
      <c r="O1014" s="63"/>
      <c r="P1014" s="57"/>
      <c r="Q1014" s="57"/>
      <c r="R1014" s="57"/>
      <c r="S1014" s="57"/>
      <c r="T1014" s="57"/>
      <c r="U1014" s="57"/>
      <c r="V1014" s="57"/>
      <c r="W1014" s="57"/>
      <c r="X1014" s="57"/>
      <c r="Y1014" s="57"/>
      <c r="Z1014" s="57"/>
      <c r="AA1014" s="57"/>
      <c r="AB1014" s="57"/>
      <c r="AC1014" s="57"/>
      <c r="AD1014" s="57"/>
      <c r="AE1014" s="57"/>
      <c r="AF1014" s="64"/>
      <c r="AG1014" s="64"/>
      <c r="AH1014" s="64"/>
      <c r="AI1014" s="64"/>
      <c r="AJ1014" s="61"/>
      <c r="AL1014" s="62"/>
      <c r="AM1014" s="24"/>
      <c r="AS1014" s="24"/>
      <c r="AT1014" s="24"/>
      <c r="AU1014" s="24"/>
      <c r="AV1014" s="24"/>
      <c r="AW1014" s="24"/>
      <c r="AX1014" s="24"/>
      <c r="AZ1014" s="171"/>
      <c r="BA1014" s="171"/>
      <c r="BB1014" s="57"/>
      <c r="BC1014" s="203"/>
      <c r="BD1014" s="24"/>
      <c r="BE1014" s="151"/>
      <c r="BG1014" s="151"/>
      <c r="BI1014" s="151"/>
      <c r="BL1014" s="152"/>
    </row>
    <row r="1015" spans="1:64" s="169" customFormat="1">
      <c r="A1015" s="24"/>
      <c r="B1015" s="24"/>
      <c r="C1015" s="57"/>
      <c r="D1015" s="57"/>
      <c r="E1015" s="57"/>
      <c r="F1015" s="57"/>
      <c r="G1015" s="57"/>
      <c r="H1015" s="57"/>
      <c r="I1015" s="57"/>
      <c r="J1015" s="57"/>
      <c r="K1015" s="57"/>
      <c r="L1015" s="57"/>
      <c r="M1015" s="57"/>
      <c r="N1015" s="57"/>
      <c r="O1015" s="63"/>
      <c r="P1015" s="57"/>
      <c r="Q1015" s="57"/>
      <c r="R1015" s="57"/>
      <c r="S1015" s="57"/>
      <c r="T1015" s="57"/>
      <c r="U1015" s="57"/>
      <c r="V1015" s="57"/>
      <c r="W1015" s="57"/>
      <c r="X1015" s="57"/>
      <c r="Y1015" s="57"/>
      <c r="Z1015" s="57"/>
      <c r="AA1015" s="57"/>
      <c r="AB1015" s="57"/>
      <c r="AC1015" s="57"/>
      <c r="AD1015" s="57"/>
      <c r="AE1015" s="57"/>
      <c r="AF1015" s="64"/>
      <c r="AG1015" s="64"/>
      <c r="AH1015" s="64"/>
      <c r="AI1015" s="64"/>
      <c r="AJ1015" s="61"/>
      <c r="AL1015" s="62"/>
      <c r="AM1015" s="24"/>
      <c r="AS1015" s="24"/>
      <c r="AT1015" s="24"/>
      <c r="AU1015" s="24"/>
      <c r="AV1015" s="24"/>
      <c r="AW1015" s="24"/>
      <c r="AX1015" s="24"/>
      <c r="AZ1015" s="171"/>
      <c r="BA1015" s="171"/>
      <c r="BB1015" s="57"/>
      <c r="BC1015" s="203"/>
      <c r="BD1015" s="24"/>
      <c r="BE1015" s="151"/>
      <c r="BG1015" s="151"/>
      <c r="BI1015" s="151"/>
      <c r="BL1015" s="152"/>
    </row>
    <row r="1016" spans="1:64" s="169" customFormat="1">
      <c r="A1016" s="24"/>
      <c r="B1016" s="24"/>
      <c r="C1016" s="57"/>
      <c r="D1016" s="57"/>
      <c r="E1016" s="57"/>
      <c r="F1016" s="57"/>
      <c r="G1016" s="57"/>
      <c r="H1016" s="57"/>
      <c r="I1016" s="57"/>
      <c r="J1016" s="57"/>
      <c r="K1016" s="57"/>
      <c r="L1016" s="57"/>
      <c r="M1016" s="57"/>
      <c r="N1016" s="57"/>
      <c r="O1016" s="63"/>
      <c r="P1016" s="57"/>
      <c r="Q1016" s="57"/>
      <c r="R1016" s="57"/>
      <c r="S1016" s="57"/>
      <c r="T1016" s="57"/>
      <c r="U1016" s="57"/>
      <c r="V1016" s="57"/>
      <c r="W1016" s="57"/>
      <c r="X1016" s="57"/>
      <c r="Y1016" s="57"/>
      <c r="Z1016" s="57"/>
      <c r="AA1016" s="57"/>
      <c r="AB1016" s="57"/>
      <c r="AC1016" s="57"/>
      <c r="AD1016" s="57"/>
      <c r="AE1016" s="57"/>
      <c r="AF1016" s="64"/>
      <c r="AG1016" s="64"/>
      <c r="AH1016" s="64"/>
      <c r="AI1016" s="64"/>
      <c r="AJ1016" s="61"/>
      <c r="AL1016" s="62"/>
      <c r="AM1016" s="24"/>
      <c r="AS1016" s="24"/>
      <c r="AT1016" s="24"/>
      <c r="AU1016" s="24"/>
      <c r="AV1016" s="24"/>
      <c r="AW1016" s="24"/>
      <c r="AX1016" s="24"/>
      <c r="AZ1016" s="171"/>
      <c r="BA1016" s="171"/>
      <c r="BB1016" s="57"/>
      <c r="BC1016" s="203"/>
      <c r="BD1016" s="24"/>
      <c r="BE1016" s="151"/>
      <c r="BG1016" s="151"/>
      <c r="BI1016" s="151"/>
      <c r="BL1016" s="152"/>
    </row>
    <row r="1017" spans="1:64" s="169" customFormat="1">
      <c r="A1017" s="24"/>
      <c r="B1017" s="24"/>
      <c r="C1017" s="57"/>
      <c r="D1017" s="57"/>
      <c r="E1017" s="57"/>
      <c r="F1017" s="57"/>
      <c r="G1017" s="57"/>
      <c r="H1017" s="57"/>
      <c r="I1017" s="57"/>
      <c r="J1017" s="57"/>
      <c r="K1017" s="57"/>
      <c r="L1017" s="57"/>
      <c r="M1017" s="57"/>
      <c r="N1017" s="57"/>
      <c r="O1017" s="63"/>
      <c r="P1017" s="57"/>
      <c r="Q1017" s="57"/>
      <c r="R1017" s="57"/>
      <c r="S1017" s="57"/>
      <c r="T1017" s="57"/>
      <c r="U1017" s="57"/>
      <c r="V1017" s="57"/>
      <c r="W1017" s="57"/>
      <c r="X1017" s="57"/>
      <c r="Y1017" s="57"/>
      <c r="Z1017" s="57"/>
      <c r="AA1017" s="57"/>
      <c r="AB1017" s="57"/>
      <c r="AC1017" s="57"/>
      <c r="AD1017" s="57"/>
      <c r="AE1017" s="57"/>
      <c r="AF1017" s="64"/>
      <c r="AG1017" s="64"/>
      <c r="AH1017" s="64"/>
      <c r="AI1017" s="64"/>
      <c r="AJ1017" s="61"/>
      <c r="AL1017" s="62"/>
      <c r="AM1017" s="24"/>
      <c r="AS1017" s="24"/>
      <c r="AT1017" s="24"/>
      <c r="AU1017" s="24"/>
      <c r="AV1017" s="24"/>
      <c r="AW1017" s="24"/>
      <c r="AX1017" s="24"/>
      <c r="AZ1017" s="171"/>
      <c r="BA1017" s="171"/>
      <c r="BB1017" s="57"/>
      <c r="BC1017" s="203"/>
      <c r="BD1017" s="24"/>
      <c r="BE1017" s="151"/>
      <c r="BG1017" s="151"/>
      <c r="BI1017" s="151"/>
      <c r="BL1017" s="152"/>
    </row>
    <row r="1018" spans="1:64" s="169" customFormat="1">
      <c r="A1018" s="24"/>
      <c r="B1018" s="24"/>
      <c r="C1018" s="57"/>
      <c r="D1018" s="57"/>
      <c r="E1018" s="57"/>
      <c r="F1018" s="57"/>
      <c r="G1018" s="57"/>
      <c r="H1018" s="57"/>
      <c r="I1018" s="57"/>
      <c r="J1018" s="57"/>
      <c r="K1018" s="57"/>
      <c r="L1018" s="57"/>
      <c r="M1018" s="57"/>
      <c r="N1018" s="57"/>
      <c r="O1018" s="63"/>
      <c r="P1018" s="57"/>
      <c r="Q1018" s="57"/>
      <c r="R1018" s="57"/>
      <c r="S1018" s="57"/>
      <c r="T1018" s="57"/>
      <c r="U1018" s="57"/>
      <c r="V1018" s="57"/>
      <c r="W1018" s="57"/>
      <c r="X1018" s="57"/>
      <c r="Y1018" s="57"/>
      <c r="Z1018" s="57"/>
      <c r="AA1018" s="57"/>
      <c r="AB1018" s="57"/>
      <c r="AC1018" s="57"/>
      <c r="AD1018" s="57"/>
      <c r="AE1018" s="57"/>
      <c r="AF1018" s="64"/>
      <c r="AG1018" s="64"/>
      <c r="AH1018" s="64"/>
      <c r="AI1018" s="64"/>
      <c r="AJ1018" s="61"/>
      <c r="AL1018" s="62"/>
      <c r="AM1018" s="24"/>
      <c r="AS1018" s="24"/>
      <c r="AT1018" s="24"/>
      <c r="AU1018" s="24"/>
      <c r="AV1018" s="24"/>
      <c r="AW1018" s="24"/>
      <c r="AX1018" s="24"/>
      <c r="AZ1018" s="171"/>
      <c r="BA1018" s="171"/>
      <c r="BB1018" s="57"/>
      <c r="BC1018" s="203"/>
      <c r="BD1018" s="24"/>
      <c r="BE1018" s="151"/>
      <c r="BG1018" s="151"/>
      <c r="BI1018" s="151"/>
      <c r="BL1018" s="152"/>
    </row>
    <row r="1019" spans="1:64" s="169" customFormat="1">
      <c r="A1019" s="24"/>
      <c r="B1019" s="24"/>
      <c r="C1019" s="57"/>
      <c r="D1019" s="57"/>
      <c r="E1019" s="57"/>
      <c r="F1019" s="57"/>
      <c r="G1019" s="57"/>
      <c r="H1019" s="57"/>
      <c r="I1019" s="57"/>
      <c r="J1019" s="57"/>
      <c r="K1019" s="57"/>
      <c r="L1019" s="57"/>
      <c r="M1019" s="57"/>
      <c r="N1019" s="57"/>
      <c r="O1019" s="63"/>
      <c r="P1019" s="57"/>
      <c r="Q1019" s="57"/>
      <c r="R1019" s="57"/>
      <c r="S1019" s="57"/>
      <c r="T1019" s="57"/>
      <c r="U1019" s="57"/>
      <c r="V1019" s="57"/>
      <c r="W1019" s="57"/>
      <c r="X1019" s="57"/>
      <c r="Y1019" s="57"/>
      <c r="Z1019" s="57"/>
      <c r="AA1019" s="57"/>
      <c r="AB1019" s="57"/>
      <c r="AC1019" s="57"/>
      <c r="AD1019" s="57"/>
      <c r="AE1019" s="57"/>
      <c r="AF1019" s="64"/>
      <c r="AG1019" s="64"/>
      <c r="AH1019" s="64"/>
      <c r="AI1019" s="64"/>
      <c r="AJ1019" s="61"/>
      <c r="AL1019" s="62"/>
      <c r="AM1019" s="24"/>
      <c r="AS1019" s="24"/>
      <c r="AT1019" s="24"/>
      <c r="AU1019" s="24"/>
      <c r="AV1019" s="24"/>
      <c r="AW1019" s="24"/>
      <c r="AX1019" s="24"/>
      <c r="AZ1019" s="171"/>
      <c r="BA1019" s="171"/>
      <c r="BB1019" s="57"/>
      <c r="BC1019" s="203"/>
      <c r="BD1019" s="24"/>
      <c r="BE1019" s="151"/>
      <c r="BG1019" s="151"/>
      <c r="BI1019" s="151"/>
      <c r="BL1019" s="152"/>
    </row>
    <row r="1020" spans="1:64" s="169" customFormat="1">
      <c r="A1020" s="24"/>
      <c r="B1020" s="24"/>
      <c r="C1020" s="57"/>
      <c r="D1020" s="57"/>
      <c r="E1020" s="57"/>
      <c r="F1020" s="57"/>
      <c r="G1020" s="57"/>
      <c r="H1020" s="57"/>
      <c r="I1020" s="57"/>
      <c r="J1020" s="57"/>
      <c r="K1020" s="57"/>
      <c r="L1020" s="57"/>
      <c r="M1020" s="57"/>
      <c r="N1020" s="57"/>
      <c r="O1020" s="63"/>
      <c r="P1020" s="57"/>
      <c r="Q1020" s="57"/>
      <c r="R1020" s="57"/>
      <c r="S1020" s="57"/>
      <c r="T1020" s="57"/>
      <c r="U1020" s="57"/>
      <c r="V1020" s="57"/>
      <c r="W1020" s="57"/>
      <c r="X1020" s="57"/>
      <c r="Y1020" s="57"/>
      <c r="Z1020" s="57"/>
      <c r="AA1020" s="57"/>
      <c r="AB1020" s="57"/>
      <c r="AC1020" s="57"/>
      <c r="AD1020" s="57"/>
      <c r="AE1020" s="57"/>
      <c r="AF1020" s="64"/>
      <c r="AG1020" s="64"/>
      <c r="AH1020" s="64"/>
      <c r="AI1020" s="64"/>
      <c r="AJ1020" s="61"/>
      <c r="AL1020" s="62"/>
      <c r="AM1020" s="24"/>
      <c r="AS1020" s="24"/>
      <c r="AT1020" s="24"/>
      <c r="AU1020" s="24"/>
      <c r="AV1020" s="24"/>
      <c r="AW1020" s="24"/>
      <c r="AX1020" s="24"/>
      <c r="AZ1020" s="171"/>
      <c r="BA1020" s="171"/>
      <c r="BB1020" s="57"/>
      <c r="BC1020" s="203"/>
      <c r="BD1020" s="24"/>
      <c r="BE1020" s="151"/>
      <c r="BG1020" s="151"/>
      <c r="BI1020" s="151"/>
      <c r="BL1020" s="152"/>
    </row>
    <row r="1021" spans="1:64" s="169" customFormat="1">
      <c r="A1021" s="24"/>
      <c r="B1021" s="24"/>
      <c r="C1021" s="57"/>
      <c r="D1021" s="57"/>
      <c r="E1021" s="57"/>
      <c r="F1021" s="57"/>
      <c r="G1021" s="57"/>
      <c r="H1021" s="57"/>
      <c r="I1021" s="57"/>
      <c r="J1021" s="57"/>
      <c r="K1021" s="57"/>
      <c r="L1021" s="57"/>
      <c r="M1021" s="57"/>
      <c r="N1021" s="57"/>
      <c r="O1021" s="63"/>
      <c r="P1021" s="57"/>
      <c r="Q1021" s="57"/>
      <c r="R1021" s="57"/>
      <c r="S1021" s="57"/>
      <c r="T1021" s="57"/>
      <c r="U1021" s="57"/>
      <c r="V1021" s="57"/>
      <c r="W1021" s="57"/>
      <c r="X1021" s="57"/>
      <c r="Y1021" s="57"/>
      <c r="Z1021" s="57"/>
      <c r="AA1021" s="57"/>
      <c r="AB1021" s="57"/>
      <c r="AC1021" s="57"/>
      <c r="AD1021" s="57"/>
      <c r="AE1021" s="57"/>
      <c r="AF1021" s="64"/>
      <c r="AG1021" s="64"/>
      <c r="AH1021" s="64"/>
      <c r="AI1021" s="64"/>
      <c r="AJ1021" s="61"/>
      <c r="AL1021" s="62"/>
      <c r="AM1021" s="24"/>
      <c r="AS1021" s="24"/>
      <c r="AT1021" s="24"/>
      <c r="AU1021" s="24"/>
      <c r="AV1021" s="24"/>
      <c r="AW1021" s="24"/>
      <c r="AX1021" s="24"/>
      <c r="AZ1021" s="171"/>
      <c r="BA1021" s="171"/>
      <c r="BB1021" s="57"/>
      <c r="BC1021" s="203"/>
      <c r="BD1021" s="24"/>
      <c r="BE1021" s="151"/>
      <c r="BG1021" s="151"/>
      <c r="BI1021" s="151"/>
      <c r="BL1021" s="152"/>
    </row>
    <row r="1022" spans="1:64" s="169" customFormat="1">
      <c r="A1022" s="24"/>
      <c r="B1022" s="24"/>
      <c r="C1022" s="57"/>
      <c r="D1022" s="57"/>
      <c r="E1022" s="57"/>
      <c r="F1022" s="57"/>
      <c r="G1022" s="57"/>
      <c r="H1022" s="57"/>
      <c r="I1022" s="57"/>
      <c r="J1022" s="57"/>
      <c r="K1022" s="57"/>
      <c r="L1022" s="57"/>
      <c r="M1022" s="57"/>
      <c r="N1022" s="57"/>
      <c r="O1022" s="63"/>
      <c r="P1022" s="57"/>
      <c r="Q1022" s="57"/>
      <c r="R1022" s="57"/>
      <c r="S1022" s="57"/>
      <c r="T1022" s="57"/>
      <c r="U1022" s="57"/>
      <c r="V1022" s="57"/>
      <c r="W1022" s="57"/>
      <c r="X1022" s="57"/>
      <c r="Y1022" s="57"/>
      <c r="Z1022" s="57"/>
      <c r="AA1022" s="57"/>
      <c r="AB1022" s="57"/>
      <c r="AC1022" s="57"/>
      <c r="AD1022" s="57"/>
      <c r="AE1022" s="57"/>
      <c r="AF1022" s="64"/>
      <c r="AG1022" s="64"/>
      <c r="AH1022" s="64"/>
      <c r="AI1022" s="64"/>
      <c r="AJ1022" s="61"/>
      <c r="AL1022" s="62"/>
      <c r="AM1022" s="24"/>
      <c r="AS1022" s="24"/>
      <c r="AT1022" s="24"/>
      <c r="AU1022" s="24"/>
      <c r="AV1022" s="24"/>
      <c r="AW1022" s="24"/>
      <c r="AX1022" s="24"/>
      <c r="AZ1022" s="171"/>
      <c r="BA1022" s="171"/>
      <c r="BB1022" s="57"/>
      <c r="BC1022" s="203"/>
      <c r="BD1022" s="24"/>
      <c r="BE1022" s="151"/>
      <c r="BG1022" s="151"/>
      <c r="BI1022" s="151"/>
      <c r="BL1022" s="152"/>
    </row>
    <row r="1023" spans="1:64" s="169" customFormat="1">
      <c r="A1023" s="24"/>
      <c r="B1023" s="24"/>
      <c r="C1023" s="57"/>
      <c r="D1023" s="57"/>
      <c r="E1023" s="57"/>
      <c r="F1023" s="57"/>
      <c r="G1023" s="57"/>
      <c r="H1023" s="57"/>
      <c r="I1023" s="57"/>
      <c r="J1023" s="57"/>
      <c r="K1023" s="57"/>
      <c r="L1023" s="57"/>
      <c r="M1023" s="57"/>
      <c r="N1023" s="57"/>
      <c r="O1023" s="63"/>
      <c r="P1023" s="57"/>
      <c r="Q1023" s="57"/>
      <c r="R1023" s="57"/>
      <c r="S1023" s="57"/>
      <c r="T1023" s="57"/>
      <c r="U1023" s="57"/>
      <c r="V1023" s="57"/>
      <c r="W1023" s="57"/>
      <c r="X1023" s="57"/>
      <c r="Y1023" s="57"/>
      <c r="Z1023" s="57"/>
      <c r="AA1023" s="57"/>
      <c r="AB1023" s="57"/>
      <c r="AC1023" s="57"/>
      <c r="AD1023" s="57"/>
      <c r="AE1023" s="57"/>
      <c r="AF1023" s="64"/>
      <c r="AG1023" s="64"/>
      <c r="AH1023" s="64"/>
      <c r="AI1023" s="64"/>
      <c r="AJ1023" s="61"/>
      <c r="AL1023" s="62"/>
      <c r="AM1023" s="24"/>
      <c r="AS1023" s="24"/>
      <c r="AT1023" s="24"/>
      <c r="AU1023" s="24"/>
      <c r="AV1023" s="24"/>
      <c r="AW1023" s="24"/>
      <c r="AX1023" s="24"/>
      <c r="AZ1023" s="171"/>
      <c r="BA1023" s="171"/>
      <c r="BB1023" s="57"/>
      <c r="BC1023" s="203"/>
      <c r="BD1023" s="24"/>
      <c r="BE1023" s="151"/>
      <c r="BG1023" s="151"/>
      <c r="BI1023" s="151"/>
      <c r="BL1023" s="152"/>
    </row>
    <row r="1024" spans="1:64" s="169" customFormat="1">
      <c r="A1024" s="24"/>
      <c r="B1024" s="24"/>
      <c r="C1024" s="57"/>
      <c r="D1024" s="57"/>
      <c r="E1024" s="57"/>
      <c r="F1024" s="57"/>
      <c r="G1024" s="57"/>
      <c r="H1024" s="57"/>
      <c r="I1024" s="57"/>
      <c r="J1024" s="57"/>
      <c r="K1024" s="57"/>
      <c r="L1024" s="57"/>
      <c r="M1024" s="57"/>
      <c r="N1024" s="57"/>
      <c r="O1024" s="63"/>
      <c r="P1024" s="57"/>
      <c r="Q1024" s="57"/>
      <c r="R1024" s="57"/>
      <c r="S1024" s="57"/>
      <c r="T1024" s="57"/>
      <c r="U1024" s="57"/>
      <c r="V1024" s="57"/>
      <c r="W1024" s="57"/>
      <c r="X1024" s="57"/>
      <c r="Y1024" s="57"/>
      <c r="Z1024" s="57"/>
      <c r="AA1024" s="57"/>
      <c r="AB1024" s="57"/>
      <c r="AC1024" s="57"/>
      <c r="AD1024" s="57"/>
      <c r="AE1024" s="57"/>
      <c r="AF1024" s="64"/>
      <c r="AG1024" s="64"/>
      <c r="AH1024" s="64"/>
      <c r="AI1024" s="64"/>
      <c r="AJ1024" s="61"/>
      <c r="AL1024" s="62"/>
      <c r="AM1024" s="24"/>
      <c r="AS1024" s="24"/>
      <c r="AT1024" s="24"/>
      <c r="AU1024" s="24"/>
      <c r="AV1024" s="24"/>
      <c r="AW1024" s="24"/>
      <c r="AX1024" s="24"/>
      <c r="AZ1024" s="171"/>
      <c r="BA1024" s="171"/>
      <c r="BB1024" s="57"/>
      <c r="BC1024" s="203"/>
      <c r="BD1024" s="24"/>
      <c r="BE1024" s="151"/>
      <c r="BG1024" s="151"/>
      <c r="BI1024" s="151"/>
      <c r="BL1024" s="152"/>
    </row>
    <row r="1025" spans="1:64" s="169" customFormat="1">
      <c r="A1025" s="24"/>
      <c r="B1025" s="24"/>
      <c r="C1025" s="57"/>
      <c r="D1025" s="57"/>
      <c r="E1025" s="57"/>
      <c r="F1025" s="57"/>
      <c r="G1025" s="57"/>
      <c r="H1025" s="57"/>
      <c r="I1025" s="57"/>
      <c r="J1025" s="57"/>
      <c r="K1025" s="57"/>
      <c r="L1025" s="57"/>
      <c r="M1025" s="57"/>
      <c r="N1025" s="57"/>
      <c r="O1025" s="63"/>
      <c r="P1025" s="57"/>
      <c r="Q1025" s="57"/>
      <c r="R1025" s="57"/>
      <c r="S1025" s="57"/>
      <c r="T1025" s="57"/>
      <c r="U1025" s="57"/>
      <c r="V1025" s="57"/>
      <c r="W1025" s="57"/>
      <c r="X1025" s="57"/>
      <c r="Y1025" s="57"/>
      <c r="Z1025" s="57"/>
      <c r="AA1025" s="57"/>
      <c r="AB1025" s="57"/>
      <c r="AC1025" s="57"/>
      <c r="AD1025" s="57"/>
      <c r="AE1025" s="57"/>
      <c r="AF1025" s="64"/>
      <c r="AG1025" s="64"/>
      <c r="AH1025" s="64"/>
      <c r="AI1025" s="64"/>
      <c r="AJ1025" s="61"/>
      <c r="AL1025" s="62"/>
      <c r="AM1025" s="24"/>
      <c r="AS1025" s="24"/>
      <c r="AT1025" s="24"/>
      <c r="AU1025" s="24"/>
      <c r="AV1025" s="24"/>
      <c r="AW1025" s="24"/>
      <c r="AX1025" s="24"/>
      <c r="AZ1025" s="171"/>
      <c r="BA1025" s="171"/>
      <c r="BB1025" s="57"/>
      <c r="BC1025" s="203"/>
      <c r="BD1025" s="24"/>
      <c r="BE1025" s="151"/>
      <c r="BG1025" s="151"/>
      <c r="BI1025" s="151"/>
      <c r="BL1025" s="152"/>
    </row>
    <row r="1026" spans="1:64" s="169" customFormat="1">
      <c r="A1026" s="24"/>
      <c r="B1026" s="24"/>
      <c r="C1026" s="57"/>
      <c r="D1026" s="57"/>
      <c r="E1026" s="57"/>
      <c r="F1026" s="57"/>
      <c r="G1026" s="57"/>
      <c r="H1026" s="57"/>
      <c r="I1026" s="57"/>
      <c r="J1026" s="57"/>
      <c r="K1026" s="57"/>
      <c r="L1026" s="57"/>
      <c r="M1026" s="57"/>
      <c r="N1026" s="57"/>
      <c r="O1026" s="63"/>
      <c r="P1026" s="57"/>
      <c r="Q1026" s="57"/>
      <c r="R1026" s="57"/>
      <c r="S1026" s="57"/>
      <c r="T1026" s="57"/>
      <c r="U1026" s="57"/>
      <c r="V1026" s="57"/>
      <c r="W1026" s="57"/>
      <c r="X1026" s="57"/>
      <c r="Y1026" s="57"/>
      <c r="Z1026" s="57"/>
      <c r="AA1026" s="57"/>
      <c r="AB1026" s="57"/>
      <c r="AC1026" s="57"/>
      <c r="AD1026" s="57"/>
      <c r="AE1026" s="57"/>
      <c r="AF1026" s="64"/>
      <c r="AG1026" s="64"/>
      <c r="AH1026" s="64"/>
      <c r="AI1026" s="64"/>
      <c r="AJ1026" s="61"/>
      <c r="AL1026" s="62"/>
      <c r="AM1026" s="24"/>
      <c r="AS1026" s="24"/>
      <c r="AT1026" s="24"/>
      <c r="AU1026" s="24"/>
      <c r="AV1026" s="24"/>
      <c r="AW1026" s="24"/>
      <c r="AX1026" s="24"/>
      <c r="AZ1026" s="171"/>
      <c r="BA1026" s="171"/>
      <c r="BB1026" s="57"/>
      <c r="BC1026" s="203"/>
      <c r="BD1026" s="24"/>
      <c r="BE1026" s="151"/>
      <c r="BG1026" s="151"/>
      <c r="BI1026" s="151"/>
      <c r="BL1026" s="152"/>
    </row>
    <row r="1027" spans="1:64" s="169" customFormat="1">
      <c r="A1027" s="24"/>
      <c r="B1027" s="24"/>
      <c r="C1027" s="57"/>
      <c r="D1027" s="57"/>
      <c r="E1027" s="57"/>
      <c r="F1027" s="57"/>
      <c r="G1027" s="57"/>
      <c r="H1027" s="57"/>
      <c r="I1027" s="57"/>
      <c r="J1027" s="57"/>
      <c r="K1027" s="57"/>
      <c r="L1027" s="57"/>
      <c r="M1027" s="57"/>
      <c r="N1027" s="57"/>
      <c r="O1027" s="63"/>
      <c r="P1027" s="57"/>
      <c r="Q1027" s="57"/>
      <c r="R1027" s="57"/>
      <c r="S1027" s="57"/>
      <c r="T1027" s="57"/>
      <c r="U1027" s="57"/>
      <c r="V1027" s="57"/>
      <c r="W1027" s="57"/>
      <c r="X1027" s="57"/>
      <c r="Y1027" s="57"/>
      <c r="Z1027" s="57"/>
      <c r="AA1027" s="57"/>
      <c r="AB1027" s="57"/>
      <c r="AC1027" s="57"/>
      <c r="AD1027" s="57"/>
      <c r="AE1027" s="57"/>
      <c r="AF1027" s="64"/>
      <c r="AG1027" s="64"/>
      <c r="AH1027" s="64"/>
      <c r="AI1027" s="64"/>
      <c r="AJ1027" s="61"/>
      <c r="AL1027" s="62"/>
      <c r="AM1027" s="24"/>
      <c r="AS1027" s="24"/>
      <c r="AT1027" s="24"/>
      <c r="AU1027" s="24"/>
      <c r="AV1027" s="24"/>
      <c r="AW1027" s="24"/>
      <c r="AX1027" s="24"/>
      <c r="AZ1027" s="171"/>
      <c r="BA1027" s="171"/>
      <c r="BB1027" s="57"/>
      <c r="BC1027" s="203"/>
      <c r="BD1027" s="24"/>
      <c r="BE1027" s="151"/>
      <c r="BG1027" s="151"/>
      <c r="BI1027" s="151"/>
      <c r="BL1027" s="152"/>
    </row>
    <row r="1028" spans="1:64" s="169" customFormat="1">
      <c r="A1028" s="24"/>
      <c r="B1028" s="24"/>
      <c r="C1028" s="57"/>
      <c r="D1028" s="57"/>
      <c r="E1028" s="57"/>
      <c r="F1028" s="57"/>
      <c r="G1028" s="57"/>
      <c r="H1028" s="57"/>
      <c r="I1028" s="57"/>
      <c r="J1028" s="57"/>
      <c r="K1028" s="57"/>
      <c r="L1028" s="57"/>
      <c r="M1028" s="57"/>
      <c r="N1028" s="57"/>
      <c r="O1028" s="63"/>
      <c r="P1028" s="57"/>
      <c r="Q1028" s="57"/>
      <c r="R1028" s="57"/>
      <c r="S1028" s="57"/>
      <c r="T1028" s="57"/>
      <c r="U1028" s="57"/>
      <c r="V1028" s="57"/>
      <c r="W1028" s="57"/>
      <c r="X1028" s="57"/>
      <c r="Y1028" s="57"/>
      <c r="Z1028" s="57"/>
      <c r="AA1028" s="57"/>
      <c r="AB1028" s="57"/>
      <c r="AC1028" s="57"/>
      <c r="AD1028" s="57"/>
      <c r="AE1028" s="57"/>
      <c r="AF1028" s="64"/>
      <c r="AG1028" s="64"/>
      <c r="AH1028" s="64"/>
      <c r="AI1028" s="64"/>
      <c r="AJ1028" s="61"/>
      <c r="AL1028" s="62"/>
      <c r="AM1028" s="24"/>
      <c r="AS1028" s="24"/>
      <c r="AT1028" s="24"/>
      <c r="AU1028" s="24"/>
      <c r="AV1028" s="24"/>
      <c r="AW1028" s="24"/>
      <c r="AX1028" s="24"/>
      <c r="AZ1028" s="171"/>
      <c r="BA1028" s="171"/>
      <c r="BB1028" s="57"/>
      <c r="BC1028" s="203"/>
      <c r="BD1028" s="24"/>
      <c r="BE1028" s="151"/>
      <c r="BG1028" s="151"/>
      <c r="BI1028" s="151"/>
      <c r="BL1028" s="152"/>
    </row>
    <row r="1029" spans="1:64" s="169" customFormat="1">
      <c r="A1029" s="24"/>
      <c r="B1029" s="24"/>
      <c r="C1029" s="57"/>
      <c r="D1029" s="57"/>
      <c r="E1029" s="57"/>
      <c r="F1029" s="57"/>
      <c r="G1029" s="57"/>
      <c r="H1029" s="57"/>
      <c r="I1029" s="57"/>
      <c r="J1029" s="57"/>
      <c r="K1029" s="57"/>
      <c r="L1029" s="57"/>
      <c r="M1029" s="57"/>
      <c r="N1029" s="57"/>
      <c r="O1029" s="63"/>
      <c r="P1029" s="57"/>
      <c r="Q1029" s="57"/>
      <c r="R1029" s="57"/>
      <c r="S1029" s="57"/>
      <c r="T1029" s="57"/>
      <c r="U1029" s="57"/>
      <c r="V1029" s="57"/>
      <c r="W1029" s="57"/>
      <c r="X1029" s="57"/>
      <c r="Y1029" s="57"/>
      <c r="Z1029" s="57"/>
      <c r="AA1029" s="57"/>
      <c r="AB1029" s="57"/>
      <c r="AC1029" s="57"/>
      <c r="AD1029" s="57"/>
      <c r="AE1029" s="57"/>
      <c r="AF1029" s="64"/>
      <c r="AG1029" s="64"/>
      <c r="AH1029" s="64"/>
      <c r="AI1029" s="64"/>
      <c r="AJ1029" s="61"/>
      <c r="AL1029" s="62"/>
      <c r="AM1029" s="24"/>
      <c r="AS1029" s="24"/>
      <c r="AT1029" s="24"/>
      <c r="AU1029" s="24"/>
      <c r="AV1029" s="24"/>
      <c r="AW1029" s="24"/>
      <c r="AX1029" s="24"/>
      <c r="AZ1029" s="171"/>
      <c r="BA1029" s="171"/>
      <c r="BB1029" s="57"/>
      <c r="BC1029" s="203"/>
      <c r="BD1029" s="24"/>
      <c r="BE1029" s="151"/>
      <c r="BG1029" s="151"/>
      <c r="BI1029" s="151"/>
      <c r="BL1029" s="152"/>
    </row>
    <row r="1030" spans="1:64" s="169" customFormat="1">
      <c r="A1030" s="24"/>
      <c r="B1030" s="24"/>
      <c r="C1030" s="57"/>
      <c r="D1030" s="57"/>
      <c r="E1030" s="57"/>
      <c r="F1030" s="57"/>
      <c r="G1030" s="57"/>
      <c r="H1030" s="57"/>
      <c r="I1030" s="57"/>
      <c r="J1030" s="57"/>
      <c r="K1030" s="57"/>
      <c r="L1030" s="57"/>
      <c r="M1030" s="57"/>
      <c r="N1030" s="57"/>
      <c r="O1030" s="63"/>
      <c r="P1030" s="57"/>
      <c r="Q1030" s="57"/>
      <c r="R1030" s="57"/>
      <c r="S1030" s="57"/>
      <c r="T1030" s="57"/>
      <c r="U1030" s="57"/>
      <c r="V1030" s="57"/>
      <c r="W1030" s="57"/>
      <c r="X1030" s="57"/>
      <c r="Y1030" s="57"/>
      <c r="Z1030" s="57"/>
      <c r="AA1030" s="57"/>
      <c r="AB1030" s="57"/>
      <c r="AC1030" s="57"/>
      <c r="AD1030" s="57"/>
      <c r="AE1030" s="57"/>
      <c r="AF1030" s="64"/>
      <c r="AG1030" s="64"/>
      <c r="AH1030" s="64"/>
      <c r="AI1030" s="64"/>
      <c r="AJ1030" s="61"/>
      <c r="AL1030" s="62"/>
      <c r="AM1030" s="24"/>
      <c r="AS1030" s="24"/>
      <c r="AT1030" s="24"/>
      <c r="AU1030" s="24"/>
      <c r="AV1030" s="24"/>
      <c r="AW1030" s="24"/>
      <c r="AX1030" s="24"/>
      <c r="AZ1030" s="171"/>
      <c r="BA1030" s="171"/>
      <c r="BB1030" s="57"/>
      <c r="BC1030" s="203"/>
      <c r="BD1030" s="24"/>
      <c r="BE1030" s="151"/>
      <c r="BG1030" s="151"/>
      <c r="BI1030" s="151"/>
      <c r="BL1030" s="152"/>
    </row>
    <row r="1031" spans="1:64" s="169" customFormat="1">
      <c r="A1031" s="24"/>
      <c r="B1031" s="24"/>
      <c r="C1031" s="57"/>
      <c r="D1031" s="57"/>
      <c r="E1031" s="57"/>
      <c r="F1031" s="57"/>
      <c r="G1031" s="57"/>
      <c r="H1031" s="57"/>
      <c r="I1031" s="57"/>
      <c r="J1031" s="57"/>
      <c r="K1031" s="57"/>
      <c r="L1031" s="57"/>
      <c r="M1031" s="57"/>
      <c r="N1031" s="57"/>
      <c r="O1031" s="63"/>
      <c r="P1031" s="57"/>
      <c r="Q1031" s="57"/>
      <c r="R1031" s="57"/>
      <c r="S1031" s="57"/>
      <c r="T1031" s="57"/>
      <c r="U1031" s="57"/>
      <c r="V1031" s="57"/>
      <c r="W1031" s="57"/>
      <c r="X1031" s="57"/>
      <c r="Y1031" s="57"/>
      <c r="Z1031" s="57"/>
      <c r="AA1031" s="57"/>
      <c r="AB1031" s="57"/>
      <c r="AC1031" s="57"/>
      <c r="AD1031" s="57"/>
      <c r="AE1031" s="57"/>
      <c r="AF1031" s="64"/>
      <c r="AG1031" s="64"/>
      <c r="AH1031" s="64"/>
      <c r="AI1031" s="64"/>
      <c r="AJ1031" s="61"/>
      <c r="AL1031" s="62"/>
      <c r="AM1031" s="24"/>
      <c r="AS1031" s="24"/>
      <c r="AT1031" s="24"/>
      <c r="AU1031" s="24"/>
      <c r="AV1031" s="24"/>
      <c r="AW1031" s="24"/>
      <c r="AX1031" s="24"/>
      <c r="AZ1031" s="171"/>
      <c r="BA1031" s="171"/>
      <c r="BB1031" s="57"/>
      <c r="BC1031" s="203"/>
      <c r="BD1031" s="24"/>
      <c r="BE1031" s="151"/>
      <c r="BG1031" s="151"/>
      <c r="BI1031" s="151"/>
      <c r="BL1031" s="152"/>
    </row>
    <row r="1032" spans="1:64" s="169" customFormat="1">
      <c r="A1032" s="24"/>
      <c r="B1032" s="24"/>
      <c r="C1032" s="57"/>
      <c r="D1032" s="57"/>
      <c r="E1032" s="57"/>
      <c r="F1032" s="57"/>
      <c r="G1032" s="57"/>
      <c r="H1032" s="57"/>
      <c r="I1032" s="57"/>
      <c r="J1032" s="57"/>
      <c r="K1032" s="57"/>
      <c r="L1032" s="57"/>
      <c r="M1032" s="57"/>
      <c r="N1032" s="57"/>
      <c r="O1032" s="63"/>
      <c r="P1032" s="57"/>
      <c r="Q1032" s="57"/>
      <c r="R1032" s="57"/>
      <c r="S1032" s="57"/>
      <c r="T1032" s="57"/>
      <c r="U1032" s="57"/>
      <c r="V1032" s="57"/>
      <c r="W1032" s="57"/>
      <c r="X1032" s="57"/>
      <c r="Y1032" s="57"/>
      <c r="Z1032" s="57"/>
      <c r="AA1032" s="57"/>
      <c r="AB1032" s="57"/>
      <c r="AC1032" s="57"/>
      <c r="AD1032" s="57"/>
      <c r="AE1032" s="57"/>
      <c r="AF1032" s="64"/>
      <c r="AG1032" s="64"/>
      <c r="AH1032" s="64"/>
      <c r="AI1032" s="64"/>
      <c r="AJ1032" s="61"/>
      <c r="AL1032" s="62"/>
      <c r="AM1032" s="24"/>
      <c r="AS1032" s="24"/>
      <c r="AT1032" s="24"/>
      <c r="AU1032" s="24"/>
      <c r="AV1032" s="24"/>
      <c r="AW1032" s="24"/>
      <c r="AX1032" s="24"/>
      <c r="AZ1032" s="171"/>
      <c r="BA1032" s="171"/>
      <c r="BB1032" s="57"/>
      <c r="BC1032" s="203"/>
      <c r="BD1032" s="24"/>
      <c r="BE1032" s="151"/>
      <c r="BG1032" s="151"/>
      <c r="BI1032" s="151"/>
      <c r="BL1032" s="152"/>
    </row>
    <row r="1033" spans="1:64" s="169" customFormat="1">
      <c r="A1033" s="24"/>
      <c r="B1033" s="24"/>
      <c r="C1033" s="57"/>
      <c r="D1033" s="57"/>
      <c r="E1033" s="57"/>
      <c r="F1033" s="57"/>
      <c r="G1033" s="57"/>
      <c r="H1033" s="57"/>
      <c r="I1033" s="57"/>
      <c r="J1033" s="57"/>
      <c r="K1033" s="57"/>
      <c r="L1033" s="57"/>
      <c r="M1033" s="57"/>
      <c r="N1033" s="57"/>
      <c r="O1033" s="63"/>
      <c r="P1033" s="57"/>
      <c r="Q1033" s="57"/>
      <c r="R1033" s="57"/>
      <c r="S1033" s="57"/>
      <c r="T1033" s="57"/>
      <c r="U1033" s="57"/>
      <c r="V1033" s="57"/>
      <c r="W1033" s="57"/>
      <c r="X1033" s="57"/>
      <c r="Y1033" s="57"/>
      <c r="Z1033" s="57"/>
      <c r="AA1033" s="57"/>
      <c r="AB1033" s="57"/>
      <c r="AC1033" s="57"/>
      <c r="AD1033" s="57"/>
      <c r="AE1033" s="57"/>
      <c r="AF1033" s="64"/>
      <c r="AG1033" s="64"/>
      <c r="AH1033" s="64"/>
      <c r="AI1033" s="64"/>
      <c r="AJ1033" s="61"/>
      <c r="AL1033" s="62"/>
      <c r="AM1033" s="24"/>
      <c r="AS1033" s="24"/>
      <c r="AT1033" s="24"/>
      <c r="AU1033" s="24"/>
      <c r="AV1033" s="24"/>
      <c r="AW1033" s="24"/>
      <c r="AX1033" s="24"/>
      <c r="AZ1033" s="171"/>
      <c r="BA1033" s="171"/>
      <c r="BB1033" s="57"/>
      <c r="BC1033" s="203"/>
      <c r="BD1033" s="24"/>
      <c r="BE1033" s="151"/>
      <c r="BG1033" s="151"/>
      <c r="BI1033" s="151"/>
      <c r="BL1033" s="152"/>
    </row>
    <row r="1034" spans="1:64" s="169" customFormat="1">
      <c r="A1034" s="24"/>
      <c r="B1034" s="24"/>
      <c r="C1034" s="57"/>
      <c r="D1034" s="57"/>
      <c r="E1034" s="57"/>
      <c r="F1034" s="57"/>
      <c r="G1034" s="57"/>
      <c r="H1034" s="57"/>
      <c r="I1034" s="57"/>
      <c r="J1034" s="57"/>
      <c r="K1034" s="57"/>
      <c r="L1034" s="57"/>
      <c r="M1034" s="57"/>
      <c r="N1034" s="57"/>
      <c r="O1034" s="63"/>
      <c r="P1034" s="57"/>
      <c r="Q1034" s="57"/>
      <c r="R1034" s="57"/>
      <c r="S1034" s="57"/>
      <c r="T1034" s="57"/>
      <c r="U1034" s="57"/>
      <c r="V1034" s="57"/>
      <c r="W1034" s="57"/>
      <c r="X1034" s="57"/>
      <c r="Y1034" s="57"/>
      <c r="Z1034" s="57"/>
      <c r="AA1034" s="57"/>
      <c r="AB1034" s="57"/>
      <c r="AC1034" s="57"/>
      <c r="AD1034" s="57"/>
      <c r="AE1034" s="57"/>
      <c r="AF1034" s="64"/>
      <c r="AG1034" s="64"/>
      <c r="AH1034" s="64"/>
      <c r="AI1034" s="64"/>
      <c r="AJ1034" s="61"/>
      <c r="AL1034" s="62"/>
      <c r="AM1034" s="24"/>
      <c r="AS1034" s="24"/>
      <c r="AT1034" s="24"/>
      <c r="AU1034" s="24"/>
      <c r="AV1034" s="24"/>
      <c r="AW1034" s="24"/>
      <c r="AX1034" s="24"/>
      <c r="AZ1034" s="171"/>
      <c r="BA1034" s="171"/>
      <c r="BB1034" s="57"/>
      <c r="BC1034" s="203"/>
      <c r="BD1034" s="24"/>
      <c r="BE1034" s="151"/>
      <c r="BG1034" s="151"/>
      <c r="BI1034" s="151"/>
      <c r="BL1034" s="152"/>
    </row>
    <row r="1035" spans="1:64" s="169" customFormat="1">
      <c r="A1035" s="24"/>
      <c r="B1035" s="24"/>
      <c r="C1035" s="57"/>
      <c r="D1035" s="57"/>
      <c r="E1035" s="57"/>
      <c r="F1035" s="57"/>
      <c r="G1035" s="57"/>
      <c r="H1035" s="57"/>
      <c r="I1035" s="57"/>
      <c r="J1035" s="57"/>
      <c r="K1035" s="57"/>
      <c r="L1035" s="57"/>
      <c r="M1035" s="57"/>
      <c r="N1035" s="57"/>
      <c r="O1035" s="63"/>
      <c r="P1035" s="57"/>
      <c r="Q1035" s="57"/>
      <c r="R1035" s="57"/>
      <c r="S1035" s="57"/>
      <c r="T1035" s="57"/>
      <c r="U1035" s="57"/>
      <c r="V1035" s="57"/>
      <c r="W1035" s="57"/>
      <c r="X1035" s="57"/>
      <c r="Y1035" s="57"/>
      <c r="Z1035" s="57"/>
      <c r="AA1035" s="57"/>
      <c r="AB1035" s="57"/>
      <c r="AC1035" s="57"/>
      <c r="AD1035" s="57"/>
      <c r="AE1035" s="57"/>
      <c r="AF1035" s="64"/>
      <c r="AG1035" s="64"/>
      <c r="AH1035" s="64"/>
      <c r="AI1035" s="64"/>
      <c r="AJ1035" s="61"/>
      <c r="AL1035" s="62"/>
      <c r="AM1035" s="24"/>
      <c r="AS1035" s="24"/>
      <c r="AT1035" s="24"/>
      <c r="AU1035" s="24"/>
      <c r="AV1035" s="24"/>
      <c r="AW1035" s="24"/>
      <c r="AX1035" s="24"/>
      <c r="AZ1035" s="171"/>
      <c r="BA1035" s="171"/>
      <c r="BB1035" s="57"/>
      <c r="BC1035" s="203"/>
      <c r="BD1035" s="24"/>
      <c r="BE1035" s="151"/>
      <c r="BG1035" s="151"/>
      <c r="BI1035" s="151"/>
      <c r="BL1035" s="152"/>
    </row>
    <row r="1036" spans="1:64" s="169" customFormat="1">
      <c r="A1036" s="24"/>
      <c r="B1036" s="24"/>
      <c r="C1036" s="57"/>
      <c r="D1036" s="57"/>
      <c r="E1036" s="57"/>
      <c r="F1036" s="57"/>
      <c r="G1036" s="57"/>
      <c r="H1036" s="57"/>
      <c r="I1036" s="57"/>
      <c r="J1036" s="57"/>
      <c r="K1036" s="57"/>
      <c r="L1036" s="57"/>
      <c r="M1036" s="57"/>
      <c r="N1036" s="57"/>
      <c r="O1036" s="63"/>
      <c r="P1036" s="57"/>
      <c r="Q1036" s="57"/>
      <c r="R1036" s="57"/>
      <c r="S1036" s="57"/>
      <c r="T1036" s="57"/>
      <c r="U1036" s="57"/>
      <c r="V1036" s="57"/>
      <c r="W1036" s="57"/>
      <c r="X1036" s="57"/>
      <c r="Y1036" s="57"/>
      <c r="Z1036" s="57"/>
      <c r="AA1036" s="57"/>
      <c r="AB1036" s="57"/>
      <c r="AC1036" s="57"/>
      <c r="AD1036" s="57"/>
      <c r="AE1036" s="57"/>
      <c r="AF1036" s="64"/>
      <c r="AG1036" s="64"/>
      <c r="AH1036" s="64"/>
      <c r="AI1036" s="64"/>
      <c r="AJ1036" s="61"/>
      <c r="AL1036" s="62"/>
      <c r="AM1036" s="24"/>
      <c r="AS1036" s="24"/>
      <c r="AT1036" s="24"/>
      <c r="AU1036" s="24"/>
      <c r="AV1036" s="24"/>
      <c r="AW1036" s="24"/>
      <c r="AX1036" s="24"/>
      <c r="AZ1036" s="171"/>
      <c r="BA1036" s="171"/>
      <c r="BB1036" s="57"/>
      <c r="BC1036" s="203"/>
      <c r="BD1036" s="24"/>
      <c r="BE1036" s="151"/>
      <c r="BG1036" s="151"/>
      <c r="BI1036" s="151"/>
      <c r="BL1036" s="152"/>
    </row>
    <row r="1037" spans="1:64" s="169" customFormat="1">
      <c r="A1037" s="24"/>
      <c r="B1037" s="24"/>
      <c r="C1037" s="57"/>
      <c r="D1037" s="57"/>
      <c r="E1037" s="57"/>
      <c r="F1037" s="57"/>
      <c r="G1037" s="57"/>
      <c r="H1037" s="57"/>
      <c r="I1037" s="57"/>
      <c r="J1037" s="57"/>
      <c r="K1037" s="57"/>
      <c r="L1037" s="57"/>
      <c r="M1037" s="57"/>
      <c r="N1037" s="57"/>
      <c r="O1037" s="63"/>
      <c r="P1037" s="57"/>
      <c r="Q1037" s="57"/>
      <c r="R1037" s="57"/>
      <c r="S1037" s="57"/>
      <c r="T1037" s="57"/>
      <c r="U1037" s="57"/>
      <c r="V1037" s="57"/>
      <c r="W1037" s="57"/>
      <c r="X1037" s="57"/>
      <c r="Y1037" s="57"/>
      <c r="Z1037" s="57"/>
      <c r="AA1037" s="57"/>
      <c r="AB1037" s="57"/>
      <c r="AC1037" s="57"/>
      <c r="AD1037" s="57"/>
      <c r="AE1037" s="57"/>
      <c r="AF1037" s="64"/>
      <c r="AG1037" s="64"/>
      <c r="AH1037" s="64"/>
      <c r="AI1037" s="64"/>
      <c r="AJ1037" s="61"/>
      <c r="AL1037" s="62"/>
      <c r="AM1037" s="24"/>
      <c r="AS1037" s="24"/>
      <c r="AT1037" s="24"/>
      <c r="AU1037" s="24"/>
      <c r="AV1037" s="24"/>
      <c r="AW1037" s="24"/>
      <c r="AX1037" s="24"/>
      <c r="AZ1037" s="171"/>
      <c r="BA1037" s="171"/>
      <c r="BB1037" s="57"/>
      <c r="BC1037" s="203"/>
      <c r="BD1037" s="24"/>
      <c r="BE1037" s="151"/>
      <c r="BG1037" s="151"/>
      <c r="BI1037" s="151"/>
      <c r="BL1037" s="152"/>
    </row>
    <row r="1038" spans="1:64" s="169" customFormat="1">
      <c r="A1038" s="24"/>
      <c r="B1038" s="24"/>
      <c r="C1038" s="57"/>
      <c r="D1038" s="57"/>
      <c r="E1038" s="57"/>
      <c r="F1038" s="57"/>
      <c r="G1038" s="57"/>
      <c r="H1038" s="57"/>
      <c r="I1038" s="57"/>
      <c r="J1038" s="57"/>
      <c r="K1038" s="57"/>
      <c r="L1038" s="57"/>
      <c r="M1038" s="57"/>
      <c r="N1038" s="57"/>
      <c r="O1038" s="63"/>
      <c r="P1038" s="57"/>
      <c r="Q1038" s="57"/>
      <c r="R1038" s="57"/>
      <c r="S1038" s="57"/>
      <c r="T1038" s="57"/>
      <c r="U1038" s="57"/>
      <c r="V1038" s="57"/>
      <c r="W1038" s="57"/>
      <c r="X1038" s="57"/>
      <c r="Y1038" s="57"/>
      <c r="Z1038" s="57"/>
      <c r="AA1038" s="57"/>
      <c r="AB1038" s="57"/>
      <c r="AC1038" s="57"/>
      <c r="AD1038" s="57"/>
      <c r="AE1038" s="57"/>
      <c r="AF1038" s="64"/>
      <c r="AG1038" s="64"/>
      <c r="AH1038" s="64"/>
      <c r="AI1038" s="64"/>
      <c r="AJ1038" s="61"/>
      <c r="AL1038" s="62"/>
      <c r="AM1038" s="24"/>
      <c r="AS1038" s="24"/>
      <c r="AT1038" s="24"/>
      <c r="AU1038" s="24"/>
      <c r="AV1038" s="24"/>
      <c r="AW1038" s="24"/>
      <c r="AX1038" s="24"/>
      <c r="AZ1038" s="171"/>
      <c r="BA1038" s="171"/>
      <c r="BB1038" s="57"/>
      <c r="BC1038" s="203"/>
      <c r="BD1038" s="24"/>
      <c r="BE1038" s="151"/>
      <c r="BG1038" s="151"/>
      <c r="BI1038" s="151"/>
      <c r="BL1038" s="152"/>
    </row>
    <row r="1039" spans="1:64" s="169" customFormat="1">
      <c r="A1039" s="24"/>
      <c r="B1039" s="24"/>
      <c r="C1039" s="57"/>
      <c r="D1039" s="57"/>
      <c r="E1039" s="57"/>
      <c r="F1039" s="57"/>
      <c r="G1039" s="57"/>
      <c r="H1039" s="57"/>
      <c r="I1039" s="57"/>
      <c r="J1039" s="57"/>
      <c r="K1039" s="57"/>
      <c r="L1039" s="57"/>
      <c r="M1039" s="57"/>
      <c r="N1039" s="57"/>
      <c r="O1039" s="63"/>
      <c r="P1039" s="57"/>
      <c r="Q1039" s="57"/>
      <c r="R1039" s="57"/>
      <c r="S1039" s="57"/>
      <c r="T1039" s="57"/>
      <c r="U1039" s="57"/>
      <c r="V1039" s="57"/>
      <c r="W1039" s="57"/>
      <c r="X1039" s="57"/>
      <c r="Y1039" s="57"/>
      <c r="Z1039" s="57"/>
      <c r="AA1039" s="57"/>
      <c r="AB1039" s="57"/>
      <c r="AC1039" s="57"/>
      <c r="AD1039" s="57"/>
      <c r="AE1039" s="57"/>
      <c r="AF1039" s="64"/>
      <c r="AG1039" s="64"/>
      <c r="AH1039" s="64"/>
      <c r="AI1039" s="64"/>
      <c r="AJ1039" s="61"/>
      <c r="AL1039" s="62"/>
      <c r="AM1039" s="24"/>
      <c r="AS1039" s="24"/>
      <c r="AT1039" s="24"/>
      <c r="AU1039" s="24"/>
      <c r="AV1039" s="24"/>
      <c r="AW1039" s="24"/>
      <c r="AX1039" s="24"/>
      <c r="AZ1039" s="171"/>
      <c r="BA1039" s="171"/>
      <c r="BB1039" s="57"/>
      <c r="BC1039" s="203"/>
      <c r="BD1039" s="24"/>
      <c r="BE1039" s="151"/>
      <c r="BG1039" s="151"/>
      <c r="BI1039" s="151"/>
      <c r="BL1039" s="152"/>
    </row>
    <row r="1040" spans="1:64" s="169" customFormat="1">
      <c r="A1040" s="24"/>
      <c r="B1040" s="24"/>
      <c r="C1040" s="57"/>
      <c r="D1040" s="57"/>
      <c r="E1040" s="57"/>
      <c r="F1040" s="57"/>
      <c r="G1040" s="57"/>
      <c r="H1040" s="57"/>
      <c r="I1040" s="57"/>
      <c r="J1040" s="57"/>
      <c r="K1040" s="57"/>
      <c r="L1040" s="57"/>
      <c r="M1040" s="57"/>
      <c r="N1040" s="57"/>
      <c r="O1040" s="63"/>
      <c r="P1040" s="57"/>
      <c r="Q1040" s="57"/>
      <c r="R1040" s="57"/>
      <c r="S1040" s="57"/>
      <c r="T1040" s="57"/>
      <c r="U1040" s="57"/>
      <c r="V1040" s="57"/>
      <c r="W1040" s="57"/>
      <c r="X1040" s="57"/>
      <c r="Y1040" s="57"/>
      <c r="Z1040" s="57"/>
      <c r="AA1040" s="57"/>
      <c r="AB1040" s="57"/>
      <c r="AC1040" s="57"/>
      <c r="AD1040" s="57"/>
      <c r="AE1040" s="57"/>
      <c r="AF1040" s="64"/>
      <c r="AG1040" s="64"/>
      <c r="AH1040" s="64"/>
      <c r="AI1040" s="64"/>
      <c r="AJ1040" s="61"/>
      <c r="AL1040" s="62"/>
      <c r="AM1040" s="24"/>
      <c r="AS1040" s="24"/>
      <c r="AT1040" s="24"/>
      <c r="AU1040" s="24"/>
      <c r="AV1040" s="24"/>
      <c r="AW1040" s="24"/>
      <c r="AX1040" s="24"/>
      <c r="AZ1040" s="171"/>
      <c r="BA1040" s="171"/>
      <c r="BB1040" s="57"/>
      <c r="BC1040" s="203"/>
      <c r="BD1040" s="24"/>
      <c r="BE1040" s="151"/>
      <c r="BG1040" s="151"/>
      <c r="BI1040" s="151"/>
      <c r="BL1040" s="152"/>
    </row>
    <row r="1041" spans="1:64" s="169" customFormat="1">
      <c r="A1041" s="24"/>
      <c r="B1041" s="24"/>
      <c r="C1041" s="57"/>
      <c r="D1041" s="57"/>
      <c r="E1041" s="57"/>
      <c r="F1041" s="57"/>
      <c r="G1041" s="57"/>
      <c r="H1041" s="57"/>
      <c r="I1041" s="57"/>
      <c r="J1041" s="57"/>
      <c r="K1041" s="57"/>
      <c r="L1041" s="57"/>
      <c r="M1041" s="57"/>
      <c r="N1041" s="57"/>
      <c r="O1041" s="63"/>
      <c r="P1041" s="57"/>
      <c r="Q1041" s="57"/>
      <c r="R1041" s="57"/>
      <c r="S1041" s="57"/>
      <c r="T1041" s="57"/>
      <c r="U1041" s="57"/>
      <c r="V1041" s="57"/>
      <c r="W1041" s="57"/>
      <c r="X1041" s="57"/>
      <c r="Y1041" s="57"/>
      <c r="Z1041" s="57"/>
      <c r="AA1041" s="57"/>
      <c r="AB1041" s="57"/>
      <c r="AC1041" s="57"/>
      <c r="AD1041" s="57"/>
      <c r="AE1041" s="57"/>
      <c r="AF1041" s="64"/>
      <c r="AG1041" s="64"/>
      <c r="AH1041" s="64"/>
      <c r="AI1041" s="64"/>
      <c r="AJ1041" s="61"/>
      <c r="AL1041" s="62"/>
      <c r="AM1041" s="24"/>
      <c r="AS1041" s="24"/>
      <c r="AT1041" s="24"/>
      <c r="AU1041" s="24"/>
      <c r="AV1041" s="24"/>
      <c r="AW1041" s="24"/>
      <c r="AX1041" s="24"/>
      <c r="AZ1041" s="171"/>
      <c r="BA1041" s="171"/>
      <c r="BB1041" s="57"/>
      <c r="BC1041" s="203"/>
      <c r="BD1041" s="24"/>
      <c r="BE1041" s="151"/>
      <c r="BG1041" s="151"/>
      <c r="BI1041" s="151"/>
      <c r="BL1041" s="152"/>
    </row>
    <row r="1042" spans="1:64" s="169" customFormat="1">
      <c r="A1042" s="24"/>
      <c r="B1042" s="24"/>
      <c r="C1042" s="57"/>
      <c r="D1042" s="57"/>
      <c r="E1042" s="57"/>
      <c r="F1042" s="57"/>
      <c r="G1042" s="57"/>
      <c r="H1042" s="57"/>
      <c r="I1042" s="57"/>
      <c r="J1042" s="57"/>
      <c r="K1042" s="57"/>
      <c r="L1042" s="57"/>
      <c r="M1042" s="57"/>
      <c r="N1042" s="57"/>
      <c r="O1042" s="63"/>
      <c r="P1042" s="57"/>
      <c r="Q1042" s="57"/>
      <c r="R1042" s="57"/>
      <c r="S1042" s="57"/>
      <c r="T1042" s="57"/>
      <c r="U1042" s="57"/>
      <c r="V1042" s="57"/>
      <c r="W1042" s="57"/>
      <c r="X1042" s="57"/>
      <c r="Y1042" s="57"/>
      <c r="Z1042" s="57"/>
      <c r="AA1042" s="57"/>
      <c r="AB1042" s="57"/>
      <c r="AC1042" s="57"/>
      <c r="AD1042" s="57"/>
      <c r="AE1042" s="57"/>
      <c r="AF1042" s="64"/>
      <c r="AG1042" s="64"/>
      <c r="AH1042" s="64"/>
      <c r="AI1042" s="64"/>
      <c r="AJ1042" s="61"/>
      <c r="AL1042" s="62"/>
      <c r="AM1042" s="24"/>
      <c r="AS1042" s="24"/>
      <c r="AT1042" s="24"/>
      <c r="AU1042" s="24"/>
      <c r="AV1042" s="24"/>
      <c r="AW1042" s="24"/>
      <c r="AX1042" s="24"/>
      <c r="AZ1042" s="171"/>
      <c r="BA1042" s="171"/>
      <c r="BB1042" s="57"/>
      <c r="BC1042" s="203"/>
      <c r="BD1042" s="24"/>
      <c r="BE1042" s="151"/>
      <c r="BG1042" s="151"/>
      <c r="BI1042" s="151"/>
      <c r="BL1042" s="152"/>
    </row>
    <row r="1043" spans="1:64" s="169" customFormat="1">
      <c r="A1043" s="24"/>
      <c r="B1043" s="24"/>
      <c r="C1043" s="57"/>
      <c r="D1043" s="57"/>
      <c r="E1043" s="57"/>
      <c r="F1043" s="57"/>
      <c r="G1043" s="57"/>
      <c r="H1043" s="57"/>
      <c r="I1043" s="57"/>
      <c r="J1043" s="57"/>
      <c r="K1043" s="57"/>
      <c r="L1043" s="57"/>
      <c r="M1043" s="57"/>
      <c r="N1043" s="57"/>
      <c r="O1043" s="63"/>
      <c r="P1043" s="57"/>
      <c r="Q1043" s="57"/>
      <c r="R1043" s="57"/>
      <c r="S1043" s="57"/>
      <c r="T1043" s="57"/>
      <c r="U1043" s="57"/>
      <c r="V1043" s="57"/>
      <c r="W1043" s="57"/>
      <c r="X1043" s="57"/>
      <c r="Y1043" s="57"/>
      <c r="Z1043" s="57"/>
      <c r="AA1043" s="57"/>
      <c r="AB1043" s="57"/>
      <c r="AC1043" s="57"/>
      <c r="AD1043" s="57"/>
      <c r="AE1043" s="57"/>
      <c r="AF1043" s="64"/>
      <c r="AG1043" s="64"/>
      <c r="AH1043" s="64"/>
      <c r="AI1043" s="64"/>
      <c r="AJ1043" s="61"/>
      <c r="AL1043" s="62"/>
      <c r="AM1043" s="24"/>
      <c r="AS1043" s="24"/>
      <c r="AT1043" s="24"/>
      <c r="AU1043" s="24"/>
      <c r="AV1043" s="24"/>
      <c r="AW1043" s="24"/>
      <c r="AX1043" s="24"/>
      <c r="AZ1043" s="171"/>
      <c r="BA1043" s="171"/>
      <c r="BB1043" s="57"/>
      <c r="BC1043" s="203"/>
      <c r="BD1043" s="24"/>
      <c r="BE1043" s="151"/>
      <c r="BG1043" s="151"/>
      <c r="BI1043" s="151"/>
      <c r="BL1043" s="152"/>
    </row>
    <row r="1044" spans="1:64" s="169" customFormat="1">
      <c r="A1044" s="24"/>
      <c r="B1044" s="24"/>
      <c r="C1044" s="57"/>
      <c r="D1044" s="57"/>
      <c r="E1044" s="57"/>
      <c r="F1044" s="57"/>
      <c r="G1044" s="57"/>
      <c r="H1044" s="57"/>
      <c r="I1044" s="57"/>
      <c r="J1044" s="57"/>
      <c r="K1044" s="57"/>
      <c r="L1044" s="57"/>
      <c r="M1044" s="57"/>
      <c r="N1044" s="57"/>
      <c r="O1044" s="63"/>
      <c r="P1044" s="57"/>
      <c r="Q1044" s="57"/>
      <c r="R1044" s="57"/>
      <c r="S1044" s="57"/>
      <c r="T1044" s="57"/>
      <c r="U1044" s="57"/>
      <c r="V1044" s="57"/>
      <c r="W1044" s="57"/>
      <c r="X1044" s="57"/>
      <c r="Y1044" s="57"/>
      <c r="Z1044" s="57"/>
      <c r="AA1044" s="57"/>
      <c r="AB1044" s="57"/>
      <c r="AC1044" s="57"/>
      <c r="AD1044" s="57"/>
      <c r="AE1044" s="57"/>
      <c r="AF1044" s="64"/>
      <c r="AG1044" s="64"/>
      <c r="AH1044" s="64"/>
      <c r="AI1044" s="64"/>
      <c r="AJ1044" s="61"/>
      <c r="AL1044" s="62"/>
      <c r="AM1044" s="24"/>
      <c r="AS1044" s="24"/>
      <c r="AT1044" s="24"/>
      <c r="AU1044" s="24"/>
      <c r="AV1044" s="24"/>
      <c r="AW1044" s="24"/>
      <c r="AX1044" s="24"/>
      <c r="AZ1044" s="171"/>
      <c r="BA1044" s="171"/>
      <c r="BB1044" s="57"/>
      <c r="BC1044" s="203"/>
      <c r="BD1044" s="24"/>
      <c r="BE1044" s="151"/>
      <c r="BG1044" s="151"/>
      <c r="BI1044" s="151"/>
      <c r="BL1044" s="152"/>
    </row>
    <row r="1045" spans="1:64" s="169" customFormat="1">
      <c r="A1045" s="24"/>
      <c r="B1045" s="24"/>
      <c r="C1045" s="57"/>
      <c r="D1045" s="57"/>
      <c r="E1045" s="57"/>
      <c r="F1045" s="57"/>
      <c r="G1045" s="57"/>
      <c r="H1045" s="57"/>
      <c r="I1045" s="57"/>
      <c r="J1045" s="57"/>
      <c r="K1045" s="57"/>
      <c r="L1045" s="57"/>
      <c r="M1045" s="57"/>
      <c r="N1045" s="57"/>
      <c r="O1045" s="63"/>
      <c r="P1045" s="57"/>
      <c r="Q1045" s="57"/>
      <c r="R1045" s="57"/>
      <c r="S1045" s="57"/>
      <c r="T1045" s="57"/>
      <c r="U1045" s="57"/>
      <c r="V1045" s="57"/>
      <c r="W1045" s="57"/>
      <c r="X1045" s="57"/>
      <c r="Y1045" s="57"/>
      <c r="Z1045" s="57"/>
      <c r="AA1045" s="57"/>
      <c r="AB1045" s="57"/>
      <c r="AC1045" s="57"/>
      <c r="AD1045" s="57"/>
      <c r="AE1045" s="57"/>
      <c r="AF1045" s="64"/>
      <c r="AG1045" s="64"/>
      <c r="AH1045" s="64"/>
      <c r="AI1045" s="64"/>
      <c r="AJ1045" s="61"/>
      <c r="AL1045" s="62"/>
      <c r="AM1045" s="24"/>
      <c r="AS1045" s="24"/>
      <c r="AT1045" s="24"/>
      <c r="AU1045" s="24"/>
      <c r="AV1045" s="24"/>
      <c r="AW1045" s="24"/>
      <c r="AX1045" s="24"/>
      <c r="AZ1045" s="171"/>
      <c r="BA1045" s="171"/>
      <c r="BB1045" s="57"/>
      <c r="BC1045" s="203"/>
      <c r="BD1045" s="24"/>
      <c r="BE1045" s="151"/>
      <c r="BG1045" s="151"/>
      <c r="BI1045" s="151"/>
      <c r="BL1045" s="152"/>
    </row>
    <row r="1046" spans="1:64" s="169" customFormat="1">
      <c r="A1046" s="24"/>
      <c r="B1046" s="24"/>
      <c r="C1046" s="57"/>
      <c r="D1046" s="57"/>
      <c r="E1046" s="57"/>
      <c r="F1046" s="57"/>
      <c r="G1046" s="57"/>
      <c r="H1046" s="57"/>
      <c r="I1046" s="57"/>
      <c r="J1046" s="57"/>
      <c r="K1046" s="57"/>
      <c r="L1046" s="57"/>
      <c r="M1046" s="57"/>
      <c r="N1046" s="57"/>
      <c r="O1046" s="63"/>
      <c r="P1046" s="57"/>
      <c r="Q1046" s="57"/>
      <c r="R1046" s="57"/>
      <c r="S1046" s="57"/>
      <c r="T1046" s="57"/>
      <c r="U1046" s="57"/>
      <c r="V1046" s="57"/>
      <c r="W1046" s="57"/>
      <c r="X1046" s="57"/>
      <c r="Y1046" s="57"/>
      <c r="Z1046" s="57"/>
      <c r="AA1046" s="57"/>
      <c r="AB1046" s="57"/>
      <c r="AC1046" s="57"/>
      <c r="AD1046" s="57"/>
      <c r="AE1046" s="57"/>
      <c r="AF1046" s="64"/>
      <c r="AG1046" s="64"/>
      <c r="AH1046" s="64"/>
      <c r="AI1046" s="64"/>
      <c r="AJ1046" s="61"/>
      <c r="AL1046" s="62"/>
      <c r="AM1046" s="24"/>
      <c r="AS1046" s="24"/>
      <c r="AT1046" s="24"/>
      <c r="AU1046" s="24"/>
      <c r="AV1046" s="24"/>
      <c r="AW1046" s="24"/>
      <c r="AX1046" s="24"/>
      <c r="AZ1046" s="171"/>
      <c r="BA1046" s="171"/>
      <c r="BB1046" s="57"/>
      <c r="BC1046" s="203"/>
      <c r="BD1046" s="24"/>
      <c r="BE1046" s="151"/>
      <c r="BG1046" s="151"/>
      <c r="BI1046" s="151"/>
      <c r="BL1046" s="152"/>
    </row>
    <row r="1047" spans="1:64" s="169" customFormat="1">
      <c r="A1047" s="24"/>
      <c r="B1047" s="24"/>
      <c r="C1047" s="57"/>
      <c r="D1047" s="57"/>
      <c r="E1047" s="57"/>
      <c r="F1047" s="57"/>
      <c r="G1047" s="57"/>
      <c r="H1047" s="57"/>
      <c r="I1047" s="57"/>
      <c r="J1047" s="57"/>
      <c r="K1047" s="57"/>
      <c r="L1047" s="57"/>
      <c r="M1047" s="57"/>
      <c r="N1047" s="57"/>
      <c r="O1047" s="63"/>
      <c r="P1047" s="57"/>
      <c r="Q1047" s="57"/>
      <c r="R1047" s="57"/>
      <c r="S1047" s="57"/>
      <c r="T1047" s="57"/>
      <c r="U1047" s="57"/>
      <c r="V1047" s="57"/>
      <c r="W1047" s="57"/>
      <c r="X1047" s="57"/>
      <c r="Y1047" s="57"/>
      <c r="Z1047" s="57"/>
      <c r="AA1047" s="57"/>
      <c r="AB1047" s="57"/>
      <c r="AC1047" s="57"/>
      <c r="AD1047" s="57"/>
      <c r="AE1047" s="57"/>
      <c r="AF1047" s="64"/>
      <c r="AG1047" s="64"/>
      <c r="AH1047" s="64"/>
      <c r="AI1047" s="64"/>
      <c r="AJ1047" s="61"/>
      <c r="AL1047" s="62"/>
      <c r="AM1047" s="24"/>
      <c r="AS1047" s="24"/>
      <c r="AT1047" s="24"/>
      <c r="AU1047" s="24"/>
      <c r="AV1047" s="24"/>
      <c r="AW1047" s="24"/>
      <c r="AX1047" s="24"/>
      <c r="AZ1047" s="171"/>
      <c r="BA1047" s="171"/>
      <c r="BB1047" s="57"/>
      <c r="BC1047" s="203"/>
      <c r="BD1047" s="24"/>
      <c r="BE1047" s="151"/>
      <c r="BG1047" s="151"/>
      <c r="BI1047" s="151"/>
      <c r="BL1047" s="152"/>
    </row>
    <row r="1048" spans="1:64" s="169" customFormat="1">
      <c r="A1048" s="24"/>
      <c r="B1048" s="24"/>
      <c r="C1048" s="57"/>
      <c r="D1048" s="57"/>
      <c r="E1048" s="57"/>
      <c r="F1048" s="57"/>
      <c r="G1048" s="57"/>
      <c r="H1048" s="57"/>
      <c r="I1048" s="57"/>
      <c r="J1048" s="57"/>
      <c r="K1048" s="57"/>
      <c r="L1048" s="57"/>
      <c r="M1048" s="57"/>
      <c r="N1048" s="57"/>
      <c r="O1048" s="63"/>
      <c r="P1048" s="57"/>
      <c r="Q1048" s="57"/>
      <c r="R1048" s="57"/>
      <c r="S1048" s="57"/>
      <c r="T1048" s="57"/>
      <c r="U1048" s="57"/>
      <c r="V1048" s="57"/>
      <c r="W1048" s="57"/>
      <c r="X1048" s="57"/>
      <c r="Y1048" s="57"/>
      <c r="Z1048" s="57"/>
      <c r="AA1048" s="57"/>
      <c r="AB1048" s="57"/>
      <c r="AC1048" s="57"/>
      <c r="AD1048" s="57"/>
      <c r="AE1048" s="57"/>
      <c r="AF1048" s="64"/>
      <c r="AG1048" s="64"/>
      <c r="AH1048" s="64"/>
      <c r="AI1048" s="64"/>
      <c r="AJ1048" s="61"/>
      <c r="AL1048" s="62"/>
      <c r="AM1048" s="24"/>
      <c r="AS1048" s="24"/>
      <c r="AT1048" s="24"/>
      <c r="AU1048" s="24"/>
      <c r="AV1048" s="24"/>
      <c r="AW1048" s="24"/>
      <c r="AX1048" s="24"/>
      <c r="AZ1048" s="171"/>
      <c r="BA1048" s="171"/>
      <c r="BB1048" s="57"/>
      <c r="BC1048" s="203"/>
      <c r="BD1048" s="24"/>
      <c r="BE1048" s="151"/>
      <c r="BG1048" s="151"/>
      <c r="BI1048" s="151"/>
      <c r="BL1048" s="152"/>
    </row>
    <row r="1049" spans="1:64" s="169" customFormat="1">
      <c r="A1049" s="24"/>
      <c r="B1049" s="24"/>
      <c r="C1049" s="57"/>
      <c r="D1049" s="57"/>
      <c r="E1049" s="57"/>
      <c r="F1049" s="57"/>
      <c r="G1049" s="57"/>
      <c r="H1049" s="57"/>
      <c r="I1049" s="57"/>
      <c r="J1049" s="57"/>
      <c r="K1049" s="57"/>
      <c r="L1049" s="57"/>
      <c r="M1049" s="57"/>
      <c r="N1049" s="57"/>
      <c r="O1049" s="63"/>
      <c r="P1049" s="57"/>
      <c r="Q1049" s="57"/>
      <c r="R1049" s="57"/>
      <c r="S1049" s="57"/>
      <c r="T1049" s="57"/>
      <c r="U1049" s="57"/>
      <c r="V1049" s="57"/>
      <c r="W1049" s="57"/>
      <c r="X1049" s="57"/>
      <c r="Y1049" s="57"/>
      <c r="Z1049" s="57"/>
      <c r="AA1049" s="57"/>
      <c r="AB1049" s="57"/>
      <c r="AC1049" s="57"/>
      <c r="AD1049" s="57"/>
      <c r="AE1049" s="57"/>
      <c r="AF1049" s="64"/>
      <c r="AG1049" s="64"/>
      <c r="AH1049" s="64"/>
      <c r="AI1049" s="64"/>
      <c r="AJ1049" s="61"/>
      <c r="AL1049" s="62"/>
      <c r="AM1049" s="24"/>
      <c r="AS1049" s="24"/>
      <c r="AT1049" s="24"/>
      <c r="AU1049" s="24"/>
      <c r="AV1049" s="24"/>
      <c r="AW1049" s="24"/>
      <c r="AX1049" s="24"/>
      <c r="AZ1049" s="171"/>
      <c r="BA1049" s="171"/>
      <c r="BB1049" s="57"/>
      <c r="BC1049" s="203"/>
      <c r="BD1049" s="24"/>
      <c r="BE1049" s="151"/>
      <c r="BG1049" s="151"/>
      <c r="BI1049" s="151"/>
      <c r="BL1049" s="152"/>
    </row>
    <row r="1050" spans="1:64" s="169" customFormat="1">
      <c r="A1050" s="24"/>
      <c r="B1050" s="24"/>
      <c r="C1050" s="57"/>
      <c r="D1050" s="57"/>
      <c r="E1050" s="57"/>
      <c r="F1050" s="57"/>
      <c r="G1050" s="57"/>
      <c r="H1050" s="57"/>
      <c r="I1050" s="57"/>
      <c r="J1050" s="57"/>
      <c r="K1050" s="57"/>
      <c r="L1050" s="57"/>
      <c r="M1050" s="57"/>
      <c r="N1050" s="57"/>
      <c r="O1050" s="63"/>
      <c r="P1050" s="57"/>
      <c r="Q1050" s="57"/>
      <c r="R1050" s="57"/>
      <c r="S1050" s="57"/>
      <c r="T1050" s="57"/>
      <c r="U1050" s="57"/>
      <c r="V1050" s="57"/>
      <c r="W1050" s="57"/>
      <c r="X1050" s="57"/>
      <c r="Y1050" s="57"/>
      <c r="Z1050" s="57"/>
      <c r="AA1050" s="57"/>
      <c r="AB1050" s="57"/>
      <c r="AC1050" s="57"/>
      <c r="AD1050" s="57"/>
      <c r="AE1050" s="57"/>
      <c r="AF1050" s="64"/>
      <c r="AG1050" s="64"/>
      <c r="AH1050" s="64"/>
      <c r="AI1050" s="64"/>
      <c r="AJ1050" s="61"/>
      <c r="AL1050" s="62"/>
      <c r="AM1050" s="24"/>
      <c r="AS1050" s="24"/>
      <c r="AT1050" s="24"/>
      <c r="AU1050" s="24"/>
      <c r="AV1050" s="24"/>
      <c r="AW1050" s="24"/>
      <c r="AX1050" s="24"/>
      <c r="AZ1050" s="171"/>
      <c r="BA1050" s="171"/>
      <c r="BB1050" s="57"/>
      <c r="BC1050" s="203"/>
      <c r="BD1050" s="24"/>
      <c r="BE1050" s="151"/>
      <c r="BG1050" s="151"/>
      <c r="BI1050" s="151"/>
      <c r="BL1050" s="152"/>
    </row>
    <row r="1051" spans="1:64" s="169" customFormat="1">
      <c r="A1051" s="24"/>
      <c r="B1051" s="24"/>
      <c r="C1051" s="57"/>
      <c r="D1051" s="57"/>
      <c r="E1051" s="57"/>
      <c r="F1051" s="57"/>
      <c r="G1051" s="57"/>
      <c r="H1051" s="57"/>
      <c r="I1051" s="57"/>
      <c r="J1051" s="57"/>
      <c r="K1051" s="57"/>
      <c r="L1051" s="57"/>
      <c r="M1051" s="57"/>
      <c r="N1051" s="57"/>
      <c r="O1051" s="63"/>
      <c r="P1051" s="57"/>
      <c r="Q1051" s="57"/>
      <c r="R1051" s="57"/>
      <c r="S1051" s="57"/>
      <c r="T1051" s="57"/>
      <c r="U1051" s="57"/>
      <c r="V1051" s="57"/>
      <c r="W1051" s="57"/>
      <c r="X1051" s="57"/>
      <c r="Y1051" s="57"/>
      <c r="Z1051" s="57"/>
      <c r="AA1051" s="57"/>
      <c r="AB1051" s="57"/>
      <c r="AC1051" s="57"/>
      <c r="AD1051" s="57"/>
      <c r="AE1051" s="57"/>
      <c r="AF1051" s="64"/>
      <c r="AG1051" s="64"/>
      <c r="AH1051" s="64"/>
      <c r="AI1051" s="64"/>
      <c r="AJ1051" s="61"/>
      <c r="AL1051" s="62"/>
      <c r="AM1051" s="24"/>
      <c r="AS1051" s="24"/>
      <c r="AT1051" s="24"/>
      <c r="AU1051" s="24"/>
      <c r="AV1051" s="24"/>
      <c r="AW1051" s="24"/>
      <c r="AX1051" s="24"/>
      <c r="AZ1051" s="171"/>
      <c r="BA1051" s="171"/>
      <c r="BB1051" s="57"/>
      <c r="BC1051" s="203"/>
      <c r="BD1051" s="24"/>
      <c r="BE1051" s="151"/>
      <c r="BG1051" s="151"/>
      <c r="BI1051" s="151"/>
      <c r="BL1051" s="152"/>
    </row>
    <row r="1052" spans="1:64" s="169" customFormat="1">
      <c r="A1052" s="24"/>
      <c r="B1052" s="24"/>
      <c r="C1052" s="57"/>
      <c r="D1052" s="57"/>
      <c r="E1052" s="57"/>
      <c r="F1052" s="57"/>
      <c r="G1052" s="57"/>
      <c r="H1052" s="57"/>
      <c r="I1052" s="57"/>
      <c r="J1052" s="57"/>
      <c r="K1052" s="57"/>
      <c r="L1052" s="57"/>
      <c r="M1052" s="57"/>
      <c r="N1052" s="57"/>
      <c r="O1052" s="63"/>
      <c r="P1052" s="57"/>
      <c r="Q1052" s="57"/>
      <c r="R1052" s="57"/>
      <c r="S1052" s="57"/>
      <c r="T1052" s="57"/>
      <c r="U1052" s="57"/>
      <c r="V1052" s="57"/>
      <c r="W1052" s="57"/>
      <c r="X1052" s="57"/>
      <c r="Y1052" s="57"/>
      <c r="Z1052" s="57"/>
      <c r="AA1052" s="57"/>
      <c r="AB1052" s="57"/>
      <c r="AC1052" s="57"/>
      <c r="AD1052" s="57"/>
      <c r="AE1052" s="57"/>
      <c r="AF1052" s="64"/>
      <c r="AG1052" s="64"/>
      <c r="AH1052" s="64"/>
      <c r="AI1052" s="64"/>
      <c r="AJ1052" s="61"/>
      <c r="AL1052" s="62"/>
      <c r="AM1052" s="24"/>
      <c r="AS1052" s="24"/>
      <c r="AT1052" s="24"/>
      <c r="AU1052" s="24"/>
      <c r="AV1052" s="24"/>
      <c r="AW1052" s="24"/>
      <c r="AX1052" s="24"/>
      <c r="AZ1052" s="171"/>
      <c r="BA1052" s="171"/>
      <c r="BB1052" s="57"/>
      <c r="BC1052" s="203"/>
      <c r="BD1052" s="24"/>
      <c r="BE1052" s="151"/>
      <c r="BG1052" s="151"/>
      <c r="BI1052" s="151"/>
      <c r="BL1052" s="152"/>
    </row>
    <row r="1053" spans="1:64" s="169" customFormat="1">
      <c r="A1053" s="24"/>
      <c r="B1053" s="24"/>
      <c r="C1053" s="57"/>
      <c r="D1053" s="57"/>
      <c r="E1053" s="57"/>
      <c r="F1053" s="57"/>
      <c r="G1053" s="57"/>
      <c r="H1053" s="57"/>
      <c r="I1053" s="57"/>
      <c r="J1053" s="57"/>
      <c r="K1053" s="57"/>
      <c r="L1053" s="57"/>
      <c r="M1053" s="57"/>
      <c r="N1053" s="57"/>
      <c r="O1053" s="63"/>
      <c r="P1053" s="57"/>
      <c r="Q1053" s="57"/>
      <c r="R1053" s="57"/>
      <c r="S1053" s="57"/>
      <c r="T1053" s="57"/>
      <c r="U1053" s="57"/>
      <c r="V1053" s="57"/>
      <c r="W1053" s="57"/>
      <c r="X1053" s="57"/>
      <c r="Y1053" s="57"/>
      <c r="Z1053" s="57"/>
      <c r="AA1053" s="57"/>
      <c r="AB1053" s="57"/>
      <c r="AC1053" s="57"/>
      <c r="AD1053" s="57"/>
      <c r="AE1053" s="57"/>
      <c r="AF1053" s="64"/>
      <c r="AG1053" s="64"/>
      <c r="AH1053" s="64"/>
      <c r="AI1053" s="64"/>
      <c r="AJ1053" s="61"/>
      <c r="AL1053" s="62"/>
      <c r="AM1053" s="24"/>
      <c r="AS1053" s="24"/>
      <c r="AT1053" s="24"/>
      <c r="AU1053" s="24"/>
      <c r="AV1053" s="24"/>
      <c r="AW1053" s="24"/>
      <c r="AX1053" s="24"/>
      <c r="AZ1053" s="171"/>
      <c r="BA1053" s="171"/>
      <c r="BB1053" s="57"/>
      <c r="BC1053" s="203"/>
      <c r="BD1053" s="24"/>
      <c r="BE1053" s="151"/>
      <c r="BG1053" s="151"/>
      <c r="BI1053" s="151"/>
      <c r="BL1053" s="152"/>
    </row>
    <row r="1054" spans="1:64" s="169" customFormat="1">
      <c r="A1054" s="24"/>
      <c r="B1054" s="24"/>
      <c r="C1054" s="57"/>
      <c r="D1054" s="57"/>
      <c r="E1054" s="57"/>
      <c r="F1054" s="57"/>
      <c r="G1054" s="57"/>
      <c r="H1054" s="57"/>
      <c r="I1054" s="57"/>
      <c r="J1054" s="57"/>
      <c r="K1054" s="57"/>
      <c r="L1054" s="57"/>
      <c r="M1054" s="57"/>
      <c r="N1054" s="57"/>
      <c r="O1054" s="63"/>
      <c r="P1054" s="57"/>
      <c r="Q1054" s="57"/>
      <c r="R1054" s="57"/>
      <c r="S1054" s="57"/>
      <c r="T1054" s="57"/>
      <c r="U1054" s="57"/>
      <c r="V1054" s="57"/>
      <c r="W1054" s="57"/>
      <c r="X1054" s="57"/>
      <c r="Y1054" s="57"/>
      <c r="Z1054" s="57"/>
      <c r="AA1054" s="57"/>
      <c r="AB1054" s="57"/>
      <c r="AC1054" s="57"/>
      <c r="AD1054" s="57"/>
      <c r="AE1054" s="57"/>
      <c r="AF1054" s="64"/>
      <c r="AG1054" s="64"/>
      <c r="AH1054" s="64"/>
      <c r="AI1054" s="64"/>
      <c r="AJ1054" s="61"/>
      <c r="AL1054" s="62"/>
      <c r="AM1054" s="24"/>
      <c r="AS1054" s="24"/>
      <c r="AT1054" s="24"/>
      <c r="AU1054" s="24"/>
      <c r="AV1054" s="24"/>
      <c r="AW1054" s="24"/>
      <c r="AX1054" s="24"/>
      <c r="AZ1054" s="171"/>
      <c r="BA1054" s="171"/>
      <c r="BB1054" s="57"/>
      <c r="BC1054" s="203"/>
      <c r="BD1054" s="24"/>
      <c r="BE1054" s="151"/>
      <c r="BG1054" s="151"/>
      <c r="BI1054" s="151"/>
      <c r="BL1054" s="152"/>
    </row>
    <row r="1055" spans="1:64" s="169" customFormat="1">
      <c r="A1055" s="24"/>
      <c r="B1055" s="24"/>
      <c r="C1055" s="57"/>
      <c r="D1055" s="57"/>
      <c r="E1055" s="57"/>
      <c r="F1055" s="57"/>
      <c r="G1055" s="57"/>
      <c r="H1055" s="57"/>
      <c r="I1055" s="57"/>
      <c r="J1055" s="57"/>
      <c r="K1055" s="57"/>
      <c r="L1055" s="57"/>
      <c r="M1055" s="57"/>
      <c r="N1055" s="57"/>
      <c r="O1055" s="63"/>
      <c r="P1055" s="57"/>
      <c r="Q1055" s="57"/>
      <c r="R1055" s="57"/>
      <c r="S1055" s="57"/>
      <c r="T1055" s="57"/>
      <c r="U1055" s="57"/>
      <c r="V1055" s="57"/>
      <c r="W1055" s="57"/>
      <c r="X1055" s="57"/>
      <c r="Y1055" s="57"/>
      <c r="Z1055" s="57"/>
      <c r="AA1055" s="57"/>
      <c r="AB1055" s="57"/>
      <c r="AC1055" s="57"/>
      <c r="AD1055" s="57"/>
      <c r="AE1055" s="57"/>
      <c r="AF1055" s="64"/>
      <c r="AG1055" s="64"/>
      <c r="AH1055" s="64"/>
      <c r="AI1055" s="64"/>
      <c r="AJ1055" s="61"/>
      <c r="AL1055" s="62"/>
      <c r="AM1055" s="24"/>
      <c r="AS1055" s="24"/>
      <c r="AT1055" s="24"/>
      <c r="AU1055" s="24"/>
      <c r="AV1055" s="24"/>
      <c r="AW1055" s="24"/>
      <c r="AX1055" s="24"/>
      <c r="AZ1055" s="171"/>
      <c r="BA1055" s="171"/>
      <c r="BB1055" s="57"/>
      <c r="BC1055" s="203"/>
      <c r="BD1055" s="24"/>
      <c r="BE1055" s="151"/>
      <c r="BG1055" s="151"/>
      <c r="BI1055" s="151"/>
      <c r="BL1055" s="152"/>
    </row>
    <row r="1056" spans="1:64" s="169" customFormat="1">
      <c r="A1056" s="24"/>
      <c r="B1056" s="24"/>
      <c r="C1056" s="57"/>
      <c r="D1056" s="57"/>
      <c r="E1056" s="57"/>
      <c r="F1056" s="57"/>
      <c r="G1056" s="57"/>
      <c r="H1056" s="57"/>
      <c r="I1056" s="57"/>
      <c r="J1056" s="57"/>
      <c r="K1056" s="57"/>
      <c r="L1056" s="57"/>
      <c r="M1056" s="57"/>
      <c r="N1056" s="57"/>
      <c r="O1056" s="63"/>
      <c r="P1056" s="57"/>
      <c r="Q1056" s="57"/>
      <c r="R1056" s="57"/>
      <c r="S1056" s="57"/>
      <c r="T1056" s="57"/>
      <c r="U1056" s="57"/>
      <c r="V1056" s="57"/>
      <c r="W1056" s="57"/>
      <c r="X1056" s="57"/>
      <c r="Y1056" s="57"/>
      <c r="Z1056" s="57"/>
      <c r="AA1056" s="57"/>
      <c r="AB1056" s="57"/>
      <c r="AC1056" s="57"/>
      <c r="AD1056" s="57"/>
      <c r="AE1056" s="57"/>
      <c r="AF1056" s="64"/>
      <c r="AG1056" s="64"/>
      <c r="AH1056" s="64"/>
      <c r="AI1056" s="64"/>
      <c r="AJ1056" s="61"/>
      <c r="AL1056" s="62"/>
      <c r="AM1056" s="24"/>
      <c r="AS1056" s="24"/>
      <c r="AT1056" s="24"/>
      <c r="AU1056" s="24"/>
      <c r="AV1056" s="24"/>
      <c r="AW1056" s="24"/>
      <c r="AX1056" s="24"/>
      <c r="AZ1056" s="171"/>
      <c r="BA1056" s="171"/>
      <c r="BB1056" s="57"/>
      <c r="BC1056" s="203"/>
      <c r="BD1056" s="24"/>
      <c r="BE1056" s="151"/>
      <c r="BG1056" s="151"/>
      <c r="BI1056" s="151"/>
      <c r="BL1056" s="152"/>
    </row>
    <row r="1057" spans="1:64" s="169" customFormat="1">
      <c r="A1057" s="24"/>
      <c r="B1057" s="24"/>
      <c r="C1057" s="57"/>
      <c r="D1057" s="57"/>
      <c r="E1057" s="57"/>
      <c r="F1057" s="57"/>
      <c r="G1057" s="57"/>
      <c r="H1057" s="57"/>
      <c r="I1057" s="57"/>
      <c r="J1057" s="57"/>
      <c r="K1057" s="57"/>
      <c r="L1057" s="57"/>
      <c r="M1057" s="57"/>
      <c r="N1057" s="57"/>
      <c r="O1057" s="63"/>
      <c r="P1057" s="57"/>
      <c r="Q1057" s="57"/>
      <c r="R1057" s="57"/>
      <c r="S1057" s="57"/>
      <c r="T1057" s="57"/>
      <c r="U1057" s="57"/>
      <c r="V1057" s="57"/>
      <c r="W1057" s="57"/>
      <c r="X1057" s="57"/>
      <c r="Y1057" s="57"/>
      <c r="Z1057" s="57"/>
      <c r="AA1057" s="57"/>
      <c r="AB1057" s="57"/>
      <c r="AC1057" s="57"/>
      <c r="AD1057" s="57"/>
      <c r="AE1057" s="57"/>
      <c r="AF1057" s="64"/>
      <c r="AG1057" s="64"/>
      <c r="AH1057" s="64"/>
      <c r="AI1057" s="64"/>
      <c r="AJ1057" s="61"/>
      <c r="AL1057" s="62"/>
      <c r="AM1057" s="24"/>
      <c r="AS1057" s="24"/>
      <c r="AT1057" s="24"/>
      <c r="AU1057" s="24"/>
      <c r="AV1057" s="24"/>
      <c r="AW1057" s="24"/>
      <c r="AX1057" s="24"/>
      <c r="AZ1057" s="171"/>
      <c r="BA1057" s="171"/>
      <c r="BB1057" s="57"/>
      <c r="BC1057" s="203"/>
      <c r="BD1057" s="24"/>
      <c r="BE1057" s="151"/>
      <c r="BG1057" s="151"/>
      <c r="BI1057" s="151"/>
      <c r="BL1057" s="152"/>
    </row>
    <row r="1058" spans="1:64" s="169" customFormat="1">
      <c r="A1058" s="24"/>
      <c r="B1058" s="24"/>
      <c r="C1058" s="57"/>
      <c r="D1058" s="57"/>
      <c r="E1058" s="57"/>
      <c r="F1058" s="57"/>
      <c r="G1058" s="57"/>
      <c r="H1058" s="57"/>
      <c r="I1058" s="57"/>
      <c r="J1058" s="57"/>
      <c r="K1058" s="57"/>
      <c r="L1058" s="57"/>
      <c r="M1058" s="57"/>
      <c r="N1058" s="57"/>
      <c r="O1058" s="63"/>
      <c r="P1058" s="57"/>
      <c r="Q1058" s="57"/>
      <c r="R1058" s="57"/>
      <c r="S1058" s="57"/>
      <c r="T1058" s="57"/>
      <c r="U1058" s="57"/>
      <c r="V1058" s="57"/>
      <c r="W1058" s="57"/>
      <c r="X1058" s="57"/>
      <c r="Y1058" s="57"/>
      <c r="Z1058" s="57"/>
      <c r="AA1058" s="57"/>
      <c r="AB1058" s="57"/>
      <c r="AC1058" s="57"/>
      <c r="AD1058" s="57"/>
      <c r="AE1058" s="57"/>
      <c r="AF1058" s="64"/>
      <c r="AG1058" s="64"/>
      <c r="AH1058" s="64"/>
      <c r="AI1058" s="64"/>
      <c r="AJ1058" s="61"/>
      <c r="AL1058" s="62"/>
      <c r="AM1058" s="24"/>
      <c r="AS1058" s="24"/>
      <c r="AT1058" s="24"/>
      <c r="AU1058" s="24"/>
      <c r="AV1058" s="24"/>
      <c r="AW1058" s="24"/>
      <c r="AX1058" s="24"/>
      <c r="AZ1058" s="171"/>
      <c r="BA1058" s="171"/>
      <c r="BB1058" s="57"/>
      <c r="BC1058" s="203"/>
      <c r="BD1058" s="24"/>
      <c r="BE1058" s="151"/>
      <c r="BG1058" s="151"/>
      <c r="BI1058" s="151"/>
      <c r="BL1058" s="152"/>
    </row>
    <row r="1059" spans="1:64" s="169" customFormat="1">
      <c r="A1059" s="24"/>
      <c r="B1059" s="24"/>
      <c r="C1059" s="57"/>
      <c r="D1059" s="57"/>
      <c r="E1059" s="57"/>
      <c r="F1059" s="57"/>
      <c r="G1059" s="57"/>
      <c r="H1059" s="57"/>
      <c r="I1059" s="57"/>
      <c r="J1059" s="57"/>
      <c r="K1059" s="57"/>
      <c r="L1059" s="57"/>
      <c r="M1059" s="57"/>
      <c r="N1059" s="57"/>
      <c r="O1059" s="63"/>
      <c r="P1059" s="57"/>
      <c r="Q1059" s="57"/>
      <c r="R1059" s="57"/>
      <c r="S1059" s="57"/>
      <c r="T1059" s="57"/>
      <c r="U1059" s="57"/>
      <c r="V1059" s="57"/>
      <c r="W1059" s="57"/>
      <c r="X1059" s="57"/>
      <c r="Y1059" s="57"/>
      <c r="Z1059" s="57"/>
      <c r="AA1059" s="57"/>
      <c r="AB1059" s="57"/>
      <c r="AC1059" s="57"/>
      <c r="AD1059" s="57"/>
      <c r="AE1059" s="57"/>
      <c r="AF1059" s="64"/>
      <c r="AG1059" s="64"/>
      <c r="AH1059" s="64"/>
      <c r="AI1059" s="64"/>
      <c r="AJ1059" s="61"/>
      <c r="AL1059" s="62"/>
      <c r="AM1059" s="24"/>
      <c r="AS1059" s="24"/>
      <c r="AT1059" s="24"/>
      <c r="AU1059" s="24"/>
      <c r="AV1059" s="24"/>
      <c r="AW1059" s="24"/>
      <c r="AX1059" s="24"/>
      <c r="AZ1059" s="171"/>
      <c r="BA1059" s="171"/>
      <c r="BB1059" s="57"/>
      <c r="BC1059" s="203"/>
      <c r="BD1059" s="24"/>
      <c r="BE1059" s="151"/>
      <c r="BG1059" s="151"/>
      <c r="BI1059" s="151"/>
      <c r="BL1059" s="152"/>
    </row>
    <row r="1060" spans="1:64" s="169" customFormat="1">
      <c r="A1060" s="24"/>
      <c r="B1060" s="24"/>
      <c r="C1060" s="57"/>
      <c r="D1060" s="57"/>
      <c r="E1060" s="57"/>
      <c r="F1060" s="57"/>
      <c r="G1060" s="57"/>
      <c r="H1060" s="57"/>
      <c r="I1060" s="57"/>
      <c r="J1060" s="57"/>
      <c r="K1060" s="57"/>
      <c r="L1060" s="57"/>
      <c r="M1060" s="57"/>
      <c r="N1060" s="57"/>
      <c r="O1060" s="63"/>
      <c r="P1060" s="57"/>
      <c r="Q1060" s="57"/>
      <c r="R1060" s="57"/>
      <c r="S1060" s="57"/>
      <c r="T1060" s="57"/>
      <c r="U1060" s="57"/>
      <c r="V1060" s="57"/>
      <c r="W1060" s="57"/>
      <c r="X1060" s="57"/>
      <c r="Y1060" s="57"/>
      <c r="Z1060" s="57"/>
      <c r="AA1060" s="57"/>
      <c r="AB1060" s="57"/>
      <c r="AC1060" s="57"/>
      <c r="AD1060" s="57"/>
      <c r="AE1060" s="57"/>
      <c r="AF1060" s="64"/>
      <c r="AG1060" s="64"/>
      <c r="AH1060" s="64"/>
      <c r="AI1060" s="64"/>
      <c r="AJ1060" s="61"/>
      <c r="AL1060" s="62"/>
      <c r="AM1060" s="24"/>
      <c r="AS1060" s="24"/>
      <c r="AT1060" s="24"/>
      <c r="AU1060" s="24"/>
      <c r="AV1060" s="24"/>
      <c r="AW1060" s="24"/>
      <c r="AX1060" s="24"/>
      <c r="AZ1060" s="171"/>
      <c r="BA1060" s="171"/>
      <c r="BB1060" s="57"/>
      <c r="BC1060" s="203"/>
      <c r="BD1060" s="24"/>
      <c r="BE1060" s="151"/>
      <c r="BG1060" s="151"/>
      <c r="BI1060" s="151"/>
      <c r="BL1060" s="152"/>
    </row>
    <row r="1061" spans="1:64" s="169" customFormat="1">
      <c r="A1061" s="24"/>
      <c r="B1061" s="24"/>
      <c r="C1061" s="57"/>
      <c r="D1061" s="57"/>
      <c r="E1061" s="57"/>
      <c r="F1061" s="57"/>
      <c r="G1061" s="57"/>
      <c r="H1061" s="57"/>
      <c r="I1061" s="57"/>
      <c r="J1061" s="57"/>
      <c r="K1061" s="57"/>
      <c r="L1061" s="57"/>
      <c r="M1061" s="57"/>
      <c r="N1061" s="57"/>
      <c r="O1061" s="63"/>
      <c r="P1061" s="57"/>
      <c r="Q1061" s="57"/>
      <c r="R1061" s="57"/>
      <c r="S1061" s="57"/>
      <c r="T1061" s="57"/>
      <c r="U1061" s="57"/>
      <c r="V1061" s="57"/>
      <c r="W1061" s="57"/>
      <c r="X1061" s="57"/>
      <c r="Y1061" s="57"/>
      <c r="Z1061" s="57"/>
      <c r="AA1061" s="57"/>
      <c r="AB1061" s="57"/>
      <c r="AC1061" s="57"/>
      <c r="AD1061" s="57"/>
      <c r="AE1061" s="57"/>
      <c r="AF1061" s="64"/>
      <c r="AG1061" s="64"/>
      <c r="AH1061" s="64"/>
      <c r="AI1061" s="64"/>
      <c r="AJ1061" s="61"/>
      <c r="AL1061" s="62"/>
      <c r="AM1061" s="24"/>
      <c r="AS1061" s="24"/>
      <c r="AT1061" s="24"/>
      <c r="AU1061" s="24"/>
      <c r="AV1061" s="24"/>
      <c r="AW1061" s="24"/>
      <c r="AX1061" s="24"/>
      <c r="AZ1061" s="171"/>
      <c r="BA1061" s="171"/>
      <c r="BB1061" s="57"/>
      <c r="BC1061" s="203"/>
      <c r="BD1061" s="24"/>
      <c r="BE1061" s="151"/>
      <c r="BG1061" s="151"/>
      <c r="BI1061" s="151"/>
      <c r="BL1061" s="152"/>
    </row>
    <row r="1062" spans="1:64" s="169" customFormat="1">
      <c r="A1062" s="24"/>
      <c r="B1062" s="24"/>
      <c r="C1062" s="57"/>
      <c r="D1062" s="57"/>
      <c r="E1062" s="57"/>
      <c r="F1062" s="57"/>
      <c r="G1062" s="57"/>
      <c r="H1062" s="57"/>
      <c r="I1062" s="57"/>
      <c r="J1062" s="57"/>
      <c r="K1062" s="57"/>
      <c r="L1062" s="57"/>
      <c r="M1062" s="57"/>
      <c r="N1062" s="57"/>
      <c r="O1062" s="63"/>
      <c r="P1062" s="57"/>
      <c r="Q1062" s="57"/>
      <c r="R1062" s="57"/>
      <c r="S1062" s="57"/>
      <c r="T1062" s="57"/>
      <c r="U1062" s="57"/>
      <c r="V1062" s="57"/>
      <c r="W1062" s="57"/>
      <c r="X1062" s="57"/>
      <c r="Y1062" s="57"/>
      <c r="Z1062" s="57"/>
      <c r="AA1062" s="57"/>
      <c r="AB1062" s="57"/>
      <c r="AC1062" s="57"/>
      <c r="AD1062" s="57"/>
      <c r="AE1062" s="57"/>
      <c r="AF1062" s="64"/>
      <c r="AG1062" s="64"/>
      <c r="AH1062" s="64"/>
      <c r="AI1062" s="64"/>
      <c r="AJ1062" s="61"/>
      <c r="AL1062" s="62"/>
      <c r="AM1062" s="24"/>
      <c r="AS1062" s="24"/>
      <c r="AT1062" s="24"/>
      <c r="AU1062" s="24"/>
      <c r="AV1062" s="24"/>
      <c r="AW1062" s="24"/>
      <c r="AX1062" s="24"/>
      <c r="AZ1062" s="171"/>
      <c r="BA1062" s="171"/>
      <c r="BB1062" s="57"/>
      <c r="BC1062" s="203"/>
      <c r="BD1062" s="24"/>
      <c r="BE1062" s="151"/>
      <c r="BG1062" s="151"/>
      <c r="BI1062" s="151"/>
      <c r="BL1062" s="152"/>
    </row>
    <row r="1063" spans="1:64" s="169" customFormat="1">
      <c r="A1063" s="24"/>
      <c r="B1063" s="24"/>
      <c r="C1063" s="57"/>
      <c r="D1063" s="57"/>
      <c r="E1063" s="57"/>
      <c r="F1063" s="57"/>
      <c r="G1063" s="57"/>
      <c r="H1063" s="57"/>
      <c r="I1063" s="57"/>
      <c r="J1063" s="57"/>
      <c r="K1063" s="57"/>
      <c r="L1063" s="57"/>
      <c r="M1063" s="57"/>
      <c r="N1063" s="57"/>
      <c r="O1063" s="63"/>
      <c r="P1063" s="57"/>
      <c r="Q1063" s="57"/>
      <c r="R1063" s="57"/>
      <c r="S1063" s="57"/>
      <c r="T1063" s="57"/>
      <c r="U1063" s="57"/>
      <c r="V1063" s="57"/>
      <c r="W1063" s="57"/>
      <c r="X1063" s="57"/>
      <c r="Y1063" s="57"/>
      <c r="Z1063" s="57"/>
      <c r="AA1063" s="57"/>
      <c r="AB1063" s="57"/>
      <c r="AC1063" s="57"/>
      <c r="AD1063" s="57"/>
      <c r="AE1063" s="57"/>
      <c r="AF1063" s="64"/>
      <c r="AG1063" s="64"/>
      <c r="AH1063" s="64"/>
      <c r="AI1063" s="64"/>
      <c r="AJ1063" s="61"/>
      <c r="AL1063" s="62"/>
      <c r="AM1063" s="24"/>
      <c r="AS1063" s="24"/>
      <c r="AT1063" s="24"/>
      <c r="AU1063" s="24"/>
      <c r="AV1063" s="24"/>
      <c r="AW1063" s="24"/>
      <c r="AX1063" s="24"/>
      <c r="AZ1063" s="171"/>
      <c r="BA1063" s="171"/>
      <c r="BB1063" s="57"/>
      <c r="BC1063" s="203"/>
      <c r="BD1063" s="24"/>
      <c r="BE1063" s="151"/>
      <c r="BG1063" s="151"/>
      <c r="BI1063" s="151"/>
      <c r="BL1063" s="152"/>
    </row>
    <row r="1064" spans="1:64" s="169" customFormat="1">
      <c r="A1064" s="24"/>
      <c r="B1064" s="24"/>
      <c r="C1064" s="57"/>
      <c r="D1064" s="57"/>
      <c r="E1064" s="57"/>
      <c r="F1064" s="57"/>
      <c r="G1064" s="57"/>
      <c r="H1064" s="57"/>
      <c r="I1064" s="57"/>
      <c r="J1064" s="57"/>
      <c r="K1064" s="57"/>
      <c r="L1064" s="57"/>
      <c r="M1064" s="57"/>
      <c r="N1064" s="57"/>
      <c r="O1064" s="63"/>
      <c r="P1064" s="57"/>
      <c r="Q1064" s="57"/>
      <c r="R1064" s="57"/>
      <c r="S1064" s="57"/>
      <c r="T1064" s="57"/>
      <c r="U1064" s="57"/>
      <c r="V1064" s="57"/>
      <c r="W1064" s="57"/>
      <c r="X1064" s="57"/>
      <c r="Y1064" s="57"/>
      <c r="Z1064" s="57"/>
      <c r="AA1064" s="57"/>
      <c r="AB1064" s="57"/>
      <c r="AC1064" s="57"/>
      <c r="AD1064" s="57"/>
      <c r="AE1064" s="57"/>
      <c r="AF1064" s="64"/>
      <c r="AG1064" s="64"/>
      <c r="AH1064" s="64"/>
      <c r="AI1064" s="64"/>
      <c r="AJ1064" s="61"/>
      <c r="AL1064" s="62"/>
      <c r="AM1064" s="24"/>
      <c r="AS1064" s="24"/>
      <c r="AT1064" s="24"/>
      <c r="AU1064" s="24"/>
      <c r="AV1064" s="24"/>
      <c r="AW1064" s="24"/>
      <c r="AX1064" s="24"/>
      <c r="AZ1064" s="171"/>
      <c r="BA1064" s="171"/>
      <c r="BB1064" s="57"/>
      <c r="BC1064" s="203"/>
      <c r="BD1064" s="24"/>
      <c r="BE1064" s="151"/>
      <c r="BG1064" s="151"/>
      <c r="BI1064" s="151"/>
      <c r="BL1064" s="152"/>
    </row>
    <row r="1065" spans="1:64" s="169" customFormat="1">
      <c r="A1065" s="24"/>
      <c r="B1065" s="24"/>
      <c r="C1065" s="57"/>
      <c r="D1065" s="57"/>
      <c r="E1065" s="57"/>
      <c r="F1065" s="57"/>
      <c r="G1065" s="57"/>
      <c r="H1065" s="57"/>
      <c r="I1065" s="57"/>
      <c r="J1065" s="57"/>
      <c r="K1065" s="57"/>
      <c r="L1065" s="57"/>
      <c r="M1065" s="57"/>
      <c r="N1065" s="57"/>
      <c r="O1065" s="63"/>
      <c r="P1065" s="57"/>
      <c r="Q1065" s="57"/>
      <c r="R1065" s="57"/>
      <c r="S1065" s="57"/>
      <c r="T1065" s="57"/>
      <c r="U1065" s="57"/>
      <c r="V1065" s="57"/>
      <c r="W1065" s="57"/>
      <c r="X1065" s="57"/>
      <c r="Y1065" s="57"/>
      <c r="Z1065" s="57"/>
      <c r="AA1065" s="57"/>
      <c r="AB1065" s="57"/>
      <c r="AC1065" s="57"/>
      <c r="AD1065" s="57"/>
      <c r="AE1065" s="57"/>
      <c r="AF1065" s="64"/>
      <c r="AG1065" s="64"/>
      <c r="AH1065" s="64"/>
      <c r="AI1065" s="64"/>
      <c r="AJ1065" s="61"/>
      <c r="AL1065" s="62"/>
      <c r="AM1065" s="24"/>
      <c r="AS1065" s="24"/>
      <c r="AT1065" s="24"/>
      <c r="AU1065" s="24"/>
      <c r="AV1065" s="24"/>
      <c r="AW1065" s="24"/>
      <c r="AX1065" s="24"/>
      <c r="AZ1065" s="171"/>
      <c r="BA1065" s="171"/>
      <c r="BB1065" s="57"/>
      <c r="BC1065" s="203"/>
      <c r="BD1065" s="24"/>
      <c r="BE1065" s="151"/>
      <c r="BG1065" s="151"/>
      <c r="BI1065" s="151"/>
      <c r="BL1065" s="152"/>
    </row>
    <row r="1066" spans="1:64" s="169" customFormat="1">
      <c r="A1066" s="24"/>
      <c r="B1066" s="24"/>
      <c r="C1066" s="57"/>
      <c r="D1066" s="57"/>
      <c r="E1066" s="57"/>
      <c r="F1066" s="57"/>
      <c r="G1066" s="57"/>
      <c r="H1066" s="57"/>
      <c r="I1066" s="57"/>
      <c r="J1066" s="57"/>
      <c r="K1066" s="57"/>
      <c r="L1066" s="57"/>
      <c r="M1066" s="57"/>
      <c r="N1066" s="57"/>
      <c r="O1066" s="63"/>
      <c r="P1066" s="57"/>
      <c r="Q1066" s="57"/>
      <c r="R1066" s="57"/>
      <c r="S1066" s="57"/>
      <c r="T1066" s="57"/>
      <c r="U1066" s="57"/>
      <c r="V1066" s="57"/>
      <c r="W1066" s="57"/>
      <c r="X1066" s="57"/>
      <c r="Y1066" s="57"/>
      <c r="Z1066" s="57"/>
      <c r="AA1066" s="57"/>
      <c r="AB1066" s="57"/>
      <c r="AC1066" s="57"/>
      <c r="AD1066" s="57"/>
      <c r="AE1066" s="57"/>
      <c r="AF1066" s="64"/>
      <c r="AG1066" s="64"/>
      <c r="AH1066" s="64"/>
      <c r="AI1066" s="64"/>
      <c r="AJ1066" s="61"/>
      <c r="AL1066" s="62"/>
      <c r="AM1066" s="24"/>
      <c r="AS1066" s="24"/>
      <c r="AT1066" s="24"/>
      <c r="AU1066" s="24"/>
      <c r="AV1066" s="24"/>
      <c r="AW1066" s="24"/>
      <c r="AX1066" s="24"/>
      <c r="AZ1066" s="171"/>
      <c r="BA1066" s="171"/>
      <c r="BB1066" s="57"/>
      <c r="BC1066" s="203"/>
      <c r="BD1066" s="24"/>
      <c r="BE1066" s="151"/>
      <c r="BG1066" s="151"/>
      <c r="BI1066" s="151"/>
      <c r="BL1066" s="152"/>
    </row>
    <row r="1067" spans="1:64" s="169" customFormat="1">
      <c r="A1067" s="24"/>
      <c r="B1067" s="24"/>
      <c r="C1067" s="57"/>
      <c r="D1067" s="57"/>
      <c r="E1067" s="57"/>
      <c r="F1067" s="57"/>
      <c r="G1067" s="57"/>
      <c r="H1067" s="57"/>
      <c r="I1067" s="57"/>
      <c r="J1067" s="57"/>
      <c r="K1067" s="57"/>
      <c r="L1067" s="57"/>
      <c r="M1067" s="57"/>
      <c r="N1067" s="57"/>
      <c r="O1067" s="63"/>
      <c r="P1067" s="57"/>
      <c r="Q1067" s="57"/>
      <c r="R1067" s="57"/>
      <c r="S1067" s="57"/>
      <c r="T1067" s="57"/>
      <c r="U1067" s="57"/>
      <c r="V1067" s="57"/>
      <c r="W1067" s="57"/>
      <c r="X1067" s="57"/>
      <c r="Y1067" s="57"/>
      <c r="Z1067" s="57"/>
      <c r="AA1067" s="57"/>
      <c r="AB1067" s="57"/>
      <c r="AC1067" s="57"/>
      <c r="AD1067" s="57"/>
      <c r="AE1067" s="57"/>
      <c r="AF1067" s="64"/>
      <c r="AG1067" s="64"/>
      <c r="AH1067" s="64"/>
      <c r="AI1067" s="64"/>
      <c r="AJ1067" s="61"/>
      <c r="AL1067" s="62"/>
      <c r="AM1067" s="24"/>
      <c r="AS1067" s="24"/>
      <c r="AT1067" s="24"/>
      <c r="AU1067" s="24"/>
      <c r="AV1067" s="24"/>
      <c r="AW1067" s="24"/>
      <c r="AX1067" s="24"/>
      <c r="AZ1067" s="171"/>
      <c r="BA1067" s="171"/>
      <c r="BB1067" s="57"/>
      <c r="BC1067" s="203"/>
      <c r="BD1067" s="24"/>
      <c r="BE1067" s="151"/>
      <c r="BG1067" s="151"/>
      <c r="BI1067" s="151"/>
      <c r="BL1067" s="152"/>
    </row>
    <row r="1068" spans="1:64" s="169" customFormat="1">
      <c r="A1068" s="24"/>
      <c r="B1068" s="24"/>
      <c r="C1068" s="57"/>
      <c r="D1068" s="57"/>
      <c r="E1068" s="57"/>
      <c r="F1068" s="57"/>
      <c r="G1068" s="57"/>
      <c r="H1068" s="57"/>
      <c r="I1068" s="57"/>
      <c r="J1068" s="57"/>
      <c r="K1068" s="57"/>
      <c r="L1068" s="57"/>
      <c r="M1068" s="57"/>
      <c r="N1068" s="57"/>
      <c r="O1068" s="63"/>
      <c r="P1068" s="57"/>
      <c r="Q1068" s="57"/>
      <c r="R1068" s="57"/>
      <c r="S1068" s="57"/>
      <c r="T1068" s="57"/>
      <c r="U1068" s="57"/>
      <c r="V1068" s="57"/>
      <c r="W1068" s="57"/>
      <c r="X1068" s="57"/>
      <c r="Y1068" s="57"/>
      <c r="Z1068" s="57"/>
      <c r="AA1068" s="57"/>
      <c r="AB1068" s="57"/>
      <c r="AC1068" s="57"/>
      <c r="AD1068" s="57"/>
      <c r="AE1068" s="57"/>
      <c r="AF1068" s="64"/>
      <c r="AG1068" s="64"/>
      <c r="AH1068" s="64"/>
      <c r="AI1068" s="64"/>
      <c r="AJ1068" s="61"/>
      <c r="AL1068" s="62"/>
      <c r="AM1068" s="24"/>
      <c r="AS1068" s="24"/>
      <c r="AT1068" s="24"/>
      <c r="AU1068" s="24"/>
      <c r="AV1068" s="24"/>
      <c r="AW1068" s="24"/>
      <c r="AX1068" s="24"/>
      <c r="AZ1068" s="171"/>
      <c r="BA1068" s="171"/>
      <c r="BB1068" s="57"/>
      <c r="BC1068" s="203"/>
      <c r="BD1068" s="24"/>
      <c r="BE1068" s="151"/>
      <c r="BG1068" s="151"/>
      <c r="BI1068" s="151"/>
      <c r="BL1068" s="152"/>
    </row>
    <row r="1069" spans="1:64" s="169" customFormat="1">
      <c r="A1069" s="24"/>
      <c r="B1069" s="24"/>
      <c r="C1069" s="57"/>
      <c r="D1069" s="57"/>
      <c r="E1069" s="57"/>
      <c r="F1069" s="57"/>
      <c r="G1069" s="57"/>
      <c r="H1069" s="57"/>
      <c r="I1069" s="57"/>
      <c r="J1069" s="57"/>
      <c r="K1069" s="57"/>
      <c r="L1069" s="57"/>
      <c r="M1069" s="57"/>
      <c r="N1069" s="57"/>
      <c r="O1069" s="63"/>
      <c r="P1069" s="57"/>
      <c r="Q1069" s="57"/>
      <c r="R1069" s="57"/>
      <c r="S1069" s="57"/>
      <c r="T1069" s="57"/>
      <c r="U1069" s="57"/>
      <c r="V1069" s="57"/>
      <c r="W1069" s="57"/>
      <c r="X1069" s="57"/>
      <c r="Y1069" s="57"/>
      <c r="Z1069" s="57"/>
      <c r="AA1069" s="57"/>
      <c r="AB1069" s="57"/>
      <c r="AC1069" s="57"/>
      <c r="AD1069" s="57"/>
      <c r="AE1069" s="57"/>
      <c r="AF1069" s="64"/>
      <c r="AG1069" s="64"/>
      <c r="AH1069" s="64"/>
      <c r="AI1069" s="64"/>
      <c r="AJ1069" s="61"/>
      <c r="AL1069" s="62"/>
      <c r="AM1069" s="24"/>
      <c r="AS1069" s="24"/>
      <c r="AT1069" s="24"/>
      <c r="AU1069" s="24"/>
      <c r="AV1069" s="24"/>
      <c r="AW1069" s="24"/>
      <c r="AX1069" s="24"/>
      <c r="AZ1069" s="171"/>
      <c r="BA1069" s="171"/>
      <c r="BB1069" s="57"/>
      <c r="BC1069" s="203"/>
      <c r="BD1069" s="24"/>
      <c r="BE1069" s="151"/>
      <c r="BG1069" s="151"/>
      <c r="BI1069" s="151"/>
      <c r="BL1069" s="152"/>
    </row>
    <row r="1070" spans="1:64" s="169" customFormat="1">
      <c r="A1070" s="24"/>
      <c r="B1070" s="24"/>
      <c r="C1070" s="57"/>
      <c r="D1070" s="57"/>
      <c r="E1070" s="57"/>
      <c r="F1070" s="57"/>
      <c r="G1070" s="57"/>
      <c r="H1070" s="57"/>
      <c r="I1070" s="57"/>
      <c r="J1070" s="57"/>
      <c r="K1070" s="57"/>
      <c r="L1070" s="57"/>
      <c r="M1070" s="57"/>
      <c r="N1070" s="57"/>
      <c r="O1070" s="63"/>
      <c r="P1070" s="57"/>
      <c r="Q1070" s="57"/>
      <c r="R1070" s="57"/>
      <c r="S1070" s="57"/>
      <c r="T1070" s="57"/>
      <c r="U1070" s="57"/>
      <c r="V1070" s="57"/>
      <c r="W1070" s="57"/>
      <c r="X1070" s="57"/>
      <c r="Y1070" s="57"/>
      <c r="Z1070" s="57"/>
      <c r="AA1070" s="57"/>
      <c r="AB1070" s="57"/>
      <c r="AC1070" s="57"/>
      <c r="AD1070" s="57"/>
      <c r="AE1070" s="57"/>
      <c r="AF1070" s="64"/>
      <c r="AG1070" s="64"/>
      <c r="AH1070" s="64"/>
      <c r="AI1070" s="64"/>
      <c r="AJ1070" s="61"/>
      <c r="AL1070" s="62"/>
      <c r="AM1070" s="24"/>
      <c r="AS1070" s="24"/>
      <c r="AT1070" s="24"/>
      <c r="AU1070" s="24"/>
      <c r="AV1070" s="24"/>
      <c r="AW1070" s="24"/>
      <c r="AX1070" s="24"/>
      <c r="AZ1070" s="171"/>
      <c r="BA1070" s="171"/>
      <c r="BB1070" s="57"/>
      <c r="BC1070" s="203"/>
      <c r="BD1070" s="24"/>
      <c r="BE1070" s="151"/>
      <c r="BG1070" s="151"/>
      <c r="BI1070" s="151"/>
      <c r="BL1070" s="152"/>
    </row>
    <row r="1071" spans="1:64" s="169" customFormat="1">
      <c r="A1071" s="24"/>
      <c r="B1071" s="24"/>
      <c r="C1071" s="57"/>
      <c r="D1071" s="57"/>
      <c r="E1071" s="57"/>
      <c r="F1071" s="57"/>
      <c r="G1071" s="57"/>
      <c r="H1071" s="57"/>
      <c r="I1071" s="57"/>
      <c r="J1071" s="57"/>
      <c r="K1071" s="57"/>
      <c r="L1071" s="57"/>
      <c r="M1071" s="57"/>
      <c r="N1071" s="57"/>
      <c r="O1071" s="63"/>
      <c r="P1071" s="57"/>
      <c r="Q1071" s="57"/>
      <c r="R1071" s="57"/>
      <c r="S1071" s="57"/>
      <c r="T1071" s="57"/>
      <c r="U1071" s="57"/>
      <c r="V1071" s="57"/>
      <c r="W1071" s="57"/>
      <c r="X1071" s="57"/>
      <c r="Y1071" s="57"/>
      <c r="Z1071" s="57"/>
      <c r="AA1071" s="57"/>
      <c r="AB1071" s="57"/>
      <c r="AC1071" s="57"/>
      <c r="AD1071" s="57"/>
      <c r="AE1071" s="57"/>
      <c r="AF1071" s="64"/>
      <c r="AG1071" s="64"/>
      <c r="AH1071" s="64"/>
      <c r="AI1071" s="64"/>
      <c r="AJ1071" s="61"/>
      <c r="AL1071" s="62"/>
      <c r="AM1071" s="24"/>
      <c r="AS1071" s="24"/>
      <c r="AT1071" s="24"/>
      <c r="AU1071" s="24"/>
      <c r="AV1071" s="24"/>
      <c r="AW1071" s="24"/>
      <c r="AX1071" s="24"/>
      <c r="AZ1071" s="171"/>
      <c r="BA1071" s="171"/>
      <c r="BB1071" s="57"/>
      <c r="BC1071" s="203"/>
      <c r="BD1071" s="24"/>
      <c r="BE1071" s="151"/>
      <c r="BG1071" s="151"/>
      <c r="BI1071" s="151"/>
      <c r="BL1071" s="152"/>
    </row>
    <row r="1072" spans="1:64" s="169" customFormat="1">
      <c r="A1072" s="24"/>
      <c r="B1072" s="24"/>
      <c r="C1072" s="57"/>
      <c r="D1072" s="57"/>
      <c r="E1072" s="57"/>
      <c r="F1072" s="57"/>
      <c r="G1072" s="57"/>
      <c r="H1072" s="57"/>
      <c r="I1072" s="57"/>
      <c r="J1072" s="57"/>
      <c r="K1072" s="57"/>
      <c r="L1072" s="57"/>
      <c r="M1072" s="57"/>
      <c r="N1072" s="57"/>
      <c r="O1072" s="63"/>
      <c r="P1072" s="57"/>
      <c r="Q1072" s="57"/>
      <c r="R1072" s="57"/>
      <c r="S1072" s="57"/>
      <c r="T1072" s="57"/>
      <c r="U1072" s="57"/>
      <c r="V1072" s="57"/>
      <c r="W1072" s="57"/>
      <c r="X1072" s="57"/>
      <c r="Y1072" s="57"/>
      <c r="Z1072" s="57"/>
      <c r="AA1072" s="57"/>
      <c r="AB1072" s="57"/>
      <c r="AC1072" s="57"/>
      <c r="AD1072" s="57"/>
      <c r="AE1072" s="57"/>
      <c r="AF1072" s="64"/>
      <c r="AG1072" s="64"/>
      <c r="AH1072" s="64"/>
      <c r="AI1072" s="64"/>
      <c r="AJ1072" s="61"/>
      <c r="AL1072" s="62"/>
      <c r="AM1072" s="24"/>
      <c r="AS1072" s="24"/>
      <c r="AT1072" s="24"/>
      <c r="AU1072" s="24"/>
      <c r="AV1072" s="24"/>
      <c r="AW1072" s="24"/>
      <c r="AX1072" s="24"/>
      <c r="AZ1072" s="171"/>
      <c r="BA1072" s="171"/>
      <c r="BB1072" s="57"/>
      <c r="BC1072" s="203"/>
      <c r="BD1072" s="24"/>
      <c r="BE1072" s="151"/>
      <c r="BG1072" s="151"/>
      <c r="BI1072" s="151"/>
      <c r="BL1072" s="152"/>
    </row>
    <row r="1073" spans="1:64" s="169" customFormat="1">
      <c r="A1073" s="24"/>
      <c r="B1073" s="24"/>
      <c r="C1073" s="57"/>
      <c r="D1073" s="57"/>
      <c r="E1073" s="57"/>
      <c r="F1073" s="57"/>
      <c r="G1073" s="57"/>
      <c r="H1073" s="57"/>
      <c r="I1073" s="57"/>
      <c r="J1073" s="57"/>
      <c r="K1073" s="57"/>
      <c r="L1073" s="57"/>
      <c r="M1073" s="57"/>
      <c r="N1073" s="57"/>
      <c r="O1073" s="63"/>
      <c r="P1073" s="57"/>
      <c r="Q1073" s="57"/>
      <c r="R1073" s="57"/>
      <c r="S1073" s="57"/>
      <c r="T1073" s="57"/>
      <c r="U1073" s="57"/>
      <c r="V1073" s="57"/>
      <c r="W1073" s="57"/>
      <c r="X1073" s="57"/>
      <c r="Y1073" s="57"/>
      <c r="Z1073" s="57"/>
      <c r="AA1073" s="57"/>
      <c r="AB1073" s="57"/>
      <c r="AC1073" s="57"/>
      <c r="AD1073" s="57"/>
      <c r="AE1073" s="57"/>
      <c r="AF1073" s="64"/>
      <c r="AG1073" s="64"/>
      <c r="AH1073" s="64"/>
      <c r="AI1073" s="64"/>
      <c r="AJ1073" s="61"/>
      <c r="AL1073" s="62"/>
      <c r="AM1073" s="24"/>
      <c r="AS1073" s="24"/>
      <c r="AT1073" s="24"/>
      <c r="AU1073" s="24"/>
      <c r="AV1073" s="24"/>
      <c r="AW1073" s="24"/>
      <c r="AX1073" s="24"/>
      <c r="AZ1073" s="171"/>
      <c r="BA1073" s="171"/>
      <c r="BB1073" s="57"/>
      <c r="BC1073" s="203"/>
      <c r="BD1073" s="24"/>
      <c r="BE1073" s="151"/>
      <c r="BG1073" s="151"/>
      <c r="BI1073" s="151"/>
      <c r="BL1073" s="152"/>
    </row>
    <row r="1074" spans="1:64" s="169" customFormat="1">
      <c r="A1074" s="24"/>
      <c r="B1074" s="24"/>
      <c r="C1074" s="57"/>
      <c r="D1074" s="57"/>
      <c r="E1074" s="57"/>
      <c r="F1074" s="57"/>
      <c r="G1074" s="57"/>
      <c r="H1074" s="57"/>
      <c r="I1074" s="57"/>
      <c r="J1074" s="57"/>
      <c r="K1074" s="57"/>
      <c r="L1074" s="57"/>
      <c r="M1074" s="57"/>
      <c r="N1074" s="57"/>
      <c r="O1074" s="63"/>
      <c r="P1074" s="57"/>
      <c r="Q1074" s="57"/>
      <c r="R1074" s="57"/>
      <c r="S1074" s="57"/>
      <c r="T1074" s="57"/>
      <c r="U1074" s="57"/>
      <c r="V1074" s="57"/>
      <c r="W1074" s="57"/>
      <c r="X1074" s="57"/>
      <c r="Y1074" s="57"/>
      <c r="Z1074" s="57"/>
      <c r="AA1074" s="57"/>
      <c r="AB1074" s="57"/>
      <c r="AC1074" s="57"/>
      <c r="AD1074" s="57"/>
      <c r="AE1074" s="57"/>
      <c r="AF1074" s="64"/>
      <c r="AG1074" s="64"/>
      <c r="AH1074" s="64"/>
      <c r="AI1074" s="64"/>
      <c r="AJ1074" s="61"/>
      <c r="AL1074" s="62"/>
      <c r="AM1074" s="24"/>
      <c r="AS1074" s="24"/>
      <c r="AT1074" s="24"/>
      <c r="AU1074" s="24"/>
      <c r="AV1074" s="24"/>
      <c r="AW1074" s="24"/>
      <c r="AX1074" s="24"/>
      <c r="AZ1074" s="171"/>
      <c r="BA1074" s="171"/>
      <c r="BB1074" s="57"/>
      <c r="BC1074" s="203"/>
      <c r="BD1074" s="24"/>
      <c r="BE1074" s="151"/>
      <c r="BG1074" s="151"/>
      <c r="BI1074" s="151"/>
      <c r="BL1074" s="152"/>
    </row>
    <row r="1075" spans="1:64" s="169" customFormat="1">
      <c r="A1075" s="24"/>
      <c r="B1075" s="24"/>
      <c r="C1075" s="57"/>
      <c r="D1075" s="57"/>
      <c r="E1075" s="57"/>
      <c r="F1075" s="57"/>
      <c r="G1075" s="57"/>
      <c r="H1075" s="57"/>
      <c r="I1075" s="57"/>
      <c r="J1075" s="57"/>
      <c r="K1075" s="57"/>
      <c r="L1075" s="57"/>
      <c r="M1075" s="57"/>
      <c r="N1075" s="57"/>
      <c r="O1075" s="63"/>
      <c r="P1075" s="57"/>
      <c r="Q1075" s="57"/>
      <c r="R1075" s="57"/>
      <c r="S1075" s="57"/>
      <c r="T1075" s="57"/>
      <c r="U1075" s="57"/>
      <c r="V1075" s="57"/>
      <c r="W1075" s="57"/>
      <c r="X1075" s="57"/>
      <c r="Y1075" s="57"/>
      <c r="Z1075" s="57"/>
      <c r="AA1075" s="57"/>
      <c r="AB1075" s="57"/>
      <c r="AC1075" s="57"/>
      <c r="AD1075" s="57"/>
      <c r="AE1075" s="57"/>
      <c r="AF1075" s="64"/>
      <c r="AG1075" s="64"/>
      <c r="AH1075" s="64"/>
      <c r="AI1075" s="64"/>
      <c r="AJ1075" s="61"/>
      <c r="AL1075" s="62"/>
      <c r="AM1075" s="24"/>
      <c r="AS1075" s="24"/>
      <c r="AT1075" s="24"/>
      <c r="AU1075" s="24"/>
      <c r="AV1075" s="24"/>
      <c r="AW1075" s="24"/>
      <c r="AX1075" s="24"/>
      <c r="AZ1075" s="171"/>
      <c r="BA1075" s="171"/>
      <c r="BB1075" s="57"/>
      <c r="BC1075" s="203"/>
      <c r="BD1075" s="24"/>
      <c r="BE1075" s="151"/>
      <c r="BG1075" s="151"/>
      <c r="BI1075" s="151"/>
      <c r="BL1075" s="152"/>
    </row>
    <row r="1076" spans="1:64" s="169" customFormat="1">
      <c r="A1076" s="24"/>
      <c r="B1076" s="24"/>
      <c r="C1076" s="57"/>
      <c r="D1076" s="57"/>
      <c r="E1076" s="57"/>
      <c r="F1076" s="57"/>
      <c r="G1076" s="57"/>
      <c r="H1076" s="57"/>
      <c r="I1076" s="57"/>
      <c r="J1076" s="57"/>
      <c r="K1076" s="57"/>
      <c r="L1076" s="57"/>
      <c r="M1076" s="57"/>
      <c r="N1076" s="57"/>
      <c r="O1076" s="63"/>
      <c r="P1076" s="57"/>
      <c r="Q1076" s="57"/>
      <c r="R1076" s="57"/>
      <c r="S1076" s="57"/>
      <c r="T1076" s="57"/>
      <c r="U1076" s="57"/>
      <c r="V1076" s="57"/>
      <c r="W1076" s="57"/>
      <c r="X1076" s="57"/>
      <c r="Y1076" s="57"/>
      <c r="Z1076" s="57"/>
      <c r="AA1076" s="57"/>
      <c r="AB1076" s="57"/>
      <c r="AC1076" s="57"/>
      <c r="AD1076" s="57"/>
      <c r="AE1076" s="57"/>
      <c r="AF1076" s="64"/>
      <c r="AG1076" s="64"/>
      <c r="AH1076" s="64"/>
      <c r="AI1076" s="64"/>
      <c r="AJ1076" s="61"/>
      <c r="AL1076" s="62"/>
      <c r="AM1076" s="24"/>
      <c r="AS1076" s="24"/>
      <c r="AT1076" s="24"/>
      <c r="AU1076" s="24"/>
      <c r="AV1076" s="24"/>
      <c r="AW1076" s="24"/>
      <c r="AX1076" s="24"/>
      <c r="AZ1076" s="171"/>
      <c r="BA1076" s="171"/>
      <c r="BB1076" s="57"/>
      <c r="BC1076" s="203"/>
      <c r="BD1076" s="24"/>
      <c r="BE1076" s="151"/>
      <c r="BG1076" s="151"/>
      <c r="BI1076" s="151"/>
      <c r="BL1076" s="152"/>
    </row>
    <row r="1077" spans="1:64" s="169" customFormat="1">
      <c r="A1077" s="24"/>
      <c r="B1077" s="24"/>
      <c r="C1077" s="57"/>
      <c r="D1077" s="57"/>
      <c r="E1077" s="57"/>
      <c r="F1077" s="57"/>
      <c r="G1077" s="57"/>
      <c r="H1077" s="57"/>
      <c r="I1077" s="57"/>
      <c r="J1077" s="57"/>
      <c r="K1077" s="57"/>
      <c r="L1077" s="57"/>
      <c r="M1077" s="57"/>
      <c r="N1077" s="57"/>
      <c r="O1077" s="63"/>
      <c r="P1077" s="57"/>
      <c r="Q1077" s="57"/>
      <c r="R1077" s="57"/>
      <c r="S1077" s="57"/>
      <c r="T1077" s="57"/>
      <c r="U1077" s="57"/>
      <c r="V1077" s="57"/>
      <c r="W1077" s="57"/>
      <c r="X1077" s="57"/>
      <c r="Y1077" s="57"/>
      <c r="Z1077" s="57"/>
      <c r="AA1077" s="57"/>
      <c r="AB1077" s="57"/>
      <c r="AC1077" s="57"/>
      <c r="AD1077" s="57"/>
      <c r="AE1077" s="57"/>
      <c r="AF1077" s="64"/>
      <c r="AG1077" s="64"/>
      <c r="AH1077" s="64"/>
      <c r="AI1077" s="64"/>
      <c r="AJ1077" s="61"/>
      <c r="AL1077" s="62"/>
      <c r="AM1077" s="24"/>
      <c r="AS1077" s="24"/>
      <c r="AT1077" s="24"/>
      <c r="AU1077" s="24"/>
      <c r="AV1077" s="24"/>
      <c r="AW1077" s="24"/>
      <c r="AX1077" s="24"/>
      <c r="AZ1077" s="171"/>
      <c r="BA1077" s="171"/>
      <c r="BB1077" s="57"/>
      <c r="BC1077" s="203"/>
      <c r="BD1077" s="24"/>
      <c r="BE1077" s="151"/>
      <c r="BG1077" s="151"/>
      <c r="BI1077" s="151"/>
      <c r="BL1077" s="152"/>
    </row>
    <row r="1078" spans="1:64" s="169" customFormat="1">
      <c r="A1078" s="24"/>
      <c r="B1078" s="24"/>
      <c r="C1078" s="57"/>
      <c r="D1078" s="57"/>
      <c r="E1078" s="57"/>
      <c r="F1078" s="57"/>
      <c r="G1078" s="57"/>
      <c r="H1078" s="57"/>
      <c r="I1078" s="57"/>
      <c r="J1078" s="57"/>
      <c r="K1078" s="57"/>
      <c r="L1078" s="57"/>
      <c r="M1078" s="57"/>
      <c r="N1078" s="57"/>
      <c r="O1078" s="63"/>
      <c r="P1078" s="57"/>
      <c r="Q1078" s="57"/>
      <c r="R1078" s="57"/>
      <c r="S1078" s="57"/>
      <c r="T1078" s="57"/>
      <c r="U1078" s="57"/>
      <c r="V1078" s="57"/>
      <c r="W1078" s="57"/>
      <c r="X1078" s="57"/>
      <c r="Y1078" s="57"/>
      <c r="Z1078" s="57"/>
      <c r="AA1078" s="57"/>
      <c r="AB1078" s="57"/>
      <c r="AC1078" s="57"/>
      <c r="AD1078" s="57"/>
      <c r="AE1078" s="57"/>
      <c r="AF1078" s="64"/>
      <c r="AG1078" s="64"/>
      <c r="AH1078" s="64"/>
      <c r="AI1078" s="64"/>
      <c r="AJ1078" s="61"/>
      <c r="AL1078" s="62"/>
      <c r="AM1078" s="24"/>
      <c r="AS1078" s="24"/>
      <c r="AT1078" s="24"/>
      <c r="AU1078" s="24"/>
      <c r="AV1078" s="24"/>
      <c r="AW1078" s="24"/>
      <c r="AX1078" s="24"/>
      <c r="AZ1078" s="171"/>
      <c r="BA1078" s="171"/>
      <c r="BB1078" s="57"/>
      <c r="BC1078" s="203"/>
      <c r="BD1078" s="24"/>
      <c r="BE1078" s="151"/>
      <c r="BG1078" s="151"/>
      <c r="BI1078" s="151"/>
      <c r="BL1078" s="152"/>
    </row>
    <row r="1079" spans="1:64" s="169" customFormat="1">
      <c r="A1079" s="24"/>
      <c r="B1079" s="24"/>
      <c r="C1079" s="57"/>
      <c r="D1079" s="57"/>
      <c r="E1079" s="57"/>
      <c r="F1079" s="57"/>
      <c r="G1079" s="57"/>
      <c r="H1079" s="57"/>
      <c r="I1079" s="57"/>
      <c r="J1079" s="57"/>
      <c r="K1079" s="57"/>
      <c r="L1079" s="57"/>
      <c r="M1079" s="57"/>
      <c r="N1079" s="57"/>
      <c r="O1079" s="63"/>
      <c r="P1079" s="57"/>
      <c r="Q1079" s="57"/>
      <c r="R1079" s="57"/>
      <c r="S1079" s="57"/>
      <c r="T1079" s="57"/>
      <c r="U1079" s="57"/>
      <c r="V1079" s="57"/>
      <c r="W1079" s="57"/>
      <c r="X1079" s="57"/>
      <c r="Y1079" s="57"/>
      <c r="Z1079" s="57"/>
      <c r="AA1079" s="57"/>
      <c r="AB1079" s="57"/>
      <c r="AC1079" s="57"/>
      <c r="AD1079" s="57"/>
      <c r="AE1079" s="57"/>
      <c r="AF1079" s="64"/>
      <c r="AG1079" s="64"/>
      <c r="AH1079" s="64"/>
      <c r="AI1079" s="64"/>
      <c r="AJ1079" s="61"/>
      <c r="AL1079" s="62"/>
      <c r="AM1079" s="24"/>
      <c r="AS1079" s="24"/>
      <c r="AT1079" s="24"/>
      <c r="AU1079" s="24"/>
      <c r="AV1079" s="24"/>
      <c r="AW1079" s="24"/>
      <c r="AX1079" s="24"/>
      <c r="AZ1079" s="171"/>
      <c r="BA1079" s="171"/>
      <c r="BB1079" s="57"/>
      <c r="BC1079" s="203"/>
      <c r="BD1079" s="24"/>
      <c r="BE1079" s="151"/>
      <c r="BG1079" s="151"/>
      <c r="BI1079" s="151"/>
      <c r="BL1079" s="152"/>
    </row>
    <row r="1080" spans="1:64" s="169" customFormat="1">
      <c r="A1080" s="24"/>
      <c r="B1080" s="24"/>
      <c r="C1080" s="57"/>
      <c r="D1080" s="57"/>
      <c r="E1080" s="57"/>
      <c r="F1080" s="57"/>
      <c r="G1080" s="57"/>
      <c r="H1080" s="57"/>
      <c r="I1080" s="57"/>
      <c r="J1080" s="57"/>
      <c r="K1080" s="57"/>
      <c r="L1080" s="57"/>
      <c r="M1080" s="57"/>
      <c r="N1080" s="57"/>
      <c r="O1080" s="63"/>
      <c r="P1080" s="57"/>
      <c r="Q1080" s="57"/>
      <c r="R1080" s="57"/>
      <c r="S1080" s="57"/>
      <c r="T1080" s="57"/>
      <c r="U1080" s="57"/>
      <c r="V1080" s="57"/>
      <c r="W1080" s="57"/>
      <c r="X1080" s="57"/>
      <c r="Y1080" s="57"/>
      <c r="Z1080" s="57"/>
      <c r="AA1080" s="57"/>
      <c r="AB1080" s="57"/>
      <c r="AC1080" s="57"/>
      <c r="AD1080" s="57"/>
      <c r="AE1080" s="57"/>
      <c r="AF1080" s="64"/>
      <c r="AG1080" s="64"/>
      <c r="AH1080" s="64"/>
      <c r="AI1080" s="64"/>
      <c r="AJ1080" s="61"/>
      <c r="AL1080" s="62"/>
      <c r="AM1080" s="24"/>
      <c r="AS1080" s="24"/>
      <c r="AT1080" s="24"/>
      <c r="AU1080" s="24"/>
      <c r="AV1080" s="24"/>
      <c r="AW1080" s="24"/>
      <c r="AX1080" s="24"/>
      <c r="AZ1080" s="171"/>
      <c r="BA1080" s="171"/>
      <c r="BB1080" s="57"/>
      <c r="BC1080" s="203"/>
      <c r="BD1080" s="24"/>
      <c r="BE1080" s="151"/>
      <c r="BG1080" s="151"/>
      <c r="BI1080" s="151"/>
      <c r="BL1080" s="152"/>
    </row>
    <row r="1081" spans="1:64" s="169" customFormat="1">
      <c r="A1081" s="24"/>
      <c r="B1081" s="24"/>
      <c r="C1081" s="57"/>
      <c r="D1081" s="57"/>
      <c r="E1081" s="57"/>
      <c r="F1081" s="57"/>
      <c r="G1081" s="57"/>
      <c r="H1081" s="57"/>
      <c r="I1081" s="57"/>
      <c r="J1081" s="57"/>
      <c r="K1081" s="57"/>
      <c r="L1081" s="57"/>
      <c r="M1081" s="57"/>
      <c r="N1081" s="57"/>
      <c r="O1081" s="63"/>
      <c r="P1081" s="57"/>
      <c r="Q1081" s="57"/>
      <c r="R1081" s="57"/>
      <c r="S1081" s="57"/>
      <c r="T1081" s="57"/>
      <c r="U1081" s="57"/>
      <c r="V1081" s="57"/>
      <c r="W1081" s="57"/>
      <c r="X1081" s="57"/>
      <c r="Y1081" s="57"/>
      <c r="Z1081" s="57"/>
      <c r="AA1081" s="57"/>
      <c r="AB1081" s="57"/>
      <c r="AC1081" s="57"/>
      <c r="AD1081" s="57"/>
      <c r="AE1081" s="57"/>
      <c r="AF1081" s="64"/>
      <c r="AG1081" s="64"/>
      <c r="AH1081" s="64"/>
      <c r="AI1081" s="64"/>
      <c r="AJ1081" s="61"/>
      <c r="AL1081" s="62"/>
      <c r="AM1081" s="24"/>
      <c r="AS1081" s="24"/>
      <c r="AT1081" s="24"/>
      <c r="AU1081" s="24"/>
      <c r="AV1081" s="24"/>
      <c r="AW1081" s="24"/>
      <c r="AX1081" s="24"/>
      <c r="AZ1081" s="171"/>
      <c r="BA1081" s="171"/>
      <c r="BB1081" s="57"/>
      <c r="BC1081" s="203"/>
      <c r="BD1081" s="24"/>
      <c r="BE1081" s="151"/>
      <c r="BG1081" s="151"/>
      <c r="BI1081" s="151"/>
      <c r="BL1081" s="152"/>
    </row>
    <row r="1082" spans="1:64" s="169" customFormat="1">
      <c r="A1082" s="24"/>
      <c r="B1082" s="24"/>
      <c r="C1082" s="57"/>
      <c r="D1082" s="57"/>
      <c r="E1082" s="57"/>
      <c r="F1082" s="57"/>
      <c r="G1082" s="57"/>
      <c r="H1082" s="57"/>
      <c r="I1082" s="57"/>
      <c r="J1082" s="57"/>
      <c r="K1082" s="57"/>
      <c r="L1082" s="57"/>
      <c r="M1082" s="57"/>
      <c r="N1082" s="57"/>
      <c r="O1082" s="63"/>
      <c r="P1082" s="57"/>
      <c r="Q1082" s="57"/>
      <c r="R1082" s="57"/>
      <c r="S1082" s="57"/>
      <c r="T1082" s="57"/>
      <c r="U1082" s="57"/>
      <c r="V1082" s="57"/>
      <c r="W1082" s="57"/>
      <c r="X1082" s="57"/>
      <c r="Y1082" s="57"/>
      <c r="Z1082" s="57"/>
      <c r="AA1082" s="57"/>
      <c r="AB1082" s="57"/>
      <c r="AC1082" s="57"/>
      <c r="AD1082" s="57"/>
      <c r="AE1082" s="57"/>
      <c r="AF1082" s="64"/>
      <c r="AG1082" s="64"/>
      <c r="AH1082" s="64"/>
      <c r="AI1082" s="64"/>
      <c r="AJ1082" s="61"/>
      <c r="AL1082" s="62"/>
      <c r="AM1082" s="24"/>
      <c r="AS1082" s="24"/>
      <c r="AT1082" s="24"/>
      <c r="AU1082" s="24"/>
      <c r="AV1082" s="24"/>
      <c r="AW1082" s="24"/>
      <c r="AX1082" s="24"/>
      <c r="AZ1082" s="171"/>
      <c r="BA1082" s="171"/>
      <c r="BB1082" s="57"/>
      <c r="BC1082" s="203"/>
      <c r="BD1082" s="24"/>
      <c r="BE1082" s="151"/>
      <c r="BG1082" s="151"/>
      <c r="BI1082" s="151"/>
      <c r="BL1082" s="152"/>
    </row>
    <row r="1083" spans="1:64" s="169" customFormat="1">
      <c r="A1083" s="24"/>
      <c r="B1083" s="24"/>
      <c r="C1083" s="57"/>
      <c r="D1083" s="57"/>
      <c r="E1083" s="57"/>
      <c r="F1083" s="57"/>
      <c r="G1083" s="57"/>
      <c r="H1083" s="57"/>
      <c r="I1083" s="57"/>
      <c r="J1083" s="57"/>
      <c r="K1083" s="57"/>
      <c r="L1083" s="57"/>
      <c r="M1083" s="57"/>
      <c r="N1083" s="57"/>
      <c r="O1083" s="63"/>
      <c r="P1083" s="57"/>
      <c r="Q1083" s="57"/>
      <c r="R1083" s="57"/>
      <c r="S1083" s="57"/>
      <c r="T1083" s="57"/>
      <c r="U1083" s="57"/>
      <c r="V1083" s="57"/>
      <c r="W1083" s="57"/>
      <c r="X1083" s="57"/>
      <c r="Y1083" s="57"/>
      <c r="Z1083" s="57"/>
      <c r="AA1083" s="57"/>
      <c r="AB1083" s="57"/>
      <c r="AC1083" s="57"/>
      <c r="AD1083" s="57"/>
      <c r="AE1083" s="57"/>
      <c r="AF1083" s="64"/>
      <c r="AG1083" s="64"/>
      <c r="AH1083" s="64"/>
      <c r="AI1083" s="64"/>
      <c r="AJ1083" s="61"/>
      <c r="AL1083" s="62"/>
      <c r="AM1083" s="24"/>
      <c r="AS1083" s="24"/>
      <c r="AT1083" s="24"/>
      <c r="AU1083" s="24"/>
      <c r="AV1083" s="24"/>
      <c r="AW1083" s="24"/>
      <c r="AX1083" s="24"/>
      <c r="AZ1083" s="171"/>
      <c r="BA1083" s="171"/>
      <c r="BB1083" s="57"/>
      <c r="BC1083" s="203"/>
      <c r="BD1083" s="24"/>
      <c r="BE1083" s="151"/>
      <c r="BG1083" s="151"/>
      <c r="BI1083" s="151"/>
      <c r="BL1083" s="152"/>
    </row>
    <row r="1084" spans="1:64" s="169" customFormat="1">
      <c r="A1084" s="24"/>
      <c r="B1084" s="24"/>
      <c r="C1084" s="57"/>
      <c r="D1084" s="57"/>
      <c r="E1084" s="57"/>
      <c r="F1084" s="57"/>
      <c r="G1084" s="57"/>
      <c r="H1084" s="57"/>
      <c r="I1084" s="57"/>
      <c r="J1084" s="57"/>
      <c r="K1084" s="57"/>
      <c r="L1084" s="57"/>
      <c r="M1084" s="57"/>
      <c r="N1084" s="57"/>
      <c r="O1084" s="63"/>
      <c r="P1084" s="57"/>
      <c r="Q1084" s="57"/>
      <c r="R1084" s="57"/>
      <c r="S1084" s="57"/>
      <c r="T1084" s="57"/>
      <c r="U1084" s="57"/>
      <c r="V1084" s="57"/>
      <c r="W1084" s="57"/>
      <c r="X1084" s="57"/>
      <c r="Y1084" s="57"/>
      <c r="Z1084" s="57"/>
      <c r="AA1084" s="57"/>
      <c r="AB1084" s="57"/>
      <c r="AC1084" s="57"/>
      <c r="AD1084" s="57"/>
      <c r="AE1084" s="57"/>
      <c r="AF1084" s="64"/>
      <c r="AG1084" s="64"/>
      <c r="AH1084" s="64"/>
      <c r="AI1084" s="64"/>
      <c r="AJ1084" s="61"/>
      <c r="AL1084" s="62"/>
      <c r="AM1084" s="24"/>
      <c r="AS1084" s="24"/>
      <c r="AT1084" s="24"/>
      <c r="AU1084" s="24"/>
      <c r="AV1084" s="24"/>
      <c r="AW1084" s="24"/>
      <c r="AX1084" s="24"/>
      <c r="AZ1084" s="171"/>
      <c r="BA1084" s="171"/>
      <c r="BB1084" s="57"/>
      <c r="BC1084" s="203"/>
      <c r="BD1084" s="24"/>
      <c r="BE1084" s="151"/>
      <c r="BG1084" s="151"/>
      <c r="BI1084" s="151"/>
      <c r="BL1084" s="152"/>
    </row>
    <row r="1085" spans="1:64" s="169" customFormat="1">
      <c r="A1085" s="24"/>
      <c r="B1085" s="24"/>
      <c r="C1085" s="57"/>
      <c r="D1085" s="57"/>
      <c r="E1085" s="57"/>
      <c r="F1085" s="57"/>
      <c r="G1085" s="57"/>
      <c r="H1085" s="57"/>
      <c r="I1085" s="57"/>
      <c r="J1085" s="57"/>
      <c r="K1085" s="57"/>
      <c r="L1085" s="57"/>
      <c r="M1085" s="57"/>
      <c r="N1085" s="57"/>
      <c r="O1085" s="63"/>
      <c r="P1085" s="57"/>
      <c r="Q1085" s="57"/>
      <c r="R1085" s="57"/>
      <c r="S1085" s="57"/>
      <c r="T1085" s="57"/>
      <c r="U1085" s="57"/>
      <c r="V1085" s="57"/>
      <c r="W1085" s="57"/>
      <c r="X1085" s="57"/>
      <c r="Y1085" s="57"/>
      <c r="Z1085" s="57"/>
      <c r="AA1085" s="57"/>
      <c r="AB1085" s="57"/>
      <c r="AC1085" s="57"/>
      <c r="AD1085" s="57"/>
      <c r="AE1085" s="57"/>
      <c r="AF1085" s="64"/>
      <c r="AG1085" s="64"/>
      <c r="AH1085" s="64"/>
      <c r="AI1085" s="64"/>
      <c r="AJ1085" s="61"/>
      <c r="AL1085" s="62"/>
      <c r="AM1085" s="24"/>
      <c r="AS1085" s="24"/>
      <c r="AT1085" s="24"/>
      <c r="AU1085" s="24"/>
      <c r="AV1085" s="24"/>
      <c r="AW1085" s="24"/>
      <c r="AX1085" s="24"/>
      <c r="AZ1085" s="171"/>
      <c r="BA1085" s="171"/>
      <c r="BB1085" s="57"/>
      <c r="BC1085" s="203"/>
      <c r="BD1085" s="24"/>
      <c r="BE1085" s="151"/>
      <c r="BG1085" s="151"/>
      <c r="BI1085" s="151"/>
      <c r="BL1085" s="152"/>
    </row>
    <row r="1086" spans="1:64" s="169" customFormat="1">
      <c r="A1086" s="24"/>
      <c r="B1086" s="24"/>
      <c r="C1086" s="57"/>
      <c r="D1086" s="57"/>
      <c r="E1086" s="57"/>
      <c r="F1086" s="57"/>
      <c r="G1086" s="57"/>
      <c r="H1086" s="57"/>
      <c r="I1086" s="57"/>
      <c r="J1086" s="57"/>
      <c r="K1086" s="57"/>
      <c r="L1086" s="57"/>
      <c r="M1086" s="57"/>
      <c r="N1086" s="57"/>
      <c r="O1086" s="63"/>
      <c r="P1086" s="57"/>
      <c r="Q1086" s="57"/>
      <c r="R1086" s="57"/>
      <c r="S1086" s="57"/>
      <c r="T1086" s="57"/>
      <c r="U1086" s="57"/>
      <c r="V1086" s="57"/>
      <c r="W1086" s="57"/>
      <c r="X1086" s="57"/>
      <c r="Y1086" s="57"/>
      <c r="Z1086" s="57"/>
      <c r="AA1086" s="57"/>
      <c r="AB1086" s="57"/>
      <c r="AC1086" s="57"/>
      <c r="AD1086" s="57"/>
      <c r="AE1086" s="57"/>
      <c r="AF1086" s="64"/>
      <c r="AG1086" s="64"/>
      <c r="AH1086" s="64"/>
      <c r="AI1086" s="64"/>
      <c r="AJ1086" s="61"/>
      <c r="AL1086" s="62"/>
      <c r="AM1086" s="24"/>
      <c r="AS1086" s="24"/>
      <c r="AT1086" s="24"/>
      <c r="AU1086" s="24"/>
      <c r="AV1086" s="24"/>
      <c r="AW1086" s="24"/>
      <c r="AX1086" s="24"/>
      <c r="AZ1086" s="171"/>
      <c r="BA1086" s="171"/>
      <c r="BB1086" s="57"/>
      <c r="BC1086" s="203"/>
      <c r="BD1086" s="24"/>
      <c r="BE1086" s="151"/>
      <c r="BG1086" s="151"/>
      <c r="BI1086" s="151"/>
      <c r="BL1086" s="152"/>
    </row>
    <row r="1087" spans="1:64" s="169" customFormat="1">
      <c r="A1087" s="24"/>
      <c r="B1087" s="24"/>
      <c r="C1087" s="57"/>
      <c r="D1087" s="57"/>
      <c r="E1087" s="57"/>
      <c r="F1087" s="57"/>
      <c r="G1087" s="57"/>
      <c r="H1087" s="57"/>
      <c r="I1087" s="57"/>
      <c r="J1087" s="57"/>
      <c r="K1087" s="57"/>
      <c r="L1087" s="57"/>
      <c r="M1087" s="57"/>
      <c r="N1087" s="57"/>
      <c r="O1087" s="63"/>
      <c r="P1087" s="57"/>
      <c r="Q1087" s="57"/>
      <c r="R1087" s="57"/>
      <c r="S1087" s="57"/>
      <c r="T1087" s="57"/>
      <c r="U1087" s="57"/>
      <c r="V1087" s="57"/>
      <c r="W1087" s="57"/>
      <c r="X1087" s="57"/>
      <c r="Y1087" s="57"/>
      <c r="Z1087" s="57"/>
      <c r="AA1087" s="57"/>
      <c r="AB1087" s="57"/>
      <c r="AC1087" s="57"/>
      <c r="AD1087" s="57"/>
      <c r="AE1087" s="57"/>
      <c r="AF1087" s="64"/>
      <c r="AG1087" s="64"/>
      <c r="AH1087" s="64"/>
      <c r="AI1087" s="64"/>
      <c r="AJ1087" s="61"/>
      <c r="AL1087" s="62"/>
      <c r="AM1087" s="24"/>
      <c r="AS1087" s="24"/>
      <c r="AT1087" s="24"/>
      <c r="AU1087" s="24"/>
      <c r="AV1087" s="24"/>
      <c r="AW1087" s="24"/>
      <c r="AX1087" s="24"/>
      <c r="AZ1087" s="171"/>
      <c r="BA1087" s="171"/>
      <c r="BB1087" s="57"/>
      <c r="BC1087" s="203"/>
      <c r="BD1087" s="24"/>
      <c r="BE1087" s="151"/>
      <c r="BG1087" s="151"/>
      <c r="BI1087" s="151"/>
      <c r="BL1087" s="152"/>
    </row>
    <row r="1088" spans="1:64" s="169" customFormat="1">
      <c r="A1088" s="24"/>
      <c r="B1088" s="24"/>
      <c r="C1088" s="57"/>
      <c r="D1088" s="57"/>
      <c r="E1088" s="57"/>
      <c r="F1088" s="57"/>
      <c r="G1088" s="57"/>
      <c r="H1088" s="57"/>
      <c r="I1088" s="57"/>
      <c r="J1088" s="57"/>
      <c r="K1088" s="57"/>
      <c r="L1088" s="57"/>
      <c r="M1088" s="57"/>
      <c r="N1088" s="57"/>
      <c r="O1088" s="63"/>
      <c r="P1088" s="57"/>
      <c r="Q1088" s="57"/>
      <c r="R1088" s="57"/>
      <c r="S1088" s="57"/>
      <c r="T1088" s="57"/>
      <c r="U1088" s="57"/>
      <c r="V1088" s="57"/>
      <c r="W1088" s="57"/>
      <c r="X1088" s="57"/>
      <c r="Y1088" s="57"/>
      <c r="Z1088" s="57"/>
      <c r="AA1088" s="57"/>
      <c r="AB1088" s="57"/>
      <c r="AC1088" s="57"/>
      <c r="AD1088" s="57"/>
      <c r="AE1088" s="57"/>
      <c r="AF1088" s="64"/>
      <c r="AG1088" s="64"/>
      <c r="AH1088" s="64"/>
      <c r="AI1088" s="64"/>
      <c r="AJ1088" s="61"/>
      <c r="AL1088" s="62"/>
      <c r="AM1088" s="24"/>
      <c r="AS1088" s="24"/>
      <c r="AT1088" s="24"/>
      <c r="AU1088" s="24"/>
      <c r="AV1088" s="24"/>
      <c r="AW1088" s="24"/>
      <c r="AX1088" s="24"/>
      <c r="AZ1088" s="171"/>
      <c r="BA1088" s="171"/>
      <c r="BB1088" s="57"/>
      <c r="BC1088" s="203"/>
      <c r="BD1088" s="24"/>
      <c r="BE1088" s="151"/>
      <c r="BG1088" s="151"/>
      <c r="BI1088" s="151"/>
      <c r="BL1088" s="152"/>
    </row>
    <row r="1089" spans="1:64" s="169" customFormat="1">
      <c r="A1089" s="24"/>
      <c r="B1089" s="24"/>
      <c r="C1089" s="57"/>
      <c r="D1089" s="57"/>
      <c r="E1089" s="57"/>
      <c r="F1089" s="57"/>
      <c r="G1089" s="57"/>
      <c r="H1089" s="57"/>
      <c r="I1089" s="57"/>
      <c r="J1089" s="57"/>
      <c r="K1089" s="57"/>
      <c r="L1089" s="57"/>
      <c r="M1089" s="57"/>
      <c r="N1089" s="57"/>
      <c r="O1089" s="63"/>
      <c r="P1089" s="57"/>
      <c r="Q1089" s="57"/>
      <c r="R1089" s="57"/>
      <c r="S1089" s="57"/>
      <c r="T1089" s="57"/>
      <c r="U1089" s="57"/>
      <c r="V1089" s="57"/>
      <c r="W1089" s="57"/>
      <c r="X1089" s="57"/>
      <c r="Y1089" s="57"/>
      <c r="Z1089" s="57"/>
      <c r="AA1089" s="57"/>
      <c r="AB1089" s="57"/>
      <c r="AC1089" s="57"/>
      <c r="AD1089" s="57"/>
      <c r="AE1089" s="57"/>
      <c r="AF1089" s="64"/>
      <c r="AG1089" s="64"/>
      <c r="AH1089" s="64"/>
      <c r="AI1089" s="64"/>
      <c r="AJ1089" s="61"/>
      <c r="AL1089" s="62"/>
      <c r="AM1089" s="24"/>
      <c r="AS1089" s="24"/>
      <c r="AT1089" s="24"/>
      <c r="AU1089" s="24"/>
      <c r="AV1089" s="24"/>
      <c r="AW1089" s="24"/>
      <c r="AX1089" s="24"/>
      <c r="AZ1089" s="171"/>
      <c r="BA1089" s="171"/>
      <c r="BB1089" s="57"/>
      <c r="BC1089" s="203"/>
      <c r="BD1089" s="24"/>
      <c r="BE1089" s="151"/>
      <c r="BG1089" s="151"/>
      <c r="BI1089" s="151"/>
      <c r="BL1089" s="152"/>
    </row>
    <row r="1090" spans="1:64" s="169" customFormat="1">
      <c r="A1090" s="24"/>
      <c r="B1090" s="24"/>
      <c r="C1090" s="57"/>
      <c r="D1090" s="57"/>
      <c r="E1090" s="57"/>
      <c r="F1090" s="57"/>
      <c r="G1090" s="57"/>
      <c r="H1090" s="57"/>
      <c r="I1090" s="57"/>
      <c r="J1090" s="57"/>
      <c r="K1090" s="57"/>
      <c r="L1090" s="57"/>
      <c r="M1090" s="57"/>
      <c r="N1090" s="57"/>
      <c r="O1090" s="63"/>
      <c r="P1090" s="57"/>
      <c r="Q1090" s="57"/>
      <c r="R1090" s="57"/>
      <c r="S1090" s="57"/>
      <c r="T1090" s="57"/>
      <c r="U1090" s="57"/>
      <c r="V1090" s="57"/>
      <c r="W1090" s="57"/>
      <c r="X1090" s="57"/>
      <c r="Y1090" s="57"/>
      <c r="Z1090" s="57"/>
      <c r="AA1090" s="57"/>
      <c r="AB1090" s="57"/>
      <c r="AC1090" s="57"/>
      <c r="AD1090" s="57"/>
      <c r="AE1090" s="57"/>
      <c r="AF1090" s="64"/>
      <c r="AG1090" s="64"/>
      <c r="AH1090" s="64"/>
      <c r="AI1090" s="64"/>
      <c r="AJ1090" s="61"/>
      <c r="AL1090" s="62"/>
      <c r="AM1090" s="24"/>
      <c r="AS1090" s="24"/>
      <c r="AT1090" s="24"/>
      <c r="AU1090" s="24"/>
      <c r="AV1090" s="24"/>
      <c r="AW1090" s="24"/>
      <c r="AX1090" s="24"/>
      <c r="AZ1090" s="171"/>
      <c r="BA1090" s="171"/>
      <c r="BB1090" s="57"/>
      <c r="BC1090" s="203"/>
      <c r="BD1090" s="24"/>
      <c r="BE1090" s="151"/>
      <c r="BG1090" s="151"/>
      <c r="BI1090" s="151"/>
      <c r="BL1090" s="152"/>
    </row>
    <row r="1091" spans="1:64" s="169" customFormat="1">
      <c r="A1091" s="24"/>
      <c r="B1091" s="24"/>
      <c r="C1091" s="57"/>
      <c r="D1091" s="57"/>
      <c r="E1091" s="57"/>
      <c r="F1091" s="57"/>
      <c r="G1091" s="57"/>
      <c r="H1091" s="57"/>
      <c r="I1091" s="57"/>
      <c r="J1091" s="57"/>
      <c r="K1091" s="57"/>
      <c r="L1091" s="57"/>
      <c r="M1091" s="57"/>
      <c r="N1091" s="57"/>
      <c r="O1091" s="63"/>
      <c r="P1091" s="57"/>
      <c r="Q1091" s="57"/>
      <c r="R1091" s="57"/>
      <c r="S1091" s="57"/>
      <c r="T1091" s="57"/>
      <c r="U1091" s="57"/>
      <c r="V1091" s="57"/>
      <c r="W1091" s="57"/>
      <c r="X1091" s="57"/>
      <c r="Y1091" s="57"/>
      <c r="Z1091" s="57"/>
      <c r="AA1091" s="57"/>
      <c r="AB1091" s="57"/>
      <c r="AC1091" s="57"/>
      <c r="AD1091" s="57"/>
      <c r="AE1091" s="57"/>
      <c r="AF1091" s="64"/>
      <c r="AG1091" s="64"/>
      <c r="AH1091" s="64"/>
      <c r="AI1091" s="64"/>
      <c r="AJ1091" s="61"/>
      <c r="AL1091" s="62"/>
      <c r="AM1091" s="24"/>
      <c r="AS1091" s="24"/>
      <c r="AT1091" s="24"/>
      <c r="AU1091" s="24"/>
      <c r="AV1091" s="24"/>
      <c r="AW1091" s="24"/>
      <c r="AX1091" s="24"/>
      <c r="AZ1091" s="171"/>
      <c r="BA1091" s="171"/>
      <c r="BB1091" s="57"/>
      <c r="BC1091" s="203"/>
      <c r="BD1091" s="24"/>
      <c r="BE1091" s="151"/>
      <c r="BG1091" s="151"/>
      <c r="BI1091" s="151"/>
      <c r="BL1091" s="152"/>
    </row>
    <row r="1092" spans="1:64" s="169" customFormat="1">
      <c r="A1092" s="24"/>
      <c r="B1092" s="24"/>
      <c r="C1092" s="57"/>
      <c r="D1092" s="57"/>
      <c r="E1092" s="57"/>
      <c r="F1092" s="57"/>
      <c r="G1092" s="57"/>
      <c r="H1092" s="57"/>
      <c r="I1092" s="57"/>
      <c r="J1092" s="57"/>
      <c r="K1092" s="57"/>
      <c r="L1092" s="57"/>
      <c r="M1092" s="57"/>
      <c r="N1092" s="57"/>
      <c r="O1092" s="63"/>
      <c r="P1092" s="57"/>
      <c r="Q1092" s="57"/>
      <c r="R1092" s="57"/>
      <c r="S1092" s="57"/>
      <c r="T1092" s="57"/>
      <c r="U1092" s="57"/>
      <c r="V1092" s="57"/>
      <c r="W1092" s="57"/>
      <c r="X1092" s="57"/>
      <c r="Y1092" s="57"/>
      <c r="Z1092" s="57"/>
      <c r="AA1092" s="57"/>
      <c r="AB1092" s="57"/>
      <c r="AC1092" s="57"/>
      <c r="AD1092" s="57"/>
      <c r="AE1092" s="57"/>
      <c r="AF1092" s="64"/>
      <c r="AG1092" s="64"/>
      <c r="AH1092" s="64"/>
      <c r="AI1092" s="64"/>
      <c r="AJ1092" s="61"/>
      <c r="AL1092" s="62"/>
      <c r="AM1092" s="24"/>
      <c r="AS1092" s="24"/>
      <c r="AT1092" s="24"/>
      <c r="AU1092" s="24"/>
      <c r="AV1092" s="24"/>
      <c r="AW1092" s="24"/>
      <c r="AX1092" s="24"/>
      <c r="AZ1092" s="171"/>
      <c r="BA1092" s="171"/>
      <c r="BB1092" s="57"/>
      <c r="BC1092" s="203"/>
      <c r="BD1092" s="24"/>
      <c r="BE1092" s="151"/>
      <c r="BG1092" s="151"/>
      <c r="BI1092" s="151"/>
      <c r="BL1092" s="152"/>
    </row>
    <row r="1093" spans="1:64" s="169" customFormat="1">
      <c r="A1093" s="24"/>
      <c r="B1093" s="24"/>
      <c r="C1093" s="57"/>
      <c r="D1093" s="57"/>
      <c r="E1093" s="57"/>
      <c r="F1093" s="57"/>
      <c r="G1093" s="57"/>
      <c r="H1093" s="57"/>
      <c r="I1093" s="57"/>
      <c r="J1093" s="57"/>
      <c r="K1093" s="57"/>
      <c r="L1093" s="57"/>
      <c r="M1093" s="57"/>
      <c r="N1093" s="57"/>
      <c r="O1093" s="63"/>
      <c r="P1093" s="57"/>
      <c r="Q1093" s="57"/>
      <c r="R1093" s="57"/>
      <c r="S1093" s="57"/>
      <c r="T1093" s="57"/>
      <c r="U1093" s="57"/>
      <c r="V1093" s="57"/>
      <c r="W1093" s="57"/>
      <c r="X1093" s="57"/>
      <c r="Y1093" s="57"/>
      <c r="Z1093" s="57"/>
      <c r="AA1093" s="57"/>
      <c r="AB1093" s="57"/>
      <c r="AC1093" s="57"/>
      <c r="AD1093" s="57"/>
      <c r="AE1093" s="57"/>
      <c r="AF1093" s="64"/>
      <c r="AG1093" s="64"/>
      <c r="AH1093" s="64"/>
      <c r="AI1093" s="64"/>
      <c r="AJ1093" s="61"/>
      <c r="AL1093" s="62"/>
      <c r="AM1093" s="24"/>
      <c r="AS1093" s="24"/>
      <c r="AT1093" s="24"/>
      <c r="AU1093" s="24"/>
      <c r="AV1093" s="24"/>
      <c r="AW1093" s="24"/>
      <c r="AX1093" s="24"/>
      <c r="AZ1093" s="171"/>
      <c r="BA1093" s="171"/>
      <c r="BB1093" s="57"/>
      <c r="BC1093" s="203"/>
      <c r="BD1093" s="24"/>
      <c r="BE1093" s="151"/>
      <c r="BG1093" s="151"/>
      <c r="BI1093" s="151"/>
      <c r="BL1093" s="152"/>
    </row>
    <row r="1094" spans="1:64" s="169" customFormat="1">
      <c r="A1094" s="24"/>
      <c r="B1094" s="24"/>
      <c r="C1094" s="57"/>
      <c r="D1094" s="57"/>
      <c r="E1094" s="57"/>
      <c r="F1094" s="57"/>
      <c r="G1094" s="57"/>
      <c r="H1094" s="57"/>
      <c r="I1094" s="57"/>
      <c r="J1094" s="57"/>
      <c r="K1094" s="57"/>
      <c r="L1094" s="57"/>
      <c r="M1094" s="57"/>
      <c r="N1094" s="57"/>
      <c r="O1094" s="63"/>
      <c r="P1094" s="57"/>
      <c r="Q1094" s="57"/>
      <c r="R1094" s="57"/>
      <c r="S1094" s="57"/>
      <c r="T1094" s="57"/>
      <c r="U1094" s="57"/>
      <c r="V1094" s="57"/>
      <c r="W1094" s="57"/>
      <c r="X1094" s="57"/>
      <c r="Y1094" s="57"/>
      <c r="Z1094" s="57"/>
      <c r="AA1094" s="57"/>
      <c r="AB1094" s="57"/>
      <c r="AC1094" s="57"/>
      <c r="AD1094" s="57"/>
      <c r="AE1094" s="57"/>
      <c r="AF1094" s="64"/>
      <c r="AG1094" s="64"/>
      <c r="AH1094" s="64"/>
      <c r="AI1094" s="64"/>
      <c r="AJ1094" s="61"/>
      <c r="AL1094" s="62"/>
      <c r="AM1094" s="24"/>
      <c r="AS1094" s="24"/>
      <c r="AT1094" s="24"/>
      <c r="AU1094" s="24"/>
      <c r="AV1094" s="24"/>
      <c r="AW1094" s="24"/>
      <c r="AX1094" s="24"/>
      <c r="AZ1094" s="171"/>
      <c r="BA1094" s="171"/>
      <c r="BB1094" s="57"/>
      <c r="BC1094" s="203"/>
      <c r="BD1094" s="24"/>
      <c r="BE1094" s="151"/>
      <c r="BG1094" s="151"/>
      <c r="BI1094" s="151"/>
      <c r="BL1094" s="152"/>
    </row>
    <row r="1095" spans="1:64" s="169" customFormat="1">
      <c r="A1095" s="24"/>
      <c r="B1095" s="24"/>
      <c r="C1095" s="57"/>
      <c r="D1095" s="57"/>
      <c r="E1095" s="57"/>
      <c r="F1095" s="57"/>
      <c r="G1095" s="57"/>
      <c r="H1095" s="57"/>
      <c r="I1095" s="57"/>
      <c r="J1095" s="57"/>
      <c r="K1095" s="57"/>
      <c r="L1095" s="57"/>
      <c r="M1095" s="57"/>
      <c r="N1095" s="57"/>
      <c r="O1095" s="63"/>
      <c r="P1095" s="57"/>
      <c r="Q1095" s="57"/>
      <c r="R1095" s="57"/>
      <c r="S1095" s="57"/>
      <c r="T1095" s="57"/>
      <c r="U1095" s="57"/>
      <c r="V1095" s="57"/>
      <c r="W1095" s="57"/>
      <c r="X1095" s="57"/>
      <c r="Y1095" s="57"/>
      <c r="Z1095" s="57"/>
      <c r="AA1095" s="57"/>
      <c r="AB1095" s="57"/>
      <c r="AC1095" s="57"/>
      <c r="AD1095" s="57"/>
      <c r="AE1095" s="57"/>
      <c r="AF1095" s="64"/>
      <c r="AG1095" s="64"/>
      <c r="AH1095" s="64"/>
      <c r="AI1095" s="64"/>
      <c r="AJ1095" s="61"/>
      <c r="AL1095" s="62"/>
      <c r="AM1095" s="24"/>
      <c r="AS1095" s="24"/>
      <c r="AT1095" s="24"/>
      <c r="AU1095" s="24"/>
      <c r="AV1095" s="24"/>
      <c r="AW1095" s="24"/>
      <c r="AX1095" s="24"/>
      <c r="AZ1095" s="171"/>
      <c r="BA1095" s="171"/>
      <c r="BB1095" s="57"/>
      <c r="BC1095" s="203"/>
      <c r="BD1095" s="24"/>
      <c r="BE1095" s="151"/>
      <c r="BG1095" s="151"/>
      <c r="BI1095" s="151"/>
      <c r="BL1095" s="152"/>
    </row>
    <row r="1096" spans="1:64" s="169" customFormat="1">
      <c r="A1096" s="24"/>
      <c r="B1096" s="24"/>
      <c r="C1096" s="57"/>
      <c r="D1096" s="57"/>
      <c r="E1096" s="57"/>
      <c r="F1096" s="57"/>
      <c r="G1096" s="57"/>
      <c r="H1096" s="57"/>
      <c r="I1096" s="57"/>
      <c r="J1096" s="57"/>
      <c r="K1096" s="57"/>
      <c r="L1096" s="57"/>
      <c r="M1096" s="57"/>
      <c r="N1096" s="57"/>
      <c r="O1096" s="63"/>
      <c r="P1096" s="57"/>
      <c r="Q1096" s="57"/>
      <c r="R1096" s="57"/>
      <c r="S1096" s="57"/>
      <c r="T1096" s="57"/>
      <c r="U1096" s="57"/>
      <c r="V1096" s="57"/>
      <c r="W1096" s="57"/>
      <c r="X1096" s="57"/>
      <c r="Y1096" s="57"/>
      <c r="Z1096" s="57"/>
      <c r="AA1096" s="57"/>
      <c r="AB1096" s="57"/>
      <c r="AC1096" s="57"/>
      <c r="AD1096" s="57"/>
      <c r="AE1096" s="57"/>
      <c r="AF1096" s="64"/>
      <c r="AG1096" s="64"/>
      <c r="AH1096" s="64"/>
      <c r="AI1096" s="64"/>
      <c r="AJ1096" s="61"/>
      <c r="AL1096" s="62"/>
      <c r="AM1096" s="24"/>
      <c r="AS1096" s="24"/>
      <c r="AT1096" s="24"/>
      <c r="AU1096" s="24"/>
      <c r="AV1096" s="24"/>
      <c r="AW1096" s="24"/>
      <c r="AX1096" s="24"/>
      <c r="AZ1096" s="171"/>
      <c r="BA1096" s="171"/>
      <c r="BB1096" s="57"/>
      <c r="BC1096" s="203"/>
      <c r="BD1096" s="24"/>
      <c r="BE1096" s="151"/>
      <c r="BG1096" s="151"/>
      <c r="BI1096" s="151"/>
      <c r="BL1096" s="152"/>
    </row>
    <row r="1097" spans="1:64" s="169" customFormat="1">
      <c r="A1097" s="24"/>
      <c r="B1097" s="24"/>
      <c r="C1097" s="57"/>
      <c r="D1097" s="57"/>
      <c r="E1097" s="57"/>
      <c r="F1097" s="57"/>
      <c r="G1097" s="57"/>
      <c r="H1097" s="57"/>
      <c r="I1097" s="57"/>
      <c r="J1097" s="57"/>
      <c r="K1097" s="57"/>
      <c r="L1097" s="57"/>
      <c r="M1097" s="57"/>
      <c r="N1097" s="57"/>
      <c r="O1097" s="63"/>
      <c r="P1097" s="57"/>
      <c r="Q1097" s="57"/>
      <c r="R1097" s="57"/>
      <c r="S1097" s="57"/>
      <c r="T1097" s="57"/>
      <c r="U1097" s="57"/>
      <c r="V1097" s="57"/>
      <c r="W1097" s="57"/>
      <c r="X1097" s="57"/>
      <c r="Y1097" s="57"/>
      <c r="Z1097" s="57"/>
      <c r="AA1097" s="57"/>
      <c r="AB1097" s="57"/>
      <c r="AC1097" s="57"/>
      <c r="AD1097" s="57"/>
      <c r="AE1097" s="57"/>
      <c r="AF1097" s="64"/>
      <c r="AG1097" s="64"/>
      <c r="AH1097" s="64"/>
      <c r="AI1097" s="64"/>
      <c r="AJ1097" s="61"/>
      <c r="AL1097" s="62"/>
      <c r="AM1097" s="24"/>
      <c r="AS1097" s="24"/>
      <c r="AT1097" s="24"/>
      <c r="AU1097" s="24"/>
      <c r="AV1097" s="24"/>
      <c r="AW1097" s="24"/>
      <c r="AX1097" s="24"/>
      <c r="AZ1097" s="171"/>
      <c r="BA1097" s="171"/>
      <c r="BB1097" s="57"/>
      <c r="BC1097" s="203"/>
      <c r="BD1097" s="24"/>
      <c r="BE1097" s="151"/>
      <c r="BG1097" s="151"/>
      <c r="BI1097" s="151"/>
      <c r="BL1097" s="152"/>
    </row>
    <row r="1098" spans="1:64" s="169" customFormat="1">
      <c r="A1098" s="24"/>
      <c r="B1098" s="24"/>
      <c r="C1098" s="57"/>
      <c r="D1098" s="57"/>
      <c r="E1098" s="57"/>
      <c r="F1098" s="57"/>
      <c r="G1098" s="57"/>
      <c r="H1098" s="57"/>
      <c r="I1098" s="57"/>
      <c r="J1098" s="57"/>
      <c r="K1098" s="57"/>
      <c r="L1098" s="57"/>
      <c r="M1098" s="57"/>
      <c r="N1098" s="57"/>
      <c r="O1098" s="63"/>
      <c r="P1098" s="57"/>
      <c r="Q1098" s="57"/>
      <c r="R1098" s="57"/>
      <c r="S1098" s="57"/>
      <c r="T1098" s="57"/>
      <c r="U1098" s="57"/>
      <c r="V1098" s="57"/>
      <c r="W1098" s="57"/>
      <c r="X1098" s="57"/>
      <c r="Y1098" s="57"/>
      <c r="Z1098" s="57"/>
      <c r="AA1098" s="57"/>
      <c r="AB1098" s="57"/>
      <c r="AC1098" s="57"/>
      <c r="AD1098" s="57"/>
      <c r="AE1098" s="57"/>
      <c r="AF1098" s="64"/>
      <c r="AG1098" s="64"/>
      <c r="AH1098" s="64"/>
      <c r="AI1098" s="64"/>
      <c r="AJ1098" s="61"/>
      <c r="AL1098" s="62"/>
      <c r="AM1098" s="24"/>
      <c r="AS1098" s="24"/>
      <c r="AT1098" s="24"/>
      <c r="AU1098" s="24"/>
      <c r="AV1098" s="24"/>
      <c r="AW1098" s="24"/>
      <c r="AX1098" s="24"/>
      <c r="AZ1098" s="171"/>
      <c r="BA1098" s="171"/>
      <c r="BB1098" s="57"/>
      <c r="BC1098" s="203"/>
      <c r="BD1098" s="24"/>
      <c r="BE1098" s="151"/>
      <c r="BG1098" s="151"/>
      <c r="BI1098" s="151"/>
      <c r="BL1098" s="152"/>
    </row>
    <row r="1099" spans="1:64" s="169" customFormat="1">
      <c r="A1099" s="24"/>
      <c r="B1099" s="24"/>
      <c r="C1099" s="57"/>
      <c r="D1099" s="57"/>
      <c r="E1099" s="57"/>
      <c r="F1099" s="57"/>
      <c r="G1099" s="57"/>
      <c r="H1099" s="57"/>
      <c r="I1099" s="57"/>
      <c r="J1099" s="57"/>
      <c r="K1099" s="57"/>
      <c r="L1099" s="57"/>
      <c r="M1099" s="57"/>
      <c r="N1099" s="57"/>
      <c r="O1099" s="63"/>
      <c r="P1099" s="57"/>
      <c r="Q1099" s="57"/>
      <c r="R1099" s="57"/>
      <c r="S1099" s="57"/>
      <c r="T1099" s="57"/>
      <c r="U1099" s="57"/>
      <c r="V1099" s="57"/>
      <c r="W1099" s="57"/>
      <c r="X1099" s="57"/>
      <c r="Y1099" s="57"/>
      <c r="Z1099" s="57"/>
      <c r="AA1099" s="57"/>
      <c r="AB1099" s="57"/>
      <c r="AC1099" s="57"/>
      <c r="AD1099" s="57"/>
      <c r="AE1099" s="57"/>
      <c r="AF1099" s="64"/>
      <c r="AG1099" s="64"/>
      <c r="AH1099" s="64"/>
      <c r="AI1099" s="64"/>
      <c r="AJ1099" s="61"/>
      <c r="AL1099" s="62"/>
      <c r="AM1099" s="24"/>
      <c r="AS1099" s="24"/>
      <c r="AT1099" s="24"/>
      <c r="AU1099" s="24"/>
      <c r="AV1099" s="24"/>
      <c r="AW1099" s="24"/>
      <c r="AX1099" s="24"/>
      <c r="AZ1099" s="171"/>
      <c r="BA1099" s="171"/>
      <c r="BB1099" s="57"/>
      <c r="BC1099" s="203"/>
      <c r="BD1099" s="24"/>
      <c r="BE1099" s="151"/>
      <c r="BG1099" s="151"/>
      <c r="BI1099" s="151"/>
      <c r="BL1099" s="152"/>
    </row>
    <row r="1100" spans="1:64" s="169" customFormat="1">
      <c r="A1100" s="24"/>
      <c r="B1100" s="24"/>
      <c r="C1100" s="57"/>
      <c r="D1100" s="57"/>
      <c r="E1100" s="57"/>
      <c r="F1100" s="57"/>
      <c r="G1100" s="57"/>
      <c r="H1100" s="57"/>
      <c r="I1100" s="57"/>
      <c r="J1100" s="57"/>
      <c r="K1100" s="57"/>
      <c r="L1100" s="57"/>
      <c r="M1100" s="57"/>
      <c r="N1100" s="57"/>
      <c r="O1100" s="63"/>
      <c r="P1100" s="57"/>
      <c r="Q1100" s="57"/>
      <c r="R1100" s="57"/>
      <c r="S1100" s="57"/>
      <c r="T1100" s="57"/>
      <c r="U1100" s="57"/>
      <c r="V1100" s="57"/>
      <c r="W1100" s="57"/>
      <c r="X1100" s="57"/>
      <c r="Y1100" s="57"/>
      <c r="Z1100" s="57"/>
      <c r="AA1100" s="57"/>
      <c r="AB1100" s="57"/>
      <c r="AC1100" s="57"/>
      <c r="AD1100" s="57"/>
      <c r="AE1100" s="57"/>
      <c r="AF1100" s="64"/>
      <c r="AG1100" s="64"/>
      <c r="AH1100" s="64"/>
      <c r="AI1100" s="64"/>
      <c r="AJ1100" s="61"/>
      <c r="AL1100" s="62"/>
      <c r="AM1100" s="24"/>
      <c r="AS1100" s="24"/>
      <c r="AT1100" s="24"/>
      <c r="AU1100" s="24"/>
      <c r="AV1100" s="24"/>
      <c r="AW1100" s="24"/>
      <c r="AX1100" s="24"/>
      <c r="AZ1100" s="171"/>
      <c r="BA1100" s="171"/>
      <c r="BB1100" s="57"/>
      <c r="BC1100" s="203"/>
      <c r="BD1100" s="24"/>
      <c r="BE1100" s="151"/>
      <c r="BG1100" s="151"/>
      <c r="BI1100" s="151"/>
      <c r="BL1100" s="152"/>
    </row>
    <row r="1101" spans="1:64" s="169" customFormat="1">
      <c r="A1101" s="24"/>
      <c r="B1101" s="24"/>
      <c r="C1101" s="57"/>
      <c r="D1101" s="57"/>
      <c r="E1101" s="57"/>
      <c r="F1101" s="57"/>
      <c r="G1101" s="57"/>
      <c r="H1101" s="57"/>
      <c r="I1101" s="57"/>
      <c r="J1101" s="57"/>
      <c r="K1101" s="57"/>
      <c r="L1101" s="57"/>
      <c r="M1101" s="57"/>
      <c r="N1101" s="57"/>
      <c r="O1101" s="63"/>
      <c r="P1101" s="57"/>
      <c r="Q1101" s="57"/>
      <c r="R1101" s="57"/>
      <c r="S1101" s="57"/>
      <c r="T1101" s="57"/>
      <c r="U1101" s="57"/>
      <c r="V1101" s="57"/>
      <c r="W1101" s="57"/>
      <c r="X1101" s="57"/>
      <c r="Y1101" s="57"/>
      <c r="Z1101" s="57"/>
      <c r="AA1101" s="57"/>
      <c r="AB1101" s="57"/>
      <c r="AC1101" s="57"/>
      <c r="AD1101" s="57"/>
      <c r="AE1101" s="57"/>
      <c r="AF1101" s="64"/>
      <c r="AG1101" s="64"/>
      <c r="AH1101" s="64"/>
      <c r="AI1101" s="64"/>
      <c r="AJ1101" s="61"/>
      <c r="AL1101" s="62"/>
      <c r="AM1101" s="24"/>
      <c r="AS1101" s="24"/>
      <c r="AT1101" s="24"/>
      <c r="AU1101" s="24"/>
      <c r="AV1101" s="24"/>
      <c r="AW1101" s="24"/>
      <c r="AX1101" s="24"/>
      <c r="AZ1101" s="171"/>
      <c r="BA1101" s="171"/>
      <c r="BB1101" s="57"/>
      <c r="BC1101" s="203"/>
      <c r="BD1101" s="24"/>
      <c r="BE1101" s="151"/>
      <c r="BG1101" s="151"/>
      <c r="BI1101" s="151"/>
      <c r="BL1101" s="152"/>
    </row>
    <row r="1102" spans="1:64" s="169" customFormat="1">
      <c r="A1102" s="24"/>
      <c r="B1102" s="24"/>
      <c r="C1102" s="57"/>
      <c r="D1102" s="57"/>
      <c r="E1102" s="57"/>
      <c r="F1102" s="57"/>
      <c r="G1102" s="57"/>
      <c r="H1102" s="57"/>
      <c r="I1102" s="57"/>
      <c r="J1102" s="57"/>
      <c r="K1102" s="57"/>
      <c r="L1102" s="57"/>
      <c r="M1102" s="57"/>
      <c r="N1102" s="57"/>
      <c r="O1102" s="63"/>
      <c r="P1102" s="57"/>
      <c r="Q1102" s="57"/>
      <c r="R1102" s="57"/>
      <c r="S1102" s="57"/>
      <c r="T1102" s="57"/>
      <c r="U1102" s="57"/>
      <c r="V1102" s="57"/>
      <c r="W1102" s="57"/>
      <c r="X1102" s="57"/>
      <c r="Y1102" s="57"/>
      <c r="Z1102" s="57"/>
      <c r="AA1102" s="57"/>
      <c r="AB1102" s="57"/>
      <c r="AC1102" s="57"/>
      <c r="AD1102" s="57"/>
      <c r="AE1102" s="57"/>
      <c r="AF1102" s="64"/>
      <c r="AG1102" s="64"/>
      <c r="AH1102" s="64"/>
      <c r="AI1102" s="64"/>
      <c r="AJ1102" s="61"/>
      <c r="AL1102" s="62"/>
      <c r="AM1102" s="24"/>
      <c r="AS1102" s="24"/>
      <c r="AT1102" s="24"/>
      <c r="AU1102" s="24"/>
      <c r="AV1102" s="24"/>
      <c r="AW1102" s="24"/>
      <c r="AX1102" s="24"/>
      <c r="AZ1102" s="171"/>
      <c r="BA1102" s="171"/>
      <c r="BB1102" s="57"/>
      <c r="BC1102" s="203"/>
      <c r="BD1102" s="24"/>
      <c r="BE1102" s="151"/>
      <c r="BG1102" s="151"/>
      <c r="BI1102" s="151"/>
      <c r="BL1102" s="152"/>
    </row>
    <row r="1103" spans="1:64" s="169" customFormat="1">
      <c r="A1103" s="24"/>
      <c r="B1103" s="24"/>
      <c r="C1103" s="57"/>
      <c r="D1103" s="57"/>
      <c r="E1103" s="57"/>
      <c r="F1103" s="57"/>
      <c r="G1103" s="57"/>
      <c r="H1103" s="57"/>
      <c r="I1103" s="57"/>
      <c r="J1103" s="57"/>
      <c r="K1103" s="57"/>
      <c r="L1103" s="57"/>
      <c r="M1103" s="57"/>
      <c r="N1103" s="57"/>
      <c r="O1103" s="63"/>
      <c r="P1103" s="57"/>
      <c r="Q1103" s="57"/>
      <c r="R1103" s="57"/>
      <c r="S1103" s="57"/>
      <c r="T1103" s="57"/>
      <c r="U1103" s="57"/>
      <c r="V1103" s="57"/>
      <c r="W1103" s="57"/>
      <c r="X1103" s="57"/>
      <c r="Y1103" s="57"/>
      <c r="Z1103" s="57"/>
      <c r="AA1103" s="57"/>
      <c r="AB1103" s="57"/>
      <c r="AC1103" s="57"/>
      <c r="AD1103" s="57"/>
      <c r="AE1103" s="57"/>
      <c r="AF1103" s="64"/>
      <c r="AG1103" s="64"/>
      <c r="AH1103" s="64"/>
      <c r="AI1103" s="64"/>
      <c r="AJ1103" s="61"/>
      <c r="AL1103" s="62"/>
      <c r="AM1103" s="24"/>
      <c r="AS1103" s="24"/>
      <c r="AT1103" s="24"/>
      <c r="AU1103" s="24"/>
      <c r="AV1103" s="24"/>
      <c r="AW1103" s="24"/>
      <c r="AX1103" s="24"/>
      <c r="AZ1103" s="171"/>
      <c r="BA1103" s="171"/>
      <c r="BB1103" s="57"/>
      <c r="BC1103" s="203"/>
      <c r="BD1103" s="24"/>
      <c r="BE1103" s="151"/>
      <c r="BG1103" s="151"/>
      <c r="BI1103" s="151"/>
      <c r="BL1103" s="152"/>
    </row>
    <row r="1104" spans="1:64" s="169" customFormat="1">
      <c r="A1104" s="24"/>
      <c r="B1104" s="24"/>
      <c r="C1104" s="57"/>
      <c r="D1104" s="57"/>
      <c r="E1104" s="57"/>
      <c r="F1104" s="57"/>
      <c r="G1104" s="57"/>
      <c r="H1104" s="57"/>
      <c r="I1104" s="57"/>
      <c r="J1104" s="57"/>
      <c r="K1104" s="57"/>
      <c r="L1104" s="57"/>
      <c r="M1104" s="57"/>
      <c r="N1104" s="57"/>
      <c r="O1104" s="63"/>
      <c r="P1104" s="57"/>
      <c r="Q1104" s="57"/>
      <c r="R1104" s="57"/>
      <c r="S1104" s="57"/>
      <c r="T1104" s="57"/>
      <c r="U1104" s="57"/>
      <c r="V1104" s="57"/>
      <c r="W1104" s="57"/>
      <c r="X1104" s="57"/>
      <c r="Y1104" s="57"/>
      <c r="Z1104" s="57"/>
      <c r="AA1104" s="57"/>
      <c r="AB1104" s="57"/>
      <c r="AC1104" s="57"/>
      <c r="AD1104" s="57"/>
      <c r="AE1104" s="57"/>
      <c r="AF1104" s="64"/>
      <c r="AG1104" s="64"/>
      <c r="AH1104" s="64"/>
      <c r="AI1104" s="64"/>
      <c r="AJ1104" s="61"/>
      <c r="AL1104" s="62"/>
      <c r="AM1104" s="24"/>
      <c r="AS1104" s="24"/>
      <c r="AT1104" s="24"/>
      <c r="AU1104" s="24"/>
      <c r="AV1104" s="24"/>
      <c r="AW1104" s="24"/>
      <c r="AX1104" s="24"/>
      <c r="AZ1104" s="171"/>
      <c r="BA1104" s="171"/>
      <c r="BB1104" s="57"/>
      <c r="BC1104" s="203"/>
      <c r="BD1104" s="24"/>
      <c r="BE1104" s="151"/>
      <c r="BG1104" s="151"/>
      <c r="BI1104" s="151"/>
      <c r="BL1104" s="152"/>
    </row>
    <row r="1105" spans="1:64" s="169" customFormat="1">
      <c r="A1105" s="24"/>
      <c r="B1105" s="24"/>
      <c r="C1105" s="57"/>
      <c r="D1105" s="57"/>
      <c r="E1105" s="57"/>
      <c r="F1105" s="57"/>
      <c r="G1105" s="57"/>
      <c r="H1105" s="57"/>
      <c r="I1105" s="57"/>
      <c r="J1105" s="57"/>
      <c r="K1105" s="57"/>
      <c r="L1105" s="57"/>
      <c r="M1105" s="57"/>
      <c r="N1105" s="57"/>
      <c r="O1105" s="63"/>
      <c r="P1105" s="57"/>
      <c r="Q1105" s="57"/>
      <c r="R1105" s="57"/>
      <c r="S1105" s="57"/>
      <c r="T1105" s="57"/>
      <c r="U1105" s="57"/>
      <c r="V1105" s="57"/>
      <c r="W1105" s="57"/>
      <c r="X1105" s="57"/>
      <c r="Y1105" s="57"/>
      <c r="Z1105" s="57"/>
      <c r="AA1105" s="57"/>
      <c r="AB1105" s="57"/>
      <c r="AC1105" s="57"/>
      <c r="AD1105" s="57"/>
      <c r="AE1105" s="57"/>
      <c r="AF1105" s="64"/>
      <c r="AG1105" s="64"/>
      <c r="AH1105" s="64"/>
      <c r="AI1105" s="64"/>
      <c r="AJ1105" s="61"/>
      <c r="AL1105" s="62"/>
      <c r="AM1105" s="24"/>
      <c r="AS1105" s="24"/>
      <c r="AT1105" s="24"/>
      <c r="AU1105" s="24"/>
      <c r="AV1105" s="24"/>
      <c r="AW1105" s="24"/>
      <c r="AX1105" s="24"/>
      <c r="AZ1105" s="171"/>
      <c r="BA1105" s="171"/>
      <c r="BB1105" s="57"/>
      <c r="BC1105" s="203"/>
      <c r="BD1105" s="24"/>
      <c r="BE1105" s="151"/>
      <c r="BG1105" s="151"/>
      <c r="BI1105" s="151"/>
      <c r="BL1105" s="152"/>
    </row>
    <row r="1106" spans="1:64" s="169" customFormat="1">
      <c r="A1106" s="24"/>
      <c r="B1106" s="24"/>
      <c r="C1106" s="57"/>
      <c r="D1106" s="57"/>
      <c r="E1106" s="57"/>
      <c r="F1106" s="57"/>
      <c r="G1106" s="57"/>
      <c r="H1106" s="57"/>
      <c r="I1106" s="57"/>
      <c r="J1106" s="57"/>
      <c r="K1106" s="57"/>
      <c r="L1106" s="57"/>
      <c r="M1106" s="57"/>
      <c r="N1106" s="57"/>
      <c r="O1106" s="63"/>
      <c r="P1106" s="57"/>
      <c r="Q1106" s="57"/>
      <c r="R1106" s="57"/>
      <c r="S1106" s="57"/>
      <c r="T1106" s="57"/>
      <c r="U1106" s="57"/>
      <c r="V1106" s="57"/>
      <c r="W1106" s="57"/>
      <c r="X1106" s="57"/>
      <c r="Y1106" s="57"/>
      <c r="Z1106" s="57"/>
      <c r="AA1106" s="57"/>
      <c r="AB1106" s="57"/>
      <c r="AC1106" s="57"/>
      <c r="AD1106" s="57"/>
      <c r="AE1106" s="57"/>
      <c r="AF1106" s="64"/>
      <c r="AG1106" s="64"/>
      <c r="AH1106" s="64"/>
      <c r="AI1106" s="64"/>
      <c r="AJ1106" s="61"/>
      <c r="AL1106" s="62"/>
      <c r="AM1106" s="24"/>
      <c r="AS1106" s="24"/>
      <c r="AT1106" s="24"/>
      <c r="AU1106" s="24"/>
      <c r="AV1106" s="24"/>
      <c r="AW1106" s="24"/>
      <c r="AX1106" s="24"/>
      <c r="AZ1106" s="171"/>
      <c r="BA1106" s="171"/>
      <c r="BB1106" s="57"/>
      <c r="BC1106" s="203"/>
      <c r="BD1106" s="24"/>
      <c r="BE1106" s="151"/>
      <c r="BG1106" s="151"/>
      <c r="BI1106" s="151"/>
      <c r="BL1106" s="152"/>
    </row>
    <row r="1107" spans="1:64" s="169" customFormat="1">
      <c r="A1107" s="24"/>
      <c r="B1107" s="24"/>
      <c r="C1107" s="57"/>
      <c r="D1107" s="57"/>
      <c r="E1107" s="57"/>
      <c r="F1107" s="57"/>
      <c r="G1107" s="57"/>
      <c r="H1107" s="57"/>
      <c r="I1107" s="57"/>
      <c r="J1107" s="57"/>
      <c r="K1107" s="57"/>
      <c r="L1107" s="57"/>
      <c r="M1107" s="57"/>
      <c r="N1107" s="57"/>
      <c r="O1107" s="63"/>
      <c r="P1107" s="57"/>
      <c r="Q1107" s="57"/>
      <c r="R1107" s="57"/>
      <c r="S1107" s="57"/>
      <c r="T1107" s="57"/>
      <c r="U1107" s="57"/>
      <c r="V1107" s="57"/>
      <c r="W1107" s="57"/>
      <c r="X1107" s="57"/>
      <c r="Y1107" s="57"/>
      <c r="Z1107" s="57"/>
      <c r="AA1107" s="57"/>
      <c r="AB1107" s="57"/>
      <c r="AC1107" s="57"/>
      <c r="AD1107" s="57"/>
      <c r="AE1107" s="57"/>
      <c r="AF1107" s="64"/>
      <c r="AG1107" s="64"/>
      <c r="AH1107" s="64"/>
      <c r="AI1107" s="64"/>
      <c r="AJ1107" s="61"/>
      <c r="AL1107" s="62"/>
      <c r="AM1107" s="24"/>
      <c r="AS1107" s="24"/>
      <c r="AT1107" s="24"/>
      <c r="AU1107" s="24"/>
      <c r="AV1107" s="24"/>
      <c r="AW1107" s="24"/>
      <c r="AX1107" s="24"/>
      <c r="AZ1107" s="171"/>
      <c r="BA1107" s="171"/>
      <c r="BB1107" s="57"/>
      <c r="BC1107" s="203"/>
      <c r="BD1107" s="24"/>
      <c r="BE1107" s="151"/>
      <c r="BG1107" s="151"/>
      <c r="BI1107" s="151"/>
      <c r="BL1107" s="152"/>
    </row>
    <row r="1108" spans="1:64" s="169" customFormat="1">
      <c r="A1108" s="24"/>
      <c r="B1108" s="24"/>
      <c r="C1108" s="57"/>
      <c r="D1108" s="57"/>
      <c r="E1108" s="57"/>
      <c r="F1108" s="57"/>
      <c r="G1108" s="57"/>
      <c r="H1108" s="57"/>
      <c r="I1108" s="57"/>
      <c r="J1108" s="57"/>
      <c r="K1108" s="57"/>
      <c r="L1108" s="57"/>
      <c r="M1108" s="57"/>
      <c r="N1108" s="57"/>
      <c r="O1108" s="63"/>
      <c r="P1108" s="57"/>
      <c r="Q1108" s="57"/>
      <c r="R1108" s="57"/>
      <c r="S1108" s="57"/>
      <c r="T1108" s="57"/>
      <c r="U1108" s="57"/>
      <c r="V1108" s="57"/>
      <c r="W1108" s="57"/>
      <c r="X1108" s="57"/>
      <c r="Y1108" s="57"/>
      <c r="Z1108" s="57"/>
      <c r="AA1108" s="57"/>
      <c r="AB1108" s="57"/>
      <c r="AC1108" s="57"/>
      <c r="AD1108" s="57"/>
      <c r="AE1108" s="57"/>
      <c r="AF1108" s="64"/>
      <c r="AG1108" s="64"/>
      <c r="AH1108" s="64"/>
      <c r="AI1108" s="64"/>
      <c r="AJ1108" s="61"/>
      <c r="AL1108" s="62"/>
      <c r="AM1108" s="24"/>
      <c r="AS1108" s="24"/>
      <c r="AT1108" s="24"/>
      <c r="AU1108" s="24"/>
      <c r="AV1108" s="24"/>
      <c r="AW1108" s="24"/>
      <c r="AX1108" s="24"/>
      <c r="AZ1108" s="171"/>
      <c r="BA1108" s="171"/>
      <c r="BB1108" s="57"/>
      <c r="BC1108" s="203"/>
      <c r="BD1108" s="24"/>
      <c r="BE1108" s="151"/>
      <c r="BG1108" s="151"/>
      <c r="BI1108" s="151"/>
      <c r="BL1108" s="152"/>
    </row>
    <row r="1109" spans="1:64" s="169" customFormat="1">
      <c r="A1109" s="24"/>
      <c r="B1109" s="24"/>
      <c r="C1109" s="57"/>
      <c r="D1109" s="57"/>
      <c r="E1109" s="57"/>
      <c r="F1109" s="57"/>
      <c r="G1109" s="57"/>
      <c r="H1109" s="57"/>
      <c r="I1109" s="57"/>
      <c r="J1109" s="57"/>
      <c r="K1109" s="57"/>
      <c r="L1109" s="57"/>
      <c r="M1109" s="57"/>
      <c r="N1109" s="57"/>
      <c r="O1109" s="63"/>
      <c r="P1109" s="57"/>
      <c r="Q1109" s="57"/>
      <c r="R1109" s="57"/>
      <c r="S1109" s="57"/>
      <c r="T1109" s="57"/>
      <c r="U1109" s="57"/>
      <c r="V1109" s="57"/>
      <c r="W1109" s="57"/>
      <c r="X1109" s="57"/>
      <c r="Y1109" s="57"/>
      <c r="Z1109" s="57"/>
      <c r="AA1109" s="57"/>
      <c r="AB1109" s="57"/>
      <c r="AC1109" s="57"/>
      <c r="AD1109" s="57"/>
      <c r="AE1109" s="57"/>
      <c r="AF1109" s="64"/>
      <c r="AG1109" s="64"/>
      <c r="AH1109" s="64"/>
      <c r="AI1109" s="64"/>
      <c r="AJ1109" s="61"/>
      <c r="AL1109" s="62"/>
      <c r="AM1109" s="24"/>
      <c r="AS1109" s="24"/>
      <c r="AT1109" s="24"/>
      <c r="AU1109" s="24"/>
      <c r="AV1109" s="24"/>
      <c r="AW1109" s="24"/>
      <c r="AX1109" s="24"/>
      <c r="AZ1109" s="171"/>
      <c r="BA1109" s="171"/>
      <c r="BB1109" s="57"/>
      <c r="BC1109" s="203"/>
      <c r="BD1109" s="24"/>
      <c r="BE1109" s="151"/>
      <c r="BG1109" s="151"/>
      <c r="BI1109" s="151"/>
      <c r="BL1109" s="152"/>
    </row>
    <row r="1110" spans="1:64" s="169" customFormat="1">
      <c r="A1110" s="24"/>
      <c r="B1110" s="24"/>
      <c r="C1110" s="57"/>
      <c r="D1110" s="57"/>
      <c r="E1110" s="57"/>
      <c r="F1110" s="57"/>
      <c r="G1110" s="57"/>
      <c r="H1110" s="57"/>
      <c r="I1110" s="57"/>
      <c r="J1110" s="57"/>
      <c r="K1110" s="57"/>
      <c r="L1110" s="57"/>
      <c r="M1110" s="57"/>
      <c r="N1110" s="57"/>
      <c r="O1110" s="63"/>
      <c r="P1110" s="57"/>
      <c r="Q1110" s="57"/>
      <c r="R1110" s="57"/>
      <c r="S1110" s="57"/>
      <c r="T1110" s="57"/>
      <c r="U1110" s="57"/>
      <c r="V1110" s="57"/>
      <c r="W1110" s="57"/>
      <c r="X1110" s="57"/>
      <c r="Y1110" s="57"/>
      <c r="Z1110" s="57"/>
      <c r="AA1110" s="57"/>
      <c r="AB1110" s="57"/>
      <c r="AC1110" s="57"/>
      <c r="AD1110" s="57"/>
      <c r="AE1110" s="57"/>
      <c r="AF1110" s="64"/>
      <c r="AG1110" s="64"/>
      <c r="AH1110" s="64"/>
      <c r="AI1110" s="64"/>
      <c r="AJ1110" s="61"/>
      <c r="AL1110" s="62"/>
      <c r="AM1110" s="24"/>
      <c r="AS1110" s="24"/>
      <c r="AT1110" s="24"/>
      <c r="AU1110" s="24"/>
      <c r="AV1110" s="24"/>
      <c r="AW1110" s="24"/>
      <c r="AX1110" s="24"/>
      <c r="AZ1110" s="171"/>
      <c r="BA1110" s="171"/>
      <c r="BB1110" s="57"/>
      <c r="BC1110" s="203"/>
      <c r="BD1110" s="24"/>
      <c r="BE1110" s="151"/>
      <c r="BG1110" s="151"/>
      <c r="BI1110" s="151"/>
      <c r="BL1110" s="152"/>
    </row>
    <row r="1111" spans="1:64" s="169" customFormat="1">
      <c r="A1111" s="24"/>
      <c r="B1111" s="24"/>
      <c r="C1111" s="57"/>
      <c r="D1111" s="57"/>
      <c r="E1111" s="57"/>
      <c r="F1111" s="57"/>
      <c r="G1111" s="57"/>
      <c r="H1111" s="57"/>
      <c r="I1111" s="57"/>
      <c r="J1111" s="57"/>
      <c r="K1111" s="57"/>
      <c r="L1111" s="57"/>
      <c r="M1111" s="57"/>
      <c r="N1111" s="57"/>
      <c r="O1111" s="63"/>
      <c r="P1111" s="57"/>
      <c r="Q1111" s="57"/>
      <c r="R1111" s="57"/>
      <c r="S1111" s="57"/>
      <c r="T1111" s="57"/>
      <c r="U1111" s="57"/>
      <c r="V1111" s="57"/>
      <c r="W1111" s="57"/>
      <c r="X1111" s="57"/>
      <c r="Y1111" s="57"/>
      <c r="Z1111" s="57"/>
      <c r="AA1111" s="57"/>
      <c r="AB1111" s="57"/>
      <c r="AC1111" s="57"/>
      <c r="AD1111" s="57"/>
      <c r="AE1111" s="57"/>
      <c r="AF1111" s="64"/>
      <c r="AG1111" s="64"/>
      <c r="AH1111" s="64"/>
      <c r="AI1111" s="64"/>
      <c r="AJ1111" s="61"/>
      <c r="AL1111" s="62"/>
      <c r="AM1111" s="24"/>
      <c r="AS1111" s="24"/>
      <c r="AT1111" s="24"/>
      <c r="AU1111" s="24"/>
      <c r="AV1111" s="24"/>
      <c r="AW1111" s="24"/>
      <c r="AX1111" s="24"/>
      <c r="AZ1111" s="171"/>
      <c r="BA1111" s="171"/>
      <c r="BB1111" s="57"/>
      <c r="BC1111" s="203"/>
      <c r="BD1111" s="24"/>
      <c r="BE1111" s="151"/>
      <c r="BG1111" s="151"/>
      <c r="BI1111" s="151"/>
      <c r="BL1111" s="152"/>
    </row>
    <row r="1112" spans="1:64" s="169" customFormat="1">
      <c r="A1112" s="24"/>
      <c r="B1112" s="24"/>
      <c r="C1112" s="57"/>
      <c r="D1112" s="57"/>
      <c r="E1112" s="57"/>
      <c r="F1112" s="57"/>
      <c r="G1112" s="57"/>
      <c r="H1112" s="57"/>
      <c r="I1112" s="57"/>
      <c r="J1112" s="57"/>
      <c r="K1112" s="57"/>
      <c r="L1112" s="57"/>
      <c r="M1112" s="57"/>
      <c r="N1112" s="57"/>
      <c r="O1112" s="63"/>
      <c r="P1112" s="57"/>
      <c r="Q1112" s="57"/>
      <c r="R1112" s="57"/>
      <c r="S1112" s="57"/>
      <c r="T1112" s="57"/>
      <c r="U1112" s="57"/>
      <c r="V1112" s="57"/>
      <c r="W1112" s="57"/>
      <c r="X1112" s="57"/>
      <c r="Y1112" s="57"/>
      <c r="Z1112" s="57"/>
      <c r="AA1112" s="57"/>
      <c r="AB1112" s="57"/>
      <c r="AC1112" s="57"/>
      <c r="AD1112" s="57"/>
      <c r="AE1112" s="57"/>
      <c r="AF1112" s="64"/>
      <c r="AG1112" s="64"/>
      <c r="AH1112" s="64"/>
      <c r="AI1112" s="64"/>
      <c r="AJ1112" s="61"/>
      <c r="AL1112" s="62"/>
      <c r="AM1112" s="24"/>
      <c r="AS1112" s="24"/>
      <c r="AT1112" s="24"/>
      <c r="AU1112" s="24"/>
      <c r="AV1112" s="24"/>
      <c r="AW1112" s="24"/>
      <c r="AX1112" s="24"/>
      <c r="AZ1112" s="171"/>
      <c r="BA1112" s="171"/>
      <c r="BB1112" s="57"/>
      <c r="BC1112" s="203"/>
      <c r="BD1112" s="24"/>
      <c r="BE1112" s="151"/>
      <c r="BG1112" s="151"/>
      <c r="BI1112" s="151"/>
      <c r="BL1112" s="152"/>
    </row>
    <row r="1113" spans="1:64" s="169" customFormat="1">
      <c r="A1113" s="24"/>
      <c r="B1113" s="24"/>
      <c r="C1113" s="57"/>
      <c r="D1113" s="57"/>
      <c r="E1113" s="57"/>
      <c r="F1113" s="57"/>
      <c r="G1113" s="57"/>
      <c r="H1113" s="57"/>
      <c r="I1113" s="57"/>
      <c r="J1113" s="57"/>
      <c r="K1113" s="57"/>
      <c r="L1113" s="57"/>
      <c r="M1113" s="57"/>
      <c r="N1113" s="57"/>
      <c r="O1113" s="63"/>
      <c r="P1113" s="57"/>
      <c r="Q1113" s="57"/>
      <c r="R1113" s="57"/>
      <c r="S1113" s="57"/>
      <c r="T1113" s="57"/>
      <c r="U1113" s="57"/>
      <c r="V1113" s="57"/>
      <c r="W1113" s="57"/>
      <c r="X1113" s="57"/>
      <c r="Y1113" s="57"/>
      <c r="Z1113" s="57"/>
      <c r="AA1113" s="57"/>
      <c r="AB1113" s="57"/>
      <c r="AC1113" s="57"/>
      <c r="AD1113" s="57"/>
      <c r="AE1113" s="57"/>
      <c r="AF1113" s="64"/>
      <c r="AG1113" s="64"/>
      <c r="AH1113" s="64"/>
      <c r="AI1113" s="64"/>
      <c r="AJ1113" s="61"/>
      <c r="AL1113" s="62"/>
      <c r="AM1113" s="24"/>
      <c r="AS1113" s="24"/>
      <c r="AT1113" s="24"/>
      <c r="AU1113" s="24"/>
      <c r="AV1113" s="24"/>
      <c r="AW1113" s="24"/>
      <c r="AX1113" s="24"/>
      <c r="AZ1113" s="171"/>
      <c r="BA1113" s="171"/>
      <c r="BB1113" s="57"/>
      <c r="BC1113" s="203"/>
      <c r="BD1113" s="24"/>
      <c r="BE1113" s="151"/>
      <c r="BG1113" s="151"/>
      <c r="BI1113" s="151"/>
      <c r="BL1113" s="152"/>
    </row>
    <row r="1114" spans="1:64" s="169" customFormat="1">
      <c r="A1114" s="24"/>
      <c r="B1114" s="24"/>
      <c r="C1114" s="57"/>
      <c r="D1114" s="57"/>
      <c r="E1114" s="57"/>
      <c r="F1114" s="57"/>
      <c r="G1114" s="57"/>
      <c r="H1114" s="57"/>
      <c r="I1114" s="57"/>
      <c r="J1114" s="57"/>
      <c r="K1114" s="57"/>
      <c r="L1114" s="57"/>
      <c r="M1114" s="57"/>
      <c r="N1114" s="57"/>
      <c r="O1114" s="63"/>
      <c r="P1114" s="57"/>
      <c r="Q1114" s="57"/>
      <c r="R1114" s="57"/>
      <c r="S1114" s="57"/>
      <c r="T1114" s="57"/>
      <c r="U1114" s="57"/>
      <c r="V1114" s="57"/>
      <c r="W1114" s="57"/>
      <c r="X1114" s="57"/>
      <c r="Y1114" s="57"/>
      <c r="Z1114" s="57"/>
      <c r="AA1114" s="57"/>
      <c r="AB1114" s="57"/>
      <c r="AC1114" s="57"/>
      <c r="AD1114" s="57"/>
      <c r="AE1114" s="57"/>
      <c r="AF1114" s="64"/>
      <c r="AG1114" s="64"/>
      <c r="AH1114" s="64"/>
      <c r="AI1114" s="64"/>
      <c r="AJ1114" s="61"/>
      <c r="AL1114" s="62"/>
      <c r="AM1114" s="24"/>
      <c r="AS1114" s="24"/>
      <c r="AT1114" s="24"/>
      <c r="AU1114" s="24"/>
      <c r="AV1114" s="24"/>
      <c r="AW1114" s="24"/>
      <c r="AX1114" s="24"/>
      <c r="AZ1114" s="171"/>
      <c r="BA1114" s="171"/>
      <c r="BB1114" s="57"/>
      <c r="BC1114" s="203"/>
      <c r="BD1114" s="24"/>
      <c r="BE1114" s="151"/>
      <c r="BG1114" s="151"/>
      <c r="BI1114" s="151"/>
      <c r="BL1114" s="152"/>
    </row>
    <row r="1115" spans="1:64" s="169" customFormat="1">
      <c r="A1115" s="24"/>
      <c r="B1115" s="24"/>
      <c r="C1115" s="57"/>
      <c r="D1115" s="57"/>
      <c r="E1115" s="57"/>
      <c r="F1115" s="57"/>
      <c r="G1115" s="57"/>
      <c r="H1115" s="57"/>
      <c r="I1115" s="57"/>
      <c r="J1115" s="57"/>
      <c r="K1115" s="57"/>
      <c r="L1115" s="57"/>
      <c r="M1115" s="57"/>
      <c r="N1115" s="57"/>
      <c r="O1115" s="63"/>
      <c r="P1115" s="57"/>
      <c r="Q1115" s="57"/>
      <c r="R1115" s="57"/>
      <c r="S1115" s="57"/>
      <c r="T1115" s="57"/>
      <c r="U1115" s="57"/>
      <c r="V1115" s="57"/>
      <c r="W1115" s="57"/>
      <c r="X1115" s="57"/>
      <c r="Y1115" s="57"/>
      <c r="Z1115" s="57"/>
      <c r="AA1115" s="57"/>
      <c r="AB1115" s="57"/>
      <c r="AC1115" s="57"/>
      <c r="AD1115" s="57"/>
      <c r="AE1115" s="57"/>
      <c r="AF1115" s="64"/>
      <c r="AG1115" s="64"/>
      <c r="AH1115" s="64"/>
      <c r="AI1115" s="64"/>
      <c r="AJ1115" s="61"/>
      <c r="AL1115" s="62"/>
      <c r="AM1115" s="24"/>
      <c r="AS1115" s="24"/>
      <c r="AT1115" s="24"/>
      <c r="AU1115" s="24"/>
      <c r="AV1115" s="24"/>
      <c r="AW1115" s="24"/>
      <c r="AX1115" s="24"/>
      <c r="AZ1115" s="171"/>
      <c r="BA1115" s="171"/>
      <c r="BB1115" s="57"/>
      <c r="BC1115" s="203"/>
      <c r="BD1115" s="24"/>
      <c r="BE1115" s="151"/>
      <c r="BG1115" s="151"/>
      <c r="BI1115" s="151"/>
      <c r="BL1115" s="152"/>
    </row>
    <row r="1116" spans="1:64" s="169" customFormat="1">
      <c r="A1116" s="24"/>
      <c r="B1116" s="24"/>
      <c r="C1116" s="57"/>
      <c r="D1116" s="57"/>
      <c r="E1116" s="57"/>
      <c r="F1116" s="57"/>
      <c r="G1116" s="57"/>
      <c r="H1116" s="57"/>
      <c r="I1116" s="57"/>
      <c r="J1116" s="57"/>
      <c r="K1116" s="57"/>
      <c r="L1116" s="57"/>
      <c r="M1116" s="57"/>
      <c r="N1116" s="57"/>
      <c r="O1116" s="63"/>
      <c r="P1116" s="57"/>
      <c r="Q1116" s="57"/>
      <c r="R1116" s="57"/>
      <c r="S1116" s="57"/>
      <c r="T1116" s="57"/>
      <c r="U1116" s="57"/>
      <c r="V1116" s="57"/>
      <c r="W1116" s="57"/>
      <c r="X1116" s="57"/>
      <c r="Y1116" s="57"/>
      <c r="Z1116" s="57"/>
      <c r="AA1116" s="57"/>
      <c r="AB1116" s="57"/>
      <c r="AC1116" s="57"/>
      <c r="AD1116" s="57"/>
      <c r="AE1116" s="57"/>
      <c r="AF1116" s="64"/>
      <c r="AG1116" s="64"/>
      <c r="AH1116" s="64"/>
      <c r="AI1116" s="64"/>
      <c r="AJ1116" s="61"/>
      <c r="AL1116" s="62"/>
      <c r="AM1116" s="24"/>
      <c r="AS1116" s="24"/>
      <c r="AT1116" s="24"/>
      <c r="AU1116" s="24"/>
      <c r="AV1116" s="24"/>
      <c r="AW1116" s="24"/>
      <c r="AX1116" s="24"/>
      <c r="AZ1116" s="171"/>
      <c r="BA1116" s="171"/>
      <c r="BB1116" s="57"/>
      <c r="BC1116" s="203"/>
      <c r="BD1116" s="24"/>
      <c r="BE1116" s="151"/>
      <c r="BG1116" s="151"/>
      <c r="BI1116" s="151"/>
      <c r="BL1116" s="152"/>
    </row>
    <row r="1117" spans="1:64" s="169" customFormat="1">
      <c r="A1117" s="24"/>
      <c r="B1117" s="24"/>
      <c r="C1117" s="57"/>
      <c r="D1117" s="57"/>
      <c r="E1117" s="57"/>
      <c r="F1117" s="57"/>
      <c r="G1117" s="57"/>
      <c r="H1117" s="57"/>
      <c r="I1117" s="57"/>
      <c r="J1117" s="57"/>
      <c r="K1117" s="57"/>
      <c r="L1117" s="57"/>
      <c r="M1117" s="57"/>
      <c r="N1117" s="57"/>
      <c r="O1117" s="63"/>
      <c r="P1117" s="57"/>
      <c r="Q1117" s="57"/>
      <c r="R1117" s="57"/>
      <c r="S1117" s="57"/>
      <c r="T1117" s="57"/>
      <c r="U1117" s="57"/>
      <c r="V1117" s="57"/>
      <c r="W1117" s="57"/>
      <c r="X1117" s="57"/>
      <c r="Y1117" s="57"/>
      <c r="Z1117" s="57"/>
      <c r="AA1117" s="57"/>
      <c r="AB1117" s="57"/>
      <c r="AC1117" s="57"/>
      <c r="AD1117" s="57"/>
      <c r="AE1117" s="57"/>
      <c r="AF1117" s="64"/>
      <c r="AG1117" s="64"/>
      <c r="AH1117" s="64"/>
      <c r="AI1117" s="64"/>
      <c r="AJ1117" s="61"/>
      <c r="AL1117" s="62"/>
      <c r="AM1117" s="24"/>
      <c r="AS1117" s="24"/>
      <c r="AT1117" s="24"/>
      <c r="AU1117" s="24"/>
      <c r="AV1117" s="24"/>
      <c r="AW1117" s="24"/>
      <c r="AX1117" s="24"/>
      <c r="AZ1117" s="171"/>
      <c r="BA1117" s="171"/>
      <c r="BB1117" s="57"/>
      <c r="BC1117" s="203"/>
      <c r="BD1117" s="24"/>
      <c r="BE1117" s="151"/>
      <c r="BG1117" s="151"/>
      <c r="BI1117" s="151"/>
      <c r="BL1117" s="152"/>
    </row>
    <row r="1118" spans="1:64" s="169" customFormat="1">
      <c r="A1118" s="24"/>
      <c r="B1118" s="24"/>
      <c r="C1118" s="57"/>
      <c r="D1118" s="57"/>
      <c r="E1118" s="57"/>
      <c r="F1118" s="57"/>
      <c r="G1118" s="57"/>
      <c r="H1118" s="57"/>
      <c r="I1118" s="57"/>
      <c r="J1118" s="57"/>
      <c r="K1118" s="57"/>
      <c r="L1118" s="57"/>
      <c r="M1118" s="57"/>
      <c r="N1118" s="57"/>
      <c r="O1118" s="63"/>
      <c r="P1118" s="57"/>
      <c r="Q1118" s="57"/>
      <c r="R1118" s="57"/>
      <c r="S1118" s="57"/>
      <c r="T1118" s="57"/>
      <c r="U1118" s="57"/>
      <c r="V1118" s="57"/>
      <c r="W1118" s="57"/>
      <c r="X1118" s="57"/>
      <c r="Y1118" s="57"/>
      <c r="Z1118" s="57"/>
      <c r="AA1118" s="57"/>
      <c r="AB1118" s="57"/>
      <c r="AC1118" s="57"/>
      <c r="AD1118" s="57"/>
      <c r="AE1118" s="57"/>
      <c r="AF1118" s="64"/>
      <c r="AG1118" s="64"/>
      <c r="AH1118" s="64"/>
      <c r="AI1118" s="64"/>
      <c r="AJ1118" s="61"/>
      <c r="AL1118" s="62"/>
      <c r="AM1118" s="24"/>
      <c r="AS1118" s="24"/>
      <c r="AT1118" s="24"/>
      <c r="AU1118" s="24"/>
      <c r="AV1118" s="24"/>
      <c r="AW1118" s="24"/>
      <c r="AX1118" s="24"/>
      <c r="AZ1118" s="171"/>
      <c r="BA1118" s="171"/>
      <c r="BB1118" s="57"/>
      <c r="BC1118" s="203"/>
      <c r="BD1118" s="24"/>
      <c r="BE1118" s="151"/>
      <c r="BG1118" s="151"/>
      <c r="BI1118" s="151"/>
      <c r="BL1118" s="152"/>
    </row>
    <row r="1119" spans="1:64" s="169" customFormat="1">
      <c r="A1119" s="24"/>
      <c r="B1119" s="24"/>
      <c r="C1119" s="57"/>
      <c r="D1119" s="57"/>
      <c r="E1119" s="57"/>
      <c r="F1119" s="57"/>
      <c r="G1119" s="57"/>
      <c r="H1119" s="57"/>
      <c r="I1119" s="57"/>
      <c r="J1119" s="57"/>
      <c r="K1119" s="57"/>
      <c r="L1119" s="57"/>
      <c r="M1119" s="57"/>
      <c r="N1119" s="57"/>
      <c r="O1119" s="63"/>
      <c r="P1119" s="57"/>
      <c r="Q1119" s="57"/>
      <c r="R1119" s="57"/>
      <c r="S1119" s="57"/>
      <c r="T1119" s="57"/>
      <c r="U1119" s="57"/>
      <c r="V1119" s="57"/>
      <c r="W1119" s="57"/>
      <c r="X1119" s="57"/>
      <c r="Y1119" s="57"/>
      <c r="Z1119" s="57"/>
      <c r="AA1119" s="57"/>
      <c r="AB1119" s="57"/>
      <c r="AC1119" s="57"/>
      <c r="AD1119" s="57"/>
      <c r="AE1119" s="57"/>
      <c r="AF1119" s="64"/>
      <c r="AG1119" s="64"/>
      <c r="AH1119" s="64"/>
      <c r="AI1119" s="64"/>
      <c r="AJ1119" s="61"/>
      <c r="AL1119" s="62"/>
      <c r="AM1119" s="24"/>
      <c r="AS1119" s="24"/>
      <c r="AT1119" s="24"/>
      <c r="AU1119" s="24"/>
      <c r="AV1119" s="24"/>
      <c r="AW1119" s="24"/>
      <c r="AX1119" s="24"/>
      <c r="AZ1119" s="171"/>
      <c r="BA1119" s="171"/>
      <c r="BB1119" s="57"/>
      <c r="BC1119" s="203"/>
      <c r="BD1119" s="24"/>
      <c r="BE1119" s="151"/>
      <c r="BG1119" s="151"/>
      <c r="BI1119" s="151"/>
      <c r="BL1119" s="152"/>
    </row>
    <row r="1120" spans="1:64" s="169" customFormat="1">
      <c r="A1120" s="24"/>
      <c r="B1120" s="24"/>
      <c r="C1120" s="57"/>
      <c r="D1120" s="57"/>
      <c r="E1120" s="57"/>
      <c r="F1120" s="57"/>
      <c r="G1120" s="57"/>
      <c r="H1120" s="57"/>
      <c r="I1120" s="57"/>
      <c r="J1120" s="57"/>
      <c r="K1120" s="57"/>
      <c r="L1120" s="57"/>
      <c r="M1120" s="57"/>
      <c r="N1120" s="57"/>
      <c r="O1120" s="63"/>
      <c r="P1120" s="57"/>
      <c r="Q1120" s="57"/>
      <c r="R1120" s="57"/>
      <c r="S1120" s="57"/>
      <c r="T1120" s="57"/>
      <c r="U1120" s="57"/>
      <c r="V1120" s="57"/>
      <c r="W1120" s="57"/>
      <c r="X1120" s="57"/>
      <c r="Y1120" s="57"/>
      <c r="Z1120" s="57"/>
      <c r="AA1120" s="57"/>
      <c r="AB1120" s="57"/>
      <c r="AC1120" s="57"/>
      <c r="AD1120" s="57"/>
      <c r="AE1120" s="57"/>
      <c r="AF1120" s="64"/>
      <c r="AG1120" s="64"/>
      <c r="AH1120" s="64"/>
      <c r="AI1120" s="64"/>
      <c r="AJ1120" s="61"/>
      <c r="AL1120" s="62"/>
      <c r="AM1120" s="24"/>
      <c r="AS1120" s="24"/>
      <c r="AT1120" s="24"/>
      <c r="AU1120" s="24"/>
      <c r="AV1120" s="24"/>
      <c r="AW1120" s="24"/>
      <c r="AX1120" s="24"/>
      <c r="AZ1120" s="171"/>
      <c r="BA1120" s="171"/>
      <c r="BB1120" s="57"/>
      <c r="BC1120" s="203"/>
      <c r="BD1120" s="24"/>
      <c r="BE1120" s="151"/>
      <c r="BG1120" s="151"/>
      <c r="BI1120" s="151"/>
      <c r="BL1120" s="152"/>
    </row>
    <row r="1121" spans="1:64" s="169" customFormat="1">
      <c r="A1121" s="24"/>
      <c r="B1121" s="24"/>
      <c r="C1121" s="57"/>
      <c r="D1121" s="57"/>
      <c r="E1121" s="57"/>
      <c r="F1121" s="57"/>
      <c r="G1121" s="57"/>
      <c r="H1121" s="57"/>
      <c r="I1121" s="57"/>
      <c r="J1121" s="57"/>
      <c r="K1121" s="57"/>
      <c r="L1121" s="57"/>
      <c r="M1121" s="57"/>
      <c r="N1121" s="57"/>
      <c r="O1121" s="63"/>
      <c r="P1121" s="57"/>
      <c r="Q1121" s="57"/>
      <c r="R1121" s="57"/>
      <c r="S1121" s="57"/>
      <c r="T1121" s="57"/>
      <c r="U1121" s="57"/>
      <c r="V1121" s="57"/>
      <c r="W1121" s="57"/>
      <c r="X1121" s="57"/>
      <c r="Y1121" s="57"/>
      <c r="Z1121" s="57"/>
      <c r="AA1121" s="57"/>
      <c r="AB1121" s="57"/>
      <c r="AC1121" s="57"/>
      <c r="AD1121" s="57"/>
      <c r="AE1121" s="57"/>
      <c r="AF1121" s="64"/>
      <c r="AG1121" s="64"/>
      <c r="AH1121" s="64"/>
      <c r="AI1121" s="64"/>
      <c r="AJ1121" s="61"/>
      <c r="AL1121" s="62"/>
      <c r="AM1121" s="24"/>
      <c r="AS1121" s="24"/>
      <c r="AT1121" s="24"/>
      <c r="AU1121" s="24"/>
      <c r="AV1121" s="24"/>
      <c r="AW1121" s="24"/>
      <c r="AX1121" s="24"/>
      <c r="AZ1121" s="171"/>
      <c r="BA1121" s="171"/>
      <c r="BB1121" s="57"/>
      <c r="BC1121" s="203"/>
      <c r="BD1121" s="24"/>
      <c r="BE1121" s="151"/>
      <c r="BG1121" s="151"/>
      <c r="BI1121" s="151"/>
      <c r="BL1121" s="152"/>
    </row>
    <row r="1122" spans="1:64" s="169" customFormat="1">
      <c r="A1122" s="24"/>
      <c r="B1122" s="24"/>
      <c r="C1122" s="57"/>
      <c r="D1122" s="57"/>
      <c r="E1122" s="57"/>
      <c r="F1122" s="57"/>
      <c r="G1122" s="57"/>
      <c r="H1122" s="57"/>
      <c r="I1122" s="57"/>
      <c r="J1122" s="57"/>
      <c r="K1122" s="57"/>
      <c r="L1122" s="57"/>
      <c r="M1122" s="57"/>
      <c r="N1122" s="57"/>
      <c r="O1122" s="63"/>
      <c r="P1122" s="57"/>
      <c r="Q1122" s="57"/>
      <c r="R1122" s="57"/>
      <c r="S1122" s="57"/>
      <c r="T1122" s="57"/>
      <c r="U1122" s="57"/>
      <c r="V1122" s="57"/>
      <c r="W1122" s="57"/>
      <c r="X1122" s="57"/>
      <c r="Y1122" s="57"/>
      <c r="Z1122" s="57"/>
      <c r="AA1122" s="57"/>
      <c r="AB1122" s="57"/>
      <c r="AC1122" s="57"/>
      <c r="AD1122" s="57"/>
      <c r="AE1122" s="57"/>
      <c r="AF1122" s="64"/>
      <c r="AG1122" s="64"/>
      <c r="AH1122" s="64"/>
      <c r="AI1122" s="64"/>
      <c r="AJ1122" s="61"/>
      <c r="AL1122" s="62"/>
      <c r="AM1122" s="24"/>
      <c r="AS1122" s="24"/>
      <c r="AT1122" s="24"/>
      <c r="AU1122" s="24"/>
      <c r="AV1122" s="24"/>
      <c r="AW1122" s="24"/>
      <c r="AX1122" s="24"/>
      <c r="AZ1122" s="171"/>
      <c r="BA1122" s="171"/>
      <c r="BB1122" s="57"/>
      <c r="BC1122" s="203"/>
      <c r="BD1122" s="24"/>
      <c r="BE1122" s="151"/>
      <c r="BG1122" s="151"/>
      <c r="BI1122" s="151"/>
      <c r="BL1122" s="152"/>
    </row>
    <row r="1123" spans="1:64" s="169" customFormat="1">
      <c r="A1123" s="24"/>
      <c r="B1123" s="24"/>
      <c r="C1123" s="57"/>
      <c r="D1123" s="57"/>
      <c r="E1123" s="57"/>
      <c r="F1123" s="57"/>
      <c r="G1123" s="57"/>
      <c r="H1123" s="57"/>
      <c r="I1123" s="57"/>
      <c r="J1123" s="57"/>
      <c r="K1123" s="57"/>
      <c r="L1123" s="57"/>
      <c r="M1123" s="57"/>
      <c r="N1123" s="57"/>
      <c r="O1123" s="63"/>
      <c r="P1123" s="57"/>
      <c r="Q1123" s="57"/>
      <c r="R1123" s="57"/>
      <c r="S1123" s="57"/>
      <c r="T1123" s="57"/>
      <c r="U1123" s="57"/>
      <c r="V1123" s="57"/>
      <c r="W1123" s="57"/>
      <c r="X1123" s="57"/>
      <c r="Y1123" s="57"/>
      <c r="Z1123" s="57"/>
      <c r="AA1123" s="57"/>
      <c r="AB1123" s="57"/>
      <c r="AC1123" s="57"/>
      <c r="AD1123" s="57"/>
      <c r="AE1123" s="57"/>
      <c r="AF1123" s="64"/>
      <c r="AG1123" s="64"/>
      <c r="AH1123" s="64"/>
      <c r="AI1123" s="64"/>
      <c r="AJ1123" s="61"/>
      <c r="AL1123" s="62"/>
      <c r="AM1123" s="24"/>
      <c r="AS1123" s="24"/>
      <c r="AT1123" s="24"/>
      <c r="AU1123" s="24"/>
      <c r="AV1123" s="24"/>
      <c r="AW1123" s="24"/>
      <c r="AX1123" s="24"/>
      <c r="AZ1123" s="171"/>
      <c r="BA1123" s="171"/>
      <c r="BB1123" s="57"/>
      <c r="BC1123" s="203"/>
      <c r="BD1123" s="24"/>
      <c r="BE1123" s="151"/>
      <c r="BG1123" s="151"/>
      <c r="BI1123" s="151"/>
      <c r="BL1123" s="152"/>
    </row>
    <row r="1124" spans="1:64" s="169" customFormat="1">
      <c r="A1124" s="24"/>
      <c r="B1124" s="24"/>
      <c r="C1124" s="57"/>
      <c r="D1124" s="57"/>
      <c r="E1124" s="57"/>
      <c r="F1124" s="57"/>
      <c r="G1124" s="57"/>
      <c r="H1124" s="57"/>
      <c r="I1124" s="57"/>
      <c r="J1124" s="57"/>
      <c r="K1124" s="57"/>
      <c r="L1124" s="57"/>
      <c r="M1124" s="57"/>
      <c r="N1124" s="57"/>
      <c r="O1124" s="63"/>
      <c r="P1124" s="57"/>
      <c r="Q1124" s="57"/>
      <c r="R1124" s="57"/>
      <c r="S1124" s="57"/>
      <c r="T1124" s="57"/>
      <c r="U1124" s="57"/>
      <c r="V1124" s="57"/>
      <c r="W1124" s="57"/>
      <c r="X1124" s="57"/>
      <c r="Y1124" s="57"/>
      <c r="Z1124" s="57"/>
      <c r="AA1124" s="57"/>
      <c r="AB1124" s="57"/>
      <c r="AC1124" s="57"/>
      <c r="AD1124" s="57"/>
      <c r="AE1124" s="57"/>
      <c r="AF1124" s="64"/>
      <c r="AG1124" s="64"/>
      <c r="AH1124" s="64"/>
      <c r="AI1124" s="64"/>
      <c r="AJ1124" s="61"/>
      <c r="AL1124" s="62"/>
      <c r="AM1124" s="24"/>
      <c r="AS1124" s="24"/>
      <c r="AT1124" s="24"/>
      <c r="AU1124" s="24"/>
      <c r="AV1124" s="24"/>
      <c r="AW1124" s="24"/>
      <c r="AX1124" s="24"/>
      <c r="AZ1124" s="171"/>
      <c r="BA1124" s="171"/>
      <c r="BB1124" s="57"/>
      <c r="BC1124" s="203"/>
      <c r="BD1124" s="24"/>
      <c r="BE1124" s="151"/>
      <c r="BG1124" s="151"/>
      <c r="BI1124" s="151"/>
      <c r="BL1124" s="152"/>
    </row>
    <row r="1125" spans="1:64" s="169" customFormat="1">
      <c r="A1125" s="24"/>
      <c r="B1125" s="24"/>
      <c r="C1125" s="57"/>
      <c r="D1125" s="57"/>
      <c r="E1125" s="57"/>
      <c r="F1125" s="57"/>
      <c r="G1125" s="57"/>
      <c r="H1125" s="57"/>
      <c r="I1125" s="57"/>
      <c r="J1125" s="57"/>
      <c r="K1125" s="57"/>
      <c r="L1125" s="57"/>
      <c r="M1125" s="57"/>
      <c r="N1125" s="57"/>
      <c r="O1125" s="63"/>
      <c r="P1125" s="57"/>
      <c r="Q1125" s="57"/>
      <c r="R1125" s="57"/>
      <c r="S1125" s="57"/>
      <c r="T1125" s="57"/>
      <c r="U1125" s="57"/>
      <c r="V1125" s="57"/>
      <c r="W1125" s="57"/>
      <c r="X1125" s="57"/>
      <c r="Y1125" s="57"/>
      <c r="Z1125" s="57"/>
      <c r="AA1125" s="57"/>
      <c r="AB1125" s="57"/>
      <c r="AC1125" s="57"/>
      <c r="AD1125" s="57"/>
      <c r="AE1125" s="57"/>
      <c r="AF1125" s="64"/>
      <c r="AG1125" s="64"/>
      <c r="AH1125" s="64"/>
      <c r="AI1125" s="64"/>
      <c r="AJ1125" s="61"/>
      <c r="AL1125" s="62"/>
      <c r="AM1125" s="24"/>
      <c r="AS1125" s="24"/>
      <c r="AT1125" s="24"/>
      <c r="AU1125" s="24"/>
      <c r="AV1125" s="24"/>
      <c r="AW1125" s="24"/>
      <c r="AX1125" s="24"/>
      <c r="AZ1125" s="171"/>
      <c r="BA1125" s="171"/>
      <c r="BB1125" s="57"/>
      <c r="BC1125" s="203"/>
      <c r="BD1125" s="24"/>
      <c r="BE1125" s="151"/>
      <c r="BG1125" s="151"/>
      <c r="BI1125" s="151"/>
      <c r="BL1125" s="152"/>
    </row>
    <row r="1126" spans="1:64" s="169" customFormat="1">
      <c r="A1126" s="24"/>
      <c r="B1126" s="24"/>
      <c r="C1126" s="57"/>
      <c r="D1126" s="57"/>
      <c r="E1126" s="57"/>
      <c r="F1126" s="57"/>
      <c r="G1126" s="57"/>
      <c r="H1126" s="57"/>
      <c r="I1126" s="57"/>
      <c r="J1126" s="57"/>
      <c r="K1126" s="57"/>
      <c r="L1126" s="57"/>
      <c r="M1126" s="57"/>
      <c r="N1126" s="57"/>
      <c r="O1126" s="63"/>
      <c r="P1126" s="57"/>
      <c r="Q1126" s="57"/>
      <c r="R1126" s="57"/>
      <c r="S1126" s="57"/>
      <c r="T1126" s="57"/>
      <c r="U1126" s="57"/>
      <c r="V1126" s="57"/>
      <c r="W1126" s="57"/>
      <c r="X1126" s="57"/>
      <c r="Y1126" s="57"/>
      <c r="Z1126" s="57"/>
      <c r="AA1126" s="57"/>
      <c r="AB1126" s="57"/>
      <c r="AC1126" s="57"/>
      <c r="AD1126" s="57"/>
      <c r="AE1126" s="57"/>
      <c r="AF1126" s="64"/>
      <c r="AG1126" s="64"/>
      <c r="AH1126" s="64"/>
      <c r="AI1126" s="64"/>
      <c r="AJ1126" s="61"/>
      <c r="AL1126" s="62"/>
      <c r="AM1126" s="24"/>
      <c r="AS1126" s="24"/>
      <c r="AT1126" s="24"/>
      <c r="AU1126" s="24"/>
      <c r="AV1126" s="24"/>
      <c r="AW1126" s="24"/>
      <c r="AX1126" s="24"/>
      <c r="AZ1126" s="171"/>
      <c r="BA1126" s="171"/>
      <c r="BB1126" s="57"/>
      <c r="BC1126" s="203"/>
      <c r="BD1126" s="24"/>
      <c r="BE1126" s="151"/>
      <c r="BG1126" s="151"/>
      <c r="BI1126" s="151"/>
      <c r="BL1126" s="152"/>
    </row>
    <row r="1127" spans="1:64" s="169" customFormat="1">
      <c r="A1127" s="24"/>
      <c r="B1127" s="24"/>
      <c r="C1127" s="57"/>
      <c r="D1127" s="57"/>
      <c r="E1127" s="57"/>
      <c r="F1127" s="57"/>
      <c r="G1127" s="57"/>
      <c r="H1127" s="57"/>
      <c r="I1127" s="57"/>
      <c r="J1127" s="57"/>
      <c r="K1127" s="57"/>
      <c r="L1127" s="57"/>
      <c r="M1127" s="57"/>
      <c r="N1127" s="57"/>
      <c r="O1127" s="63"/>
      <c r="P1127" s="57"/>
      <c r="Q1127" s="57"/>
      <c r="R1127" s="57"/>
      <c r="S1127" s="57"/>
      <c r="T1127" s="57"/>
      <c r="U1127" s="57"/>
      <c r="V1127" s="57"/>
      <c r="W1127" s="57"/>
      <c r="X1127" s="57"/>
      <c r="Y1127" s="57"/>
      <c r="Z1127" s="57"/>
      <c r="AA1127" s="57"/>
      <c r="AB1127" s="57"/>
      <c r="AC1127" s="57"/>
      <c r="AD1127" s="57"/>
      <c r="AE1127" s="57"/>
      <c r="AF1127" s="64"/>
      <c r="AG1127" s="64"/>
      <c r="AH1127" s="64"/>
      <c r="AI1127" s="64"/>
      <c r="AJ1127" s="61"/>
      <c r="AL1127" s="62"/>
      <c r="AM1127" s="24"/>
      <c r="AS1127" s="24"/>
      <c r="AT1127" s="24"/>
      <c r="AU1127" s="24"/>
      <c r="AV1127" s="24"/>
      <c r="AW1127" s="24"/>
      <c r="AX1127" s="24"/>
      <c r="AZ1127" s="171"/>
      <c r="BA1127" s="171"/>
      <c r="BB1127" s="57"/>
      <c r="BC1127" s="203"/>
      <c r="BD1127" s="24"/>
      <c r="BE1127" s="151"/>
      <c r="BG1127" s="151"/>
      <c r="BI1127" s="151"/>
      <c r="BL1127" s="152"/>
    </row>
    <row r="1128" spans="1:64" s="169" customFormat="1">
      <c r="A1128" s="24"/>
      <c r="B1128" s="24"/>
      <c r="C1128" s="57"/>
      <c r="D1128" s="57"/>
      <c r="E1128" s="57"/>
      <c r="F1128" s="57"/>
      <c r="G1128" s="57"/>
      <c r="H1128" s="57"/>
      <c r="I1128" s="57"/>
      <c r="J1128" s="57"/>
      <c r="K1128" s="57"/>
      <c r="L1128" s="57"/>
      <c r="M1128" s="57"/>
      <c r="N1128" s="57"/>
      <c r="O1128" s="63"/>
      <c r="P1128" s="57"/>
      <c r="Q1128" s="57"/>
      <c r="R1128" s="57"/>
      <c r="S1128" s="57"/>
      <c r="T1128" s="57"/>
      <c r="U1128" s="57"/>
      <c r="V1128" s="57"/>
      <c r="W1128" s="57"/>
      <c r="X1128" s="57"/>
      <c r="Y1128" s="57"/>
      <c r="Z1128" s="57"/>
      <c r="AA1128" s="57"/>
      <c r="AB1128" s="57"/>
      <c r="AC1128" s="57"/>
      <c r="AD1128" s="57"/>
      <c r="AE1128" s="57"/>
      <c r="AF1128" s="64"/>
      <c r="AG1128" s="64"/>
      <c r="AH1128" s="64"/>
      <c r="AI1128" s="64"/>
      <c r="AJ1128" s="61"/>
      <c r="AL1128" s="62"/>
      <c r="AM1128" s="24"/>
      <c r="AS1128" s="24"/>
      <c r="AT1128" s="24"/>
      <c r="AU1128" s="24"/>
      <c r="AV1128" s="24"/>
      <c r="AW1128" s="24"/>
      <c r="AX1128" s="24"/>
      <c r="AZ1128" s="171"/>
      <c r="BA1128" s="171"/>
      <c r="BB1128" s="57"/>
      <c r="BC1128" s="203"/>
      <c r="BD1128" s="24"/>
      <c r="BE1128" s="151"/>
      <c r="BG1128" s="151"/>
      <c r="BI1128" s="151"/>
      <c r="BL1128" s="152"/>
    </row>
    <row r="1129" spans="1:64" s="169" customFormat="1">
      <c r="A1129" s="24"/>
      <c r="B1129" s="24"/>
      <c r="C1129" s="57"/>
      <c r="D1129" s="57"/>
      <c r="E1129" s="57"/>
      <c r="F1129" s="57"/>
      <c r="G1129" s="57"/>
      <c r="H1129" s="57"/>
      <c r="I1129" s="57"/>
      <c r="J1129" s="57"/>
      <c r="K1129" s="57"/>
      <c r="L1129" s="57"/>
      <c r="M1129" s="57"/>
      <c r="N1129" s="57"/>
      <c r="O1129" s="63"/>
      <c r="P1129" s="57"/>
      <c r="Q1129" s="57"/>
      <c r="R1129" s="57"/>
      <c r="S1129" s="57"/>
      <c r="T1129" s="57"/>
      <c r="U1129" s="57"/>
      <c r="V1129" s="57"/>
      <c r="W1129" s="57"/>
      <c r="X1129" s="57"/>
      <c r="Y1129" s="57"/>
      <c r="Z1129" s="57"/>
      <c r="AA1129" s="57"/>
      <c r="AB1129" s="57"/>
      <c r="AC1129" s="57"/>
      <c r="AD1129" s="57"/>
      <c r="AE1129" s="57"/>
      <c r="AF1129" s="64"/>
      <c r="AG1129" s="64"/>
      <c r="AH1129" s="64"/>
      <c r="AI1129" s="64"/>
      <c r="AJ1129" s="61"/>
      <c r="AL1129" s="62"/>
      <c r="AM1129" s="24"/>
      <c r="AS1129" s="24"/>
      <c r="AT1129" s="24"/>
      <c r="AU1129" s="24"/>
      <c r="AV1129" s="24"/>
      <c r="AW1129" s="24"/>
      <c r="AX1129" s="24"/>
      <c r="AZ1129" s="171"/>
      <c r="BA1129" s="171"/>
      <c r="BB1129" s="57"/>
      <c r="BC1129" s="203"/>
      <c r="BD1129" s="24"/>
      <c r="BE1129" s="151"/>
      <c r="BG1129" s="151"/>
      <c r="BI1129" s="151"/>
      <c r="BL1129" s="152"/>
    </row>
    <row r="1130" spans="1:64" s="169" customFormat="1">
      <c r="A1130" s="24"/>
      <c r="B1130" s="24"/>
      <c r="C1130" s="57"/>
      <c r="D1130" s="57"/>
      <c r="E1130" s="57"/>
      <c r="F1130" s="57"/>
      <c r="G1130" s="57"/>
      <c r="H1130" s="57"/>
      <c r="I1130" s="57"/>
      <c r="J1130" s="57"/>
      <c r="K1130" s="57"/>
      <c r="L1130" s="57"/>
      <c r="M1130" s="57"/>
      <c r="N1130" s="57"/>
      <c r="O1130" s="63"/>
      <c r="P1130" s="57"/>
      <c r="Q1130" s="57"/>
      <c r="R1130" s="57"/>
      <c r="S1130" s="57"/>
      <c r="T1130" s="57"/>
      <c r="U1130" s="57"/>
      <c r="V1130" s="57"/>
      <c r="W1130" s="57"/>
      <c r="X1130" s="57"/>
      <c r="Y1130" s="57"/>
      <c r="Z1130" s="57"/>
      <c r="AA1130" s="57"/>
      <c r="AB1130" s="57"/>
      <c r="AC1130" s="57"/>
      <c r="AD1130" s="57"/>
      <c r="AE1130" s="57"/>
      <c r="AF1130" s="64"/>
      <c r="AG1130" s="64"/>
      <c r="AH1130" s="64"/>
      <c r="AI1130" s="64"/>
      <c r="AJ1130" s="61"/>
      <c r="AL1130" s="62"/>
      <c r="AM1130" s="24"/>
      <c r="AS1130" s="24"/>
      <c r="AT1130" s="24"/>
      <c r="AU1130" s="24"/>
      <c r="AV1130" s="24"/>
      <c r="AW1130" s="24"/>
      <c r="AX1130" s="24"/>
      <c r="AZ1130" s="171"/>
      <c r="BA1130" s="171"/>
      <c r="BB1130" s="57"/>
      <c r="BC1130" s="203"/>
      <c r="BD1130" s="24"/>
      <c r="BE1130" s="151"/>
      <c r="BG1130" s="151"/>
      <c r="BI1130" s="151"/>
      <c r="BL1130" s="152"/>
    </row>
    <row r="1131" spans="1:64" s="169" customFormat="1">
      <c r="A1131" s="24"/>
      <c r="B1131" s="24"/>
      <c r="C1131" s="57"/>
      <c r="D1131" s="57"/>
      <c r="E1131" s="57"/>
      <c r="F1131" s="57"/>
      <c r="G1131" s="57"/>
      <c r="H1131" s="57"/>
      <c r="I1131" s="57"/>
      <c r="J1131" s="57"/>
      <c r="K1131" s="57"/>
      <c r="L1131" s="57"/>
      <c r="M1131" s="57"/>
      <c r="N1131" s="57"/>
      <c r="O1131" s="63"/>
      <c r="P1131" s="57"/>
      <c r="Q1131" s="57"/>
      <c r="R1131" s="57"/>
      <c r="S1131" s="57"/>
      <c r="T1131" s="57"/>
      <c r="U1131" s="57"/>
      <c r="V1131" s="57"/>
      <c r="W1131" s="57"/>
      <c r="X1131" s="57"/>
      <c r="Y1131" s="57"/>
      <c r="Z1131" s="57"/>
      <c r="AA1131" s="57"/>
      <c r="AB1131" s="57"/>
      <c r="AC1131" s="57"/>
      <c r="AD1131" s="57"/>
      <c r="AE1131" s="57"/>
      <c r="AF1131" s="64"/>
      <c r="AG1131" s="64"/>
      <c r="AH1131" s="64"/>
      <c r="AI1131" s="64"/>
      <c r="AJ1131" s="61"/>
      <c r="AL1131" s="62"/>
      <c r="AM1131" s="24"/>
      <c r="AS1131" s="24"/>
      <c r="AT1131" s="24"/>
      <c r="AU1131" s="24"/>
      <c r="AV1131" s="24"/>
      <c r="AW1131" s="24"/>
      <c r="AX1131" s="24"/>
      <c r="AZ1131" s="171"/>
      <c r="BA1131" s="171"/>
      <c r="BB1131" s="57"/>
      <c r="BC1131" s="203"/>
      <c r="BD1131" s="24"/>
      <c r="BE1131" s="151"/>
      <c r="BG1131" s="151"/>
      <c r="BI1131" s="151"/>
      <c r="BL1131" s="152"/>
    </row>
    <row r="1132" spans="1:64" s="169" customFormat="1">
      <c r="A1132" s="24"/>
      <c r="B1132" s="24"/>
      <c r="C1132" s="57"/>
      <c r="D1132" s="57"/>
      <c r="E1132" s="57"/>
      <c r="F1132" s="57"/>
      <c r="G1132" s="57"/>
      <c r="H1132" s="57"/>
      <c r="I1132" s="57"/>
      <c r="J1132" s="57"/>
      <c r="K1132" s="57"/>
      <c r="L1132" s="57"/>
      <c r="M1132" s="57"/>
      <c r="N1132" s="57"/>
      <c r="O1132" s="63"/>
      <c r="P1132" s="57"/>
      <c r="Q1132" s="57"/>
      <c r="R1132" s="57"/>
      <c r="S1132" s="57"/>
      <c r="T1132" s="57"/>
      <c r="U1132" s="57"/>
      <c r="V1132" s="57"/>
      <c r="W1132" s="57"/>
      <c r="X1132" s="57"/>
      <c r="Y1132" s="57"/>
      <c r="Z1132" s="57"/>
      <c r="AA1132" s="57"/>
      <c r="AB1132" s="57"/>
      <c r="AC1132" s="57"/>
      <c r="AD1132" s="57"/>
      <c r="AE1132" s="57"/>
      <c r="AF1132" s="64"/>
      <c r="AG1132" s="64"/>
      <c r="AH1132" s="64"/>
      <c r="AI1132" s="64"/>
      <c r="AJ1132" s="61"/>
      <c r="AL1132" s="62"/>
      <c r="AM1132" s="24"/>
      <c r="AS1132" s="24"/>
      <c r="AT1132" s="24"/>
      <c r="AU1132" s="24"/>
      <c r="AV1132" s="24"/>
      <c r="AW1132" s="24"/>
      <c r="AX1132" s="24"/>
      <c r="AZ1132" s="171"/>
      <c r="BA1132" s="171"/>
      <c r="BB1132" s="57"/>
      <c r="BC1132" s="203"/>
      <c r="BD1132" s="24"/>
      <c r="BE1132" s="151"/>
      <c r="BG1132" s="151"/>
      <c r="BI1132" s="151"/>
      <c r="BL1132" s="152"/>
    </row>
    <row r="1133" spans="1:64" s="169" customFormat="1">
      <c r="A1133" s="24"/>
      <c r="B1133" s="24"/>
      <c r="C1133" s="57"/>
      <c r="D1133" s="57"/>
      <c r="E1133" s="57"/>
      <c r="F1133" s="57"/>
      <c r="G1133" s="57"/>
      <c r="H1133" s="57"/>
      <c r="I1133" s="57"/>
      <c r="J1133" s="57"/>
      <c r="K1133" s="57"/>
      <c r="L1133" s="57"/>
      <c r="M1133" s="57"/>
      <c r="N1133" s="57"/>
      <c r="O1133" s="63"/>
      <c r="P1133" s="57"/>
      <c r="Q1133" s="57"/>
      <c r="R1133" s="57"/>
      <c r="S1133" s="57"/>
      <c r="T1133" s="57"/>
      <c r="U1133" s="57"/>
      <c r="V1133" s="57"/>
      <c r="W1133" s="57"/>
      <c r="X1133" s="57"/>
      <c r="Y1133" s="57"/>
      <c r="Z1133" s="57"/>
      <c r="AA1133" s="57"/>
      <c r="AB1133" s="57"/>
      <c r="AC1133" s="57"/>
      <c r="AD1133" s="57"/>
      <c r="AE1133" s="57"/>
      <c r="AF1133" s="64"/>
      <c r="AG1133" s="64"/>
      <c r="AH1133" s="64"/>
      <c r="AI1133" s="64"/>
      <c r="AJ1133" s="61"/>
      <c r="AL1133" s="62"/>
      <c r="AM1133" s="24"/>
      <c r="AS1133" s="24"/>
      <c r="AT1133" s="24"/>
      <c r="AU1133" s="24"/>
      <c r="AV1133" s="24"/>
      <c r="AW1133" s="24"/>
      <c r="AX1133" s="24"/>
      <c r="AZ1133" s="171"/>
      <c r="BA1133" s="171"/>
      <c r="BB1133" s="57"/>
      <c r="BC1133" s="203"/>
      <c r="BD1133" s="24"/>
      <c r="BE1133" s="151"/>
      <c r="BG1133" s="151"/>
      <c r="BI1133" s="151"/>
      <c r="BL1133" s="152"/>
    </row>
    <row r="1134" spans="1:64" s="169" customFormat="1">
      <c r="A1134" s="24"/>
      <c r="B1134" s="24"/>
      <c r="C1134" s="57"/>
      <c r="D1134" s="57"/>
      <c r="E1134" s="57"/>
      <c r="F1134" s="57"/>
      <c r="G1134" s="57"/>
      <c r="H1134" s="57"/>
      <c r="I1134" s="57"/>
      <c r="J1134" s="57"/>
      <c r="K1134" s="57"/>
      <c r="L1134" s="57"/>
      <c r="M1134" s="57"/>
      <c r="N1134" s="57"/>
      <c r="O1134" s="63"/>
      <c r="P1134" s="57"/>
      <c r="Q1134" s="57"/>
      <c r="R1134" s="57"/>
      <c r="S1134" s="57"/>
      <c r="T1134" s="57"/>
      <c r="U1134" s="57"/>
      <c r="V1134" s="57"/>
      <c r="W1134" s="57"/>
      <c r="X1134" s="57"/>
      <c r="Y1134" s="57"/>
      <c r="Z1134" s="57"/>
      <c r="AA1134" s="57"/>
      <c r="AB1134" s="57"/>
      <c r="AC1134" s="57"/>
      <c r="AD1134" s="57"/>
      <c r="AE1134" s="57"/>
      <c r="AF1134" s="64"/>
      <c r="AG1134" s="64"/>
      <c r="AH1134" s="64"/>
      <c r="AI1134" s="64"/>
      <c r="AJ1134" s="61"/>
      <c r="AL1134" s="62"/>
      <c r="AM1134" s="24"/>
      <c r="AS1134" s="24"/>
      <c r="AT1134" s="24"/>
      <c r="AU1134" s="24"/>
      <c r="AV1134" s="24"/>
      <c r="AW1134" s="24"/>
      <c r="AX1134" s="24"/>
      <c r="AZ1134" s="171"/>
      <c r="BA1134" s="171"/>
      <c r="BB1134" s="57"/>
      <c r="BC1134" s="203"/>
      <c r="BD1134" s="24"/>
      <c r="BE1134" s="151"/>
      <c r="BG1134" s="151"/>
      <c r="BI1134" s="151"/>
      <c r="BL1134" s="152"/>
    </row>
    <row r="1135" spans="1:64" s="169" customFormat="1">
      <c r="A1135" s="24"/>
      <c r="B1135" s="24"/>
      <c r="C1135" s="57"/>
      <c r="D1135" s="57"/>
      <c r="E1135" s="57"/>
      <c r="F1135" s="57"/>
      <c r="G1135" s="57"/>
      <c r="H1135" s="57"/>
      <c r="I1135" s="57"/>
      <c r="J1135" s="57"/>
      <c r="K1135" s="57"/>
      <c r="L1135" s="57"/>
      <c r="M1135" s="57"/>
      <c r="N1135" s="57"/>
      <c r="O1135" s="63"/>
      <c r="P1135" s="57"/>
      <c r="Q1135" s="57"/>
      <c r="R1135" s="57"/>
      <c r="S1135" s="57"/>
      <c r="T1135" s="57"/>
      <c r="U1135" s="57"/>
      <c r="V1135" s="57"/>
      <c r="W1135" s="57"/>
      <c r="X1135" s="57"/>
      <c r="Y1135" s="57"/>
      <c r="Z1135" s="57"/>
      <c r="AA1135" s="57"/>
      <c r="AB1135" s="57"/>
      <c r="AC1135" s="57"/>
      <c r="AD1135" s="57"/>
      <c r="AE1135" s="57"/>
      <c r="AF1135" s="64"/>
      <c r="AG1135" s="64"/>
      <c r="AH1135" s="64"/>
      <c r="AI1135" s="64"/>
      <c r="AJ1135" s="61"/>
      <c r="AL1135" s="62"/>
      <c r="AM1135" s="24"/>
      <c r="AS1135" s="24"/>
      <c r="AT1135" s="24"/>
      <c r="AU1135" s="24"/>
      <c r="AV1135" s="24"/>
      <c r="AW1135" s="24"/>
      <c r="AX1135" s="24"/>
      <c r="AZ1135" s="171"/>
      <c r="BA1135" s="171"/>
      <c r="BB1135" s="57"/>
      <c r="BC1135" s="203"/>
      <c r="BD1135" s="24"/>
      <c r="BE1135" s="151"/>
      <c r="BG1135" s="151"/>
      <c r="BI1135" s="151"/>
      <c r="BL1135" s="152"/>
    </row>
    <row r="1136" spans="1:64" s="169" customFormat="1">
      <c r="A1136" s="24"/>
      <c r="B1136" s="24"/>
      <c r="C1136" s="57"/>
      <c r="D1136" s="57"/>
      <c r="E1136" s="57"/>
      <c r="F1136" s="57"/>
      <c r="G1136" s="57"/>
      <c r="H1136" s="57"/>
      <c r="I1136" s="57"/>
      <c r="J1136" s="57"/>
      <c r="K1136" s="57"/>
      <c r="L1136" s="57"/>
      <c r="M1136" s="57"/>
      <c r="N1136" s="57"/>
      <c r="O1136" s="63"/>
      <c r="P1136" s="57"/>
      <c r="Q1136" s="57"/>
      <c r="R1136" s="57"/>
      <c r="S1136" s="57"/>
      <c r="T1136" s="57"/>
      <c r="U1136" s="57"/>
      <c r="V1136" s="57"/>
      <c r="W1136" s="57"/>
      <c r="X1136" s="57"/>
      <c r="Y1136" s="57"/>
      <c r="Z1136" s="57"/>
      <c r="AA1136" s="57"/>
      <c r="AB1136" s="57"/>
      <c r="AC1136" s="57"/>
      <c r="AD1136" s="57"/>
      <c r="AE1136" s="57"/>
      <c r="AF1136" s="64"/>
      <c r="AG1136" s="64"/>
      <c r="AH1136" s="64"/>
      <c r="AI1136" s="64"/>
      <c r="AJ1136" s="61"/>
      <c r="AL1136" s="62"/>
      <c r="AM1136" s="24"/>
      <c r="AS1136" s="24"/>
      <c r="AT1136" s="24"/>
      <c r="AU1136" s="24"/>
      <c r="AV1136" s="24"/>
      <c r="AW1136" s="24"/>
      <c r="AX1136" s="24"/>
      <c r="AZ1136" s="171"/>
      <c r="BA1136" s="171"/>
      <c r="BB1136" s="57"/>
      <c r="BC1136" s="203"/>
      <c r="BD1136" s="24"/>
      <c r="BE1136" s="151"/>
      <c r="BG1136" s="151"/>
      <c r="BI1136" s="151"/>
      <c r="BL1136" s="152"/>
    </row>
    <row r="1137" spans="1:64" s="169" customFormat="1">
      <c r="A1137" s="24"/>
      <c r="B1137" s="24"/>
      <c r="C1137" s="57"/>
      <c r="D1137" s="57"/>
      <c r="E1137" s="57"/>
      <c r="F1137" s="57"/>
      <c r="G1137" s="57"/>
      <c r="H1137" s="57"/>
      <c r="I1137" s="57"/>
      <c r="J1137" s="57"/>
      <c r="K1137" s="57"/>
      <c r="L1137" s="57"/>
      <c r="M1137" s="57"/>
      <c r="N1137" s="57"/>
      <c r="O1137" s="63"/>
      <c r="P1137" s="57"/>
      <c r="Q1137" s="57"/>
      <c r="R1137" s="57"/>
      <c r="S1137" s="57"/>
      <c r="T1137" s="57"/>
      <c r="U1137" s="57"/>
      <c r="V1137" s="57"/>
      <c r="W1137" s="57"/>
      <c r="X1137" s="57"/>
      <c r="Y1137" s="57"/>
      <c r="Z1137" s="57"/>
      <c r="AA1137" s="57"/>
      <c r="AB1137" s="57"/>
      <c r="AC1137" s="57"/>
      <c r="AD1137" s="57"/>
      <c r="AE1137" s="57"/>
      <c r="AF1137" s="64"/>
      <c r="AG1137" s="64"/>
      <c r="AH1137" s="64"/>
      <c r="AI1137" s="64"/>
      <c r="AJ1137" s="61"/>
      <c r="AL1137" s="62"/>
      <c r="AM1137" s="24"/>
      <c r="AS1137" s="24"/>
      <c r="AT1137" s="24"/>
      <c r="AU1137" s="24"/>
      <c r="AV1137" s="24"/>
      <c r="AW1137" s="24"/>
      <c r="AX1137" s="24"/>
      <c r="AZ1137" s="171"/>
      <c r="BA1137" s="171"/>
      <c r="BB1137" s="57"/>
      <c r="BC1137" s="203"/>
      <c r="BD1137" s="24"/>
      <c r="BE1137" s="151"/>
      <c r="BG1137" s="151"/>
      <c r="BI1137" s="151"/>
      <c r="BL1137" s="152"/>
    </row>
    <row r="1138" spans="1:64" s="169" customFormat="1">
      <c r="A1138" s="24"/>
      <c r="B1138" s="24"/>
      <c r="C1138" s="57"/>
      <c r="D1138" s="57"/>
      <c r="E1138" s="57"/>
      <c r="F1138" s="57"/>
      <c r="G1138" s="57"/>
      <c r="H1138" s="57"/>
      <c r="I1138" s="57"/>
      <c r="J1138" s="57"/>
      <c r="K1138" s="57"/>
      <c r="L1138" s="57"/>
      <c r="M1138" s="57"/>
      <c r="N1138" s="57"/>
      <c r="O1138" s="63"/>
      <c r="P1138" s="57"/>
      <c r="Q1138" s="57"/>
      <c r="R1138" s="57"/>
      <c r="S1138" s="57"/>
      <c r="T1138" s="57"/>
      <c r="U1138" s="57"/>
      <c r="V1138" s="57"/>
      <c r="W1138" s="57"/>
      <c r="X1138" s="57"/>
      <c r="Y1138" s="57"/>
      <c r="Z1138" s="57"/>
      <c r="AA1138" s="57"/>
      <c r="AB1138" s="57"/>
      <c r="AC1138" s="57"/>
      <c r="AD1138" s="57"/>
      <c r="AE1138" s="57"/>
      <c r="AF1138" s="64"/>
      <c r="AG1138" s="64"/>
      <c r="AH1138" s="64"/>
      <c r="AI1138" s="64"/>
      <c r="AJ1138" s="61"/>
      <c r="AL1138" s="62"/>
      <c r="AM1138" s="24"/>
      <c r="AS1138" s="24"/>
      <c r="AT1138" s="24"/>
      <c r="AU1138" s="24"/>
      <c r="AV1138" s="24"/>
      <c r="AW1138" s="24"/>
      <c r="AX1138" s="24"/>
      <c r="AZ1138" s="171"/>
      <c r="BA1138" s="171"/>
      <c r="BB1138" s="57"/>
      <c r="BC1138" s="203"/>
      <c r="BD1138" s="24"/>
      <c r="BE1138" s="151"/>
      <c r="BG1138" s="151"/>
      <c r="BI1138" s="151"/>
      <c r="BL1138" s="152"/>
    </row>
    <row r="1139" spans="1:64" s="169" customFormat="1">
      <c r="A1139" s="24"/>
      <c r="B1139" s="24"/>
      <c r="C1139" s="57"/>
      <c r="D1139" s="57"/>
      <c r="E1139" s="57"/>
      <c r="F1139" s="57"/>
      <c r="G1139" s="57"/>
      <c r="H1139" s="57"/>
      <c r="I1139" s="57"/>
      <c r="J1139" s="57"/>
      <c r="K1139" s="57"/>
      <c r="L1139" s="57"/>
      <c r="M1139" s="57"/>
      <c r="N1139" s="57"/>
      <c r="O1139" s="63"/>
      <c r="P1139" s="57"/>
      <c r="Q1139" s="57"/>
      <c r="R1139" s="57"/>
      <c r="S1139" s="57"/>
      <c r="T1139" s="57"/>
      <c r="U1139" s="57"/>
      <c r="V1139" s="57"/>
      <c r="W1139" s="57"/>
      <c r="X1139" s="57"/>
      <c r="Y1139" s="57"/>
      <c r="Z1139" s="57"/>
      <c r="AA1139" s="57"/>
      <c r="AB1139" s="57"/>
      <c r="AC1139" s="57"/>
      <c r="AD1139" s="57"/>
      <c r="AE1139" s="57"/>
      <c r="AF1139" s="64"/>
      <c r="AG1139" s="64"/>
      <c r="AH1139" s="64"/>
      <c r="AI1139" s="64"/>
      <c r="AJ1139" s="61"/>
      <c r="AL1139" s="62"/>
      <c r="AM1139" s="24"/>
      <c r="AS1139" s="24"/>
      <c r="AT1139" s="24"/>
      <c r="AU1139" s="24"/>
      <c r="AV1139" s="24"/>
      <c r="AW1139" s="24"/>
      <c r="AX1139" s="24"/>
      <c r="AZ1139" s="171"/>
      <c r="BA1139" s="171"/>
      <c r="BB1139" s="57"/>
      <c r="BC1139" s="203"/>
      <c r="BD1139" s="24"/>
      <c r="BE1139" s="151"/>
      <c r="BG1139" s="151"/>
      <c r="BI1139" s="151"/>
      <c r="BL1139" s="152"/>
    </row>
    <row r="1140" spans="1:64" s="169" customFormat="1">
      <c r="A1140" s="24"/>
      <c r="B1140" s="24"/>
      <c r="C1140" s="57"/>
      <c r="D1140" s="57"/>
      <c r="E1140" s="57"/>
      <c r="F1140" s="57"/>
      <c r="G1140" s="57"/>
      <c r="H1140" s="57"/>
      <c r="I1140" s="57"/>
      <c r="J1140" s="57"/>
      <c r="K1140" s="57"/>
      <c r="L1140" s="57"/>
      <c r="M1140" s="57"/>
      <c r="N1140" s="57"/>
      <c r="O1140" s="63"/>
      <c r="P1140" s="57"/>
      <c r="Q1140" s="57"/>
      <c r="R1140" s="57"/>
      <c r="S1140" s="57"/>
      <c r="T1140" s="57"/>
      <c r="U1140" s="57"/>
      <c r="V1140" s="57"/>
      <c r="W1140" s="57"/>
      <c r="X1140" s="57"/>
      <c r="Y1140" s="57"/>
      <c r="Z1140" s="57"/>
      <c r="AA1140" s="57"/>
      <c r="AB1140" s="57"/>
      <c r="AC1140" s="57"/>
      <c r="AD1140" s="57"/>
      <c r="AE1140" s="57"/>
      <c r="AF1140" s="64"/>
      <c r="AG1140" s="64"/>
      <c r="AH1140" s="64"/>
      <c r="AI1140" s="64"/>
      <c r="AJ1140" s="61"/>
      <c r="AL1140" s="62"/>
      <c r="AM1140" s="24"/>
      <c r="AS1140" s="24"/>
      <c r="AT1140" s="24"/>
      <c r="AU1140" s="24"/>
      <c r="AV1140" s="24"/>
      <c r="AW1140" s="24"/>
      <c r="AX1140" s="24"/>
      <c r="AZ1140" s="171"/>
      <c r="BA1140" s="171"/>
      <c r="BB1140" s="57"/>
      <c r="BC1140" s="203"/>
      <c r="BD1140" s="24"/>
      <c r="BE1140" s="151"/>
      <c r="BG1140" s="151"/>
      <c r="BI1140" s="151"/>
      <c r="BL1140" s="152"/>
    </row>
    <row r="1141" spans="1:64" s="169" customFormat="1">
      <c r="A1141" s="24"/>
      <c r="B1141" s="24"/>
      <c r="C1141" s="57"/>
      <c r="D1141" s="57"/>
      <c r="E1141" s="57"/>
      <c r="F1141" s="57"/>
      <c r="G1141" s="57"/>
      <c r="H1141" s="57"/>
      <c r="I1141" s="57"/>
      <c r="J1141" s="57"/>
      <c r="K1141" s="57"/>
      <c r="L1141" s="57"/>
      <c r="M1141" s="57"/>
      <c r="N1141" s="57"/>
      <c r="O1141" s="63"/>
      <c r="P1141" s="57"/>
      <c r="Q1141" s="57"/>
      <c r="R1141" s="57"/>
      <c r="S1141" s="57"/>
      <c r="T1141" s="57"/>
      <c r="U1141" s="57"/>
      <c r="V1141" s="57"/>
      <c r="W1141" s="57"/>
      <c r="X1141" s="57"/>
      <c r="Y1141" s="57"/>
      <c r="Z1141" s="57"/>
      <c r="AA1141" s="57"/>
      <c r="AB1141" s="57"/>
      <c r="AC1141" s="57"/>
      <c r="AD1141" s="57"/>
      <c r="AE1141" s="57"/>
      <c r="AF1141" s="64"/>
      <c r="AG1141" s="64"/>
      <c r="AH1141" s="64"/>
      <c r="AI1141" s="64"/>
      <c r="AJ1141" s="61"/>
      <c r="AL1141" s="62"/>
      <c r="AM1141" s="24"/>
      <c r="AS1141" s="24"/>
      <c r="AT1141" s="24"/>
      <c r="AU1141" s="24"/>
      <c r="AV1141" s="24"/>
      <c r="AW1141" s="24"/>
      <c r="AX1141" s="24"/>
      <c r="AZ1141" s="171"/>
      <c r="BA1141" s="171"/>
      <c r="BB1141" s="57"/>
      <c r="BC1141" s="203"/>
      <c r="BD1141" s="24"/>
      <c r="BE1141" s="151"/>
      <c r="BG1141" s="151"/>
      <c r="BI1141" s="151"/>
      <c r="BL1141" s="152"/>
    </row>
    <row r="1142" spans="1:64" s="169" customFormat="1">
      <c r="A1142" s="24"/>
      <c r="B1142" s="24"/>
      <c r="C1142" s="57"/>
      <c r="D1142" s="57"/>
      <c r="E1142" s="57"/>
      <c r="F1142" s="57"/>
      <c r="G1142" s="57"/>
      <c r="H1142" s="57"/>
      <c r="I1142" s="57"/>
      <c r="J1142" s="57"/>
      <c r="K1142" s="57"/>
      <c r="L1142" s="57"/>
      <c r="M1142" s="57"/>
      <c r="N1142" s="57"/>
      <c r="O1142" s="63"/>
      <c r="P1142" s="57"/>
      <c r="Q1142" s="57"/>
      <c r="R1142" s="57"/>
      <c r="S1142" s="57"/>
      <c r="T1142" s="57"/>
      <c r="U1142" s="57"/>
      <c r="V1142" s="57"/>
      <c r="W1142" s="57"/>
      <c r="X1142" s="57"/>
      <c r="Y1142" s="57"/>
      <c r="Z1142" s="57"/>
      <c r="AA1142" s="57"/>
      <c r="AB1142" s="57"/>
      <c r="AC1142" s="57"/>
      <c r="AD1142" s="57"/>
      <c r="AE1142" s="57"/>
      <c r="AF1142" s="64"/>
      <c r="AG1142" s="64"/>
      <c r="AH1142" s="64"/>
      <c r="AI1142" s="64"/>
      <c r="AJ1142" s="61"/>
      <c r="AL1142" s="62"/>
      <c r="AM1142" s="24"/>
      <c r="AS1142" s="24"/>
      <c r="AT1142" s="24"/>
      <c r="AU1142" s="24"/>
      <c r="AV1142" s="24"/>
      <c r="AW1142" s="24"/>
      <c r="AX1142" s="24"/>
      <c r="AZ1142" s="171"/>
      <c r="BA1142" s="171"/>
      <c r="BB1142" s="57"/>
      <c r="BC1142" s="203"/>
      <c r="BD1142" s="24"/>
      <c r="BE1142" s="151"/>
      <c r="BG1142" s="151"/>
      <c r="BI1142" s="151"/>
      <c r="BL1142" s="152"/>
    </row>
    <row r="1143" spans="1:64" s="169" customFormat="1">
      <c r="A1143" s="24"/>
      <c r="B1143" s="24"/>
      <c r="C1143" s="57"/>
      <c r="D1143" s="57"/>
      <c r="E1143" s="57"/>
      <c r="F1143" s="57"/>
      <c r="G1143" s="57"/>
      <c r="H1143" s="57"/>
      <c r="I1143" s="57"/>
      <c r="J1143" s="57"/>
      <c r="K1143" s="57"/>
      <c r="L1143" s="57"/>
      <c r="M1143" s="57"/>
      <c r="N1143" s="57"/>
      <c r="O1143" s="63"/>
      <c r="P1143" s="57"/>
      <c r="Q1143" s="57"/>
      <c r="R1143" s="57"/>
      <c r="S1143" s="57"/>
      <c r="T1143" s="57"/>
      <c r="U1143" s="57"/>
      <c r="V1143" s="57"/>
      <c r="W1143" s="57"/>
      <c r="X1143" s="57"/>
      <c r="Y1143" s="57"/>
      <c r="Z1143" s="57"/>
      <c r="AA1143" s="57"/>
      <c r="AB1143" s="57"/>
      <c r="AC1143" s="57"/>
      <c r="AD1143" s="57"/>
      <c r="AE1143" s="57"/>
      <c r="AF1143" s="64"/>
      <c r="AG1143" s="64"/>
      <c r="AH1143" s="64"/>
      <c r="AI1143" s="64"/>
      <c r="AJ1143" s="61"/>
      <c r="AL1143" s="62"/>
      <c r="AM1143" s="24"/>
      <c r="AS1143" s="24"/>
      <c r="AT1143" s="24"/>
      <c r="AU1143" s="24"/>
      <c r="AV1143" s="24"/>
      <c r="AW1143" s="24"/>
      <c r="AX1143" s="24"/>
      <c r="AZ1143" s="171"/>
      <c r="BA1143" s="171"/>
      <c r="BB1143" s="57"/>
      <c r="BC1143" s="203"/>
      <c r="BD1143" s="24"/>
      <c r="BE1143" s="151"/>
      <c r="BG1143" s="151"/>
      <c r="BI1143" s="151"/>
      <c r="BL1143" s="152"/>
    </row>
    <row r="1144" spans="1:64" s="169" customFormat="1">
      <c r="A1144" s="24"/>
      <c r="B1144" s="24"/>
      <c r="C1144" s="57"/>
      <c r="D1144" s="57"/>
      <c r="E1144" s="57"/>
      <c r="F1144" s="57"/>
      <c r="G1144" s="57"/>
      <c r="H1144" s="57"/>
      <c r="I1144" s="57"/>
      <c r="J1144" s="57"/>
      <c r="K1144" s="57"/>
      <c r="L1144" s="57"/>
      <c r="M1144" s="57"/>
      <c r="N1144" s="57"/>
      <c r="O1144" s="63"/>
      <c r="P1144" s="57"/>
      <c r="Q1144" s="57"/>
      <c r="R1144" s="57"/>
      <c r="S1144" s="57"/>
      <c r="T1144" s="57"/>
      <c r="U1144" s="57"/>
      <c r="V1144" s="57"/>
      <c r="W1144" s="57"/>
      <c r="X1144" s="57"/>
      <c r="Y1144" s="57"/>
      <c r="Z1144" s="57"/>
      <c r="AA1144" s="57"/>
      <c r="AB1144" s="57"/>
      <c r="AC1144" s="57"/>
      <c r="AD1144" s="57"/>
      <c r="AE1144" s="57"/>
      <c r="AF1144" s="64"/>
      <c r="AG1144" s="64"/>
      <c r="AH1144" s="64"/>
      <c r="AI1144" s="64"/>
      <c r="AJ1144" s="61"/>
      <c r="AL1144" s="62"/>
      <c r="AM1144" s="24"/>
      <c r="AS1144" s="24"/>
      <c r="AT1144" s="24"/>
      <c r="AU1144" s="24"/>
      <c r="AV1144" s="24"/>
      <c r="AW1144" s="24"/>
      <c r="AX1144" s="24"/>
      <c r="AZ1144" s="171"/>
      <c r="BA1144" s="171"/>
      <c r="BB1144" s="57"/>
      <c r="BC1144" s="203"/>
      <c r="BD1144" s="24"/>
      <c r="BE1144" s="151"/>
      <c r="BG1144" s="151"/>
      <c r="BI1144" s="151"/>
      <c r="BL1144" s="152"/>
    </row>
    <row r="1145" spans="1:64" s="169" customFormat="1">
      <c r="A1145" s="24"/>
      <c r="B1145" s="24"/>
      <c r="C1145" s="57"/>
      <c r="D1145" s="57"/>
      <c r="E1145" s="57"/>
      <c r="F1145" s="57"/>
      <c r="G1145" s="57"/>
      <c r="H1145" s="57"/>
      <c r="I1145" s="57"/>
      <c r="J1145" s="57"/>
      <c r="K1145" s="57"/>
      <c r="L1145" s="57"/>
      <c r="M1145" s="57"/>
      <c r="N1145" s="57"/>
      <c r="O1145" s="63"/>
      <c r="P1145" s="57"/>
      <c r="Q1145" s="57"/>
      <c r="R1145" s="57"/>
      <c r="S1145" s="57"/>
      <c r="T1145" s="57"/>
      <c r="U1145" s="57"/>
      <c r="V1145" s="57"/>
      <c r="W1145" s="57"/>
      <c r="X1145" s="57"/>
      <c r="Y1145" s="57"/>
      <c r="Z1145" s="57"/>
      <c r="AA1145" s="57"/>
      <c r="AB1145" s="57"/>
      <c r="AC1145" s="57"/>
      <c r="AD1145" s="57"/>
      <c r="AE1145" s="57"/>
      <c r="AF1145" s="64"/>
      <c r="AG1145" s="64"/>
      <c r="AH1145" s="64"/>
      <c r="AI1145" s="64"/>
      <c r="AJ1145" s="61"/>
      <c r="AL1145" s="62"/>
      <c r="AM1145" s="24"/>
      <c r="AS1145" s="24"/>
      <c r="AT1145" s="24"/>
      <c r="AU1145" s="24"/>
      <c r="AV1145" s="24"/>
      <c r="AW1145" s="24"/>
      <c r="AX1145" s="24"/>
      <c r="AZ1145" s="171"/>
      <c r="BA1145" s="171"/>
      <c r="BB1145" s="57"/>
      <c r="BC1145" s="203"/>
      <c r="BD1145" s="24"/>
      <c r="BE1145" s="151"/>
      <c r="BG1145" s="151"/>
      <c r="BI1145" s="151"/>
      <c r="BL1145" s="152"/>
    </row>
    <row r="1146" spans="1:64" s="169" customFormat="1">
      <c r="A1146" s="24"/>
      <c r="B1146" s="24"/>
      <c r="C1146" s="57"/>
      <c r="D1146" s="57"/>
      <c r="E1146" s="57"/>
      <c r="F1146" s="57"/>
      <c r="G1146" s="57"/>
      <c r="H1146" s="57"/>
      <c r="I1146" s="57"/>
      <c r="J1146" s="57"/>
      <c r="K1146" s="57"/>
      <c r="L1146" s="57"/>
      <c r="M1146" s="57"/>
      <c r="N1146" s="57"/>
      <c r="O1146" s="63"/>
      <c r="P1146" s="57"/>
      <c r="Q1146" s="57"/>
      <c r="R1146" s="57"/>
      <c r="S1146" s="57"/>
      <c r="T1146" s="57"/>
      <c r="U1146" s="57"/>
      <c r="V1146" s="57"/>
      <c r="W1146" s="57"/>
      <c r="X1146" s="57"/>
      <c r="Y1146" s="57"/>
      <c r="Z1146" s="57"/>
      <c r="AA1146" s="57"/>
      <c r="AB1146" s="57"/>
      <c r="AC1146" s="57"/>
      <c r="AD1146" s="57"/>
      <c r="AE1146" s="57"/>
      <c r="AF1146" s="64"/>
      <c r="AG1146" s="64"/>
      <c r="AH1146" s="64"/>
      <c r="AI1146" s="64"/>
      <c r="AJ1146" s="61"/>
      <c r="AL1146" s="62"/>
      <c r="AM1146" s="24"/>
      <c r="AS1146" s="24"/>
      <c r="AT1146" s="24"/>
      <c r="AU1146" s="24"/>
      <c r="AV1146" s="24"/>
      <c r="AW1146" s="24"/>
      <c r="AX1146" s="24"/>
      <c r="AZ1146" s="171"/>
      <c r="BA1146" s="171"/>
      <c r="BB1146" s="57"/>
      <c r="BC1146" s="203"/>
      <c r="BD1146" s="24"/>
      <c r="BE1146" s="151"/>
      <c r="BG1146" s="151"/>
      <c r="BI1146" s="151"/>
      <c r="BL1146" s="152"/>
    </row>
    <row r="1147" spans="1:64" s="169" customFormat="1">
      <c r="A1147" s="24"/>
      <c r="B1147" s="24"/>
      <c r="C1147" s="57"/>
      <c r="D1147" s="57"/>
      <c r="E1147" s="57"/>
      <c r="F1147" s="57"/>
      <c r="G1147" s="57"/>
      <c r="H1147" s="57"/>
      <c r="I1147" s="57"/>
      <c r="J1147" s="57"/>
      <c r="K1147" s="57"/>
      <c r="L1147" s="57"/>
      <c r="M1147" s="57"/>
      <c r="N1147" s="57"/>
      <c r="O1147" s="63"/>
      <c r="P1147" s="57"/>
      <c r="Q1147" s="57"/>
      <c r="R1147" s="57"/>
      <c r="S1147" s="57"/>
      <c r="T1147" s="57"/>
      <c r="U1147" s="57"/>
      <c r="V1147" s="57"/>
      <c r="W1147" s="57"/>
      <c r="X1147" s="57"/>
      <c r="Y1147" s="57"/>
      <c r="Z1147" s="57"/>
      <c r="AA1147" s="57"/>
      <c r="AB1147" s="57"/>
      <c r="AC1147" s="57"/>
      <c r="AD1147" s="57"/>
      <c r="AE1147" s="57"/>
      <c r="AF1147" s="64"/>
      <c r="AG1147" s="64"/>
      <c r="AH1147" s="64"/>
      <c r="AI1147" s="64"/>
      <c r="AJ1147" s="61"/>
      <c r="AL1147" s="62"/>
      <c r="AM1147" s="24"/>
      <c r="AS1147" s="24"/>
      <c r="AT1147" s="24"/>
      <c r="AU1147" s="24"/>
      <c r="AV1147" s="24"/>
      <c r="AW1147" s="24"/>
      <c r="AX1147" s="24"/>
      <c r="AZ1147" s="171"/>
      <c r="BA1147" s="171"/>
      <c r="BB1147" s="57"/>
      <c r="BC1147" s="203"/>
      <c r="BD1147" s="24"/>
      <c r="BE1147" s="151"/>
      <c r="BG1147" s="151"/>
      <c r="BI1147" s="151"/>
      <c r="BL1147" s="152"/>
    </row>
    <row r="1148" spans="1:64" s="169" customFormat="1">
      <c r="A1148" s="24"/>
      <c r="B1148" s="24"/>
      <c r="C1148" s="57"/>
      <c r="D1148" s="57"/>
      <c r="E1148" s="57"/>
      <c r="F1148" s="57"/>
      <c r="G1148" s="57"/>
      <c r="H1148" s="57"/>
      <c r="I1148" s="57"/>
      <c r="J1148" s="57"/>
      <c r="K1148" s="57"/>
      <c r="L1148" s="57"/>
      <c r="M1148" s="57"/>
      <c r="N1148" s="57"/>
      <c r="O1148" s="63"/>
      <c r="P1148" s="57"/>
      <c r="Q1148" s="57"/>
      <c r="R1148" s="57"/>
      <c r="S1148" s="57"/>
      <c r="T1148" s="57"/>
      <c r="U1148" s="57"/>
      <c r="V1148" s="57"/>
      <c r="W1148" s="57"/>
      <c r="X1148" s="57"/>
      <c r="Y1148" s="57"/>
      <c r="Z1148" s="57"/>
      <c r="AA1148" s="57"/>
      <c r="AB1148" s="57"/>
      <c r="AC1148" s="57"/>
      <c r="AD1148" s="57"/>
      <c r="AE1148" s="57"/>
      <c r="AF1148" s="64"/>
      <c r="AG1148" s="64"/>
      <c r="AH1148" s="64"/>
      <c r="AI1148" s="64"/>
      <c r="AJ1148" s="61"/>
      <c r="AL1148" s="62"/>
      <c r="AM1148" s="24"/>
      <c r="AS1148" s="24"/>
      <c r="AT1148" s="24"/>
      <c r="AU1148" s="24"/>
      <c r="AV1148" s="24"/>
      <c r="AW1148" s="24"/>
      <c r="AX1148" s="24"/>
      <c r="AZ1148" s="171"/>
      <c r="BA1148" s="171"/>
      <c r="BB1148" s="57"/>
      <c r="BC1148" s="203"/>
      <c r="BD1148" s="24"/>
      <c r="BE1148" s="151"/>
      <c r="BG1148" s="151"/>
      <c r="BI1148" s="151"/>
      <c r="BL1148" s="152"/>
    </row>
    <row r="1149" spans="1:64" s="169" customFormat="1">
      <c r="A1149" s="24"/>
      <c r="B1149" s="24"/>
      <c r="C1149" s="57"/>
      <c r="D1149" s="57"/>
      <c r="E1149" s="57"/>
      <c r="F1149" s="57"/>
      <c r="G1149" s="57"/>
      <c r="H1149" s="57"/>
      <c r="I1149" s="57"/>
      <c r="J1149" s="57"/>
      <c r="K1149" s="57"/>
      <c r="L1149" s="57"/>
      <c r="M1149" s="57"/>
      <c r="N1149" s="57"/>
      <c r="O1149" s="63"/>
      <c r="P1149" s="57"/>
      <c r="Q1149" s="57"/>
      <c r="R1149" s="57"/>
      <c r="S1149" s="57"/>
      <c r="T1149" s="57"/>
      <c r="U1149" s="57"/>
      <c r="V1149" s="57"/>
      <c r="W1149" s="57"/>
      <c r="X1149" s="57"/>
      <c r="Y1149" s="57"/>
      <c r="Z1149" s="57"/>
      <c r="AA1149" s="57"/>
      <c r="AB1149" s="57"/>
      <c r="AC1149" s="57"/>
      <c r="AD1149" s="57"/>
      <c r="AE1149" s="57"/>
      <c r="AF1149" s="64"/>
      <c r="AG1149" s="64"/>
      <c r="AH1149" s="64"/>
      <c r="AI1149" s="64"/>
      <c r="AJ1149" s="61"/>
      <c r="AL1149" s="62"/>
      <c r="AM1149" s="24"/>
      <c r="AS1149" s="24"/>
      <c r="AT1149" s="24"/>
      <c r="AU1149" s="24"/>
      <c r="AV1149" s="24"/>
      <c r="AW1149" s="24"/>
      <c r="AX1149" s="24"/>
      <c r="AZ1149" s="171"/>
      <c r="BA1149" s="171"/>
      <c r="BB1149" s="57"/>
      <c r="BC1149" s="203"/>
      <c r="BD1149" s="24"/>
      <c r="BE1149" s="151"/>
      <c r="BG1149" s="151"/>
      <c r="BI1149" s="151"/>
      <c r="BL1149" s="152"/>
    </row>
    <row r="1150" spans="1:64" s="169" customFormat="1">
      <c r="A1150" s="24"/>
      <c r="B1150" s="24"/>
      <c r="C1150" s="57"/>
      <c r="D1150" s="57"/>
      <c r="E1150" s="57"/>
      <c r="F1150" s="57"/>
      <c r="G1150" s="57"/>
      <c r="H1150" s="57"/>
      <c r="I1150" s="57"/>
      <c r="J1150" s="57"/>
      <c r="K1150" s="57"/>
      <c r="L1150" s="57"/>
      <c r="M1150" s="57"/>
      <c r="N1150" s="57"/>
      <c r="O1150" s="63"/>
      <c r="P1150" s="57"/>
      <c r="Q1150" s="57"/>
      <c r="R1150" s="57"/>
      <c r="S1150" s="57"/>
      <c r="T1150" s="57"/>
      <c r="U1150" s="57"/>
      <c r="V1150" s="57"/>
      <c r="W1150" s="57"/>
      <c r="X1150" s="57"/>
      <c r="Y1150" s="57"/>
      <c r="Z1150" s="57"/>
      <c r="AA1150" s="57"/>
      <c r="AB1150" s="57"/>
      <c r="AC1150" s="57"/>
      <c r="AD1150" s="57"/>
      <c r="AE1150" s="57"/>
      <c r="AF1150" s="64"/>
      <c r="AG1150" s="64"/>
      <c r="AH1150" s="64"/>
      <c r="AI1150" s="64"/>
      <c r="AJ1150" s="61"/>
      <c r="AL1150" s="62"/>
      <c r="AM1150" s="24"/>
      <c r="AS1150" s="24"/>
      <c r="AT1150" s="24"/>
      <c r="AU1150" s="24"/>
      <c r="AV1150" s="24"/>
      <c r="AW1150" s="24"/>
      <c r="AX1150" s="24"/>
      <c r="AZ1150" s="171"/>
      <c r="BA1150" s="171"/>
      <c r="BB1150" s="57"/>
      <c r="BC1150" s="203"/>
      <c r="BD1150" s="24"/>
      <c r="BE1150" s="151"/>
      <c r="BG1150" s="151"/>
      <c r="BI1150" s="151"/>
      <c r="BL1150" s="152"/>
    </row>
    <row r="1151" spans="1:64" s="169" customFormat="1">
      <c r="A1151" s="24"/>
      <c r="B1151" s="24"/>
      <c r="C1151" s="57"/>
      <c r="D1151" s="57"/>
      <c r="E1151" s="57"/>
      <c r="F1151" s="57"/>
      <c r="G1151" s="57"/>
      <c r="H1151" s="57"/>
      <c r="I1151" s="57"/>
      <c r="J1151" s="57"/>
      <c r="K1151" s="57"/>
      <c r="L1151" s="57"/>
      <c r="M1151" s="57"/>
      <c r="N1151" s="57"/>
      <c r="O1151" s="63"/>
      <c r="P1151" s="57"/>
      <c r="Q1151" s="57"/>
      <c r="R1151" s="57"/>
      <c r="S1151" s="57"/>
      <c r="T1151" s="57"/>
      <c r="U1151" s="57"/>
      <c r="V1151" s="57"/>
      <c r="W1151" s="57"/>
      <c r="X1151" s="57"/>
      <c r="Y1151" s="57"/>
      <c r="Z1151" s="57"/>
      <c r="AA1151" s="57"/>
      <c r="AB1151" s="57"/>
      <c r="AC1151" s="57"/>
      <c r="AD1151" s="57"/>
      <c r="AE1151" s="57"/>
      <c r="AF1151" s="64"/>
      <c r="AG1151" s="64"/>
      <c r="AH1151" s="64"/>
      <c r="AI1151" s="64"/>
      <c r="AJ1151" s="61"/>
      <c r="AL1151" s="62"/>
      <c r="AM1151" s="24"/>
      <c r="AS1151" s="24"/>
      <c r="AT1151" s="24"/>
      <c r="AU1151" s="24"/>
      <c r="AV1151" s="24"/>
      <c r="AW1151" s="24"/>
      <c r="AX1151" s="24"/>
      <c r="AZ1151" s="171"/>
      <c r="BA1151" s="171"/>
      <c r="BB1151" s="57"/>
      <c r="BC1151" s="203"/>
      <c r="BD1151" s="24"/>
      <c r="BE1151" s="151"/>
      <c r="BG1151" s="151"/>
      <c r="BI1151" s="151"/>
      <c r="BL1151" s="152"/>
    </row>
    <row r="1152" spans="1:64" s="169" customFormat="1">
      <c r="A1152" s="24"/>
      <c r="B1152" s="24"/>
      <c r="C1152" s="57"/>
      <c r="D1152" s="57"/>
      <c r="E1152" s="57"/>
      <c r="F1152" s="57"/>
      <c r="G1152" s="57"/>
      <c r="H1152" s="57"/>
      <c r="I1152" s="57"/>
      <c r="J1152" s="57"/>
      <c r="K1152" s="57"/>
      <c r="L1152" s="57"/>
      <c r="M1152" s="57"/>
      <c r="N1152" s="57"/>
      <c r="O1152" s="63"/>
      <c r="P1152" s="57"/>
      <c r="Q1152" s="57"/>
      <c r="R1152" s="57"/>
      <c r="S1152" s="57"/>
      <c r="T1152" s="57"/>
      <c r="U1152" s="57"/>
      <c r="V1152" s="57"/>
      <c r="W1152" s="57"/>
      <c r="X1152" s="57"/>
      <c r="Y1152" s="57"/>
      <c r="Z1152" s="57"/>
      <c r="AA1152" s="57"/>
      <c r="AB1152" s="57"/>
      <c r="AC1152" s="57"/>
      <c r="AD1152" s="57"/>
      <c r="AE1152" s="57"/>
      <c r="AF1152" s="64"/>
      <c r="AG1152" s="64"/>
      <c r="AH1152" s="64"/>
      <c r="AI1152" s="64"/>
      <c r="AJ1152" s="61"/>
      <c r="AL1152" s="62"/>
      <c r="AM1152" s="24"/>
      <c r="AS1152" s="24"/>
      <c r="AT1152" s="24"/>
      <c r="AU1152" s="24"/>
      <c r="AV1152" s="24"/>
      <c r="AW1152" s="24"/>
      <c r="AX1152" s="24"/>
      <c r="AZ1152" s="171"/>
      <c r="BA1152" s="171"/>
      <c r="BB1152" s="57"/>
      <c r="BC1152" s="203"/>
      <c r="BD1152" s="24"/>
      <c r="BE1152" s="151"/>
      <c r="BG1152" s="151"/>
      <c r="BI1152" s="151"/>
      <c r="BL1152" s="152"/>
    </row>
    <row r="1153" spans="1:64" s="169" customFormat="1">
      <c r="A1153" s="24"/>
      <c r="B1153" s="24"/>
      <c r="C1153" s="57"/>
      <c r="D1153" s="57"/>
      <c r="E1153" s="57"/>
      <c r="F1153" s="57"/>
      <c r="G1153" s="57"/>
      <c r="H1153" s="57"/>
      <c r="I1153" s="57"/>
      <c r="J1153" s="57"/>
      <c r="K1153" s="57"/>
      <c r="L1153" s="57"/>
      <c r="M1153" s="57"/>
      <c r="N1153" s="57"/>
      <c r="O1153" s="63"/>
      <c r="P1153" s="57"/>
      <c r="Q1153" s="57"/>
      <c r="R1153" s="57"/>
      <c r="S1153" s="57"/>
      <c r="T1153" s="57"/>
      <c r="U1153" s="57"/>
      <c r="V1153" s="57"/>
      <c r="W1153" s="57"/>
      <c r="X1153" s="57"/>
      <c r="Y1153" s="57"/>
      <c r="Z1153" s="57"/>
      <c r="AA1153" s="57"/>
      <c r="AB1153" s="57"/>
      <c r="AC1153" s="57"/>
      <c r="AD1153" s="57"/>
      <c r="AE1153" s="57"/>
      <c r="AF1153" s="64"/>
      <c r="AG1153" s="64"/>
      <c r="AH1153" s="64"/>
      <c r="AI1153" s="64"/>
      <c r="AJ1153" s="61"/>
      <c r="AL1153" s="62"/>
      <c r="AM1153" s="24"/>
      <c r="AS1153" s="24"/>
      <c r="AT1153" s="24"/>
      <c r="AU1153" s="24"/>
      <c r="AV1153" s="24"/>
      <c r="AW1153" s="24"/>
      <c r="AX1153" s="24"/>
      <c r="AZ1153" s="171"/>
      <c r="BA1153" s="171"/>
      <c r="BB1153" s="57"/>
      <c r="BC1153" s="203"/>
      <c r="BD1153" s="24"/>
      <c r="BE1153" s="151"/>
      <c r="BG1153" s="151"/>
      <c r="BI1153" s="151"/>
      <c r="BL1153" s="152"/>
    </row>
    <row r="1154" spans="1:64" s="169" customFormat="1">
      <c r="A1154" s="24"/>
      <c r="B1154" s="24"/>
      <c r="C1154" s="57"/>
      <c r="D1154" s="57"/>
      <c r="E1154" s="57"/>
      <c r="F1154" s="57"/>
      <c r="G1154" s="57"/>
      <c r="H1154" s="57"/>
      <c r="I1154" s="57"/>
      <c r="J1154" s="57"/>
      <c r="K1154" s="57"/>
      <c r="L1154" s="57"/>
      <c r="M1154" s="57"/>
      <c r="N1154" s="57"/>
      <c r="O1154" s="63"/>
      <c r="P1154" s="57"/>
      <c r="Q1154" s="57"/>
      <c r="R1154" s="57"/>
      <c r="S1154" s="57"/>
      <c r="T1154" s="57"/>
      <c r="U1154" s="57"/>
      <c r="V1154" s="57"/>
      <c r="W1154" s="57"/>
      <c r="X1154" s="57"/>
      <c r="Y1154" s="57"/>
      <c r="Z1154" s="57"/>
      <c r="AA1154" s="57"/>
      <c r="AB1154" s="57"/>
      <c r="AC1154" s="57"/>
      <c r="AD1154" s="57"/>
      <c r="AE1154" s="57"/>
      <c r="AF1154" s="64"/>
      <c r="AG1154" s="64"/>
      <c r="AH1154" s="64"/>
      <c r="AI1154" s="64"/>
      <c r="AJ1154" s="61"/>
      <c r="AL1154" s="62"/>
      <c r="AM1154" s="24"/>
      <c r="AS1154" s="24"/>
      <c r="AT1154" s="24"/>
      <c r="AU1154" s="24"/>
      <c r="AV1154" s="24"/>
      <c r="AW1154" s="24"/>
      <c r="AX1154" s="24"/>
      <c r="AZ1154" s="171"/>
      <c r="BA1154" s="171"/>
      <c r="BB1154" s="57"/>
      <c r="BC1154" s="203"/>
      <c r="BD1154" s="24"/>
      <c r="BE1154" s="151"/>
      <c r="BG1154" s="151"/>
      <c r="BI1154" s="151"/>
      <c r="BL1154" s="152"/>
    </row>
    <row r="1155" spans="1:64" s="169" customFormat="1">
      <c r="A1155" s="24"/>
      <c r="B1155" s="24"/>
      <c r="C1155" s="57"/>
      <c r="D1155" s="57"/>
      <c r="E1155" s="57"/>
      <c r="F1155" s="57"/>
      <c r="G1155" s="57"/>
      <c r="H1155" s="57"/>
      <c r="I1155" s="57"/>
      <c r="J1155" s="57"/>
      <c r="K1155" s="57"/>
      <c r="L1155" s="57"/>
      <c r="M1155" s="57"/>
      <c r="N1155" s="57"/>
      <c r="O1155" s="63"/>
      <c r="P1155" s="57"/>
      <c r="Q1155" s="57"/>
      <c r="R1155" s="57"/>
      <c r="S1155" s="57"/>
      <c r="T1155" s="57"/>
      <c r="U1155" s="57"/>
      <c r="V1155" s="57"/>
      <c r="W1155" s="57"/>
      <c r="X1155" s="57"/>
      <c r="Y1155" s="57"/>
      <c r="Z1155" s="57"/>
      <c r="AA1155" s="57"/>
      <c r="AB1155" s="57"/>
      <c r="AC1155" s="57"/>
      <c r="AD1155" s="57"/>
      <c r="AE1155" s="57"/>
      <c r="AF1155" s="64"/>
      <c r="AG1155" s="64"/>
      <c r="AH1155" s="64"/>
      <c r="AI1155" s="64"/>
      <c r="AJ1155" s="61"/>
      <c r="AL1155" s="62"/>
      <c r="AM1155" s="24"/>
      <c r="AS1155" s="24"/>
      <c r="AT1155" s="24"/>
      <c r="AU1155" s="24"/>
      <c r="AV1155" s="24"/>
      <c r="AW1155" s="24"/>
      <c r="AX1155" s="24"/>
      <c r="AZ1155" s="171"/>
      <c r="BA1155" s="171"/>
      <c r="BB1155" s="57"/>
      <c r="BC1155" s="203"/>
      <c r="BD1155" s="24"/>
      <c r="BE1155" s="151"/>
      <c r="BG1155" s="151"/>
      <c r="BI1155" s="151"/>
      <c r="BL1155" s="152"/>
    </row>
    <row r="1156" spans="1:64" s="169" customFormat="1">
      <c r="A1156" s="24"/>
      <c r="B1156" s="24"/>
      <c r="C1156" s="57"/>
      <c r="D1156" s="57"/>
      <c r="E1156" s="57"/>
      <c r="F1156" s="57"/>
      <c r="G1156" s="57"/>
      <c r="H1156" s="57"/>
      <c r="I1156" s="57"/>
      <c r="J1156" s="57"/>
      <c r="K1156" s="57"/>
      <c r="L1156" s="57"/>
      <c r="M1156" s="57"/>
      <c r="N1156" s="57"/>
      <c r="O1156" s="63"/>
      <c r="P1156" s="57"/>
      <c r="Q1156" s="57"/>
      <c r="R1156" s="57"/>
      <c r="S1156" s="57"/>
      <c r="T1156" s="57"/>
      <c r="U1156" s="57"/>
      <c r="V1156" s="57"/>
      <c r="W1156" s="57"/>
      <c r="X1156" s="57"/>
      <c r="Y1156" s="57"/>
      <c r="Z1156" s="57"/>
      <c r="AA1156" s="57"/>
      <c r="AB1156" s="57"/>
      <c r="AC1156" s="57"/>
      <c r="AD1156" s="57"/>
      <c r="AE1156" s="57"/>
      <c r="AF1156" s="64"/>
      <c r="AG1156" s="64"/>
      <c r="AH1156" s="64"/>
      <c r="AI1156" s="64"/>
      <c r="AJ1156" s="61"/>
      <c r="AL1156" s="62"/>
      <c r="AM1156" s="24"/>
      <c r="AS1156" s="24"/>
      <c r="AT1156" s="24"/>
      <c r="AU1156" s="24"/>
      <c r="AV1156" s="24"/>
      <c r="AW1156" s="24"/>
      <c r="AX1156" s="24"/>
      <c r="AZ1156" s="171"/>
      <c r="BA1156" s="171"/>
      <c r="BB1156" s="57"/>
      <c r="BC1156" s="203"/>
      <c r="BD1156" s="24"/>
      <c r="BE1156" s="151"/>
      <c r="BG1156" s="151"/>
      <c r="BI1156" s="151"/>
      <c r="BL1156" s="152"/>
    </row>
    <row r="1157" spans="1:64" s="169" customFormat="1">
      <c r="A1157" s="24"/>
      <c r="B1157" s="24"/>
      <c r="C1157" s="57"/>
      <c r="D1157" s="57"/>
      <c r="E1157" s="57"/>
      <c r="F1157" s="57"/>
      <c r="G1157" s="57"/>
      <c r="H1157" s="57"/>
      <c r="I1157" s="57"/>
      <c r="J1157" s="57"/>
      <c r="K1157" s="57"/>
      <c r="L1157" s="57"/>
      <c r="M1157" s="57"/>
      <c r="N1157" s="57"/>
      <c r="O1157" s="63"/>
      <c r="P1157" s="57"/>
      <c r="Q1157" s="57"/>
      <c r="R1157" s="57"/>
      <c r="S1157" s="57"/>
      <c r="T1157" s="57"/>
      <c r="U1157" s="57"/>
      <c r="V1157" s="57"/>
      <c r="W1157" s="57"/>
      <c r="X1157" s="57"/>
      <c r="Y1157" s="57"/>
      <c r="Z1157" s="57"/>
      <c r="AA1157" s="57"/>
      <c r="AB1157" s="57"/>
      <c r="AC1157" s="57"/>
      <c r="AD1157" s="57"/>
      <c r="AE1157" s="57"/>
      <c r="AF1157" s="64"/>
      <c r="AG1157" s="64"/>
      <c r="AH1157" s="64"/>
      <c r="AI1157" s="64"/>
      <c r="AJ1157" s="61"/>
      <c r="AL1157" s="62"/>
      <c r="AM1157" s="24"/>
      <c r="AS1157" s="24"/>
      <c r="AT1157" s="24"/>
      <c r="AU1157" s="24"/>
      <c r="AV1157" s="24"/>
      <c r="AW1157" s="24"/>
      <c r="AX1157" s="24"/>
      <c r="AZ1157" s="171"/>
      <c r="BA1157" s="171"/>
      <c r="BB1157" s="57"/>
      <c r="BC1157" s="203"/>
      <c r="BD1157" s="24"/>
      <c r="BE1157" s="151"/>
      <c r="BG1157" s="151"/>
      <c r="BI1157" s="151"/>
      <c r="BL1157" s="152"/>
    </row>
    <row r="1158" spans="1:64" s="169" customFormat="1">
      <c r="A1158" s="24"/>
      <c r="B1158" s="24"/>
      <c r="C1158" s="57"/>
      <c r="D1158" s="57"/>
      <c r="E1158" s="57"/>
      <c r="F1158" s="57"/>
      <c r="G1158" s="57"/>
      <c r="H1158" s="57"/>
      <c r="I1158" s="57"/>
      <c r="J1158" s="57"/>
      <c r="K1158" s="57"/>
      <c r="L1158" s="57"/>
      <c r="M1158" s="57"/>
      <c r="N1158" s="57"/>
      <c r="O1158" s="63"/>
      <c r="P1158" s="57"/>
      <c r="Q1158" s="57"/>
      <c r="R1158" s="57"/>
      <c r="S1158" s="57"/>
      <c r="T1158" s="57"/>
      <c r="U1158" s="57"/>
      <c r="V1158" s="57"/>
      <c r="W1158" s="57"/>
      <c r="X1158" s="57"/>
      <c r="Y1158" s="57"/>
      <c r="Z1158" s="57"/>
      <c r="AA1158" s="57"/>
      <c r="AB1158" s="57"/>
      <c r="AC1158" s="57"/>
      <c r="AD1158" s="57"/>
      <c r="AE1158" s="57"/>
      <c r="AF1158" s="64"/>
      <c r="AG1158" s="64"/>
      <c r="AH1158" s="64"/>
      <c r="AI1158" s="64"/>
      <c r="AJ1158" s="61"/>
      <c r="AL1158" s="62"/>
      <c r="AM1158" s="24"/>
      <c r="AS1158" s="24"/>
      <c r="AT1158" s="24"/>
      <c r="AU1158" s="24"/>
      <c r="AV1158" s="24"/>
      <c r="AW1158" s="24"/>
      <c r="AX1158" s="24"/>
      <c r="AZ1158" s="171"/>
      <c r="BA1158" s="171"/>
      <c r="BB1158" s="57"/>
      <c r="BC1158" s="203"/>
      <c r="BD1158" s="24"/>
      <c r="BE1158" s="151"/>
      <c r="BG1158" s="151"/>
      <c r="BI1158" s="151"/>
      <c r="BL1158" s="152"/>
    </row>
    <row r="1159" spans="1:64" s="169" customFormat="1">
      <c r="A1159" s="24"/>
      <c r="B1159" s="24"/>
      <c r="C1159" s="57"/>
      <c r="D1159" s="57"/>
      <c r="E1159" s="57"/>
      <c r="F1159" s="57"/>
      <c r="G1159" s="57"/>
      <c r="H1159" s="57"/>
      <c r="I1159" s="57"/>
      <c r="J1159" s="57"/>
      <c r="K1159" s="57"/>
      <c r="L1159" s="57"/>
      <c r="M1159" s="57"/>
      <c r="N1159" s="57"/>
      <c r="O1159" s="63"/>
      <c r="P1159" s="57"/>
      <c r="Q1159" s="57"/>
      <c r="R1159" s="57"/>
      <c r="S1159" s="57"/>
      <c r="T1159" s="57"/>
      <c r="U1159" s="57"/>
      <c r="V1159" s="57"/>
      <c r="W1159" s="57"/>
      <c r="X1159" s="57"/>
      <c r="Y1159" s="57"/>
      <c r="Z1159" s="57"/>
      <c r="AA1159" s="57"/>
      <c r="AB1159" s="57"/>
      <c r="AC1159" s="57"/>
      <c r="AD1159" s="57"/>
      <c r="AE1159" s="57"/>
      <c r="AF1159" s="64"/>
      <c r="AG1159" s="64"/>
      <c r="AH1159" s="64"/>
      <c r="AI1159" s="64"/>
      <c r="AJ1159" s="61"/>
      <c r="AL1159" s="62"/>
      <c r="AM1159" s="24"/>
      <c r="AS1159" s="24"/>
      <c r="AT1159" s="24"/>
      <c r="AU1159" s="24"/>
      <c r="AV1159" s="24"/>
      <c r="AW1159" s="24"/>
      <c r="AX1159" s="24"/>
      <c r="AZ1159" s="171"/>
      <c r="BA1159" s="171"/>
      <c r="BB1159" s="57"/>
      <c r="BC1159" s="203"/>
      <c r="BD1159" s="24"/>
      <c r="BE1159" s="151"/>
      <c r="BG1159" s="151"/>
      <c r="BI1159" s="151"/>
      <c r="BL1159" s="152"/>
    </row>
    <row r="1160" spans="1:64" s="169" customFormat="1">
      <c r="A1160" s="24"/>
      <c r="B1160" s="24"/>
      <c r="C1160" s="57"/>
      <c r="D1160" s="57"/>
      <c r="E1160" s="57"/>
      <c r="F1160" s="57"/>
      <c r="G1160" s="57"/>
      <c r="H1160" s="57"/>
      <c r="I1160" s="57"/>
      <c r="J1160" s="57"/>
      <c r="K1160" s="57"/>
      <c r="L1160" s="57"/>
      <c r="M1160" s="57"/>
      <c r="N1160" s="57"/>
      <c r="O1160" s="63"/>
      <c r="P1160" s="57"/>
      <c r="Q1160" s="57"/>
      <c r="R1160" s="57"/>
      <c r="S1160" s="57"/>
      <c r="T1160" s="57"/>
      <c r="U1160" s="57"/>
      <c r="V1160" s="57"/>
      <c r="W1160" s="57"/>
      <c r="X1160" s="57"/>
      <c r="Y1160" s="57"/>
      <c r="Z1160" s="57"/>
      <c r="AA1160" s="57"/>
      <c r="AB1160" s="57"/>
      <c r="AC1160" s="57"/>
      <c r="AD1160" s="57"/>
      <c r="AE1160" s="57"/>
      <c r="AF1160" s="64"/>
      <c r="AG1160" s="64"/>
      <c r="AH1160" s="64"/>
      <c r="AI1160" s="64"/>
      <c r="AJ1160" s="61"/>
      <c r="AL1160" s="62"/>
      <c r="AM1160" s="24"/>
      <c r="AS1160" s="24"/>
      <c r="AT1160" s="24"/>
      <c r="AU1160" s="24"/>
      <c r="AV1160" s="24"/>
      <c r="AW1160" s="24"/>
      <c r="AX1160" s="24"/>
      <c r="AZ1160" s="171"/>
      <c r="BA1160" s="171"/>
      <c r="BB1160" s="57"/>
      <c r="BC1160" s="203"/>
      <c r="BD1160" s="24"/>
      <c r="BE1160" s="151"/>
      <c r="BG1160" s="151"/>
      <c r="BI1160" s="151"/>
      <c r="BL1160" s="152"/>
    </row>
    <row r="1161" spans="1:64" s="169" customFormat="1">
      <c r="A1161" s="24"/>
      <c r="B1161" s="24"/>
      <c r="C1161" s="57"/>
      <c r="D1161" s="57"/>
      <c r="E1161" s="57"/>
      <c r="F1161" s="57"/>
      <c r="G1161" s="57"/>
      <c r="H1161" s="57"/>
      <c r="I1161" s="57"/>
      <c r="J1161" s="57"/>
      <c r="K1161" s="57"/>
      <c r="L1161" s="57"/>
      <c r="M1161" s="57"/>
      <c r="N1161" s="57"/>
      <c r="O1161" s="63"/>
      <c r="P1161" s="57"/>
      <c r="Q1161" s="57"/>
      <c r="R1161" s="57"/>
      <c r="S1161" s="57"/>
      <c r="T1161" s="57"/>
      <c r="U1161" s="57"/>
      <c r="V1161" s="57"/>
      <c r="W1161" s="57"/>
      <c r="X1161" s="57"/>
      <c r="Y1161" s="57"/>
      <c r="Z1161" s="57"/>
      <c r="AA1161" s="57"/>
      <c r="AB1161" s="57"/>
      <c r="AC1161" s="57"/>
      <c r="AD1161" s="57"/>
      <c r="AE1161" s="57"/>
      <c r="AF1161" s="64"/>
      <c r="AG1161" s="64"/>
      <c r="AH1161" s="64"/>
      <c r="AI1161" s="64"/>
      <c r="AJ1161" s="61"/>
      <c r="AL1161" s="62"/>
      <c r="AM1161" s="24"/>
      <c r="AS1161" s="24"/>
      <c r="AT1161" s="24"/>
      <c r="AU1161" s="24"/>
      <c r="AV1161" s="24"/>
      <c r="AW1161" s="24"/>
      <c r="AX1161" s="24"/>
      <c r="AZ1161" s="171"/>
      <c r="BA1161" s="171"/>
      <c r="BB1161" s="57"/>
      <c r="BC1161" s="203"/>
      <c r="BD1161" s="24"/>
      <c r="BE1161" s="151"/>
      <c r="BG1161" s="151"/>
      <c r="BI1161" s="151"/>
      <c r="BL1161" s="152"/>
    </row>
    <row r="1162" spans="1:64" s="169" customFormat="1">
      <c r="A1162" s="24"/>
      <c r="B1162" s="24"/>
      <c r="C1162" s="57"/>
      <c r="D1162" s="57"/>
      <c r="E1162" s="57"/>
      <c r="F1162" s="57"/>
      <c r="G1162" s="57"/>
      <c r="H1162" s="57"/>
      <c r="I1162" s="57"/>
      <c r="J1162" s="57"/>
      <c r="K1162" s="57"/>
      <c r="L1162" s="57"/>
      <c r="M1162" s="57"/>
      <c r="N1162" s="57"/>
      <c r="O1162" s="63"/>
      <c r="P1162" s="57"/>
      <c r="Q1162" s="57"/>
      <c r="R1162" s="57"/>
      <c r="S1162" s="57"/>
      <c r="T1162" s="57"/>
      <c r="U1162" s="57"/>
      <c r="V1162" s="57"/>
      <c r="W1162" s="57"/>
      <c r="X1162" s="57"/>
      <c r="Y1162" s="57"/>
      <c r="Z1162" s="57"/>
      <c r="AA1162" s="57"/>
      <c r="AB1162" s="57"/>
      <c r="AC1162" s="57"/>
      <c r="AD1162" s="57"/>
      <c r="AE1162" s="57"/>
      <c r="AF1162" s="64"/>
      <c r="AG1162" s="64"/>
      <c r="AH1162" s="64"/>
      <c r="AI1162" s="64"/>
      <c r="AJ1162" s="61"/>
      <c r="AL1162" s="62"/>
      <c r="AM1162" s="24"/>
      <c r="AS1162" s="24"/>
      <c r="AT1162" s="24"/>
      <c r="AU1162" s="24"/>
      <c r="AV1162" s="24"/>
      <c r="AW1162" s="24"/>
      <c r="AX1162" s="24"/>
      <c r="AZ1162" s="171"/>
      <c r="BA1162" s="171"/>
      <c r="BB1162" s="57"/>
      <c r="BC1162" s="203"/>
      <c r="BD1162" s="24"/>
      <c r="BE1162" s="151"/>
      <c r="BG1162" s="151"/>
      <c r="BI1162" s="151"/>
      <c r="BL1162" s="152"/>
    </row>
    <row r="1163" spans="1:64" s="169" customFormat="1">
      <c r="A1163" s="24"/>
      <c r="B1163" s="24"/>
      <c r="C1163" s="57"/>
      <c r="D1163" s="57"/>
      <c r="E1163" s="57"/>
      <c r="F1163" s="57"/>
      <c r="G1163" s="57"/>
      <c r="H1163" s="57"/>
      <c r="I1163" s="57"/>
      <c r="J1163" s="57"/>
      <c r="K1163" s="57"/>
      <c r="L1163" s="57"/>
      <c r="M1163" s="57"/>
      <c r="N1163" s="57"/>
      <c r="O1163" s="63"/>
      <c r="P1163" s="57"/>
      <c r="Q1163" s="57"/>
      <c r="R1163" s="57"/>
      <c r="S1163" s="57"/>
      <c r="T1163" s="57"/>
      <c r="U1163" s="57"/>
      <c r="V1163" s="57"/>
      <c r="W1163" s="57"/>
      <c r="X1163" s="57"/>
      <c r="Y1163" s="57"/>
      <c r="Z1163" s="57"/>
      <c r="AA1163" s="57"/>
      <c r="AB1163" s="57"/>
      <c r="AC1163" s="57"/>
      <c r="AD1163" s="57"/>
      <c r="AE1163" s="57"/>
      <c r="AF1163" s="64"/>
      <c r="AG1163" s="64"/>
      <c r="AH1163" s="64"/>
      <c r="AI1163" s="64"/>
      <c r="AJ1163" s="61"/>
      <c r="AL1163" s="62"/>
      <c r="AM1163" s="24"/>
      <c r="AS1163" s="24"/>
      <c r="AT1163" s="24"/>
      <c r="AU1163" s="24"/>
      <c r="AV1163" s="24"/>
      <c r="AW1163" s="24"/>
      <c r="AX1163" s="24"/>
      <c r="AZ1163" s="171"/>
      <c r="BA1163" s="171"/>
      <c r="BB1163" s="57"/>
      <c r="BC1163" s="203"/>
      <c r="BD1163" s="24"/>
      <c r="BE1163" s="151"/>
      <c r="BG1163" s="151"/>
      <c r="BI1163" s="151"/>
      <c r="BL1163" s="152"/>
    </row>
    <row r="1164" spans="1:64" s="169" customFormat="1">
      <c r="A1164" s="24"/>
      <c r="B1164" s="24"/>
      <c r="C1164" s="57"/>
      <c r="D1164" s="57"/>
      <c r="E1164" s="57"/>
      <c r="F1164" s="57"/>
      <c r="G1164" s="57"/>
      <c r="H1164" s="57"/>
      <c r="I1164" s="57"/>
      <c r="J1164" s="57"/>
      <c r="K1164" s="57"/>
      <c r="L1164" s="57"/>
      <c r="M1164" s="57"/>
      <c r="N1164" s="57"/>
      <c r="O1164" s="63"/>
      <c r="P1164" s="57"/>
      <c r="Q1164" s="57"/>
      <c r="R1164" s="57"/>
      <c r="S1164" s="57"/>
      <c r="T1164" s="57"/>
      <c r="U1164" s="57"/>
      <c r="V1164" s="57"/>
      <c r="W1164" s="57"/>
      <c r="X1164" s="57"/>
      <c r="Y1164" s="57"/>
      <c r="Z1164" s="57"/>
      <c r="AA1164" s="57"/>
      <c r="AB1164" s="57"/>
      <c r="AC1164" s="57"/>
      <c r="AD1164" s="57"/>
      <c r="AE1164" s="57"/>
      <c r="AF1164" s="64"/>
      <c r="AG1164" s="64"/>
      <c r="AH1164" s="64"/>
      <c r="AI1164" s="64"/>
      <c r="AJ1164" s="61"/>
      <c r="AL1164" s="62"/>
      <c r="AM1164" s="24"/>
      <c r="AS1164" s="24"/>
      <c r="AT1164" s="24"/>
      <c r="AU1164" s="24"/>
      <c r="AV1164" s="24"/>
      <c r="AW1164" s="24"/>
      <c r="AX1164" s="24"/>
      <c r="AZ1164" s="171"/>
      <c r="BA1164" s="171"/>
      <c r="BB1164" s="57"/>
      <c r="BC1164" s="203"/>
      <c r="BD1164" s="24"/>
      <c r="BE1164" s="151"/>
      <c r="BG1164" s="151"/>
      <c r="BI1164" s="151"/>
      <c r="BL1164" s="152"/>
    </row>
    <row r="1165" spans="1:64" s="169" customFormat="1">
      <c r="A1165" s="24"/>
      <c r="B1165" s="24"/>
      <c r="C1165" s="57"/>
      <c r="D1165" s="57"/>
      <c r="E1165" s="57"/>
      <c r="F1165" s="57"/>
      <c r="G1165" s="57"/>
      <c r="H1165" s="57"/>
      <c r="I1165" s="57"/>
      <c r="J1165" s="57"/>
      <c r="K1165" s="57"/>
      <c r="L1165" s="57"/>
      <c r="M1165" s="57"/>
      <c r="N1165" s="57"/>
      <c r="O1165" s="63"/>
      <c r="P1165" s="57"/>
      <c r="Q1165" s="57"/>
      <c r="R1165" s="57"/>
      <c r="S1165" s="57"/>
      <c r="T1165" s="57"/>
      <c r="U1165" s="57"/>
      <c r="V1165" s="57"/>
      <c r="W1165" s="57"/>
      <c r="X1165" s="57"/>
      <c r="Y1165" s="57"/>
      <c r="Z1165" s="57"/>
      <c r="AA1165" s="57"/>
      <c r="AB1165" s="57"/>
      <c r="AC1165" s="57"/>
      <c r="AD1165" s="57"/>
      <c r="AE1165" s="57"/>
      <c r="AF1165" s="64"/>
      <c r="AG1165" s="64"/>
      <c r="AH1165" s="64"/>
      <c r="AI1165" s="64"/>
      <c r="AJ1165" s="61"/>
      <c r="AL1165" s="62"/>
      <c r="AM1165" s="24"/>
      <c r="AS1165" s="24"/>
      <c r="AT1165" s="24"/>
      <c r="AU1165" s="24"/>
      <c r="AV1165" s="24"/>
      <c r="AW1165" s="24"/>
      <c r="AX1165" s="24"/>
      <c r="AZ1165" s="171"/>
      <c r="BA1165" s="171"/>
      <c r="BB1165" s="57"/>
      <c r="BC1165" s="203"/>
      <c r="BD1165" s="24"/>
      <c r="BE1165" s="151"/>
      <c r="BG1165" s="151"/>
      <c r="BI1165" s="151"/>
      <c r="BL1165" s="152"/>
    </row>
    <row r="1166" spans="1:64" s="169" customFormat="1">
      <c r="A1166" s="24"/>
      <c r="B1166" s="24"/>
      <c r="C1166" s="57"/>
      <c r="D1166" s="57"/>
      <c r="E1166" s="57"/>
      <c r="F1166" s="57"/>
      <c r="G1166" s="57"/>
      <c r="H1166" s="57"/>
      <c r="I1166" s="57"/>
      <c r="J1166" s="57"/>
      <c r="K1166" s="57"/>
      <c r="L1166" s="57"/>
      <c r="M1166" s="57"/>
      <c r="N1166" s="57"/>
      <c r="O1166" s="63"/>
      <c r="P1166" s="57"/>
      <c r="Q1166" s="57"/>
      <c r="R1166" s="57"/>
      <c r="S1166" s="57"/>
      <c r="T1166" s="57"/>
      <c r="U1166" s="57"/>
      <c r="V1166" s="57"/>
      <c r="W1166" s="57"/>
      <c r="X1166" s="57"/>
      <c r="Y1166" s="57"/>
      <c r="Z1166" s="57"/>
      <c r="AA1166" s="57"/>
      <c r="AB1166" s="57"/>
      <c r="AC1166" s="57"/>
      <c r="AD1166" s="57"/>
      <c r="AE1166" s="57"/>
      <c r="AF1166" s="64"/>
      <c r="AG1166" s="64"/>
      <c r="AH1166" s="64"/>
      <c r="AI1166" s="64"/>
      <c r="AJ1166" s="61"/>
      <c r="AL1166" s="62"/>
      <c r="AM1166" s="24"/>
      <c r="AS1166" s="24"/>
      <c r="AT1166" s="24"/>
      <c r="AU1166" s="24"/>
      <c r="AV1166" s="24"/>
      <c r="AW1166" s="24"/>
      <c r="AX1166" s="24"/>
      <c r="AZ1166" s="171"/>
      <c r="BA1166" s="171"/>
      <c r="BB1166" s="57"/>
      <c r="BC1166" s="203"/>
      <c r="BD1166" s="24"/>
      <c r="BE1166" s="151"/>
      <c r="BG1166" s="151"/>
      <c r="BI1166" s="151"/>
      <c r="BL1166" s="152"/>
    </row>
    <row r="1167" spans="1:64" s="169" customFormat="1">
      <c r="A1167" s="24"/>
      <c r="B1167" s="24"/>
      <c r="C1167" s="57"/>
      <c r="D1167" s="57"/>
      <c r="E1167" s="57"/>
      <c r="F1167" s="57"/>
      <c r="G1167" s="57"/>
      <c r="H1167" s="57"/>
      <c r="I1167" s="57"/>
      <c r="J1167" s="57"/>
      <c r="K1167" s="57"/>
      <c r="L1167" s="57"/>
      <c r="M1167" s="57"/>
      <c r="N1167" s="57"/>
      <c r="O1167" s="63"/>
      <c r="P1167" s="57"/>
      <c r="Q1167" s="57"/>
      <c r="R1167" s="57"/>
      <c r="S1167" s="57"/>
      <c r="T1167" s="57"/>
      <c r="U1167" s="57"/>
      <c r="V1167" s="57"/>
      <c r="W1167" s="57"/>
      <c r="X1167" s="57"/>
      <c r="Y1167" s="57"/>
      <c r="Z1167" s="57"/>
      <c r="AA1167" s="57"/>
      <c r="AB1167" s="57"/>
      <c r="AC1167" s="57"/>
      <c r="AD1167" s="57"/>
      <c r="AE1167" s="57"/>
      <c r="AF1167" s="64"/>
      <c r="AG1167" s="64"/>
      <c r="AH1167" s="64"/>
      <c r="AI1167" s="64"/>
      <c r="AJ1167" s="61"/>
      <c r="AL1167" s="62"/>
      <c r="AM1167" s="24"/>
      <c r="AS1167" s="24"/>
      <c r="AT1167" s="24"/>
      <c r="AU1167" s="24"/>
      <c r="AV1167" s="24"/>
      <c r="AW1167" s="24"/>
      <c r="AX1167" s="24"/>
      <c r="AZ1167" s="171"/>
      <c r="BA1167" s="171"/>
      <c r="BB1167" s="57"/>
      <c r="BC1167" s="203"/>
      <c r="BD1167" s="24"/>
      <c r="BE1167" s="151"/>
      <c r="BG1167" s="151"/>
      <c r="BI1167" s="151"/>
      <c r="BL1167" s="152"/>
    </row>
    <row r="1168" spans="1:64" s="169" customFormat="1">
      <c r="A1168" s="24"/>
      <c r="B1168" s="24"/>
      <c r="C1168" s="57"/>
      <c r="D1168" s="57"/>
      <c r="E1168" s="57"/>
      <c r="F1168" s="57"/>
      <c r="G1168" s="57"/>
      <c r="H1168" s="57"/>
      <c r="I1168" s="57"/>
      <c r="J1168" s="57"/>
      <c r="K1168" s="57"/>
      <c r="L1168" s="57"/>
      <c r="M1168" s="57"/>
      <c r="N1168" s="57"/>
      <c r="O1168" s="63"/>
      <c r="P1168" s="57"/>
      <c r="Q1168" s="57"/>
      <c r="R1168" s="57"/>
      <c r="S1168" s="57"/>
      <c r="T1168" s="57"/>
      <c r="U1168" s="57"/>
      <c r="V1168" s="57"/>
      <c r="W1168" s="57"/>
      <c r="X1168" s="57"/>
      <c r="Y1168" s="57"/>
      <c r="Z1168" s="57"/>
      <c r="AA1168" s="57"/>
      <c r="AB1168" s="57"/>
      <c r="AC1168" s="57"/>
      <c r="AD1168" s="57"/>
      <c r="AE1168" s="57"/>
      <c r="AF1168" s="64"/>
      <c r="AG1168" s="64"/>
      <c r="AH1168" s="64"/>
      <c r="AI1168" s="64"/>
      <c r="AJ1168" s="61"/>
      <c r="AL1168" s="62"/>
      <c r="AM1168" s="24"/>
      <c r="AS1168" s="24"/>
      <c r="AT1168" s="24"/>
      <c r="AU1168" s="24"/>
      <c r="AV1168" s="24"/>
      <c r="AW1168" s="24"/>
      <c r="AX1168" s="24"/>
      <c r="AZ1168" s="171"/>
      <c r="BA1168" s="171"/>
      <c r="BB1168" s="57"/>
      <c r="BC1168" s="203"/>
      <c r="BD1168" s="24"/>
      <c r="BE1168" s="151"/>
      <c r="BG1168" s="151"/>
      <c r="BI1168" s="151"/>
      <c r="BL1168" s="152"/>
    </row>
    <row r="1169" spans="1:64" s="169" customFormat="1">
      <c r="A1169" s="24"/>
      <c r="B1169" s="24"/>
      <c r="C1169" s="57"/>
      <c r="D1169" s="57"/>
      <c r="E1169" s="57"/>
      <c r="F1169" s="57"/>
      <c r="G1169" s="57"/>
      <c r="H1169" s="57"/>
      <c r="I1169" s="57"/>
      <c r="J1169" s="57"/>
      <c r="K1169" s="57"/>
      <c r="L1169" s="57"/>
      <c r="M1169" s="57"/>
      <c r="N1169" s="57"/>
      <c r="O1169" s="63"/>
      <c r="P1169" s="57"/>
      <c r="Q1169" s="57"/>
      <c r="R1169" s="57"/>
      <c r="S1169" s="57"/>
      <c r="T1169" s="57"/>
      <c r="U1169" s="57"/>
      <c r="V1169" s="57"/>
      <c r="W1169" s="57"/>
      <c r="X1169" s="57"/>
      <c r="Y1169" s="57"/>
      <c r="Z1169" s="57"/>
      <c r="AA1169" s="57"/>
      <c r="AB1169" s="57"/>
      <c r="AC1169" s="57"/>
      <c r="AD1169" s="57"/>
      <c r="AE1169" s="57"/>
      <c r="AF1169" s="64"/>
      <c r="AG1169" s="64"/>
      <c r="AH1169" s="64"/>
      <c r="AI1169" s="64"/>
      <c r="AJ1169" s="61"/>
      <c r="AL1169" s="62"/>
      <c r="AM1169" s="24"/>
      <c r="AS1169" s="24"/>
      <c r="AT1169" s="24"/>
      <c r="AU1169" s="24"/>
      <c r="AV1169" s="24"/>
      <c r="AW1169" s="24"/>
      <c r="AX1169" s="24"/>
      <c r="AZ1169" s="171"/>
      <c r="BA1169" s="171"/>
      <c r="BB1169" s="57"/>
      <c r="BC1169" s="203"/>
      <c r="BD1169" s="24"/>
      <c r="BE1169" s="151"/>
      <c r="BG1169" s="151"/>
      <c r="BI1169" s="151"/>
      <c r="BL1169" s="152"/>
    </row>
    <row r="1170" spans="1:64" s="169" customFormat="1">
      <c r="A1170" s="24"/>
      <c r="B1170" s="24"/>
      <c r="C1170" s="57"/>
      <c r="D1170" s="57"/>
      <c r="E1170" s="57"/>
      <c r="F1170" s="57"/>
      <c r="G1170" s="57"/>
      <c r="H1170" s="57"/>
      <c r="I1170" s="57"/>
      <c r="J1170" s="57"/>
      <c r="K1170" s="57"/>
      <c r="L1170" s="57"/>
      <c r="M1170" s="57"/>
      <c r="N1170" s="57"/>
      <c r="O1170" s="63"/>
      <c r="P1170" s="57"/>
      <c r="Q1170" s="57"/>
      <c r="R1170" s="57"/>
      <c r="S1170" s="57"/>
      <c r="T1170" s="57"/>
      <c r="U1170" s="57"/>
      <c r="V1170" s="57"/>
      <c r="W1170" s="57"/>
      <c r="X1170" s="57"/>
      <c r="Y1170" s="57"/>
      <c r="Z1170" s="57"/>
      <c r="AA1170" s="57"/>
      <c r="AB1170" s="57"/>
      <c r="AC1170" s="57"/>
      <c r="AD1170" s="57"/>
      <c r="AE1170" s="57"/>
      <c r="AF1170" s="64"/>
      <c r="AG1170" s="64"/>
      <c r="AH1170" s="64"/>
      <c r="AI1170" s="64"/>
      <c r="AJ1170" s="61"/>
      <c r="AL1170" s="62"/>
      <c r="AM1170" s="24"/>
      <c r="AS1170" s="24"/>
      <c r="AT1170" s="24"/>
      <c r="AU1170" s="24"/>
      <c r="AV1170" s="24"/>
      <c r="AW1170" s="24"/>
      <c r="AX1170" s="24"/>
      <c r="AZ1170" s="171"/>
      <c r="BA1170" s="171"/>
      <c r="BB1170" s="57"/>
      <c r="BC1170" s="203"/>
      <c r="BD1170" s="24"/>
      <c r="BE1170" s="151"/>
      <c r="BG1170" s="151"/>
      <c r="BI1170" s="151"/>
      <c r="BL1170" s="152"/>
    </row>
    <row r="1171" spans="1:64" s="169" customFormat="1">
      <c r="A1171" s="24"/>
      <c r="B1171" s="24"/>
      <c r="C1171" s="57"/>
      <c r="D1171" s="57"/>
      <c r="E1171" s="57"/>
      <c r="F1171" s="57"/>
      <c r="G1171" s="57"/>
      <c r="H1171" s="57"/>
      <c r="I1171" s="57"/>
      <c r="J1171" s="57"/>
      <c r="K1171" s="57"/>
      <c r="L1171" s="57"/>
      <c r="M1171" s="57"/>
      <c r="N1171" s="57"/>
      <c r="O1171" s="63"/>
      <c r="P1171" s="57"/>
      <c r="Q1171" s="57"/>
      <c r="R1171" s="57"/>
      <c r="S1171" s="57"/>
      <c r="T1171" s="57"/>
      <c r="U1171" s="57"/>
      <c r="V1171" s="57"/>
      <c r="W1171" s="57"/>
      <c r="X1171" s="57"/>
      <c r="Y1171" s="57"/>
      <c r="Z1171" s="57"/>
      <c r="AA1171" s="57"/>
      <c r="AB1171" s="57"/>
      <c r="AC1171" s="57"/>
      <c r="AD1171" s="57"/>
      <c r="AE1171" s="57"/>
      <c r="AF1171" s="64"/>
      <c r="AG1171" s="64"/>
      <c r="AH1171" s="64"/>
      <c r="AI1171" s="64"/>
      <c r="AJ1171" s="61"/>
      <c r="AL1171" s="62"/>
      <c r="AM1171" s="24"/>
      <c r="AS1171" s="24"/>
      <c r="AT1171" s="24"/>
      <c r="AU1171" s="24"/>
      <c r="AV1171" s="24"/>
      <c r="AW1171" s="24"/>
      <c r="AX1171" s="24"/>
      <c r="AZ1171" s="171"/>
      <c r="BA1171" s="171"/>
      <c r="BB1171" s="57"/>
      <c r="BC1171" s="203"/>
      <c r="BD1171" s="24"/>
      <c r="BE1171" s="151"/>
      <c r="BG1171" s="151"/>
      <c r="BI1171" s="151"/>
      <c r="BL1171" s="152"/>
    </row>
    <row r="1172" spans="1:64" s="169" customFormat="1">
      <c r="A1172" s="24"/>
      <c r="B1172" s="24"/>
      <c r="C1172" s="57"/>
      <c r="D1172" s="57"/>
      <c r="E1172" s="57"/>
      <c r="F1172" s="57"/>
      <c r="G1172" s="57"/>
      <c r="H1172" s="57"/>
      <c r="I1172" s="57"/>
      <c r="J1172" s="57"/>
      <c r="K1172" s="57"/>
      <c r="L1172" s="57"/>
      <c r="M1172" s="57"/>
      <c r="N1172" s="57"/>
      <c r="O1172" s="63"/>
      <c r="P1172" s="57"/>
      <c r="Q1172" s="57"/>
      <c r="R1172" s="57"/>
      <c r="S1172" s="57"/>
      <c r="T1172" s="57"/>
      <c r="U1172" s="57"/>
      <c r="V1172" s="57"/>
      <c r="W1172" s="57"/>
      <c r="X1172" s="57"/>
      <c r="Y1172" s="57"/>
      <c r="Z1172" s="57"/>
      <c r="AA1172" s="57"/>
      <c r="AB1172" s="57"/>
      <c r="AC1172" s="57"/>
      <c r="AD1172" s="57"/>
      <c r="AE1172" s="57"/>
      <c r="AF1172" s="64"/>
      <c r="AG1172" s="64"/>
      <c r="AH1172" s="64"/>
      <c r="AI1172" s="64"/>
      <c r="AJ1172" s="61"/>
      <c r="AL1172" s="62"/>
      <c r="AM1172" s="24"/>
      <c r="AS1172" s="24"/>
      <c r="AT1172" s="24"/>
      <c r="AU1172" s="24"/>
      <c r="AV1172" s="24"/>
      <c r="AW1172" s="24"/>
      <c r="AX1172" s="24"/>
      <c r="AZ1172" s="171"/>
      <c r="BA1172" s="171"/>
      <c r="BB1172" s="57"/>
      <c r="BC1172" s="203"/>
      <c r="BD1172" s="24"/>
      <c r="BE1172" s="151"/>
      <c r="BG1172" s="151"/>
      <c r="BI1172" s="151"/>
      <c r="BL1172" s="152"/>
    </row>
    <row r="1173" spans="1:64" s="169" customFormat="1">
      <c r="A1173" s="24"/>
      <c r="B1173" s="24"/>
      <c r="C1173" s="57"/>
      <c r="D1173" s="57"/>
      <c r="E1173" s="57"/>
      <c r="F1173" s="57"/>
      <c r="G1173" s="57"/>
      <c r="H1173" s="57"/>
      <c r="I1173" s="57"/>
      <c r="J1173" s="57"/>
      <c r="K1173" s="57"/>
      <c r="L1173" s="57"/>
      <c r="M1173" s="57"/>
      <c r="N1173" s="57"/>
      <c r="O1173" s="63"/>
      <c r="P1173" s="57"/>
      <c r="Q1173" s="57"/>
      <c r="R1173" s="57"/>
      <c r="S1173" s="57"/>
      <c r="T1173" s="57"/>
      <c r="U1173" s="57"/>
      <c r="V1173" s="57"/>
      <c r="W1173" s="57"/>
      <c r="X1173" s="57"/>
      <c r="Y1173" s="57"/>
      <c r="Z1173" s="57"/>
      <c r="AA1173" s="57"/>
      <c r="AB1173" s="57"/>
      <c r="AC1173" s="57"/>
      <c r="AD1173" s="57"/>
      <c r="AE1173" s="57"/>
      <c r="AF1173" s="64"/>
      <c r="AG1173" s="64"/>
      <c r="AH1173" s="64"/>
      <c r="AI1173" s="64"/>
      <c r="AJ1173" s="61"/>
      <c r="AL1173" s="62"/>
      <c r="AM1173" s="24"/>
      <c r="AS1173" s="24"/>
      <c r="AT1173" s="24"/>
      <c r="AU1173" s="24"/>
      <c r="AV1173" s="24"/>
      <c r="AW1173" s="24"/>
      <c r="AX1173" s="24"/>
      <c r="AZ1173" s="171"/>
      <c r="BA1173" s="171"/>
      <c r="BB1173" s="57"/>
      <c r="BC1173" s="203"/>
      <c r="BD1173" s="24"/>
      <c r="BE1173" s="151"/>
      <c r="BG1173" s="151"/>
      <c r="BI1173" s="151"/>
      <c r="BL1173" s="152"/>
    </row>
    <row r="1174" spans="1:64" s="169" customFormat="1">
      <c r="A1174" s="24"/>
      <c r="B1174" s="24"/>
      <c r="C1174" s="57"/>
      <c r="D1174" s="57"/>
      <c r="E1174" s="57"/>
      <c r="F1174" s="57"/>
      <c r="G1174" s="57"/>
      <c r="H1174" s="57"/>
      <c r="I1174" s="57"/>
      <c r="J1174" s="57"/>
      <c r="K1174" s="57"/>
      <c r="L1174" s="57"/>
      <c r="M1174" s="57"/>
      <c r="N1174" s="57"/>
      <c r="O1174" s="63"/>
      <c r="P1174" s="57"/>
      <c r="Q1174" s="57"/>
      <c r="R1174" s="57"/>
      <c r="S1174" s="57"/>
      <c r="T1174" s="57"/>
      <c r="U1174" s="57"/>
      <c r="V1174" s="57"/>
      <c r="W1174" s="57"/>
      <c r="X1174" s="57"/>
      <c r="Y1174" s="57"/>
      <c r="Z1174" s="57"/>
      <c r="AA1174" s="57"/>
      <c r="AB1174" s="57"/>
      <c r="AC1174" s="57"/>
      <c r="AD1174" s="57"/>
      <c r="AE1174" s="57"/>
      <c r="AF1174" s="64"/>
      <c r="AG1174" s="64"/>
      <c r="AH1174" s="64"/>
      <c r="AI1174" s="64"/>
      <c r="AJ1174" s="61"/>
      <c r="AL1174" s="62"/>
      <c r="AM1174" s="24"/>
      <c r="AS1174" s="24"/>
      <c r="AT1174" s="24"/>
      <c r="AU1174" s="24"/>
      <c r="AV1174" s="24"/>
      <c r="AW1174" s="24"/>
      <c r="AX1174" s="24"/>
      <c r="AZ1174" s="171"/>
      <c r="BA1174" s="171"/>
      <c r="BB1174" s="57"/>
      <c r="BC1174" s="203"/>
      <c r="BD1174" s="24"/>
      <c r="BE1174" s="151"/>
      <c r="BG1174" s="151"/>
      <c r="BI1174" s="151"/>
      <c r="BL1174" s="152"/>
    </row>
    <row r="1175" spans="1:64" s="169" customFormat="1">
      <c r="A1175" s="24"/>
      <c r="B1175" s="24"/>
      <c r="C1175" s="57"/>
      <c r="D1175" s="57"/>
      <c r="E1175" s="57"/>
      <c r="F1175" s="57"/>
      <c r="G1175" s="57"/>
      <c r="H1175" s="57"/>
      <c r="I1175" s="57"/>
      <c r="J1175" s="57"/>
      <c r="K1175" s="57"/>
      <c r="L1175" s="57"/>
      <c r="M1175" s="57"/>
      <c r="N1175" s="57"/>
      <c r="O1175" s="63"/>
      <c r="P1175" s="57"/>
      <c r="Q1175" s="57"/>
      <c r="R1175" s="57"/>
      <c r="S1175" s="57"/>
      <c r="T1175" s="57"/>
      <c r="U1175" s="57"/>
      <c r="V1175" s="57"/>
      <c r="W1175" s="57"/>
      <c r="X1175" s="57"/>
      <c r="Y1175" s="57"/>
      <c r="Z1175" s="57"/>
      <c r="AA1175" s="57"/>
      <c r="AB1175" s="57"/>
      <c r="AC1175" s="57"/>
      <c r="AD1175" s="57"/>
      <c r="AE1175" s="57"/>
      <c r="AF1175" s="64"/>
      <c r="AG1175" s="64"/>
      <c r="AH1175" s="64"/>
      <c r="AI1175" s="64"/>
      <c r="AJ1175" s="61"/>
      <c r="AL1175" s="62"/>
      <c r="AM1175" s="24"/>
      <c r="AS1175" s="24"/>
      <c r="AT1175" s="24"/>
      <c r="AU1175" s="24"/>
      <c r="AV1175" s="24"/>
      <c r="AW1175" s="24"/>
      <c r="AX1175" s="24"/>
      <c r="AZ1175" s="171"/>
      <c r="BA1175" s="171"/>
      <c r="BB1175" s="57"/>
      <c r="BC1175" s="203"/>
      <c r="BD1175" s="24"/>
      <c r="BE1175" s="151"/>
      <c r="BG1175" s="151"/>
      <c r="BI1175" s="151"/>
      <c r="BL1175" s="152"/>
    </row>
    <row r="1176" spans="1:64" s="169" customFormat="1">
      <c r="A1176" s="24"/>
      <c r="B1176" s="24"/>
      <c r="C1176" s="57"/>
      <c r="D1176" s="57"/>
      <c r="E1176" s="57"/>
      <c r="F1176" s="57"/>
      <c r="G1176" s="57"/>
      <c r="H1176" s="57"/>
      <c r="I1176" s="57"/>
      <c r="J1176" s="57"/>
      <c r="K1176" s="57"/>
      <c r="L1176" s="57"/>
      <c r="M1176" s="57"/>
      <c r="N1176" s="57"/>
      <c r="O1176" s="63"/>
      <c r="P1176" s="57"/>
      <c r="Q1176" s="57"/>
      <c r="R1176" s="57"/>
      <c r="S1176" s="57"/>
      <c r="T1176" s="57"/>
      <c r="U1176" s="57"/>
      <c r="V1176" s="57"/>
      <c r="W1176" s="57"/>
      <c r="X1176" s="57"/>
      <c r="Y1176" s="57"/>
      <c r="Z1176" s="57"/>
      <c r="AA1176" s="57"/>
      <c r="AB1176" s="57"/>
      <c r="AC1176" s="57"/>
      <c r="AD1176" s="57"/>
      <c r="AE1176" s="57"/>
      <c r="AF1176" s="64"/>
      <c r="AG1176" s="64"/>
      <c r="AH1176" s="64"/>
      <c r="AI1176" s="64"/>
      <c r="AJ1176" s="61"/>
      <c r="AL1176" s="62"/>
      <c r="AM1176" s="24"/>
      <c r="AS1176" s="24"/>
      <c r="AT1176" s="24"/>
      <c r="AU1176" s="24"/>
      <c r="AV1176" s="24"/>
      <c r="AW1176" s="24"/>
      <c r="AX1176" s="24"/>
      <c r="AZ1176" s="171"/>
      <c r="BA1176" s="171"/>
      <c r="BB1176" s="57"/>
      <c r="BC1176" s="203"/>
      <c r="BD1176" s="24"/>
      <c r="BE1176" s="151"/>
      <c r="BG1176" s="151"/>
      <c r="BI1176" s="151"/>
      <c r="BL1176" s="152"/>
    </row>
    <row r="1177" spans="1:64" s="169" customFormat="1">
      <c r="A1177" s="24"/>
      <c r="B1177" s="24"/>
      <c r="C1177" s="57"/>
      <c r="D1177" s="57"/>
      <c r="E1177" s="57"/>
      <c r="F1177" s="57"/>
      <c r="G1177" s="57"/>
      <c r="H1177" s="57"/>
      <c r="I1177" s="57"/>
      <c r="J1177" s="57"/>
      <c r="K1177" s="57"/>
      <c r="L1177" s="57"/>
      <c r="M1177" s="57"/>
      <c r="N1177" s="57"/>
      <c r="O1177" s="63"/>
      <c r="P1177" s="57"/>
      <c r="Q1177" s="57"/>
      <c r="R1177" s="57"/>
      <c r="S1177" s="57"/>
      <c r="T1177" s="57"/>
      <c r="U1177" s="57"/>
      <c r="V1177" s="57"/>
      <c r="W1177" s="57"/>
      <c r="X1177" s="57"/>
      <c r="Y1177" s="57"/>
      <c r="Z1177" s="57"/>
      <c r="AA1177" s="57"/>
      <c r="AB1177" s="57"/>
      <c r="AC1177" s="57"/>
      <c r="AD1177" s="57"/>
      <c r="AE1177" s="57"/>
      <c r="AF1177" s="64"/>
      <c r="AG1177" s="64"/>
      <c r="AH1177" s="64"/>
      <c r="AI1177" s="64"/>
      <c r="AJ1177" s="61"/>
      <c r="AL1177" s="62"/>
      <c r="AM1177" s="24"/>
      <c r="AS1177" s="24"/>
      <c r="AT1177" s="24"/>
      <c r="AU1177" s="24"/>
      <c r="AV1177" s="24"/>
      <c r="AW1177" s="24"/>
      <c r="AX1177" s="24"/>
      <c r="AZ1177" s="171"/>
      <c r="BA1177" s="171"/>
      <c r="BB1177" s="57"/>
      <c r="BC1177" s="203"/>
      <c r="BD1177" s="24"/>
      <c r="BE1177" s="151"/>
      <c r="BG1177" s="151"/>
      <c r="BI1177" s="151"/>
      <c r="BL1177" s="152"/>
    </row>
    <row r="1178" spans="1:64" s="169" customFormat="1">
      <c r="A1178" s="24"/>
      <c r="B1178" s="24"/>
      <c r="C1178" s="57"/>
      <c r="D1178" s="57"/>
      <c r="E1178" s="57"/>
      <c r="F1178" s="57"/>
      <c r="G1178" s="57"/>
      <c r="H1178" s="57"/>
      <c r="I1178" s="57"/>
      <c r="J1178" s="57"/>
      <c r="K1178" s="57"/>
      <c r="L1178" s="57"/>
      <c r="M1178" s="57"/>
      <c r="N1178" s="57"/>
      <c r="O1178" s="63"/>
      <c r="P1178" s="57"/>
      <c r="Q1178" s="57"/>
      <c r="R1178" s="57"/>
      <c r="S1178" s="57"/>
      <c r="T1178" s="57"/>
      <c r="U1178" s="57"/>
      <c r="V1178" s="57"/>
      <c r="W1178" s="57"/>
      <c r="X1178" s="57"/>
      <c r="Y1178" s="57"/>
      <c r="Z1178" s="57"/>
      <c r="AA1178" s="57"/>
      <c r="AB1178" s="57"/>
      <c r="AC1178" s="57"/>
      <c r="AD1178" s="57"/>
      <c r="AE1178" s="57"/>
      <c r="AF1178" s="64"/>
      <c r="AG1178" s="64"/>
      <c r="AH1178" s="64"/>
      <c r="AI1178" s="64"/>
      <c r="AJ1178" s="61"/>
      <c r="AL1178" s="62"/>
      <c r="AM1178" s="24"/>
      <c r="AS1178" s="24"/>
      <c r="AT1178" s="24"/>
      <c r="AU1178" s="24"/>
      <c r="AV1178" s="24"/>
      <c r="AW1178" s="24"/>
      <c r="AX1178" s="24"/>
      <c r="AZ1178" s="171"/>
      <c r="BA1178" s="171"/>
      <c r="BB1178" s="57"/>
      <c r="BC1178" s="203"/>
      <c r="BD1178" s="24"/>
      <c r="BE1178" s="151"/>
      <c r="BG1178" s="151"/>
      <c r="BI1178" s="151"/>
      <c r="BL1178" s="152"/>
    </row>
    <row r="1179" spans="1:64" s="169" customFormat="1">
      <c r="A1179" s="24"/>
      <c r="B1179" s="24"/>
      <c r="C1179" s="57"/>
      <c r="D1179" s="57"/>
      <c r="E1179" s="57"/>
      <c r="F1179" s="57"/>
      <c r="G1179" s="57"/>
      <c r="H1179" s="57"/>
      <c r="I1179" s="57"/>
      <c r="J1179" s="57"/>
      <c r="K1179" s="57"/>
      <c r="L1179" s="57"/>
      <c r="M1179" s="57"/>
      <c r="N1179" s="57"/>
      <c r="O1179" s="63"/>
      <c r="P1179" s="57"/>
      <c r="Q1179" s="57"/>
      <c r="R1179" s="57"/>
      <c r="S1179" s="57"/>
      <c r="T1179" s="57"/>
      <c r="U1179" s="57"/>
      <c r="V1179" s="57"/>
      <c r="W1179" s="57"/>
      <c r="X1179" s="57"/>
      <c r="Y1179" s="57"/>
      <c r="Z1179" s="57"/>
      <c r="AA1179" s="57"/>
      <c r="AB1179" s="57"/>
      <c r="AC1179" s="57"/>
      <c r="AD1179" s="57"/>
      <c r="AE1179" s="57"/>
      <c r="AF1179" s="64"/>
      <c r="AG1179" s="64"/>
      <c r="AH1179" s="64"/>
      <c r="AI1179" s="64"/>
      <c r="AJ1179" s="61"/>
      <c r="AL1179" s="62"/>
      <c r="AM1179" s="24"/>
      <c r="AS1179" s="24"/>
      <c r="AT1179" s="24"/>
      <c r="AU1179" s="24"/>
      <c r="AV1179" s="24"/>
      <c r="AW1179" s="24"/>
      <c r="AX1179" s="24"/>
      <c r="AZ1179" s="171"/>
      <c r="BA1179" s="171"/>
      <c r="BB1179" s="57"/>
      <c r="BC1179" s="203"/>
      <c r="BD1179" s="24"/>
      <c r="BE1179" s="151"/>
      <c r="BG1179" s="151"/>
      <c r="BI1179" s="151"/>
      <c r="BL1179" s="152"/>
    </row>
    <row r="1180" spans="1:64" s="169" customFormat="1">
      <c r="A1180" s="24"/>
      <c r="B1180" s="24"/>
      <c r="C1180" s="57"/>
      <c r="D1180" s="57"/>
      <c r="E1180" s="57"/>
      <c r="F1180" s="57"/>
      <c r="G1180" s="57"/>
      <c r="H1180" s="57"/>
      <c r="I1180" s="57"/>
      <c r="J1180" s="57"/>
      <c r="K1180" s="57"/>
      <c r="L1180" s="57"/>
      <c r="M1180" s="57"/>
      <c r="N1180" s="57"/>
      <c r="O1180" s="63"/>
      <c r="P1180" s="57"/>
      <c r="Q1180" s="57"/>
      <c r="R1180" s="57"/>
      <c r="S1180" s="57"/>
      <c r="T1180" s="57"/>
      <c r="U1180" s="57"/>
      <c r="V1180" s="57"/>
      <c r="W1180" s="57"/>
      <c r="X1180" s="57"/>
      <c r="Y1180" s="57"/>
      <c r="Z1180" s="57"/>
      <c r="AA1180" s="57"/>
      <c r="AB1180" s="57"/>
      <c r="AC1180" s="57"/>
      <c r="AD1180" s="57"/>
      <c r="AE1180" s="57"/>
      <c r="AF1180" s="64"/>
      <c r="AG1180" s="64"/>
      <c r="AH1180" s="64"/>
      <c r="AI1180" s="64"/>
      <c r="AJ1180" s="61"/>
      <c r="AL1180" s="62"/>
      <c r="AM1180" s="24"/>
      <c r="AS1180" s="24"/>
      <c r="AT1180" s="24"/>
      <c r="AU1180" s="24"/>
      <c r="AV1180" s="24"/>
      <c r="AW1180" s="24"/>
      <c r="AX1180" s="24"/>
      <c r="AZ1180" s="171"/>
      <c r="BA1180" s="171"/>
      <c r="BB1180" s="57"/>
      <c r="BC1180" s="203"/>
      <c r="BD1180" s="24"/>
      <c r="BE1180" s="151"/>
      <c r="BG1180" s="151"/>
      <c r="BI1180" s="151"/>
      <c r="BL1180" s="152"/>
    </row>
    <row r="1181" spans="1:64" s="169" customFormat="1">
      <c r="A1181" s="24"/>
      <c r="B1181" s="24"/>
      <c r="C1181" s="57"/>
      <c r="D1181" s="57"/>
      <c r="E1181" s="57"/>
      <c r="F1181" s="57"/>
      <c r="G1181" s="57"/>
      <c r="H1181" s="57"/>
      <c r="I1181" s="57"/>
      <c r="J1181" s="57"/>
      <c r="K1181" s="57"/>
      <c r="L1181" s="57"/>
      <c r="M1181" s="57"/>
      <c r="N1181" s="57"/>
      <c r="O1181" s="63"/>
      <c r="P1181" s="57"/>
      <c r="Q1181" s="57"/>
      <c r="R1181" s="57"/>
      <c r="S1181" s="57"/>
      <c r="T1181" s="57"/>
      <c r="U1181" s="57"/>
      <c r="V1181" s="57"/>
      <c r="W1181" s="57"/>
      <c r="X1181" s="57"/>
      <c r="Y1181" s="57"/>
      <c r="Z1181" s="57"/>
      <c r="AA1181" s="57"/>
      <c r="AB1181" s="57"/>
      <c r="AC1181" s="57"/>
      <c r="AD1181" s="57"/>
      <c r="AE1181" s="57"/>
      <c r="AF1181" s="64"/>
      <c r="AG1181" s="64"/>
      <c r="AH1181" s="64"/>
      <c r="AI1181" s="64"/>
      <c r="AJ1181" s="61"/>
      <c r="AL1181" s="62"/>
      <c r="AM1181" s="24"/>
      <c r="AS1181" s="24"/>
      <c r="AT1181" s="24"/>
      <c r="AU1181" s="24"/>
      <c r="AV1181" s="24"/>
      <c r="AW1181" s="24"/>
      <c r="AX1181" s="24"/>
      <c r="AZ1181" s="171"/>
      <c r="BA1181" s="171"/>
      <c r="BB1181" s="57"/>
      <c r="BC1181" s="203"/>
      <c r="BD1181" s="24"/>
      <c r="BE1181" s="151"/>
      <c r="BG1181" s="151"/>
      <c r="BI1181" s="151"/>
      <c r="BL1181" s="152"/>
    </row>
    <row r="1182" spans="1:64" s="169" customFormat="1">
      <c r="A1182" s="24"/>
      <c r="B1182" s="24"/>
      <c r="C1182" s="57"/>
      <c r="D1182" s="57"/>
      <c r="E1182" s="57"/>
      <c r="F1182" s="57"/>
      <c r="G1182" s="57"/>
      <c r="H1182" s="57"/>
      <c r="I1182" s="57"/>
      <c r="J1182" s="57"/>
      <c r="K1182" s="57"/>
      <c r="L1182" s="57"/>
      <c r="M1182" s="57"/>
      <c r="N1182" s="57"/>
      <c r="O1182" s="63"/>
      <c r="P1182" s="57"/>
      <c r="Q1182" s="57"/>
      <c r="R1182" s="57"/>
      <c r="S1182" s="57"/>
      <c r="T1182" s="57"/>
      <c r="U1182" s="57"/>
      <c r="V1182" s="57"/>
      <c r="W1182" s="57"/>
      <c r="X1182" s="57"/>
      <c r="Y1182" s="57"/>
      <c r="Z1182" s="57"/>
      <c r="AA1182" s="57"/>
      <c r="AB1182" s="57"/>
      <c r="AC1182" s="57"/>
      <c r="AD1182" s="57"/>
      <c r="AE1182" s="57"/>
      <c r="AF1182" s="64"/>
      <c r="AG1182" s="64"/>
      <c r="AH1182" s="64"/>
      <c r="AI1182" s="64"/>
      <c r="AJ1182" s="61"/>
      <c r="AL1182" s="62"/>
      <c r="AM1182" s="24"/>
      <c r="AS1182" s="24"/>
      <c r="AT1182" s="24"/>
      <c r="AU1182" s="24"/>
      <c r="AV1182" s="24"/>
      <c r="AW1182" s="24"/>
      <c r="AX1182" s="24"/>
      <c r="AZ1182" s="171"/>
      <c r="BA1182" s="171"/>
      <c r="BB1182" s="57"/>
      <c r="BC1182" s="203"/>
      <c r="BD1182" s="24"/>
      <c r="BE1182" s="151"/>
      <c r="BG1182" s="151"/>
      <c r="BI1182" s="151"/>
      <c r="BL1182" s="152"/>
    </row>
    <row r="1183" spans="1:64" s="169" customFormat="1">
      <c r="A1183" s="24"/>
      <c r="B1183" s="24"/>
      <c r="C1183" s="57"/>
      <c r="D1183" s="57"/>
      <c r="E1183" s="57"/>
      <c r="F1183" s="57"/>
      <c r="G1183" s="57"/>
      <c r="H1183" s="57"/>
      <c r="I1183" s="57"/>
      <c r="J1183" s="57"/>
      <c r="K1183" s="57"/>
      <c r="L1183" s="57"/>
      <c r="M1183" s="57"/>
      <c r="N1183" s="57"/>
      <c r="O1183" s="63"/>
      <c r="P1183" s="57"/>
      <c r="Q1183" s="57"/>
      <c r="R1183" s="57"/>
      <c r="S1183" s="57"/>
      <c r="T1183" s="57"/>
      <c r="U1183" s="57"/>
      <c r="V1183" s="57"/>
      <c r="W1183" s="57"/>
      <c r="X1183" s="57"/>
      <c r="Y1183" s="57"/>
      <c r="Z1183" s="57"/>
      <c r="AA1183" s="57"/>
      <c r="AB1183" s="57"/>
      <c r="AC1183" s="57"/>
      <c r="AD1183" s="57"/>
      <c r="AE1183" s="57"/>
      <c r="AF1183" s="64"/>
      <c r="AG1183" s="64"/>
      <c r="AH1183" s="64"/>
      <c r="AI1183" s="64"/>
      <c r="AJ1183" s="61"/>
      <c r="AL1183" s="62"/>
      <c r="AM1183" s="24"/>
      <c r="AS1183" s="24"/>
      <c r="AT1183" s="24"/>
      <c r="AU1183" s="24"/>
      <c r="AV1183" s="24"/>
      <c r="AW1183" s="24"/>
      <c r="AX1183" s="24"/>
      <c r="AZ1183" s="171"/>
      <c r="BA1183" s="171"/>
      <c r="BB1183" s="57"/>
      <c r="BC1183" s="203"/>
      <c r="BD1183" s="24"/>
      <c r="BE1183" s="151"/>
      <c r="BG1183" s="151"/>
      <c r="BI1183" s="151"/>
      <c r="BL1183" s="152"/>
    </row>
    <row r="1184" spans="1:64" s="169" customFormat="1">
      <c r="A1184" s="24"/>
      <c r="B1184" s="24"/>
      <c r="C1184" s="57"/>
      <c r="D1184" s="57"/>
      <c r="E1184" s="57"/>
      <c r="F1184" s="57"/>
      <c r="G1184" s="57"/>
      <c r="H1184" s="57"/>
      <c r="I1184" s="57"/>
      <c r="J1184" s="57"/>
      <c r="K1184" s="57"/>
      <c r="L1184" s="57"/>
      <c r="M1184" s="57"/>
      <c r="N1184" s="57"/>
      <c r="O1184" s="63"/>
      <c r="P1184" s="57"/>
      <c r="Q1184" s="57"/>
      <c r="R1184" s="57"/>
      <c r="S1184" s="57"/>
      <c r="T1184" s="57"/>
      <c r="U1184" s="57"/>
      <c r="V1184" s="57"/>
      <c r="W1184" s="57"/>
      <c r="X1184" s="57"/>
      <c r="Y1184" s="57"/>
      <c r="Z1184" s="57"/>
      <c r="AA1184" s="57"/>
      <c r="AB1184" s="57"/>
      <c r="AC1184" s="57"/>
      <c r="AD1184" s="57"/>
      <c r="AE1184" s="57"/>
      <c r="AF1184" s="64"/>
      <c r="AG1184" s="64"/>
      <c r="AH1184" s="64"/>
      <c r="AI1184" s="64"/>
      <c r="AJ1184" s="61"/>
      <c r="AL1184" s="62"/>
      <c r="AM1184" s="24"/>
      <c r="AS1184" s="24"/>
      <c r="AT1184" s="24"/>
      <c r="AU1184" s="24"/>
      <c r="AV1184" s="24"/>
      <c r="AW1184" s="24"/>
      <c r="AX1184" s="24"/>
      <c r="AZ1184" s="171"/>
      <c r="BA1184" s="171"/>
      <c r="BB1184" s="57"/>
      <c r="BC1184" s="203"/>
      <c r="BD1184" s="24"/>
      <c r="BE1184" s="151"/>
      <c r="BG1184" s="151"/>
      <c r="BI1184" s="151"/>
      <c r="BL1184" s="152"/>
    </row>
    <row r="1185" spans="1:64" s="169" customFormat="1">
      <c r="A1185" s="24"/>
      <c r="B1185" s="24"/>
      <c r="C1185" s="57"/>
      <c r="D1185" s="57"/>
      <c r="E1185" s="57"/>
      <c r="F1185" s="57"/>
      <c r="G1185" s="57"/>
      <c r="H1185" s="57"/>
      <c r="I1185" s="57"/>
      <c r="J1185" s="57"/>
      <c r="K1185" s="57"/>
      <c r="L1185" s="57"/>
      <c r="M1185" s="57"/>
      <c r="N1185" s="57"/>
      <c r="O1185" s="63"/>
      <c r="P1185" s="57"/>
      <c r="Q1185" s="57"/>
      <c r="R1185" s="57"/>
      <c r="S1185" s="57"/>
      <c r="T1185" s="57"/>
      <c r="U1185" s="57"/>
      <c r="V1185" s="57"/>
      <c r="W1185" s="57"/>
      <c r="X1185" s="57"/>
      <c r="Y1185" s="57"/>
      <c r="Z1185" s="57"/>
      <c r="AA1185" s="57"/>
      <c r="AB1185" s="57"/>
      <c r="AC1185" s="57"/>
      <c r="AD1185" s="57"/>
      <c r="AE1185" s="57"/>
      <c r="AF1185" s="64"/>
      <c r="AG1185" s="64"/>
      <c r="AH1185" s="64"/>
      <c r="AI1185" s="64"/>
      <c r="AJ1185" s="61"/>
      <c r="AL1185" s="62"/>
      <c r="AM1185" s="24"/>
      <c r="AS1185" s="24"/>
      <c r="AT1185" s="24"/>
      <c r="AU1185" s="24"/>
      <c r="AV1185" s="24"/>
      <c r="AW1185" s="24"/>
      <c r="AX1185" s="24"/>
      <c r="AZ1185" s="171"/>
      <c r="BA1185" s="171"/>
      <c r="BB1185" s="57"/>
      <c r="BC1185" s="203"/>
      <c r="BD1185" s="24"/>
      <c r="BE1185" s="151"/>
      <c r="BG1185" s="151"/>
      <c r="BI1185" s="151"/>
      <c r="BL1185" s="152"/>
    </row>
    <row r="1186" spans="1:64" s="169" customFormat="1">
      <c r="A1186" s="24"/>
      <c r="B1186" s="24"/>
      <c r="C1186" s="57"/>
      <c r="D1186" s="57"/>
      <c r="E1186" s="57"/>
      <c r="F1186" s="57"/>
      <c r="G1186" s="57"/>
      <c r="H1186" s="57"/>
      <c r="I1186" s="57"/>
      <c r="J1186" s="57"/>
      <c r="K1186" s="57"/>
      <c r="L1186" s="57"/>
      <c r="M1186" s="57"/>
      <c r="N1186" s="57"/>
      <c r="O1186" s="63"/>
      <c r="P1186" s="57"/>
      <c r="Q1186" s="57"/>
      <c r="R1186" s="57"/>
      <c r="S1186" s="57"/>
      <c r="T1186" s="57"/>
      <c r="U1186" s="57"/>
      <c r="V1186" s="57"/>
      <c r="W1186" s="57"/>
      <c r="X1186" s="57"/>
      <c r="Y1186" s="57"/>
      <c r="Z1186" s="57"/>
      <c r="AA1186" s="57"/>
      <c r="AB1186" s="57"/>
      <c r="AC1186" s="57"/>
      <c r="AD1186" s="57"/>
      <c r="AE1186" s="57"/>
      <c r="AF1186" s="64"/>
      <c r="AG1186" s="64"/>
      <c r="AH1186" s="64"/>
      <c r="AI1186" s="64"/>
      <c r="AJ1186" s="61"/>
      <c r="AL1186" s="62"/>
      <c r="AM1186" s="24"/>
      <c r="AS1186" s="24"/>
      <c r="AT1186" s="24"/>
      <c r="AU1186" s="24"/>
      <c r="AV1186" s="24"/>
      <c r="AW1186" s="24"/>
      <c r="AX1186" s="24"/>
      <c r="AZ1186" s="171"/>
      <c r="BA1186" s="171"/>
      <c r="BB1186" s="57"/>
      <c r="BC1186" s="203"/>
      <c r="BD1186" s="24"/>
      <c r="BE1186" s="151"/>
      <c r="BG1186" s="151"/>
      <c r="BI1186" s="151"/>
      <c r="BL1186" s="152"/>
    </row>
    <row r="1187" spans="1:64" s="169" customFormat="1">
      <c r="A1187" s="24"/>
      <c r="B1187" s="24"/>
      <c r="C1187" s="57"/>
      <c r="D1187" s="57"/>
      <c r="E1187" s="57"/>
      <c r="F1187" s="57"/>
      <c r="G1187" s="57"/>
      <c r="H1187" s="57"/>
      <c r="I1187" s="57"/>
      <c r="J1187" s="57"/>
      <c r="K1187" s="57"/>
      <c r="L1187" s="57"/>
      <c r="M1187" s="57"/>
      <c r="N1187" s="57"/>
      <c r="O1187" s="63"/>
      <c r="P1187" s="57"/>
      <c r="Q1187" s="57"/>
      <c r="R1187" s="57"/>
      <c r="S1187" s="57"/>
      <c r="T1187" s="57"/>
      <c r="U1187" s="57"/>
      <c r="V1187" s="57"/>
      <c r="W1187" s="57"/>
      <c r="X1187" s="57"/>
      <c r="Y1187" s="57"/>
      <c r="Z1187" s="57"/>
      <c r="AA1187" s="57"/>
      <c r="AB1187" s="57"/>
      <c r="AC1187" s="57"/>
      <c r="AD1187" s="57"/>
      <c r="AE1187" s="57"/>
      <c r="AF1187" s="64"/>
      <c r="AG1187" s="64"/>
      <c r="AH1187" s="64"/>
      <c r="AI1187" s="64"/>
      <c r="AJ1187" s="61"/>
      <c r="AL1187" s="62"/>
      <c r="AM1187" s="24"/>
      <c r="AS1187" s="24"/>
      <c r="AT1187" s="24"/>
      <c r="AU1187" s="24"/>
      <c r="AV1187" s="24"/>
      <c r="AW1187" s="24"/>
      <c r="AX1187" s="24"/>
      <c r="AZ1187" s="171"/>
      <c r="BA1187" s="171"/>
      <c r="BB1187" s="57"/>
      <c r="BC1187" s="203"/>
      <c r="BD1187" s="24"/>
      <c r="BE1187" s="151"/>
      <c r="BG1187" s="151"/>
      <c r="BI1187" s="151"/>
      <c r="BL1187" s="152"/>
    </row>
    <row r="1188" spans="1:64" s="169" customFormat="1">
      <c r="A1188" s="24"/>
      <c r="B1188" s="24"/>
      <c r="C1188" s="57"/>
      <c r="D1188" s="57"/>
      <c r="E1188" s="57"/>
      <c r="F1188" s="57"/>
      <c r="G1188" s="57"/>
      <c r="H1188" s="57"/>
      <c r="I1188" s="57"/>
      <c r="J1188" s="57"/>
      <c r="K1188" s="57"/>
      <c r="L1188" s="57"/>
      <c r="M1188" s="57"/>
      <c r="N1188" s="57"/>
      <c r="O1188" s="63"/>
      <c r="P1188" s="57"/>
      <c r="Q1188" s="57"/>
      <c r="R1188" s="57"/>
      <c r="S1188" s="57"/>
      <c r="T1188" s="57"/>
      <c r="U1188" s="57"/>
      <c r="V1188" s="57"/>
      <c r="W1188" s="57"/>
      <c r="X1188" s="57"/>
      <c r="Y1188" s="57"/>
      <c r="Z1188" s="57"/>
      <c r="AA1188" s="57"/>
      <c r="AB1188" s="57"/>
      <c r="AC1188" s="57"/>
      <c r="AD1188" s="57"/>
      <c r="AE1188" s="57"/>
      <c r="AF1188" s="64"/>
      <c r="AG1188" s="64"/>
      <c r="AH1188" s="64"/>
      <c r="AI1188" s="64"/>
      <c r="AJ1188" s="61"/>
      <c r="AL1188" s="62"/>
      <c r="AM1188" s="24"/>
      <c r="AS1188" s="24"/>
      <c r="AT1188" s="24"/>
      <c r="AU1188" s="24"/>
      <c r="AV1188" s="24"/>
      <c r="AW1188" s="24"/>
      <c r="AX1188" s="24"/>
      <c r="AZ1188" s="171"/>
      <c r="BA1188" s="171"/>
      <c r="BB1188" s="57"/>
      <c r="BC1188" s="203"/>
      <c r="BD1188" s="24"/>
      <c r="BE1188" s="151"/>
      <c r="BG1188" s="151"/>
      <c r="BI1188" s="151"/>
      <c r="BL1188" s="152"/>
    </row>
    <row r="1189" spans="1:64" s="169" customFormat="1">
      <c r="A1189" s="24"/>
      <c r="B1189" s="24"/>
      <c r="C1189" s="57"/>
      <c r="D1189" s="57"/>
      <c r="E1189" s="57"/>
      <c r="F1189" s="57"/>
      <c r="G1189" s="57"/>
      <c r="H1189" s="57"/>
      <c r="I1189" s="57"/>
      <c r="J1189" s="57"/>
      <c r="K1189" s="57"/>
      <c r="L1189" s="57"/>
      <c r="M1189" s="57"/>
      <c r="N1189" s="57"/>
      <c r="O1189" s="63"/>
      <c r="P1189" s="57"/>
      <c r="Q1189" s="57"/>
      <c r="R1189" s="57"/>
      <c r="S1189" s="57"/>
      <c r="T1189" s="57"/>
      <c r="U1189" s="57"/>
      <c r="V1189" s="57"/>
      <c r="W1189" s="57"/>
      <c r="X1189" s="57"/>
      <c r="Y1189" s="57"/>
      <c r="Z1189" s="57"/>
      <c r="AA1189" s="57"/>
      <c r="AB1189" s="57"/>
      <c r="AC1189" s="57"/>
      <c r="AD1189" s="57"/>
      <c r="AE1189" s="57"/>
      <c r="AF1189" s="64"/>
      <c r="AG1189" s="64"/>
      <c r="AH1189" s="64"/>
      <c r="AI1189" s="64"/>
      <c r="AJ1189" s="61"/>
      <c r="AL1189" s="62"/>
      <c r="AM1189" s="24"/>
      <c r="AS1189" s="24"/>
      <c r="AT1189" s="24"/>
      <c r="AU1189" s="24"/>
      <c r="AV1189" s="24"/>
      <c r="AW1189" s="24"/>
      <c r="AX1189" s="24"/>
      <c r="AZ1189" s="171"/>
      <c r="BA1189" s="171"/>
      <c r="BB1189" s="57"/>
      <c r="BC1189" s="203"/>
      <c r="BD1189" s="24"/>
      <c r="BE1189" s="151"/>
      <c r="BG1189" s="151"/>
      <c r="BI1189" s="151"/>
      <c r="BL1189" s="152"/>
    </row>
    <row r="1190" spans="1:64" s="169" customFormat="1">
      <c r="A1190" s="24"/>
      <c r="B1190" s="24"/>
      <c r="C1190" s="57"/>
      <c r="D1190" s="57"/>
      <c r="E1190" s="57"/>
      <c r="F1190" s="57"/>
      <c r="G1190" s="57"/>
      <c r="H1190" s="57"/>
      <c r="I1190" s="57"/>
      <c r="J1190" s="57"/>
      <c r="K1190" s="57"/>
      <c r="L1190" s="57"/>
      <c r="M1190" s="57"/>
      <c r="N1190" s="57"/>
      <c r="O1190" s="63"/>
      <c r="P1190" s="57"/>
      <c r="Q1190" s="57"/>
      <c r="R1190" s="57"/>
      <c r="S1190" s="57"/>
      <c r="T1190" s="57"/>
      <c r="U1190" s="57"/>
      <c r="V1190" s="57"/>
      <c r="W1190" s="57"/>
      <c r="X1190" s="57"/>
      <c r="Y1190" s="57"/>
      <c r="Z1190" s="57"/>
      <c r="AA1190" s="57"/>
      <c r="AB1190" s="57"/>
      <c r="AC1190" s="57"/>
      <c r="AD1190" s="57"/>
      <c r="AE1190" s="57"/>
      <c r="AF1190" s="64"/>
      <c r="AG1190" s="64"/>
      <c r="AH1190" s="64"/>
      <c r="AI1190" s="64"/>
      <c r="AJ1190" s="61"/>
      <c r="AL1190" s="62"/>
      <c r="AM1190" s="24"/>
      <c r="AS1190" s="24"/>
      <c r="AT1190" s="24"/>
      <c r="AU1190" s="24"/>
      <c r="AV1190" s="24"/>
      <c r="AW1190" s="24"/>
      <c r="AX1190" s="24"/>
      <c r="AZ1190" s="171"/>
      <c r="BA1190" s="171"/>
      <c r="BB1190" s="57"/>
      <c r="BC1190" s="203"/>
      <c r="BD1190" s="24"/>
      <c r="BE1190" s="151"/>
      <c r="BG1190" s="151"/>
      <c r="BI1190" s="151"/>
      <c r="BL1190" s="152"/>
    </row>
    <row r="1191" spans="1:64" s="169" customFormat="1">
      <c r="A1191" s="24"/>
      <c r="B1191" s="24"/>
      <c r="C1191" s="57"/>
      <c r="D1191" s="57"/>
      <c r="E1191" s="57"/>
      <c r="F1191" s="57"/>
      <c r="G1191" s="57"/>
      <c r="H1191" s="57"/>
      <c r="I1191" s="57"/>
      <c r="J1191" s="57"/>
      <c r="K1191" s="57"/>
      <c r="L1191" s="57"/>
      <c r="M1191" s="57"/>
      <c r="N1191" s="57"/>
      <c r="O1191" s="63"/>
      <c r="P1191" s="57"/>
      <c r="Q1191" s="57"/>
      <c r="R1191" s="57"/>
      <c r="S1191" s="57"/>
      <c r="T1191" s="57"/>
      <c r="U1191" s="57"/>
      <c r="V1191" s="57"/>
      <c r="W1191" s="57"/>
      <c r="X1191" s="57"/>
      <c r="Y1191" s="57"/>
      <c r="Z1191" s="57"/>
      <c r="AA1191" s="57"/>
      <c r="AB1191" s="57"/>
      <c r="AC1191" s="57"/>
      <c r="AD1191" s="57"/>
      <c r="AE1191" s="57"/>
      <c r="AF1191" s="64"/>
      <c r="AG1191" s="64"/>
      <c r="AH1191" s="64"/>
      <c r="AI1191" s="64"/>
      <c r="AJ1191" s="61"/>
      <c r="AL1191" s="62"/>
      <c r="AM1191" s="24"/>
      <c r="AS1191" s="24"/>
      <c r="AT1191" s="24"/>
      <c r="AU1191" s="24"/>
      <c r="AV1191" s="24"/>
      <c r="AW1191" s="24"/>
      <c r="AX1191" s="24"/>
      <c r="AZ1191" s="171"/>
      <c r="BA1191" s="171"/>
      <c r="BB1191" s="57"/>
      <c r="BC1191" s="203"/>
      <c r="BD1191" s="24"/>
      <c r="BE1191" s="151"/>
      <c r="BG1191" s="151"/>
      <c r="BI1191" s="151"/>
      <c r="BL1191" s="152"/>
    </row>
    <row r="1192" spans="1:64" s="169" customFormat="1">
      <c r="A1192" s="24"/>
      <c r="B1192" s="24"/>
      <c r="C1192" s="57"/>
      <c r="D1192" s="57"/>
      <c r="E1192" s="57"/>
      <c r="F1192" s="57"/>
      <c r="G1192" s="57"/>
      <c r="H1192" s="57"/>
      <c r="I1192" s="57"/>
      <c r="J1192" s="57"/>
      <c r="K1192" s="57"/>
      <c r="L1192" s="57"/>
      <c r="M1192" s="57"/>
      <c r="N1192" s="57"/>
      <c r="O1192" s="63"/>
      <c r="P1192" s="57"/>
      <c r="Q1192" s="57"/>
      <c r="R1192" s="57"/>
      <c r="S1192" s="57"/>
      <c r="T1192" s="57"/>
      <c r="U1192" s="57"/>
      <c r="V1192" s="57"/>
      <c r="W1192" s="57"/>
      <c r="X1192" s="57"/>
      <c r="Y1192" s="57"/>
      <c r="Z1192" s="57"/>
      <c r="AA1192" s="57"/>
      <c r="AB1192" s="57"/>
      <c r="AC1192" s="57"/>
      <c r="AD1192" s="57"/>
      <c r="AE1192" s="57"/>
      <c r="AF1192" s="64"/>
      <c r="AG1192" s="64"/>
      <c r="AH1192" s="64"/>
      <c r="AI1192" s="64"/>
      <c r="AJ1192" s="61"/>
      <c r="AL1192" s="62"/>
      <c r="AM1192" s="24"/>
      <c r="AS1192" s="24"/>
      <c r="AT1192" s="24"/>
      <c r="AU1192" s="24"/>
      <c r="AV1192" s="24"/>
      <c r="AW1192" s="24"/>
      <c r="AX1192" s="24"/>
      <c r="AZ1192" s="171"/>
      <c r="BA1192" s="171"/>
      <c r="BB1192" s="57"/>
      <c r="BC1192" s="203"/>
      <c r="BD1192" s="24"/>
      <c r="BE1192" s="151"/>
      <c r="BG1192" s="151"/>
      <c r="BI1192" s="151"/>
      <c r="BL1192" s="152"/>
    </row>
    <row r="1193" spans="1:64" s="169" customFormat="1">
      <c r="A1193" s="24"/>
      <c r="B1193" s="24"/>
      <c r="C1193" s="57"/>
      <c r="D1193" s="57"/>
      <c r="E1193" s="57"/>
      <c r="F1193" s="57"/>
      <c r="G1193" s="57"/>
      <c r="H1193" s="57"/>
      <c r="I1193" s="57"/>
      <c r="J1193" s="57"/>
      <c r="K1193" s="57"/>
      <c r="L1193" s="57"/>
      <c r="M1193" s="57"/>
      <c r="N1193" s="57"/>
      <c r="O1193" s="63"/>
      <c r="P1193" s="57"/>
      <c r="Q1193" s="57"/>
      <c r="R1193" s="57"/>
      <c r="S1193" s="57"/>
      <c r="T1193" s="57"/>
      <c r="U1193" s="57"/>
      <c r="V1193" s="57"/>
      <c r="W1193" s="57"/>
      <c r="X1193" s="57"/>
      <c r="Y1193" s="57"/>
      <c r="Z1193" s="57"/>
      <c r="AA1193" s="57"/>
      <c r="AB1193" s="57"/>
      <c r="AC1193" s="57"/>
      <c r="AD1193" s="57"/>
      <c r="AE1193" s="57"/>
      <c r="AF1193" s="64"/>
      <c r="AG1193" s="64"/>
      <c r="AH1193" s="64"/>
      <c r="AI1193" s="64"/>
      <c r="AJ1193" s="61"/>
      <c r="AL1193" s="62"/>
      <c r="AM1193" s="24"/>
      <c r="AS1193" s="24"/>
      <c r="AT1193" s="24"/>
      <c r="AU1193" s="24"/>
      <c r="AV1193" s="24"/>
      <c r="AW1193" s="24"/>
      <c r="AX1193" s="24"/>
      <c r="AZ1193" s="171"/>
      <c r="BA1193" s="171"/>
      <c r="BB1193" s="57"/>
      <c r="BC1193" s="203"/>
      <c r="BD1193" s="24"/>
      <c r="BE1193" s="151"/>
      <c r="BG1193" s="151"/>
      <c r="BI1193" s="151"/>
      <c r="BL1193" s="152"/>
    </row>
    <row r="1194" spans="1:64" s="169" customFormat="1">
      <c r="A1194" s="24"/>
      <c r="B1194" s="24"/>
      <c r="C1194" s="57"/>
      <c r="D1194" s="57"/>
      <c r="E1194" s="57"/>
      <c r="F1194" s="57"/>
      <c r="G1194" s="57"/>
      <c r="H1194" s="57"/>
      <c r="I1194" s="57"/>
      <c r="J1194" s="57"/>
      <c r="K1194" s="57"/>
      <c r="L1194" s="57"/>
      <c r="M1194" s="57"/>
      <c r="N1194" s="57"/>
      <c r="O1194" s="63"/>
      <c r="P1194" s="57"/>
      <c r="Q1194" s="57"/>
      <c r="R1194" s="57"/>
      <c r="S1194" s="57"/>
      <c r="T1194" s="57"/>
      <c r="U1194" s="57"/>
      <c r="V1194" s="57"/>
      <c r="W1194" s="57"/>
      <c r="X1194" s="57"/>
      <c r="Y1194" s="57"/>
      <c r="Z1194" s="57"/>
      <c r="AA1194" s="57"/>
      <c r="AB1194" s="57"/>
      <c r="AC1194" s="57"/>
      <c r="AD1194" s="57"/>
      <c r="AE1194" s="57"/>
      <c r="AF1194" s="64"/>
      <c r="AG1194" s="64"/>
      <c r="AH1194" s="64"/>
      <c r="AI1194" s="64"/>
      <c r="AJ1194" s="61"/>
      <c r="AL1194" s="62"/>
      <c r="AM1194" s="24"/>
      <c r="AS1194" s="24"/>
      <c r="AT1194" s="24"/>
      <c r="AU1194" s="24"/>
      <c r="AV1194" s="24"/>
      <c r="AW1194" s="24"/>
      <c r="AX1194" s="24"/>
      <c r="AZ1194" s="171"/>
      <c r="BA1194" s="171"/>
      <c r="BB1194" s="57"/>
      <c r="BC1194" s="203"/>
      <c r="BD1194" s="24"/>
      <c r="BE1194" s="151"/>
      <c r="BG1194" s="151"/>
      <c r="BI1194" s="151"/>
      <c r="BL1194" s="152"/>
    </row>
    <row r="1195" spans="1:64" s="169" customFormat="1">
      <c r="A1195" s="24"/>
      <c r="B1195" s="24"/>
      <c r="C1195" s="57"/>
      <c r="D1195" s="57"/>
      <c r="E1195" s="57"/>
      <c r="F1195" s="57"/>
      <c r="G1195" s="57"/>
      <c r="H1195" s="57"/>
      <c r="I1195" s="57"/>
      <c r="J1195" s="57"/>
      <c r="K1195" s="57"/>
      <c r="L1195" s="57"/>
      <c r="M1195" s="57"/>
      <c r="N1195" s="57"/>
      <c r="O1195" s="63"/>
      <c r="P1195" s="57"/>
      <c r="Q1195" s="57"/>
      <c r="R1195" s="57"/>
      <c r="S1195" s="57"/>
      <c r="T1195" s="57"/>
      <c r="U1195" s="57"/>
      <c r="V1195" s="57"/>
      <c r="W1195" s="57"/>
      <c r="X1195" s="57"/>
      <c r="Y1195" s="57"/>
      <c r="Z1195" s="57"/>
      <c r="AA1195" s="57"/>
      <c r="AB1195" s="57"/>
      <c r="AC1195" s="57"/>
      <c r="AD1195" s="57"/>
      <c r="AE1195" s="57"/>
      <c r="AF1195" s="64"/>
      <c r="AG1195" s="64"/>
      <c r="AH1195" s="64"/>
      <c r="AI1195" s="64"/>
      <c r="AJ1195" s="61"/>
      <c r="AL1195" s="62"/>
      <c r="AM1195" s="24"/>
      <c r="AS1195" s="24"/>
      <c r="AT1195" s="24"/>
      <c r="AU1195" s="24"/>
      <c r="AV1195" s="24"/>
      <c r="AW1195" s="24"/>
      <c r="AX1195" s="24"/>
      <c r="AZ1195" s="171"/>
      <c r="BA1195" s="171"/>
      <c r="BB1195" s="57"/>
      <c r="BC1195" s="203"/>
      <c r="BD1195" s="24"/>
      <c r="BE1195" s="151"/>
      <c r="BG1195" s="151"/>
      <c r="BI1195" s="151"/>
      <c r="BL1195" s="152"/>
    </row>
    <row r="1196" spans="1:64" s="169" customFormat="1">
      <c r="A1196" s="24"/>
      <c r="B1196" s="24"/>
      <c r="C1196" s="57"/>
      <c r="D1196" s="57"/>
      <c r="E1196" s="57"/>
      <c r="F1196" s="57"/>
      <c r="G1196" s="57"/>
      <c r="H1196" s="57"/>
      <c r="I1196" s="57"/>
      <c r="J1196" s="57"/>
      <c r="K1196" s="57"/>
      <c r="L1196" s="57"/>
      <c r="M1196" s="57"/>
      <c r="N1196" s="57"/>
      <c r="O1196" s="63"/>
      <c r="P1196" s="57"/>
      <c r="Q1196" s="57"/>
      <c r="R1196" s="57"/>
      <c r="S1196" s="57"/>
      <c r="T1196" s="57"/>
      <c r="U1196" s="57"/>
      <c r="V1196" s="57"/>
      <c r="W1196" s="57"/>
      <c r="X1196" s="57"/>
      <c r="Y1196" s="57"/>
      <c r="Z1196" s="57"/>
      <c r="AA1196" s="57"/>
      <c r="AB1196" s="57"/>
      <c r="AC1196" s="57"/>
      <c r="AD1196" s="57"/>
      <c r="AE1196" s="57"/>
      <c r="AF1196" s="64"/>
      <c r="AG1196" s="64"/>
      <c r="AH1196" s="64"/>
      <c r="AI1196" s="64"/>
      <c r="AJ1196" s="61"/>
      <c r="AL1196" s="62"/>
      <c r="AM1196" s="24"/>
      <c r="AS1196" s="24"/>
      <c r="AT1196" s="24"/>
      <c r="AU1196" s="24"/>
      <c r="AV1196" s="24"/>
      <c r="AW1196" s="24"/>
      <c r="AX1196" s="24"/>
      <c r="AZ1196" s="171"/>
      <c r="BA1196" s="171"/>
      <c r="BB1196" s="57"/>
      <c r="BC1196" s="203"/>
      <c r="BD1196" s="24"/>
      <c r="BE1196" s="151"/>
      <c r="BG1196" s="151"/>
      <c r="BI1196" s="151"/>
      <c r="BL1196" s="152"/>
    </row>
    <row r="1197" spans="1:64" s="169" customFormat="1">
      <c r="A1197" s="24"/>
      <c r="B1197" s="24"/>
      <c r="C1197" s="57"/>
      <c r="D1197" s="57"/>
      <c r="E1197" s="57"/>
      <c r="F1197" s="57"/>
      <c r="G1197" s="57"/>
      <c r="H1197" s="57"/>
      <c r="I1197" s="57"/>
      <c r="J1197" s="57"/>
      <c r="K1197" s="57"/>
      <c r="L1197" s="57"/>
      <c r="M1197" s="57"/>
      <c r="N1197" s="57"/>
      <c r="O1197" s="63"/>
      <c r="P1197" s="57"/>
      <c r="Q1197" s="57"/>
      <c r="R1197" s="57"/>
      <c r="S1197" s="57"/>
      <c r="T1197" s="57"/>
      <c r="U1197" s="57"/>
      <c r="V1197" s="57"/>
      <c r="W1197" s="57"/>
      <c r="X1197" s="57"/>
      <c r="Y1197" s="57"/>
      <c r="Z1197" s="57"/>
      <c r="AA1197" s="57"/>
      <c r="AB1197" s="57"/>
      <c r="AC1197" s="57"/>
      <c r="AD1197" s="57"/>
      <c r="AE1197" s="57"/>
      <c r="AF1197" s="64"/>
      <c r="AG1197" s="64"/>
      <c r="AH1197" s="64"/>
      <c r="AI1197" s="64"/>
      <c r="AJ1197" s="61"/>
      <c r="AL1197" s="62"/>
      <c r="AM1197" s="24"/>
      <c r="AS1197" s="24"/>
      <c r="AT1197" s="24"/>
      <c r="AU1197" s="24"/>
      <c r="AV1197" s="24"/>
      <c r="AW1197" s="24"/>
      <c r="AX1197" s="24"/>
      <c r="AZ1197" s="171"/>
      <c r="BA1197" s="171"/>
      <c r="BB1197" s="57"/>
      <c r="BC1197" s="203"/>
      <c r="BD1197" s="24"/>
      <c r="BE1197" s="151"/>
      <c r="BG1197" s="151"/>
      <c r="BI1197" s="151"/>
      <c r="BL1197" s="152"/>
    </row>
    <row r="1198" spans="1:64" s="169" customFormat="1">
      <c r="A1198" s="24"/>
      <c r="B1198" s="24"/>
      <c r="C1198" s="57"/>
      <c r="D1198" s="57"/>
      <c r="E1198" s="57"/>
      <c r="F1198" s="57"/>
      <c r="G1198" s="57"/>
      <c r="H1198" s="57"/>
      <c r="I1198" s="57"/>
      <c r="J1198" s="57"/>
      <c r="K1198" s="57"/>
      <c r="L1198" s="57"/>
      <c r="M1198" s="57"/>
      <c r="N1198" s="57"/>
      <c r="O1198" s="63"/>
      <c r="P1198" s="57"/>
      <c r="Q1198" s="57"/>
      <c r="R1198" s="57"/>
      <c r="S1198" s="57"/>
      <c r="T1198" s="57"/>
      <c r="U1198" s="57"/>
      <c r="V1198" s="57"/>
      <c r="W1198" s="57"/>
      <c r="X1198" s="57"/>
      <c r="Y1198" s="57"/>
      <c r="Z1198" s="57"/>
      <c r="AA1198" s="57"/>
      <c r="AB1198" s="57"/>
      <c r="AC1198" s="57"/>
      <c r="AD1198" s="57"/>
      <c r="AE1198" s="57"/>
      <c r="AF1198" s="64"/>
      <c r="AG1198" s="64"/>
      <c r="AH1198" s="64"/>
      <c r="AI1198" s="64"/>
      <c r="AJ1198" s="61"/>
      <c r="AL1198" s="62"/>
      <c r="AM1198" s="24"/>
      <c r="AS1198" s="24"/>
      <c r="AT1198" s="24"/>
      <c r="AU1198" s="24"/>
      <c r="AV1198" s="24"/>
      <c r="AW1198" s="24"/>
      <c r="AX1198" s="24"/>
      <c r="AZ1198" s="171"/>
      <c r="BA1198" s="171"/>
      <c r="BB1198" s="57"/>
      <c r="BC1198" s="203"/>
      <c r="BD1198" s="24"/>
      <c r="BE1198" s="151"/>
      <c r="BG1198" s="151"/>
      <c r="BI1198" s="151"/>
      <c r="BL1198" s="152"/>
    </row>
    <row r="1199" spans="1:64" s="169" customFormat="1">
      <c r="A1199" s="24"/>
      <c r="B1199" s="24"/>
      <c r="C1199" s="57"/>
      <c r="D1199" s="57"/>
      <c r="E1199" s="57"/>
      <c r="F1199" s="57"/>
      <c r="G1199" s="57"/>
      <c r="H1199" s="57"/>
      <c r="I1199" s="57"/>
      <c r="J1199" s="57"/>
      <c r="K1199" s="57"/>
      <c r="L1199" s="57"/>
      <c r="M1199" s="57"/>
      <c r="N1199" s="57"/>
      <c r="O1199" s="63"/>
      <c r="P1199" s="57"/>
      <c r="Q1199" s="57"/>
      <c r="R1199" s="57"/>
      <c r="S1199" s="57"/>
      <c r="T1199" s="57"/>
      <c r="U1199" s="57"/>
      <c r="V1199" s="57"/>
      <c r="W1199" s="57"/>
      <c r="X1199" s="57"/>
      <c r="Y1199" s="57"/>
      <c r="Z1199" s="57"/>
      <c r="AA1199" s="57"/>
      <c r="AB1199" s="57"/>
      <c r="AC1199" s="57"/>
      <c r="AD1199" s="57"/>
      <c r="AE1199" s="57"/>
      <c r="AF1199" s="64"/>
      <c r="AG1199" s="64"/>
      <c r="AH1199" s="64"/>
      <c r="AI1199" s="64"/>
      <c r="AJ1199" s="61"/>
      <c r="AL1199" s="62"/>
      <c r="AM1199" s="24"/>
      <c r="AS1199" s="24"/>
      <c r="AT1199" s="24"/>
      <c r="AU1199" s="24"/>
      <c r="AV1199" s="24"/>
      <c r="AW1199" s="24"/>
      <c r="AX1199" s="24"/>
      <c r="AZ1199" s="171"/>
      <c r="BA1199" s="171"/>
      <c r="BB1199" s="57"/>
      <c r="BC1199" s="203"/>
      <c r="BD1199" s="24"/>
      <c r="BE1199" s="151"/>
      <c r="BG1199" s="151"/>
      <c r="BI1199" s="151"/>
      <c r="BL1199" s="152"/>
    </row>
    <row r="1200" spans="1:64" s="169" customFormat="1">
      <c r="A1200" s="24"/>
      <c r="B1200" s="24"/>
      <c r="C1200" s="57"/>
      <c r="D1200" s="57"/>
      <c r="E1200" s="57"/>
      <c r="F1200" s="57"/>
      <c r="G1200" s="57"/>
      <c r="H1200" s="57"/>
      <c r="I1200" s="57"/>
      <c r="J1200" s="57"/>
      <c r="K1200" s="57"/>
      <c r="L1200" s="57"/>
      <c r="M1200" s="57"/>
      <c r="N1200" s="57"/>
      <c r="O1200" s="63"/>
      <c r="P1200" s="57"/>
      <c r="Q1200" s="57"/>
      <c r="R1200" s="57"/>
      <c r="S1200" s="57"/>
      <c r="T1200" s="57"/>
      <c r="U1200" s="57"/>
      <c r="V1200" s="57"/>
      <c r="W1200" s="57"/>
      <c r="X1200" s="57"/>
      <c r="Y1200" s="57"/>
      <c r="Z1200" s="57"/>
      <c r="AA1200" s="57"/>
      <c r="AB1200" s="57"/>
      <c r="AC1200" s="57"/>
      <c r="AD1200" s="57"/>
      <c r="AE1200" s="57"/>
      <c r="AF1200" s="64"/>
      <c r="AG1200" s="64"/>
      <c r="AH1200" s="64"/>
      <c r="AI1200" s="64"/>
      <c r="AJ1200" s="61"/>
      <c r="AL1200" s="62"/>
      <c r="AM1200" s="24"/>
      <c r="AS1200" s="24"/>
      <c r="AT1200" s="24"/>
      <c r="AU1200" s="24"/>
      <c r="AV1200" s="24"/>
      <c r="AW1200" s="24"/>
      <c r="AX1200" s="24"/>
      <c r="AZ1200" s="171"/>
      <c r="BA1200" s="171"/>
      <c r="BB1200" s="57"/>
      <c r="BC1200" s="203"/>
      <c r="BD1200" s="24"/>
      <c r="BE1200" s="151"/>
      <c r="BG1200" s="151"/>
      <c r="BI1200" s="151"/>
      <c r="BL1200" s="152"/>
    </row>
    <row r="1201" spans="1:64" s="169" customFormat="1">
      <c r="A1201" s="24"/>
      <c r="B1201" s="24"/>
      <c r="C1201" s="57"/>
      <c r="D1201" s="57"/>
      <c r="E1201" s="57"/>
      <c r="F1201" s="57"/>
      <c r="G1201" s="57"/>
      <c r="H1201" s="57"/>
      <c r="I1201" s="57"/>
      <c r="J1201" s="57"/>
      <c r="K1201" s="57"/>
      <c r="L1201" s="57"/>
      <c r="M1201" s="57"/>
      <c r="N1201" s="57"/>
      <c r="O1201" s="63"/>
      <c r="P1201" s="57"/>
      <c r="Q1201" s="57"/>
      <c r="R1201" s="57"/>
      <c r="S1201" s="57"/>
      <c r="T1201" s="57"/>
      <c r="U1201" s="57"/>
      <c r="V1201" s="57"/>
      <c r="W1201" s="57"/>
      <c r="X1201" s="57"/>
      <c r="Y1201" s="57"/>
      <c r="Z1201" s="57"/>
      <c r="AA1201" s="57"/>
      <c r="AB1201" s="57"/>
      <c r="AC1201" s="57"/>
      <c r="AD1201" s="57"/>
      <c r="AE1201" s="57"/>
      <c r="AF1201" s="64"/>
      <c r="AG1201" s="64"/>
      <c r="AH1201" s="64"/>
      <c r="AI1201" s="64"/>
      <c r="AJ1201" s="61"/>
      <c r="AL1201" s="62"/>
      <c r="AM1201" s="24"/>
      <c r="AS1201" s="24"/>
      <c r="AT1201" s="24"/>
      <c r="AU1201" s="24"/>
      <c r="AV1201" s="24"/>
      <c r="AW1201" s="24"/>
      <c r="AX1201" s="24"/>
      <c r="AZ1201" s="171"/>
      <c r="BA1201" s="171"/>
      <c r="BB1201" s="57"/>
      <c r="BC1201" s="203"/>
      <c r="BD1201" s="24"/>
      <c r="BE1201" s="151"/>
      <c r="BG1201" s="151"/>
      <c r="BI1201" s="151"/>
      <c r="BL1201" s="152"/>
    </row>
    <row r="1202" spans="1:64" s="169" customFormat="1">
      <c r="A1202" s="24"/>
      <c r="B1202" s="24"/>
      <c r="C1202" s="57"/>
      <c r="D1202" s="57"/>
      <c r="E1202" s="57"/>
      <c r="F1202" s="57"/>
      <c r="G1202" s="57"/>
      <c r="H1202" s="57"/>
      <c r="I1202" s="57"/>
      <c r="J1202" s="57"/>
      <c r="K1202" s="57"/>
      <c r="L1202" s="57"/>
      <c r="M1202" s="57"/>
      <c r="N1202" s="57"/>
      <c r="O1202" s="63"/>
      <c r="P1202" s="57"/>
      <c r="Q1202" s="57"/>
      <c r="R1202" s="57"/>
      <c r="S1202" s="57"/>
      <c r="T1202" s="57"/>
      <c r="U1202" s="57"/>
      <c r="V1202" s="57"/>
      <c r="W1202" s="57"/>
      <c r="X1202" s="57"/>
      <c r="Y1202" s="57"/>
      <c r="Z1202" s="57"/>
      <c r="AA1202" s="57"/>
      <c r="AB1202" s="57"/>
      <c r="AC1202" s="57"/>
      <c r="AD1202" s="57"/>
      <c r="AE1202" s="57"/>
      <c r="AF1202" s="64"/>
      <c r="AG1202" s="64"/>
      <c r="AH1202" s="64"/>
      <c r="AI1202" s="64"/>
      <c r="AJ1202" s="61"/>
      <c r="AL1202" s="62"/>
      <c r="AM1202" s="24"/>
      <c r="AS1202" s="24"/>
      <c r="AT1202" s="24"/>
      <c r="AU1202" s="24"/>
      <c r="AV1202" s="24"/>
      <c r="AW1202" s="24"/>
      <c r="AX1202" s="24"/>
      <c r="AZ1202" s="171"/>
      <c r="BA1202" s="171"/>
      <c r="BB1202" s="57"/>
      <c r="BC1202" s="203"/>
      <c r="BD1202" s="24"/>
      <c r="BE1202" s="151"/>
      <c r="BG1202" s="151"/>
      <c r="BI1202" s="151"/>
      <c r="BL1202" s="152"/>
    </row>
    <row r="1203" spans="1:64" s="169" customFormat="1">
      <c r="A1203" s="24"/>
      <c r="B1203" s="24"/>
      <c r="C1203" s="57"/>
      <c r="D1203" s="57"/>
      <c r="E1203" s="57"/>
      <c r="F1203" s="57"/>
      <c r="G1203" s="57"/>
      <c r="H1203" s="57"/>
      <c r="I1203" s="57"/>
      <c r="J1203" s="57"/>
      <c r="K1203" s="57"/>
      <c r="L1203" s="57"/>
      <c r="M1203" s="57"/>
      <c r="N1203" s="57"/>
      <c r="O1203" s="63"/>
      <c r="P1203" s="57"/>
      <c r="Q1203" s="57"/>
      <c r="R1203" s="57"/>
      <c r="S1203" s="57"/>
      <c r="T1203" s="57"/>
      <c r="U1203" s="57"/>
      <c r="V1203" s="57"/>
      <c r="W1203" s="57"/>
      <c r="X1203" s="57"/>
      <c r="Y1203" s="57"/>
      <c r="Z1203" s="57"/>
      <c r="AA1203" s="57"/>
      <c r="AB1203" s="57"/>
      <c r="AC1203" s="57"/>
      <c r="AD1203" s="57"/>
      <c r="AE1203" s="57"/>
      <c r="AF1203" s="64"/>
      <c r="AG1203" s="64"/>
      <c r="AH1203" s="64"/>
      <c r="AI1203" s="64"/>
      <c r="AJ1203" s="61"/>
      <c r="AL1203" s="62"/>
      <c r="AM1203" s="24"/>
      <c r="AS1203" s="24"/>
      <c r="AT1203" s="24"/>
      <c r="AU1203" s="24"/>
      <c r="AV1203" s="24"/>
      <c r="AW1203" s="24"/>
      <c r="AX1203" s="24"/>
      <c r="AZ1203" s="171"/>
      <c r="BA1203" s="171"/>
      <c r="BB1203" s="57"/>
      <c r="BC1203" s="203"/>
      <c r="BD1203" s="24"/>
      <c r="BE1203" s="151"/>
      <c r="BG1203" s="151"/>
      <c r="BI1203" s="151"/>
      <c r="BL1203" s="152"/>
    </row>
    <row r="1204" spans="1:64" s="169" customFormat="1">
      <c r="A1204" s="24"/>
      <c r="B1204" s="24"/>
      <c r="C1204" s="57"/>
      <c r="D1204" s="57"/>
      <c r="E1204" s="57"/>
      <c r="F1204" s="57"/>
      <c r="G1204" s="57"/>
      <c r="H1204" s="57"/>
      <c r="I1204" s="57"/>
      <c r="J1204" s="57"/>
      <c r="K1204" s="57"/>
      <c r="L1204" s="57"/>
      <c r="M1204" s="57"/>
      <c r="N1204" s="57"/>
      <c r="O1204" s="63"/>
      <c r="P1204" s="57"/>
      <c r="Q1204" s="57"/>
      <c r="R1204" s="57"/>
      <c r="S1204" s="57"/>
      <c r="T1204" s="57"/>
      <c r="U1204" s="57"/>
      <c r="V1204" s="57"/>
      <c r="W1204" s="57"/>
      <c r="X1204" s="57"/>
      <c r="Y1204" s="57"/>
      <c r="Z1204" s="57"/>
      <c r="AA1204" s="57"/>
      <c r="AB1204" s="57"/>
      <c r="AC1204" s="57"/>
      <c r="AD1204" s="57"/>
      <c r="AE1204" s="57"/>
      <c r="AF1204" s="64"/>
      <c r="AG1204" s="64"/>
      <c r="AH1204" s="64"/>
      <c r="AI1204" s="64"/>
      <c r="AJ1204" s="61"/>
      <c r="AL1204" s="62"/>
      <c r="AM1204" s="24"/>
      <c r="AS1204" s="24"/>
      <c r="AT1204" s="24"/>
      <c r="AU1204" s="24"/>
      <c r="AV1204" s="24"/>
      <c r="AW1204" s="24"/>
      <c r="AX1204" s="24"/>
      <c r="AZ1204" s="171"/>
      <c r="BA1204" s="171"/>
      <c r="BB1204" s="57"/>
      <c r="BC1204" s="203"/>
      <c r="BD1204" s="24"/>
      <c r="BE1204" s="151"/>
      <c r="BG1204" s="151"/>
      <c r="BI1204" s="151"/>
      <c r="BL1204" s="152"/>
    </row>
    <row r="1205" spans="1:64" s="169" customFormat="1">
      <c r="A1205" s="24"/>
      <c r="B1205" s="24"/>
      <c r="C1205" s="57"/>
      <c r="D1205" s="57"/>
      <c r="E1205" s="57"/>
      <c r="F1205" s="57"/>
      <c r="G1205" s="57"/>
      <c r="H1205" s="57"/>
      <c r="I1205" s="57"/>
      <c r="J1205" s="57"/>
      <c r="K1205" s="57"/>
      <c r="L1205" s="57"/>
      <c r="M1205" s="57"/>
      <c r="N1205" s="57"/>
      <c r="O1205" s="63"/>
      <c r="P1205" s="57"/>
      <c r="Q1205" s="57"/>
      <c r="R1205" s="57"/>
      <c r="S1205" s="57"/>
      <c r="T1205" s="57"/>
      <c r="U1205" s="57"/>
      <c r="V1205" s="57"/>
      <c r="W1205" s="57"/>
      <c r="X1205" s="57"/>
      <c r="Y1205" s="57"/>
      <c r="Z1205" s="57"/>
      <c r="AA1205" s="57"/>
      <c r="AB1205" s="57"/>
      <c r="AC1205" s="57"/>
      <c r="AD1205" s="57"/>
      <c r="AE1205" s="57"/>
      <c r="AF1205" s="64"/>
      <c r="AG1205" s="64"/>
      <c r="AH1205" s="64"/>
      <c r="AI1205" s="64"/>
      <c r="AJ1205" s="61"/>
      <c r="AL1205" s="62"/>
      <c r="AM1205" s="24"/>
      <c r="AS1205" s="24"/>
      <c r="AT1205" s="24"/>
      <c r="AU1205" s="24"/>
      <c r="AV1205" s="24"/>
      <c r="AW1205" s="24"/>
      <c r="AX1205" s="24"/>
      <c r="AZ1205" s="171"/>
      <c r="BA1205" s="171"/>
      <c r="BB1205" s="57"/>
      <c r="BC1205" s="203"/>
      <c r="BD1205" s="24"/>
      <c r="BE1205" s="151"/>
      <c r="BG1205" s="151"/>
      <c r="BI1205" s="151"/>
      <c r="BL1205" s="152"/>
    </row>
    <row r="1206" spans="1:64" s="169" customFormat="1">
      <c r="A1206" s="24"/>
      <c r="B1206" s="24"/>
      <c r="C1206" s="57"/>
      <c r="D1206" s="57"/>
      <c r="E1206" s="57"/>
      <c r="F1206" s="57"/>
      <c r="G1206" s="57"/>
      <c r="H1206" s="57"/>
      <c r="I1206" s="57"/>
      <c r="J1206" s="57"/>
      <c r="K1206" s="57"/>
      <c r="L1206" s="57"/>
      <c r="M1206" s="57"/>
      <c r="N1206" s="57"/>
      <c r="O1206" s="63"/>
      <c r="P1206" s="57"/>
      <c r="Q1206" s="57"/>
      <c r="R1206" s="57"/>
      <c r="S1206" s="57"/>
      <c r="T1206" s="57"/>
      <c r="U1206" s="57"/>
      <c r="V1206" s="57"/>
      <c r="W1206" s="57"/>
      <c r="X1206" s="57"/>
      <c r="Y1206" s="57"/>
      <c r="Z1206" s="57"/>
      <c r="AA1206" s="57"/>
      <c r="AB1206" s="57"/>
      <c r="AC1206" s="57"/>
      <c r="AD1206" s="57"/>
      <c r="AE1206" s="57"/>
      <c r="AF1206" s="64"/>
      <c r="AG1206" s="64"/>
      <c r="AH1206" s="64"/>
      <c r="AI1206" s="64"/>
      <c r="AJ1206" s="61"/>
      <c r="AL1206" s="62"/>
      <c r="AM1206" s="24"/>
      <c r="AS1206" s="24"/>
      <c r="AT1206" s="24"/>
      <c r="AU1206" s="24"/>
      <c r="AV1206" s="24"/>
      <c r="AW1206" s="24"/>
      <c r="AX1206" s="24"/>
      <c r="AZ1206" s="171"/>
      <c r="BA1206" s="171"/>
      <c r="BB1206" s="57"/>
      <c r="BC1206" s="203"/>
      <c r="BD1206" s="24"/>
      <c r="BE1206" s="151"/>
      <c r="BG1206" s="151"/>
      <c r="BI1206" s="151"/>
      <c r="BL1206" s="152"/>
    </row>
    <row r="1207" spans="1:64" s="169" customFormat="1">
      <c r="A1207" s="24"/>
      <c r="B1207" s="24"/>
      <c r="C1207" s="57"/>
      <c r="D1207" s="57"/>
      <c r="E1207" s="57"/>
      <c r="F1207" s="57"/>
      <c r="G1207" s="57"/>
      <c r="H1207" s="57"/>
      <c r="I1207" s="57"/>
      <c r="J1207" s="57"/>
      <c r="K1207" s="57"/>
      <c r="L1207" s="57"/>
      <c r="M1207" s="57"/>
      <c r="N1207" s="57"/>
      <c r="O1207" s="63"/>
      <c r="P1207" s="57"/>
      <c r="Q1207" s="57"/>
      <c r="R1207" s="57"/>
      <c r="S1207" s="57"/>
      <c r="T1207" s="57"/>
      <c r="U1207" s="57"/>
      <c r="V1207" s="57"/>
      <c r="W1207" s="57"/>
      <c r="X1207" s="57"/>
      <c r="Y1207" s="57"/>
      <c r="Z1207" s="57"/>
      <c r="AA1207" s="57"/>
      <c r="AB1207" s="57"/>
      <c r="AC1207" s="57"/>
      <c r="AD1207" s="57"/>
      <c r="AE1207" s="57"/>
      <c r="AF1207" s="64"/>
      <c r="AG1207" s="64"/>
      <c r="AH1207" s="64"/>
      <c r="AI1207" s="64"/>
      <c r="AJ1207" s="61"/>
      <c r="AL1207" s="62"/>
      <c r="AM1207" s="24"/>
      <c r="AS1207" s="24"/>
      <c r="AT1207" s="24"/>
      <c r="AU1207" s="24"/>
      <c r="AV1207" s="24"/>
      <c r="AW1207" s="24"/>
      <c r="AX1207" s="24"/>
      <c r="AZ1207" s="171"/>
      <c r="BA1207" s="171"/>
      <c r="BB1207" s="57"/>
      <c r="BC1207" s="203"/>
      <c r="BD1207" s="24"/>
      <c r="BE1207" s="151"/>
      <c r="BG1207" s="151"/>
      <c r="BI1207" s="151"/>
      <c r="BL1207" s="152"/>
    </row>
    <row r="1208" spans="1:64" s="169" customFormat="1">
      <c r="A1208" s="24"/>
      <c r="B1208" s="24"/>
      <c r="C1208" s="57"/>
      <c r="D1208" s="57"/>
      <c r="E1208" s="57"/>
      <c r="F1208" s="57"/>
      <c r="G1208" s="57"/>
      <c r="H1208" s="57"/>
      <c r="I1208" s="57"/>
      <c r="J1208" s="57"/>
      <c r="K1208" s="57"/>
      <c r="L1208" s="57"/>
      <c r="M1208" s="57"/>
      <c r="N1208" s="57"/>
      <c r="O1208" s="63"/>
      <c r="P1208" s="57"/>
      <c r="Q1208" s="57"/>
      <c r="R1208" s="57"/>
      <c r="S1208" s="57"/>
      <c r="T1208" s="57"/>
      <c r="U1208" s="57"/>
      <c r="V1208" s="57"/>
      <c r="W1208" s="57"/>
      <c r="X1208" s="57"/>
      <c r="Y1208" s="57"/>
      <c r="Z1208" s="57"/>
      <c r="AA1208" s="57"/>
      <c r="AB1208" s="57"/>
      <c r="AC1208" s="57"/>
      <c r="AD1208" s="57"/>
      <c r="AE1208" s="57"/>
      <c r="AF1208" s="64"/>
      <c r="AG1208" s="64"/>
      <c r="AH1208" s="64"/>
      <c r="AI1208" s="64"/>
      <c r="AJ1208" s="61"/>
      <c r="AL1208" s="62"/>
      <c r="AM1208" s="24"/>
      <c r="AS1208" s="24"/>
      <c r="AT1208" s="24"/>
      <c r="AU1208" s="24"/>
      <c r="AV1208" s="24"/>
      <c r="AW1208" s="24"/>
      <c r="AX1208" s="24"/>
      <c r="AZ1208" s="171"/>
      <c r="BA1208" s="171"/>
      <c r="BB1208" s="57"/>
      <c r="BC1208" s="203"/>
      <c r="BD1208" s="24"/>
      <c r="BE1208" s="151"/>
      <c r="BG1208" s="151"/>
      <c r="BI1208" s="151"/>
      <c r="BL1208" s="152"/>
    </row>
    <row r="1209" spans="1:64" s="169" customFormat="1">
      <c r="A1209" s="24"/>
      <c r="B1209" s="24"/>
      <c r="C1209" s="57"/>
      <c r="D1209" s="57"/>
      <c r="E1209" s="57"/>
      <c r="F1209" s="57"/>
      <c r="G1209" s="57"/>
      <c r="H1209" s="57"/>
      <c r="I1209" s="57"/>
      <c r="J1209" s="57"/>
      <c r="K1209" s="57"/>
      <c r="L1209" s="57"/>
      <c r="M1209" s="57"/>
      <c r="N1209" s="57"/>
      <c r="O1209" s="63"/>
      <c r="P1209" s="57"/>
      <c r="Q1209" s="57"/>
      <c r="R1209" s="57"/>
      <c r="S1209" s="57"/>
      <c r="T1209" s="57"/>
      <c r="U1209" s="57"/>
      <c r="V1209" s="57"/>
      <c r="W1209" s="57"/>
      <c r="X1209" s="57"/>
      <c r="Y1209" s="57"/>
      <c r="Z1209" s="57"/>
      <c r="AA1209" s="57"/>
      <c r="AB1209" s="57"/>
      <c r="AC1209" s="57"/>
      <c r="AD1209" s="57"/>
      <c r="AE1209" s="57"/>
      <c r="AF1209" s="64"/>
      <c r="AG1209" s="64"/>
      <c r="AH1209" s="64"/>
      <c r="AI1209" s="64"/>
      <c r="AJ1209" s="61"/>
      <c r="AL1209" s="62"/>
      <c r="AM1209" s="24"/>
      <c r="AS1209" s="24"/>
      <c r="AT1209" s="24"/>
      <c r="AU1209" s="24"/>
      <c r="AV1209" s="24"/>
      <c r="AW1209" s="24"/>
      <c r="AX1209" s="24"/>
      <c r="AZ1209" s="171"/>
      <c r="BA1209" s="171"/>
      <c r="BB1209" s="57"/>
      <c r="BC1209" s="203"/>
      <c r="BD1209" s="24"/>
      <c r="BE1209" s="151"/>
      <c r="BG1209" s="151"/>
      <c r="BI1209" s="151"/>
      <c r="BL1209" s="152"/>
    </row>
    <row r="1210" spans="1:64" s="169" customFormat="1">
      <c r="A1210" s="24"/>
      <c r="B1210" s="24"/>
      <c r="C1210" s="57"/>
      <c r="D1210" s="57"/>
      <c r="E1210" s="57"/>
      <c r="F1210" s="57"/>
      <c r="G1210" s="57"/>
      <c r="H1210" s="57"/>
      <c r="I1210" s="57"/>
      <c r="J1210" s="57"/>
      <c r="K1210" s="57"/>
      <c r="L1210" s="57"/>
      <c r="M1210" s="57"/>
      <c r="N1210" s="57"/>
      <c r="O1210" s="63"/>
      <c r="P1210" s="57"/>
      <c r="Q1210" s="57"/>
      <c r="R1210" s="57"/>
      <c r="S1210" s="57"/>
      <c r="T1210" s="57"/>
      <c r="U1210" s="57"/>
      <c r="V1210" s="57"/>
      <c r="W1210" s="57"/>
      <c r="X1210" s="57"/>
      <c r="Y1210" s="57"/>
      <c r="Z1210" s="57"/>
      <c r="AA1210" s="57"/>
      <c r="AB1210" s="57"/>
      <c r="AC1210" s="57"/>
      <c r="AD1210" s="57"/>
      <c r="AE1210" s="57"/>
      <c r="AF1210" s="64"/>
      <c r="AG1210" s="64"/>
      <c r="AH1210" s="64"/>
      <c r="AI1210" s="64"/>
      <c r="AJ1210" s="61"/>
      <c r="AL1210" s="62"/>
      <c r="AM1210" s="24"/>
      <c r="AS1210" s="24"/>
      <c r="AT1210" s="24"/>
      <c r="AU1210" s="24"/>
      <c r="AV1210" s="24"/>
      <c r="AW1210" s="24"/>
      <c r="AX1210" s="24"/>
      <c r="AZ1210" s="171"/>
      <c r="BA1210" s="171"/>
      <c r="BB1210" s="57"/>
      <c r="BC1210" s="203"/>
      <c r="BD1210" s="24"/>
      <c r="BE1210" s="151"/>
      <c r="BG1210" s="151"/>
      <c r="BI1210" s="151"/>
      <c r="BL1210" s="152"/>
    </row>
    <row r="1211" spans="1:64" s="169" customFormat="1">
      <c r="A1211" s="24"/>
      <c r="B1211" s="24"/>
      <c r="C1211" s="57"/>
      <c r="D1211" s="57"/>
      <c r="E1211" s="57"/>
      <c r="F1211" s="57"/>
      <c r="G1211" s="57"/>
      <c r="H1211" s="57"/>
      <c r="I1211" s="57"/>
      <c r="J1211" s="57"/>
      <c r="K1211" s="57"/>
      <c r="L1211" s="57"/>
      <c r="M1211" s="57"/>
      <c r="N1211" s="57"/>
      <c r="O1211" s="63"/>
      <c r="P1211" s="57"/>
      <c r="Q1211" s="57"/>
      <c r="R1211" s="57"/>
      <c r="S1211" s="57"/>
      <c r="T1211" s="57"/>
      <c r="U1211" s="57"/>
      <c r="V1211" s="57"/>
      <c r="W1211" s="57"/>
      <c r="X1211" s="57"/>
      <c r="Y1211" s="57"/>
      <c r="Z1211" s="57"/>
      <c r="AA1211" s="57"/>
      <c r="AB1211" s="57"/>
      <c r="AC1211" s="57"/>
      <c r="AD1211" s="57"/>
      <c r="AE1211" s="57"/>
      <c r="AF1211" s="64"/>
      <c r="AG1211" s="64"/>
      <c r="AH1211" s="64"/>
      <c r="AI1211" s="64"/>
      <c r="AJ1211" s="61"/>
      <c r="AL1211" s="62"/>
      <c r="AM1211" s="24"/>
      <c r="AS1211" s="24"/>
      <c r="AT1211" s="24"/>
      <c r="AU1211" s="24"/>
      <c r="AV1211" s="24"/>
      <c r="AW1211" s="24"/>
      <c r="AX1211" s="24"/>
      <c r="AZ1211" s="171"/>
      <c r="BA1211" s="171"/>
      <c r="BB1211" s="57"/>
      <c r="BC1211" s="203"/>
      <c r="BD1211" s="24"/>
      <c r="BE1211" s="151"/>
      <c r="BG1211" s="151"/>
      <c r="BI1211" s="151"/>
      <c r="BL1211" s="152"/>
    </row>
    <row r="1212" spans="1:64" s="169" customFormat="1">
      <c r="A1212" s="24"/>
      <c r="B1212" s="24"/>
      <c r="C1212" s="57"/>
      <c r="D1212" s="57"/>
      <c r="E1212" s="57"/>
      <c r="F1212" s="57"/>
      <c r="G1212" s="57"/>
      <c r="H1212" s="57"/>
      <c r="I1212" s="57"/>
      <c r="J1212" s="57"/>
      <c r="K1212" s="57"/>
      <c r="L1212" s="57"/>
      <c r="M1212" s="57"/>
      <c r="N1212" s="57"/>
      <c r="O1212" s="63"/>
      <c r="P1212" s="57"/>
      <c r="Q1212" s="57"/>
      <c r="R1212" s="57"/>
      <c r="S1212" s="57"/>
      <c r="T1212" s="57"/>
      <c r="U1212" s="57"/>
      <c r="V1212" s="57"/>
      <c r="W1212" s="57"/>
      <c r="X1212" s="57"/>
      <c r="Y1212" s="57"/>
      <c r="Z1212" s="57"/>
      <c r="AA1212" s="57"/>
      <c r="AB1212" s="57"/>
      <c r="AC1212" s="57"/>
      <c r="AD1212" s="57"/>
      <c r="AE1212" s="57"/>
      <c r="AF1212" s="64"/>
      <c r="AG1212" s="64"/>
      <c r="AH1212" s="64"/>
      <c r="AI1212" s="64"/>
      <c r="AJ1212" s="61"/>
      <c r="AL1212" s="62"/>
      <c r="AM1212" s="24"/>
      <c r="AS1212" s="24"/>
      <c r="AT1212" s="24"/>
      <c r="AU1212" s="24"/>
      <c r="AV1212" s="24"/>
      <c r="AW1212" s="24"/>
      <c r="AX1212" s="24"/>
      <c r="AZ1212" s="171"/>
      <c r="BA1212" s="171"/>
      <c r="BB1212" s="57"/>
      <c r="BC1212" s="203"/>
      <c r="BD1212" s="24"/>
      <c r="BE1212" s="151"/>
      <c r="BG1212" s="151"/>
      <c r="BI1212" s="151"/>
      <c r="BL1212" s="152"/>
    </row>
    <row r="1213" spans="1:64" s="169" customFormat="1">
      <c r="A1213" s="24"/>
      <c r="B1213" s="24"/>
      <c r="C1213" s="57"/>
      <c r="D1213" s="57"/>
      <c r="E1213" s="57"/>
      <c r="F1213" s="57"/>
      <c r="G1213" s="57"/>
      <c r="H1213" s="57"/>
      <c r="I1213" s="57"/>
      <c r="J1213" s="57"/>
      <c r="K1213" s="57"/>
      <c r="L1213" s="57"/>
      <c r="M1213" s="57"/>
      <c r="N1213" s="57"/>
      <c r="O1213" s="63"/>
      <c r="P1213" s="57"/>
      <c r="Q1213" s="57"/>
      <c r="R1213" s="57"/>
      <c r="S1213" s="57"/>
      <c r="T1213" s="57"/>
      <c r="U1213" s="57"/>
      <c r="V1213" s="57"/>
      <c r="W1213" s="57"/>
      <c r="X1213" s="57"/>
      <c r="Y1213" s="57"/>
      <c r="Z1213" s="57"/>
      <c r="AA1213" s="57"/>
      <c r="AB1213" s="57"/>
      <c r="AC1213" s="57"/>
      <c r="AD1213" s="57"/>
      <c r="AE1213" s="57"/>
      <c r="AF1213" s="64"/>
      <c r="AG1213" s="64"/>
      <c r="AH1213" s="64"/>
      <c r="AI1213" s="64"/>
      <c r="AJ1213" s="61"/>
      <c r="AL1213" s="62"/>
      <c r="AM1213" s="24"/>
      <c r="AS1213" s="24"/>
      <c r="AT1213" s="24"/>
      <c r="AU1213" s="24"/>
      <c r="AV1213" s="24"/>
      <c r="AW1213" s="24"/>
      <c r="AX1213" s="24"/>
      <c r="AZ1213" s="171"/>
      <c r="BA1213" s="171"/>
      <c r="BB1213" s="57"/>
      <c r="BC1213" s="203"/>
      <c r="BD1213" s="24"/>
      <c r="BE1213" s="151"/>
      <c r="BG1213" s="151"/>
      <c r="BI1213" s="151"/>
      <c r="BL1213" s="152"/>
    </row>
    <row r="1214" spans="1:64" s="169" customFormat="1">
      <c r="A1214" s="24"/>
      <c r="B1214" s="24"/>
      <c r="C1214" s="57"/>
      <c r="D1214" s="57"/>
      <c r="E1214" s="57"/>
      <c r="F1214" s="57"/>
      <c r="G1214" s="57"/>
      <c r="H1214" s="57"/>
      <c r="I1214" s="57"/>
      <c r="J1214" s="57"/>
      <c r="K1214" s="57"/>
      <c r="L1214" s="57"/>
      <c r="M1214" s="57"/>
      <c r="N1214" s="57"/>
      <c r="O1214" s="63"/>
      <c r="P1214" s="57"/>
      <c r="Q1214" s="57"/>
      <c r="R1214" s="57"/>
      <c r="S1214" s="57"/>
      <c r="T1214" s="57"/>
      <c r="U1214" s="57"/>
      <c r="V1214" s="57"/>
      <c r="W1214" s="57"/>
      <c r="X1214" s="57"/>
      <c r="Y1214" s="57"/>
      <c r="Z1214" s="57"/>
      <c r="AA1214" s="57"/>
      <c r="AB1214" s="57"/>
      <c r="AC1214" s="57"/>
      <c r="AD1214" s="57"/>
      <c r="AE1214" s="57"/>
      <c r="AF1214" s="64"/>
      <c r="AG1214" s="64"/>
      <c r="AH1214" s="64"/>
      <c r="AI1214" s="64"/>
      <c r="AJ1214" s="61"/>
      <c r="AL1214" s="62"/>
      <c r="AM1214" s="24"/>
      <c r="AS1214" s="24"/>
      <c r="AT1214" s="24"/>
      <c r="AU1214" s="24"/>
      <c r="AV1214" s="24"/>
      <c r="AW1214" s="24"/>
      <c r="AX1214" s="24"/>
      <c r="AZ1214" s="171"/>
      <c r="BA1214" s="171"/>
      <c r="BB1214" s="57"/>
      <c r="BC1214" s="203"/>
      <c r="BD1214" s="24"/>
      <c r="BE1214" s="151"/>
      <c r="BG1214" s="151"/>
      <c r="BI1214" s="151"/>
      <c r="BL1214" s="152"/>
    </row>
    <row r="1215" spans="1:64" s="169" customFormat="1">
      <c r="A1215" s="24"/>
      <c r="B1215" s="24"/>
      <c r="C1215" s="57"/>
      <c r="D1215" s="57"/>
      <c r="E1215" s="57"/>
      <c r="F1215" s="57"/>
      <c r="G1215" s="57"/>
      <c r="H1215" s="57"/>
      <c r="I1215" s="57"/>
      <c r="J1215" s="57"/>
      <c r="K1215" s="57"/>
      <c r="L1215" s="57"/>
      <c r="M1215" s="57"/>
      <c r="N1215" s="57"/>
      <c r="O1215" s="63"/>
      <c r="P1215" s="57"/>
      <c r="Q1215" s="57"/>
      <c r="R1215" s="57"/>
      <c r="S1215" s="57"/>
      <c r="T1215" s="57"/>
      <c r="U1215" s="57"/>
      <c r="V1215" s="57"/>
      <c r="W1215" s="57"/>
      <c r="X1215" s="57"/>
      <c r="Y1215" s="57"/>
      <c r="Z1215" s="57"/>
      <c r="AA1215" s="57"/>
      <c r="AB1215" s="57"/>
      <c r="AC1215" s="57"/>
      <c r="AD1215" s="57"/>
      <c r="AE1215" s="57"/>
      <c r="AF1215" s="64"/>
      <c r="AG1215" s="64"/>
      <c r="AH1215" s="64"/>
      <c r="AI1215" s="64"/>
      <c r="AJ1215" s="61"/>
      <c r="AL1215" s="62"/>
      <c r="AM1215" s="24"/>
      <c r="AS1215" s="24"/>
      <c r="AT1215" s="24"/>
      <c r="AU1215" s="24"/>
      <c r="AV1215" s="24"/>
      <c r="AW1215" s="24"/>
      <c r="AX1215" s="24"/>
      <c r="AZ1215" s="171"/>
      <c r="BA1215" s="171"/>
      <c r="BB1215" s="57"/>
      <c r="BC1215" s="203"/>
      <c r="BD1215" s="24"/>
      <c r="BE1215" s="151"/>
      <c r="BG1215" s="151"/>
      <c r="BI1215" s="151"/>
      <c r="BL1215" s="152"/>
    </row>
    <row r="1216" spans="1:64" s="169" customFormat="1">
      <c r="A1216" s="24"/>
      <c r="B1216" s="24"/>
      <c r="C1216" s="57"/>
      <c r="D1216" s="57"/>
      <c r="E1216" s="57"/>
      <c r="F1216" s="57"/>
      <c r="G1216" s="57"/>
      <c r="H1216" s="57"/>
      <c r="I1216" s="57"/>
      <c r="J1216" s="57"/>
      <c r="K1216" s="57"/>
      <c r="L1216" s="57"/>
      <c r="M1216" s="57"/>
      <c r="N1216" s="57"/>
      <c r="O1216" s="63"/>
      <c r="P1216" s="57"/>
      <c r="Q1216" s="57"/>
      <c r="R1216" s="57"/>
      <c r="S1216" s="57"/>
      <c r="T1216" s="57"/>
      <c r="U1216" s="57"/>
      <c r="V1216" s="57"/>
      <c r="W1216" s="57"/>
      <c r="X1216" s="57"/>
      <c r="Y1216" s="57"/>
      <c r="Z1216" s="57"/>
      <c r="AA1216" s="57"/>
      <c r="AB1216" s="57"/>
      <c r="AC1216" s="57"/>
      <c r="AD1216" s="57"/>
      <c r="AE1216" s="57"/>
      <c r="AF1216" s="64"/>
      <c r="AG1216" s="64"/>
      <c r="AH1216" s="64"/>
      <c r="AI1216" s="64"/>
      <c r="AJ1216" s="61"/>
      <c r="AL1216" s="62"/>
      <c r="AM1216" s="24"/>
      <c r="AS1216" s="24"/>
      <c r="AT1216" s="24"/>
      <c r="AU1216" s="24"/>
      <c r="AV1216" s="24"/>
      <c r="AW1216" s="24"/>
      <c r="AX1216" s="24"/>
      <c r="AZ1216" s="171"/>
      <c r="BA1216" s="171"/>
      <c r="BB1216" s="57"/>
      <c r="BC1216" s="203"/>
      <c r="BD1216" s="24"/>
      <c r="BE1216" s="151"/>
      <c r="BG1216" s="151"/>
      <c r="BI1216" s="151"/>
      <c r="BL1216" s="152"/>
    </row>
    <row r="1217" spans="1:64" s="169" customFormat="1">
      <c r="A1217" s="24"/>
      <c r="B1217" s="24"/>
      <c r="C1217" s="57"/>
      <c r="D1217" s="57"/>
      <c r="E1217" s="57"/>
      <c r="F1217" s="57"/>
      <c r="G1217" s="57"/>
      <c r="H1217" s="57"/>
      <c r="I1217" s="57"/>
      <c r="J1217" s="57"/>
      <c r="K1217" s="57"/>
      <c r="L1217" s="57"/>
      <c r="M1217" s="57"/>
      <c r="N1217" s="57"/>
      <c r="O1217" s="63"/>
      <c r="P1217" s="57"/>
      <c r="Q1217" s="57"/>
      <c r="R1217" s="57"/>
      <c r="S1217" s="57"/>
      <c r="T1217" s="57"/>
      <c r="U1217" s="57"/>
      <c r="V1217" s="57"/>
      <c r="W1217" s="57"/>
      <c r="X1217" s="57"/>
      <c r="Y1217" s="57"/>
      <c r="Z1217" s="57"/>
      <c r="AA1217" s="57"/>
      <c r="AB1217" s="57"/>
      <c r="AC1217" s="57"/>
      <c r="AD1217" s="57"/>
      <c r="AE1217" s="57"/>
      <c r="AF1217" s="64"/>
      <c r="AG1217" s="64"/>
      <c r="AH1217" s="64"/>
      <c r="AI1217" s="64"/>
      <c r="AJ1217" s="61"/>
      <c r="AL1217" s="62"/>
      <c r="AM1217" s="24"/>
      <c r="AS1217" s="24"/>
      <c r="AT1217" s="24"/>
      <c r="AU1217" s="24"/>
      <c r="AV1217" s="24"/>
      <c r="AW1217" s="24"/>
      <c r="AX1217" s="24"/>
      <c r="AZ1217" s="171"/>
      <c r="BA1217" s="171"/>
      <c r="BB1217" s="57"/>
      <c r="BC1217" s="203"/>
      <c r="BD1217" s="24"/>
      <c r="BE1217" s="151"/>
      <c r="BG1217" s="151"/>
      <c r="BI1217" s="151"/>
      <c r="BL1217" s="152"/>
    </row>
    <row r="1218" spans="1:64" s="169" customFormat="1">
      <c r="A1218" s="24"/>
      <c r="B1218" s="24"/>
      <c r="C1218" s="57"/>
      <c r="D1218" s="57"/>
      <c r="E1218" s="57"/>
      <c r="F1218" s="57"/>
      <c r="G1218" s="57"/>
      <c r="H1218" s="57"/>
      <c r="I1218" s="57"/>
      <c r="J1218" s="57"/>
      <c r="K1218" s="57"/>
      <c r="L1218" s="57"/>
      <c r="M1218" s="57"/>
      <c r="N1218" s="57"/>
      <c r="O1218" s="63"/>
      <c r="P1218" s="57"/>
      <c r="Q1218" s="57"/>
      <c r="R1218" s="57"/>
      <c r="S1218" s="57"/>
      <c r="T1218" s="57"/>
      <c r="U1218" s="57"/>
      <c r="V1218" s="57"/>
      <c r="W1218" s="57"/>
      <c r="X1218" s="57"/>
      <c r="Y1218" s="57"/>
      <c r="Z1218" s="57"/>
      <c r="AA1218" s="57"/>
      <c r="AB1218" s="57"/>
      <c r="AC1218" s="57"/>
      <c r="AD1218" s="57"/>
      <c r="AE1218" s="57"/>
      <c r="AF1218" s="64"/>
      <c r="AG1218" s="64"/>
      <c r="AH1218" s="64"/>
      <c r="AI1218" s="64"/>
      <c r="AJ1218" s="61"/>
      <c r="AL1218" s="62"/>
      <c r="AM1218" s="24"/>
      <c r="AS1218" s="24"/>
      <c r="AT1218" s="24"/>
      <c r="AU1218" s="24"/>
      <c r="AV1218" s="24"/>
      <c r="AW1218" s="24"/>
      <c r="AX1218" s="24"/>
      <c r="AZ1218" s="171"/>
      <c r="BA1218" s="171"/>
      <c r="BB1218" s="57"/>
      <c r="BC1218" s="203"/>
      <c r="BD1218" s="24"/>
      <c r="BE1218" s="151"/>
      <c r="BG1218" s="151"/>
      <c r="BI1218" s="151"/>
      <c r="BL1218" s="152"/>
    </row>
    <row r="1219" spans="1:64" s="169" customFormat="1">
      <c r="A1219" s="24"/>
      <c r="B1219" s="24"/>
      <c r="C1219" s="57"/>
      <c r="D1219" s="57"/>
      <c r="E1219" s="57"/>
      <c r="F1219" s="57"/>
      <c r="G1219" s="57"/>
      <c r="H1219" s="57"/>
      <c r="I1219" s="57"/>
      <c r="J1219" s="57"/>
      <c r="K1219" s="57"/>
      <c r="L1219" s="57"/>
      <c r="M1219" s="57"/>
      <c r="N1219" s="57"/>
      <c r="O1219" s="63"/>
      <c r="P1219" s="57"/>
      <c r="Q1219" s="57"/>
      <c r="R1219" s="57"/>
      <c r="S1219" s="57"/>
      <c r="T1219" s="57"/>
      <c r="U1219" s="57"/>
      <c r="V1219" s="57"/>
      <c r="W1219" s="57"/>
      <c r="X1219" s="57"/>
      <c r="Y1219" s="57"/>
      <c r="Z1219" s="57"/>
      <c r="AA1219" s="57"/>
      <c r="AB1219" s="57"/>
      <c r="AC1219" s="57"/>
      <c r="AD1219" s="57"/>
      <c r="AE1219" s="57"/>
      <c r="AF1219" s="64"/>
      <c r="AG1219" s="64"/>
      <c r="AH1219" s="64"/>
      <c r="AI1219" s="64"/>
      <c r="AJ1219" s="61"/>
      <c r="AL1219" s="62"/>
      <c r="AM1219" s="24"/>
      <c r="AS1219" s="24"/>
      <c r="AT1219" s="24"/>
      <c r="AU1219" s="24"/>
      <c r="AV1219" s="24"/>
      <c r="AW1219" s="24"/>
      <c r="AX1219" s="24"/>
      <c r="AZ1219" s="171"/>
      <c r="BA1219" s="171"/>
      <c r="BB1219" s="57"/>
      <c r="BC1219" s="203"/>
      <c r="BD1219" s="24"/>
      <c r="BE1219" s="151"/>
      <c r="BG1219" s="151"/>
      <c r="BI1219" s="151"/>
      <c r="BL1219" s="152"/>
    </row>
    <row r="1220" spans="1:64" s="169" customFormat="1">
      <c r="A1220" s="24"/>
      <c r="B1220" s="24"/>
      <c r="C1220" s="57"/>
      <c r="D1220" s="57"/>
      <c r="E1220" s="57"/>
      <c r="F1220" s="57"/>
      <c r="G1220" s="57"/>
      <c r="H1220" s="57"/>
      <c r="I1220" s="57"/>
      <c r="J1220" s="57"/>
      <c r="K1220" s="57"/>
      <c r="L1220" s="57"/>
      <c r="M1220" s="57"/>
      <c r="N1220" s="57"/>
      <c r="O1220" s="63"/>
      <c r="P1220" s="57"/>
      <c r="Q1220" s="57"/>
      <c r="R1220" s="57"/>
      <c r="S1220" s="57"/>
      <c r="T1220" s="57"/>
      <c r="U1220" s="57"/>
      <c r="V1220" s="57"/>
      <c r="W1220" s="57"/>
      <c r="X1220" s="57"/>
      <c r="Y1220" s="57"/>
      <c r="Z1220" s="57"/>
      <c r="AA1220" s="57"/>
      <c r="AB1220" s="57"/>
      <c r="AC1220" s="57"/>
      <c r="AD1220" s="57"/>
      <c r="AE1220" s="57"/>
      <c r="AF1220" s="64"/>
      <c r="AG1220" s="64"/>
      <c r="AH1220" s="64"/>
      <c r="AI1220" s="64"/>
      <c r="AJ1220" s="61"/>
      <c r="AL1220" s="62"/>
      <c r="AM1220" s="24"/>
      <c r="AS1220" s="24"/>
      <c r="AT1220" s="24"/>
      <c r="AU1220" s="24"/>
      <c r="AV1220" s="24"/>
      <c r="AW1220" s="24"/>
      <c r="AX1220" s="24"/>
      <c r="AZ1220" s="171"/>
      <c r="BA1220" s="171"/>
      <c r="BB1220" s="57"/>
      <c r="BC1220" s="203"/>
      <c r="BD1220" s="24"/>
      <c r="BE1220" s="151"/>
      <c r="BG1220" s="151"/>
      <c r="BI1220" s="151"/>
      <c r="BL1220" s="152"/>
    </row>
    <row r="1221" spans="1:64" s="169" customFormat="1">
      <c r="A1221" s="24"/>
      <c r="B1221" s="24"/>
      <c r="C1221" s="57"/>
      <c r="D1221" s="57"/>
      <c r="E1221" s="57"/>
      <c r="F1221" s="57"/>
      <c r="G1221" s="57"/>
      <c r="H1221" s="57"/>
      <c r="I1221" s="57"/>
      <c r="J1221" s="57"/>
      <c r="K1221" s="57"/>
      <c r="L1221" s="57"/>
      <c r="M1221" s="57"/>
      <c r="N1221" s="57"/>
      <c r="O1221" s="63"/>
      <c r="P1221" s="57"/>
      <c r="Q1221" s="57"/>
      <c r="R1221" s="57"/>
      <c r="S1221" s="57"/>
      <c r="T1221" s="57"/>
      <c r="U1221" s="57"/>
      <c r="V1221" s="57"/>
      <c r="W1221" s="57"/>
      <c r="X1221" s="57"/>
      <c r="Y1221" s="57"/>
      <c r="Z1221" s="57"/>
      <c r="AA1221" s="57"/>
      <c r="AB1221" s="57"/>
      <c r="AC1221" s="57"/>
      <c r="AD1221" s="57"/>
      <c r="AE1221" s="57"/>
      <c r="AF1221" s="64"/>
      <c r="AG1221" s="64"/>
      <c r="AH1221" s="64"/>
      <c r="AI1221" s="64"/>
      <c r="AJ1221" s="61"/>
      <c r="AL1221" s="62"/>
      <c r="AM1221" s="24"/>
      <c r="AS1221" s="24"/>
      <c r="AT1221" s="24"/>
      <c r="AU1221" s="24"/>
      <c r="AV1221" s="24"/>
      <c r="AW1221" s="24"/>
      <c r="AX1221" s="24"/>
      <c r="AZ1221" s="171"/>
      <c r="BA1221" s="171"/>
      <c r="BB1221" s="57"/>
      <c r="BC1221" s="203"/>
      <c r="BD1221" s="24"/>
      <c r="BE1221" s="151"/>
      <c r="BG1221" s="151"/>
      <c r="BI1221" s="151"/>
      <c r="BL1221" s="152"/>
    </row>
    <row r="1222" spans="1:64" s="169" customFormat="1">
      <c r="A1222" s="24"/>
      <c r="B1222" s="24"/>
      <c r="C1222" s="57"/>
      <c r="D1222" s="57"/>
      <c r="E1222" s="57"/>
      <c r="F1222" s="57"/>
      <c r="G1222" s="57"/>
      <c r="H1222" s="57"/>
      <c r="I1222" s="57"/>
      <c r="J1222" s="57"/>
      <c r="K1222" s="57"/>
      <c r="L1222" s="57"/>
      <c r="M1222" s="57"/>
      <c r="N1222" s="57"/>
      <c r="O1222" s="63"/>
      <c r="P1222" s="57"/>
      <c r="Q1222" s="57"/>
      <c r="R1222" s="57"/>
      <c r="S1222" s="57"/>
      <c r="T1222" s="57"/>
      <c r="U1222" s="57"/>
      <c r="V1222" s="57"/>
      <c r="W1222" s="57"/>
      <c r="X1222" s="57"/>
      <c r="Y1222" s="57"/>
      <c r="Z1222" s="57"/>
      <c r="AA1222" s="57"/>
      <c r="AB1222" s="57"/>
      <c r="AC1222" s="57"/>
      <c r="AD1222" s="57"/>
      <c r="AE1222" s="57"/>
      <c r="AF1222" s="64"/>
      <c r="AG1222" s="64"/>
      <c r="AH1222" s="64"/>
      <c r="AI1222" s="64"/>
      <c r="AJ1222" s="61"/>
      <c r="AL1222" s="62"/>
      <c r="AM1222" s="24"/>
      <c r="AS1222" s="24"/>
      <c r="AT1222" s="24"/>
      <c r="AU1222" s="24"/>
      <c r="AV1222" s="24"/>
      <c r="AW1222" s="24"/>
      <c r="AX1222" s="24"/>
      <c r="AZ1222" s="171"/>
      <c r="BA1222" s="171"/>
      <c r="BB1222" s="57"/>
      <c r="BC1222" s="203"/>
      <c r="BD1222" s="24"/>
      <c r="BE1222" s="151"/>
      <c r="BG1222" s="151"/>
      <c r="BI1222" s="151"/>
      <c r="BL1222" s="152"/>
    </row>
    <row r="1223" spans="1:64" s="169" customFormat="1">
      <c r="A1223" s="24"/>
      <c r="B1223" s="24"/>
      <c r="C1223" s="57"/>
      <c r="D1223" s="57"/>
      <c r="E1223" s="57"/>
      <c r="F1223" s="57"/>
      <c r="G1223" s="57"/>
      <c r="H1223" s="57"/>
      <c r="I1223" s="57"/>
      <c r="J1223" s="57"/>
      <c r="K1223" s="57"/>
      <c r="L1223" s="57"/>
      <c r="M1223" s="57"/>
      <c r="N1223" s="57"/>
      <c r="O1223" s="63"/>
      <c r="P1223" s="57"/>
      <c r="Q1223" s="57"/>
      <c r="R1223" s="57"/>
      <c r="S1223" s="57"/>
      <c r="T1223" s="57"/>
      <c r="U1223" s="57"/>
      <c r="V1223" s="57"/>
      <c r="W1223" s="57"/>
      <c r="X1223" s="57"/>
      <c r="Y1223" s="57"/>
      <c r="Z1223" s="57"/>
      <c r="AA1223" s="57"/>
      <c r="AB1223" s="57"/>
      <c r="AC1223" s="57"/>
      <c r="AD1223" s="57"/>
      <c r="AE1223" s="57"/>
      <c r="AF1223" s="64"/>
      <c r="AG1223" s="64"/>
      <c r="AH1223" s="64"/>
      <c r="AI1223" s="64"/>
      <c r="AJ1223" s="61"/>
      <c r="AL1223" s="62"/>
      <c r="AM1223" s="24"/>
      <c r="AS1223" s="24"/>
      <c r="AT1223" s="24"/>
      <c r="AU1223" s="24"/>
      <c r="AV1223" s="24"/>
      <c r="AW1223" s="24"/>
      <c r="AX1223" s="24"/>
      <c r="AZ1223" s="171"/>
      <c r="BA1223" s="171"/>
      <c r="BB1223" s="57"/>
      <c r="BC1223" s="203"/>
      <c r="BD1223" s="24"/>
      <c r="BE1223" s="151"/>
      <c r="BG1223" s="151"/>
      <c r="BI1223" s="151"/>
      <c r="BL1223" s="152"/>
    </row>
    <row r="1224" spans="1:64" s="169" customFormat="1">
      <c r="A1224" s="24"/>
      <c r="B1224" s="24"/>
      <c r="C1224" s="57"/>
      <c r="D1224" s="57"/>
      <c r="E1224" s="57"/>
      <c r="F1224" s="57"/>
      <c r="G1224" s="57"/>
      <c r="H1224" s="57"/>
      <c r="I1224" s="57"/>
      <c r="J1224" s="57"/>
      <c r="K1224" s="57"/>
      <c r="L1224" s="57"/>
      <c r="M1224" s="57"/>
      <c r="N1224" s="57"/>
      <c r="O1224" s="63"/>
      <c r="P1224" s="57"/>
      <c r="Q1224" s="57"/>
      <c r="R1224" s="57"/>
      <c r="S1224" s="57"/>
      <c r="T1224" s="57"/>
      <c r="U1224" s="57"/>
      <c r="V1224" s="57"/>
      <c r="W1224" s="57"/>
      <c r="X1224" s="57"/>
      <c r="Y1224" s="57"/>
      <c r="Z1224" s="57"/>
      <c r="AA1224" s="57"/>
      <c r="AB1224" s="57"/>
      <c r="AC1224" s="57"/>
      <c r="AD1224" s="57"/>
      <c r="AE1224" s="57"/>
      <c r="AF1224" s="64"/>
      <c r="AG1224" s="64"/>
      <c r="AH1224" s="64"/>
      <c r="AI1224" s="64"/>
      <c r="AJ1224" s="61"/>
      <c r="AL1224" s="62"/>
      <c r="AM1224" s="24"/>
      <c r="AS1224" s="24"/>
      <c r="AT1224" s="24"/>
      <c r="AU1224" s="24"/>
      <c r="AV1224" s="24"/>
      <c r="AW1224" s="24"/>
      <c r="AX1224" s="24"/>
      <c r="AZ1224" s="171"/>
      <c r="BA1224" s="171"/>
      <c r="BB1224" s="57"/>
      <c r="BC1224" s="203"/>
      <c r="BD1224" s="24"/>
      <c r="BE1224" s="151"/>
      <c r="BG1224" s="151"/>
      <c r="BI1224" s="151"/>
      <c r="BL1224" s="152"/>
    </row>
    <row r="1225" spans="1:64" s="169" customFormat="1">
      <c r="A1225" s="24"/>
      <c r="B1225" s="24"/>
      <c r="C1225" s="57"/>
      <c r="D1225" s="57"/>
      <c r="E1225" s="57"/>
      <c r="F1225" s="57"/>
      <c r="G1225" s="57"/>
      <c r="H1225" s="57"/>
      <c r="I1225" s="57"/>
      <c r="J1225" s="57"/>
      <c r="K1225" s="57"/>
      <c r="L1225" s="57"/>
      <c r="M1225" s="57"/>
      <c r="N1225" s="57"/>
      <c r="O1225" s="63"/>
      <c r="P1225" s="57"/>
      <c r="Q1225" s="57"/>
      <c r="R1225" s="57"/>
      <c r="S1225" s="57"/>
      <c r="T1225" s="57"/>
      <c r="U1225" s="57"/>
      <c r="V1225" s="57"/>
      <c r="W1225" s="57"/>
      <c r="X1225" s="57"/>
      <c r="Y1225" s="57"/>
      <c r="Z1225" s="57"/>
      <c r="AA1225" s="57"/>
      <c r="AB1225" s="57"/>
      <c r="AC1225" s="57"/>
      <c r="AD1225" s="57"/>
      <c r="AE1225" s="57"/>
      <c r="AF1225" s="64"/>
      <c r="AG1225" s="64"/>
      <c r="AH1225" s="64"/>
      <c r="AI1225" s="64"/>
      <c r="AJ1225" s="61"/>
      <c r="AL1225" s="62"/>
      <c r="AM1225" s="24"/>
      <c r="AS1225" s="24"/>
      <c r="AT1225" s="24"/>
      <c r="AU1225" s="24"/>
      <c r="AV1225" s="24"/>
      <c r="AW1225" s="24"/>
      <c r="AX1225" s="24"/>
      <c r="AZ1225" s="171"/>
      <c r="BA1225" s="171"/>
      <c r="BB1225" s="57"/>
      <c r="BC1225" s="203"/>
      <c r="BD1225" s="24"/>
      <c r="BE1225" s="151"/>
      <c r="BG1225" s="151"/>
      <c r="BI1225" s="151"/>
      <c r="BL1225" s="152"/>
    </row>
    <row r="1226" spans="1:64" s="169" customFormat="1">
      <c r="A1226" s="24"/>
      <c r="B1226" s="24"/>
      <c r="C1226" s="57"/>
      <c r="D1226" s="57"/>
      <c r="E1226" s="57"/>
      <c r="F1226" s="57"/>
      <c r="G1226" s="57"/>
      <c r="H1226" s="57"/>
      <c r="I1226" s="57"/>
      <c r="J1226" s="57"/>
      <c r="K1226" s="57"/>
      <c r="L1226" s="57"/>
      <c r="M1226" s="57"/>
      <c r="N1226" s="57"/>
      <c r="O1226" s="63"/>
      <c r="P1226" s="57"/>
      <c r="Q1226" s="57"/>
      <c r="R1226" s="57"/>
      <c r="S1226" s="57"/>
      <c r="T1226" s="57"/>
      <c r="U1226" s="57"/>
      <c r="V1226" s="57"/>
      <c r="W1226" s="57"/>
      <c r="X1226" s="57"/>
      <c r="Y1226" s="57"/>
      <c r="Z1226" s="57"/>
      <c r="AA1226" s="57"/>
      <c r="AB1226" s="57"/>
      <c r="AC1226" s="57"/>
      <c r="AD1226" s="57"/>
      <c r="AE1226" s="57"/>
      <c r="AF1226" s="64"/>
      <c r="AG1226" s="64"/>
      <c r="AH1226" s="64"/>
      <c r="AI1226" s="64"/>
      <c r="AJ1226" s="61"/>
      <c r="AL1226" s="62"/>
      <c r="AM1226" s="24"/>
      <c r="AS1226" s="24"/>
      <c r="AT1226" s="24"/>
      <c r="AU1226" s="24"/>
      <c r="AV1226" s="24"/>
      <c r="AW1226" s="24"/>
      <c r="AX1226" s="24"/>
      <c r="AZ1226" s="171"/>
      <c r="BA1226" s="171"/>
      <c r="BB1226" s="57"/>
      <c r="BC1226" s="203"/>
      <c r="BD1226" s="24"/>
      <c r="BE1226" s="151"/>
      <c r="BG1226" s="151"/>
      <c r="BI1226" s="151"/>
      <c r="BL1226" s="152"/>
    </row>
    <row r="1227" spans="1:64" s="169" customFormat="1">
      <c r="A1227" s="24"/>
      <c r="B1227" s="24"/>
      <c r="C1227" s="57"/>
      <c r="D1227" s="57"/>
      <c r="E1227" s="57"/>
      <c r="F1227" s="57"/>
      <c r="G1227" s="57"/>
      <c r="H1227" s="57"/>
      <c r="I1227" s="57"/>
      <c r="J1227" s="57"/>
      <c r="K1227" s="57"/>
      <c r="L1227" s="57"/>
      <c r="M1227" s="57"/>
      <c r="N1227" s="57"/>
      <c r="O1227" s="63"/>
      <c r="P1227" s="57"/>
      <c r="Q1227" s="57"/>
      <c r="R1227" s="57"/>
      <c r="S1227" s="57"/>
      <c r="T1227" s="57"/>
      <c r="U1227" s="57"/>
      <c r="V1227" s="57"/>
      <c r="W1227" s="57"/>
      <c r="X1227" s="57"/>
      <c r="Y1227" s="57"/>
      <c r="Z1227" s="57"/>
      <c r="AA1227" s="57"/>
      <c r="AB1227" s="57"/>
      <c r="AC1227" s="57"/>
      <c r="AD1227" s="57"/>
      <c r="AE1227" s="57"/>
      <c r="AF1227" s="64"/>
      <c r="AG1227" s="64"/>
      <c r="AH1227" s="64"/>
      <c r="AI1227" s="64"/>
      <c r="AJ1227" s="61"/>
      <c r="AL1227" s="62"/>
      <c r="AM1227" s="24"/>
      <c r="AS1227" s="24"/>
      <c r="AT1227" s="24"/>
      <c r="AU1227" s="24"/>
      <c r="AV1227" s="24"/>
      <c r="AW1227" s="24"/>
      <c r="AX1227" s="24"/>
      <c r="AZ1227" s="171"/>
      <c r="BA1227" s="171"/>
      <c r="BB1227" s="57"/>
      <c r="BC1227" s="203"/>
      <c r="BD1227" s="24"/>
      <c r="BE1227" s="151"/>
      <c r="BG1227" s="151"/>
      <c r="BI1227" s="151"/>
      <c r="BL1227" s="152"/>
    </row>
    <row r="1228" spans="1:64" s="169" customFormat="1">
      <c r="A1228" s="24"/>
      <c r="B1228" s="24"/>
      <c r="C1228" s="57"/>
      <c r="D1228" s="57"/>
      <c r="E1228" s="57"/>
      <c r="F1228" s="57"/>
      <c r="G1228" s="57"/>
      <c r="H1228" s="57"/>
      <c r="I1228" s="57"/>
      <c r="J1228" s="57"/>
      <c r="K1228" s="57"/>
      <c r="L1228" s="57"/>
      <c r="M1228" s="57"/>
      <c r="N1228" s="57"/>
      <c r="O1228" s="63"/>
      <c r="P1228" s="57"/>
      <c r="Q1228" s="57"/>
      <c r="R1228" s="57"/>
      <c r="S1228" s="57"/>
      <c r="T1228" s="57"/>
      <c r="U1228" s="57"/>
      <c r="V1228" s="57"/>
      <c r="W1228" s="57"/>
      <c r="X1228" s="57"/>
      <c r="Y1228" s="57"/>
      <c r="Z1228" s="57"/>
      <c r="AA1228" s="57"/>
      <c r="AB1228" s="57"/>
      <c r="AC1228" s="57"/>
      <c r="AD1228" s="57"/>
      <c r="AE1228" s="57"/>
      <c r="AF1228" s="64"/>
      <c r="AG1228" s="64"/>
      <c r="AH1228" s="64"/>
      <c r="AI1228" s="64"/>
      <c r="AJ1228" s="61"/>
      <c r="AL1228" s="62"/>
      <c r="AM1228" s="24"/>
      <c r="AS1228" s="24"/>
      <c r="AT1228" s="24"/>
      <c r="AU1228" s="24"/>
      <c r="AV1228" s="24"/>
      <c r="AW1228" s="24"/>
      <c r="AX1228" s="24"/>
      <c r="AZ1228" s="171"/>
      <c r="BA1228" s="171"/>
      <c r="BB1228" s="57"/>
      <c r="BC1228" s="203"/>
      <c r="BD1228" s="24"/>
      <c r="BE1228" s="151"/>
      <c r="BG1228" s="151"/>
      <c r="BI1228" s="151"/>
      <c r="BL1228" s="152"/>
    </row>
    <row r="1229" spans="1:64" s="169" customFormat="1">
      <c r="A1229" s="24"/>
      <c r="B1229" s="24"/>
      <c r="C1229" s="57"/>
      <c r="D1229" s="57"/>
      <c r="E1229" s="57"/>
      <c r="F1229" s="57"/>
      <c r="G1229" s="57"/>
      <c r="H1229" s="57"/>
      <c r="I1229" s="57"/>
      <c r="J1229" s="57"/>
      <c r="K1229" s="57"/>
      <c r="L1229" s="57"/>
      <c r="M1229" s="57"/>
      <c r="N1229" s="57"/>
      <c r="O1229" s="63"/>
      <c r="P1229" s="57"/>
      <c r="Q1229" s="57"/>
      <c r="R1229" s="57"/>
      <c r="S1229" s="57"/>
      <c r="T1229" s="57"/>
      <c r="U1229" s="57"/>
      <c r="V1229" s="57"/>
      <c r="W1229" s="57"/>
      <c r="X1229" s="57"/>
      <c r="Y1229" s="57"/>
      <c r="Z1229" s="57"/>
      <c r="AA1229" s="57"/>
      <c r="AB1229" s="57"/>
      <c r="AC1229" s="57"/>
      <c r="AD1229" s="57"/>
      <c r="AE1229" s="57"/>
      <c r="AF1229" s="64"/>
      <c r="AG1229" s="64"/>
      <c r="AH1229" s="64"/>
      <c r="AI1229" s="64"/>
      <c r="AJ1229" s="61"/>
      <c r="AL1229" s="62"/>
      <c r="AM1229" s="24"/>
      <c r="AS1229" s="24"/>
      <c r="AT1229" s="24"/>
      <c r="AU1229" s="24"/>
      <c r="AV1229" s="24"/>
      <c r="AW1229" s="24"/>
      <c r="AX1229" s="24"/>
      <c r="AZ1229" s="171"/>
      <c r="BA1229" s="171"/>
      <c r="BB1229" s="57"/>
      <c r="BC1229" s="203"/>
      <c r="BD1229" s="24"/>
      <c r="BE1229" s="151"/>
      <c r="BG1229" s="151"/>
      <c r="BI1229" s="151"/>
      <c r="BL1229" s="152"/>
    </row>
    <row r="1230" spans="1:64" s="169" customFormat="1">
      <c r="A1230" s="24"/>
      <c r="B1230" s="24"/>
      <c r="C1230" s="57"/>
      <c r="D1230" s="57"/>
      <c r="E1230" s="57"/>
      <c r="F1230" s="57"/>
      <c r="G1230" s="57"/>
      <c r="H1230" s="57"/>
      <c r="I1230" s="57"/>
      <c r="J1230" s="57"/>
      <c r="K1230" s="57"/>
      <c r="L1230" s="57"/>
      <c r="M1230" s="57"/>
      <c r="N1230" s="57"/>
      <c r="O1230" s="63"/>
      <c r="P1230" s="57"/>
      <c r="Q1230" s="57"/>
      <c r="R1230" s="57"/>
      <c r="S1230" s="57"/>
      <c r="T1230" s="57"/>
      <c r="U1230" s="57"/>
      <c r="V1230" s="57"/>
      <c r="W1230" s="57"/>
      <c r="X1230" s="57"/>
      <c r="Y1230" s="57"/>
      <c r="Z1230" s="57"/>
      <c r="AA1230" s="57"/>
      <c r="AB1230" s="57"/>
      <c r="AC1230" s="57"/>
      <c r="AD1230" s="57"/>
      <c r="AE1230" s="57"/>
      <c r="AF1230" s="64"/>
      <c r="AG1230" s="64"/>
      <c r="AH1230" s="64"/>
      <c r="AI1230" s="64"/>
      <c r="AJ1230" s="61"/>
      <c r="AL1230" s="62"/>
      <c r="AM1230" s="24"/>
      <c r="AS1230" s="24"/>
      <c r="AT1230" s="24"/>
      <c r="AU1230" s="24"/>
      <c r="AV1230" s="24"/>
      <c r="AW1230" s="24"/>
      <c r="AX1230" s="24"/>
      <c r="AZ1230" s="171"/>
      <c r="BA1230" s="171"/>
      <c r="BB1230" s="57"/>
      <c r="BC1230" s="203"/>
      <c r="BD1230" s="24"/>
      <c r="BE1230" s="151"/>
      <c r="BG1230" s="151"/>
      <c r="BI1230" s="151"/>
      <c r="BL1230" s="152"/>
    </row>
    <row r="1231" spans="1:64" s="169" customFormat="1">
      <c r="A1231" s="24"/>
      <c r="B1231" s="24"/>
      <c r="C1231" s="57"/>
      <c r="D1231" s="57"/>
      <c r="E1231" s="57"/>
      <c r="F1231" s="57"/>
      <c r="G1231" s="57"/>
      <c r="H1231" s="57"/>
      <c r="I1231" s="57"/>
      <c r="J1231" s="57"/>
      <c r="K1231" s="57"/>
      <c r="L1231" s="57"/>
      <c r="M1231" s="57"/>
      <c r="N1231" s="57"/>
      <c r="O1231" s="63"/>
      <c r="P1231" s="57"/>
      <c r="Q1231" s="57"/>
      <c r="R1231" s="57"/>
      <c r="S1231" s="57"/>
      <c r="T1231" s="57"/>
      <c r="U1231" s="57"/>
      <c r="V1231" s="57"/>
      <c r="W1231" s="57"/>
      <c r="X1231" s="57"/>
      <c r="Y1231" s="57"/>
      <c r="Z1231" s="57"/>
      <c r="AA1231" s="57"/>
      <c r="AB1231" s="57"/>
      <c r="AC1231" s="57"/>
      <c r="AD1231" s="57"/>
      <c r="AE1231" s="57"/>
      <c r="AF1231" s="64"/>
      <c r="AG1231" s="64"/>
      <c r="AH1231" s="64"/>
      <c r="AI1231" s="64"/>
      <c r="AJ1231" s="61"/>
      <c r="AL1231" s="62"/>
      <c r="AM1231" s="24"/>
      <c r="AS1231" s="24"/>
      <c r="AT1231" s="24"/>
      <c r="AU1231" s="24"/>
      <c r="AV1231" s="24"/>
      <c r="AW1231" s="24"/>
      <c r="AX1231" s="24"/>
      <c r="AZ1231" s="171"/>
      <c r="BA1231" s="171"/>
      <c r="BB1231" s="57"/>
      <c r="BC1231" s="203"/>
      <c r="BD1231" s="24"/>
      <c r="BE1231" s="151"/>
      <c r="BG1231" s="151"/>
      <c r="BI1231" s="151"/>
      <c r="BL1231" s="152"/>
    </row>
    <row r="1232" spans="1:64" s="169" customFormat="1">
      <c r="A1232" s="24"/>
      <c r="B1232" s="24"/>
      <c r="C1232" s="57"/>
      <c r="D1232" s="57"/>
      <c r="E1232" s="57"/>
      <c r="F1232" s="57"/>
      <c r="G1232" s="57"/>
      <c r="H1232" s="57"/>
      <c r="I1232" s="57"/>
      <c r="J1232" s="57"/>
      <c r="K1232" s="57"/>
      <c r="L1232" s="57"/>
      <c r="M1232" s="57"/>
      <c r="N1232" s="57"/>
      <c r="O1232" s="63"/>
      <c r="P1232" s="57"/>
      <c r="Q1232" s="57"/>
      <c r="R1232" s="57"/>
      <c r="S1232" s="57"/>
      <c r="T1232" s="57"/>
      <c r="U1232" s="57"/>
      <c r="V1232" s="57"/>
      <c r="W1232" s="57"/>
      <c r="X1232" s="57"/>
      <c r="Y1232" s="57"/>
      <c r="Z1232" s="57"/>
      <c r="AA1232" s="57"/>
      <c r="AB1232" s="57"/>
      <c r="AC1232" s="57"/>
      <c r="AD1232" s="57"/>
      <c r="AE1232" s="57"/>
      <c r="AF1232" s="64"/>
      <c r="AG1232" s="64"/>
      <c r="AH1232" s="64"/>
      <c r="AI1232" s="64"/>
      <c r="AJ1232" s="61"/>
      <c r="AL1232" s="62"/>
      <c r="AM1232" s="24"/>
      <c r="AS1232" s="24"/>
      <c r="AT1232" s="24"/>
      <c r="AU1232" s="24"/>
      <c r="AV1232" s="24"/>
      <c r="AW1232" s="24"/>
      <c r="AX1232" s="24"/>
      <c r="AZ1232" s="171"/>
      <c r="BA1232" s="171"/>
      <c r="BB1232" s="57"/>
      <c r="BC1232" s="203"/>
      <c r="BD1232" s="24"/>
      <c r="BE1232" s="151"/>
      <c r="BG1232" s="151"/>
      <c r="BI1232" s="151"/>
      <c r="BL1232" s="152"/>
    </row>
    <row r="1233" spans="1:64" s="169" customFormat="1">
      <c r="A1233" s="24"/>
      <c r="B1233" s="24"/>
      <c r="C1233" s="57"/>
      <c r="D1233" s="57"/>
      <c r="E1233" s="57"/>
      <c r="F1233" s="57"/>
      <c r="G1233" s="57"/>
      <c r="H1233" s="57"/>
      <c r="I1233" s="57"/>
      <c r="J1233" s="57"/>
      <c r="K1233" s="57"/>
      <c r="L1233" s="57"/>
      <c r="M1233" s="57"/>
      <c r="N1233" s="57"/>
      <c r="O1233" s="63"/>
      <c r="P1233" s="57"/>
      <c r="Q1233" s="57"/>
      <c r="R1233" s="57"/>
      <c r="S1233" s="57"/>
      <c r="T1233" s="57"/>
      <c r="U1233" s="57"/>
      <c r="V1233" s="57"/>
      <c r="W1233" s="57"/>
      <c r="X1233" s="57"/>
      <c r="Y1233" s="57"/>
      <c r="Z1233" s="57"/>
      <c r="AA1233" s="57"/>
      <c r="AB1233" s="57"/>
      <c r="AC1233" s="57"/>
      <c r="AD1233" s="57"/>
      <c r="AE1233" s="57"/>
      <c r="AF1233" s="64"/>
      <c r="AG1233" s="64"/>
      <c r="AH1233" s="64"/>
      <c r="AI1233" s="64"/>
      <c r="AJ1233" s="61"/>
      <c r="AL1233" s="62"/>
      <c r="AM1233" s="24"/>
      <c r="AS1233" s="24"/>
      <c r="AT1233" s="24"/>
      <c r="AU1233" s="24"/>
      <c r="AV1233" s="24"/>
      <c r="AW1233" s="24"/>
      <c r="AX1233" s="24"/>
      <c r="AZ1233" s="171"/>
      <c r="BA1233" s="171"/>
      <c r="BB1233" s="57"/>
      <c r="BC1233" s="203"/>
      <c r="BD1233" s="24"/>
      <c r="BE1233" s="151"/>
      <c r="BG1233" s="151"/>
      <c r="BI1233" s="151"/>
      <c r="BL1233" s="152"/>
    </row>
    <row r="1234" spans="1:64" s="169" customFormat="1">
      <c r="A1234" s="24"/>
      <c r="B1234" s="24"/>
      <c r="C1234" s="57"/>
      <c r="D1234" s="57"/>
      <c r="E1234" s="57"/>
      <c r="F1234" s="57"/>
      <c r="G1234" s="57"/>
      <c r="H1234" s="57"/>
      <c r="I1234" s="57"/>
      <c r="J1234" s="57"/>
      <c r="K1234" s="57"/>
      <c r="L1234" s="57"/>
      <c r="M1234" s="57"/>
      <c r="N1234" s="57"/>
      <c r="O1234" s="63"/>
      <c r="P1234" s="57"/>
      <c r="Q1234" s="57"/>
      <c r="R1234" s="57"/>
      <c r="S1234" s="57"/>
      <c r="T1234" s="57"/>
      <c r="U1234" s="57"/>
      <c r="V1234" s="57"/>
      <c r="W1234" s="57"/>
      <c r="X1234" s="57"/>
      <c r="Y1234" s="57"/>
      <c r="Z1234" s="57"/>
      <c r="AA1234" s="57"/>
      <c r="AB1234" s="57"/>
      <c r="AC1234" s="57"/>
      <c r="AD1234" s="57"/>
      <c r="AE1234" s="57"/>
      <c r="AF1234" s="64"/>
      <c r="AG1234" s="64"/>
      <c r="AH1234" s="64"/>
      <c r="AI1234" s="64"/>
      <c r="AJ1234" s="61"/>
      <c r="AL1234" s="62"/>
      <c r="AM1234" s="24"/>
      <c r="AS1234" s="24"/>
      <c r="AT1234" s="24"/>
      <c r="AU1234" s="24"/>
      <c r="AV1234" s="24"/>
      <c r="AW1234" s="24"/>
      <c r="AX1234" s="24"/>
      <c r="AZ1234" s="171"/>
      <c r="BA1234" s="171"/>
      <c r="BB1234" s="57"/>
      <c r="BC1234" s="203"/>
      <c r="BD1234" s="24"/>
      <c r="BE1234" s="151"/>
      <c r="BG1234" s="151"/>
      <c r="BI1234" s="151"/>
      <c r="BL1234" s="152"/>
    </row>
    <row r="1235" spans="1:64" s="169" customFormat="1">
      <c r="A1235" s="24"/>
      <c r="B1235" s="24"/>
      <c r="C1235" s="57"/>
      <c r="D1235" s="57"/>
      <c r="E1235" s="57"/>
      <c r="F1235" s="57"/>
      <c r="G1235" s="57"/>
      <c r="H1235" s="57"/>
      <c r="I1235" s="57"/>
      <c r="J1235" s="57"/>
      <c r="K1235" s="57"/>
      <c r="L1235" s="57"/>
      <c r="M1235" s="57"/>
      <c r="N1235" s="57"/>
      <c r="O1235" s="63"/>
      <c r="P1235" s="57"/>
      <c r="Q1235" s="57"/>
      <c r="R1235" s="57"/>
      <c r="S1235" s="57"/>
      <c r="T1235" s="57"/>
      <c r="U1235" s="57"/>
      <c r="V1235" s="57"/>
      <c r="W1235" s="57"/>
      <c r="X1235" s="57"/>
      <c r="Y1235" s="57"/>
      <c r="Z1235" s="57"/>
      <c r="AA1235" s="57"/>
      <c r="AB1235" s="57"/>
      <c r="AC1235" s="57"/>
      <c r="AD1235" s="57"/>
      <c r="AE1235" s="57"/>
      <c r="AF1235" s="64"/>
      <c r="AG1235" s="64"/>
      <c r="AH1235" s="64"/>
      <c r="AI1235" s="64"/>
      <c r="AJ1235" s="61"/>
      <c r="AL1235" s="62"/>
      <c r="AM1235" s="24"/>
      <c r="AS1235" s="24"/>
      <c r="AT1235" s="24"/>
      <c r="AU1235" s="24"/>
      <c r="AV1235" s="24"/>
      <c r="AW1235" s="24"/>
      <c r="AX1235" s="24"/>
      <c r="AZ1235" s="171"/>
      <c r="BA1235" s="171"/>
      <c r="BB1235" s="57"/>
      <c r="BC1235" s="203"/>
      <c r="BD1235" s="24"/>
      <c r="BE1235" s="151"/>
      <c r="BG1235" s="151"/>
      <c r="BI1235" s="151"/>
      <c r="BL1235" s="152"/>
    </row>
    <row r="1236" spans="1:64" s="169" customFormat="1">
      <c r="A1236" s="24"/>
      <c r="B1236" s="24"/>
      <c r="C1236" s="57"/>
      <c r="D1236" s="57"/>
      <c r="E1236" s="57"/>
      <c r="F1236" s="57"/>
      <c r="G1236" s="57"/>
      <c r="H1236" s="57"/>
      <c r="I1236" s="57"/>
      <c r="J1236" s="57"/>
      <c r="K1236" s="57"/>
      <c r="L1236" s="57"/>
      <c r="M1236" s="57"/>
      <c r="N1236" s="57"/>
      <c r="O1236" s="63"/>
      <c r="P1236" s="57"/>
      <c r="Q1236" s="57"/>
      <c r="R1236" s="57"/>
      <c r="S1236" s="57"/>
      <c r="T1236" s="57"/>
      <c r="U1236" s="57"/>
      <c r="V1236" s="57"/>
      <c r="W1236" s="57"/>
      <c r="X1236" s="57"/>
      <c r="Y1236" s="57"/>
      <c r="Z1236" s="57"/>
      <c r="AA1236" s="57"/>
      <c r="AB1236" s="57"/>
      <c r="AC1236" s="57"/>
      <c r="AD1236" s="57"/>
      <c r="AE1236" s="57"/>
      <c r="AF1236" s="64"/>
      <c r="AG1236" s="64"/>
      <c r="AH1236" s="64"/>
      <c r="AI1236" s="64"/>
      <c r="AJ1236" s="61"/>
      <c r="AL1236" s="62"/>
      <c r="AM1236" s="24"/>
      <c r="AS1236" s="24"/>
      <c r="AT1236" s="24"/>
      <c r="AU1236" s="24"/>
      <c r="AV1236" s="24"/>
      <c r="AW1236" s="24"/>
      <c r="AX1236" s="24"/>
      <c r="AZ1236" s="171"/>
      <c r="BA1236" s="171"/>
      <c r="BB1236" s="57"/>
      <c r="BC1236" s="203"/>
      <c r="BD1236" s="24"/>
      <c r="BE1236" s="151"/>
      <c r="BG1236" s="151"/>
      <c r="BI1236" s="151"/>
      <c r="BL1236" s="152"/>
    </row>
    <row r="1237" spans="1:64" s="169" customFormat="1">
      <c r="A1237" s="24"/>
      <c r="B1237" s="24"/>
      <c r="C1237" s="57"/>
      <c r="D1237" s="57"/>
      <c r="E1237" s="57"/>
      <c r="F1237" s="57"/>
      <c r="G1237" s="57"/>
      <c r="H1237" s="57"/>
      <c r="I1237" s="57"/>
      <c r="J1237" s="57"/>
      <c r="K1237" s="57"/>
      <c r="L1237" s="57"/>
      <c r="M1237" s="57"/>
      <c r="N1237" s="57"/>
      <c r="O1237" s="63"/>
      <c r="P1237" s="57"/>
      <c r="Q1237" s="57"/>
      <c r="R1237" s="57"/>
      <c r="S1237" s="57"/>
      <c r="T1237" s="57"/>
      <c r="U1237" s="57"/>
      <c r="V1237" s="57"/>
      <c r="W1237" s="57"/>
      <c r="X1237" s="57"/>
      <c r="Y1237" s="57"/>
      <c r="Z1237" s="57"/>
      <c r="AA1237" s="57"/>
      <c r="AB1237" s="57"/>
      <c r="AC1237" s="57"/>
      <c r="AD1237" s="57"/>
      <c r="AE1237" s="57"/>
      <c r="AF1237" s="64"/>
      <c r="AG1237" s="64"/>
      <c r="AH1237" s="64"/>
      <c r="AI1237" s="64"/>
      <c r="AJ1237" s="61"/>
      <c r="AL1237" s="62"/>
      <c r="AM1237" s="24"/>
      <c r="AS1237" s="24"/>
      <c r="AT1237" s="24"/>
      <c r="AU1237" s="24"/>
      <c r="AV1237" s="24"/>
      <c r="AW1237" s="24"/>
      <c r="AX1237" s="24"/>
      <c r="AZ1237" s="171"/>
      <c r="BA1237" s="171"/>
      <c r="BB1237" s="57"/>
      <c r="BC1237" s="203"/>
      <c r="BD1237" s="24"/>
      <c r="BE1237" s="151"/>
      <c r="BG1237" s="151"/>
      <c r="BI1237" s="151"/>
      <c r="BL1237" s="152"/>
    </row>
    <row r="1238" spans="1:64" s="169" customFormat="1">
      <c r="A1238" s="24"/>
      <c r="B1238" s="24"/>
      <c r="C1238" s="57"/>
      <c r="D1238" s="57"/>
      <c r="E1238" s="57"/>
      <c r="F1238" s="57"/>
      <c r="G1238" s="57"/>
      <c r="H1238" s="57"/>
      <c r="I1238" s="57"/>
      <c r="J1238" s="57"/>
      <c r="K1238" s="57"/>
      <c r="L1238" s="57"/>
      <c r="M1238" s="57"/>
      <c r="N1238" s="57"/>
      <c r="O1238" s="63"/>
      <c r="P1238" s="57"/>
      <c r="Q1238" s="57"/>
      <c r="R1238" s="57"/>
      <c r="S1238" s="57"/>
      <c r="T1238" s="57"/>
      <c r="U1238" s="57"/>
      <c r="V1238" s="57"/>
      <c r="W1238" s="57"/>
      <c r="X1238" s="57"/>
      <c r="Y1238" s="57"/>
      <c r="Z1238" s="57"/>
      <c r="AA1238" s="57"/>
      <c r="AB1238" s="57"/>
      <c r="AC1238" s="57"/>
      <c r="AD1238" s="57"/>
      <c r="AE1238" s="57"/>
      <c r="AF1238" s="64"/>
      <c r="AG1238" s="64"/>
      <c r="AH1238" s="64"/>
      <c r="AI1238" s="64"/>
      <c r="AJ1238" s="61"/>
      <c r="AL1238" s="62"/>
      <c r="AM1238" s="24"/>
      <c r="AS1238" s="24"/>
      <c r="AT1238" s="24"/>
      <c r="AU1238" s="24"/>
      <c r="AV1238" s="24"/>
      <c r="AW1238" s="24"/>
      <c r="AX1238" s="24"/>
      <c r="AZ1238" s="171"/>
      <c r="BA1238" s="171"/>
      <c r="BB1238" s="57"/>
      <c r="BC1238" s="203"/>
      <c r="BD1238" s="24"/>
      <c r="BE1238" s="151"/>
      <c r="BG1238" s="151"/>
      <c r="BI1238" s="151"/>
      <c r="BL1238" s="152"/>
    </row>
    <row r="1239" spans="1:64" s="169" customFormat="1">
      <c r="A1239" s="24"/>
      <c r="B1239" s="24"/>
      <c r="C1239" s="57"/>
      <c r="D1239" s="57"/>
      <c r="E1239" s="57"/>
      <c r="F1239" s="57"/>
      <c r="G1239" s="57"/>
      <c r="H1239" s="57"/>
      <c r="I1239" s="57"/>
      <c r="J1239" s="57"/>
      <c r="K1239" s="57"/>
      <c r="L1239" s="57"/>
      <c r="M1239" s="57"/>
      <c r="N1239" s="57"/>
      <c r="O1239" s="63"/>
      <c r="P1239" s="57"/>
      <c r="Q1239" s="57"/>
      <c r="R1239" s="57"/>
      <c r="S1239" s="57"/>
      <c r="T1239" s="57"/>
      <c r="U1239" s="57"/>
      <c r="V1239" s="57"/>
      <c r="W1239" s="57"/>
      <c r="X1239" s="57"/>
      <c r="Y1239" s="57"/>
      <c r="Z1239" s="57"/>
      <c r="AA1239" s="57"/>
      <c r="AB1239" s="57"/>
      <c r="AC1239" s="57"/>
      <c r="AD1239" s="57"/>
      <c r="AE1239" s="57"/>
      <c r="AF1239" s="64"/>
      <c r="AG1239" s="64"/>
      <c r="AH1239" s="64"/>
      <c r="AI1239" s="64"/>
      <c r="AJ1239" s="61"/>
      <c r="AL1239" s="62"/>
      <c r="AM1239" s="24"/>
      <c r="AS1239" s="24"/>
      <c r="AT1239" s="24"/>
      <c r="AU1239" s="24"/>
      <c r="AV1239" s="24"/>
      <c r="AW1239" s="24"/>
      <c r="AX1239" s="24"/>
      <c r="AZ1239" s="171"/>
      <c r="BA1239" s="171"/>
      <c r="BB1239" s="57"/>
      <c r="BC1239" s="203"/>
      <c r="BD1239" s="24"/>
      <c r="BE1239" s="151"/>
      <c r="BG1239" s="151"/>
      <c r="BI1239" s="151"/>
      <c r="BL1239" s="152"/>
    </row>
    <row r="1240" spans="1:64" s="169" customFormat="1">
      <c r="A1240" s="24"/>
      <c r="B1240" s="24"/>
      <c r="C1240" s="57"/>
      <c r="D1240" s="57"/>
      <c r="E1240" s="57"/>
      <c r="F1240" s="57"/>
      <c r="G1240" s="57"/>
      <c r="H1240" s="57"/>
      <c r="I1240" s="57"/>
      <c r="J1240" s="57"/>
      <c r="K1240" s="57"/>
      <c r="L1240" s="57"/>
      <c r="M1240" s="57"/>
      <c r="N1240" s="57"/>
      <c r="O1240" s="63"/>
      <c r="P1240" s="57"/>
      <c r="Q1240" s="57"/>
      <c r="R1240" s="57"/>
      <c r="S1240" s="57"/>
      <c r="T1240" s="57"/>
      <c r="U1240" s="57"/>
      <c r="V1240" s="57"/>
      <c r="W1240" s="57"/>
      <c r="X1240" s="57"/>
      <c r="Y1240" s="57"/>
      <c r="Z1240" s="57"/>
      <c r="AA1240" s="57"/>
      <c r="AB1240" s="57"/>
      <c r="AC1240" s="57"/>
      <c r="AD1240" s="57"/>
      <c r="AE1240" s="57"/>
      <c r="AF1240" s="64"/>
      <c r="AG1240" s="64"/>
      <c r="AH1240" s="64"/>
      <c r="AI1240" s="64"/>
      <c r="AJ1240" s="61"/>
      <c r="AL1240" s="62"/>
      <c r="AM1240" s="24"/>
      <c r="AS1240" s="24"/>
      <c r="AT1240" s="24"/>
      <c r="AU1240" s="24"/>
      <c r="AV1240" s="24"/>
      <c r="AW1240" s="24"/>
      <c r="AX1240" s="24"/>
      <c r="AZ1240" s="171"/>
      <c r="BA1240" s="171"/>
      <c r="BB1240" s="57"/>
      <c r="BC1240" s="203"/>
      <c r="BD1240" s="24"/>
      <c r="BE1240" s="151"/>
      <c r="BG1240" s="151"/>
      <c r="BI1240" s="151"/>
      <c r="BL1240" s="152"/>
    </row>
    <row r="1241" spans="1:64" s="169" customFormat="1">
      <c r="A1241" s="24"/>
      <c r="B1241" s="24"/>
      <c r="C1241" s="57"/>
      <c r="D1241" s="57"/>
      <c r="E1241" s="57"/>
      <c r="F1241" s="57"/>
      <c r="G1241" s="57"/>
      <c r="H1241" s="57"/>
      <c r="I1241" s="57"/>
      <c r="J1241" s="57"/>
      <c r="K1241" s="57"/>
      <c r="L1241" s="57"/>
      <c r="M1241" s="57"/>
      <c r="N1241" s="57"/>
      <c r="O1241" s="63"/>
      <c r="P1241" s="57"/>
      <c r="Q1241" s="57"/>
      <c r="R1241" s="57"/>
      <c r="S1241" s="57"/>
      <c r="T1241" s="57"/>
      <c r="U1241" s="57"/>
      <c r="V1241" s="57"/>
      <c r="W1241" s="57"/>
      <c r="X1241" s="57"/>
      <c r="Y1241" s="57"/>
      <c r="Z1241" s="57"/>
      <c r="AA1241" s="57"/>
      <c r="AB1241" s="57"/>
      <c r="AC1241" s="57"/>
      <c r="AD1241" s="57"/>
      <c r="AE1241" s="57"/>
      <c r="AF1241" s="64"/>
      <c r="AG1241" s="64"/>
      <c r="AH1241" s="64"/>
      <c r="AI1241" s="64"/>
      <c r="AJ1241" s="61"/>
      <c r="AL1241" s="62"/>
      <c r="AM1241" s="24"/>
      <c r="AS1241" s="24"/>
      <c r="AT1241" s="24"/>
      <c r="AU1241" s="24"/>
      <c r="AV1241" s="24"/>
      <c r="AW1241" s="24"/>
      <c r="AX1241" s="24"/>
      <c r="AZ1241" s="171"/>
      <c r="BA1241" s="171"/>
      <c r="BB1241" s="57"/>
      <c r="BC1241" s="203"/>
      <c r="BD1241" s="24"/>
      <c r="BE1241" s="151"/>
      <c r="BG1241" s="151"/>
      <c r="BI1241" s="151"/>
      <c r="BL1241" s="152"/>
    </row>
    <row r="1242" spans="1:64" s="169" customFormat="1">
      <c r="A1242" s="24"/>
      <c r="B1242" s="24"/>
      <c r="C1242" s="57"/>
      <c r="D1242" s="57"/>
      <c r="E1242" s="57"/>
      <c r="F1242" s="57"/>
      <c r="G1242" s="57"/>
      <c r="H1242" s="57"/>
      <c r="I1242" s="57"/>
      <c r="J1242" s="57"/>
      <c r="K1242" s="57"/>
      <c r="L1242" s="57"/>
      <c r="M1242" s="57"/>
      <c r="N1242" s="57"/>
      <c r="O1242" s="63"/>
      <c r="P1242" s="57"/>
      <c r="Q1242" s="57"/>
      <c r="R1242" s="57"/>
      <c r="S1242" s="57"/>
      <c r="T1242" s="57"/>
      <c r="U1242" s="57"/>
      <c r="V1242" s="57"/>
      <c r="W1242" s="57"/>
      <c r="X1242" s="57"/>
      <c r="Y1242" s="57"/>
      <c r="Z1242" s="57"/>
      <c r="AA1242" s="57"/>
      <c r="AB1242" s="57"/>
      <c r="AC1242" s="57"/>
      <c r="AD1242" s="57"/>
      <c r="AE1242" s="57"/>
      <c r="AF1242" s="64"/>
      <c r="AG1242" s="64"/>
      <c r="AH1242" s="64"/>
      <c r="AI1242" s="64"/>
      <c r="AJ1242" s="61"/>
      <c r="AL1242" s="62"/>
      <c r="AM1242" s="24"/>
      <c r="AS1242" s="24"/>
      <c r="AT1242" s="24"/>
      <c r="AU1242" s="24"/>
      <c r="AV1242" s="24"/>
      <c r="AW1242" s="24"/>
      <c r="AX1242" s="24"/>
      <c r="AZ1242" s="171"/>
      <c r="BA1242" s="171"/>
      <c r="BB1242" s="57"/>
      <c r="BC1242" s="203"/>
      <c r="BD1242" s="24"/>
      <c r="BE1242" s="151"/>
      <c r="BG1242" s="151"/>
      <c r="BI1242" s="151"/>
      <c r="BL1242" s="152"/>
    </row>
    <row r="1243" spans="1:64" s="169" customFormat="1">
      <c r="A1243" s="24"/>
      <c r="B1243" s="24"/>
      <c r="C1243" s="57"/>
      <c r="D1243" s="57"/>
      <c r="E1243" s="57"/>
      <c r="F1243" s="57"/>
      <c r="G1243" s="57"/>
      <c r="H1243" s="57"/>
      <c r="I1243" s="57"/>
      <c r="J1243" s="57"/>
      <c r="K1243" s="57"/>
      <c r="L1243" s="57"/>
      <c r="M1243" s="57"/>
      <c r="N1243" s="57"/>
      <c r="O1243" s="63"/>
      <c r="P1243" s="57"/>
      <c r="Q1243" s="57"/>
      <c r="R1243" s="57"/>
      <c r="S1243" s="57"/>
      <c r="T1243" s="57"/>
      <c r="U1243" s="57"/>
      <c r="V1243" s="57"/>
      <c r="W1243" s="57"/>
      <c r="X1243" s="57"/>
      <c r="Y1243" s="57"/>
      <c r="Z1243" s="57"/>
      <c r="AA1243" s="57"/>
      <c r="AB1243" s="57"/>
      <c r="AC1243" s="57"/>
      <c r="AD1243" s="57"/>
      <c r="AE1243" s="57"/>
      <c r="AF1243" s="64"/>
      <c r="AG1243" s="64"/>
      <c r="AH1243" s="64"/>
      <c r="AI1243" s="64"/>
      <c r="AJ1243" s="61"/>
      <c r="AL1243" s="62"/>
      <c r="AM1243" s="24"/>
      <c r="AS1243" s="24"/>
      <c r="AT1243" s="24"/>
      <c r="AU1243" s="24"/>
      <c r="AV1243" s="24"/>
      <c r="AW1243" s="24"/>
      <c r="AX1243" s="24"/>
      <c r="AZ1243" s="171"/>
      <c r="BA1243" s="171"/>
      <c r="BB1243" s="57"/>
      <c r="BC1243" s="203"/>
      <c r="BD1243" s="24"/>
      <c r="BE1243" s="151"/>
      <c r="BG1243" s="151"/>
      <c r="BI1243" s="151"/>
      <c r="BL1243" s="152"/>
    </row>
    <row r="1244" spans="1:64" s="169" customFormat="1">
      <c r="A1244" s="24"/>
      <c r="B1244" s="24"/>
      <c r="C1244" s="57"/>
      <c r="D1244" s="57"/>
      <c r="E1244" s="57"/>
      <c r="F1244" s="57"/>
      <c r="G1244" s="57"/>
      <c r="H1244" s="57"/>
      <c r="I1244" s="57"/>
      <c r="J1244" s="57"/>
      <c r="K1244" s="57"/>
      <c r="L1244" s="57"/>
      <c r="M1244" s="57"/>
      <c r="N1244" s="57"/>
      <c r="O1244" s="63"/>
      <c r="P1244" s="57"/>
      <c r="Q1244" s="57"/>
      <c r="R1244" s="57"/>
      <c r="S1244" s="57"/>
      <c r="T1244" s="57"/>
      <c r="U1244" s="57"/>
      <c r="V1244" s="57"/>
      <c r="W1244" s="57"/>
      <c r="X1244" s="57"/>
      <c r="Y1244" s="57"/>
      <c r="Z1244" s="57"/>
      <c r="AA1244" s="57"/>
      <c r="AB1244" s="57"/>
      <c r="AC1244" s="57"/>
      <c r="AD1244" s="57"/>
      <c r="AE1244" s="57"/>
      <c r="AF1244" s="64"/>
      <c r="AG1244" s="64"/>
      <c r="AH1244" s="64"/>
      <c r="AI1244" s="64"/>
      <c r="AJ1244" s="61"/>
      <c r="AL1244" s="62"/>
      <c r="AM1244" s="24"/>
      <c r="AS1244" s="24"/>
      <c r="AT1244" s="24"/>
      <c r="AU1244" s="24"/>
      <c r="AV1244" s="24"/>
      <c r="AW1244" s="24"/>
      <c r="AX1244" s="24"/>
      <c r="AZ1244" s="171"/>
      <c r="BA1244" s="171"/>
      <c r="BB1244" s="57"/>
      <c r="BC1244" s="203"/>
      <c r="BD1244" s="24"/>
      <c r="BE1244" s="151"/>
      <c r="BG1244" s="151"/>
      <c r="BI1244" s="151"/>
      <c r="BL1244" s="152"/>
    </row>
    <row r="1245" spans="1:64" s="169" customFormat="1">
      <c r="A1245" s="24"/>
      <c r="B1245" s="24"/>
      <c r="C1245" s="57"/>
      <c r="D1245" s="57"/>
      <c r="E1245" s="57"/>
      <c r="F1245" s="57"/>
      <c r="G1245" s="57"/>
      <c r="H1245" s="57"/>
      <c r="I1245" s="57"/>
      <c r="J1245" s="57"/>
      <c r="K1245" s="57"/>
      <c r="L1245" s="57"/>
      <c r="M1245" s="57"/>
      <c r="N1245" s="57"/>
      <c r="O1245" s="63"/>
      <c r="P1245" s="57"/>
      <c r="Q1245" s="57"/>
      <c r="R1245" s="57"/>
      <c r="S1245" s="57"/>
      <c r="T1245" s="57"/>
      <c r="U1245" s="57"/>
      <c r="V1245" s="57"/>
      <c r="W1245" s="57"/>
      <c r="X1245" s="57"/>
      <c r="Y1245" s="57"/>
      <c r="Z1245" s="57"/>
      <c r="AA1245" s="57"/>
      <c r="AB1245" s="57"/>
      <c r="AC1245" s="57"/>
      <c r="AD1245" s="57"/>
      <c r="AE1245" s="57"/>
      <c r="AF1245" s="64"/>
      <c r="AG1245" s="64"/>
      <c r="AH1245" s="64"/>
      <c r="AI1245" s="64"/>
      <c r="AJ1245" s="61"/>
      <c r="AL1245" s="62"/>
      <c r="AM1245" s="24"/>
      <c r="AS1245" s="24"/>
      <c r="AT1245" s="24"/>
      <c r="AU1245" s="24"/>
      <c r="AV1245" s="24"/>
      <c r="AW1245" s="24"/>
      <c r="AX1245" s="24"/>
      <c r="AZ1245" s="171"/>
      <c r="BA1245" s="171"/>
      <c r="BB1245" s="57"/>
      <c r="BC1245" s="203"/>
      <c r="BD1245" s="24"/>
      <c r="BE1245" s="151"/>
      <c r="BG1245" s="151"/>
      <c r="BI1245" s="151"/>
      <c r="BL1245" s="152"/>
    </row>
    <row r="1246" spans="1:64" s="169" customFormat="1">
      <c r="A1246" s="24"/>
      <c r="B1246" s="24"/>
      <c r="C1246" s="57"/>
      <c r="D1246" s="57"/>
      <c r="E1246" s="57"/>
      <c r="F1246" s="57"/>
      <c r="G1246" s="57"/>
      <c r="H1246" s="57"/>
      <c r="I1246" s="57"/>
      <c r="J1246" s="57"/>
      <c r="K1246" s="57"/>
      <c r="L1246" s="57"/>
      <c r="M1246" s="57"/>
      <c r="N1246" s="57"/>
      <c r="O1246" s="63"/>
      <c r="P1246" s="57"/>
      <c r="Q1246" s="57"/>
      <c r="R1246" s="57"/>
      <c r="S1246" s="57"/>
      <c r="T1246" s="57"/>
      <c r="U1246" s="57"/>
      <c r="V1246" s="57"/>
      <c r="W1246" s="57"/>
      <c r="X1246" s="57"/>
      <c r="Y1246" s="57"/>
      <c r="Z1246" s="57"/>
      <c r="AA1246" s="57"/>
      <c r="AB1246" s="57"/>
      <c r="AC1246" s="57"/>
      <c r="AD1246" s="57"/>
      <c r="AE1246" s="57"/>
      <c r="AF1246" s="64"/>
      <c r="AG1246" s="64"/>
      <c r="AH1246" s="64"/>
      <c r="AI1246" s="64"/>
      <c r="AJ1246" s="61"/>
      <c r="AL1246" s="62"/>
      <c r="AM1246" s="24"/>
      <c r="AS1246" s="24"/>
      <c r="AT1246" s="24"/>
      <c r="AU1246" s="24"/>
      <c r="AV1246" s="24"/>
      <c r="AW1246" s="24"/>
      <c r="AX1246" s="24"/>
      <c r="AZ1246" s="171"/>
      <c r="BA1246" s="171"/>
      <c r="BB1246" s="57"/>
      <c r="BC1246" s="203"/>
      <c r="BD1246" s="24"/>
      <c r="BE1246" s="151"/>
      <c r="BG1246" s="151"/>
      <c r="BI1246" s="151"/>
      <c r="BL1246" s="152"/>
    </row>
    <row r="1247" spans="1:64" s="169" customFormat="1">
      <c r="A1247" s="24"/>
      <c r="B1247" s="24"/>
      <c r="C1247" s="57"/>
      <c r="D1247" s="57"/>
      <c r="E1247" s="57"/>
      <c r="F1247" s="57"/>
      <c r="G1247" s="57"/>
      <c r="H1247" s="57"/>
      <c r="I1247" s="57"/>
      <c r="J1247" s="57"/>
      <c r="K1247" s="57"/>
      <c r="L1247" s="57"/>
      <c r="M1247" s="57"/>
      <c r="N1247" s="57"/>
      <c r="O1247" s="63"/>
      <c r="P1247" s="57"/>
      <c r="Q1247" s="57"/>
      <c r="R1247" s="57"/>
      <c r="S1247" s="57"/>
      <c r="T1247" s="57"/>
      <c r="U1247" s="57"/>
      <c r="V1247" s="57"/>
      <c r="W1247" s="57"/>
      <c r="X1247" s="57"/>
      <c r="Y1247" s="57"/>
      <c r="Z1247" s="57"/>
      <c r="AA1247" s="57"/>
      <c r="AB1247" s="57"/>
      <c r="AC1247" s="57"/>
      <c r="AD1247" s="57"/>
      <c r="AE1247" s="57"/>
      <c r="AF1247" s="64"/>
      <c r="AG1247" s="64"/>
      <c r="AH1247" s="64"/>
      <c r="AI1247" s="64"/>
      <c r="AJ1247" s="61"/>
      <c r="AL1247" s="62"/>
      <c r="AM1247" s="24"/>
      <c r="AS1247" s="24"/>
      <c r="AT1247" s="24"/>
      <c r="AU1247" s="24"/>
      <c r="AV1247" s="24"/>
      <c r="AW1247" s="24"/>
      <c r="AX1247" s="24"/>
      <c r="AZ1247" s="171"/>
      <c r="BA1247" s="171"/>
      <c r="BB1247" s="57"/>
      <c r="BC1247" s="203"/>
      <c r="BD1247" s="24"/>
      <c r="BE1247" s="151"/>
      <c r="BG1247" s="151"/>
      <c r="BI1247" s="151"/>
      <c r="BL1247" s="152"/>
    </row>
    <row r="1248" spans="1:64" s="169" customFormat="1">
      <c r="A1248" s="24"/>
      <c r="B1248" s="24"/>
      <c r="C1248" s="57"/>
      <c r="D1248" s="57"/>
      <c r="E1248" s="57"/>
      <c r="F1248" s="57"/>
      <c r="G1248" s="57"/>
      <c r="H1248" s="57"/>
      <c r="I1248" s="57"/>
      <c r="J1248" s="57"/>
      <c r="K1248" s="57"/>
      <c r="L1248" s="57"/>
      <c r="M1248" s="57"/>
      <c r="N1248" s="57"/>
      <c r="O1248" s="63"/>
      <c r="P1248" s="57"/>
      <c r="Q1248" s="57"/>
      <c r="R1248" s="57"/>
      <c r="S1248" s="57"/>
      <c r="T1248" s="57"/>
      <c r="U1248" s="57"/>
      <c r="V1248" s="57"/>
      <c r="W1248" s="57"/>
      <c r="X1248" s="57"/>
      <c r="Y1248" s="57"/>
      <c r="Z1248" s="57"/>
      <c r="AA1248" s="57"/>
      <c r="AB1248" s="57"/>
      <c r="AC1248" s="57"/>
      <c r="AD1248" s="57"/>
      <c r="AE1248" s="57"/>
      <c r="AF1248" s="64"/>
      <c r="AG1248" s="64"/>
      <c r="AH1248" s="64"/>
      <c r="AI1248" s="64"/>
      <c r="AJ1248" s="61"/>
      <c r="AL1248" s="62"/>
      <c r="AM1248" s="24"/>
      <c r="AS1248" s="24"/>
      <c r="AT1248" s="24"/>
      <c r="AU1248" s="24"/>
      <c r="AV1248" s="24"/>
      <c r="AW1248" s="24"/>
      <c r="AX1248" s="24"/>
      <c r="AZ1248" s="171"/>
      <c r="BA1248" s="171"/>
      <c r="BB1248" s="57"/>
      <c r="BC1248" s="203"/>
      <c r="BD1248" s="24"/>
      <c r="BE1248" s="151"/>
      <c r="BG1248" s="151"/>
      <c r="BI1248" s="151"/>
      <c r="BL1248" s="152"/>
    </row>
    <row r="1249" spans="1:64" s="169" customFormat="1">
      <c r="A1249" s="24"/>
      <c r="B1249" s="24"/>
      <c r="C1249" s="57"/>
      <c r="D1249" s="57"/>
      <c r="E1249" s="57"/>
      <c r="F1249" s="57"/>
      <c r="G1249" s="57"/>
      <c r="H1249" s="57"/>
      <c r="I1249" s="57"/>
      <c r="J1249" s="57"/>
      <c r="K1249" s="57"/>
      <c r="L1249" s="57"/>
      <c r="M1249" s="57"/>
      <c r="N1249" s="57"/>
      <c r="O1249" s="63"/>
      <c r="P1249" s="57"/>
      <c r="Q1249" s="57"/>
      <c r="R1249" s="57"/>
      <c r="S1249" s="57"/>
      <c r="T1249" s="57"/>
      <c r="U1249" s="57"/>
      <c r="V1249" s="57"/>
      <c r="W1249" s="57"/>
      <c r="X1249" s="57"/>
      <c r="Y1249" s="57"/>
      <c r="Z1249" s="57"/>
      <c r="AA1249" s="57"/>
      <c r="AB1249" s="57"/>
      <c r="AC1249" s="57"/>
      <c r="AD1249" s="57"/>
      <c r="AE1249" s="57"/>
      <c r="AF1249" s="64"/>
      <c r="AG1249" s="64"/>
      <c r="AH1249" s="64"/>
      <c r="AI1249" s="64"/>
      <c r="AJ1249" s="61"/>
      <c r="AL1249" s="62"/>
      <c r="AM1249" s="24"/>
      <c r="AS1249" s="24"/>
      <c r="AT1249" s="24"/>
      <c r="AU1249" s="24"/>
      <c r="AV1249" s="24"/>
      <c r="AW1249" s="24"/>
      <c r="AX1249" s="24"/>
      <c r="AZ1249" s="171"/>
      <c r="BA1249" s="171"/>
      <c r="BB1249" s="57"/>
      <c r="BC1249" s="203"/>
      <c r="BD1249" s="24"/>
      <c r="BE1249" s="151"/>
      <c r="BG1249" s="151"/>
      <c r="BI1249" s="151"/>
      <c r="BL1249" s="152"/>
    </row>
    <row r="1250" spans="1:64" s="169" customFormat="1">
      <c r="A1250" s="24"/>
      <c r="B1250" s="24"/>
      <c r="C1250" s="57"/>
      <c r="D1250" s="57"/>
      <c r="E1250" s="57"/>
      <c r="F1250" s="57"/>
      <c r="G1250" s="57"/>
      <c r="H1250" s="57"/>
      <c r="I1250" s="57"/>
      <c r="J1250" s="57"/>
      <c r="K1250" s="57"/>
      <c r="L1250" s="57"/>
      <c r="M1250" s="57"/>
      <c r="N1250" s="57"/>
      <c r="O1250" s="63"/>
      <c r="P1250" s="57"/>
      <c r="Q1250" s="57"/>
      <c r="R1250" s="57"/>
      <c r="S1250" s="57"/>
      <c r="T1250" s="57"/>
      <c r="U1250" s="57"/>
      <c r="V1250" s="57"/>
      <c r="W1250" s="57"/>
      <c r="X1250" s="57"/>
      <c r="Y1250" s="57"/>
      <c r="Z1250" s="57"/>
      <c r="AA1250" s="57"/>
      <c r="AB1250" s="57"/>
      <c r="AC1250" s="57"/>
      <c r="AD1250" s="57"/>
      <c r="AE1250" s="57"/>
      <c r="AF1250" s="64"/>
      <c r="AG1250" s="64"/>
      <c r="AH1250" s="64"/>
      <c r="AI1250" s="64"/>
      <c r="AJ1250" s="61"/>
      <c r="AL1250" s="62"/>
      <c r="AM1250" s="24"/>
      <c r="AS1250" s="24"/>
      <c r="AT1250" s="24"/>
      <c r="AU1250" s="24"/>
      <c r="AV1250" s="24"/>
      <c r="AW1250" s="24"/>
      <c r="AX1250" s="24"/>
      <c r="AZ1250" s="171"/>
      <c r="BA1250" s="171"/>
      <c r="BB1250" s="57"/>
      <c r="BC1250" s="203"/>
      <c r="BD1250" s="24"/>
      <c r="BE1250" s="151"/>
      <c r="BG1250" s="151"/>
      <c r="BI1250" s="151"/>
      <c r="BL1250" s="152"/>
    </row>
    <row r="1251" spans="1:64" s="169" customFormat="1">
      <c r="A1251" s="24"/>
      <c r="B1251" s="24"/>
      <c r="C1251" s="57"/>
      <c r="D1251" s="57"/>
      <c r="E1251" s="57"/>
      <c r="F1251" s="57"/>
      <c r="G1251" s="57"/>
      <c r="H1251" s="57"/>
      <c r="I1251" s="57"/>
      <c r="J1251" s="57"/>
      <c r="K1251" s="57"/>
      <c r="L1251" s="57"/>
      <c r="M1251" s="57"/>
      <c r="N1251" s="57"/>
      <c r="O1251" s="63"/>
      <c r="P1251" s="57"/>
      <c r="Q1251" s="57"/>
      <c r="R1251" s="57"/>
      <c r="S1251" s="57"/>
      <c r="T1251" s="57"/>
      <c r="U1251" s="57"/>
      <c r="V1251" s="57"/>
      <c r="W1251" s="57"/>
      <c r="X1251" s="57"/>
      <c r="Y1251" s="57"/>
      <c r="Z1251" s="57"/>
      <c r="AA1251" s="57"/>
      <c r="AB1251" s="57"/>
      <c r="AC1251" s="57"/>
      <c r="AD1251" s="57"/>
      <c r="AE1251" s="57"/>
      <c r="AF1251" s="64"/>
      <c r="AG1251" s="64"/>
      <c r="AH1251" s="64"/>
      <c r="AI1251" s="64"/>
      <c r="AJ1251" s="61"/>
      <c r="AL1251" s="62"/>
      <c r="AM1251" s="24"/>
      <c r="AS1251" s="24"/>
      <c r="AT1251" s="24"/>
      <c r="AU1251" s="24"/>
      <c r="AV1251" s="24"/>
      <c r="AW1251" s="24"/>
      <c r="AX1251" s="24"/>
      <c r="AZ1251" s="171"/>
      <c r="BA1251" s="171"/>
      <c r="BB1251" s="57"/>
      <c r="BC1251" s="203"/>
      <c r="BD1251" s="24"/>
      <c r="BE1251" s="151"/>
      <c r="BG1251" s="151"/>
      <c r="BI1251" s="151"/>
      <c r="BL1251" s="152"/>
    </row>
    <row r="1252" spans="1:64" s="169" customFormat="1">
      <c r="A1252" s="24"/>
      <c r="B1252" s="24"/>
      <c r="C1252" s="57"/>
      <c r="D1252" s="57"/>
      <c r="E1252" s="57"/>
      <c r="F1252" s="57"/>
      <c r="G1252" s="57"/>
      <c r="H1252" s="57"/>
      <c r="I1252" s="57"/>
      <c r="J1252" s="57"/>
      <c r="K1252" s="57"/>
      <c r="L1252" s="57"/>
      <c r="M1252" s="57"/>
      <c r="N1252" s="57"/>
      <c r="O1252" s="63"/>
      <c r="P1252" s="57"/>
      <c r="Q1252" s="57"/>
      <c r="R1252" s="57"/>
      <c r="S1252" s="57"/>
      <c r="T1252" s="57"/>
      <c r="U1252" s="57"/>
      <c r="V1252" s="57"/>
      <c r="W1252" s="57"/>
      <c r="X1252" s="57"/>
      <c r="Y1252" s="57"/>
      <c r="Z1252" s="57"/>
      <c r="AA1252" s="57"/>
      <c r="AB1252" s="57"/>
      <c r="AC1252" s="57"/>
      <c r="AD1252" s="57"/>
      <c r="AE1252" s="57"/>
      <c r="AF1252" s="64"/>
      <c r="AG1252" s="64"/>
      <c r="AH1252" s="64"/>
      <c r="AI1252" s="64"/>
      <c r="AJ1252" s="61"/>
      <c r="AL1252" s="62"/>
      <c r="AM1252" s="24"/>
      <c r="AS1252" s="24"/>
      <c r="AT1252" s="24"/>
      <c r="AU1252" s="24"/>
      <c r="AV1252" s="24"/>
      <c r="AW1252" s="24"/>
      <c r="AX1252" s="24"/>
      <c r="AZ1252" s="171"/>
      <c r="BA1252" s="171"/>
      <c r="BB1252" s="57"/>
      <c r="BC1252" s="203"/>
      <c r="BD1252" s="24"/>
      <c r="BE1252" s="151"/>
      <c r="BG1252" s="151"/>
      <c r="BI1252" s="151"/>
      <c r="BL1252" s="152"/>
    </row>
    <row r="1253" spans="1:64" s="169" customFormat="1">
      <c r="A1253" s="24"/>
      <c r="B1253" s="24"/>
      <c r="C1253" s="57"/>
      <c r="D1253" s="57"/>
      <c r="E1253" s="57"/>
      <c r="F1253" s="57"/>
      <c r="G1253" s="57"/>
      <c r="H1253" s="57"/>
      <c r="I1253" s="57"/>
      <c r="J1253" s="57"/>
      <c r="K1253" s="57"/>
      <c r="L1253" s="57"/>
      <c r="M1253" s="57"/>
      <c r="N1253" s="57"/>
      <c r="O1253" s="63"/>
      <c r="P1253" s="57"/>
      <c r="Q1253" s="57"/>
      <c r="R1253" s="57"/>
      <c r="S1253" s="57"/>
      <c r="T1253" s="57"/>
      <c r="U1253" s="57"/>
      <c r="V1253" s="57"/>
      <c r="W1253" s="57"/>
      <c r="X1253" s="57"/>
      <c r="Y1253" s="57"/>
      <c r="Z1253" s="57"/>
      <c r="AA1253" s="57"/>
      <c r="AB1253" s="57"/>
      <c r="AC1253" s="57"/>
      <c r="AD1253" s="57"/>
      <c r="AE1253" s="57"/>
      <c r="AF1253" s="64"/>
      <c r="AG1253" s="64"/>
      <c r="AH1253" s="64"/>
      <c r="AI1253" s="64"/>
      <c r="AJ1253" s="61"/>
      <c r="AL1253" s="62"/>
      <c r="AM1253" s="24"/>
      <c r="AS1253" s="24"/>
      <c r="AT1253" s="24"/>
      <c r="AU1253" s="24"/>
      <c r="AV1253" s="24"/>
      <c r="AW1253" s="24"/>
      <c r="AX1253" s="24"/>
      <c r="AZ1253" s="171"/>
      <c r="BA1253" s="171"/>
      <c r="BB1253" s="57"/>
      <c r="BC1253" s="203"/>
      <c r="BD1253" s="24"/>
      <c r="BE1253" s="151"/>
      <c r="BG1253" s="151"/>
      <c r="BI1253" s="151"/>
      <c r="BL1253" s="152"/>
    </row>
    <row r="1254" spans="1:64" s="169" customFormat="1">
      <c r="A1254" s="24"/>
      <c r="B1254" s="24"/>
      <c r="C1254" s="57"/>
      <c r="D1254" s="57"/>
      <c r="E1254" s="57"/>
      <c r="F1254" s="57"/>
      <c r="G1254" s="57"/>
      <c r="H1254" s="57"/>
      <c r="I1254" s="57"/>
      <c r="J1254" s="57"/>
      <c r="K1254" s="57"/>
      <c r="L1254" s="57"/>
      <c r="M1254" s="57"/>
      <c r="N1254" s="57"/>
      <c r="O1254" s="63"/>
      <c r="P1254" s="57"/>
      <c r="Q1254" s="57"/>
      <c r="R1254" s="57"/>
      <c r="S1254" s="57"/>
      <c r="T1254" s="57"/>
      <c r="U1254" s="57"/>
      <c r="V1254" s="57"/>
      <c r="W1254" s="57"/>
      <c r="X1254" s="57"/>
      <c r="Y1254" s="57"/>
      <c r="Z1254" s="57"/>
      <c r="AA1254" s="57"/>
      <c r="AB1254" s="57"/>
      <c r="AC1254" s="57"/>
      <c r="AD1254" s="57"/>
      <c r="AE1254" s="57"/>
      <c r="AF1254" s="64"/>
      <c r="AG1254" s="64"/>
      <c r="AH1254" s="64"/>
      <c r="AI1254" s="64"/>
      <c r="AJ1254" s="61"/>
      <c r="AL1254" s="62"/>
      <c r="AM1254" s="24"/>
      <c r="AS1254" s="24"/>
      <c r="AT1254" s="24"/>
      <c r="AU1254" s="24"/>
      <c r="AV1254" s="24"/>
      <c r="AW1254" s="24"/>
      <c r="AX1254" s="24"/>
      <c r="AZ1254" s="171"/>
      <c r="BA1254" s="171"/>
      <c r="BB1254" s="57"/>
      <c r="BC1254" s="203"/>
      <c r="BD1254" s="24"/>
      <c r="BE1254" s="151"/>
      <c r="BG1254" s="151"/>
      <c r="BI1254" s="151"/>
      <c r="BL1254" s="152"/>
    </row>
    <row r="1255" spans="1:64" s="169" customFormat="1">
      <c r="A1255" s="24"/>
      <c r="B1255" s="24"/>
      <c r="C1255" s="57"/>
      <c r="D1255" s="57"/>
      <c r="E1255" s="57"/>
      <c r="F1255" s="57"/>
      <c r="G1255" s="57"/>
      <c r="H1255" s="57"/>
      <c r="I1255" s="57"/>
      <c r="J1255" s="57"/>
      <c r="K1255" s="57"/>
      <c r="L1255" s="57"/>
      <c r="M1255" s="57"/>
      <c r="N1255" s="57"/>
      <c r="O1255" s="63"/>
      <c r="P1255" s="57"/>
      <c r="Q1255" s="57"/>
      <c r="R1255" s="57"/>
      <c r="S1255" s="57"/>
      <c r="T1255" s="57"/>
      <c r="U1255" s="57"/>
      <c r="V1255" s="57"/>
      <c r="W1255" s="57"/>
      <c r="X1255" s="57"/>
      <c r="Y1255" s="57"/>
      <c r="Z1255" s="57"/>
      <c r="AA1255" s="57"/>
      <c r="AB1255" s="57"/>
      <c r="AC1255" s="57"/>
      <c r="AD1255" s="57"/>
      <c r="AE1255" s="57"/>
      <c r="AF1255" s="64"/>
      <c r="AG1255" s="64"/>
      <c r="AH1255" s="64"/>
      <c r="AI1255" s="64"/>
      <c r="AJ1255" s="61"/>
      <c r="AL1255" s="62"/>
      <c r="AM1255" s="24"/>
      <c r="AS1255" s="24"/>
      <c r="AT1255" s="24"/>
      <c r="AU1255" s="24"/>
      <c r="AV1255" s="24"/>
      <c r="AW1255" s="24"/>
      <c r="AX1255" s="24"/>
      <c r="AZ1255" s="171"/>
      <c r="BA1255" s="171"/>
      <c r="BB1255" s="57"/>
      <c r="BC1255" s="203"/>
      <c r="BD1255" s="24"/>
      <c r="BE1255" s="151"/>
      <c r="BG1255" s="151"/>
      <c r="BI1255" s="151"/>
      <c r="BL1255" s="152"/>
    </row>
    <row r="1256" spans="1:64" s="169" customFormat="1">
      <c r="A1256" s="24"/>
      <c r="B1256" s="24"/>
      <c r="C1256" s="57"/>
      <c r="D1256" s="57"/>
      <c r="E1256" s="57"/>
      <c r="F1256" s="57"/>
      <c r="G1256" s="57"/>
      <c r="H1256" s="57"/>
      <c r="I1256" s="57"/>
      <c r="J1256" s="57"/>
      <c r="K1256" s="57"/>
      <c r="L1256" s="57"/>
      <c r="M1256" s="57"/>
      <c r="N1256" s="57"/>
      <c r="O1256" s="63"/>
      <c r="P1256" s="57"/>
      <c r="Q1256" s="57"/>
      <c r="R1256" s="57"/>
      <c r="S1256" s="57"/>
      <c r="T1256" s="57"/>
      <c r="U1256" s="57"/>
      <c r="V1256" s="57"/>
      <c r="W1256" s="57"/>
      <c r="X1256" s="57"/>
      <c r="Y1256" s="57"/>
      <c r="Z1256" s="57"/>
      <c r="AA1256" s="57"/>
      <c r="AB1256" s="57"/>
      <c r="AC1256" s="57"/>
      <c r="AD1256" s="57"/>
      <c r="AE1256" s="57"/>
      <c r="AF1256" s="64"/>
      <c r="AG1256" s="64"/>
      <c r="AH1256" s="64"/>
      <c r="AI1256" s="64"/>
      <c r="AJ1256" s="61"/>
      <c r="AL1256" s="62"/>
      <c r="AM1256" s="24"/>
      <c r="AS1256" s="24"/>
      <c r="AT1256" s="24"/>
      <c r="AU1256" s="24"/>
      <c r="AV1256" s="24"/>
      <c r="AW1256" s="24"/>
      <c r="AX1256" s="24"/>
      <c r="AZ1256" s="171"/>
      <c r="BA1256" s="171"/>
      <c r="BB1256" s="57"/>
      <c r="BC1256" s="203"/>
      <c r="BD1256" s="24"/>
      <c r="BE1256" s="151"/>
      <c r="BG1256" s="151"/>
      <c r="BI1256" s="151"/>
      <c r="BL1256" s="152"/>
    </row>
    <row r="1257" spans="1:64" s="169" customFormat="1">
      <c r="A1257" s="24"/>
      <c r="B1257" s="24"/>
      <c r="C1257" s="57"/>
      <c r="D1257" s="57"/>
      <c r="E1257" s="57"/>
      <c r="F1257" s="57"/>
      <c r="G1257" s="57"/>
      <c r="H1257" s="57"/>
      <c r="I1257" s="57"/>
      <c r="J1257" s="57"/>
      <c r="K1257" s="57"/>
      <c r="L1257" s="57"/>
      <c r="M1257" s="57"/>
      <c r="N1257" s="57"/>
      <c r="O1257" s="63"/>
      <c r="P1257" s="57"/>
      <c r="Q1257" s="57"/>
      <c r="R1257" s="57"/>
      <c r="S1257" s="57"/>
      <c r="T1257" s="57"/>
      <c r="U1257" s="57"/>
      <c r="V1257" s="57"/>
      <c r="W1257" s="57"/>
      <c r="X1257" s="57"/>
      <c r="Y1257" s="57"/>
      <c r="Z1257" s="57"/>
      <c r="AA1257" s="57"/>
      <c r="AB1257" s="57"/>
      <c r="AC1257" s="57"/>
      <c r="AD1257" s="57"/>
      <c r="AE1257" s="57"/>
      <c r="AF1257" s="64"/>
      <c r="AG1257" s="64"/>
      <c r="AH1257" s="64"/>
      <c r="AI1257" s="64"/>
      <c r="AJ1257" s="61"/>
      <c r="AL1257" s="62"/>
      <c r="AM1257" s="24"/>
      <c r="AS1257" s="24"/>
      <c r="AT1257" s="24"/>
      <c r="AU1257" s="24"/>
      <c r="AV1257" s="24"/>
      <c r="AW1257" s="24"/>
      <c r="AX1257" s="24"/>
      <c r="AZ1257" s="171"/>
      <c r="BA1257" s="171"/>
      <c r="BB1257" s="57"/>
      <c r="BC1257" s="203"/>
      <c r="BD1257" s="24"/>
      <c r="BE1257" s="151"/>
      <c r="BG1257" s="151"/>
      <c r="BI1257" s="151"/>
      <c r="BL1257" s="152"/>
    </row>
    <row r="1258" spans="1:64" s="169" customFormat="1">
      <c r="A1258" s="24"/>
      <c r="B1258" s="24"/>
      <c r="C1258" s="57"/>
      <c r="D1258" s="57"/>
      <c r="E1258" s="57"/>
      <c r="F1258" s="57"/>
      <c r="G1258" s="57"/>
      <c r="H1258" s="57"/>
      <c r="I1258" s="57"/>
      <c r="J1258" s="57"/>
      <c r="K1258" s="57"/>
      <c r="L1258" s="57"/>
      <c r="M1258" s="57"/>
      <c r="N1258" s="57"/>
      <c r="O1258" s="63"/>
      <c r="P1258" s="57"/>
      <c r="Q1258" s="57"/>
      <c r="R1258" s="57"/>
      <c r="S1258" s="57"/>
      <c r="T1258" s="57"/>
      <c r="U1258" s="57"/>
      <c r="V1258" s="57"/>
      <c r="W1258" s="57"/>
      <c r="X1258" s="57"/>
      <c r="Y1258" s="57"/>
      <c r="Z1258" s="57"/>
      <c r="AA1258" s="57"/>
      <c r="AB1258" s="57"/>
      <c r="AC1258" s="57"/>
      <c r="AD1258" s="57"/>
      <c r="AE1258" s="57"/>
      <c r="AF1258" s="64"/>
      <c r="AG1258" s="64"/>
      <c r="AH1258" s="64"/>
      <c r="AI1258" s="64"/>
      <c r="AJ1258" s="61"/>
      <c r="AL1258" s="62"/>
      <c r="AM1258" s="24"/>
      <c r="AS1258" s="24"/>
      <c r="AT1258" s="24"/>
      <c r="AU1258" s="24"/>
      <c r="AV1258" s="24"/>
      <c r="AW1258" s="24"/>
      <c r="AX1258" s="24"/>
      <c r="AZ1258" s="171"/>
      <c r="BA1258" s="171"/>
      <c r="BB1258" s="57"/>
      <c r="BC1258" s="203"/>
      <c r="BD1258" s="24"/>
      <c r="BE1258" s="151"/>
      <c r="BG1258" s="151"/>
      <c r="BI1258" s="151"/>
      <c r="BL1258" s="152"/>
    </row>
    <row r="1259" spans="1:64" s="169" customFormat="1">
      <c r="A1259" s="24"/>
      <c r="B1259" s="24"/>
      <c r="C1259" s="57"/>
      <c r="D1259" s="57"/>
      <c r="E1259" s="57"/>
      <c r="F1259" s="57"/>
      <c r="G1259" s="57"/>
      <c r="H1259" s="57"/>
      <c r="I1259" s="57"/>
      <c r="J1259" s="57"/>
      <c r="K1259" s="57"/>
      <c r="L1259" s="57"/>
      <c r="M1259" s="57"/>
      <c r="N1259" s="57"/>
      <c r="O1259" s="63"/>
      <c r="P1259" s="57"/>
      <c r="Q1259" s="57"/>
      <c r="R1259" s="57"/>
      <c r="S1259" s="57"/>
      <c r="T1259" s="57"/>
      <c r="U1259" s="57"/>
      <c r="V1259" s="57"/>
      <c r="W1259" s="57"/>
      <c r="X1259" s="57"/>
      <c r="Y1259" s="57"/>
      <c r="Z1259" s="57"/>
      <c r="AA1259" s="57"/>
      <c r="AB1259" s="57"/>
      <c r="AC1259" s="57"/>
      <c r="AD1259" s="57"/>
      <c r="AE1259" s="57"/>
      <c r="AF1259" s="64"/>
      <c r="AG1259" s="64"/>
      <c r="AH1259" s="64"/>
      <c r="AI1259" s="64"/>
      <c r="AJ1259" s="61"/>
      <c r="AL1259" s="62"/>
      <c r="AM1259" s="24"/>
      <c r="AS1259" s="24"/>
      <c r="AT1259" s="24"/>
      <c r="AU1259" s="24"/>
      <c r="AV1259" s="24"/>
      <c r="AW1259" s="24"/>
      <c r="AX1259" s="24"/>
      <c r="AZ1259" s="171"/>
      <c r="BA1259" s="171"/>
      <c r="BB1259" s="57"/>
      <c r="BC1259" s="203"/>
      <c r="BD1259" s="24"/>
      <c r="BE1259" s="151"/>
      <c r="BG1259" s="151"/>
      <c r="BI1259" s="151"/>
      <c r="BL1259" s="152"/>
    </row>
    <row r="1260" spans="1:64" s="169" customFormat="1">
      <c r="A1260" s="24"/>
      <c r="B1260" s="24"/>
      <c r="C1260" s="57"/>
      <c r="D1260" s="57"/>
      <c r="E1260" s="57"/>
      <c r="F1260" s="57"/>
      <c r="G1260" s="57"/>
      <c r="H1260" s="57"/>
      <c r="I1260" s="57"/>
      <c r="J1260" s="57"/>
      <c r="K1260" s="57"/>
      <c r="L1260" s="57"/>
      <c r="M1260" s="57"/>
      <c r="N1260" s="57"/>
      <c r="O1260" s="63"/>
      <c r="P1260" s="57"/>
      <c r="Q1260" s="57"/>
      <c r="R1260" s="57"/>
      <c r="S1260" s="57"/>
      <c r="T1260" s="57"/>
      <c r="U1260" s="57"/>
      <c r="V1260" s="57"/>
      <c r="W1260" s="57"/>
      <c r="X1260" s="57"/>
      <c r="Y1260" s="57"/>
      <c r="Z1260" s="57"/>
      <c r="AA1260" s="57"/>
      <c r="AB1260" s="57"/>
      <c r="AC1260" s="57"/>
      <c r="AD1260" s="57"/>
      <c r="AE1260" s="57"/>
      <c r="AF1260" s="64"/>
      <c r="AG1260" s="64"/>
      <c r="AH1260" s="64"/>
      <c r="AI1260" s="64"/>
      <c r="AJ1260" s="61"/>
      <c r="AL1260" s="62"/>
      <c r="AM1260" s="24"/>
      <c r="AS1260" s="24"/>
      <c r="AT1260" s="24"/>
      <c r="AU1260" s="24"/>
      <c r="AV1260" s="24"/>
      <c r="AW1260" s="24"/>
      <c r="AX1260" s="24"/>
      <c r="AZ1260" s="171"/>
      <c r="BA1260" s="171"/>
      <c r="BB1260" s="57"/>
      <c r="BC1260" s="203"/>
      <c r="BD1260" s="24"/>
      <c r="BE1260" s="151"/>
      <c r="BG1260" s="151"/>
      <c r="BI1260" s="151"/>
      <c r="BL1260" s="152"/>
    </row>
    <row r="1261" spans="1:64" s="169" customFormat="1">
      <c r="A1261" s="24"/>
      <c r="B1261" s="24"/>
      <c r="C1261" s="57"/>
      <c r="D1261" s="57"/>
      <c r="E1261" s="57"/>
      <c r="F1261" s="57"/>
      <c r="G1261" s="57"/>
      <c r="H1261" s="57"/>
      <c r="I1261" s="57"/>
      <c r="J1261" s="57"/>
      <c r="K1261" s="57"/>
      <c r="L1261" s="57"/>
      <c r="M1261" s="57"/>
      <c r="N1261" s="57"/>
      <c r="O1261" s="63"/>
      <c r="P1261" s="57"/>
      <c r="Q1261" s="57"/>
      <c r="R1261" s="57"/>
      <c r="S1261" s="57"/>
      <c r="T1261" s="57"/>
      <c r="U1261" s="57"/>
      <c r="V1261" s="57"/>
      <c r="W1261" s="57"/>
      <c r="X1261" s="57"/>
      <c r="Y1261" s="57"/>
      <c r="Z1261" s="57"/>
      <c r="AA1261" s="57"/>
      <c r="AB1261" s="57"/>
      <c r="AC1261" s="57"/>
      <c r="AD1261" s="57"/>
      <c r="AE1261" s="57"/>
      <c r="AF1261" s="64"/>
      <c r="AG1261" s="64"/>
      <c r="AH1261" s="64"/>
      <c r="AI1261" s="64"/>
      <c r="AJ1261" s="61"/>
      <c r="AL1261" s="62"/>
      <c r="AM1261" s="24"/>
      <c r="AS1261" s="24"/>
      <c r="AT1261" s="24"/>
      <c r="AU1261" s="24"/>
      <c r="AV1261" s="24"/>
      <c r="AW1261" s="24"/>
      <c r="AX1261" s="24"/>
      <c r="AZ1261" s="171"/>
      <c r="BA1261" s="171"/>
      <c r="BB1261" s="57"/>
      <c r="BC1261" s="203"/>
      <c r="BD1261" s="24"/>
      <c r="BE1261" s="151"/>
      <c r="BG1261" s="151"/>
      <c r="BI1261" s="151"/>
      <c r="BL1261" s="152"/>
    </row>
    <row r="1262" spans="1:64" s="169" customFormat="1">
      <c r="A1262" s="24"/>
      <c r="B1262" s="24"/>
      <c r="C1262" s="57"/>
      <c r="D1262" s="57"/>
      <c r="E1262" s="57"/>
      <c r="F1262" s="57"/>
      <c r="G1262" s="57"/>
      <c r="H1262" s="57"/>
      <c r="I1262" s="57"/>
      <c r="J1262" s="57"/>
      <c r="K1262" s="57"/>
      <c r="L1262" s="57"/>
      <c r="M1262" s="57"/>
      <c r="N1262" s="57"/>
      <c r="O1262" s="63"/>
      <c r="P1262" s="57"/>
      <c r="Q1262" s="57"/>
      <c r="R1262" s="57"/>
      <c r="S1262" s="57"/>
      <c r="T1262" s="57"/>
      <c r="U1262" s="57"/>
      <c r="V1262" s="57"/>
      <c r="W1262" s="57"/>
      <c r="X1262" s="57"/>
      <c r="Y1262" s="57"/>
      <c r="Z1262" s="57"/>
      <c r="AA1262" s="57"/>
      <c r="AB1262" s="57"/>
      <c r="AC1262" s="57"/>
      <c r="AD1262" s="57"/>
      <c r="AE1262" s="57"/>
      <c r="AF1262" s="64"/>
      <c r="AG1262" s="64"/>
      <c r="AH1262" s="64"/>
      <c r="AI1262" s="64"/>
      <c r="AJ1262" s="61"/>
      <c r="AL1262" s="62"/>
      <c r="AM1262" s="24"/>
      <c r="AS1262" s="24"/>
      <c r="AT1262" s="24"/>
      <c r="AU1262" s="24"/>
      <c r="AV1262" s="24"/>
      <c r="AW1262" s="24"/>
      <c r="AX1262" s="24"/>
      <c r="AZ1262" s="171"/>
      <c r="BA1262" s="171"/>
      <c r="BB1262" s="57"/>
      <c r="BC1262" s="203"/>
      <c r="BD1262" s="24"/>
      <c r="BE1262" s="151"/>
      <c r="BG1262" s="151"/>
      <c r="BI1262" s="151"/>
      <c r="BL1262" s="152"/>
    </row>
    <row r="1263" spans="1:64" s="169" customFormat="1">
      <c r="A1263" s="24"/>
      <c r="B1263" s="24"/>
      <c r="C1263" s="57"/>
      <c r="D1263" s="57"/>
      <c r="E1263" s="57"/>
      <c r="F1263" s="57"/>
      <c r="G1263" s="57"/>
      <c r="H1263" s="57"/>
      <c r="I1263" s="57"/>
      <c r="J1263" s="57"/>
      <c r="K1263" s="57"/>
      <c r="L1263" s="57"/>
      <c r="M1263" s="57"/>
      <c r="N1263" s="57"/>
      <c r="O1263" s="63"/>
      <c r="P1263" s="57"/>
      <c r="Q1263" s="57"/>
      <c r="R1263" s="57"/>
      <c r="S1263" s="57"/>
      <c r="T1263" s="57"/>
      <c r="U1263" s="57"/>
      <c r="V1263" s="57"/>
      <c r="W1263" s="57"/>
      <c r="X1263" s="57"/>
      <c r="Y1263" s="57"/>
      <c r="Z1263" s="57"/>
      <c r="AA1263" s="57"/>
      <c r="AB1263" s="57"/>
      <c r="AC1263" s="57"/>
      <c r="AD1263" s="57"/>
      <c r="AE1263" s="57"/>
      <c r="AF1263" s="64"/>
      <c r="AG1263" s="64"/>
      <c r="AH1263" s="64"/>
      <c r="AI1263" s="64"/>
      <c r="AJ1263" s="61"/>
      <c r="AL1263" s="62"/>
      <c r="AM1263" s="24"/>
      <c r="AS1263" s="24"/>
      <c r="AT1263" s="24"/>
      <c r="AU1263" s="24"/>
      <c r="AV1263" s="24"/>
      <c r="AW1263" s="24"/>
      <c r="AX1263" s="24"/>
      <c r="AZ1263" s="171"/>
      <c r="BA1263" s="171"/>
      <c r="BB1263" s="57"/>
      <c r="BC1263" s="203"/>
      <c r="BD1263" s="24"/>
      <c r="BE1263" s="151"/>
      <c r="BG1263" s="151"/>
      <c r="BI1263" s="151"/>
      <c r="BL1263" s="152"/>
    </row>
    <row r="1264" spans="1:64" s="169" customFormat="1">
      <c r="A1264" s="24"/>
      <c r="B1264" s="24"/>
      <c r="C1264" s="57"/>
      <c r="D1264" s="57"/>
      <c r="E1264" s="57"/>
      <c r="F1264" s="57"/>
      <c r="G1264" s="57"/>
      <c r="H1264" s="57"/>
      <c r="I1264" s="57"/>
      <c r="J1264" s="57"/>
      <c r="K1264" s="57"/>
      <c r="L1264" s="57"/>
      <c r="M1264" s="57"/>
      <c r="N1264" s="57"/>
      <c r="O1264" s="63"/>
      <c r="P1264" s="57"/>
      <c r="Q1264" s="57"/>
      <c r="R1264" s="57"/>
      <c r="S1264" s="57"/>
      <c r="T1264" s="57"/>
      <c r="U1264" s="57"/>
      <c r="V1264" s="57"/>
      <c r="W1264" s="57"/>
      <c r="X1264" s="57"/>
      <c r="Y1264" s="57"/>
      <c r="Z1264" s="57"/>
      <c r="AA1264" s="57"/>
      <c r="AB1264" s="57"/>
      <c r="AC1264" s="57"/>
      <c r="AD1264" s="57"/>
      <c r="AE1264" s="57"/>
      <c r="AF1264" s="64"/>
      <c r="AG1264" s="64"/>
      <c r="AH1264" s="64"/>
      <c r="AI1264" s="64"/>
      <c r="AJ1264" s="61"/>
      <c r="AL1264" s="62"/>
      <c r="AM1264" s="24"/>
      <c r="AS1264" s="24"/>
      <c r="AT1264" s="24"/>
      <c r="AU1264" s="24"/>
      <c r="AV1264" s="24"/>
      <c r="AW1264" s="24"/>
      <c r="AX1264" s="24"/>
      <c r="AZ1264" s="171"/>
      <c r="BA1264" s="171"/>
      <c r="BB1264" s="57"/>
      <c r="BC1264" s="203"/>
      <c r="BD1264" s="24"/>
      <c r="BE1264" s="151"/>
      <c r="BG1264" s="151"/>
      <c r="BI1264" s="151"/>
      <c r="BL1264" s="152"/>
    </row>
    <row r="1265" spans="1:64" s="169" customFormat="1">
      <c r="A1265" s="24"/>
      <c r="B1265" s="24"/>
      <c r="C1265" s="57"/>
      <c r="D1265" s="57"/>
      <c r="E1265" s="57"/>
      <c r="F1265" s="57"/>
      <c r="G1265" s="57"/>
      <c r="H1265" s="57"/>
      <c r="I1265" s="57"/>
      <c r="J1265" s="57"/>
      <c r="K1265" s="57"/>
      <c r="L1265" s="57"/>
      <c r="M1265" s="57"/>
      <c r="N1265" s="57"/>
      <c r="O1265" s="63"/>
      <c r="P1265" s="57"/>
      <c r="Q1265" s="57"/>
      <c r="R1265" s="57"/>
      <c r="S1265" s="57"/>
      <c r="T1265" s="57"/>
      <c r="U1265" s="57"/>
      <c r="V1265" s="57"/>
      <c r="W1265" s="57"/>
      <c r="X1265" s="57"/>
      <c r="Y1265" s="57"/>
      <c r="Z1265" s="57"/>
      <c r="AA1265" s="57"/>
      <c r="AB1265" s="57"/>
      <c r="AC1265" s="57"/>
      <c r="AD1265" s="57"/>
      <c r="AE1265" s="57"/>
      <c r="AF1265" s="64"/>
      <c r="AG1265" s="64"/>
      <c r="AH1265" s="64"/>
      <c r="AI1265" s="64"/>
      <c r="AJ1265" s="61"/>
      <c r="AL1265" s="62"/>
      <c r="AM1265" s="24"/>
      <c r="AS1265" s="24"/>
      <c r="AT1265" s="24"/>
      <c r="AU1265" s="24"/>
      <c r="AV1265" s="24"/>
      <c r="AW1265" s="24"/>
      <c r="AX1265" s="24"/>
      <c r="AZ1265" s="171"/>
      <c r="BA1265" s="171"/>
      <c r="BB1265" s="57"/>
      <c r="BC1265" s="203"/>
      <c r="BD1265" s="24"/>
      <c r="BE1265" s="151"/>
      <c r="BG1265" s="151"/>
      <c r="BI1265" s="151"/>
      <c r="BL1265" s="152"/>
    </row>
    <row r="1266" spans="1:64" s="169" customFormat="1">
      <c r="A1266" s="24"/>
      <c r="B1266" s="24"/>
      <c r="C1266" s="57"/>
      <c r="D1266" s="57"/>
      <c r="E1266" s="57"/>
      <c r="F1266" s="57"/>
      <c r="G1266" s="57"/>
      <c r="H1266" s="57"/>
      <c r="I1266" s="57"/>
      <c r="J1266" s="57"/>
      <c r="K1266" s="57"/>
      <c r="L1266" s="57"/>
      <c r="M1266" s="57"/>
      <c r="N1266" s="57"/>
      <c r="O1266" s="63"/>
      <c r="P1266" s="57"/>
      <c r="Q1266" s="57"/>
      <c r="R1266" s="57"/>
      <c r="S1266" s="57"/>
      <c r="T1266" s="57"/>
      <c r="U1266" s="57"/>
      <c r="V1266" s="57"/>
      <c r="W1266" s="57"/>
      <c r="X1266" s="57"/>
      <c r="Y1266" s="57"/>
      <c r="Z1266" s="57"/>
      <c r="AA1266" s="57"/>
      <c r="AB1266" s="57"/>
      <c r="AC1266" s="57"/>
      <c r="AD1266" s="57"/>
      <c r="AE1266" s="57"/>
      <c r="AF1266" s="64"/>
      <c r="AG1266" s="64"/>
      <c r="AH1266" s="64"/>
      <c r="AI1266" s="64"/>
      <c r="AJ1266" s="61"/>
      <c r="AL1266" s="62"/>
      <c r="AM1266" s="24"/>
      <c r="AS1266" s="24"/>
      <c r="AT1266" s="24"/>
      <c r="AU1266" s="24"/>
      <c r="AV1266" s="24"/>
      <c r="AW1266" s="24"/>
      <c r="AX1266" s="24"/>
      <c r="AZ1266" s="171"/>
      <c r="BA1266" s="171"/>
      <c r="BB1266" s="57"/>
      <c r="BC1266" s="203"/>
      <c r="BD1266" s="24"/>
      <c r="BE1266" s="151"/>
      <c r="BG1266" s="151"/>
      <c r="BI1266" s="151"/>
      <c r="BL1266" s="152"/>
    </row>
    <row r="1267" spans="1:64" s="169" customFormat="1">
      <c r="A1267" s="24"/>
      <c r="B1267" s="24"/>
      <c r="C1267" s="57"/>
      <c r="D1267" s="57"/>
      <c r="E1267" s="57"/>
      <c r="F1267" s="57"/>
      <c r="G1267" s="57"/>
      <c r="H1267" s="57"/>
      <c r="I1267" s="57"/>
      <c r="J1267" s="57"/>
      <c r="K1267" s="57"/>
      <c r="L1267" s="57"/>
      <c r="M1267" s="57"/>
      <c r="N1267" s="57"/>
      <c r="O1267" s="63"/>
      <c r="P1267" s="57"/>
      <c r="Q1267" s="57"/>
      <c r="R1267" s="57"/>
      <c r="S1267" s="57"/>
      <c r="T1267" s="57"/>
      <c r="U1267" s="57"/>
      <c r="V1267" s="57"/>
      <c r="W1267" s="57"/>
      <c r="X1267" s="57"/>
      <c r="Y1267" s="57"/>
      <c r="Z1267" s="57"/>
      <c r="AA1267" s="57"/>
      <c r="AB1267" s="57"/>
      <c r="AC1267" s="57"/>
      <c r="AD1267" s="57"/>
      <c r="AE1267" s="57"/>
      <c r="AF1267" s="64"/>
      <c r="AG1267" s="64"/>
      <c r="AH1267" s="64"/>
      <c r="AI1267" s="64"/>
      <c r="AJ1267" s="61"/>
      <c r="AL1267" s="62"/>
      <c r="AM1267" s="24"/>
      <c r="AS1267" s="24"/>
      <c r="AT1267" s="24"/>
      <c r="AU1267" s="24"/>
      <c r="AV1267" s="24"/>
      <c r="AW1267" s="24"/>
      <c r="AX1267" s="24"/>
      <c r="AZ1267" s="171"/>
      <c r="BA1267" s="171"/>
      <c r="BB1267" s="57"/>
      <c r="BC1267" s="203"/>
      <c r="BD1267" s="24"/>
      <c r="BE1267" s="151"/>
      <c r="BG1267" s="151"/>
      <c r="BI1267" s="151"/>
      <c r="BL1267" s="152"/>
    </row>
    <row r="1268" spans="1:64" s="169" customFormat="1">
      <c r="A1268" s="24"/>
      <c r="B1268" s="24"/>
      <c r="C1268" s="57"/>
      <c r="D1268" s="57"/>
      <c r="E1268" s="57"/>
      <c r="F1268" s="57"/>
      <c r="G1268" s="57"/>
      <c r="H1268" s="57"/>
      <c r="I1268" s="57"/>
      <c r="J1268" s="57"/>
      <c r="K1268" s="57"/>
      <c r="L1268" s="57"/>
      <c r="M1268" s="57"/>
      <c r="N1268" s="57"/>
      <c r="O1268" s="63"/>
      <c r="P1268" s="57"/>
      <c r="Q1268" s="57"/>
      <c r="R1268" s="57"/>
      <c r="S1268" s="57"/>
      <c r="T1268" s="57"/>
      <c r="U1268" s="57"/>
      <c r="V1268" s="57"/>
      <c r="W1268" s="57"/>
      <c r="X1268" s="57"/>
      <c r="Y1268" s="57"/>
      <c r="Z1268" s="57"/>
      <c r="AA1268" s="57"/>
      <c r="AB1268" s="57"/>
      <c r="AC1268" s="57"/>
      <c r="AD1268" s="57"/>
      <c r="AE1268" s="57"/>
      <c r="AF1268" s="64"/>
      <c r="AG1268" s="64"/>
      <c r="AH1268" s="64"/>
      <c r="AI1268" s="64"/>
      <c r="AJ1268" s="61"/>
      <c r="AL1268" s="62"/>
      <c r="AM1268" s="24"/>
      <c r="AS1268" s="24"/>
      <c r="AT1268" s="24"/>
      <c r="AU1268" s="24"/>
      <c r="AV1268" s="24"/>
      <c r="AW1268" s="24"/>
      <c r="AX1268" s="24"/>
      <c r="AZ1268" s="171"/>
      <c r="BA1268" s="171"/>
      <c r="BB1268" s="57"/>
      <c r="BC1268" s="203"/>
      <c r="BD1268" s="24"/>
      <c r="BE1268" s="151"/>
      <c r="BG1268" s="151"/>
      <c r="BI1268" s="151"/>
      <c r="BL1268" s="152"/>
    </row>
    <row r="1269" spans="1:64" s="169" customFormat="1">
      <c r="A1269" s="24"/>
      <c r="B1269" s="24"/>
      <c r="C1269" s="57"/>
      <c r="D1269" s="57"/>
      <c r="E1269" s="57"/>
      <c r="F1269" s="57"/>
      <c r="G1269" s="57"/>
      <c r="H1269" s="57"/>
      <c r="I1269" s="57"/>
      <c r="J1269" s="57"/>
      <c r="K1269" s="57"/>
      <c r="L1269" s="57"/>
      <c r="M1269" s="57"/>
      <c r="N1269" s="57"/>
      <c r="O1269" s="63"/>
      <c r="P1269" s="57"/>
      <c r="Q1269" s="57"/>
      <c r="R1269" s="57"/>
      <c r="S1269" s="57"/>
      <c r="T1269" s="57"/>
      <c r="U1269" s="57"/>
      <c r="V1269" s="57"/>
      <c r="W1269" s="57"/>
      <c r="X1269" s="57"/>
      <c r="Y1269" s="57"/>
      <c r="Z1269" s="57"/>
      <c r="AA1269" s="57"/>
      <c r="AB1269" s="57"/>
      <c r="AC1269" s="57"/>
      <c r="AD1269" s="57"/>
      <c r="AE1269" s="57"/>
      <c r="AF1269" s="64"/>
      <c r="AG1269" s="64"/>
      <c r="AH1269" s="64"/>
      <c r="AI1269" s="64"/>
      <c r="AJ1269" s="61"/>
      <c r="AL1269" s="62"/>
      <c r="AM1269" s="24"/>
      <c r="AS1269" s="24"/>
      <c r="AT1269" s="24"/>
      <c r="AU1269" s="24"/>
      <c r="AV1269" s="24"/>
      <c r="AW1269" s="24"/>
      <c r="AX1269" s="24"/>
      <c r="AZ1269" s="171"/>
      <c r="BA1269" s="171"/>
      <c r="BB1269" s="57"/>
      <c r="BC1269" s="203"/>
      <c r="BD1269" s="24"/>
      <c r="BE1269" s="151"/>
      <c r="BG1269" s="151"/>
      <c r="BI1269" s="151"/>
      <c r="BL1269" s="152"/>
    </row>
    <row r="1270" spans="1:64" s="169" customFormat="1">
      <c r="A1270" s="24"/>
      <c r="B1270" s="24"/>
      <c r="C1270" s="57"/>
      <c r="D1270" s="57"/>
      <c r="E1270" s="57"/>
      <c r="F1270" s="57"/>
      <c r="G1270" s="57"/>
      <c r="H1270" s="57"/>
      <c r="I1270" s="57"/>
      <c r="J1270" s="57"/>
      <c r="K1270" s="57"/>
      <c r="L1270" s="57"/>
      <c r="M1270" s="57"/>
      <c r="N1270" s="57"/>
      <c r="O1270" s="63"/>
      <c r="P1270" s="57"/>
      <c r="Q1270" s="57"/>
      <c r="R1270" s="57"/>
      <c r="S1270" s="57"/>
      <c r="T1270" s="57"/>
      <c r="U1270" s="57"/>
      <c r="V1270" s="57"/>
      <c r="W1270" s="57"/>
      <c r="X1270" s="57"/>
      <c r="Y1270" s="57"/>
      <c r="Z1270" s="57"/>
      <c r="AA1270" s="57"/>
      <c r="AB1270" s="57"/>
      <c r="AC1270" s="57"/>
      <c r="AD1270" s="57"/>
      <c r="AE1270" s="57"/>
      <c r="AF1270" s="64"/>
      <c r="AG1270" s="64"/>
      <c r="AH1270" s="64"/>
      <c r="AI1270" s="64"/>
      <c r="AJ1270" s="61"/>
      <c r="AL1270" s="62"/>
      <c r="AM1270" s="24"/>
      <c r="AS1270" s="24"/>
      <c r="AT1270" s="24"/>
      <c r="AU1270" s="24"/>
      <c r="AV1270" s="24"/>
      <c r="AW1270" s="24"/>
      <c r="AX1270" s="24"/>
      <c r="AZ1270" s="171"/>
      <c r="BA1270" s="171"/>
      <c r="BB1270" s="57"/>
      <c r="BC1270" s="203"/>
      <c r="BD1270" s="24"/>
      <c r="BE1270" s="151"/>
      <c r="BG1270" s="151"/>
      <c r="BI1270" s="151"/>
      <c r="BL1270" s="152"/>
    </row>
    <row r="1271" spans="1:64" s="169" customFormat="1">
      <c r="A1271" s="24"/>
      <c r="B1271" s="24"/>
      <c r="C1271" s="57"/>
      <c r="D1271" s="57"/>
      <c r="E1271" s="57"/>
      <c r="F1271" s="57"/>
      <c r="G1271" s="57"/>
      <c r="H1271" s="57"/>
      <c r="I1271" s="57"/>
      <c r="J1271" s="57"/>
      <c r="K1271" s="57"/>
      <c r="L1271" s="57"/>
      <c r="M1271" s="57"/>
      <c r="N1271" s="57"/>
      <c r="O1271" s="63"/>
      <c r="P1271" s="57"/>
      <c r="Q1271" s="57"/>
      <c r="R1271" s="57"/>
      <c r="S1271" s="57"/>
      <c r="T1271" s="57"/>
      <c r="U1271" s="57"/>
      <c r="V1271" s="57"/>
      <c r="W1271" s="57"/>
      <c r="X1271" s="57"/>
      <c r="Y1271" s="57"/>
      <c r="Z1271" s="57"/>
      <c r="AA1271" s="57"/>
      <c r="AB1271" s="57"/>
      <c r="AC1271" s="57"/>
      <c r="AD1271" s="57"/>
      <c r="AE1271" s="57"/>
      <c r="AF1271" s="64"/>
      <c r="AG1271" s="64"/>
      <c r="AH1271" s="64"/>
      <c r="AI1271" s="64"/>
      <c r="AJ1271" s="61"/>
      <c r="AL1271" s="62"/>
      <c r="AM1271" s="24"/>
      <c r="AS1271" s="24"/>
      <c r="AT1271" s="24"/>
      <c r="AU1271" s="24"/>
      <c r="AV1271" s="24"/>
      <c r="AW1271" s="24"/>
      <c r="AX1271" s="24"/>
      <c r="AZ1271" s="171"/>
      <c r="BA1271" s="171"/>
      <c r="BB1271" s="57"/>
      <c r="BC1271" s="203"/>
      <c r="BD1271" s="24"/>
      <c r="BE1271" s="151"/>
      <c r="BG1271" s="151"/>
      <c r="BI1271" s="151"/>
      <c r="BL1271" s="152"/>
    </row>
    <row r="1272" spans="1:64" s="169" customFormat="1">
      <c r="A1272" s="24"/>
      <c r="B1272" s="24"/>
      <c r="C1272" s="57"/>
      <c r="D1272" s="57"/>
      <c r="E1272" s="57"/>
      <c r="F1272" s="57"/>
      <c r="G1272" s="57"/>
      <c r="H1272" s="57"/>
      <c r="I1272" s="57"/>
      <c r="J1272" s="57"/>
      <c r="K1272" s="57"/>
      <c r="L1272" s="57"/>
      <c r="M1272" s="57"/>
      <c r="N1272" s="57"/>
      <c r="O1272" s="63"/>
      <c r="P1272" s="57"/>
      <c r="Q1272" s="57"/>
      <c r="R1272" s="57"/>
      <c r="S1272" s="57"/>
      <c r="T1272" s="57"/>
      <c r="U1272" s="57"/>
      <c r="V1272" s="57"/>
      <c r="W1272" s="57"/>
      <c r="X1272" s="57"/>
      <c r="Y1272" s="57"/>
      <c r="Z1272" s="57"/>
      <c r="AA1272" s="57"/>
      <c r="AB1272" s="57"/>
      <c r="AC1272" s="57"/>
      <c r="AD1272" s="57"/>
      <c r="AE1272" s="57"/>
      <c r="AF1272" s="64"/>
      <c r="AG1272" s="64"/>
      <c r="AH1272" s="64"/>
      <c r="AI1272" s="64"/>
      <c r="AJ1272" s="61"/>
      <c r="AL1272" s="62"/>
      <c r="AM1272" s="24"/>
      <c r="AS1272" s="24"/>
      <c r="AT1272" s="24"/>
      <c r="AU1272" s="24"/>
      <c r="AV1272" s="24"/>
      <c r="AW1272" s="24"/>
      <c r="AX1272" s="24"/>
      <c r="AZ1272" s="171"/>
      <c r="BA1272" s="171"/>
      <c r="BB1272" s="57"/>
      <c r="BC1272" s="203"/>
      <c r="BD1272" s="24"/>
      <c r="BE1272" s="151"/>
      <c r="BG1272" s="151"/>
      <c r="BI1272" s="151"/>
      <c r="BL1272" s="152"/>
    </row>
    <row r="1273" spans="1:64" s="169" customFormat="1">
      <c r="A1273" s="24"/>
      <c r="B1273" s="24"/>
      <c r="C1273" s="57"/>
      <c r="D1273" s="57"/>
      <c r="E1273" s="57"/>
      <c r="F1273" s="57"/>
      <c r="G1273" s="57"/>
      <c r="H1273" s="57"/>
      <c r="I1273" s="57"/>
      <c r="J1273" s="57"/>
      <c r="K1273" s="57"/>
      <c r="L1273" s="57"/>
      <c r="M1273" s="57"/>
      <c r="N1273" s="57"/>
      <c r="O1273" s="63"/>
      <c r="P1273" s="57"/>
      <c r="Q1273" s="57"/>
      <c r="R1273" s="57"/>
      <c r="S1273" s="57"/>
      <c r="T1273" s="57"/>
      <c r="U1273" s="57"/>
      <c r="V1273" s="57"/>
      <c r="W1273" s="57"/>
      <c r="X1273" s="57"/>
      <c r="Y1273" s="57"/>
      <c r="Z1273" s="57"/>
      <c r="AA1273" s="57"/>
      <c r="AB1273" s="57"/>
      <c r="AC1273" s="57"/>
      <c r="AD1273" s="57"/>
      <c r="AE1273" s="57"/>
      <c r="AF1273" s="64"/>
      <c r="AG1273" s="64"/>
      <c r="AH1273" s="64"/>
      <c r="AI1273" s="64"/>
      <c r="AJ1273" s="61"/>
      <c r="AL1273" s="62"/>
      <c r="AM1273" s="24"/>
      <c r="AS1273" s="24"/>
      <c r="AT1273" s="24"/>
      <c r="AU1273" s="24"/>
      <c r="AV1273" s="24"/>
      <c r="AW1273" s="24"/>
      <c r="AX1273" s="24"/>
      <c r="AZ1273" s="171"/>
      <c r="BA1273" s="171"/>
      <c r="BB1273" s="57"/>
      <c r="BC1273" s="203"/>
      <c r="BD1273" s="24"/>
      <c r="BE1273" s="151"/>
      <c r="BG1273" s="151"/>
      <c r="BI1273" s="151"/>
      <c r="BL1273" s="152"/>
    </row>
    <row r="1274" spans="1:64" s="169" customFormat="1">
      <c r="A1274" s="24"/>
      <c r="B1274" s="24"/>
      <c r="C1274" s="57"/>
      <c r="D1274" s="57"/>
      <c r="E1274" s="57"/>
      <c r="F1274" s="57"/>
      <c r="G1274" s="57"/>
      <c r="H1274" s="57"/>
      <c r="I1274" s="57"/>
      <c r="J1274" s="57"/>
      <c r="K1274" s="57"/>
      <c r="L1274" s="57"/>
      <c r="M1274" s="57"/>
      <c r="N1274" s="57"/>
      <c r="O1274" s="63"/>
      <c r="P1274" s="57"/>
      <c r="Q1274" s="57"/>
      <c r="R1274" s="57"/>
      <c r="S1274" s="57"/>
      <c r="T1274" s="57"/>
      <c r="U1274" s="57"/>
      <c r="V1274" s="57"/>
      <c r="W1274" s="57"/>
      <c r="X1274" s="57"/>
      <c r="Y1274" s="57"/>
      <c r="Z1274" s="57"/>
      <c r="AA1274" s="57"/>
      <c r="AB1274" s="57"/>
      <c r="AC1274" s="57"/>
      <c r="AD1274" s="57"/>
      <c r="AE1274" s="57"/>
      <c r="AF1274" s="64"/>
      <c r="AG1274" s="64"/>
      <c r="AH1274" s="64"/>
      <c r="AI1274" s="64"/>
      <c r="AJ1274" s="61"/>
      <c r="AL1274" s="62"/>
      <c r="AM1274" s="24"/>
      <c r="AS1274" s="24"/>
      <c r="AT1274" s="24"/>
      <c r="AU1274" s="24"/>
      <c r="AV1274" s="24"/>
      <c r="AW1274" s="24"/>
      <c r="AX1274" s="24"/>
      <c r="AZ1274" s="171"/>
      <c r="BA1274" s="171"/>
      <c r="BB1274" s="57"/>
      <c r="BC1274" s="203"/>
      <c r="BD1274" s="24"/>
      <c r="BE1274" s="151"/>
      <c r="BG1274" s="151"/>
      <c r="BI1274" s="151"/>
      <c r="BL1274" s="152"/>
    </row>
    <row r="1275" spans="1:64" s="169" customFormat="1">
      <c r="A1275" s="24"/>
      <c r="B1275" s="24"/>
      <c r="C1275" s="57"/>
      <c r="D1275" s="57"/>
      <c r="E1275" s="57"/>
      <c r="F1275" s="57"/>
      <c r="G1275" s="57"/>
      <c r="H1275" s="57"/>
      <c r="I1275" s="57"/>
      <c r="J1275" s="57"/>
      <c r="K1275" s="57"/>
      <c r="L1275" s="57"/>
      <c r="M1275" s="57"/>
      <c r="N1275" s="57"/>
      <c r="O1275" s="63"/>
      <c r="P1275" s="57"/>
      <c r="Q1275" s="57"/>
      <c r="R1275" s="57"/>
      <c r="S1275" s="57"/>
      <c r="T1275" s="57"/>
      <c r="U1275" s="57"/>
      <c r="V1275" s="57"/>
      <c r="W1275" s="57"/>
      <c r="X1275" s="57"/>
      <c r="Y1275" s="57"/>
      <c r="Z1275" s="57"/>
      <c r="AA1275" s="57"/>
      <c r="AB1275" s="57"/>
      <c r="AC1275" s="57"/>
      <c r="AD1275" s="57"/>
      <c r="AE1275" s="57"/>
      <c r="AF1275" s="64"/>
      <c r="AG1275" s="64"/>
      <c r="AH1275" s="64"/>
      <c r="AI1275" s="64"/>
      <c r="AJ1275" s="61"/>
      <c r="AL1275" s="62"/>
      <c r="AM1275" s="24"/>
      <c r="AS1275" s="24"/>
      <c r="AT1275" s="24"/>
      <c r="AU1275" s="24"/>
      <c r="AV1275" s="24"/>
      <c r="AW1275" s="24"/>
      <c r="AX1275" s="24"/>
      <c r="AZ1275" s="171"/>
      <c r="BA1275" s="171"/>
      <c r="BB1275" s="57"/>
      <c r="BC1275" s="203"/>
      <c r="BD1275" s="24"/>
      <c r="BE1275" s="151"/>
      <c r="BG1275" s="151"/>
      <c r="BI1275" s="151"/>
      <c r="BL1275" s="152"/>
    </row>
    <row r="1276" spans="1:64" s="169" customFormat="1">
      <c r="A1276" s="24"/>
      <c r="B1276" s="24"/>
      <c r="C1276" s="57"/>
      <c r="D1276" s="57"/>
      <c r="E1276" s="57"/>
      <c r="F1276" s="57"/>
      <c r="G1276" s="57"/>
      <c r="H1276" s="57"/>
      <c r="I1276" s="57"/>
      <c r="J1276" s="57"/>
      <c r="K1276" s="57"/>
      <c r="L1276" s="57"/>
      <c r="M1276" s="57"/>
      <c r="N1276" s="57"/>
      <c r="O1276" s="63"/>
      <c r="P1276" s="57"/>
      <c r="Q1276" s="57"/>
      <c r="R1276" s="57"/>
      <c r="S1276" s="57"/>
      <c r="T1276" s="57"/>
      <c r="U1276" s="57"/>
      <c r="V1276" s="57"/>
      <c r="W1276" s="57"/>
      <c r="X1276" s="57"/>
      <c r="Y1276" s="57"/>
      <c r="Z1276" s="57"/>
      <c r="AA1276" s="57"/>
      <c r="AB1276" s="57"/>
      <c r="AC1276" s="57"/>
      <c r="AD1276" s="57"/>
      <c r="AE1276" s="57"/>
      <c r="AF1276" s="64"/>
      <c r="AG1276" s="64"/>
      <c r="AH1276" s="64"/>
      <c r="AI1276" s="64"/>
      <c r="AJ1276" s="61"/>
      <c r="AL1276" s="62"/>
      <c r="AM1276" s="24"/>
      <c r="AS1276" s="24"/>
      <c r="AT1276" s="24"/>
      <c r="AU1276" s="24"/>
      <c r="AV1276" s="24"/>
      <c r="AW1276" s="24"/>
      <c r="AX1276" s="24"/>
      <c r="AZ1276" s="171"/>
      <c r="BA1276" s="171"/>
      <c r="BB1276" s="57"/>
      <c r="BC1276" s="203"/>
      <c r="BD1276" s="24"/>
      <c r="BE1276" s="151"/>
      <c r="BG1276" s="151"/>
      <c r="BI1276" s="151"/>
      <c r="BL1276" s="152"/>
    </row>
    <row r="1277" spans="1:64" s="169" customFormat="1">
      <c r="A1277" s="24"/>
      <c r="B1277" s="24"/>
      <c r="C1277" s="57"/>
      <c r="D1277" s="57"/>
      <c r="E1277" s="57"/>
      <c r="F1277" s="57"/>
      <c r="G1277" s="57"/>
      <c r="H1277" s="57"/>
      <c r="I1277" s="57"/>
      <c r="J1277" s="57"/>
      <c r="K1277" s="57"/>
      <c r="L1277" s="57"/>
      <c r="M1277" s="57"/>
      <c r="N1277" s="57"/>
      <c r="O1277" s="63"/>
      <c r="P1277" s="57"/>
      <c r="Q1277" s="57"/>
      <c r="R1277" s="57"/>
      <c r="S1277" s="57"/>
      <c r="T1277" s="57"/>
      <c r="U1277" s="57"/>
      <c r="V1277" s="57"/>
      <c r="W1277" s="57"/>
      <c r="X1277" s="57"/>
      <c r="Y1277" s="57"/>
      <c r="Z1277" s="57"/>
      <c r="AA1277" s="57"/>
      <c r="AB1277" s="57"/>
      <c r="AC1277" s="57"/>
      <c r="AD1277" s="57"/>
      <c r="AE1277" s="57"/>
      <c r="AF1277" s="64"/>
      <c r="AG1277" s="64"/>
      <c r="AH1277" s="64"/>
      <c r="AI1277" s="64"/>
      <c r="AJ1277" s="61"/>
      <c r="AL1277" s="62"/>
      <c r="AM1277" s="24"/>
      <c r="AS1277" s="24"/>
      <c r="AT1277" s="24"/>
      <c r="AU1277" s="24"/>
      <c r="AV1277" s="24"/>
      <c r="AW1277" s="24"/>
      <c r="AX1277" s="24"/>
      <c r="AZ1277" s="171"/>
      <c r="BA1277" s="171"/>
      <c r="BB1277" s="57"/>
      <c r="BC1277" s="203"/>
      <c r="BD1277" s="24"/>
      <c r="BE1277" s="151"/>
      <c r="BG1277" s="151"/>
      <c r="BI1277" s="151"/>
      <c r="BL1277" s="152"/>
    </row>
    <row r="1278" spans="1:64" s="169" customFormat="1">
      <c r="A1278" s="24"/>
      <c r="B1278" s="24"/>
      <c r="C1278" s="57"/>
      <c r="D1278" s="57"/>
      <c r="E1278" s="57"/>
      <c r="F1278" s="57"/>
      <c r="G1278" s="57"/>
      <c r="H1278" s="57"/>
      <c r="I1278" s="57"/>
      <c r="J1278" s="57"/>
      <c r="K1278" s="57"/>
      <c r="L1278" s="57"/>
      <c r="M1278" s="57"/>
      <c r="N1278" s="57"/>
      <c r="O1278" s="63"/>
      <c r="P1278" s="57"/>
      <c r="Q1278" s="57"/>
      <c r="R1278" s="57"/>
      <c r="S1278" s="57"/>
      <c r="T1278" s="57"/>
      <c r="U1278" s="57"/>
      <c r="V1278" s="57"/>
      <c r="W1278" s="57"/>
      <c r="X1278" s="57"/>
      <c r="Y1278" s="57"/>
      <c r="Z1278" s="57"/>
      <c r="AA1278" s="57"/>
      <c r="AB1278" s="57"/>
      <c r="AC1278" s="57"/>
      <c r="AD1278" s="57"/>
      <c r="AE1278" s="57"/>
      <c r="AF1278" s="64"/>
      <c r="AG1278" s="64"/>
      <c r="AH1278" s="64"/>
      <c r="AI1278" s="64"/>
      <c r="AJ1278" s="61"/>
      <c r="AL1278" s="62"/>
      <c r="AM1278" s="24"/>
      <c r="AS1278" s="24"/>
      <c r="AT1278" s="24"/>
      <c r="AU1278" s="24"/>
      <c r="AV1278" s="24"/>
      <c r="AW1278" s="24"/>
      <c r="AX1278" s="24"/>
      <c r="AZ1278" s="171"/>
      <c r="BA1278" s="171"/>
      <c r="BB1278" s="57"/>
      <c r="BC1278" s="203"/>
      <c r="BD1278" s="24"/>
      <c r="BE1278" s="151"/>
      <c r="BG1278" s="151"/>
      <c r="BI1278" s="151"/>
      <c r="BL1278" s="152"/>
    </row>
    <row r="1279" spans="1:64" s="169" customFormat="1">
      <c r="A1279" s="24"/>
      <c r="B1279" s="24"/>
      <c r="C1279" s="57"/>
      <c r="D1279" s="57"/>
      <c r="E1279" s="57"/>
      <c r="F1279" s="57"/>
      <c r="G1279" s="57"/>
      <c r="H1279" s="57"/>
      <c r="I1279" s="57"/>
      <c r="J1279" s="57"/>
      <c r="K1279" s="57"/>
      <c r="L1279" s="57"/>
      <c r="M1279" s="57"/>
      <c r="N1279" s="57"/>
      <c r="O1279" s="63"/>
      <c r="P1279" s="57"/>
      <c r="Q1279" s="57"/>
      <c r="R1279" s="57"/>
      <c r="S1279" s="57"/>
      <c r="T1279" s="57"/>
      <c r="U1279" s="57"/>
      <c r="V1279" s="57"/>
      <c r="W1279" s="57"/>
      <c r="X1279" s="57"/>
      <c r="Y1279" s="57"/>
      <c r="Z1279" s="57"/>
      <c r="AA1279" s="57"/>
      <c r="AB1279" s="57"/>
      <c r="AC1279" s="57"/>
      <c r="AD1279" s="57"/>
      <c r="AE1279" s="57"/>
      <c r="AF1279" s="64"/>
      <c r="AG1279" s="64"/>
      <c r="AH1279" s="64"/>
      <c r="AI1279" s="64"/>
      <c r="AJ1279" s="61"/>
      <c r="AL1279" s="62"/>
      <c r="AM1279" s="24"/>
      <c r="AS1279" s="24"/>
      <c r="AT1279" s="24"/>
      <c r="AU1279" s="24"/>
      <c r="AV1279" s="24"/>
      <c r="AW1279" s="24"/>
      <c r="AX1279" s="24"/>
      <c r="AZ1279" s="171"/>
      <c r="BA1279" s="171"/>
      <c r="BB1279" s="57"/>
      <c r="BC1279" s="203"/>
      <c r="BD1279" s="24"/>
      <c r="BE1279" s="151"/>
      <c r="BG1279" s="151"/>
      <c r="BI1279" s="151"/>
      <c r="BL1279" s="152"/>
    </row>
    <row r="1280" spans="1:64" s="169" customFormat="1">
      <c r="A1280" s="24"/>
      <c r="B1280" s="24"/>
      <c r="C1280" s="57"/>
      <c r="D1280" s="57"/>
      <c r="E1280" s="57"/>
      <c r="F1280" s="57"/>
      <c r="G1280" s="57"/>
      <c r="H1280" s="57"/>
      <c r="I1280" s="57"/>
      <c r="J1280" s="57"/>
      <c r="K1280" s="57"/>
      <c r="L1280" s="57"/>
      <c r="M1280" s="57"/>
      <c r="N1280" s="57"/>
      <c r="O1280" s="63"/>
      <c r="P1280" s="57"/>
      <c r="Q1280" s="57"/>
      <c r="R1280" s="57"/>
      <c r="S1280" s="57"/>
      <c r="T1280" s="57"/>
      <c r="U1280" s="57"/>
      <c r="V1280" s="57"/>
      <c r="W1280" s="57"/>
      <c r="X1280" s="57"/>
      <c r="Y1280" s="57"/>
      <c r="Z1280" s="57"/>
      <c r="AA1280" s="57"/>
      <c r="AB1280" s="57"/>
      <c r="AC1280" s="57"/>
      <c r="AD1280" s="57"/>
      <c r="AE1280" s="57"/>
      <c r="AF1280" s="64"/>
      <c r="AG1280" s="64"/>
      <c r="AH1280" s="64"/>
      <c r="AI1280" s="64"/>
      <c r="AJ1280" s="61"/>
      <c r="AL1280" s="62"/>
      <c r="AM1280" s="24"/>
      <c r="AS1280" s="24"/>
      <c r="AT1280" s="24"/>
      <c r="AU1280" s="24"/>
      <c r="AV1280" s="24"/>
      <c r="AW1280" s="24"/>
      <c r="AX1280" s="24"/>
      <c r="AZ1280" s="171"/>
      <c r="BA1280" s="171"/>
      <c r="BB1280" s="57"/>
      <c r="BC1280" s="203"/>
      <c r="BD1280" s="24"/>
      <c r="BE1280" s="151"/>
      <c r="BG1280" s="151"/>
      <c r="BI1280" s="151"/>
      <c r="BL1280" s="152"/>
    </row>
    <row r="1281" spans="1:64" s="169" customFormat="1">
      <c r="A1281" s="24"/>
      <c r="B1281" s="24"/>
      <c r="C1281" s="57"/>
      <c r="D1281" s="57"/>
      <c r="E1281" s="57"/>
      <c r="F1281" s="57"/>
      <c r="G1281" s="57"/>
      <c r="H1281" s="57"/>
      <c r="I1281" s="57"/>
      <c r="J1281" s="57"/>
      <c r="K1281" s="57"/>
      <c r="L1281" s="57"/>
      <c r="M1281" s="57"/>
      <c r="N1281" s="57"/>
      <c r="O1281" s="63"/>
      <c r="P1281" s="57"/>
      <c r="Q1281" s="57"/>
      <c r="R1281" s="57"/>
      <c r="S1281" s="57"/>
      <c r="T1281" s="57"/>
      <c r="U1281" s="57"/>
      <c r="V1281" s="57"/>
      <c r="W1281" s="57"/>
      <c r="X1281" s="57"/>
      <c r="Y1281" s="57"/>
      <c r="Z1281" s="57"/>
      <c r="AA1281" s="57"/>
      <c r="AB1281" s="57"/>
      <c r="AC1281" s="57"/>
      <c r="AD1281" s="57"/>
      <c r="AE1281" s="57"/>
      <c r="AF1281" s="64"/>
      <c r="AG1281" s="64"/>
      <c r="AH1281" s="64"/>
      <c r="AI1281" s="64"/>
      <c r="AJ1281" s="61"/>
      <c r="AL1281" s="62"/>
      <c r="AM1281" s="24"/>
      <c r="AS1281" s="24"/>
      <c r="AT1281" s="24"/>
      <c r="AU1281" s="24"/>
      <c r="AV1281" s="24"/>
      <c r="AW1281" s="24"/>
      <c r="AX1281" s="24"/>
      <c r="AZ1281" s="171"/>
      <c r="BA1281" s="171"/>
      <c r="BB1281" s="57"/>
      <c r="BC1281" s="203"/>
      <c r="BD1281" s="24"/>
      <c r="BE1281" s="151"/>
      <c r="BG1281" s="151"/>
      <c r="BI1281" s="151"/>
      <c r="BL1281" s="152"/>
    </row>
    <row r="1282" spans="1:64" s="169" customFormat="1">
      <c r="A1282" s="24"/>
      <c r="B1282" s="24"/>
      <c r="C1282" s="57"/>
      <c r="D1282" s="57"/>
      <c r="E1282" s="57"/>
      <c r="F1282" s="57"/>
      <c r="G1282" s="57"/>
      <c r="H1282" s="57"/>
      <c r="I1282" s="57"/>
      <c r="J1282" s="57"/>
      <c r="K1282" s="57"/>
      <c r="L1282" s="57"/>
      <c r="M1282" s="57"/>
      <c r="N1282" s="57"/>
      <c r="O1282" s="63"/>
      <c r="P1282" s="57"/>
      <c r="Q1282" s="57"/>
      <c r="R1282" s="57"/>
      <c r="S1282" s="57"/>
      <c r="T1282" s="57"/>
      <c r="U1282" s="57"/>
      <c r="V1282" s="57"/>
      <c r="W1282" s="57"/>
      <c r="X1282" s="57"/>
      <c r="Y1282" s="57"/>
      <c r="Z1282" s="57"/>
      <c r="AA1282" s="57"/>
      <c r="AB1282" s="57"/>
      <c r="AC1282" s="57"/>
      <c r="AD1282" s="57"/>
      <c r="AE1282" s="57"/>
      <c r="AF1282" s="64"/>
      <c r="AG1282" s="64"/>
      <c r="AH1282" s="64"/>
      <c r="AI1282" s="64"/>
      <c r="AJ1282" s="61"/>
      <c r="AL1282" s="62"/>
      <c r="AM1282" s="24"/>
      <c r="AS1282" s="24"/>
      <c r="AT1282" s="24"/>
      <c r="AU1282" s="24"/>
      <c r="AV1282" s="24"/>
      <c r="AW1282" s="24"/>
      <c r="AX1282" s="24"/>
      <c r="AZ1282" s="171"/>
      <c r="BA1282" s="171"/>
      <c r="BB1282" s="57"/>
      <c r="BC1282" s="203"/>
      <c r="BD1282" s="24"/>
      <c r="BE1282" s="151"/>
      <c r="BG1282" s="151"/>
      <c r="BI1282" s="151"/>
      <c r="BL1282" s="152"/>
    </row>
    <row r="1283" spans="1:64" s="169" customFormat="1">
      <c r="A1283" s="24"/>
      <c r="B1283" s="24"/>
      <c r="C1283" s="57"/>
      <c r="D1283" s="57"/>
      <c r="E1283" s="57"/>
      <c r="F1283" s="57"/>
      <c r="G1283" s="57"/>
      <c r="H1283" s="57"/>
      <c r="I1283" s="57"/>
      <c r="J1283" s="57"/>
      <c r="K1283" s="57"/>
      <c r="L1283" s="57"/>
      <c r="M1283" s="57"/>
      <c r="N1283" s="57"/>
      <c r="O1283" s="63"/>
      <c r="P1283" s="57"/>
      <c r="Q1283" s="57"/>
      <c r="R1283" s="57"/>
      <c r="S1283" s="57"/>
      <c r="T1283" s="57"/>
      <c r="U1283" s="57"/>
      <c r="V1283" s="57"/>
      <c r="W1283" s="57"/>
      <c r="X1283" s="57"/>
      <c r="Y1283" s="57"/>
      <c r="Z1283" s="57"/>
      <c r="AA1283" s="57"/>
      <c r="AB1283" s="57"/>
      <c r="AC1283" s="57"/>
      <c r="AD1283" s="57"/>
      <c r="AE1283" s="57"/>
      <c r="AF1283" s="64"/>
      <c r="AG1283" s="64"/>
      <c r="AH1283" s="64"/>
      <c r="AI1283" s="64"/>
      <c r="AJ1283" s="61"/>
      <c r="AL1283" s="62"/>
      <c r="AM1283" s="24"/>
      <c r="AS1283" s="24"/>
      <c r="AT1283" s="24"/>
      <c r="AU1283" s="24"/>
      <c r="AV1283" s="24"/>
      <c r="AW1283" s="24"/>
      <c r="AX1283" s="24"/>
      <c r="AZ1283" s="171"/>
      <c r="BA1283" s="171"/>
      <c r="BB1283" s="57"/>
      <c r="BC1283" s="203"/>
      <c r="BD1283" s="24"/>
      <c r="BE1283" s="151"/>
      <c r="BG1283" s="151"/>
      <c r="BI1283" s="151"/>
      <c r="BL1283" s="152"/>
    </row>
    <row r="1284" spans="1:64" s="169" customFormat="1">
      <c r="A1284" s="24"/>
      <c r="B1284" s="24"/>
      <c r="C1284" s="57"/>
      <c r="D1284" s="57"/>
      <c r="E1284" s="57"/>
      <c r="F1284" s="57"/>
      <c r="G1284" s="57"/>
      <c r="H1284" s="57"/>
      <c r="I1284" s="57"/>
      <c r="J1284" s="57"/>
      <c r="K1284" s="57"/>
      <c r="L1284" s="57"/>
      <c r="M1284" s="57"/>
      <c r="N1284" s="57"/>
      <c r="O1284" s="63"/>
      <c r="P1284" s="57"/>
      <c r="Q1284" s="57"/>
      <c r="R1284" s="57"/>
      <c r="S1284" s="57"/>
      <c r="T1284" s="57"/>
      <c r="U1284" s="57"/>
      <c r="V1284" s="57"/>
      <c r="W1284" s="57"/>
      <c r="X1284" s="57"/>
      <c r="Y1284" s="57"/>
      <c r="Z1284" s="57"/>
      <c r="AA1284" s="57"/>
      <c r="AB1284" s="57"/>
      <c r="AC1284" s="57"/>
      <c r="AD1284" s="57"/>
      <c r="AE1284" s="57"/>
      <c r="AF1284" s="64"/>
      <c r="AG1284" s="64"/>
      <c r="AH1284" s="64"/>
      <c r="AI1284" s="64"/>
      <c r="AJ1284" s="61"/>
      <c r="AL1284" s="62"/>
      <c r="AM1284" s="24"/>
      <c r="AS1284" s="24"/>
      <c r="AT1284" s="24"/>
      <c r="AU1284" s="24"/>
      <c r="AV1284" s="24"/>
      <c r="AW1284" s="24"/>
      <c r="AX1284" s="24"/>
      <c r="AZ1284" s="171"/>
      <c r="BA1284" s="171"/>
      <c r="BB1284" s="57"/>
      <c r="BC1284" s="203"/>
      <c r="BD1284" s="24"/>
      <c r="BE1284" s="151"/>
      <c r="BG1284" s="151"/>
      <c r="BI1284" s="151"/>
      <c r="BL1284" s="152"/>
    </row>
    <row r="1285" spans="1:64" s="169" customFormat="1">
      <c r="A1285" s="24"/>
      <c r="B1285" s="24"/>
      <c r="C1285" s="57"/>
      <c r="D1285" s="57"/>
      <c r="E1285" s="57"/>
      <c r="F1285" s="57"/>
      <c r="G1285" s="57"/>
      <c r="H1285" s="57"/>
      <c r="I1285" s="57"/>
      <c r="J1285" s="57"/>
      <c r="K1285" s="57"/>
      <c r="L1285" s="57"/>
      <c r="M1285" s="57"/>
      <c r="N1285" s="57"/>
      <c r="O1285" s="63"/>
      <c r="P1285" s="57"/>
      <c r="Q1285" s="57"/>
      <c r="R1285" s="57"/>
      <c r="S1285" s="57"/>
      <c r="T1285" s="57"/>
      <c r="U1285" s="57"/>
      <c r="V1285" s="57"/>
      <c r="W1285" s="57"/>
      <c r="X1285" s="57"/>
      <c r="Y1285" s="57"/>
      <c r="Z1285" s="57"/>
      <c r="AA1285" s="57"/>
      <c r="AB1285" s="57"/>
      <c r="AC1285" s="57"/>
      <c r="AD1285" s="57"/>
      <c r="AE1285" s="57"/>
      <c r="AF1285" s="64"/>
      <c r="AG1285" s="64"/>
      <c r="AH1285" s="64"/>
      <c r="AI1285" s="64"/>
      <c r="AJ1285" s="61"/>
      <c r="AL1285" s="62"/>
      <c r="AM1285" s="24"/>
      <c r="AS1285" s="24"/>
      <c r="AT1285" s="24"/>
      <c r="AU1285" s="24"/>
      <c r="AV1285" s="24"/>
      <c r="AW1285" s="24"/>
      <c r="AX1285" s="24"/>
      <c r="AZ1285" s="171"/>
      <c r="BA1285" s="171"/>
      <c r="BB1285" s="57"/>
      <c r="BC1285" s="203"/>
      <c r="BD1285" s="24"/>
      <c r="BE1285" s="151"/>
      <c r="BG1285" s="151"/>
      <c r="BI1285" s="151"/>
      <c r="BL1285" s="152"/>
    </row>
    <row r="1286" spans="1:64" s="169" customFormat="1">
      <c r="A1286" s="24"/>
      <c r="B1286" s="24"/>
      <c r="C1286" s="57"/>
      <c r="D1286" s="57"/>
      <c r="E1286" s="57"/>
      <c r="F1286" s="57"/>
      <c r="G1286" s="57"/>
      <c r="H1286" s="57"/>
      <c r="I1286" s="57"/>
      <c r="J1286" s="57"/>
      <c r="K1286" s="57"/>
      <c r="L1286" s="57"/>
      <c r="M1286" s="57"/>
      <c r="N1286" s="57"/>
      <c r="O1286" s="63"/>
      <c r="P1286" s="57"/>
      <c r="Q1286" s="57"/>
      <c r="R1286" s="57"/>
      <c r="S1286" s="57"/>
      <c r="T1286" s="57"/>
      <c r="U1286" s="57"/>
      <c r="V1286" s="57"/>
      <c r="W1286" s="57"/>
      <c r="X1286" s="57"/>
      <c r="Y1286" s="57"/>
      <c r="Z1286" s="57"/>
      <c r="AA1286" s="57"/>
      <c r="AB1286" s="57"/>
      <c r="AC1286" s="57"/>
      <c r="AD1286" s="57"/>
      <c r="AE1286" s="57"/>
      <c r="AF1286" s="64"/>
      <c r="AG1286" s="64"/>
      <c r="AH1286" s="64"/>
      <c r="AI1286" s="64"/>
      <c r="AJ1286" s="61"/>
      <c r="AL1286" s="62"/>
      <c r="AM1286" s="24"/>
      <c r="AS1286" s="24"/>
      <c r="AT1286" s="24"/>
      <c r="AU1286" s="24"/>
      <c r="AV1286" s="24"/>
      <c r="AW1286" s="24"/>
      <c r="AX1286" s="24"/>
      <c r="AZ1286" s="171"/>
      <c r="BA1286" s="171"/>
      <c r="BB1286" s="57"/>
      <c r="BC1286" s="203"/>
      <c r="BD1286" s="24"/>
      <c r="BE1286" s="151"/>
      <c r="BG1286" s="151"/>
      <c r="BI1286" s="151"/>
      <c r="BL1286" s="152"/>
    </row>
    <row r="1287" spans="1:64" s="169" customFormat="1">
      <c r="A1287" s="24"/>
      <c r="B1287" s="24"/>
      <c r="C1287" s="57"/>
      <c r="D1287" s="57"/>
      <c r="E1287" s="57"/>
      <c r="F1287" s="57"/>
      <c r="G1287" s="57"/>
      <c r="H1287" s="57"/>
      <c r="I1287" s="57"/>
      <c r="J1287" s="57"/>
      <c r="K1287" s="57"/>
      <c r="L1287" s="57"/>
      <c r="M1287" s="57"/>
      <c r="N1287" s="57"/>
      <c r="O1287" s="63"/>
      <c r="P1287" s="57"/>
      <c r="Q1287" s="57"/>
      <c r="R1287" s="57"/>
      <c r="S1287" s="57"/>
      <c r="T1287" s="57"/>
      <c r="U1287" s="57"/>
      <c r="V1287" s="57"/>
      <c r="W1287" s="57"/>
      <c r="X1287" s="57"/>
      <c r="Y1287" s="57"/>
      <c r="Z1287" s="57"/>
      <c r="AA1287" s="57"/>
      <c r="AB1287" s="57"/>
      <c r="AC1287" s="57"/>
      <c r="AD1287" s="57"/>
      <c r="AE1287" s="57"/>
      <c r="AF1287" s="64"/>
      <c r="AG1287" s="64"/>
      <c r="AH1287" s="64"/>
      <c r="AI1287" s="64"/>
      <c r="AJ1287" s="61"/>
      <c r="AL1287" s="62"/>
      <c r="AM1287" s="24"/>
      <c r="AS1287" s="24"/>
      <c r="AT1287" s="24"/>
      <c r="AU1287" s="24"/>
      <c r="AV1287" s="24"/>
      <c r="AW1287" s="24"/>
      <c r="AX1287" s="24"/>
      <c r="AZ1287" s="171"/>
      <c r="BA1287" s="171"/>
      <c r="BB1287" s="57"/>
      <c r="BC1287" s="203"/>
      <c r="BD1287" s="24"/>
      <c r="BE1287" s="151"/>
      <c r="BG1287" s="151"/>
      <c r="BI1287" s="151"/>
      <c r="BL1287" s="152"/>
    </row>
    <row r="1288" spans="1:64" s="169" customFormat="1">
      <c r="A1288" s="24"/>
      <c r="B1288" s="24"/>
      <c r="C1288" s="57"/>
      <c r="D1288" s="57"/>
      <c r="E1288" s="57"/>
      <c r="F1288" s="57"/>
      <c r="G1288" s="57"/>
      <c r="H1288" s="57"/>
      <c r="I1288" s="57"/>
      <c r="J1288" s="57"/>
      <c r="K1288" s="57"/>
      <c r="L1288" s="57"/>
      <c r="M1288" s="57"/>
      <c r="N1288" s="57"/>
      <c r="O1288" s="63"/>
      <c r="P1288" s="57"/>
      <c r="Q1288" s="57"/>
      <c r="R1288" s="57"/>
      <c r="S1288" s="57"/>
      <c r="T1288" s="57"/>
      <c r="U1288" s="57"/>
      <c r="V1288" s="57"/>
      <c r="W1288" s="57"/>
      <c r="X1288" s="57"/>
      <c r="Y1288" s="57"/>
      <c r="Z1288" s="57"/>
      <c r="AA1288" s="57"/>
      <c r="AB1288" s="57"/>
      <c r="AC1288" s="57"/>
      <c r="AD1288" s="57"/>
      <c r="AE1288" s="57"/>
      <c r="AF1288" s="64"/>
      <c r="AG1288" s="64"/>
      <c r="AH1288" s="64"/>
      <c r="AI1288" s="64"/>
      <c r="AJ1288" s="61"/>
      <c r="AL1288" s="62"/>
      <c r="AM1288" s="24"/>
      <c r="AS1288" s="24"/>
      <c r="AT1288" s="24"/>
      <c r="AU1288" s="24"/>
      <c r="AV1288" s="24"/>
      <c r="AW1288" s="24"/>
      <c r="AX1288" s="24"/>
      <c r="AZ1288" s="171"/>
      <c r="BA1288" s="171"/>
      <c r="BB1288" s="57"/>
      <c r="BC1288" s="203"/>
      <c r="BD1288" s="24"/>
      <c r="BE1288" s="151"/>
      <c r="BG1288" s="151"/>
      <c r="BI1288" s="151"/>
      <c r="BL1288" s="152"/>
    </row>
    <row r="1289" spans="1:64" s="169" customFormat="1">
      <c r="A1289" s="24"/>
      <c r="B1289" s="24"/>
      <c r="C1289" s="57"/>
      <c r="D1289" s="57"/>
      <c r="E1289" s="57"/>
      <c r="F1289" s="57"/>
      <c r="G1289" s="57"/>
      <c r="H1289" s="57"/>
      <c r="I1289" s="57"/>
      <c r="J1289" s="57"/>
      <c r="K1289" s="57"/>
      <c r="L1289" s="57"/>
      <c r="M1289" s="57"/>
      <c r="N1289" s="57"/>
      <c r="O1289" s="63"/>
      <c r="P1289" s="57"/>
      <c r="Q1289" s="57"/>
      <c r="R1289" s="57"/>
      <c r="S1289" s="57"/>
      <c r="T1289" s="57"/>
      <c r="U1289" s="57"/>
      <c r="V1289" s="57"/>
      <c r="W1289" s="57"/>
      <c r="X1289" s="57"/>
      <c r="Y1289" s="57"/>
      <c r="Z1289" s="57"/>
      <c r="AA1289" s="57"/>
      <c r="AB1289" s="57"/>
      <c r="AC1289" s="57"/>
      <c r="AD1289" s="57"/>
      <c r="AE1289" s="57"/>
      <c r="AF1289" s="64"/>
      <c r="AG1289" s="64"/>
      <c r="AH1289" s="64"/>
      <c r="AI1289" s="64"/>
      <c r="AJ1289" s="61"/>
      <c r="AL1289" s="62"/>
      <c r="AM1289" s="24"/>
      <c r="AS1289" s="24"/>
      <c r="AT1289" s="24"/>
      <c r="AU1289" s="24"/>
      <c r="AV1289" s="24"/>
      <c r="AW1289" s="24"/>
      <c r="AX1289" s="24"/>
      <c r="AZ1289" s="171"/>
      <c r="BA1289" s="171"/>
      <c r="BB1289" s="57"/>
      <c r="BC1289" s="203"/>
      <c r="BD1289" s="24"/>
      <c r="BE1289" s="151"/>
      <c r="BG1289" s="151"/>
      <c r="BI1289" s="151"/>
      <c r="BL1289" s="152"/>
    </row>
    <row r="1290" spans="1:64" s="169" customFormat="1">
      <c r="A1290" s="24"/>
      <c r="B1290" s="24"/>
      <c r="C1290" s="57"/>
      <c r="D1290" s="57"/>
      <c r="E1290" s="57"/>
      <c r="F1290" s="57"/>
      <c r="G1290" s="57"/>
      <c r="H1290" s="57"/>
      <c r="I1290" s="57"/>
      <c r="J1290" s="57"/>
      <c r="K1290" s="57"/>
      <c r="L1290" s="57"/>
      <c r="M1290" s="57"/>
      <c r="N1290" s="57"/>
      <c r="O1290" s="63"/>
      <c r="P1290" s="57"/>
      <c r="Q1290" s="57"/>
      <c r="R1290" s="57"/>
      <c r="S1290" s="57"/>
      <c r="T1290" s="57"/>
      <c r="U1290" s="57"/>
      <c r="V1290" s="57"/>
      <c r="W1290" s="57"/>
      <c r="X1290" s="57"/>
      <c r="Y1290" s="57"/>
      <c r="Z1290" s="57"/>
      <c r="AA1290" s="57"/>
      <c r="AB1290" s="57"/>
      <c r="AC1290" s="57"/>
      <c r="AD1290" s="57"/>
      <c r="AE1290" s="57"/>
      <c r="AF1290" s="64"/>
      <c r="AG1290" s="64"/>
      <c r="AH1290" s="64"/>
      <c r="AI1290" s="64"/>
      <c r="AJ1290" s="61"/>
      <c r="AL1290" s="62"/>
      <c r="AM1290" s="24"/>
      <c r="AS1290" s="24"/>
      <c r="AT1290" s="24"/>
      <c r="AU1290" s="24"/>
      <c r="AV1290" s="24"/>
      <c r="AW1290" s="24"/>
      <c r="AX1290" s="24"/>
      <c r="AZ1290" s="171"/>
      <c r="BA1290" s="171"/>
      <c r="BB1290" s="57"/>
      <c r="BC1290" s="203"/>
      <c r="BD1290" s="24"/>
      <c r="BE1290" s="151"/>
      <c r="BG1290" s="151"/>
      <c r="BI1290" s="151"/>
      <c r="BL1290" s="152"/>
    </row>
    <row r="1291" spans="1:64" s="169" customFormat="1">
      <c r="A1291" s="24"/>
      <c r="B1291" s="24"/>
      <c r="C1291" s="57"/>
      <c r="D1291" s="57"/>
      <c r="E1291" s="57"/>
      <c r="F1291" s="57"/>
      <c r="G1291" s="57"/>
      <c r="H1291" s="57"/>
      <c r="I1291" s="57"/>
      <c r="J1291" s="57"/>
      <c r="K1291" s="57"/>
      <c r="L1291" s="57"/>
      <c r="M1291" s="57"/>
      <c r="N1291" s="57"/>
      <c r="O1291" s="63"/>
      <c r="P1291" s="57"/>
      <c r="Q1291" s="57"/>
      <c r="R1291" s="57"/>
      <c r="S1291" s="57"/>
      <c r="T1291" s="57"/>
      <c r="U1291" s="57"/>
      <c r="V1291" s="57"/>
      <c r="W1291" s="57"/>
      <c r="X1291" s="57"/>
      <c r="Y1291" s="57"/>
      <c r="Z1291" s="57"/>
      <c r="AA1291" s="57"/>
      <c r="AB1291" s="57"/>
      <c r="AC1291" s="57"/>
      <c r="AD1291" s="57"/>
      <c r="AE1291" s="57"/>
      <c r="AF1291" s="64"/>
      <c r="AG1291" s="64"/>
      <c r="AH1291" s="64"/>
      <c r="AI1291" s="64"/>
      <c r="AJ1291" s="61"/>
      <c r="AL1291" s="62"/>
      <c r="AM1291" s="24"/>
      <c r="AS1291" s="24"/>
      <c r="AT1291" s="24"/>
      <c r="AU1291" s="24"/>
      <c r="AV1291" s="24"/>
      <c r="AW1291" s="24"/>
      <c r="AX1291" s="24"/>
      <c r="AZ1291" s="171"/>
      <c r="BA1291" s="171"/>
      <c r="BB1291" s="57"/>
      <c r="BC1291" s="203"/>
      <c r="BD1291" s="24"/>
      <c r="BE1291" s="151"/>
      <c r="BG1291" s="151"/>
      <c r="BI1291" s="151"/>
      <c r="BL1291" s="152"/>
    </row>
    <row r="1292" spans="1:64" s="169" customFormat="1">
      <c r="A1292" s="24"/>
      <c r="B1292" s="24"/>
      <c r="C1292" s="57"/>
      <c r="D1292" s="57"/>
      <c r="E1292" s="57"/>
      <c r="F1292" s="57"/>
      <c r="G1292" s="57"/>
      <c r="H1292" s="57"/>
      <c r="I1292" s="57"/>
      <c r="J1292" s="57"/>
      <c r="K1292" s="57"/>
      <c r="L1292" s="57"/>
      <c r="M1292" s="57"/>
      <c r="N1292" s="57"/>
      <c r="O1292" s="63"/>
      <c r="P1292" s="57"/>
      <c r="Q1292" s="57"/>
      <c r="R1292" s="57"/>
      <c r="S1292" s="57"/>
      <c r="T1292" s="57"/>
      <c r="U1292" s="57"/>
      <c r="V1292" s="57"/>
      <c r="W1292" s="57"/>
      <c r="X1292" s="57"/>
      <c r="Y1292" s="57"/>
      <c r="Z1292" s="57"/>
      <c r="AA1292" s="57"/>
      <c r="AB1292" s="57"/>
      <c r="AC1292" s="57"/>
      <c r="AD1292" s="57"/>
      <c r="AE1292" s="57"/>
      <c r="AF1292" s="64"/>
      <c r="AG1292" s="64"/>
      <c r="AH1292" s="64"/>
      <c r="AI1292" s="64"/>
      <c r="AJ1292" s="61"/>
      <c r="AL1292" s="62"/>
      <c r="AM1292" s="24"/>
      <c r="AS1292" s="24"/>
      <c r="AT1292" s="24"/>
      <c r="AU1292" s="24"/>
      <c r="AV1292" s="24"/>
      <c r="AW1292" s="24"/>
      <c r="AX1292" s="24"/>
      <c r="AZ1292" s="171"/>
      <c r="BA1292" s="171"/>
      <c r="BB1292" s="57"/>
      <c r="BC1292" s="203"/>
      <c r="BD1292" s="24"/>
      <c r="BE1292" s="151"/>
      <c r="BG1292" s="151"/>
      <c r="BI1292" s="151"/>
      <c r="BL1292" s="152"/>
    </row>
    <row r="1293" spans="1:64" s="169" customFormat="1">
      <c r="A1293" s="24"/>
      <c r="B1293" s="24"/>
      <c r="C1293" s="57"/>
      <c r="D1293" s="57"/>
      <c r="E1293" s="57"/>
      <c r="F1293" s="57"/>
      <c r="G1293" s="57"/>
      <c r="H1293" s="57"/>
      <c r="I1293" s="57"/>
      <c r="J1293" s="57"/>
      <c r="K1293" s="57"/>
      <c r="L1293" s="57"/>
      <c r="M1293" s="57"/>
      <c r="N1293" s="57"/>
      <c r="O1293" s="63"/>
      <c r="P1293" s="57"/>
      <c r="Q1293" s="57"/>
      <c r="R1293" s="57"/>
      <c r="S1293" s="57"/>
      <c r="T1293" s="57"/>
      <c r="U1293" s="57"/>
      <c r="V1293" s="57"/>
      <c r="W1293" s="57"/>
      <c r="X1293" s="57"/>
      <c r="Y1293" s="57"/>
      <c r="Z1293" s="57"/>
      <c r="AA1293" s="57"/>
      <c r="AB1293" s="57"/>
      <c r="AC1293" s="57"/>
      <c r="AD1293" s="57"/>
      <c r="AE1293" s="57"/>
      <c r="AF1293" s="64"/>
      <c r="AG1293" s="64"/>
      <c r="AH1293" s="64"/>
      <c r="AI1293" s="64"/>
      <c r="AJ1293" s="61"/>
      <c r="AL1293" s="62"/>
      <c r="AM1293" s="24"/>
      <c r="AS1293" s="24"/>
      <c r="AT1293" s="24"/>
      <c r="AU1293" s="24"/>
      <c r="AV1293" s="24"/>
      <c r="AW1293" s="24"/>
      <c r="AX1293" s="24"/>
      <c r="AZ1293" s="171"/>
      <c r="BA1293" s="171"/>
      <c r="BB1293" s="57"/>
      <c r="BC1293" s="203"/>
      <c r="BD1293" s="24"/>
      <c r="BE1293" s="151"/>
      <c r="BG1293" s="151"/>
      <c r="BI1293" s="151"/>
      <c r="BL1293" s="152"/>
    </row>
    <row r="1294" spans="1:64" s="169" customFormat="1">
      <c r="A1294" s="24"/>
      <c r="B1294" s="24"/>
      <c r="C1294" s="57"/>
      <c r="D1294" s="57"/>
      <c r="E1294" s="57"/>
      <c r="F1294" s="57"/>
      <c r="G1294" s="57"/>
      <c r="H1294" s="57"/>
      <c r="I1294" s="57"/>
      <c r="J1294" s="57"/>
      <c r="K1294" s="57"/>
      <c r="L1294" s="57"/>
      <c r="M1294" s="57"/>
      <c r="N1294" s="57"/>
      <c r="O1294" s="63"/>
      <c r="P1294" s="57"/>
      <c r="Q1294" s="57"/>
      <c r="R1294" s="57"/>
      <c r="S1294" s="57"/>
      <c r="T1294" s="57"/>
      <c r="U1294" s="57"/>
      <c r="V1294" s="57"/>
      <c r="W1294" s="57"/>
      <c r="X1294" s="57"/>
      <c r="Y1294" s="57"/>
      <c r="Z1294" s="57"/>
      <c r="AA1294" s="57"/>
      <c r="AB1294" s="57"/>
      <c r="AC1294" s="57"/>
      <c r="AD1294" s="57"/>
      <c r="AE1294" s="57"/>
      <c r="AF1294" s="64"/>
      <c r="AG1294" s="64"/>
      <c r="AH1294" s="64"/>
      <c r="AI1294" s="64"/>
      <c r="AJ1294" s="61"/>
      <c r="AL1294" s="62"/>
      <c r="AM1294" s="24"/>
      <c r="AS1294" s="24"/>
      <c r="AT1294" s="24"/>
      <c r="AU1294" s="24"/>
      <c r="AV1294" s="24"/>
      <c r="AW1294" s="24"/>
      <c r="AX1294" s="24"/>
      <c r="AZ1294" s="171"/>
      <c r="BA1294" s="171"/>
      <c r="BB1294" s="57"/>
      <c r="BC1294" s="203"/>
      <c r="BD1294" s="24"/>
      <c r="BE1294" s="151"/>
      <c r="BG1294" s="151"/>
      <c r="BI1294" s="151"/>
      <c r="BL1294" s="152"/>
    </row>
    <row r="1295" spans="1:64" s="169" customFormat="1">
      <c r="A1295" s="24"/>
      <c r="B1295" s="24"/>
      <c r="C1295" s="57"/>
      <c r="D1295" s="57"/>
      <c r="E1295" s="57"/>
      <c r="F1295" s="57"/>
      <c r="G1295" s="57"/>
      <c r="H1295" s="57"/>
      <c r="I1295" s="57"/>
      <c r="J1295" s="57"/>
      <c r="K1295" s="57"/>
      <c r="L1295" s="57"/>
      <c r="M1295" s="57"/>
      <c r="N1295" s="57"/>
      <c r="O1295" s="63"/>
      <c r="P1295" s="57"/>
      <c r="Q1295" s="57"/>
      <c r="R1295" s="57"/>
      <c r="S1295" s="57"/>
      <c r="T1295" s="57"/>
      <c r="U1295" s="57"/>
      <c r="V1295" s="57"/>
      <c r="W1295" s="57"/>
      <c r="X1295" s="57"/>
      <c r="Y1295" s="57"/>
      <c r="Z1295" s="57"/>
      <c r="AA1295" s="57"/>
      <c r="AB1295" s="57"/>
      <c r="AC1295" s="57"/>
      <c r="AD1295" s="57"/>
      <c r="AE1295" s="57"/>
      <c r="AF1295" s="64"/>
      <c r="AG1295" s="64"/>
      <c r="AH1295" s="64"/>
      <c r="AI1295" s="64"/>
      <c r="AJ1295" s="61"/>
      <c r="AL1295" s="62"/>
      <c r="AM1295" s="24"/>
      <c r="AS1295" s="24"/>
      <c r="AT1295" s="24"/>
      <c r="AU1295" s="24"/>
      <c r="AV1295" s="24"/>
      <c r="AW1295" s="24"/>
      <c r="AX1295" s="24"/>
      <c r="AZ1295" s="171"/>
      <c r="BA1295" s="171"/>
      <c r="BB1295" s="57"/>
      <c r="BC1295" s="203"/>
      <c r="BD1295" s="24"/>
      <c r="BE1295" s="151"/>
      <c r="BG1295" s="151"/>
      <c r="BI1295" s="151"/>
      <c r="BL1295" s="152"/>
    </row>
    <row r="1296" spans="1:64" s="169" customFormat="1">
      <c r="A1296" s="24"/>
      <c r="B1296" s="24"/>
      <c r="C1296" s="57"/>
      <c r="D1296" s="57"/>
      <c r="E1296" s="57"/>
      <c r="F1296" s="57"/>
      <c r="G1296" s="57"/>
      <c r="H1296" s="57"/>
      <c r="I1296" s="57"/>
      <c r="J1296" s="57"/>
      <c r="K1296" s="57"/>
      <c r="L1296" s="57"/>
      <c r="M1296" s="57"/>
      <c r="N1296" s="57"/>
      <c r="O1296" s="63"/>
      <c r="P1296" s="57"/>
      <c r="Q1296" s="57"/>
      <c r="R1296" s="57"/>
      <c r="S1296" s="57"/>
      <c r="T1296" s="57"/>
      <c r="U1296" s="57"/>
      <c r="V1296" s="57"/>
      <c r="W1296" s="57"/>
      <c r="X1296" s="57"/>
      <c r="Y1296" s="57"/>
      <c r="Z1296" s="57"/>
      <c r="AA1296" s="57"/>
      <c r="AB1296" s="57"/>
      <c r="AC1296" s="57"/>
      <c r="AD1296" s="57"/>
      <c r="AE1296" s="57"/>
      <c r="AF1296" s="64"/>
      <c r="AG1296" s="64"/>
      <c r="AH1296" s="64"/>
      <c r="AI1296" s="64"/>
      <c r="AJ1296" s="61"/>
      <c r="AL1296" s="62"/>
      <c r="AM1296" s="24"/>
      <c r="AS1296" s="24"/>
      <c r="AT1296" s="24"/>
      <c r="AU1296" s="24"/>
      <c r="AV1296" s="24"/>
      <c r="AW1296" s="24"/>
      <c r="AX1296" s="24"/>
      <c r="AZ1296" s="171"/>
      <c r="BA1296" s="171"/>
      <c r="BB1296" s="57"/>
      <c r="BC1296" s="203"/>
      <c r="BD1296" s="24"/>
      <c r="BE1296" s="151"/>
      <c r="BG1296" s="151"/>
      <c r="BI1296" s="151"/>
      <c r="BL1296" s="152"/>
    </row>
    <row r="1297" spans="1:64" s="169" customFormat="1">
      <c r="A1297" s="24"/>
      <c r="B1297" s="24"/>
      <c r="C1297" s="57"/>
      <c r="D1297" s="57"/>
      <c r="E1297" s="57"/>
      <c r="F1297" s="57"/>
      <c r="G1297" s="57"/>
      <c r="H1297" s="57"/>
      <c r="I1297" s="57"/>
      <c r="J1297" s="57"/>
      <c r="K1297" s="57"/>
      <c r="L1297" s="57"/>
      <c r="M1297" s="57"/>
      <c r="N1297" s="57"/>
      <c r="O1297" s="63"/>
      <c r="P1297" s="57"/>
      <c r="Q1297" s="57"/>
      <c r="R1297" s="57"/>
      <c r="S1297" s="57"/>
      <c r="T1297" s="57"/>
      <c r="U1297" s="57"/>
      <c r="V1297" s="57"/>
      <c r="W1297" s="57"/>
      <c r="X1297" s="57"/>
      <c r="Y1297" s="57"/>
      <c r="Z1297" s="57"/>
      <c r="AA1297" s="57"/>
      <c r="AB1297" s="57"/>
      <c r="AC1297" s="57"/>
      <c r="AD1297" s="57"/>
      <c r="AE1297" s="57"/>
      <c r="AF1297" s="64"/>
      <c r="AG1297" s="64"/>
      <c r="AH1297" s="64"/>
      <c r="AI1297" s="64"/>
      <c r="AJ1297" s="61"/>
      <c r="AL1297" s="62"/>
      <c r="AM1297" s="24"/>
      <c r="AS1297" s="24"/>
      <c r="AT1297" s="24"/>
      <c r="AU1297" s="24"/>
      <c r="AV1297" s="24"/>
      <c r="AW1297" s="24"/>
      <c r="AX1297" s="24"/>
      <c r="AZ1297" s="171"/>
      <c r="BA1297" s="171"/>
      <c r="BB1297" s="57"/>
      <c r="BC1297" s="203"/>
      <c r="BD1297" s="24"/>
      <c r="BE1297" s="151"/>
      <c r="BG1297" s="151"/>
      <c r="BI1297" s="151"/>
      <c r="BL1297" s="152"/>
    </row>
    <row r="1298" spans="1:64" s="169" customFormat="1">
      <c r="A1298" s="24"/>
      <c r="B1298" s="24"/>
      <c r="C1298" s="57"/>
      <c r="D1298" s="57"/>
      <c r="E1298" s="57"/>
      <c r="F1298" s="57"/>
      <c r="G1298" s="57"/>
      <c r="H1298" s="57"/>
      <c r="I1298" s="57"/>
      <c r="J1298" s="57"/>
      <c r="K1298" s="57"/>
      <c r="L1298" s="57"/>
      <c r="M1298" s="57"/>
      <c r="N1298" s="57"/>
      <c r="O1298" s="63"/>
      <c r="P1298" s="57"/>
      <c r="Q1298" s="57"/>
      <c r="R1298" s="57"/>
      <c r="S1298" s="57"/>
      <c r="T1298" s="57"/>
      <c r="U1298" s="57"/>
      <c r="V1298" s="57"/>
      <c r="W1298" s="57"/>
      <c r="X1298" s="57"/>
      <c r="Y1298" s="57"/>
      <c r="Z1298" s="57"/>
      <c r="AA1298" s="57"/>
      <c r="AB1298" s="57"/>
      <c r="AC1298" s="57"/>
      <c r="AD1298" s="57"/>
      <c r="AE1298" s="57"/>
      <c r="AF1298" s="64"/>
      <c r="AG1298" s="64"/>
      <c r="AH1298" s="64"/>
      <c r="AI1298" s="64"/>
      <c r="AJ1298" s="61"/>
      <c r="AL1298" s="62"/>
      <c r="AM1298" s="24"/>
      <c r="AS1298" s="24"/>
      <c r="AT1298" s="24"/>
      <c r="AU1298" s="24"/>
      <c r="AV1298" s="24"/>
      <c r="AW1298" s="24"/>
      <c r="AX1298" s="24"/>
      <c r="AZ1298" s="171"/>
      <c r="BA1298" s="171"/>
      <c r="BB1298" s="57"/>
      <c r="BC1298" s="203"/>
      <c r="BD1298" s="24"/>
      <c r="BE1298" s="151"/>
      <c r="BG1298" s="151"/>
      <c r="BI1298" s="151"/>
      <c r="BL1298" s="152"/>
    </row>
    <row r="1299" spans="1:64" s="169" customFormat="1">
      <c r="A1299" s="24"/>
      <c r="B1299" s="24"/>
      <c r="C1299" s="57"/>
      <c r="D1299" s="57"/>
      <c r="E1299" s="57"/>
      <c r="F1299" s="57"/>
      <c r="G1299" s="57"/>
      <c r="H1299" s="57"/>
      <c r="I1299" s="57"/>
      <c r="J1299" s="57"/>
      <c r="K1299" s="57"/>
      <c r="L1299" s="57"/>
      <c r="M1299" s="57"/>
      <c r="N1299" s="57"/>
      <c r="O1299" s="63"/>
      <c r="P1299" s="57"/>
      <c r="Q1299" s="57"/>
      <c r="R1299" s="57"/>
      <c r="S1299" s="57"/>
      <c r="T1299" s="57"/>
      <c r="U1299" s="57"/>
      <c r="V1299" s="57"/>
      <c r="W1299" s="57"/>
      <c r="X1299" s="57"/>
      <c r="Y1299" s="57"/>
      <c r="Z1299" s="57"/>
      <c r="AA1299" s="57"/>
      <c r="AB1299" s="57"/>
      <c r="AC1299" s="57"/>
      <c r="AD1299" s="57"/>
      <c r="AE1299" s="57"/>
      <c r="AF1299" s="64"/>
      <c r="AG1299" s="64"/>
      <c r="AH1299" s="64"/>
      <c r="AI1299" s="64"/>
      <c r="AJ1299" s="61"/>
      <c r="AL1299" s="62"/>
      <c r="AM1299" s="24"/>
      <c r="AS1299" s="24"/>
      <c r="AT1299" s="24"/>
      <c r="AU1299" s="24"/>
      <c r="AV1299" s="24"/>
      <c r="AW1299" s="24"/>
      <c r="AX1299" s="24"/>
      <c r="AZ1299" s="171"/>
      <c r="BA1299" s="171"/>
      <c r="BB1299" s="57"/>
      <c r="BC1299" s="203"/>
      <c r="BD1299" s="24"/>
      <c r="BE1299" s="151"/>
      <c r="BG1299" s="151"/>
      <c r="BI1299" s="151"/>
      <c r="BL1299" s="152"/>
    </row>
    <row r="1300" spans="1:64" s="169" customFormat="1">
      <c r="A1300" s="24"/>
      <c r="B1300" s="24"/>
      <c r="C1300" s="57"/>
      <c r="D1300" s="57"/>
      <c r="E1300" s="57"/>
      <c r="F1300" s="57"/>
      <c r="G1300" s="57"/>
      <c r="H1300" s="57"/>
      <c r="I1300" s="57"/>
      <c r="J1300" s="57"/>
      <c r="K1300" s="57"/>
      <c r="L1300" s="57"/>
      <c r="M1300" s="57"/>
      <c r="N1300" s="57"/>
      <c r="O1300" s="63"/>
      <c r="P1300" s="57"/>
      <c r="Q1300" s="57"/>
      <c r="R1300" s="57"/>
      <c r="S1300" s="57"/>
      <c r="T1300" s="57"/>
      <c r="U1300" s="57"/>
      <c r="V1300" s="57"/>
      <c r="W1300" s="57"/>
      <c r="X1300" s="57"/>
      <c r="Y1300" s="57"/>
      <c r="Z1300" s="57"/>
      <c r="AA1300" s="57"/>
      <c r="AB1300" s="57"/>
      <c r="AC1300" s="57"/>
      <c r="AD1300" s="57"/>
      <c r="AE1300" s="57"/>
      <c r="AF1300" s="64"/>
      <c r="AG1300" s="64"/>
      <c r="AH1300" s="64"/>
      <c r="AI1300" s="64"/>
      <c r="AJ1300" s="61"/>
      <c r="AL1300" s="62"/>
      <c r="AM1300" s="24"/>
      <c r="AS1300" s="24"/>
      <c r="AT1300" s="24"/>
      <c r="AU1300" s="24"/>
      <c r="AV1300" s="24"/>
      <c r="AW1300" s="24"/>
      <c r="AX1300" s="24"/>
      <c r="AZ1300" s="171"/>
      <c r="BA1300" s="171"/>
      <c r="BB1300" s="57"/>
      <c r="BC1300" s="203"/>
      <c r="BD1300" s="24"/>
      <c r="BE1300" s="151"/>
      <c r="BG1300" s="151"/>
      <c r="BI1300" s="151"/>
      <c r="BL1300" s="152"/>
    </row>
    <row r="1301" spans="1:64" s="169" customFormat="1">
      <c r="A1301" s="24"/>
      <c r="B1301" s="24"/>
      <c r="C1301" s="57"/>
      <c r="D1301" s="57"/>
      <c r="E1301" s="57"/>
      <c r="F1301" s="57"/>
      <c r="G1301" s="57"/>
      <c r="H1301" s="57"/>
      <c r="I1301" s="57"/>
      <c r="J1301" s="57"/>
      <c r="K1301" s="57"/>
      <c r="L1301" s="57"/>
      <c r="M1301" s="57"/>
      <c r="N1301" s="57"/>
      <c r="O1301" s="63"/>
      <c r="P1301" s="57"/>
      <c r="Q1301" s="57"/>
      <c r="R1301" s="57"/>
      <c r="S1301" s="57"/>
      <c r="T1301" s="57"/>
      <c r="U1301" s="57"/>
      <c r="V1301" s="57"/>
      <c r="W1301" s="57"/>
      <c r="X1301" s="57"/>
      <c r="Y1301" s="57"/>
      <c r="Z1301" s="57"/>
      <c r="AA1301" s="57"/>
      <c r="AB1301" s="57"/>
      <c r="AC1301" s="57"/>
      <c r="AD1301" s="57"/>
      <c r="AE1301" s="57"/>
      <c r="AF1301" s="64"/>
      <c r="AG1301" s="64"/>
      <c r="AH1301" s="64"/>
      <c r="AI1301" s="64"/>
      <c r="AJ1301" s="61"/>
      <c r="AL1301" s="62"/>
      <c r="AM1301" s="24"/>
      <c r="AS1301" s="24"/>
      <c r="AT1301" s="24"/>
      <c r="AU1301" s="24"/>
      <c r="AV1301" s="24"/>
      <c r="AW1301" s="24"/>
      <c r="AX1301" s="24"/>
      <c r="AZ1301" s="171"/>
      <c r="BA1301" s="171"/>
      <c r="BB1301" s="57"/>
      <c r="BC1301" s="203"/>
      <c r="BD1301" s="24"/>
      <c r="BE1301" s="151"/>
      <c r="BG1301" s="151"/>
      <c r="BI1301" s="151"/>
      <c r="BL1301" s="152"/>
    </row>
    <row r="1302" spans="1:64" s="169" customFormat="1">
      <c r="A1302" s="24"/>
      <c r="B1302" s="24"/>
      <c r="C1302" s="57"/>
      <c r="D1302" s="57"/>
      <c r="E1302" s="57"/>
      <c r="F1302" s="57"/>
      <c r="G1302" s="57"/>
      <c r="H1302" s="57"/>
      <c r="I1302" s="57"/>
      <c r="J1302" s="57"/>
      <c r="K1302" s="57"/>
      <c r="L1302" s="57"/>
      <c r="M1302" s="57"/>
      <c r="N1302" s="57"/>
      <c r="O1302" s="63"/>
      <c r="P1302" s="57"/>
      <c r="Q1302" s="57"/>
      <c r="R1302" s="57"/>
      <c r="S1302" s="57"/>
      <c r="T1302" s="57"/>
      <c r="U1302" s="57"/>
      <c r="V1302" s="57"/>
      <c r="W1302" s="57"/>
      <c r="X1302" s="57"/>
      <c r="Y1302" s="57"/>
      <c r="Z1302" s="57"/>
      <c r="AA1302" s="57"/>
      <c r="AB1302" s="57"/>
      <c r="AC1302" s="57"/>
      <c r="AD1302" s="57"/>
      <c r="AE1302" s="57"/>
      <c r="AF1302" s="64"/>
      <c r="AG1302" s="64"/>
      <c r="AH1302" s="64"/>
      <c r="AI1302" s="64"/>
      <c r="AJ1302" s="61"/>
      <c r="AL1302" s="62"/>
      <c r="AM1302" s="24"/>
      <c r="AS1302" s="24"/>
      <c r="AT1302" s="24"/>
      <c r="AU1302" s="24"/>
      <c r="AV1302" s="24"/>
      <c r="AW1302" s="24"/>
      <c r="AX1302" s="24"/>
      <c r="AZ1302" s="171"/>
      <c r="BA1302" s="171"/>
      <c r="BB1302" s="57"/>
      <c r="BC1302" s="203"/>
      <c r="BD1302" s="24"/>
      <c r="BE1302" s="151"/>
      <c r="BG1302" s="151"/>
      <c r="BI1302" s="151"/>
      <c r="BL1302" s="152"/>
    </row>
    <row r="1303" spans="1:64" s="169" customFormat="1">
      <c r="A1303" s="24"/>
      <c r="B1303" s="24"/>
      <c r="C1303" s="57"/>
      <c r="D1303" s="57"/>
      <c r="E1303" s="57"/>
      <c r="F1303" s="57"/>
      <c r="G1303" s="57"/>
      <c r="H1303" s="57"/>
      <c r="I1303" s="57"/>
      <c r="J1303" s="57"/>
      <c r="K1303" s="57"/>
      <c r="L1303" s="57"/>
      <c r="M1303" s="57"/>
      <c r="N1303" s="57"/>
      <c r="O1303" s="63"/>
      <c r="P1303" s="57"/>
      <c r="Q1303" s="57"/>
      <c r="R1303" s="57"/>
      <c r="S1303" s="57"/>
      <c r="T1303" s="57"/>
      <c r="U1303" s="57"/>
      <c r="V1303" s="57"/>
      <c r="W1303" s="57"/>
      <c r="X1303" s="57"/>
      <c r="Y1303" s="57"/>
      <c r="Z1303" s="57"/>
      <c r="AA1303" s="57"/>
      <c r="AB1303" s="57"/>
      <c r="AC1303" s="57"/>
      <c r="AD1303" s="57"/>
      <c r="AE1303" s="57"/>
      <c r="AF1303" s="64"/>
      <c r="AG1303" s="64"/>
      <c r="AH1303" s="64"/>
      <c r="AI1303" s="64"/>
      <c r="AJ1303" s="61"/>
      <c r="AL1303" s="62"/>
      <c r="AM1303" s="24"/>
      <c r="AS1303" s="24"/>
      <c r="AT1303" s="24"/>
      <c r="AU1303" s="24"/>
      <c r="AV1303" s="24"/>
      <c r="AW1303" s="24"/>
      <c r="AX1303" s="24"/>
      <c r="AZ1303" s="171"/>
      <c r="BA1303" s="171"/>
      <c r="BB1303" s="57"/>
      <c r="BC1303" s="203"/>
      <c r="BD1303" s="24"/>
      <c r="BE1303" s="151"/>
      <c r="BG1303" s="151"/>
      <c r="BI1303" s="151"/>
      <c r="BL1303" s="152"/>
    </row>
    <row r="1304" spans="1:64" s="169" customFormat="1">
      <c r="A1304" s="24"/>
      <c r="B1304" s="24"/>
      <c r="C1304" s="57"/>
      <c r="D1304" s="57"/>
      <c r="E1304" s="57"/>
      <c r="F1304" s="57"/>
      <c r="G1304" s="57"/>
      <c r="H1304" s="57"/>
      <c r="I1304" s="57"/>
      <c r="J1304" s="57"/>
      <c r="K1304" s="57"/>
      <c r="L1304" s="57"/>
      <c r="M1304" s="57"/>
      <c r="N1304" s="57"/>
      <c r="O1304" s="63"/>
      <c r="P1304" s="57"/>
      <c r="Q1304" s="57"/>
      <c r="R1304" s="57"/>
      <c r="S1304" s="57"/>
      <c r="T1304" s="57"/>
      <c r="U1304" s="57"/>
      <c r="V1304" s="57"/>
      <c r="W1304" s="57"/>
      <c r="X1304" s="57"/>
      <c r="Y1304" s="57"/>
      <c r="Z1304" s="57"/>
      <c r="AA1304" s="57"/>
      <c r="AB1304" s="57"/>
      <c r="AC1304" s="57"/>
      <c r="AD1304" s="57"/>
      <c r="AE1304" s="57"/>
      <c r="AF1304" s="64"/>
      <c r="AG1304" s="64"/>
      <c r="AH1304" s="64"/>
      <c r="AI1304" s="64"/>
      <c r="AJ1304" s="61"/>
      <c r="AL1304" s="62"/>
      <c r="AM1304" s="24"/>
      <c r="AS1304" s="24"/>
      <c r="AT1304" s="24"/>
      <c r="AU1304" s="24"/>
      <c r="AV1304" s="24"/>
      <c r="AW1304" s="24"/>
      <c r="AX1304" s="24"/>
      <c r="AZ1304" s="171"/>
      <c r="BA1304" s="171"/>
      <c r="BB1304" s="57"/>
      <c r="BC1304" s="203"/>
      <c r="BD1304" s="24"/>
      <c r="BE1304" s="151"/>
      <c r="BG1304" s="151"/>
      <c r="BI1304" s="151"/>
      <c r="BL1304" s="152"/>
    </row>
    <row r="1305" spans="1:64" s="169" customFormat="1">
      <c r="A1305" s="24"/>
      <c r="B1305" s="24"/>
      <c r="C1305" s="57"/>
      <c r="D1305" s="57"/>
      <c r="E1305" s="57"/>
      <c r="F1305" s="57"/>
      <c r="G1305" s="57"/>
      <c r="H1305" s="57"/>
      <c r="I1305" s="57"/>
      <c r="J1305" s="57"/>
      <c r="K1305" s="57"/>
      <c r="L1305" s="57"/>
      <c r="M1305" s="57"/>
      <c r="N1305" s="57"/>
      <c r="O1305" s="63"/>
      <c r="P1305" s="57"/>
      <c r="Q1305" s="57"/>
      <c r="R1305" s="57"/>
      <c r="S1305" s="57"/>
      <c r="T1305" s="57"/>
      <c r="U1305" s="57"/>
      <c r="V1305" s="57"/>
      <c r="W1305" s="57"/>
      <c r="X1305" s="57"/>
      <c r="Y1305" s="57"/>
      <c r="Z1305" s="57"/>
      <c r="AA1305" s="57"/>
      <c r="AB1305" s="57"/>
      <c r="AC1305" s="57"/>
      <c r="AD1305" s="57"/>
      <c r="AE1305" s="57"/>
      <c r="AF1305" s="64"/>
      <c r="AG1305" s="64"/>
      <c r="AH1305" s="64"/>
      <c r="AI1305" s="64"/>
      <c r="AJ1305" s="61"/>
      <c r="AL1305" s="62"/>
      <c r="AM1305" s="24"/>
      <c r="AS1305" s="24"/>
      <c r="AT1305" s="24"/>
      <c r="AU1305" s="24"/>
      <c r="AV1305" s="24"/>
      <c r="AW1305" s="24"/>
      <c r="AX1305" s="24"/>
      <c r="AZ1305" s="171"/>
      <c r="BA1305" s="171"/>
      <c r="BB1305" s="57"/>
      <c r="BC1305" s="203"/>
      <c r="BD1305" s="24"/>
      <c r="BE1305" s="151"/>
      <c r="BG1305" s="151"/>
      <c r="BI1305" s="151"/>
      <c r="BL1305" s="152"/>
    </row>
    <row r="1306" spans="1:64" s="169" customFormat="1">
      <c r="A1306" s="24"/>
      <c r="B1306" s="24"/>
      <c r="C1306" s="57"/>
      <c r="D1306" s="57"/>
      <c r="E1306" s="57"/>
      <c r="F1306" s="57"/>
      <c r="G1306" s="57"/>
      <c r="H1306" s="57"/>
      <c r="I1306" s="57"/>
      <c r="J1306" s="57"/>
      <c r="K1306" s="57"/>
      <c r="L1306" s="57"/>
      <c r="M1306" s="57"/>
      <c r="N1306" s="57"/>
      <c r="O1306" s="63"/>
      <c r="P1306" s="57"/>
      <c r="Q1306" s="57"/>
      <c r="R1306" s="57"/>
      <c r="S1306" s="57"/>
      <c r="T1306" s="57"/>
      <c r="U1306" s="57"/>
      <c r="V1306" s="57"/>
      <c r="W1306" s="57"/>
      <c r="X1306" s="57"/>
      <c r="Y1306" s="57"/>
      <c r="Z1306" s="57"/>
      <c r="AA1306" s="57"/>
      <c r="AB1306" s="57"/>
      <c r="AC1306" s="57"/>
      <c r="AD1306" s="57"/>
      <c r="AE1306" s="57"/>
      <c r="AF1306" s="64"/>
      <c r="AG1306" s="64"/>
      <c r="AH1306" s="64"/>
      <c r="AI1306" s="64"/>
      <c r="AJ1306" s="61"/>
      <c r="AL1306" s="62"/>
      <c r="AM1306" s="24"/>
      <c r="AS1306" s="24"/>
      <c r="AT1306" s="24"/>
      <c r="AU1306" s="24"/>
      <c r="AV1306" s="24"/>
      <c r="AW1306" s="24"/>
      <c r="AX1306" s="24"/>
      <c r="AZ1306" s="171"/>
      <c r="BA1306" s="171"/>
      <c r="BB1306" s="57"/>
      <c r="BC1306" s="203"/>
      <c r="BD1306" s="24"/>
      <c r="BE1306" s="151"/>
      <c r="BG1306" s="151"/>
      <c r="BI1306" s="151"/>
      <c r="BL1306" s="152"/>
    </row>
    <row r="1307" spans="1:64" s="169" customFormat="1">
      <c r="A1307" s="24"/>
      <c r="B1307" s="24"/>
      <c r="C1307" s="57"/>
      <c r="D1307" s="57"/>
      <c r="E1307" s="57"/>
      <c r="F1307" s="57"/>
      <c r="G1307" s="57"/>
      <c r="H1307" s="57"/>
      <c r="I1307" s="57"/>
      <c r="J1307" s="57"/>
      <c r="K1307" s="57"/>
      <c r="L1307" s="57"/>
      <c r="M1307" s="57"/>
      <c r="N1307" s="57"/>
      <c r="O1307" s="63"/>
      <c r="P1307" s="57"/>
      <c r="Q1307" s="57"/>
      <c r="R1307" s="57"/>
      <c r="S1307" s="57"/>
      <c r="T1307" s="57"/>
      <c r="U1307" s="57"/>
      <c r="V1307" s="57"/>
      <c r="W1307" s="57"/>
      <c r="X1307" s="57"/>
      <c r="Y1307" s="57"/>
      <c r="Z1307" s="57"/>
      <c r="AA1307" s="57"/>
      <c r="AB1307" s="57"/>
      <c r="AC1307" s="57"/>
      <c r="AD1307" s="57"/>
      <c r="AE1307" s="57"/>
      <c r="AF1307" s="64"/>
      <c r="AG1307" s="64"/>
      <c r="AH1307" s="64"/>
      <c r="AI1307" s="64"/>
      <c r="AJ1307" s="61"/>
      <c r="AL1307" s="62"/>
      <c r="AM1307" s="24"/>
      <c r="AS1307" s="24"/>
      <c r="AT1307" s="24"/>
      <c r="AU1307" s="24"/>
      <c r="AV1307" s="24"/>
      <c r="AW1307" s="24"/>
      <c r="AX1307" s="24"/>
      <c r="AZ1307" s="171"/>
      <c r="BA1307" s="171"/>
      <c r="BB1307" s="57"/>
      <c r="BC1307" s="203"/>
      <c r="BD1307" s="24"/>
      <c r="BE1307" s="151"/>
      <c r="BG1307" s="151"/>
      <c r="BI1307" s="151"/>
      <c r="BL1307" s="152"/>
    </row>
    <row r="1308" spans="1:64" s="169" customFormat="1">
      <c r="A1308" s="24"/>
      <c r="B1308" s="24"/>
      <c r="C1308" s="57"/>
      <c r="D1308" s="57"/>
      <c r="E1308" s="57"/>
      <c r="F1308" s="57"/>
      <c r="G1308" s="57"/>
      <c r="H1308" s="57"/>
      <c r="I1308" s="57"/>
      <c r="J1308" s="57"/>
      <c r="K1308" s="57"/>
      <c r="L1308" s="57"/>
      <c r="M1308" s="57"/>
      <c r="N1308" s="57"/>
      <c r="O1308" s="63"/>
      <c r="P1308" s="57"/>
      <c r="Q1308" s="57"/>
      <c r="R1308" s="57"/>
      <c r="S1308" s="57"/>
      <c r="T1308" s="57"/>
      <c r="U1308" s="57"/>
      <c r="V1308" s="57"/>
      <c r="W1308" s="57"/>
      <c r="X1308" s="57"/>
      <c r="Y1308" s="57"/>
      <c r="Z1308" s="57"/>
      <c r="AA1308" s="57"/>
      <c r="AB1308" s="57"/>
      <c r="AC1308" s="57"/>
      <c r="AD1308" s="57"/>
      <c r="AE1308" s="57"/>
      <c r="AF1308" s="64"/>
      <c r="AG1308" s="64"/>
      <c r="AH1308" s="64"/>
      <c r="AI1308" s="64"/>
      <c r="AJ1308" s="61"/>
      <c r="AL1308" s="62"/>
      <c r="AM1308" s="24"/>
      <c r="AS1308" s="24"/>
      <c r="AT1308" s="24"/>
      <c r="AU1308" s="24"/>
      <c r="AV1308" s="24"/>
      <c r="AW1308" s="24"/>
      <c r="AX1308" s="24"/>
      <c r="AZ1308" s="171"/>
      <c r="BA1308" s="171"/>
      <c r="BB1308" s="57"/>
      <c r="BC1308" s="203"/>
      <c r="BD1308" s="24"/>
      <c r="BE1308" s="151"/>
      <c r="BG1308" s="151"/>
      <c r="BI1308" s="151"/>
      <c r="BL1308" s="152"/>
    </row>
    <row r="1309" spans="1:64" s="169" customFormat="1">
      <c r="A1309" s="24"/>
      <c r="B1309" s="24"/>
      <c r="C1309" s="57"/>
      <c r="D1309" s="57"/>
      <c r="E1309" s="57"/>
      <c r="F1309" s="57"/>
      <c r="G1309" s="57"/>
      <c r="H1309" s="57"/>
      <c r="I1309" s="57"/>
      <c r="J1309" s="57"/>
      <c r="K1309" s="57"/>
      <c r="L1309" s="57"/>
      <c r="M1309" s="57"/>
      <c r="N1309" s="57"/>
      <c r="O1309" s="63"/>
      <c r="P1309" s="57"/>
      <c r="Q1309" s="57"/>
      <c r="R1309" s="57"/>
      <c r="S1309" s="57"/>
      <c r="T1309" s="57"/>
      <c r="U1309" s="57"/>
      <c r="V1309" s="57"/>
      <c r="W1309" s="57"/>
      <c r="X1309" s="57"/>
      <c r="Y1309" s="57"/>
      <c r="Z1309" s="57"/>
      <c r="AA1309" s="57"/>
      <c r="AB1309" s="57"/>
      <c r="AC1309" s="57"/>
      <c r="AD1309" s="57"/>
      <c r="AE1309" s="57"/>
      <c r="AF1309" s="64"/>
      <c r="AG1309" s="64"/>
      <c r="AH1309" s="64"/>
      <c r="AI1309" s="64"/>
      <c r="AJ1309" s="61"/>
      <c r="AL1309" s="62"/>
      <c r="AM1309" s="24"/>
      <c r="AS1309" s="24"/>
      <c r="AT1309" s="24"/>
      <c r="AU1309" s="24"/>
      <c r="AV1309" s="24"/>
      <c r="AW1309" s="24"/>
      <c r="AX1309" s="24"/>
      <c r="AZ1309" s="171"/>
      <c r="BA1309" s="171"/>
      <c r="BB1309" s="57"/>
      <c r="BC1309" s="203"/>
      <c r="BD1309" s="24"/>
      <c r="BE1309" s="151"/>
      <c r="BG1309" s="151"/>
      <c r="BI1309" s="151"/>
      <c r="BL1309" s="152"/>
    </row>
    <row r="1310" spans="1:64" s="169" customFormat="1">
      <c r="A1310" s="24"/>
      <c r="B1310" s="24"/>
      <c r="C1310" s="57"/>
      <c r="D1310" s="57"/>
      <c r="E1310" s="57"/>
      <c r="F1310" s="57"/>
      <c r="G1310" s="57"/>
      <c r="H1310" s="57"/>
      <c r="I1310" s="57"/>
      <c r="J1310" s="57"/>
      <c r="K1310" s="57"/>
      <c r="L1310" s="57"/>
      <c r="M1310" s="57"/>
      <c r="N1310" s="57"/>
      <c r="O1310" s="63"/>
      <c r="P1310" s="57"/>
      <c r="Q1310" s="57"/>
      <c r="R1310" s="57"/>
      <c r="S1310" s="57"/>
      <c r="T1310" s="57"/>
      <c r="U1310" s="57"/>
      <c r="V1310" s="57"/>
      <c r="W1310" s="57"/>
      <c r="X1310" s="57"/>
      <c r="Y1310" s="57"/>
      <c r="Z1310" s="57"/>
      <c r="AA1310" s="57"/>
      <c r="AB1310" s="57"/>
      <c r="AC1310" s="57"/>
      <c r="AD1310" s="57"/>
      <c r="AE1310" s="57"/>
      <c r="AF1310" s="64"/>
      <c r="AG1310" s="64"/>
      <c r="AH1310" s="64"/>
      <c r="AI1310" s="64"/>
      <c r="AJ1310" s="61"/>
      <c r="AL1310" s="62"/>
      <c r="AM1310" s="24"/>
      <c r="AS1310" s="24"/>
      <c r="AT1310" s="24"/>
      <c r="AU1310" s="24"/>
      <c r="AV1310" s="24"/>
      <c r="AW1310" s="24"/>
      <c r="AX1310" s="24"/>
      <c r="AZ1310" s="171"/>
      <c r="BA1310" s="171"/>
      <c r="BB1310" s="57"/>
      <c r="BC1310" s="203"/>
      <c r="BD1310" s="24"/>
      <c r="BE1310" s="151"/>
      <c r="BG1310" s="151"/>
      <c r="BI1310" s="151"/>
      <c r="BL1310" s="152"/>
    </row>
    <row r="1311" spans="1:64" s="169" customFormat="1">
      <c r="A1311" s="24"/>
      <c r="B1311" s="24"/>
      <c r="C1311" s="57"/>
      <c r="D1311" s="57"/>
      <c r="E1311" s="57"/>
      <c r="F1311" s="57"/>
      <c r="G1311" s="57"/>
      <c r="H1311" s="57"/>
      <c r="I1311" s="57"/>
      <c r="J1311" s="57"/>
      <c r="K1311" s="57"/>
      <c r="L1311" s="57"/>
      <c r="M1311" s="57"/>
      <c r="N1311" s="57"/>
      <c r="O1311" s="63"/>
      <c r="P1311" s="57"/>
      <c r="Q1311" s="57"/>
      <c r="R1311" s="57"/>
      <c r="S1311" s="57"/>
      <c r="T1311" s="57"/>
      <c r="U1311" s="57"/>
      <c r="V1311" s="57"/>
      <c r="W1311" s="57"/>
      <c r="X1311" s="57"/>
      <c r="Y1311" s="57"/>
      <c r="Z1311" s="57"/>
      <c r="AA1311" s="57"/>
      <c r="AB1311" s="57"/>
      <c r="AC1311" s="57"/>
      <c r="AD1311" s="57"/>
      <c r="AE1311" s="57"/>
      <c r="AF1311" s="64"/>
      <c r="AG1311" s="64"/>
      <c r="AH1311" s="64"/>
      <c r="AI1311" s="64"/>
      <c r="AJ1311" s="61"/>
      <c r="AL1311" s="62"/>
      <c r="AM1311" s="24"/>
      <c r="AS1311" s="24"/>
      <c r="AT1311" s="24"/>
      <c r="AU1311" s="24"/>
      <c r="AV1311" s="24"/>
      <c r="AW1311" s="24"/>
      <c r="AX1311" s="24"/>
      <c r="AZ1311" s="171"/>
      <c r="BA1311" s="171"/>
      <c r="BB1311" s="57"/>
      <c r="BC1311" s="203"/>
      <c r="BD1311" s="24"/>
      <c r="BE1311" s="151"/>
      <c r="BG1311" s="151"/>
      <c r="BI1311" s="151"/>
      <c r="BL1311" s="152"/>
    </row>
    <row r="1312" spans="1:64" s="169" customFormat="1">
      <c r="A1312" s="24"/>
      <c r="B1312" s="24"/>
      <c r="C1312" s="57"/>
      <c r="D1312" s="57"/>
      <c r="E1312" s="57"/>
      <c r="F1312" s="57"/>
      <c r="G1312" s="57"/>
      <c r="H1312" s="57"/>
      <c r="I1312" s="57"/>
      <c r="J1312" s="57"/>
      <c r="K1312" s="57"/>
      <c r="L1312" s="57"/>
      <c r="M1312" s="57"/>
      <c r="N1312" s="57"/>
      <c r="O1312" s="63"/>
      <c r="P1312" s="57"/>
      <c r="Q1312" s="57"/>
      <c r="R1312" s="57"/>
      <c r="S1312" s="57"/>
      <c r="T1312" s="57"/>
      <c r="U1312" s="57"/>
      <c r="V1312" s="57"/>
      <c r="W1312" s="57"/>
      <c r="X1312" s="57"/>
      <c r="Y1312" s="57"/>
      <c r="Z1312" s="57"/>
      <c r="AA1312" s="57"/>
      <c r="AB1312" s="57"/>
      <c r="AC1312" s="57"/>
      <c r="AD1312" s="57"/>
      <c r="AE1312" s="57"/>
      <c r="AF1312" s="64"/>
      <c r="AG1312" s="64"/>
      <c r="AH1312" s="64"/>
      <c r="AI1312" s="64"/>
      <c r="AJ1312" s="61"/>
      <c r="AL1312" s="62"/>
      <c r="AM1312" s="24"/>
      <c r="AS1312" s="24"/>
      <c r="AT1312" s="24"/>
      <c r="AU1312" s="24"/>
      <c r="AV1312" s="24"/>
      <c r="AW1312" s="24"/>
      <c r="AX1312" s="24"/>
      <c r="AZ1312" s="171"/>
      <c r="BA1312" s="171"/>
      <c r="BB1312" s="57"/>
      <c r="BC1312" s="203"/>
      <c r="BD1312" s="24"/>
      <c r="BE1312" s="151"/>
      <c r="BG1312" s="151"/>
      <c r="BI1312" s="151"/>
      <c r="BL1312" s="152"/>
    </row>
    <row r="1313" spans="1:64" s="169" customFormat="1">
      <c r="A1313" s="24"/>
      <c r="B1313" s="24"/>
      <c r="C1313" s="57"/>
      <c r="D1313" s="57"/>
      <c r="E1313" s="57"/>
      <c r="F1313" s="57"/>
      <c r="G1313" s="57"/>
      <c r="H1313" s="57"/>
      <c r="I1313" s="57"/>
      <c r="J1313" s="57"/>
      <c r="K1313" s="57"/>
      <c r="L1313" s="57"/>
      <c r="M1313" s="57"/>
      <c r="N1313" s="57"/>
      <c r="O1313" s="63"/>
      <c r="P1313" s="57"/>
      <c r="Q1313" s="57"/>
      <c r="R1313" s="57"/>
      <c r="S1313" s="57"/>
      <c r="T1313" s="57"/>
      <c r="U1313" s="57"/>
      <c r="V1313" s="57"/>
      <c r="W1313" s="57"/>
      <c r="X1313" s="57"/>
      <c r="Y1313" s="57"/>
      <c r="Z1313" s="57"/>
      <c r="AA1313" s="57"/>
      <c r="AB1313" s="57"/>
      <c r="AC1313" s="57"/>
      <c r="AD1313" s="57"/>
      <c r="AE1313" s="57"/>
      <c r="AF1313" s="64"/>
      <c r="AG1313" s="64"/>
      <c r="AH1313" s="64"/>
      <c r="AI1313" s="64"/>
      <c r="AJ1313" s="61"/>
      <c r="AL1313" s="62"/>
      <c r="AM1313" s="24"/>
      <c r="AS1313" s="24"/>
      <c r="AT1313" s="24"/>
      <c r="AU1313" s="24"/>
      <c r="AV1313" s="24"/>
      <c r="AW1313" s="24"/>
      <c r="AX1313" s="24"/>
      <c r="AZ1313" s="171"/>
      <c r="BA1313" s="171"/>
      <c r="BB1313" s="57"/>
      <c r="BC1313" s="203"/>
      <c r="BD1313" s="24"/>
      <c r="BE1313" s="151"/>
      <c r="BG1313" s="151"/>
      <c r="BI1313" s="151"/>
      <c r="BL1313" s="152"/>
    </row>
    <row r="1314" spans="1:64" s="169" customFormat="1">
      <c r="A1314" s="24"/>
      <c r="B1314" s="24"/>
      <c r="C1314" s="57"/>
      <c r="D1314" s="57"/>
      <c r="E1314" s="57"/>
      <c r="F1314" s="57"/>
      <c r="G1314" s="57"/>
      <c r="H1314" s="57"/>
      <c r="I1314" s="57"/>
      <c r="J1314" s="57"/>
      <c r="K1314" s="57"/>
      <c r="L1314" s="57"/>
      <c r="M1314" s="57"/>
      <c r="N1314" s="57"/>
      <c r="O1314" s="63"/>
      <c r="P1314" s="57"/>
      <c r="Q1314" s="57"/>
      <c r="R1314" s="57"/>
      <c r="S1314" s="57"/>
      <c r="T1314" s="57"/>
      <c r="U1314" s="57"/>
      <c r="V1314" s="57"/>
      <c r="W1314" s="57"/>
      <c r="X1314" s="57"/>
      <c r="Y1314" s="57"/>
      <c r="Z1314" s="57"/>
      <c r="AA1314" s="57"/>
      <c r="AB1314" s="57"/>
      <c r="AC1314" s="57"/>
      <c r="AD1314" s="57"/>
      <c r="AE1314" s="57"/>
      <c r="AF1314" s="64"/>
      <c r="AG1314" s="64"/>
      <c r="AH1314" s="64"/>
      <c r="AI1314" s="64"/>
      <c r="AJ1314" s="61"/>
      <c r="AL1314" s="62"/>
      <c r="AM1314" s="24"/>
      <c r="AS1314" s="24"/>
      <c r="AT1314" s="24"/>
      <c r="AU1314" s="24"/>
      <c r="AV1314" s="24"/>
      <c r="AW1314" s="24"/>
      <c r="AX1314" s="24"/>
      <c r="AZ1314" s="171"/>
      <c r="BA1314" s="171"/>
      <c r="BB1314" s="57"/>
      <c r="BC1314" s="203"/>
      <c r="BD1314" s="24"/>
      <c r="BE1314" s="151"/>
      <c r="BG1314" s="151"/>
      <c r="BI1314" s="151"/>
      <c r="BL1314" s="152"/>
    </row>
    <row r="1315" spans="1:64" s="169" customFormat="1">
      <c r="A1315" s="24"/>
      <c r="B1315" s="24"/>
      <c r="C1315" s="57"/>
      <c r="D1315" s="57"/>
      <c r="E1315" s="57"/>
      <c r="F1315" s="57"/>
      <c r="G1315" s="57"/>
      <c r="H1315" s="57"/>
      <c r="I1315" s="57"/>
      <c r="J1315" s="57"/>
      <c r="K1315" s="57"/>
      <c r="L1315" s="57"/>
      <c r="M1315" s="57"/>
      <c r="N1315" s="57"/>
      <c r="O1315" s="63"/>
      <c r="P1315" s="57"/>
      <c r="Q1315" s="57"/>
      <c r="R1315" s="57"/>
      <c r="S1315" s="57"/>
      <c r="T1315" s="57"/>
      <c r="U1315" s="57"/>
      <c r="V1315" s="57"/>
      <c r="W1315" s="57"/>
      <c r="X1315" s="57"/>
      <c r="Y1315" s="57"/>
      <c r="Z1315" s="57"/>
      <c r="AA1315" s="57"/>
      <c r="AB1315" s="57"/>
      <c r="AC1315" s="57"/>
      <c r="AD1315" s="57"/>
      <c r="AE1315" s="57"/>
      <c r="AF1315" s="64"/>
      <c r="AG1315" s="64"/>
      <c r="AH1315" s="64"/>
      <c r="AI1315" s="64"/>
      <c r="AJ1315" s="61"/>
      <c r="AL1315" s="62"/>
      <c r="AM1315" s="24"/>
      <c r="AS1315" s="24"/>
      <c r="AT1315" s="24"/>
      <c r="AU1315" s="24"/>
      <c r="AV1315" s="24"/>
      <c r="AW1315" s="24"/>
      <c r="AX1315" s="24"/>
      <c r="AZ1315" s="171"/>
      <c r="BA1315" s="171"/>
      <c r="BB1315" s="57"/>
      <c r="BC1315" s="203"/>
      <c r="BD1315" s="24"/>
      <c r="BE1315" s="151"/>
      <c r="BG1315" s="151"/>
      <c r="BI1315" s="151"/>
      <c r="BL1315" s="152"/>
    </row>
    <row r="1316" spans="1:64" s="169" customFormat="1">
      <c r="A1316" s="24"/>
      <c r="B1316" s="24"/>
      <c r="C1316" s="57"/>
      <c r="D1316" s="57"/>
      <c r="E1316" s="57"/>
      <c r="F1316" s="57"/>
      <c r="G1316" s="57"/>
      <c r="H1316" s="57"/>
      <c r="I1316" s="57"/>
      <c r="J1316" s="57"/>
      <c r="K1316" s="57"/>
      <c r="L1316" s="57"/>
      <c r="M1316" s="57"/>
      <c r="N1316" s="57"/>
      <c r="O1316" s="63"/>
      <c r="P1316" s="57"/>
      <c r="Q1316" s="57"/>
      <c r="R1316" s="57"/>
      <c r="S1316" s="57"/>
      <c r="T1316" s="57"/>
      <c r="U1316" s="57"/>
      <c r="V1316" s="57"/>
      <c r="W1316" s="57"/>
      <c r="X1316" s="57"/>
      <c r="Y1316" s="57"/>
      <c r="Z1316" s="57"/>
      <c r="AA1316" s="57"/>
      <c r="AB1316" s="57"/>
      <c r="AC1316" s="57"/>
      <c r="AD1316" s="57"/>
      <c r="AE1316" s="57"/>
      <c r="AF1316" s="64"/>
      <c r="AG1316" s="64"/>
      <c r="AH1316" s="64"/>
      <c r="AI1316" s="64"/>
      <c r="AJ1316" s="61"/>
      <c r="AL1316" s="62"/>
      <c r="AM1316" s="24"/>
      <c r="AS1316" s="24"/>
      <c r="AT1316" s="24"/>
      <c r="AU1316" s="24"/>
      <c r="AV1316" s="24"/>
      <c r="AW1316" s="24"/>
      <c r="AX1316" s="24"/>
      <c r="AZ1316" s="171"/>
      <c r="BA1316" s="171"/>
      <c r="BB1316" s="57"/>
      <c r="BC1316" s="203"/>
      <c r="BD1316" s="24"/>
      <c r="BE1316" s="151"/>
      <c r="BG1316" s="151"/>
      <c r="BI1316" s="151"/>
      <c r="BL1316" s="152"/>
    </row>
    <row r="1317" spans="1:64" s="169" customFormat="1">
      <c r="A1317" s="24"/>
      <c r="B1317" s="24"/>
      <c r="C1317" s="57"/>
      <c r="D1317" s="57"/>
      <c r="E1317" s="57"/>
      <c r="F1317" s="57"/>
      <c r="G1317" s="57"/>
      <c r="H1317" s="57"/>
      <c r="I1317" s="57"/>
      <c r="J1317" s="57"/>
      <c r="K1317" s="57"/>
      <c r="L1317" s="57"/>
      <c r="M1317" s="57"/>
      <c r="N1317" s="57"/>
      <c r="O1317" s="63"/>
      <c r="P1317" s="57"/>
      <c r="Q1317" s="57"/>
      <c r="R1317" s="57"/>
      <c r="S1317" s="57"/>
      <c r="T1317" s="57"/>
      <c r="U1317" s="57"/>
      <c r="V1317" s="57"/>
      <c r="W1317" s="57"/>
      <c r="X1317" s="57"/>
      <c r="Y1317" s="57"/>
      <c r="Z1317" s="57"/>
      <c r="AA1317" s="57"/>
      <c r="AB1317" s="57"/>
      <c r="AC1317" s="57"/>
      <c r="AD1317" s="57"/>
      <c r="AE1317" s="57"/>
      <c r="AF1317" s="64"/>
      <c r="AG1317" s="64"/>
      <c r="AH1317" s="64"/>
      <c r="AI1317" s="64"/>
      <c r="AJ1317" s="61"/>
      <c r="AL1317" s="62"/>
      <c r="AM1317" s="24"/>
      <c r="AS1317" s="24"/>
      <c r="AT1317" s="24"/>
      <c r="AU1317" s="24"/>
      <c r="AV1317" s="24"/>
      <c r="AW1317" s="24"/>
      <c r="AX1317" s="24"/>
      <c r="AZ1317" s="171"/>
      <c r="BA1317" s="171"/>
      <c r="BB1317" s="57"/>
      <c r="BC1317" s="203"/>
      <c r="BD1317" s="24"/>
      <c r="BE1317" s="151"/>
      <c r="BG1317" s="151"/>
      <c r="BI1317" s="151"/>
      <c r="BL1317" s="152"/>
    </row>
    <row r="1318" spans="1:64" s="169" customFormat="1">
      <c r="A1318" s="24"/>
      <c r="B1318" s="24"/>
      <c r="C1318" s="57"/>
      <c r="D1318" s="57"/>
      <c r="E1318" s="57"/>
      <c r="F1318" s="57"/>
      <c r="G1318" s="57"/>
      <c r="H1318" s="57"/>
      <c r="I1318" s="57"/>
      <c r="J1318" s="57"/>
      <c r="K1318" s="57"/>
      <c r="L1318" s="57"/>
      <c r="M1318" s="57"/>
      <c r="N1318" s="57"/>
      <c r="O1318" s="63"/>
      <c r="P1318" s="57"/>
      <c r="Q1318" s="57"/>
      <c r="R1318" s="57"/>
      <c r="S1318" s="57"/>
      <c r="T1318" s="57"/>
      <c r="U1318" s="57"/>
      <c r="V1318" s="57"/>
      <c r="W1318" s="57"/>
      <c r="X1318" s="57"/>
      <c r="Y1318" s="57"/>
      <c r="Z1318" s="57"/>
      <c r="AA1318" s="57"/>
      <c r="AB1318" s="57"/>
      <c r="AC1318" s="57"/>
      <c r="AD1318" s="57"/>
      <c r="AE1318" s="57"/>
      <c r="AF1318" s="64"/>
      <c r="AG1318" s="64"/>
      <c r="AH1318" s="64"/>
      <c r="AI1318" s="64"/>
      <c r="AJ1318" s="61"/>
      <c r="AL1318" s="62"/>
      <c r="AM1318" s="24"/>
      <c r="AS1318" s="24"/>
      <c r="AT1318" s="24"/>
      <c r="AU1318" s="24"/>
      <c r="AV1318" s="24"/>
      <c r="AW1318" s="24"/>
      <c r="AX1318" s="24"/>
      <c r="AZ1318" s="171"/>
      <c r="BA1318" s="171"/>
      <c r="BB1318" s="57"/>
      <c r="BC1318" s="203"/>
      <c r="BD1318" s="24"/>
      <c r="BE1318" s="151"/>
      <c r="BG1318" s="151"/>
      <c r="BI1318" s="151"/>
      <c r="BL1318" s="152"/>
    </row>
    <row r="1319" spans="1:64" s="169" customFormat="1">
      <c r="A1319" s="24"/>
      <c r="B1319" s="24"/>
      <c r="C1319" s="57"/>
      <c r="D1319" s="57"/>
      <c r="E1319" s="57"/>
      <c r="F1319" s="57"/>
      <c r="G1319" s="57"/>
      <c r="H1319" s="57"/>
      <c r="I1319" s="57"/>
      <c r="J1319" s="57"/>
      <c r="K1319" s="57"/>
      <c r="L1319" s="57"/>
      <c r="M1319" s="57"/>
      <c r="N1319" s="57"/>
      <c r="O1319" s="63"/>
      <c r="P1319" s="57"/>
      <c r="Q1319" s="57"/>
      <c r="R1319" s="57"/>
      <c r="S1319" s="57"/>
      <c r="T1319" s="57"/>
      <c r="U1319" s="57"/>
      <c r="V1319" s="57"/>
      <c r="W1319" s="57"/>
      <c r="X1319" s="57"/>
      <c r="Y1319" s="57"/>
      <c r="Z1319" s="57"/>
      <c r="AA1319" s="57"/>
      <c r="AB1319" s="57"/>
      <c r="AC1319" s="57"/>
      <c r="AD1319" s="57"/>
      <c r="AE1319" s="57"/>
      <c r="AF1319" s="64"/>
      <c r="AG1319" s="64"/>
      <c r="AH1319" s="64"/>
      <c r="AI1319" s="64"/>
      <c r="AJ1319" s="61"/>
      <c r="AL1319" s="62"/>
      <c r="AM1319" s="24"/>
      <c r="AS1319" s="24"/>
      <c r="AT1319" s="24"/>
      <c r="AU1319" s="24"/>
      <c r="AV1319" s="24"/>
      <c r="AW1319" s="24"/>
      <c r="AX1319" s="24"/>
      <c r="AZ1319" s="171"/>
      <c r="BA1319" s="171"/>
      <c r="BB1319" s="57"/>
      <c r="BC1319" s="203"/>
      <c r="BD1319" s="24"/>
      <c r="BE1319" s="151"/>
      <c r="BG1319" s="151"/>
      <c r="BI1319" s="151"/>
      <c r="BL1319" s="152"/>
    </row>
    <row r="1320" spans="1:64" s="169" customFormat="1">
      <c r="A1320" s="24"/>
      <c r="B1320" s="24"/>
      <c r="C1320" s="57"/>
      <c r="D1320" s="57"/>
      <c r="E1320" s="57"/>
      <c r="F1320" s="57"/>
      <c r="G1320" s="57"/>
      <c r="H1320" s="57"/>
      <c r="I1320" s="57"/>
      <c r="J1320" s="57"/>
      <c r="K1320" s="57"/>
      <c r="L1320" s="57"/>
      <c r="M1320" s="57"/>
      <c r="N1320" s="57"/>
      <c r="O1320" s="63"/>
      <c r="P1320" s="57"/>
      <c r="Q1320" s="57"/>
      <c r="R1320" s="57"/>
      <c r="S1320" s="57"/>
      <c r="T1320" s="57"/>
      <c r="U1320" s="57"/>
      <c r="V1320" s="57"/>
      <c r="W1320" s="57"/>
      <c r="X1320" s="57"/>
      <c r="Y1320" s="57"/>
      <c r="Z1320" s="57"/>
      <c r="AA1320" s="57"/>
      <c r="AB1320" s="57"/>
      <c r="AC1320" s="57"/>
      <c r="AD1320" s="57"/>
      <c r="AE1320" s="57"/>
      <c r="AF1320" s="64"/>
      <c r="AG1320" s="64"/>
      <c r="AH1320" s="64"/>
      <c r="AI1320" s="64"/>
      <c r="AJ1320" s="61"/>
      <c r="AL1320" s="62"/>
      <c r="AM1320" s="24"/>
      <c r="AS1320" s="24"/>
      <c r="AT1320" s="24"/>
      <c r="AU1320" s="24"/>
      <c r="AV1320" s="24"/>
      <c r="AW1320" s="24"/>
      <c r="AX1320" s="24"/>
      <c r="AZ1320" s="171"/>
      <c r="BA1320" s="171"/>
      <c r="BB1320" s="57"/>
      <c r="BC1320" s="203"/>
      <c r="BD1320" s="24"/>
      <c r="BE1320" s="151"/>
      <c r="BG1320" s="151"/>
      <c r="BI1320" s="151"/>
      <c r="BL1320" s="152"/>
    </row>
    <row r="1321" spans="1:64" s="169" customFormat="1">
      <c r="A1321" s="24"/>
      <c r="B1321" s="24"/>
      <c r="C1321" s="57"/>
      <c r="D1321" s="57"/>
      <c r="E1321" s="57"/>
      <c r="F1321" s="57"/>
      <c r="G1321" s="57"/>
      <c r="H1321" s="57"/>
      <c r="I1321" s="57"/>
      <c r="J1321" s="57"/>
      <c r="K1321" s="57"/>
      <c r="L1321" s="57"/>
      <c r="M1321" s="57"/>
      <c r="N1321" s="57"/>
      <c r="O1321" s="63"/>
      <c r="P1321" s="57"/>
      <c r="Q1321" s="57"/>
      <c r="R1321" s="57"/>
      <c r="S1321" s="57"/>
      <c r="T1321" s="57"/>
      <c r="U1321" s="57"/>
      <c r="V1321" s="57"/>
      <c r="W1321" s="57"/>
      <c r="X1321" s="57"/>
      <c r="Y1321" s="57"/>
      <c r="Z1321" s="57"/>
      <c r="AA1321" s="57"/>
      <c r="AB1321" s="57"/>
      <c r="AC1321" s="57"/>
      <c r="AD1321" s="57"/>
      <c r="AE1321" s="57"/>
      <c r="AF1321" s="64"/>
      <c r="AG1321" s="64"/>
      <c r="AH1321" s="64"/>
      <c r="AI1321" s="64"/>
      <c r="AJ1321" s="61"/>
      <c r="AL1321" s="62"/>
      <c r="AM1321" s="24"/>
      <c r="AS1321" s="24"/>
      <c r="AT1321" s="24"/>
      <c r="AU1321" s="24"/>
      <c r="AV1321" s="24"/>
      <c r="AW1321" s="24"/>
      <c r="AX1321" s="24"/>
      <c r="AZ1321" s="171"/>
      <c r="BA1321" s="171"/>
      <c r="BB1321" s="57"/>
      <c r="BC1321" s="203"/>
      <c r="BD1321" s="24"/>
      <c r="BE1321" s="151"/>
      <c r="BG1321" s="151"/>
      <c r="BI1321" s="151"/>
      <c r="BL1321" s="152"/>
    </row>
    <row r="1322" spans="1:64" s="169" customFormat="1">
      <c r="A1322" s="24"/>
      <c r="B1322" s="24"/>
      <c r="C1322" s="57"/>
      <c r="D1322" s="57"/>
      <c r="E1322" s="57"/>
      <c r="F1322" s="57"/>
      <c r="G1322" s="57"/>
      <c r="H1322" s="57"/>
      <c r="I1322" s="57"/>
      <c r="J1322" s="57"/>
      <c r="K1322" s="57"/>
      <c r="L1322" s="57"/>
      <c r="M1322" s="57"/>
      <c r="N1322" s="57"/>
      <c r="O1322" s="63"/>
      <c r="P1322" s="57"/>
      <c r="Q1322" s="57"/>
      <c r="R1322" s="57"/>
      <c r="S1322" s="57"/>
      <c r="T1322" s="57"/>
      <c r="U1322" s="57"/>
      <c r="V1322" s="57"/>
      <c r="W1322" s="57"/>
      <c r="X1322" s="57"/>
      <c r="Y1322" s="57"/>
      <c r="Z1322" s="57"/>
      <c r="AA1322" s="57"/>
      <c r="AB1322" s="57"/>
      <c r="AC1322" s="57"/>
      <c r="AD1322" s="57"/>
      <c r="AE1322" s="57"/>
      <c r="AF1322" s="64"/>
      <c r="AG1322" s="64"/>
      <c r="AH1322" s="64"/>
      <c r="AI1322" s="64"/>
      <c r="AJ1322" s="61"/>
      <c r="AL1322" s="62"/>
      <c r="AM1322" s="24"/>
      <c r="AS1322" s="24"/>
      <c r="AT1322" s="24"/>
      <c r="AU1322" s="24"/>
      <c r="AV1322" s="24"/>
      <c r="AW1322" s="24"/>
      <c r="AX1322" s="24"/>
      <c r="AZ1322" s="171"/>
      <c r="BA1322" s="171"/>
      <c r="BB1322" s="57"/>
      <c r="BC1322" s="203"/>
      <c r="BD1322" s="24"/>
      <c r="BE1322" s="151"/>
      <c r="BG1322" s="151"/>
      <c r="BI1322" s="151"/>
      <c r="BL1322" s="152"/>
    </row>
    <row r="1323" spans="1:64" s="169" customFormat="1">
      <c r="A1323" s="24"/>
      <c r="B1323" s="24"/>
      <c r="C1323" s="57"/>
      <c r="D1323" s="57"/>
      <c r="E1323" s="57"/>
      <c r="F1323" s="57"/>
      <c r="G1323" s="57"/>
      <c r="H1323" s="57"/>
      <c r="I1323" s="57"/>
      <c r="J1323" s="57"/>
      <c r="K1323" s="57"/>
      <c r="L1323" s="57"/>
      <c r="M1323" s="57"/>
      <c r="N1323" s="57"/>
      <c r="O1323" s="63"/>
      <c r="P1323" s="57"/>
      <c r="Q1323" s="57"/>
      <c r="R1323" s="57"/>
      <c r="S1323" s="57"/>
      <c r="T1323" s="57"/>
      <c r="U1323" s="57"/>
      <c r="V1323" s="57"/>
      <c r="W1323" s="57"/>
      <c r="X1323" s="57"/>
      <c r="Y1323" s="57"/>
      <c r="Z1323" s="57"/>
      <c r="AA1323" s="57"/>
      <c r="AB1323" s="57"/>
      <c r="AC1323" s="57"/>
      <c r="AD1323" s="57"/>
      <c r="AE1323" s="57"/>
      <c r="AF1323" s="64"/>
      <c r="AG1323" s="64"/>
      <c r="AH1323" s="64"/>
      <c r="AI1323" s="64"/>
      <c r="AJ1323" s="61"/>
      <c r="AL1323" s="62"/>
      <c r="AM1323" s="24"/>
      <c r="AS1323" s="24"/>
      <c r="AT1323" s="24"/>
      <c r="AU1323" s="24"/>
      <c r="AV1323" s="24"/>
      <c r="AW1323" s="24"/>
      <c r="AX1323" s="24"/>
      <c r="AZ1323" s="171"/>
      <c r="BA1323" s="171"/>
      <c r="BB1323" s="57"/>
      <c r="BC1323" s="203"/>
      <c r="BD1323" s="24"/>
      <c r="BE1323" s="151"/>
      <c r="BG1323" s="151"/>
      <c r="BI1323" s="151"/>
      <c r="BL1323" s="152"/>
    </row>
    <row r="1324" spans="1:64" s="169" customFormat="1">
      <c r="A1324" s="24"/>
      <c r="B1324" s="24"/>
      <c r="C1324" s="57"/>
      <c r="D1324" s="57"/>
      <c r="E1324" s="57"/>
      <c r="F1324" s="57"/>
      <c r="G1324" s="57"/>
      <c r="H1324" s="57"/>
      <c r="I1324" s="57"/>
      <c r="J1324" s="57"/>
      <c r="K1324" s="57"/>
      <c r="L1324" s="57"/>
      <c r="M1324" s="57"/>
      <c r="N1324" s="57"/>
      <c r="O1324" s="63"/>
      <c r="P1324" s="57"/>
      <c r="Q1324" s="57"/>
      <c r="R1324" s="57"/>
      <c r="S1324" s="57"/>
      <c r="T1324" s="57"/>
      <c r="U1324" s="57"/>
      <c r="V1324" s="57"/>
      <c r="W1324" s="57"/>
      <c r="X1324" s="57"/>
      <c r="Y1324" s="57"/>
      <c r="Z1324" s="57"/>
      <c r="AA1324" s="57"/>
      <c r="AB1324" s="57"/>
      <c r="AC1324" s="57"/>
      <c r="AD1324" s="57"/>
      <c r="AE1324" s="57"/>
      <c r="AF1324" s="64"/>
      <c r="AG1324" s="64"/>
      <c r="AH1324" s="64"/>
      <c r="AI1324" s="64"/>
      <c r="AJ1324" s="61"/>
      <c r="AL1324" s="62"/>
      <c r="AM1324" s="24"/>
      <c r="AS1324" s="24"/>
      <c r="AT1324" s="24"/>
      <c r="AU1324" s="24"/>
      <c r="AV1324" s="24"/>
      <c r="AW1324" s="24"/>
      <c r="AX1324" s="24"/>
      <c r="AZ1324" s="171"/>
      <c r="BA1324" s="171"/>
      <c r="BB1324" s="57"/>
      <c r="BC1324" s="203"/>
      <c r="BD1324" s="24"/>
      <c r="BE1324" s="151"/>
      <c r="BG1324" s="151"/>
      <c r="BI1324" s="151"/>
      <c r="BL1324" s="152"/>
    </row>
    <row r="1325" spans="1:64" s="169" customFormat="1">
      <c r="A1325" s="24"/>
      <c r="B1325" s="24"/>
      <c r="C1325" s="57"/>
      <c r="D1325" s="57"/>
      <c r="E1325" s="57"/>
      <c r="F1325" s="57"/>
      <c r="G1325" s="57"/>
      <c r="H1325" s="57"/>
      <c r="I1325" s="57"/>
      <c r="J1325" s="57"/>
      <c r="K1325" s="57"/>
      <c r="L1325" s="57"/>
      <c r="M1325" s="57"/>
      <c r="N1325" s="57"/>
      <c r="O1325" s="63"/>
      <c r="P1325" s="57"/>
      <c r="Q1325" s="57"/>
      <c r="R1325" s="57"/>
      <c r="S1325" s="57"/>
      <c r="T1325" s="57"/>
      <c r="U1325" s="57"/>
      <c r="V1325" s="57"/>
      <c r="W1325" s="57"/>
      <c r="X1325" s="57"/>
      <c r="Y1325" s="57"/>
      <c r="Z1325" s="57"/>
      <c r="AA1325" s="57"/>
      <c r="AB1325" s="57"/>
      <c r="AC1325" s="57"/>
      <c r="AD1325" s="57"/>
      <c r="AE1325" s="57"/>
      <c r="AF1325" s="64"/>
      <c r="AG1325" s="64"/>
      <c r="AH1325" s="64"/>
      <c r="AI1325" s="64"/>
      <c r="AJ1325" s="61"/>
      <c r="AL1325" s="62"/>
      <c r="AM1325" s="24"/>
      <c r="AS1325" s="24"/>
      <c r="AT1325" s="24"/>
      <c r="AU1325" s="24"/>
      <c r="AV1325" s="24"/>
      <c r="AW1325" s="24"/>
      <c r="AX1325" s="24"/>
      <c r="AZ1325" s="171"/>
      <c r="BA1325" s="171"/>
      <c r="BB1325" s="57"/>
      <c r="BC1325" s="203"/>
      <c r="BD1325" s="24"/>
      <c r="BE1325" s="151"/>
      <c r="BG1325" s="151"/>
      <c r="BI1325" s="151"/>
      <c r="BL1325" s="152"/>
    </row>
    <row r="1326" spans="1:64" s="169" customFormat="1">
      <c r="A1326" s="24"/>
      <c r="B1326" s="24"/>
      <c r="C1326" s="57"/>
      <c r="D1326" s="57"/>
      <c r="E1326" s="57"/>
      <c r="F1326" s="57"/>
      <c r="G1326" s="57"/>
      <c r="H1326" s="57"/>
      <c r="I1326" s="57"/>
      <c r="J1326" s="57"/>
      <c r="K1326" s="57"/>
      <c r="L1326" s="57"/>
      <c r="M1326" s="57"/>
      <c r="N1326" s="57"/>
      <c r="O1326" s="63"/>
      <c r="P1326" s="57"/>
      <c r="Q1326" s="57"/>
      <c r="R1326" s="57"/>
      <c r="S1326" s="57"/>
      <c r="T1326" s="57"/>
      <c r="U1326" s="57"/>
      <c r="V1326" s="57"/>
      <c r="W1326" s="57"/>
      <c r="X1326" s="57"/>
      <c r="Y1326" s="57"/>
      <c r="Z1326" s="57"/>
      <c r="AA1326" s="57"/>
      <c r="AB1326" s="57"/>
      <c r="AC1326" s="57"/>
      <c r="AD1326" s="57"/>
      <c r="AE1326" s="57"/>
      <c r="AF1326" s="64"/>
      <c r="AG1326" s="64"/>
      <c r="AH1326" s="64"/>
      <c r="AI1326" s="64"/>
      <c r="AJ1326" s="61"/>
      <c r="AL1326" s="62"/>
      <c r="AM1326" s="24"/>
      <c r="AS1326" s="24"/>
      <c r="AT1326" s="24"/>
      <c r="AU1326" s="24"/>
      <c r="AV1326" s="24"/>
      <c r="AW1326" s="24"/>
      <c r="AX1326" s="24"/>
      <c r="AZ1326" s="171"/>
      <c r="BA1326" s="171"/>
      <c r="BB1326" s="57"/>
      <c r="BC1326" s="203"/>
      <c r="BD1326" s="24"/>
      <c r="BE1326" s="151"/>
      <c r="BG1326" s="151"/>
      <c r="BI1326" s="151"/>
      <c r="BL1326" s="152"/>
    </row>
    <row r="1327" spans="1:64" s="169" customFormat="1">
      <c r="A1327" s="24"/>
      <c r="B1327" s="24"/>
      <c r="C1327" s="57"/>
      <c r="D1327" s="57"/>
      <c r="E1327" s="57"/>
      <c r="F1327" s="57"/>
      <c r="G1327" s="57"/>
      <c r="H1327" s="57"/>
      <c r="I1327" s="57"/>
      <c r="J1327" s="57"/>
      <c r="K1327" s="57"/>
      <c r="L1327" s="57"/>
      <c r="M1327" s="57"/>
      <c r="N1327" s="57"/>
      <c r="O1327" s="63"/>
      <c r="P1327" s="57"/>
      <c r="Q1327" s="57"/>
      <c r="R1327" s="57"/>
      <c r="S1327" s="57"/>
      <c r="T1327" s="57"/>
      <c r="U1327" s="57"/>
      <c r="V1327" s="57"/>
      <c r="W1327" s="57"/>
      <c r="X1327" s="57"/>
      <c r="Y1327" s="57"/>
      <c r="Z1327" s="57"/>
      <c r="AA1327" s="57"/>
      <c r="AB1327" s="57"/>
      <c r="AC1327" s="57"/>
      <c r="AD1327" s="57"/>
      <c r="AE1327" s="57"/>
      <c r="AF1327" s="64"/>
      <c r="AG1327" s="64"/>
      <c r="AH1327" s="64"/>
      <c r="AI1327" s="64"/>
      <c r="AJ1327" s="61"/>
      <c r="AL1327" s="62"/>
      <c r="AM1327" s="24"/>
      <c r="AS1327" s="24"/>
      <c r="AT1327" s="24"/>
      <c r="AU1327" s="24"/>
      <c r="AV1327" s="24"/>
      <c r="AW1327" s="24"/>
      <c r="AX1327" s="24"/>
      <c r="AZ1327" s="171"/>
      <c r="BA1327" s="171"/>
      <c r="BB1327" s="57"/>
      <c r="BC1327" s="203"/>
      <c r="BD1327" s="24"/>
      <c r="BE1327" s="151"/>
      <c r="BG1327" s="151"/>
      <c r="BI1327" s="151"/>
      <c r="BL1327" s="152"/>
    </row>
    <row r="1328" spans="1:64" s="169" customFormat="1">
      <c r="A1328" s="24"/>
      <c r="B1328" s="24"/>
      <c r="C1328" s="57"/>
      <c r="D1328" s="57"/>
      <c r="E1328" s="57"/>
      <c r="F1328" s="57"/>
      <c r="G1328" s="57"/>
      <c r="H1328" s="57"/>
      <c r="I1328" s="57"/>
      <c r="J1328" s="57"/>
      <c r="K1328" s="57"/>
      <c r="L1328" s="57"/>
      <c r="M1328" s="57"/>
      <c r="N1328" s="57"/>
      <c r="O1328" s="63"/>
      <c r="P1328" s="57"/>
      <c r="Q1328" s="57"/>
      <c r="R1328" s="57"/>
      <c r="S1328" s="57"/>
      <c r="T1328" s="57"/>
      <c r="U1328" s="57"/>
      <c r="V1328" s="57"/>
      <c r="W1328" s="57"/>
      <c r="X1328" s="57"/>
      <c r="Y1328" s="57"/>
      <c r="Z1328" s="57"/>
      <c r="AA1328" s="57"/>
      <c r="AB1328" s="57"/>
      <c r="AC1328" s="57"/>
      <c r="AD1328" s="57"/>
      <c r="AE1328" s="57"/>
      <c r="AF1328" s="64"/>
      <c r="AG1328" s="64"/>
      <c r="AH1328" s="64"/>
      <c r="AI1328" s="64"/>
      <c r="AJ1328" s="61"/>
      <c r="AL1328" s="62"/>
      <c r="AM1328" s="24"/>
      <c r="AS1328" s="24"/>
      <c r="AT1328" s="24"/>
      <c r="AU1328" s="24"/>
      <c r="AV1328" s="24"/>
      <c r="AW1328" s="24"/>
      <c r="AX1328" s="24"/>
      <c r="AZ1328" s="171"/>
      <c r="BA1328" s="171"/>
      <c r="BB1328" s="57"/>
      <c r="BC1328" s="203"/>
      <c r="BD1328" s="24"/>
      <c r="BE1328" s="151"/>
      <c r="BG1328" s="151"/>
      <c r="BI1328" s="151"/>
      <c r="BL1328" s="152"/>
    </row>
    <row r="1329" spans="1:64" s="169" customFormat="1">
      <c r="A1329" s="24"/>
      <c r="B1329" s="24"/>
      <c r="C1329" s="57"/>
      <c r="D1329" s="57"/>
      <c r="E1329" s="57"/>
      <c r="F1329" s="57"/>
      <c r="G1329" s="57"/>
      <c r="H1329" s="57"/>
      <c r="I1329" s="57"/>
      <c r="J1329" s="57"/>
      <c r="K1329" s="57"/>
      <c r="L1329" s="57"/>
      <c r="M1329" s="57"/>
      <c r="N1329" s="57"/>
      <c r="O1329" s="63"/>
      <c r="P1329" s="57"/>
      <c r="Q1329" s="57"/>
      <c r="R1329" s="57"/>
      <c r="S1329" s="57"/>
      <c r="T1329" s="57"/>
      <c r="U1329" s="57"/>
      <c r="V1329" s="57"/>
      <c r="W1329" s="57"/>
      <c r="X1329" s="57"/>
      <c r="Y1329" s="57"/>
      <c r="Z1329" s="57"/>
      <c r="AA1329" s="57"/>
      <c r="AB1329" s="57"/>
      <c r="AC1329" s="57"/>
      <c r="AD1329" s="57"/>
      <c r="AE1329" s="57"/>
      <c r="AF1329" s="64"/>
      <c r="AG1329" s="64"/>
      <c r="AH1329" s="64"/>
      <c r="AI1329" s="64"/>
      <c r="AJ1329" s="61"/>
      <c r="AL1329" s="62"/>
      <c r="AM1329" s="24"/>
      <c r="AS1329" s="24"/>
      <c r="AT1329" s="24"/>
      <c r="AU1329" s="24"/>
      <c r="AV1329" s="24"/>
      <c r="AW1329" s="24"/>
      <c r="AX1329" s="24"/>
      <c r="AZ1329" s="171"/>
      <c r="BA1329" s="171"/>
      <c r="BB1329" s="57"/>
      <c r="BC1329" s="203"/>
      <c r="BD1329" s="24"/>
      <c r="BE1329" s="151"/>
      <c r="BG1329" s="151"/>
      <c r="BI1329" s="151"/>
      <c r="BL1329" s="152"/>
    </row>
    <row r="1330" spans="1:64" s="169" customFormat="1">
      <c r="A1330" s="24"/>
      <c r="B1330" s="24"/>
      <c r="C1330" s="57"/>
      <c r="D1330" s="57"/>
      <c r="E1330" s="57"/>
      <c r="F1330" s="57"/>
      <c r="G1330" s="57"/>
      <c r="H1330" s="57"/>
      <c r="I1330" s="57"/>
      <c r="J1330" s="57"/>
      <c r="K1330" s="57"/>
      <c r="L1330" s="57"/>
      <c r="M1330" s="57"/>
      <c r="N1330" s="57"/>
      <c r="O1330" s="63"/>
      <c r="P1330" s="57"/>
      <c r="Q1330" s="57"/>
      <c r="R1330" s="57"/>
      <c r="S1330" s="57"/>
      <c r="T1330" s="57"/>
      <c r="U1330" s="57"/>
      <c r="V1330" s="57"/>
      <c r="W1330" s="57"/>
      <c r="X1330" s="57"/>
      <c r="Y1330" s="57"/>
      <c r="Z1330" s="57"/>
      <c r="AA1330" s="57"/>
      <c r="AB1330" s="57"/>
      <c r="AC1330" s="57"/>
      <c r="AD1330" s="57"/>
      <c r="AE1330" s="57"/>
      <c r="AF1330" s="64"/>
      <c r="AG1330" s="64"/>
      <c r="AH1330" s="64"/>
      <c r="AI1330" s="64"/>
      <c r="AJ1330" s="61"/>
      <c r="AL1330" s="62"/>
      <c r="AM1330" s="24"/>
      <c r="AS1330" s="24"/>
      <c r="AT1330" s="24"/>
      <c r="AU1330" s="24"/>
      <c r="AV1330" s="24"/>
      <c r="AW1330" s="24"/>
      <c r="AX1330" s="24"/>
      <c r="AZ1330" s="171"/>
      <c r="BA1330" s="171"/>
      <c r="BB1330" s="57"/>
      <c r="BC1330" s="203"/>
      <c r="BD1330" s="24"/>
      <c r="BE1330" s="151"/>
      <c r="BG1330" s="151"/>
      <c r="BI1330" s="151"/>
      <c r="BL1330" s="152"/>
    </row>
    <row r="1331" spans="1:64" s="169" customFormat="1">
      <c r="A1331" s="24"/>
      <c r="B1331" s="24"/>
      <c r="C1331" s="57"/>
      <c r="D1331" s="57"/>
      <c r="E1331" s="57"/>
      <c r="F1331" s="57"/>
      <c r="G1331" s="57"/>
      <c r="H1331" s="57"/>
      <c r="I1331" s="57"/>
      <c r="J1331" s="57"/>
      <c r="K1331" s="57"/>
      <c r="L1331" s="57"/>
      <c r="M1331" s="57"/>
      <c r="N1331" s="57"/>
      <c r="O1331" s="63"/>
      <c r="P1331" s="57"/>
      <c r="Q1331" s="57"/>
      <c r="R1331" s="57"/>
      <c r="S1331" s="57"/>
      <c r="T1331" s="57"/>
      <c r="U1331" s="57"/>
      <c r="V1331" s="57"/>
      <c r="W1331" s="57"/>
      <c r="X1331" s="57"/>
      <c r="Y1331" s="57"/>
      <c r="Z1331" s="57"/>
      <c r="AA1331" s="57"/>
      <c r="AB1331" s="57"/>
      <c r="AC1331" s="57"/>
      <c r="AD1331" s="57"/>
      <c r="AE1331" s="57"/>
      <c r="AF1331" s="64"/>
      <c r="AG1331" s="64"/>
      <c r="AH1331" s="64"/>
      <c r="AI1331" s="64"/>
      <c r="AJ1331" s="61"/>
      <c r="AL1331" s="62"/>
      <c r="AM1331" s="24"/>
      <c r="AS1331" s="24"/>
      <c r="AT1331" s="24"/>
      <c r="AU1331" s="24"/>
      <c r="AV1331" s="24"/>
      <c r="AW1331" s="24"/>
      <c r="AX1331" s="24"/>
      <c r="AZ1331" s="171"/>
      <c r="BA1331" s="171"/>
      <c r="BB1331" s="57"/>
      <c r="BC1331" s="203"/>
      <c r="BD1331" s="24"/>
      <c r="BE1331" s="151"/>
      <c r="BG1331" s="151"/>
      <c r="BI1331" s="151"/>
      <c r="BL1331" s="152"/>
    </row>
    <row r="1332" spans="1:64" s="169" customFormat="1">
      <c r="A1332" s="24"/>
      <c r="B1332" s="24"/>
      <c r="C1332" s="57"/>
      <c r="D1332" s="57"/>
      <c r="E1332" s="57"/>
      <c r="F1332" s="57"/>
      <c r="G1332" s="57"/>
      <c r="H1332" s="57"/>
      <c r="I1332" s="57"/>
      <c r="J1332" s="57"/>
      <c r="K1332" s="57"/>
      <c r="L1332" s="57"/>
      <c r="M1332" s="57"/>
      <c r="N1332" s="57"/>
      <c r="O1332" s="63"/>
      <c r="P1332" s="57"/>
      <c r="Q1332" s="57"/>
      <c r="R1332" s="57"/>
      <c r="S1332" s="57"/>
      <c r="T1332" s="57"/>
      <c r="U1332" s="57"/>
      <c r="V1332" s="57"/>
      <c r="W1332" s="57"/>
      <c r="X1332" s="57"/>
      <c r="Y1332" s="57"/>
      <c r="Z1332" s="57"/>
      <c r="AA1332" s="57"/>
      <c r="AB1332" s="57"/>
      <c r="AC1332" s="57"/>
      <c r="AD1332" s="57"/>
      <c r="AE1332" s="57"/>
      <c r="AF1332" s="64"/>
      <c r="AG1332" s="64"/>
      <c r="AH1332" s="64"/>
      <c r="AI1332" s="64"/>
      <c r="AJ1332" s="61"/>
      <c r="AL1332" s="62"/>
      <c r="AM1332" s="24"/>
      <c r="AS1332" s="24"/>
      <c r="AT1332" s="24"/>
      <c r="AU1332" s="24"/>
      <c r="AV1332" s="24"/>
      <c r="AW1332" s="24"/>
      <c r="AX1332" s="24"/>
      <c r="AZ1332" s="171"/>
      <c r="BA1332" s="171"/>
      <c r="BB1332" s="57"/>
      <c r="BC1332" s="203"/>
      <c r="BD1332" s="24"/>
      <c r="BE1332" s="151"/>
      <c r="BG1332" s="151"/>
      <c r="BI1332" s="151"/>
      <c r="BL1332" s="152"/>
    </row>
    <row r="1333" spans="1:64" s="169" customFormat="1">
      <c r="A1333" s="24"/>
      <c r="B1333" s="24"/>
      <c r="C1333" s="57"/>
      <c r="D1333" s="57"/>
      <c r="E1333" s="57"/>
      <c r="F1333" s="57"/>
      <c r="G1333" s="57"/>
      <c r="H1333" s="57"/>
      <c r="I1333" s="57"/>
      <c r="J1333" s="57"/>
      <c r="K1333" s="57"/>
      <c r="L1333" s="57"/>
      <c r="M1333" s="57"/>
      <c r="N1333" s="57"/>
      <c r="O1333" s="63"/>
      <c r="P1333" s="57"/>
      <c r="Q1333" s="57"/>
      <c r="R1333" s="57"/>
      <c r="S1333" s="57"/>
      <c r="T1333" s="57"/>
      <c r="U1333" s="57"/>
      <c r="V1333" s="57"/>
      <c r="W1333" s="57"/>
      <c r="X1333" s="57"/>
      <c r="Y1333" s="57"/>
      <c r="Z1333" s="57"/>
      <c r="AA1333" s="57"/>
      <c r="AB1333" s="57"/>
      <c r="AC1333" s="57"/>
      <c r="AD1333" s="57"/>
      <c r="AE1333" s="57"/>
      <c r="AF1333" s="64"/>
      <c r="AG1333" s="64"/>
      <c r="AH1333" s="64"/>
      <c r="AI1333" s="64"/>
      <c r="AJ1333" s="61"/>
      <c r="AL1333" s="62"/>
      <c r="AM1333" s="24"/>
      <c r="AS1333" s="24"/>
      <c r="AT1333" s="24"/>
      <c r="AU1333" s="24"/>
      <c r="AV1333" s="24"/>
      <c r="AW1333" s="24"/>
      <c r="AX1333" s="24"/>
      <c r="AZ1333" s="171"/>
      <c r="BA1333" s="171"/>
      <c r="BB1333" s="57"/>
      <c r="BC1333" s="203"/>
      <c r="BD1333" s="24"/>
      <c r="BE1333" s="151"/>
      <c r="BG1333" s="151"/>
      <c r="BI1333" s="151"/>
      <c r="BL1333" s="152"/>
    </row>
    <row r="1334" spans="1:64" s="169" customFormat="1">
      <c r="A1334" s="24"/>
      <c r="B1334" s="24"/>
      <c r="C1334" s="57"/>
      <c r="D1334" s="57"/>
      <c r="E1334" s="57"/>
      <c r="F1334" s="57"/>
      <c r="G1334" s="57"/>
      <c r="H1334" s="57"/>
      <c r="I1334" s="57"/>
      <c r="J1334" s="57"/>
      <c r="K1334" s="57"/>
      <c r="L1334" s="57"/>
      <c r="M1334" s="57"/>
      <c r="N1334" s="57"/>
      <c r="O1334" s="63"/>
      <c r="P1334" s="57"/>
      <c r="Q1334" s="57"/>
      <c r="R1334" s="57"/>
      <c r="S1334" s="57"/>
      <c r="T1334" s="57"/>
      <c r="U1334" s="57"/>
      <c r="V1334" s="57"/>
      <c r="W1334" s="57"/>
      <c r="X1334" s="57"/>
      <c r="Y1334" s="57"/>
      <c r="Z1334" s="57"/>
      <c r="AA1334" s="57"/>
      <c r="AB1334" s="57"/>
      <c r="AC1334" s="57"/>
      <c r="AD1334" s="57"/>
      <c r="AE1334" s="57"/>
      <c r="AF1334" s="64"/>
      <c r="AG1334" s="64"/>
      <c r="AH1334" s="64"/>
      <c r="AI1334" s="64"/>
      <c r="AJ1334" s="61"/>
      <c r="AL1334" s="62"/>
      <c r="AM1334" s="24"/>
      <c r="AS1334" s="24"/>
      <c r="AT1334" s="24"/>
      <c r="AU1334" s="24"/>
      <c r="AV1334" s="24"/>
      <c r="AW1334" s="24"/>
      <c r="AX1334" s="24"/>
      <c r="AZ1334" s="171"/>
      <c r="BA1334" s="171"/>
      <c r="BB1334" s="57"/>
      <c r="BC1334" s="203"/>
      <c r="BD1334" s="24"/>
      <c r="BE1334" s="151"/>
      <c r="BG1334" s="151"/>
      <c r="BI1334" s="151"/>
      <c r="BL1334" s="152"/>
    </row>
    <row r="1335" spans="1:64" s="169" customFormat="1">
      <c r="A1335" s="24"/>
      <c r="B1335" s="24"/>
      <c r="C1335" s="57"/>
      <c r="D1335" s="57"/>
      <c r="E1335" s="57"/>
      <c r="F1335" s="57"/>
      <c r="G1335" s="57"/>
      <c r="H1335" s="57"/>
      <c r="I1335" s="57"/>
      <c r="J1335" s="57"/>
      <c r="K1335" s="57"/>
      <c r="L1335" s="57"/>
      <c r="M1335" s="57"/>
      <c r="N1335" s="57"/>
      <c r="O1335" s="63"/>
      <c r="P1335" s="57"/>
      <c r="Q1335" s="57"/>
      <c r="R1335" s="57"/>
      <c r="S1335" s="57"/>
      <c r="T1335" s="57"/>
      <c r="U1335" s="57"/>
      <c r="V1335" s="57"/>
      <c r="W1335" s="57"/>
      <c r="X1335" s="57"/>
      <c r="Y1335" s="57"/>
      <c r="Z1335" s="57"/>
      <c r="AA1335" s="57"/>
      <c r="AB1335" s="57"/>
      <c r="AC1335" s="57"/>
      <c r="AD1335" s="57"/>
      <c r="AE1335" s="57"/>
      <c r="AF1335" s="64"/>
      <c r="AG1335" s="64"/>
      <c r="AH1335" s="64"/>
      <c r="AI1335" s="64"/>
      <c r="AJ1335" s="61"/>
      <c r="AL1335" s="62"/>
      <c r="AM1335" s="24"/>
      <c r="AS1335" s="24"/>
      <c r="AT1335" s="24"/>
      <c r="AU1335" s="24"/>
      <c r="AV1335" s="24"/>
      <c r="AW1335" s="24"/>
      <c r="AX1335" s="24"/>
      <c r="AZ1335" s="171"/>
      <c r="BA1335" s="171"/>
      <c r="BB1335" s="57"/>
      <c r="BC1335" s="203"/>
      <c r="BD1335" s="24"/>
      <c r="BE1335" s="151"/>
      <c r="BG1335" s="151"/>
      <c r="BI1335" s="151"/>
      <c r="BL1335" s="152"/>
    </row>
    <row r="1336" spans="1:64" s="169" customFormat="1">
      <c r="A1336" s="24"/>
      <c r="B1336" s="24"/>
      <c r="C1336" s="57"/>
      <c r="D1336" s="57"/>
      <c r="E1336" s="57"/>
      <c r="F1336" s="57"/>
      <c r="G1336" s="57"/>
      <c r="H1336" s="57"/>
      <c r="I1336" s="57"/>
      <c r="J1336" s="57"/>
      <c r="K1336" s="57"/>
      <c r="L1336" s="57"/>
      <c r="M1336" s="57"/>
      <c r="N1336" s="57"/>
      <c r="O1336" s="63"/>
      <c r="P1336" s="57"/>
      <c r="Q1336" s="57"/>
      <c r="R1336" s="57"/>
      <c r="S1336" s="57"/>
      <c r="T1336" s="57"/>
      <c r="U1336" s="57"/>
      <c r="V1336" s="57"/>
      <c r="W1336" s="57"/>
      <c r="X1336" s="57"/>
      <c r="Y1336" s="57"/>
      <c r="Z1336" s="57"/>
      <c r="AA1336" s="57"/>
      <c r="AB1336" s="57"/>
      <c r="AC1336" s="57"/>
      <c r="AD1336" s="57"/>
      <c r="AE1336" s="57"/>
      <c r="AF1336" s="64"/>
      <c r="AG1336" s="64"/>
      <c r="AH1336" s="64"/>
      <c r="AI1336" s="64"/>
      <c r="AJ1336" s="61"/>
      <c r="AL1336" s="62"/>
      <c r="AM1336" s="24"/>
      <c r="AS1336" s="24"/>
      <c r="AT1336" s="24"/>
      <c r="AU1336" s="24"/>
      <c r="AV1336" s="24"/>
      <c r="AW1336" s="24"/>
      <c r="AX1336" s="24"/>
      <c r="AZ1336" s="171"/>
      <c r="BA1336" s="171"/>
      <c r="BB1336" s="57"/>
      <c r="BC1336" s="203"/>
      <c r="BD1336" s="24"/>
      <c r="BE1336" s="151"/>
      <c r="BG1336" s="151"/>
      <c r="BI1336" s="151"/>
      <c r="BL1336" s="152"/>
    </row>
    <row r="1337" spans="1:64" s="169" customFormat="1">
      <c r="A1337" s="24"/>
      <c r="B1337" s="24"/>
      <c r="C1337" s="57"/>
      <c r="D1337" s="57"/>
      <c r="E1337" s="57"/>
      <c r="F1337" s="57"/>
      <c r="G1337" s="57"/>
      <c r="H1337" s="57"/>
      <c r="I1337" s="57"/>
      <c r="J1337" s="57"/>
      <c r="K1337" s="57"/>
      <c r="L1337" s="57"/>
      <c r="M1337" s="57"/>
      <c r="N1337" s="57"/>
      <c r="O1337" s="63"/>
      <c r="P1337" s="57"/>
      <c r="Q1337" s="57"/>
      <c r="R1337" s="57"/>
      <c r="S1337" s="57"/>
      <c r="T1337" s="57"/>
      <c r="U1337" s="57"/>
      <c r="V1337" s="57"/>
      <c r="W1337" s="57"/>
      <c r="X1337" s="57"/>
      <c r="Y1337" s="57"/>
      <c r="Z1337" s="57"/>
      <c r="AA1337" s="57"/>
      <c r="AB1337" s="57"/>
      <c r="AC1337" s="57"/>
      <c r="AD1337" s="57"/>
      <c r="AE1337" s="57"/>
      <c r="AF1337" s="64"/>
      <c r="AG1337" s="64"/>
      <c r="AH1337" s="64"/>
      <c r="AI1337" s="64"/>
      <c r="AJ1337" s="61"/>
      <c r="AL1337" s="62"/>
      <c r="AM1337" s="24"/>
      <c r="AS1337" s="24"/>
      <c r="AT1337" s="24"/>
      <c r="AU1337" s="24"/>
      <c r="AV1337" s="24"/>
      <c r="AW1337" s="24"/>
      <c r="AX1337" s="24"/>
      <c r="AZ1337" s="171"/>
      <c r="BA1337" s="171"/>
      <c r="BB1337" s="57"/>
      <c r="BC1337" s="203"/>
      <c r="BD1337" s="24"/>
      <c r="BE1337" s="151"/>
      <c r="BG1337" s="151"/>
      <c r="BI1337" s="151"/>
      <c r="BL1337" s="152"/>
    </row>
    <row r="1338" spans="1:64" s="169" customFormat="1">
      <c r="A1338" s="24"/>
      <c r="B1338" s="24"/>
      <c r="C1338" s="57"/>
      <c r="D1338" s="57"/>
      <c r="E1338" s="57"/>
      <c r="F1338" s="57"/>
      <c r="G1338" s="57"/>
      <c r="H1338" s="57"/>
      <c r="I1338" s="57"/>
      <c r="J1338" s="57"/>
      <c r="K1338" s="57"/>
      <c r="L1338" s="57"/>
      <c r="M1338" s="57"/>
      <c r="N1338" s="57"/>
      <c r="O1338" s="63"/>
      <c r="P1338" s="57"/>
      <c r="Q1338" s="57"/>
      <c r="R1338" s="57"/>
      <c r="S1338" s="57"/>
      <c r="T1338" s="57"/>
      <c r="U1338" s="57"/>
      <c r="V1338" s="57"/>
      <c r="W1338" s="57"/>
      <c r="X1338" s="57"/>
      <c r="Y1338" s="57"/>
      <c r="Z1338" s="57"/>
      <c r="AA1338" s="57"/>
      <c r="AB1338" s="57"/>
      <c r="AC1338" s="57"/>
      <c r="AD1338" s="57"/>
      <c r="AE1338" s="57"/>
      <c r="AF1338" s="64"/>
      <c r="AG1338" s="64"/>
      <c r="AH1338" s="64"/>
      <c r="AI1338" s="64"/>
      <c r="AJ1338" s="61"/>
      <c r="AL1338" s="62"/>
      <c r="AM1338" s="24"/>
      <c r="AS1338" s="24"/>
      <c r="AT1338" s="24"/>
      <c r="AU1338" s="24"/>
      <c r="AV1338" s="24"/>
      <c r="AW1338" s="24"/>
      <c r="AX1338" s="24"/>
      <c r="AZ1338" s="171"/>
      <c r="BA1338" s="171"/>
      <c r="BB1338" s="57"/>
      <c r="BC1338" s="203"/>
      <c r="BD1338" s="24"/>
      <c r="BE1338" s="151"/>
      <c r="BG1338" s="151"/>
      <c r="BI1338" s="151"/>
      <c r="BL1338" s="152"/>
    </row>
    <row r="1339" spans="1:64" s="169" customFormat="1">
      <c r="A1339" s="24"/>
      <c r="B1339" s="24"/>
      <c r="C1339" s="57"/>
      <c r="D1339" s="57"/>
      <c r="E1339" s="57"/>
      <c r="F1339" s="57"/>
      <c r="G1339" s="57"/>
      <c r="H1339" s="57"/>
      <c r="I1339" s="57"/>
      <c r="J1339" s="57"/>
      <c r="K1339" s="57"/>
      <c r="L1339" s="57"/>
      <c r="M1339" s="57"/>
      <c r="N1339" s="57"/>
      <c r="O1339" s="63"/>
      <c r="P1339" s="57"/>
      <c r="Q1339" s="57"/>
      <c r="R1339" s="57"/>
      <c r="S1339" s="57"/>
      <c r="T1339" s="57"/>
      <c r="U1339" s="57"/>
      <c r="V1339" s="57"/>
      <c r="W1339" s="57"/>
      <c r="X1339" s="57"/>
      <c r="Y1339" s="57"/>
      <c r="Z1339" s="57"/>
      <c r="AA1339" s="57"/>
      <c r="AB1339" s="57"/>
      <c r="AC1339" s="57"/>
      <c r="AD1339" s="57"/>
      <c r="AE1339" s="57"/>
      <c r="AF1339" s="64"/>
      <c r="AG1339" s="64"/>
      <c r="AH1339" s="64"/>
      <c r="AI1339" s="64"/>
      <c r="AJ1339" s="61"/>
      <c r="AL1339" s="62"/>
      <c r="AM1339" s="24"/>
      <c r="AS1339" s="24"/>
      <c r="AT1339" s="24"/>
      <c r="AU1339" s="24"/>
      <c r="AV1339" s="24"/>
      <c r="AW1339" s="24"/>
      <c r="AX1339" s="24"/>
      <c r="AZ1339" s="171"/>
      <c r="BA1339" s="171"/>
      <c r="BB1339" s="57"/>
      <c r="BC1339" s="203"/>
      <c r="BD1339" s="24"/>
      <c r="BE1339" s="151"/>
      <c r="BG1339" s="151"/>
      <c r="BI1339" s="151"/>
      <c r="BL1339" s="152"/>
    </row>
    <row r="1340" spans="1:64" s="169" customFormat="1">
      <c r="A1340" s="24"/>
      <c r="B1340" s="24"/>
      <c r="C1340" s="57"/>
      <c r="D1340" s="57"/>
      <c r="E1340" s="57"/>
      <c r="F1340" s="57"/>
      <c r="G1340" s="57"/>
      <c r="H1340" s="57"/>
      <c r="I1340" s="57"/>
      <c r="J1340" s="57"/>
      <c r="K1340" s="57"/>
      <c r="L1340" s="57"/>
      <c r="M1340" s="57"/>
      <c r="N1340" s="57"/>
      <c r="O1340" s="63"/>
      <c r="P1340" s="57"/>
      <c r="Q1340" s="57"/>
      <c r="R1340" s="57"/>
      <c r="S1340" s="57"/>
      <c r="T1340" s="57"/>
      <c r="U1340" s="57"/>
      <c r="V1340" s="57"/>
      <c r="W1340" s="57"/>
      <c r="X1340" s="57"/>
      <c r="Y1340" s="57"/>
      <c r="Z1340" s="57"/>
      <c r="AA1340" s="57"/>
      <c r="AB1340" s="57"/>
      <c r="AC1340" s="57"/>
      <c r="AD1340" s="57"/>
      <c r="AE1340" s="57"/>
      <c r="AF1340" s="64"/>
      <c r="AG1340" s="64"/>
      <c r="AH1340" s="64"/>
      <c r="AI1340" s="64"/>
      <c r="AJ1340" s="61"/>
      <c r="AL1340" s="62"/>
      <c r="AM1340" s="24"/>
      <c r="AS1340" s="24"/>
      <c r="AT1340" s="24"/>
      <c r="AU1340" s="24"/>
      <c r="AV1340" s="24"/>
      <c r="AW1340" s="24"/>
      <c r="AX1340" s="24"/>
      <c r="AZ1340" s="171"/>
      <c r="BA1340" s="171"/>
      <c r="BB1340" s="57"/>
      <c r="BC1340" s="203"/>
      <c r="BD1340" s="24"/>
      <c r="BE1340" s="151"/>
      <c r="BG1340" s="151"/>
      <c r="BI1340" s="151"/>
      <c r="BL1340" s="152"/>
    </row>
    <row r="1341" spans="1:64" s="169" customFormat="1">
      <c r="A1341" s="24"/>
      <c r="B1341" s="24"/>
      <c r="C1341" s="57"/>
      <c r="D1341" s="57"/>
      <c r="E1341" s="57"/>
      <c r="F1341" s="57"/>
      <c r="G1341" s="57"/>
      <c r="H1341" s="57"/>
      <c r="I1341" s="57"/>
      <c r="J1341" s="57"/>
      <c r="K1341" s="57"/>
      <c r="L1341" s="57"/>
      <c r="M1341" s="57"/>
      <c r="N1341" s="57"/>
      <c r="O1341" s="63"/>
      <c r="P1341" s="57"/>
      <c r="Q1341" s="57"/>
      <c r="R1341" s="57"/>
      <c r="S1341" s="57"/>
      <c r="T1341" s="57"/>
      <c r="U1341" s="57"/>
      <c r="V1341" s="57"/>
      <c r="W1341" s="57"/>
      <c r="X1341" s="57"/>
      <c r="Y1341" s="57"/>
      <c r="Z1341" s="57"/>
      <c r="AA1341" s="57"/>
      <c r="AB1341" s="57"/>
      <c r="AC1341" s="57"/>
      <c r="AD1341" s="57"/>
      <c r="AE1341" s="57"/>
      <c r="AF1341" s="64"/>
      <c r="AG1341" s="64"/>
      <c r="AH1341" s="64"/>
      <c r="AI1341" s="64"/>
      <c r="AJ1341" s="61"/>
      <c r="AL1341" s="62"/>
      <c r="AM1341" s="24"/>
      <c r="AS1341" s="24"/>
      <c r="AT1341" s="24"/>
      <c r="AU1341" s="24"/>
      <c r="AV1341" s="24"/>
      <c r="AW1341" s="24"/>
      <c r="AX1341" s="24"/>
      <c r="AZ1341" s="171"/>
      <c r="BA1341" s="171"/>
      <c r="BB1341" s="57"/>
      <c r="BC1341" s="203"/>
      <c r="BD1341" s="24"/>
      <c r="BE1341" s="151"/>
      <c r="BG1341" s="151"/>
      <c r="BI1341" s="151"/>
      <c r="BL1341" s="152"/>
    </row>
    <row r="1342" spans="1:64" s="169" customFormat="1">
      <c r="A1342" s="24"/>
      <c r="B1342" s="24"/>
      <c r="C1342" s="57"/>
      <c r="D1342" s="57"/>
      <c r="E1342" s="57"/>
      <c r="F1342" s="57"/>
      <c r="G1342" s="57"/>
      <c r="H1342" s="57"/>
      <c r="I1342" s="57"/>
      <c r="J1342" s="57"/>
      <c r="K1342" s="57"/>
      <c r="L1342" s="57"/>
      <c r="M1342" s="57"/>
      <c r="N1342" s="57"/>
      <c r="O1342" s="63"/>
      <c r="P1342" s="57"/>
      <c r="Q1342" s="57"/>
      <c r="R1342" s="57"/>
      <c r="S1342" s="57"/>
      <c r="T1342" s="57"/>
      <c r="U1342" s="57"/>
      <c r="V1342" s="57"/>
      <c r="W1342" s="57"/>
      <c r="X1342" s="57"/>
      <c r="Y1342" s="57"/>
      <c r="Z1342" s="57"/>
      <c r="AA1342" s="57"/>
      <c r="AB1342" s="57"/>
      <c r="AC1342" s="57"/>
      <c r="AD1342" s="57"/>
      <c r="AE1342" s="57"/>
      <c r="AF1342" s="64"/>
      <c r="AG1342" s="64"/>
      <c r="AH1342" s="64"/>
      <c r="AI1342" s="64"/>
      <c r="AJ1342" s="61"/>
      <c r="AL1342" s="62"/>
      <c r="AM1342" s="24"/>
      <c r="AS1342" s="24"/>
      <c r="AT1342" s="24"/>
      <c r="AU1342" s="24"/>
      <c r="AV1342" s="24"/>
      <c r="AW1342" s="24"/>
      <c r="AX1342" s="24"/>
      <c r="AZ1342" s="171"/>
      <c r="BA1342" s="171"/>
      <c r="BB1342" s="57"/>
      <c r="BC1342" s="203"/>
      <c r="BD1342" s="24"/>
      <c r="BE1342" s="151"/>
      <c r="BG1342" s="151"/>
      <c r="BI1342" s="151"/>
      <c r="BL1342" s="152"/>
    </row>
    <row r="1343" spans="1:64" s="169" customFormat="1">
      <c r="A1343" s="24"/>
      <c r="B1343" s="24"/>
      <c r="C1343" s="57"/>
      <c r="D1343" s="57"/>
      <c r="E1343" s="57"/>
      <c r="F1343" s="57"/>
      <c r="G1343" s="57"/>
      <c r="H1343" s="57"/>
      <c r="I1343" s="57"/>
      <c r="J1343" s="57"/>
      <c r="K1343" s="57"/>
      <c r="L1343" s="57"/>
      <c r="M1343" s="57"/>
      <c r="N1343" s="57"/>
      <c r="O1343" s="63"/>
      <c r="P1343" s="57"/>
      <c r="Q1343" s="57"/>
      <c r="R1343" s="57"/>
      <c r="S1343" s="57"/>
      <c r="T1343" s="57"/>
      <c r="U1343" s="57"/>
      <c r="V1343" s="57"/>
      <c r="W1343" s="57"/>
      <c r="X1343" s="57"/>
      <c r="Y1343" s="57"/>
      <c r="Z1343" s="57"/>
      <c r="AA1343" s="57"/>
      <c r="AB1343" s="57"/>
      <c r="AC1343" s="57"/>
      <c r="AD1343" s="57"/>
      <c r="AE1343" s="57"/>
      <c r="AF1343" s="64"/>
      <c r="AG1343" s="64"/>
      <c r="AH1343" s="64"/>
      <c r="AI1343" s="64"/>
      <c r="AJ1343" s="61"/>
      <c r="AL1343" s="62"/>
      <c r="AM1343" s="24"/>
      <c r="AS1343" s="24"/>
      <c r="AT1343" s="24"/>
      <c r="AU1343" s="24"/>
      <c r="AV1343" s="24"/>
      <c r="AW1343" s="24"/>
      <c r="AX1343" s="24"/>
      <c r="AZ1343" s="171"/>
      <c r="BA1343" s="171"/>
      <c r="BB1343" s="57"/>
      <c r="BC1343" s="203"/>
      <c r="BD1343" s="24"/>
      <c r="BE1343" s="151"/>
      <c r="BG1343" s="151"/>
      <c r="BI1343" s="151"/>
      <c r="BL1343" s="152"/>
    </row>
    <row r="1344" spans="1:64" s="169" customFormat="1">
      <c r="A1344" s="24"/>
      <c r="B1344" s="24"/>
      <c r="C1344" s="57"/>
      <c r="D1344" s="57"/>
      <c r="E1344" s="57"/>
      <c r="F1344" s="57"/>
      <c r="G1344" s="57"/>
      <c r="H1344" s="57"/>
      <c r="I1344" s="57"/>
      <c r="J1344" s="57"/>
      <c r="K1344" s="57"/>
      <c r="L1344" s="57"/>
      <c r="M1344" s="57"/>
      <c r="N1344" s="57"/>
      <c r="O1344" s="63"/>
      <c r="P1344" s="57"/>
      <c r="Q1344" s="57"/>
      <c r="R1344" s="57"/>
      <c r="S1344" s="57"/>
      <c r="T1344" s="57"/>
      <c r="U1344" s="57"/>
      <c r="V1344" s="57"/>
      <c r="W1344" s="57"/>
      <c r="X1344" s="57"/>
      <c r="Y1344" s="57"/>
      <c r="Z1344" s="57"/>
      <c r="AA1344" s="57"/>
      <c r="AB1344" s="57"/>
      <c r="AC1344" s="57"/>
      <c r="AD1344" s="57"/>
      <c r="AE1344" s="57"/>
      <c r="AF1344" s="64"/>
      <c r="AG1344" s="64"/>
      <c r="AH1344" s="64"/>
      <c r="AI1344" s="64"/>
      <c r="AJ1344" s="61"/>
      <c r="AL1344" s="62"/>
      <c r="AM1344" s="24"/>
      <c r="AS1344" s="24"/>
      <c r="AT1344" s="24"/>
      <c r="AU1344" s="24"/>
      <c r="AV1344" s="24"/>
      <c r="AW1344" s="24"/>
      <c r="AX1344" s="24"/>
      <c r="AZ1344" s="171"/>
      <c r="BA1344" s="171"/>
      <c r="BB1344" s="57"/>
      <c r="BC1344" s="203"/>
      <c r="BD1344" s="24"/>
      <c r="BE1344" s="151"/>
      <c r="BG1344" s="151"/>
      <c r="BI1344" s="151"/>
      <c r="BL1344" s="152"/>
    </row>
    <row r="1345" spans="1:64" s="169" customFormat="1">
      <c r="A1345" s="24"/>
      <c r="B1345" s="24"/>
      <c r="C1345" s="57"/>
      <c r="D1345" s="57"/>
      <c r="E1345" s="57"/>
      <c r="F1345" s="57"/>
      <c r="G1345" s="57"/>
      <c r="H1345" s="57"/>
      <c r="I1345" s="57"/>
      <c r="J1345" s="57"/>
      <c r="K1345" s="57"/>
      <c r="L1345" s="57"/>
      <c r="M1345" s="57"/>
      <c r="N1345" s="57"/>
      <c r="O1345" s="63"/>
      <c r="P1345" s="57"/>
      <c r="Q1345" s="57"/>
      <c r="R1345" s="57"/>
      <c r="S1345" s="57"/>
      <c r="T1345" s="57"/>
      <c r="U1345" s="57"/>
      <c r="V1345" s="57"/>
      <c r="W1345" s="57"/>
      <c r="X1345" s="57"/>
      <c r="Y1345" s="57"/>
      <c r="Z1345" s="57"/>
      <c r="AA1345" s="57"/>
      <c r="AB1345" s="57"/>
      <c r="AC1345" s="57"/>
      <c r="AD1345" s="57"/>
      <c r="AE1345" s="57"/>
      <c r="AF1345" s="64"/>
      <c r="AG1345" s="64"/>
      <c r="AH1345" s="64"/>
      <c r="AI1345" s="64"/>
      <c r="AJ1345" s="61"/>
      <c r="AL1345" s="62"/>
      <c r="AM1345" s="24"/>
      <c r="AS1345" s="24"/>
      <c r="AT1345" s="24"/>
      <c r="AU1345" s="24"/>
      <c r="AV1345" s="24"/>
      <c r="AW1345" s="24"/>
      <c r="AX1345" s="24"/>
      <c r="AZ1345" s="171"/>
      <c r="BA1345" s="171"/>
      <c r="BB1345" s="57"/>
      <c r="BC1345" s="203"/>
      <c r="BD1345" s="24"/>
      <c r="BE1345" s="151"/>
      <c r="BG1345" s="151"/>
      <c r="BI1345" s="151"/>
      <c r="BL1345" s="152"/>
    </row>
    <row r="1346" spans="1:64" s="169" customFormat="1">
      <c r="A1346" s="24"/>
      <c r="B1346" s="24"/>
      <c r="C1346" s="57"/>
      <c r="D1346" s="57"/>
      <c r="E1346" s="57"/>
      <c r="F1346" s="57"/>
      <c r="G1346" s="57"/>
      <c r="H1346" s="57"/>
      <c r="I1346" s="57"/>
      <c r="J1346" s="57"/>
      <c r="K1346" s="57"/>
      <c r="L1346" s="57"/>
      <c r="M1346" s="57"/>
      <c r="N1346" s="57"/>
      <c r="O1346" s="63"/>
      <c r="P1346" s="57"/>
      <c r="Q1346" s="57"/>
      <c r="R1346" s="57"/>
      <c r="S1346" s="57"/>
      <c r="T1346" s="57"/>
      <c r="U1346" s="57"/>
      <c r="V1346" s="57"/>
      <c r="W1346" s="57"/>
      <c r="X1346" s="57"/>
      <c r="Y1346" s="57"/>
      <c r="Z1346" s="57"/>
      <c r="AA1346" s="57"/>
      <c r="AB1346" s="57"/>
      <c r="AC1346" s="57"/>
      <c r="AD1346" s="57"/>
      <c r="AE1346" s="57"/>
      <c r="AF1346" s="64"/>
      <c r="AG1346" s="64"/>
      <c r="AH1346" s="64"/>
      <c r="AI1346" s="64"/>
      <c r="AJ1346" s="61"/>
      <c r="AL1346" s="62"/>
      <c r="AM1346" s="24"/>
      <c r="AS1346" s="24"/>
      <c r="AT1346" s="24"/>
      <c r="AU1346" s="24"/>
      <c r="AV1346" s="24"/>
      <c r="AW1346" s="24"/>
      <c r="AX1346" s="24"/>
      <c r="AZ1346" s="171"/>
      <c r="BA1346" s="171"/>
      <c r="BB1346" s="57"/>
      <c r="BC1346" s="203"/>
      <c r="BD1346" s="24"/>
      <c r="BE1346" s="151"/>
      <c r="BG1346" s="151"/>
      <c r="BI1346" s="151"/>
      <c r="BL1346" s="152"/>
    </row>
    <row r="1347" spans="1:64" s="169" customFormat="1">
      <c r="A1347" s="24"/>
      <c r="B1347" s="24"/>
      <c r="C1347" s="57"/>
      <c r="D1347" s="57"/>
      <c r="E1347" s="57"/>
      <c r="F1347" s="57"/>
      <c r="G1347" s="57"/>
      <c r="H1347" s="57"/>
      <c r="I1347" s="57"/>
      <c r="J1347" s="57"/>
      <c r="K1347" s="57"/>
      <c r="L1347" s="57"/>
      <c r="M1347" s="57"/>
      <c r="N1347" s="57"/>
      <c r="O1347" s="63"/>
      <c r="P1347" s="57"/>
      <c r="Q1347" s="57"/>
      <c r="R1347" s="57"/>
      <c r="S1347" s="57"/>
      <c r="T1347" s="57"/>
      <c r="U1347" s="57"/>
      <c r="V1347" s="57"/>
      <c r="W1347" s="57"/>
      <c r="X1347" s="57"/>
      <c r="Y1347" s="57"/>
      <c r="Z1347" s="57"/>
      <c r="AA1347" s="57"/>
      <c r="AB1347" s="57"/>
      <c r="AC1347" s="57"/>
      <c r="AD1347" s="57"/>
      <c r="AE1347" s="57"/>
      <c r="AF1347" s="64"/>
      <c r="AG1347" s="64"/>
      <c r="AH1347" s="64"/>
      <c r="AI1347" s="64"/>
      <c r="AJ1347" s="61"/>
      <c r="AL1347" s="62"/>
      <c r="AM1347" s="24"/>
      <c r="AS1347" s="24"/>
      <c r="AT1347" s="24"/>
      <c r="AU1347" s="24"/>
      <c r="AV1347" s="24"/>
      <c r="AW1347" s="24"/>
      <c r="AX1347" s="24"/>
      <c r="AZ1347" s="171"/>
      <c r="BA1347" s="171"/>
      <c r="BB1347" s="57"/>
      <c r="BC1347" s="203"/>
      <c r="BD1347" s="24"/>
      <c r="BE1347" s="151"/>
      <c r="BG1347" s="151"/>
      <c r="BI1347" s="151"/>
      <c r="BL1347" s="152"/>
    </row>
    <row r="1348" spans="1:64" s="169" customFormat="1">
      <c r="A1348" s="24"/>
      <c r="B1348" s="24"/>
      <c r="C1348" s="57"/>
      <c r="D1348" s="57"/>
      <c r="E1348" s="57"/>
      <c r="F1348" s="57"/>
      <c r="G1348" s="57"/>
      <c r="H1348" s="57"/>
      <c r="I1348" s="57"/>
      <c r="J1348" s="57"/>
      <c r="K1348" s="57"/>
      <c r="L1348" s="57"/>
      <c r="M1348" s="57"/>
      <c r="N1348" s="57"/>
      <c r="O1348" s="63"/>
      <c r="P1348" s="57"/>
      <c r="Q1348" s="57"/>
      <c r="R1348" s="57"/>
      <c r="S1348" s="57"/>
      <c r="T1348" s="57"/>
      <c r="U1348" s="57"/>
      <c r="V1348" s="57"/>
      <c r="W1348" s="57"/>
      <c r="X1348" s="57"/>
      <c r="Y1348" s="57"/>
      <c r="Z1348" s="57"/>
      <c r="AA1348" s="57"/>
      <c r="AB1348" s="57"/>
      <c r="AC1348" s="57"/>
      <c r="AD1348" s="57"/>
      <c r="AE1348" s="57"/>
      <c r="AF1348" s="64"/>
      <c r="AG1348" s="64"/>
      <c r="AH1348" s="64"/>
      <c r="AI1348" s="64"/>
      <c r="AJ1348" s="61"/>
      <c r="AL1348" s="62"/>
      <c r="AM1348" s="24"/>
      <c r="AS1348" s="24"/>
      <c r="AT1348" s="24"/>
      <c r="AU1348" s="24"/>
      <c r="AV1348" s="24"/>
      <c r="AW1348" s="24"/>
      <c r="AX1348" s="24"/>
      <c r="AZ1348" s="171"/>
      <c r="BA1348" s="171"/>
      <c r="BB1348" s="57"/>
      <c r="BC1348" s="203"/>
      <c r="BD1348" s="24"/>
      <c r="BE1348" s="151"/>
      <c r="BG1348" s="151"/>
      <c r="BI1348" s="151"/>
      <c r="BL1348" s="152"/>
    </row>
    <row r="1349" spans="1:64" s="169" customFormat="1">
      <c r="A1349" s="24"/>
      <c r="B1349" s="24"/>
      <c r="C1349" s="57"/>
      <c r="D1349" s="57"/>
      <c r="E1349" s="57"/>
      <c r="F1349" s="57"/>
      <c r="G1349" s="57"/>
      <c r="H1349" s="57"/>
      <c r="I1349" s="57"/>
      <c r="J1349" s="57"/>
      <c r="K1349" s="57"/>
      <c r="L1349" s="57"/>
      <c r="M1349" s="57"/>
      <c r="N1349" s="57"/>
      <c r="O1349" s="63"/>
      <c r="P1349" s="57"/>
      <c r="Q1349" s="57"/>
      <c r="R1349" s="57"/>
      <c r="S1349" s="57"/>
      <c r="T1349" s="57"/>
      <c r="U1349" s="57"/>
      <c r="V1349" s="57"/>
      <c r="W1349" s="57"/>
      <c r="X1349" s="57"/>
      <c r="Y1349" s="57"/>
      <c r="Z1349" s="57"/>
      <c r="AA1349" s="57"/>
      <c r="AB1349" s="57"/>
      <c r="AC1349" s="57"/>
      <c r="AD1349" s="57"/>
      <c r="AE1349" s="57"/>
      <c r="AF1349" s="64"/>
      <c r="AG1349" s="64"/>
      <c r="AH1349" s="64"/>
      <c r="AI1349" s="64"/>
      <c r="AJ1349" s="61"/>
      <c r="AL1349" s="62"/>
      <c r="AM1349" s="24"/>
      <c r="AS1349" s="24"/>
      <c r="AT1349" s="24"/>
      <c r="AU1349" s="24"/>
      <c r="AV1349" s="24"/>
      <c r="AW1349" s="24"/>
      <c r="AX1349" s="24"/>
      <c r="AZ1349" s="171"/>
      <c r="BA1349" s="171"/>
      <c r="BB1349" s="57"/>
      <c r="BC1349" s="203"/>
      <c r="BD1349" s="24"/>
      <c r="BE1349" s="151"/>
      <c r="BG1349" s="151"/>
      <c r="BI1349" s="151"/>
      <c r="BL1349" s="152"/>
    </row>
    <row r="1350" spans="1:64" s="169" customFormat="1">
      <c r="A1350" s="24"/>
      <c r="B1350" s="24"/>
      <c r="C1350" s="57"/>
      <c r="D1350" s="57"/>
      <c r="E1350" s="57"/>
      <c r="F1350" s="57"/>
      <c r="G1350" s="57"/>
      <c r="H1350" s="57"/>
      <c r="I1350" s="57"/>
      <c r="J1350" s="57"/>
      <c r="K1350" s="57"/>
      <c r="L1350" s="57"/>
      <c r="M1350" s="57"/>
      <c r="N1350" s="57"/>
      <c r="O1350" s="63"/>
      <c r="P1350" s="57"/>
      <c r="Q1350" s="57"/>
      <c r="R1350" s="57"/>
      <c r="S1350" s="57"/>
      <c r="T1350" s="57"/>
      <c r="U1350" s="57"/>
      <c r="V1350" s="57"/>
      <c r="W1350" s="57"/>
      <c r="X1350" s="57"/>
      <c r="Y1350" s="57"/>
      <c r="Z1350" s="57"/>
      <c r="AA1350" s="57"/>
      <c r="AB1350" s="57"/>
      <c r="AC1350" s="57"/>
      <c r="AD1350" s="57"/>
      <c r="AE1350" s="57"/>
      <c r="AF1350" s="64"/>
      <c r="AG1350" s="64"/>
      <c r="AH1350" s="64"/>
      <c r="AI1350" s="64"/>
      <c r="AJ1350" s="61"/>
      <c r="AL1350" s="62"/>
      <c r="AM1350" s="24"/>
      <c r="AS1350" s="24"/>
      <c r="AT1350" s="24"/>
      <c r="AU1350" s="24"/>
      <c r="AV1350" s="24"/>
      <c r="AW1350" s="24"/>
      <c r="AX1350" s="24"/>
      <c r="AZ1350" s="171"/>
      <c r="BA1350" s="171"/>
      <c r="BB1350" s="57"/>
      <c r="BC1350" s="203"/>
      <c r="BD1350" s="24"/>
      <c r="BE1350" s="151"/>
      <c r="BG1350" s="151"/>
      <c r="BI1350" s="151"/>
      <c r="BL1350" s="152"/>
    </row>
    <row r="1351" spans="1:64" s="169" customFormat="1">
      <c r="A1351" s="24"/>
      <c r="B1351" s="24"/>
      <c r="C1351" s="57"/>
      <c r="D1351" s="57"/>
      <c r="E1351" s="57"/>
      <c r="F1351" s="57"/>
      <c r="G1351" s="57"/>
      <c r="H1351" s="57"/>
      <c r="I1351" s="57"/>
      <c r="J1351" s="57"/>
      <c r="K1351" s="57"/>
      <c r="L1351" s="57"/>
      <c r="M1351" s="57"/>
      <c r="N1351" s="57"/>
      <c r="O1351" s="63"/>
      <c r="P1351" s="57"/>
      <c r="Q1351" s="57"/>
      <c r="R1351" s="57"/>
      <c r="S1351" s="57"/>
      <c r="T1351" s="57"/>
      <c r="U1351" s="57"/>
      <c r="V1351" s="57"/>
      <c r="W1351" s="57"/>
      <c r="X1351" s="57"/>
      <c r="Y1351" s="57"/>
      <c r="Z1351" s="57"/>
      <c r="AA1351" s="57"/>
      <c r="AB1351" s="57"/>
      <c r="AC1351" s="57"/>
      <c r="AD1351" s="57"/>
      <c r="AE1351" s="57"/>
      <c r="AF1351" s="64"/>
      <c r="AG1351" s="64"/>
      <c r="AH1351" s="64"/>
      <c r="AI1351" s="64"/>
      <c r="AJ1351" s="61"/>
      <c r="AL1351" s="62"/>
      <c r="AM1351" s="24"/>
      <c r="AS1351" s="24"/>
      <c r="AT1351" s="24"/>
      <c r="AU1351" s="24"/>
      <c r="AV1351" s="24"/>
      <c r="AW1351" s="24"/>
      <c r="AX1351" s="24"/>
      <c r="AZ1351" s="171"/>
      <c r="BA1351" s="171"/>
      <c r="BB1351" s="57"/>
      <c r="BC1351" s="203"/>
      <c r="BD1351" s="24"/>
      <c r="BE1351" s="151"/>
      <c r="BG1351" s="151"/>
      <c r="BI1351" s="151"/>
      <c r="BL1351" s="152"/>
    </row>
    <row r="1352" spans="1:64" s="169" customFormat="1">
      <c r="A1352" s="24"/>
      <c r="B1352" s="24"/>
      <c r="C1352" s="57"/>
      <c r="D1352" s="57"/>
      <c r="E1352" s="57"/>
      <c r="F1352" s="57"/>
      <c r="G1352" s="57"/>
      <c r="H1352" s="57"/>
      <c r="I1352" s="57"/>
      <c r="J1352" s="57"/>
      <c r="K1352" s="57"/>
      <c r="L1352" s="57"/>
      <c r="M1352" s="57"/>
      <c r="N1352" s="57"/>
      <c r="O1352" s="63"/>
      <c r="P1352" s="57"/>
      <c r="Q1352" s="57"/>
      <c r="R1352" s="57"/>
      <c r="S1352" s="57"/>
      <c r="T1352" s="57"/>
      <c r="U1352" s="57"/>
      <c r="V1352" s="57"/>
      <c r="W1352" s="57"/>
      <c r="X1352" s="57"/>
      <c r="Y1352" s="57"/>
      <c r="Z1352" s="57"/>
      <c r="AA1352" s="57"/>
      <c r="AB1352" s="57"/>
      <c r="AC1352" s="57"/>
      <c r="AD1352" s="57"/>
      <c r="AE1352" s="57"/>
      <c r="AF1352" s="64"/>
      <c r="AG1352" s="64"/>
      <c r="AH1352" s="64"/>
      <c r="AI1352" s="64"/>
      <c r="AJ1352" s="61"/>
      <c r="AL1352" s="62"/>
      <c r="AM1352" s="24"/>
      <c r="AS1352" s="24"/>
      <c r="AT1352" s="24"/>
      <c r="AU1352" s="24"/>
      <c r="AV1352" s="24"/>
      <c r="AW1352" s="24"/>
      <c r="AX1352" s="24"/>
      <c r="AZ1352" s="171"/>
      <c r="BA1352" s="171"/>
      <c r="BB1352" s="57"/>
      <c r="BC1352" s="203"/>
      <c r="BD1352" s="24"/>
      <c r="BE1352" s="151"/>
      <c r="BG1352" s="151"/>
      <c r="BI1352" s="151"/>
      <c r="BL1352" s="152"/>
    </row>
    <row r="1353" spans="1:64" s="169" customFormat="1">
      <c r="A1353" s="24"/>
      <c r="B1353" s="24"/>
      <c r="C1353" s="57"/>
      <c r="D1353" s="57"/>
      <c r="E1353" s="57"/>
      <c r="F1353" s="57"/>
      <c r="G1353" s="57"/>
      <c r="H1353" s="57"/>
      <c r="I1353" s="57"/>
      <c r="J1353" s="57"/>
      <c r="K1353" s="57"/>
      <c r="L1353" s="57"/>
      <c r="M1353" s="57"/>
      <c r="N1353" s="57"/>
      <c r="O1353" s="63"/>
      <c r="P1353" s="57"/>
      <c r="Q1353" s="57"/>
      <c r="R1353" s="57"/>
      <c r="S1353" s="57"/>
      <c r="T1353" s="57"/>
      <c r="U1353" s="57"/>
      <c r="V1353" s="57"/>
      <c r="W1353" s="57"/>
      <c r="X1353" s="57"/>
      <c r="Y1353" s="57"/>
      <c r="Z1353" s="57"/>
      <c r="AA1353" s="57"/>
      <c r="AB1353" s="57"/>
      <c r="AC1353" s="57"/>
      <c r="AD1353" s="57"/>
      <c r="AE1353" s="57"/>
      <c r="AF1353" s="64"/>
      <c r="AG1353" s="64"/>
      <c r="AH1353" s="64"/>
      <c r="AI1353" s="64"/>
      <c r="AJ1353" s="61"/>
      <c r="AL1353" s="62"/>
      <c r="AM1353" s="24"/>
      <c r="AS1353" s="24"/>
      <c r="AT1353" s="24"/>
      <c r="AU1353" s="24"/>
      <c r="AV1353" s="24"/>
      <c r="AW1353" s="24"/>
      <c r="AX1353" s="24"/>
      <c r="AZ1353" s="171"/>
      <c r="BA1353" s="171"/>
      <c r="BB1353" s="57"/>
      <c r="BC1353" s="203"/>
      <c r="BD1353" s="24"/>
      <c r="BE1353" s="151"/>
      <c r="BG1353" s="151"/>
      <c r="BI1353" s="151"/>
      <c r="BL1353" s="152"/>
    </row>
    <row r="1354" spans="1:64" s="169" customFormat="1">
      <c r="A1354" s="24"/>
      <c r="B1354" s="24"/>
      <c r="C1354" s="57"/>
      <c r="D1354" s="57"/>
      <c r="E1354" s="57"/>
      <c r="F1354" s="57"/>
      <c r="G1354" s="57"/>
      <c r="H1354" s="57"/>
      <c r="I1354" s="57"/>
      <c r="J1354" s="57"/>
      <c r="K1354" s="57"/>
      <c r="L1354" s="57"/>
      <c r="M1354" s="57"/>
      <c r="N1354" s="57"/>
      <c r="O1354" s="63"/>
      <c r="P1354" s="57"/>
      <c r="Q1354" s="57"/>
      <c r="R1354" s="57"/>
      <c r="S1354" s="57"/>
      <c r="T1354" s="57"/>
      <c r="U1354" s="57"/>
      <c r="V1354" s="57"/>
      <c r="W1354" s="57"/>
      <c r="X1354" s="57"/>
      <c r="Y1354" s="57"/>
      <c r="Z1354" s="57"/>
      <c r="AA1354" s="57"/>
      <c r="AB1354" s="57"/>
      <c r="AC1354" s="57"/>
      <c r="AD1354" s="57"/>
      <c r="AE1354" s="57"/>
      <c r="AF1354" s="64"/>
      <c r="AG1354" s="64"/>
      <c r="AH1354" s="64"/>
      <c r="AI1354" s="64"/>
      <c r="AJ1354" s="61"/>
      <c r="AL1354" s="62"/>
      <c r="AM1354" s="24"/>
      <c r="AS1354" s="24"/>
      <c r="AT1354" s="24"/>
      <c r="AU1354" s="24"/>
      <c r="AV1354" s="24"/>
      <c r="AW1354" s="24"/>
      <c r="AX1354" s="24"/>
      <c r="AZ1354" s="171"/>
      <c r="BA1354" s="171"/>
      <c r="BB1354" s="57"/>
      <c r="BC1354" s="203"/>
      <c r="BD1354" s="24"/>
      <c r="BE1354" s="151"/>
      <c r="BG1354" s="151"/>
      <c r="BI1354" s="151"/>
      <c r="BL1354" s="152"/>
    </row>
    <row r="1355" spans="1:64" s="169" customFormat="1">
      <c r="A1355" s="24"/>
      <c r="B1355" s="24"/>
      <c r="C1355" s="57"/>
      <c r="D1355" s="57"/>
      <c r="E1355" s="57"/>
      <c r="F1355" s="57"/>
      <c r="G1355" s="57"/>
      <c r="H1355" s="57"/>
      <c r="I1355" s="57"/>
      <c r="J1355" s="57"/>
      <c r="K1355" s="57"/>
      <c r="L1355" s="57"/>
      <c r="M1355" s="57"/>
      <c r="N1355" s="57"/>
      <c r="O1355" s="63"/>
      <c r="P1355" s="57"/>
      <c r="Q1355" s="57"/>
      <c r="R1355" s="57"/>
      <c r="S1355" s="57"/>
      <c r="T1355" s="57"/>
      <c r="U1355" s="57"/>
      <c r="V1355" s="57"/>
      <c r="W1355" s="57"/>
      <c r="X1355" s="57"/>
      <c r="Y1355" s="57"/>
      <c r="Z1355" s="57"/>
      <c r="AA1355" s="57"/>
      <c r="AB1355" s="57"/>
      <c r="AC1355" s="57"/>
      <c r="AD1355" s="57"/>
      <c r="AE1355" s="57"/>
      <c r="AF1355" s="64"/>
      <c r="AG1355" s="64"/>
      <c r="AH1355" s="64"/>
      <c r="AI1355" s="64"/>
      <c r="AJ1355" s="61"/>
      <c r="AL1355" s="62"/>
      <c r="AM1355" s="24"/>
      <c r="AS1355" s="24"/>
      <c r="AT1355" s="24"/>
      <c r="AU1355" s="24"/>
      <c r="AV1355" s="24"/>
      <c r="AW1355" s="24"/>
      <c r="AX1355" s="24"/>
      <c r="AZ1355" s="171"/>
      <c r="BA1355" s="171"/>
      <c r="BB1355" s="57"/>
      <c r="BC1355" s="203"/>
      <c r="BD1355" s="24"/>
      <c r="BE1355" s="151"/>
      <c r="BG1355" s="151"/>
      <c r="BI1355" s="151"/>
      <c r="BL1355" s="152"/>
    </row>
    <row r="1356" spans="1:64" s="169" customFormat="1">
      <c r="A1356" s="24"/>
      <c r="B1356" s="24"/>
      <c r="C1356" s="57"/>
      <c r="D1356" s="57"/>
      <c r="E1356" s="57"/>
      <c r="F1356" s="57"/>
      <c r="G1356" s="57"/>
      <c r="H1356" s="57"/>
      <c r="I1356" s="57"/>
      <c r="J1356" s="57"/>
      <c r="K1356" s="57"/>
      <c r="L1356" s="57"/>
      <c r="M1356" s="57"/>
      <c r="N1356" s="57"/>
      <c r="O1356" s="63"/>
      <c r="P1356" s="57"/>
      <c r="Q1356" s="57"/>
      <c r="R1356" s="57"/>
      <c r="S1356" s="57"/>
      <c r="T1356" s="57"/>
      <c r="U1356" s="57"/>
      <c r="V1356" s="57"/>
      <c r="W1356" s="57"/>
      <c r="X1356" s="57"/>
      <c r="Y1356" s="57"/>
      <c r="Z1356" s="57"/>
      <c r="AA1356" s="57"/>
      <c r="AB1356" s="57"/>
      <c r="AC1356" s="57"/>
      <c r="AD1356" s="57"/>
      <c r="AE1356" s="57"/>
      <c r="AF1356" s="64"/>
      <c r="AG1356" s="64"/>
      <c r="AH1356" s="64"/>
      <c r="AI1356" s="64"/>
      <c r="AJ1356" s="61"/>
      <c r="AL1356" s="62"/>
      <c r="AM1356" s="24"/>
      <c r="AS1356" s="24"/>
      <c r="AT1356" s="24"/>
      <c r="AU1356" s="24"/>
      <c r="AV1356" s="24"/>
      <c r="AW1356" s="24"/>
      <c r="AX1356" s="24"/>
      <c r="AZ1356" s="171"/>
      <c r="BA1356" s="171"/>
      <c r="BB1356" s="57"/>
      <c r="BC1356" s="203"/>
      <c r="BD1356" s="24"/>
      <c r="BE1356" s="151"/>
      <c r="BG1356" s="151"/>
      <c r="BI1356" s="151"/>
      <c r="BL1356" s="152"/>
    </row>
    <row r="1357" spans="1:64" s="169" customFormat="1">
      <c r="A1357" s="24"/>
      <c r="B1357" s="24"/>
      <c r="C1357" s="57"/>
      <c r="D1357" s="57"/>
      <c r="E1357" s="57"/>
      <c r="F1357" s="57"/>
      <c r="G1357" s="57"/>
      <c r="H1357" s="57"/>
      <c r="I1357" s="57"/>
      <c r="J1357" s="57"/>
      <c r="K1357" s="57"/>
      <c r="L1357" s="57"/>
      <c r="M1357" s="57"/>
      <c r="N1357" s="57"/>
      <c r="O1357" s="63"/>
      <c r="P1357" s="57"/>
      <c r="Q1357" s="57"/>
      <c r="R1357" s="57"/>
      <c r="S1357" s="57"/>
      <c r="T1357" s="57"/>
      <c r="U1357" s="57"/>
      <c r="V1357" s="57"/>
      <c r="W1357" s="57"/>
      <c r="X1357" s="57"/>
      <c r="Y1357" s="57"/>
      <c r="Z1357" s="57"/>
      <c r="AA1357" s="57"/>
      <c r="AB1357" s="57"/>
      <c r="AC1357" s="57"/>
      <c r="AD1357" s="57"/>
      <c r="AE1357" s="57"/>
      <c r="AF1357" s="64"/>
      <c r="AG1357" s="64"/>
      <c r="AH1357" s="64"/>
      <c r="AI1357" s="64"/>
      <c r="AJ1357" s="61"/>
      <c r="AL1357" s="62"/>
      <c r="AM1357" s="24"/>
      <c r="AS1357" s="24"/>
      <c r="AT1357" s="24"/>
      <c r="AU1357" s="24"/>
      <c r="AV1357" s="24"/>
      <c r="AW1357" s="24"/>
      <c r="AX1357" s="24"/>
      <c r="AZ1357" s="171"/>
      <c r="BA1357" s="171"/>
      <c r="BB1357" s="57"/>
      <c r="BC1357" s="203"/>
      <c r="BD1357" s="24"/>
      <c r="BE1357" s="151"/>
      <c r="BG1357" s="151"/>
      <c r="BI1357" s="151"/>
      <c r="BL1357" s="152"/>
    </row>
    <row r="1358" spans="1:64" s="169" customFormat="1">
      <c r="A1358" s="24"/>
      <c r="B1358" s="24"/>
      <c r="C1358" s="57"/>
      <c r="D1358" s="57"/>
      <c r="E1358" s="57"/>
      <c r="F1358" s="57"/>
      <c r="G1358" s="57"/>
      <c r="H1358" s="57"/>
      <c r="I1358" s="57"/>
      <c r="J1358" s="57"/>
      <c r="K1358" s="57"/>
      <c r="L1358" s="57"/>
      <c r="M1358" s="57"/>
      <c r="N1358" s="57"/>
      <c r="O1358" s="63"/>
      <c r="P1358" s="57"/>
      <c r="Q1358" s="57"/>
      <c r="R1358" s="57"/>
      <c r="S1358" s="57"/>
      <c r="T1358" s="57"/>
      <c r="U1358" s="57"/>
      <c r="V1358" s="57"/>
      <c r="W1358" s="57"/>
      <c r="X1358" s="57"/>
      <c r="Y1358" s="57"/>
      <c r="Z1358" s="57"/>
      <c r="AA1358" s="57"/>
      <c r="AB1358" s="57"/>
      <c r="AC1358" s="57"/>
      <c r="AD1358" s="57"/>
      <c r="AE1358" s="57"/>
      <c r="AF1358" s="64"/>
      <c r="AG1358" s="64"/>
      <c r="AH1358" s="64"/>
      <c r="AI1358" s="64"/>
      <c r="AJ1358" s="61"/>
      <c r="AL1358" s="62"/>
      <c r="AM1358" s="24"/>
      <c r="AS1358" s="24"/>
      <c r="AT1358" s="24"/>
      <c r="AU1358" s="24"/>
      <c r="AV1358" s="24"/>
      <c r="AW1358" s="24"/>
      <c r="AX1358" s="24"/>
      <c r="AZ1358" s="171"/>
      <c r="BA1358" s="171"/>
      <c r="BB1358" s="57"/>
      <c r="BC1358" s="203"/>
      <c r="BD1358" s="24"/>
      <c r="BE1358" s="151"/>
      <c r="BG1358" s="151"/>
      <c r="BI1358" s="151"/>
      <c r="BL1358" s="152"/>
    </row>
    <row r="1359" spans="1:64" s="169" customFormat="1">
      <c r="A1359" s="24"/>
      <c r="B1359" s="24"/>
      <c r="C1359" s="57"/>
      <c r="D1359" s="57"/>
      <c r="E1359" s="57"/>
      <c r="F1359" s="57"/>
      <c r="G1359" s="57"/>
      <c r="H1359" s="57"/>
      <c r="I1359" s="57"/>
      <c r="J1359" s="57"/>
      <c r="K1359" s="57"/>
      <c r="L1359" s="57"/>
      <c r="M1359" s="57"/>
      <c r="N1359" s="57"/>
      <c r="O1359" s="63"/>
      <c r="P1359" s="57"/>
      <c r="Q1359" s="57"/>
      <c r="R1359" s="57"/>
      <c r="S1359" s="57"/>
      <c r="T1359" s="57"/>
      <c r="U1359" s="57"/>
      <c r="V1359" s="57"/>
      <c r="W1359" s="57"/>
      <c r="X1359" s="57"/>
      <c r="Y1359" s="57"/>
      <c r="Z1359" s="57"/>
      <c r="AA1359" s="57"/>
      <c r="AB1359" s="57"/>
      <c r="AC1359" s="57"/>
      <c r="AD1359" s="57"/>
      <c r="AE1359" s="57"/>
      <c r="AF1359" s="64"/>
      <c r="AG1359" s="64"/>
      <c r="AH1359" s="64"/>
      <c r="AI1359" s="64"/>
      <c r="AJ1359" s="61"/>
      <c r="AL1359" s="62"/>
      <c r="AM1359" s="24"/>
      <c r="AS1359" s="24"/>
      <c r="AT1359" s="24"/>
      <c r="AU1359" s="24"/>
      <c r="AV1359" s="24"/>
      <c r="AW1359" s="24"/>
      <c r="AX1359" s="24"/>
      <c r="AZ1359" s="171"/>
      <c r="BA1359" s="171"/>
      <c r="BB1359" s="57"/>
      <c r="BC1359" s="203"/>
      <c r="BD1359" s="24"/>
      <c r="BE1359" s="151"/>
      <c r="BG1359" s="151"/>
      <c r="BI1359" s="151"/>
      <c r="BL1359" s="152"/>
    </row>
    <row r="1360" spans="1:64" s="169" customFormat="1">
      <c r="A1360" s="24"/>
      <c r="B1360" s="24"/>
      <c r="C1360" s="57"/>
      <c r="D1360" s="57"/>
      <c r="E1360" s="57"/>
      <c r="F1360" s="57"/>
      <c r="G1360" s="57"/>
      <c r="H1360" s="57"/>
      <c r="I1360" s="57"/>
      <c r="J1360" s="57"/>
      <c r="K1360" s="57"/>
      <c r="L1360" s="57"/>
      <c r="M1360" s="57"/>
      <c r="N1360" s="57"/>
      <c r="O1360" s="63"/>
      <c r="P1360" s="57"/>
      <c r="Q1360" s="57"/>
      <c r="R1360" s="57"/>
      <c r="S1360" s="57"/>
      <c r="T1360" s="57"/>
      <c r="U1360" s="57"/>
      <c r="V1360" s="57"/>
      <c r="W1360" s="57"/>
      <c r="X1360" s="57"/>
      <c r="Y1360" s="57"/>
      <c r="Z1360" s="57"/>
      <c r="AA1360" s="57"/>
      <c r="AB1360" s="57"/>
      <c r="AC1360" s="57"/>
      <c r="AD1360" s="57"/>
      <c r="AE1360" s="57"/>
      <c r="AF1360" s="64"/>
      <c r="AG1360" s="64"/>
      <c r="AH1360" s="64"/>
      <c r="AI1360" s="64"/>
      <c r="AJ1360" s="61"/>
      <c r="AL1360" s="62"/>
      <c r="AM1360" s="24"/>
      <c r="AS1360" s="24"/>
      <c r="AT1360" s="24"/>
      <c r="AU1360" s="24"/>
      <c r="AV1360" s="24"/>
      <c r="AW1360" s="24"/>
      <c r="AX1360" s="24"/>
      <c r="AZ1360" s="171"/>
      <c r="BA1360" s="171"/>
      <c r="BB1360" s="57"/>
      <c r="BC1360" s="203"/>
      <c r="BD1360" s="24"/>
      <c r="BE1360" s="151"/>
      <c r="BG1360" s="151"/>
      <c r="BI1360" s="151"/>
      <c r="BL1360" s="152"/>
    </row>
    <row r="1361" spans="1:64" s="169" customFormat="1">
      <c r="A1361" s="24"/>
      <c r="B1361" s="24"/>
      <c r="C1361" s="57"/>
      <c r="D1361" s="57"/>
      <c r="E1361" s="57"/>
      <c r="F1361" s="57"/>
      <c r="G1361" s="57"/>
      <c r="H1361" s="57"/>
      <c r="I1361" s="57"/>
      <c r="J1361" s="57"/>
      <c r="K1361" s="57"/>
      <c r="L1361" s="57"/>
      <c r="M1361" s="57"/>
      <c r="N1361" s="57"/>
      <c r="O1361" s="63"/>
      <c r="P1361" s="57"/>
      <c r="Q1361" s="57"/>
      <c r="R1361" s="57"/>
      <c r="S1361" s="57"/>
      <c r="T1361" s="57"/>
      <c r="U1361" s="57"/>
      <c r="V1361" s="57"/>
      <c r="W1361" s="57"/>
      <c r="X1361" s="57"/>
      <c r="Y1361" s="57"/>
      <c r="Z1361" s="57"/>
      <c r="AA1361" s="57"/>
      <c r="AB1361" s="57"/>
      <c r="AC1361" s="57"/>
      <c r="AD1361" s="57"/>
      <c r="AE1361" s="57"/>
      <c r="AF1361" s="64"/>
      <c r="AG1361" s="64"/>
      <c r="AH1361" s="64"/>
      <c r="AI1361" s="64"/>
      <c r="AJ1361" s="61"/>
      <c r="AL1361" s="62"/>
      <c r="AM1361" s="24"/>
      <c r="AS1361" s="24"/>
      <c r="AT1361" s="24"/>
      <c r="AU1361" s="24"/>
      <c r="AV1361" s="24"/>
      <c r="AW1361" s="24"/>
      <c r="AX1361" s="24"/>
      <c r="AZ1361" s="171"/>
      <c r="BA1361" s="171"/>
      <c r="BB1361" s="57"/>
      <c r="BC1361" s="203"/>
      <c r="BD1361" s="24"/>
      <c r="BE1361" s="151"/>
      <c r="BG1361" s="151"/>
      <c r="BI1361" s="151"/>
      <c r="BL1361" s="152"/>
    </row>
    <row r="1362" spans="1:64" s="169" customFormat="1">
      <c r="A1362" s="24"/>
      <c r="B1362" s="24"/>
      <c r="C1362" s="57"/>
      <c r="D1362" s="57"/>
      <c r="E1362" s="57"/>
      <c r="F1362" s="57"/>
      <c r="G1362" s="57"/>
      <c r="H1362" s="57"/>
      <c r="I1362" s="57"/>
      <c r="J1362" s="57"/>
      <c r="K1362" s="57"/>
      <c r="L1362" s="57"/>
      <c r="M1362" s="57"/>
      <c r="N1362" s="57"/>
      <c r="O1362" s="63"/>
      <c r="P1362" s="57"/>
      <c r="Q1362" s="57"/>
      <c r="R1362" s="57"/>
      <c r="S1362" s="57"/>
      <c r="T1362" s="57"/>
      <c r="U1362" s="57"/>
      <c r="V1362" s="57"/>
      <c r="W1362" s="57"/>
      <c r="X1362" s="57"/>
      <c r="Y1362" s="57"/>
      <c r="Z1362" s="57"/>
      <c r="AA1362" s="57"/>
      <c r="AB1362" s="57"/>
      <c r="AC1362" s="57"/>
      <c r="AD1362" s="57"/>
      <c r="AE1362" s="57"/>
      <c r="AF1362" s="64"/>
      <c r="AG1362" s="64"/>
      <c r="AH1362" s="64"/>
      <c r="AI1362" s="64"/>
      <c r="AJ1362" s="61"/>
      <c r="AL1362" s="62"/>
      <c r="AM1362" s="24"/>
      <c r="AS1362" s="24"/>
      <c r="AT1362" s="24"/>
      <c r="AU1362" s="24"/>
      <c r="AV1362" s="24"/>
      <c r="AW1362" s="24"/>
      <c r="AX1362" s="24"/>
      <c r="AZ1362" s="171"/>
      <c r="BA1362" s="171"/>
      <c r="BB1362" s="57"/>
      <c r="BC1362" s="203"/>
      <c r="BD1362" s="24"/>
      <c r="BE1362" s="151"/>
      <c r="BG1362" s="151"/>
      <c r="BI1362" s="151"/>
      <c r="BL1362" s="152"/>
    </row>
    <row r="1363" spans="1:64" s="169" customFormat="1">
      <c r="A1363" s="24"/>
      <c r="B1363" s="24"/>
      <c r="C1363" s="57"/>
      <c r="D1363" s="57"/>
      <c r="E1363" s="57"/>
      <c r="F1363" s="57"/>
      <c r="G1363" s="57"/>
      <c r="H1363" s="57"/>
      <c r="I1363" s="57"/>
      <c r="J1363" s="57"/>
      <c r="K1363" s="57"/>
      <c r="L1363" s="57"/>
      <c r="M1363" s="57"/>
      <c r="N1363" s="57"/>
      <c r="O1363" s="63"/>
      <c r="P1363" s="57"/>
      <c r="Q1363" s="57"/>
      <c r="R1363" s="57"/>
      <c r="S1363" s="57"/>
      <c r="T1363" s="57"/>
      <c r="U1363" s="57"/>
      <c r="V1363" s="57"/>
      <c r="W1363" s="57"/>
      <c r="X1363" s="57"/>
      <c r="Y1363" s="57"/>
      <c r="Z1363" s="57"/>
      <c r="AA1363" s="57"/>
      <c r="AB1363" s="57"/>
      <c r="AC1363" s="57"/>
      <c r="AD1363" s="57"/>
      <c r="AE1363" s="57"/>
      <c r="AF1363" s="64"/>
      <c r="AG1363" s="64"/>
      <c r="AH1363" s="64"/>
      <c r="AI1363" s="64"/>
      <c r="AJ1363" s="61"/>
      <c r="AL1363" s="62"/>
      <c r="AM1363" s="24"/>
      <c r="AS1363" s="24"/>
      <c r="AT1363" s="24"/>
      <c r="AU1363" s="24"/>
      <c r="AV1363" s="24"/>
      <c r="AW1363" s="24"/>
      <c r="AX1363" s="24"/>
      <c r="AZ1363" s="171"/>
      <c r="BA1363" s="171"/>
      <c r="BB1363" s="57"/>
      <c r="BC1363" s="203"/>
      <c r="BD1363" s="24"/>
      <c r="BE1363" s="151"/>
      <c r="BG1363" s="151"/>
      <c r="BI1363" s="151"/>
      <c r="BL1363" s="152"/>
    </row>
    <row r="1364" spans="1:64" s="169" customFormat="1">
      <c r="A1364" s="24"/>
      <c r="B1364" s="24"/>
      <c r="C1364" s="57"/>
      <c r="D1364" s="57"/>
      <c r="E1364" s="57"/>
      <c r="F1364" s="57"/>
      <c r="G1364" s="57"/>
      <c r="H1364" s="57"/>
      <c r="I1364" s="57"/>
      <c r="J1364" s="57"/>
      <c r="K1364" s="57"/>
      <c r="L1364" s="57"/>
      <c r="M1364" s="57"/>
      <c r="N1364" s="57"/>
      <c r="O1364" s="63"/>
      <c r="P1364" s="57"/>
      <c r="Q1364" s="57"/>
      <c r="R1364" s="57"/>
      <c r="S1364" s="57"/>
      <c r="T1364" s="57"/>
      <c r="U1364" s="57"/>
      <c r="V1364" s="57"/>
      <c r="W1364" s="57"/>
      <c r="X1364" s="57"/>
      <c r="Y1364" s="57"/>
      <c r="Z1364" s="57"/>
      <c r="AA1364" s="57"/>
      <c r="AB1364" s="57"/>
      <c r="AC1364" s="57"/>
      <c r="AD1364" s="57"/>
      <c r="AE1364" s="57"/>
      <c r="AF1364" s="64"/>
      <c r="AG1364" s="64"/>
      <c r="AH1364" s="64"/>
      <c r="AI1364" s="64"/>
      <c r="AJ1364" s="61"/>
      <c r="AL1364" s="62"/>
      <c r="AM1364" s="24"/>
      <c r="AS1364" s="24"/>
      <c r="AT1364" s="24"/>
      <c r="AU1364" s="24"/>
      <c r="AV1364" s="24"/>
      <c r="AW1364" s="24"/>
      <c r="AX1364" s="24"/>
      <c r="AZ1364" s="171"/>
      <c r="BA1364" s="171"/>
      <c r="BB1364" s="57"/>
      <c r="BC1364" s="203"/>
      <c r="BD1364" s="24"/>
      <c r="BE1364" s="151"/>
      <c r="BG1364" s="151"/>
      <c r="BI1364" s="151"/>
      <c r="BL1364" s="152"/>
    </row>
    <row r="1365" spans="1:64" s="169" customFormat="1">
      <c r="A1365" s="24"/>
      <c r="B1365" s="24"/>
      <c r="C1365" s="57"/>
      <c r="D1365" s="57"/>
      <c r="E1365" s="57"/>
      <c r="F1365" s="57"/>
      <c r="G1365" s="57"/>
      <c r="H1365" s="57"/>
      <c r="I1365" s="57"/>
      <c r="J1365" s="57"/>
      <c r="K1365" s="57"/>
      <c r="L1365" s="57"/>
      <c r="M1365" s="57"/>
      <c r="N1365" s="57"/>
      <c r="O1365" s="63"/>
      <c r="P1365" s="57"/>
      <c r="Q1365" s="57"/>
      <c r="R1365" s="57"/>
      <c r="S1365" s="57"/>
      <c r="T1365" s="57"/>
      <c r="U1365" s="57"/>
      <c r="V1365" s="57"/>
      <c r="W1365" s="57"/>
      <c r="X1365" s="57"/>
      <c r="Y1365" s="57"/>
      <c r="Z1365" s="57"/>
      <c r="AA1365" s="57"/>
      <c r="AB1365" s="57"/>
      <c r="AC1365" s="57"/>
      <c r="AD1365" s="57"/>
      <c r="AE1365" s="57"/>
      <c r="AF1365" s="64"/>
      <c r="AG1365" s="64"/>
      <c r="AH1365" s="64"/>
      <c r="AI1365" s="64"/>
      <c r="AJ1365" s="61"/>
      <c r="AL1365" s="62"/>
      <c r="AM1365" s="24"/>
      <c r="AS1365" s="24"/>
      <c r="AT1365" s="24"/>
      <c r="AU1365" s="24"/>
      <c r="AV1365" s="24"/>
      <c r="AW1365" s="24"/>
      <c r="AX1365" s="24"/>
      <c r="AZ1365" s="171"/>
      <c r="BA1365" s="171"/>
      <c r="BB1365" s="57"/>
      <c r="BC1365" s="203"/>
      <c r="BD1365" s="24"/>
      <c r="BE1365" s="151"/>
      <c r="BG1365" s="151"/>
      <c r="BI1365" s="151"/>
      <c r="BL1365" s="152"/>
    </row>
    <row r="1366" spans="1:64" s="169" customFormat="1">
      <c r="A1366" s="24"/>
      <c r="B1366" s="24"/>
      <c r="C1366" s="57"/>
      <c r="D1366" s="57"/>
      <c r="E1366" s="57"/>
      <c r="F1366" s="57"/>
      <c r="G1366" s="57"/>
      <c r="H1366" s="57"/>
      <c r="I1366" s="57"/>
      <c r="J1366" s="57"/>
      <c r="K1366" s="57"/>
      <c r="L1366" s="57"/>
      <c r="M1366" s="57"/>
      <c r="N1366" s="57"/>
      <c r="O1366" s="63"/>
      <c r="P1366" s="57"/>
      <c r="Q1366" s="57"/>
      <c r="R1366" s="57"/>
      <c r="S1366" s="57"/>
      <c r="T1366" s="57"/>
      <c r="U1366" s="57"/>
      <c r="V1366" s="57"/>
      <c r="W1366" s="57"/>
      <c r="X1366" s="57"/>
      <c r="Y1366" s="57"/>
      <c r="Z1366" s="57"/>
      <c r="AA1366" s="57"/>
      <c r="AB1366" s="57"/>
      <c r="AC1366" s="57"/>
      <c r="AD1366" s="57"/>
      <c r="AE1366" s="57"/>
      <c r="AF1366" s="64"/>
      <c r="AG1366" s="64"/>
      <c r="AH1366" s="64"/>
      <c r="AI1366" s="64"/>
      <c r="AJ1366" s="61"/>
      <c r="AL1366" s="62"/>
      <c r="AM1366" s="24"/>
      <c r="AS1366" s="24"/>
      <c r="AT1366" s="24"/>
      <c r="AU1366" s="24"/>
      <c r="AV1366" s="24"/>
      <c r="AW1366" s="24"/>
      <c r="AX1366" s="24"/>
      <c r="AZ1366" s="171"/>
      <c r="BA1366" s="171"/>
      <c r="BB1366" s="57"/>
      <c r="BC1366" s="203"/>
      <c r="BD1366" s="24"/>
      <c r="BE1366" s="151"/>
      <c r="BG1366" s="151"/>
      <c r="BI1366" s="151"/>
      <c r="BL1366" s="152"/>
    </row>
    <row r="1367" spans="1:64" s="169" customFormat="1">
      <c r="A1367" s="24"/>
      <c r="B1367" s="24"/>
      <c r="C1367" s="57"/>
      <c r="D1367" s="57"/>
      <c r="E1367" s="57"/>
      <c r="F1367" s="57"/>
      <c r="G1367" s="57"/>
      <c r="H1367" s="57"/>
      <c r="I1367" s="57"/>
      <c r="J1367" s="57"/>
      <c r="K1367" s="57"/>
      <c r="L1367" s="57"/>
      <c r="M1367" s="57"/>
      <c r="N1367" s="57"/>
      <c r="O1367" s="63"/>
      <c r="P1367" s="57"/>
      <c r="Q1367" s="57"/>
      <c r="R1367" s="57"/>
      <c r="S1367" s="57"/>
      <c r="T1367" s="57"/>
      <c r="U1367" s="57"/>
      <c r="V1367" s="57"/>
      <c r="W1367" s="57"/>
      <c r="X1367" s="57"/>
      <c r="Y1367" s="57"/>
      <c r="Z1367" s="57"/>
      <c r="AA1367" s="57"/>
      <c r="AB1367" s="57"/>
      <c r="AC1367" s="57"/>
      <c r="AD1367" s="57"/>
      <c r="AE1367" s="57"/>
      <c r="AF1367" s="64"/>
      <c r="AG1367" s="64"/>
      <c r="AH1367" s="64"/>
      <c r="AI1367" s="64"/>
      <c r="AJ1367" s="61"/>
      <c r="AL1367" s="62"/>
      <c r="AM1367" s="24"/>
      <c r="AS1367" s="24"/>
      <c r="AT1367" s="24"/>
      <c r="AU1367" s="24"/>
      <c r="AV1367" s="24"/>
      <c r="AW1367" s="24"/>
      <c r="AX1367" s="24"/>
      <c r="AZ1367" s="171"/>
      <c r="BA1367" s="171"/>
      <c r="BB1367" s="57"/>
      <c r="BC1367" s="203"/>
      <c r="BD1367" s="24"/>
      <c r="BE1367" s="151"/>
      <c r="BG1367" s="151"/>
      <c r="BI1367" s="151"/>
      <c r="BL1367" s="152"/>
    </row>
    <row r="1368" spans="1:64" s="169" customFormat="1">
      <c r="A1368" s="24"/>
      <c r="B1368" s="24"/>
      <c r="C1368" s="57"/>
      <c r="D1368" s="57"/>
      <c r="E1368" s="57"/>
      <c r="F1368" s="57"/>
      <c r="G1368" s="57"/>
      <c r="H1368" s="57"/>
      <c r="I1368" s="57"/>
      <c r="J1368" s="57"/>
      <c r="K1368" s="57"/>
      <c r="L1368" s="57"/>
      <c r="M1368" s="57"/>
      <c r="N1368" s="57"/>
      <c r="O1368" s="63"/>
      <c r="P1368" s="57"/>
      <c r="Q1368" s="57"/>
      <c r="R1368" s="57"/>
      <c r="S1368" s="57"/>
      <c r="T1368" s="57"/>
      <c r="U1368" s="57"/>
      <c r="V1368" s="57"/>
      <c r="W1368" s="57"/>
      <c r="X1368" s="57"/>
      <c r="Y1368" s="57"/>
      <c r="Z1368" s="57"/>
      <c r="AA1368" s="57"/>
      <c r="AB1368" s="57"/>
      <c r="AC1368" s="57"/>
      <c r="AD1368" s="57"/>
      <c r="AE1368" s="57"/>
      <c r="AF1368" s="64"/>
      <c r="AG1368" s="64"/>
      <c r="AH1368" s="64"/>
      <c r="AI1368" s="64"/>
      <c r="AJ1368" s="61"/>
      <c r="AL1368" s="62"/>
      <c r="AM1368" s="24"/>
      <c r="AS1368" s="24"/>
      <c r="AT1368" s="24"/>
      <c r="AU1368" s="24"/>
      <c r="AV1368" s="24"/>
      <c r="AW1368" s="24"/>
      <c r="AX1368" s="24"/>
      <c r="AZ1368" s="171"/>
      <c r="BA1368" s="171"/>
      <c r="BB1368" s="57"/>
      <c r="BC1368" s="203"/>
      <c r="BD1368" s="24"/>
      <c r="BE1368" s="151"/>
      <c r="BG1368" s="151"/>
      <c r="BI1368" s="151"/>
      <c r="BL1368" s="152"/>
    </row>
    <row r="1369" spans="1:64" s="169" customFormat="1">
      <c r="A1369" s="24"/>
      <c r="B1369" s="24"/>
      <c r="C1369" s="57"/>
      <c r="D1369" s="57"/>
      <c r="E1369" s="57"/>
      <c r="F1369" s="57"/>
      <c r="G1369" s="57"/>
      <c r="H1369" s="57"/>
      <c r="I1369" s="57"/>
      <c r="J1369" s="57"/>
      <c r="K1369" s="57"/>
      <c r="L1369" s="57"/>
      <c r="M1369" s="57"/>
      <c r="N1369" s="57"/>
      <c r="O1369" s="63"/>
      <c r="P1369" s="57"/>
      <c r="Q1369" s="57"/>
      <c r="R1369" s="57"/>
      <c r="S1369" s="57"/>
      <c r="T1369" s="57"/>
      <c r="U1369" s="57"/>
      <c r="V1369" s="57"/>
      <c r="W1369" s="57"/>
      <c r="X1369" s="57"/>
      <c r="Y1369" s="57"/>
      <c r="Z1369" s="57"/>
      <c r="AA1369" s="57"/>
      <c r="AB1369" s="57"/>
      <c r="AC1369" s="57"/>
      <c r="AD1369" s="57"/>
      <c r="AE1369" s="57"/>
      <c r="AF1369" s="64"/>
      <c r="AG1369" s="64"/>
      <c r="AH1369" s="64"/>
      <c r="AI1369" s="64"/>
      <c r="AJ1369" s="61"/>
      <c r="AL1369" s="62"/>
      <c r="AM1369" s="24"/>
      <c r="AS1369" s="24"/>
      <c r="AT1369" s="24"/>
      <c r="AU1369" s="24"/>
      <c r="AV1369" s="24"/>
      <c r="AW1369" s="24"/>
      <c r="AX1369" s="24"/>
      <c r="AZ1369" s="171"/>
      <c r="BA1369" s="171"/>
      <c r="BB1369" s="57"/>
      <c r="BC1369" s="203"/>
      <c r="BD1369" s="24"/>
      <c r="BE1369" s="151"/>
      <c r="BG1369" s="151"/>
      <c r="BI1369" s="151"/>
      <c r="BL1369" s="152"/>
    </row>
    <row r="1370" spans="1:64" s="169" customFormat="1">
      <c r="A1370" s="24"/>
      <c r="B1370" s="24"/>
      <c r="C1370" s="57"/>
      <c r="D1370" s="57"/>
      <c r="E1370" s="57"/>
      <c r="F1370" s="57"/>
      <c r="G1370" s="57"/>
      <c r="H1370" s="57"/>
      <c r="I1370" s="57"/>
      <c r="J1370" s="57"/>
      <c r="K1370" s="57"/>
      <c r="L1370" s="57"/>
      <c r="M1370" s="57"/>
      <c r="N1370" s="57"/>
      <c r="O1370" s="63"/>
      <c r="P1370" s="57"/>
      <c r="Q1370" s="57"/>
      <c r="R1370" s="57"/>
      <c r="S1370" s="57"/>
      <c r="T1370" s="57"/>
      <c r="U1370" s="57"/>
      <c r="V1370" s="57"/>
      <c r="W1370" s="57"/>
      <c r="X1370" s="57"/>
      <c r="Y1370" s="57"/>
      <c r="Z1370" s="57"/>
      <c r="AA1370" s="57"/>
      <c r="AB1370" s="57"/>
      <c r="AC1370" s="57"/>
      <c r="AD1370" s="57"/>
      <c r="AE1370" s="57"/>
      <c r="AF1370" s="64"/>
      <c r="AG1370" s="64"/>
      <c r="AH1370" s="64"/>
      <c r="AI1370" s="64"/>
      <c r="AJ1370" s="61"/>
      <c r="AL1370" s="62"/>
      <c r="AM1370" s="24"/>
      <c r="AS1370" s="24"/>
      <c r="AT1370" s="24"/>
      <c r="AU1370" s="24"/>
      <c r="AV1370" s="24"/>
      <c r="AW1370" s="24"/>
      <c r="AX1370" s="24"/>
      <c r="AZ1370" s="171"/>
      <c r="BA1370" s="171"/>
      <c r="BB1370" s="57"/>
      <c r="BC1370" s="203"/>
      <c r="BD1370" s="24"/>
      <c r="BE1370" s="151"/>
      <c r="BG1370" s="151"/>
      <c r="BI1370" s="151"/>
      <c r="BL1370" s="152"/>
    </row>
    <row r="1371" spans="1:64" s="169" customFormat="1">
      <c r="A1371" s="24"/>
      <c r="B1371" s="24"/>
      <c r="C1371" s="57"/>
      <c r="D1371" s="57"/>
      <c r="E1371" s="57"/>
      <c r="F1371" s="57"/>
      <c r="G1371" s="57"/>
      <c r="H1371" s="57"/>
      <c r="I1371" s="57"/>
      <c r="J1371" s="57"/>
      <c r="K1371" s="57"/>
      <c r="L1371" s="57"/>
      <c r="M1371" s="57"/>
      <c r="N1371" s="57"/>
      <c r="O1371" s="63"/>
      <c r="P1371" s="57"/>
      <c r="Q1371" s="57"/>
      <c r="R1371" s="57"/>
      <c r="S1371" s="57"/>
      <c r="T1371" s="57"/>
      <c r="U1371" s="57"/>
      <c r="V1371" s="57"/>
      <c r="W1371" s="57"/>
      <c r="X1371" s="57"/>
      <c r="Y1371" s="57"/>
      <c r="Z1371" s="57"/>
      <c r="AA1371" s="57"/>
      <c r="AB1371" s="57"/>
      <c r="AC1371" s="57"/>
      <c r="AD1371" s="57"/>
      <c r="AE1371" s="57"/>
      <c r="AF1371" s="64"/>
      <c r="AG1371" s="64"/>
      <c r="AH1371" s="64"/>
      <c r="AI1371" s="64"/>
      <c r="AJ1371" s="61"/>
      <c r="AL1371" s="62"/>
      <c r="AM1371" s="24"/>
      <c r="AS1371" s="24"/>
      <c r="AT1371" s="24"/>
      <c r="AU1371" s="24"/>
      <c r="AV1371" s="24"/>
      <c r="AW1371" s="24"/>
      <c r="AX1371" s="24"/>
      <c r="AZ1371" s="171"/>
      <c r="BA1371" s="171"/>
      <c r="BB1371" s="57"/>
      <c r="BC1371" s="203"/>
      <c r="BD1371" s="24"/>
      <c r="BE1371" s="151"/>
      <c r="BG1371" s="151"/>
      <c r="BI1371" s="151"/>
      <c r="BL1371" s="152"/>
    </row>
    <row r="1372" spans="1:64" s="169" customFormat="1">
      <c r="A1372" s="24"/>
      <c r="B1372" s="24"/>
      <c r="C1372" s="57"/>
      <c r="D1372" s="57"/>
      <c r="E1372" s="57"/>
      <c r="F1372" s="57"/>
      <c r="G1372" s="57"/>
      <c r="H1372" s="57"/>
      <c r="I1372" s="57"/>
      <c r="J1372" s="57"/>
      <c r="K1372" s="57"/>
      <c r="L1372" s="57"/>
      <c r="M1372" s="57"/>
      <c r="N1372" s="57"/>
      <c r="O1372" s="63"/>
      <c r="P1372" s="57"/>
      <c r="Q1372" s="57"/>
      <c r="R1372" s="57"/>
      <c r="S1372" s="57"/>
      <c r="T1372" s="57"/>
      <c r="U1372" s="57"/>
      <c r="V1372" s="57"/>
      <c r="W1372" s="57"/>
      <c r="X1372" s="57"/>
      <c r="Y1372" s="57"/>
      <c r="Z1372" s="57"/>
      <c r="AA1372" s="57"/>
      <c r="AB1372" s="57"/>
      <c r="AC1372" s="57"/>
      <c r="AD1372" s="57"/>
      <c r="AE1372" s="57"/>
      <c r="AF1372" s="64"/>
      <c r="AG1372" s="64"/>
      <c r="AH1372" s="64"/>
      <c r="AI1372" s="64"/>
      <c r="AJ1372" s="61"/>
      <c r="AL1372" s="62"/>
      <c r="AM1372" s="24"/>
      <c r="AS1372" s="24"/>
      <c r="AT1372" s="24"/>
      <c r="AU1372" s="24"/>
      <c r="AV1372" s="24"/>
      <c r="AW1372" s="24"/>
      <c r="AX1372" s="24"/>
      <c r="AZ1372" s="171"/>
      <c r="BA1372" s="171"/>
      <c r="BB1372" s="57"/>
      <c r="BC1372" s="203"/>
      <c r="BD1372" s="24"/>
      <c r="BE1372" s="151"/>
      <c r="BG1372" s="151"/>
      <c r="BI1372" s="151"/>
      <c r="BL1372" s="152"/>
    </row>
    <row r="1373" spans="1:64" s="169" customFormat="1">
      <c r="A1373" s="24"/>
      <c r="B1373" s="24"/>
      <c r="C1373" s="57"/>
      <c r="D1373" s="57"/>
      <c r="E1373" s="57"/>
      <c r="F1373" s="57"/>
      <c r="G1373" s="57"/>
      <c r="H1373" s="57"/>
      <c r="I1373" s="57"/>
      <c r="J1373" s="57"/>
      <c r="K1373" s="57"/>
      <c r="L1373" s="57"/>
      <c r="M1373" s="57"/>
      <c r="N1373" s="57"/>
      <c r="O1373" s="63"/>
      <c r="P1373" s="57"/>
      <c r="Q1373" s="57"/>
      <c r="R1373" s="57"/>
      <c r="S1373" s="57"/>
      <c r="T1373" s="57"/>
      <c r="U1373" s="57"/>
      <c r="V1373" s="57"/>
      <c r="W1373" s="57"/>
      <c r="X1373" s="57"/>
      <c r="Y1373" s="57"/>
      <c r="Z1373" s="57"/>
      <c r="AA1373" s="57"/>
      <c r="AB1373" s="57"/>
      <c r="AC1373" s="57"/>
      <c r="AD1373" s="57"/>
      <c r="AE1373" s="57"/>
      <c r="AF1373" s="64"/>
      <c r="AG1373" s="64"/>
      <c r="AH1373" s="64"/>
      <c r="AI1373" s="64"/>
      <c r="AJ1373" s="61"/>
      <c r="AL1373" s="62"/>
      <c r="AM1373" s="24"/>
      <c r="AS1373" s="24"/>
      <c r="AT1373" s="24"/>
      <c r="AU1373" s="24"/>
      <c r="AV1373" s="24"/>
      <c r="AW1373" s="24"/>
      <c r="AX1373" s="24"/>
      <c r="AZ1373" s="171"/>
      <c r="BA1373" s="171"/>
      <c r="BB1373" s="57"/>
      <c r="BC1373" s="203"/>
      <c r="BD1373" s="24"/>
      <c r="BE1373" s="151"/>
      <c r="BG1373" s="151"/>
      <c r="BI1373" s="151"/>
      <c r="BL1373" s="152"/>
    </row>
    <row r="1374" spans="1:64" s="169" customFormat="1">
      <c r="A1374" s="24"/>
      <c r="B1374" s="24"/>
      <c r="C1374" s="57"/>
      <c r="D1374" s="57"/>
      <c r="E1374" s="57"/>
      <c r="F1374" s="57"/>
      <c r="G1374" s="57"/>
      <c r="H1374" s="57"/>
      <c r="I1374" s="57"/>
      <c r="J1374" s="57"/>
      <c r="K1374" s="57"/>
      <c r="L1374" s="57"/>
      <c r="M1374" s="57"/>
      <c r="N1374" s="57"/>
      <c r="O1374" s="63"/>
      <c r="P1374" s="57"/>
      <c r="Q1374" s="57"/>
      <c r="R1374" s="57"/>
      <c r="S1374" s="57"/>
      <c r="T1374" s="57"/>
      <c r="U1374" s="57"/>
      <c r="V1374" s="57"/>
      <c r="W1374" s="57"/>
      <c r="X1374" s="57"/>
      <c r="Y1374" s="57"/>
      <c r="Z1374" s="57"/>
      <c r="AA1374" s="57"/>
      <c r="AB1374" s="57"/>
      <c r="AC1374" s="57"/>
      <c r="AD1374" s="57"/>
      <c r="AE1374" s="57"/>
      <c r="AF1374" s="64"/>
      <c r="AG1374" s="64"/>
      <c r="AH1374" s="64"/>
      <c r="AI1374" s="64"/>
      <c r="AJ1374" s="61"/>
      <c r="AL1374" s="62"/>
      <c r="AM1374" s="24"/>
      <c r="AS1374" s="24"/>
      <c r="AT1374" s="24"/>
      <c r="AU1374" s="24"/>
      <c r="AV1374" s="24"/>
      <c r="AW1374" s="24"/>
      <c r="AX1374" s="24"/>
      <c r="AZ1374" s="171"/>
      <c r="BA1374" s="171"/>
      <c r="BB1374" s="57"/>
      <c r="BC1374" s="203"/>
      <c r="BD1374" s="24"/>
      <c r="BE1374" s="151"/>
      <c r="BG1374" s="151"/>
      <c r="BI1374" s="151"/>
      <c r="BL1374" s="152"/>
    </row>
    <row r="1375" spans="1:64" s="169" customFormat="1">
      <c r="A1375" s="24"/>
      <c r="B1375" s="24"/>
      <c r="C1375" s="57"/>
      <c r="D1375" s="57"/>
      <c r="E1375" s="57"/>
      <c r="F1375" s="57"/>
      <c r="G1375" s="57"/>
      <c r="H1375" s="57"/>
      <c r="I1375" s="57"/>
      <c r="J1375" s="57"/>
      <c r="K1375" s="57"/>
      <c r="L1375" s="57"/>
      <c r="M1375" s="57"/>
      <c r="N1375" s="57"/>
      <c r="O1375" s="63"/>
      <c r="P1375" s="57"/>
      <c r="Q1375" s="57"/>
      <c r="R1375" s="57"/>
      <c r="S1375" s="57"/>
      <c r="T1375" s="57"/>
      <c r="U1375" s="57"/>
      <c r="V1375" s="57"/>
      <c r="W1375" s="57"/>
      <c r="X1375" s="57"/>
      <c r="Y1375" s="57"/>
      <c r="Z1375" s="57"/>
      <c r="AA1375" s="57"/>
      <c r="AB1375" s="57"/>
      <c r="AC1375" s="57"/>
      <c r="AD1375" s="57"/>
      <c r="AE1375" s="57"/>
      <c r="AF1375" s="64"/>
      <c r="AG1375" s="64"/>
      <c r="AH1375" s="64"/>
      <c r="AI1375" s="64"/>
      <c r="AJ1375" s="61"/>
      <c r="AL1375" s="62"/>
      <c r="AM1375" s="24"/>
      <c r="AS1375" s="24"/>
      <c r="AT1375" s="24"/>
      <c r="AU1375" s="24"/>
      <c r="AV1375" s="24"/>
      <c r="AW1375" s="24"/>
      <c r="AX1375" s="24"/>
      <c r="AZ1375" s="171"/>
      <c r="BA1375" s="171"/>
      <c r="BB1375" s="57"/>
      <c r="BC1375" s="203"/>
      <c r="BD1375" s="24"/>
      <c r="BE1375" s="151"/>
      <c r="BG1375" s="151"/>
      <c r="BI1375" s="151"/>
      <c r="BL1375" s="152"/>
    </row>
    <row r="1376" spans="1:64" s="169" customFormat="1">
      <c r="A1376" s="24"/>
      <c r="B1376" s="24"/>
      <c r="C1376" s="57"/>
      <c r="D1376" s="57"/>
      <c r="E1376" s="57"/>
      <c r="F1376" s="57"/>
      <c r="G1376" s="57"/>
      <c r="H1376" s="57"/>
      <c r="I1376" s="57"/>
      <c r="J1376" s="57"/>
      <c r="K1376" s="57"/>
      <c r="L1376" s="57"/>
      <c r="M1376" s="57"/>
      <c r="N1376" s="57"/>
      <c r="O1376" s="63"/>
      <c r="P1376" s="57"/>
      <c r="Q1376" s="57"/>
      <c r="R1376" s="57"/>
      <c r="S1376" s="57"/>
      <c r="T1376" s="57"/>
      <c r="U1376" s="57"/>
      <c r="V1376" s="57"/>
      <c r="W1376" s="57"/>
      <c r="X1376" s="57"/>
      <c r="Y1376" s="57"/>
      <c r="Z1376" s="57"/>
      <c r="AA1376" s="57"/>
      <c r="AB1376" s="57"/>
      <c r="AC1376" s="57"/>
      <c r="AD1376" s="57"/>
      <c r="AE1376" s="57"/>
      <c r="AF1376" s="64"/>
      <c r="AG1376" s="64"/>
      <c r="AH1376" s="64"/>
      <c r="AI1376" s="64"/>
      <c r="AJ1376" s="61"/>
      <c r="AL1376" s="62"/>
      <c r="AM1376" s="24"/>
      <c r="AS1376" s="24"/>
      <c r="AT1376" s="24"/>
      <c r="AU1376" s="24"/>
      <c r="AV1376" s="24"/>
      <c r="AW1376" s="24"/>
      <c r="AX1376" s="24"/>
      <c r="AZ1376" s="171"/>
      <c r="BA1376" s="171"/>
      <c r="BB1376" s="57"/>
      <c r="BC1376" s="203"/>
      <c r="BD1376" s="24"/>
      <c r="BE1376" s="151"/>
      <c r="BG1376" s="151"/>
      <c r="BI1376" s="151"/>
      <c r="BL1376" s="152"/>
    </row>
    <row r="1377" spans="1:64" s="169" customFormat="1">
      <c r="A1377" s="24"/>
      <c r="B1377" s="24"/>
      <c r="C1377" s="57"/>
      <c r="D1377" s="57"/>
      <c r="E1377" s="57"/>
      <c r="F1377" s="57"/>
      <c r="G1377" s="57"/>
      <c r="H1377" s="57"/>
      <c r="I1377" s="57"/>
      <c r="J1377" s="57"/>
      <c r="K1377" s="57"/>
      <c r="L1377" s="57"/>
      <c r="M1377" s="57"/>
      <c r="N1377" s="57"/>
      <c r="O1377" s="63"/>
      <c r="P1377" s="57"/>
      <c r="Q1377" s="57"/>
      <c r="R1377" s="57"/>
      <c r="S1377" s="57"/>
      <c r="T1377" s="57"/>
      <c r="U1377" s="57"/>
      <c r="V1377" s="57"/>
      <c r="W1377" s="57"/>
      <c r="X1377" s="57"/>
      <c r="Y1377" s="57"/>
      <c r="Z1377" s="57"/>
      <c r="AA1377" s="57"/>
      <c r="AB1377" s="57"/>
      <c r="AC1377" s="57"/>
      <c r="AD1377" s="57"/>
      <c r="AE1377" s="57"/>
      <c r="AF1377" s="64"/>
      <c r="AG1377" s="64"/>
      <c r="AH1377" s="64"/>
      <c r="AI1377" s="64"/>
      <c r="AJ1377" s="61"/>
      <c r="AL1377" s="62"/>
      <c r="AM1377" s="24"/>
      <c r="AS1377" s="24"/>
      <c r="AT1377" s="24"/>
      <c r="AU1377" s="24"/>
      <c r="AV1377" s="24"/>
      <c r="AW1377" s="24"/>
      <c r="AX1377" s="24"/>
      <c r="AZ1377" s="171"/>
      <c r="BA1377" s="171"/>
      <c r="BB1377" s="57"/>
      <c r="BC1377" s="203"/>
      <c r="BD1377" s="24"/>
      <c r="BE1377" s="151"/>
      <c r="BG1377" s="151"/>
      <c r="BI1377" s="151"/>
      <c r="BL1377" s="152"/>
    </row>
    <row r="1378" spans="1:64" s="169" customFormat="1">
      <c r="A1378" s="24"/>
      <c r="B1378" s="24"/>
      <c r="C1378" s="57"/>
      <c r="D1378" s="57"/>
      <c r="E1378" s="57"/>
      <c r="F1378" s="57"/>
      <c r="G1378" s="57"/>
      <c r="H1378" s="57"/>
      <c r="I1378" s="57"/>
      <c r="J1378" s="57"/>
      <c r="K1378" s="57"/>
      <c r="L1378" s="57"/>
      <c r="M1378" s="57"/>
      <c r="N1378" s="57"/>
      <c r="O1378" s="63"/>
      <c r="P1378" s="57"/>
      <c r="Q1378" s="57"/>
      <c r="R1378" s="57"/>
      <c r="S1378" s="57"/>
      <c r="T1378" s="57"/>
      <c r="U1378" s="57"/>
      <c r="V1378" s="57"/>
      <c r="W1378" s="57"/>
      <c r="X1378" s="57"/>
      <c r="Y1378" s="57"/>
      <c r="Z1378" s="57"/>
      <c r="AA1378" s="57"/>
      <c r="AB1378" s="57"/>
      <c r="AC1378" s="57"/>
      <c r="AD1378" s="57"/>
      <c r="AE1378" s="57"/>
      <c r="AF1378" s="64"/>
      <c r="AG1378" s="64"/>
      <c r="AH1378" s="64"/>
      <c r="AI1378" s="64"/>
      <c r="AJ1378" s="61"/>
      <c r="AL1378" s="62"/>
      <c r="AM1378" s="24"/>
      <c r="AS1378" s="24"/>
      <c r="AT1378" s="24"/>
      <c r="AU1378" s="24"/>
      <c r="AV1378" s="24"/>
      <c r="AW1378" s="24"/>
      <c r="AX1378" s="24"/>
      <c r="AZ1378" s="171"/>
      <c r="BA1378" s="171"/>
      <c r="BB1378" s="57"/>
      <c r="BC1378" s="203"/>
      <c r="BD1378" s="24"/>
      <c r="BE1378" s="151"/>
      <c r="BG1378" s="151"/>
      <c r="BI1378" s="151"/>
      <c r="BL1378" s="152"/>
    </row>
    <row r="1379" spans="1:64" s="169" customFormat="1">
      <c r="A1379" s="24"/>
      <c r="B1379" s="24"/>
      <c r="C1379" s="57"/>
      <c r="D1379" s="57"/>
      <c r="E1379" s="57"/>
      <c r="F1379" s="57"/>
      <c r="G1379" s="57"/>
      <c r="H1379" s="57"/>
      <c r="I1379" s="57"/>
      <c r="J1379" s="57"/>
      <c r="K1379" s="57"/>
      <c r="L1379" s="57"/>
      <c r="M1379" s="57"/>
      <c r="N1379" s="57"/>
      <c r="O1379" s="63"/>
      <c r="P1379" s="57"/>
      <c r="Q1379" s="57"/>
      <c r="R1379" s="57"/>
      <c r="S1379" s="57"/>
      <c r="T1379" s="57"/>
      <c r="U1379" s="57"/>
      <c r="V1379" s="57"/>
      <c r="W1379" s="57"/>
      <c r="X1379" s="57"/>
      <c r="Y1379" s="57"/>
      <c r="Z1379" s="57"/>
      <c r="AA1379" s="57"/>
      <c r="AB1379" s="57"/>
      <c r="AC1379" s="57"/>
      <c r="AD1379" s="57"/>
      <c r="AE1379" s="57"/>
      <c r="AF1379" s="64"/>
      <c r="AG1379" s="64"/>
      <c r="AH1379" s="64"/>
      <c r="AI1379" s="64"/>
      <c r="AJ1379" s="61"/>
      <c r="AL1379" s="62"/>
      <c r="AM1379" s="24"/>
      <c r="AS1379" s="24"/>
      <c r="AT1379" s="24"/>
      <c r="AU1379" s="24"/>
      <c r="AV1379" s="24"/>
      <c r="AW1379" s="24"/>
      <c r="AX1379" s="24"/>
      <c r="AZ1379" s="171"/>
      <c r="BA1379" s="171"/>
      <c r="BB1379" s="57"/>
      <c r="BC1379" s="203"/>
      <c r="BD1379" s="24"/>
      <c r="BE1379" s="151"/>
      <c r="BG1379" s="151"/>
      <c r="BI1379" s="151"/>
      <c r="BL1379" s="152"/>
    </row>
    <row r="1380" spans="1:64" s="169" customFormat="1">
      <c r="A1380" s="24"/>
      <c r="B1380" s="24"/>
      <c r="C1380" s="57"/>
      <c r="D1380" s="57"/>
      <c r="E1380" s="57"/>
      <c r="F1380" s="57"/>
      <c r="G1380" s="57"/>
      <c r="H1380" s="57"/>
      <c r="I1380" s="57"/>
      <c r="J1380" s="57"/>
      <c r="K1380" s="57"/>
      <c r="L1380" s="57"/>
      <c r="M1380" s="57"/>
      <c r="N1380" s="57"/>
      <c r="O1380" s="63"/>
      <c r="P1380" s="57"/>
      <c r="Q1380" s="57"/>
      <c r="R1380" s="57"/>
      <c r="S1380" s="57"/>
      <c r="T1380" s="57"/>
      <c r="U1380" s="57"/>
      <c r="V1380" s="57"/>
      <c r="W1380" s="57"/>
      <c r="X1380" s="57"/>
      <c r="Y1380" s="57"/>
      <c r="Z1380" s="57"/>
      <c r="AA1380" s="57"/>
      <c r="AB1380" s="57"/>
      <c r="AC1380" s="57"/>
      <c r="AD1380" s="57"/>
      <c r="AE1380" s="57"/>
      <c r="AF1380" s="64"/>
      <c r="AG1380" s="64"/>
      <c r="AH1380" s="64"/>
      <c r="AI1380" s="64"/>
      <c r="AJ1380" s="61"/>
      <c r="AL1380" s="62"/>
      <c r="AM1380" s="24"/>
      <c r="AS1380" s="24"/>
      <c r="AT1380" s="24"/>
      <c r="AU1380" s="24"/>
      <c r="AV1380" s="24"/>
      <c r="AW1380" s="24"/>
      <c r="AX1380" s="24"/>
      <c r="AZ1380" s="171"/>
      <c r="BA1380" s="171"/>
      <c r="BB1380" s="57"/>
      <c r="BC1380" s="203"/>
      <c r="BD1380" s="24"/>
      <c r="BE1380" s="151"/>
      <c r="BG1380" s="151"/>
      <c r="BI1380" s="151"/>
      <c r="BL1380" s="152"/>
    </row>
    <row r="1381" spans="1:64" s="169" customFormat="1">
      <c r="A1381" s="24"/>
      <c r="B1381" s="24"/>
      <c r="C1381" s="57"/>
      <c r="D1381" s="57"/>
      <c r="E1381" s="57"/>
      <c r="F1381" s="57"/>
      <c r="G1381" s="57"/>
      <c r="H1381" s="57"/>
      <c r="I1381" s="57"/>
      <c r="J1381" s="57"/>
      <c r="K1381" s="57"/>
      <c r="L1381" s="57"/>
      <c r="M1381" s="57"/>
      <c r="N1381" s="57"/>
      <c r="O1381" s="63"/>
      <c r="P1381" s="57"/>
      <c r="Q1381" s="57"/>
      <c r="R1381" s="57"/>
      <c r="S1381" s="57"/>
      <c r="T1381" s="57"/>
      <c r="U1381" s="57"/>
      <c r="V1381" s="57"/>
      <c r="W1381" s="57"/>
      <c r="X1381" s="57"/>
      <c r="Y1381" s="57"/>
      <c r="Z1381" s="57"/>
      <c r="AA1381" s="57"/>
      <c r="AB1381" s="57"/>
      <c r="AC1381" s="57"/>
      <c r="AD1381" s="57"/>
      <c r="AE1381" s="57"/>
      <c r="AF1381" s="64"/>
      <c r="AG1381" s="64"/>
      <c r="AH1381" s="64"/>
      <c r="AI1381" s="64"/>
      <c r="AJ1381" s="61"/>
      <c r="AL1381" s="62"/>
      <c r="AM1381" s="24"/>
      <c r="AS1381" s="24"/>
      <c r="AT1381" s="24"/>
      <c r="AU1381" s="24"/>
      <c r="AV1381" s="24"/>
      <c r="AW1381" s="24"/>
      <c r="AX1381" s="24"/>
      <c r="AZ1381" s="171"/>
      <c r="BA1381" s="171"/>
      <c r="BB1381" s="57"/>
      <c r="BC1381" s="203"/>
      <c r="BD1381" s="24"/>
      <c r="BE1381" s="151"/>
      <c r="BG1381" s="151"/>
      <c r="BI1381" s="151"/>
      <c r="BL1381" s="152"/>
    </row>
    <row r="1382" spans="1:64" s="169" customFormat="1">
      <c r="A1382" s="24"/>
      <c r="B1382" s="24"/>
      <c r="C1382" s="57"/>
      <c r="D1382" s="57"/>
      <c r="E1382" s="57"/>
      <c r="F1382" s="57"/>
      <c r="G1382" s="57"/>
      <c r="H1382" s="57"/>
      <c r="I1382" s="57"/>
      <c r="J1382" s="57"/>
      <c r="K1382" s="57"/>
      <c r="L1382" s="57"/>
      <c r="M1382" s="57"/>
      <c r="N1382" s="57"/>
      <c r="O1382" s="63"/>
      <c r="P1382" s="57"/>
      <c r="Q1382" s="57"/>
      <c r="R1382" s="57"/>
      <c r="S1382" s="57"/>
      <c r="T1382" s="57"/>
      <c r="U1382" s="57"/>
      <c r="V1382" s="57"/>
      <c r="W1382" s="57"/>
      <c r="X1382" s="57"/>
      <c r="Y1382" s="57"/>
      <c r="Z1382" s="57"/>
      <c r="AA1382" s="57"/>
      <c r="AB1382" s="57"/>
      <c r="AC1382" s="57"/>
      <c r="AD1382" s="57"/>
      <c r="AE1382" s="57"/>
      <c r="AF1382" s="64"/>
      <c r="AG1382" s="64"/>
      <c r="AH1382" s="64"/>
      <c r="AI1382" s="64"/>
      <c r="AJ1382" s="61"/>
      <c r="AL1382" s="62"/>
      <c r="AM1382" s="24"/>
      <c r="AS1382" s="24"/>
      <c r="AT1382" s="24"/>
      <c r="AU1382" s="24"/>
      <c r="AV1382" s="24"/>
      <c r="AW1382" s="24"/>
      <c r="AX1382" s="24"/>
      <c r="AZ1382" s="171"/>
      <c r="BA1382" s="171"/>
      <c r="BB1382" s="57"/>
      <c r="BC1382" s="203"/>
      <c r="BD1382" s="24"/>
      <c r="BE1382" s="151"/>
      <c r="BG1382" s="151"/>
      <c r="BI1382" s="151"/>
      <c r="BL1382" s="152"/>
    </row>
    <row r="1383" spans="1:64" s="169" customFormat="1">
      <c r="A1383" s="24"/>
      <c r="B1383" s="24"/>
      <c r="C1383" s="57"/>
      <c r="D1383" s="57"/>
      <c r="E1383" s="57"/>
      <c r="F1383" s="57"/>
      <c r="G1383" s="57"/>
      <c r="H1383" s="57"/>
      <c r="I1383" s="57"/>
      <c r="J1383" s="57"/>
      <c r="K1383" s="57"/>
      <c r="L1383" s="57"/>
      <c r="M1383" s="57"/>
      <c r="N1383" s="57"/>
      <c r="O1383" s="63"/>
      <c r="P1383" s="57"/>
      <c r="Q1383" s="57"/>
      <c r="R1383" s="57"/>
      <c r="S1383" s="57"/>
      <c r="T1383" s="57"/>
      <c r="U1383" s="57"/>
      <c r="V1383" s="57"/>
      <c r="W1383" s="57"/>
      <c r="X1383" s="57"/>
      <c r="Y1383" s="57"/>
      <c r="Z1383" s="57"/>
      <c r="AA1383" s="57"/>
      <c r="AB1383" s="57"/>
      <c r="AC1383" s="57"/>
      <c r="AD1383" s="57"/>
      <c r="AE1383" s="57"/>
      <c r="AF1383" s="64"/>
      <c r="AG1383" s="64"/>
      <c r="AH1383" s="64"/>
      <c r="AI1383" s="64"/>
      <c r="AJ1383" s="61"/>
      <c r="AL1383" s="62"/>
      <c r="AM1383" s="24"/>
      <c r="AS1383" s="24"/>
      <c r="AT1383" s="24"/>
      <c r="AU1383" s="24"/>
      <c r="AV1383" s="24"/>
      <c r="AW1383" s="24"/>
      <c r="AX1383" s="24"/>
      <c r="AZ1383" s="171"/>
      <c r="BA1383" s="171"/>
      <c r="BB1383" s="57"/>
      <c r="BC1383" s="203"/>
      <c r="BD1383" s="24"/>
      <c r="BE1383" s="151"/>
      <c r="BG1383" s="151"/>
      <c r="BI1383" s="151"/>
      <c r="BL1383" s="152"/>
    </row>
    <row r="1384" spans="1:64" s="169" customFormat="1">
      <c r="A1384" s="24"/>
      <c r="B1384" s="24"/>
      <c r="C1384" s="57"/>
      <c r="D1384" s="57"/>
      <c r="E1384" s="57"/>
      <c r="F1384" s="57"/>
      <c r="G1384" s="57"/>
      <c r="H1384" s="57"/>
      <c r="I1384" s="57"/>
      <c r="J1384" s="57"/>
      <c r="K1384" s="57"/>
      <c r="L1384" s="57"/>
      <c r="M1384" s="57"/>
      <c r="N1384" s="57"/>
      <c r="O1384" s="63"/>
      <c r="P1384" s="57"/>
      <c r="Q1384" s="57"/>
      <c r="R1384" s="57"/>
      <c r="S1384" s="57"/>
      <c r="T1384" s="57"/>
      <c r="U1384" s="57"/>
      <c r="V1384" s="57"/>
      <c r="W1384" s="57"/>
      <c r="X1384" s="57"/>
      <c r="Y1384" s="57"/>
      <c r="Z1384" s="57"/>
      <c r="AA1384" s="57"/>
      <c r="AB1384" s="57"/>
      <c r="AC1384" s="57"/>
      <c r="AD1384" s="57"/>
      <c r="AE1384" s="57"/>
      <c r="AF1384" s="64"/>
      <c r="AG1384" s="64"/>
      <c r="AH1384" s="64"/>
      <c r="AI1384" s="64"/>
      <c r="AJ1384" s="61"/>
      <c r="AL1384" s="62"/>
      <c r="AM1384" s="24"/>
      <c r="AS1384" s="24"/>
      <c r="AT1384" s="24"/>
      <c r="AU1384" s="24"/>
      <c r="AV1384" s="24"/>
      <c r="AW1384" s="24"/>
      <c r="AX1384" s="24"/>
      <c r="AZ1384" s="171"/>
      <c r="BA1384" s="171"/>
      <c r="BB1384" s="57"/>
      <c r="BC1384" s="203"/>
      <c r="BD1384" s="24"/>
      <c r="BE1384" s="151"/>
      <c r="BG1384" s="151"/>
      <c r="BI1384" s="151"/>
      <c r="BL1384" s="152"/>
    </row>
    <row r="1385" spans="1:64" s="169" customFormat="1">
      <c r="A1385" s="24"/>
      <c r="B1385" s="24"/>
      <c r="C1385" s="57"/>
      <c r="D1385" s="57"/>
      <c r="E1385" s="57"/>
      <c r="F1385" s="57"/>
      <c r="G1385" s="57"/>
      <c r="H1385" s="57"/>
      <c r="I1385" s="57"/>
      <c r="J1385" s="57"/>
      <c r="K1385" s="57"/>
      <c r="L1385" s="57"/>
      <c r="M1385" s="57"/>
      <c r="N1385" s="57"/>
      <c r="O1385" s="63"/>
      <c r="P1385" s="57"/>
      <c r="Q1385" s="57"/>
      <c r="R1385" s="57"/>
      <c r="S1385" s="57"/>
      <c r="T1385" s="57"/>
      <c r="U1385" s="57"/>
      <c r="V1385" s="57"/>
      <c r="W1385" s="57"/>
      <c r="X1385" s="57"/>
      <c r="Y1385" s="57"/>
      <c r="Z1385" s="57"/>
      <c r="AA1385" s="57"/>
      <c r="AB1385" s="57"/>
      <c r="AC1385" s="57"/>
      <c r="AD1385" s="57"/>
      <c r="AE1385" s="57"/>
      <c r="AF1385" s="64"/>
      <c r="AG1385" s="64"/>
      <c r="AH1385" s="64"/>
      <c r="AI1385" s="64"/>
      <c r="AJ1385" s="61"/>
      <c r="AL1385" s="62"/>
      <c r="AM1385" s="24"/>
      <c r="AS1385" s="24"/>
      <c r="AT1385" s="24"/>
      <c r="AU1385" s="24"/>
      <c r="AV1385" s="24"/>
      <c r="AW1385" s="24"/>
      <c r="AX1385" s="24"/>
      <c r="AZ1385" s="171"/>
      <c r="BA1385" s="171"/>
      <c r="BB1385" s="57"/>
      <c r="BC1385" s="203"/>
      <c r="BD1385" s="24"/>
      <c r="BE1385" s="151"/>
      <c r="BG1385" s="151"/>
      <c r="BI1385" s="151"/>
      <c r="BL1385" s="152"/>
    </row>
    <row r="1386" spans="1:64" s="169" customFormat="1">
      <c r="A1386" s="24"/>
      <c r="B1386" s="24"/>
      <c r="C1386" s="57"/>
      <c r="D1386" s="57"/>
      <c r="E1386" s="57"/>
      <c r="F1386" s="57"/>
      <c r="G1386" s="57"/>
      <c r="H1386" s="57"/>
      <c r="I1386" s="57"/>
      <c r="J1386" s="57"/>
      <c r="K1386" s="57"/>
      <c r="L1386" s="57"/>
      <c r="M1386" s="57"/>
      <c r="N1386" s="57"/>
      <c r="O1386" s="63"/>
      <c r="P1386" s="57"/>
      <c r="Q1386" s="57"/>
      <c r="R1386" s="57"/>
      <c r="S1386" s="57"/>
      <c r="T1386" s="57"/>
      <c r="U1386" s="57"/>
      <c r="V1386" s="57"/>
      <c r="W1386" s="57"/>
      <c r="X1386" s="57"/>
      <c r="Y1386" s="57"/>
      <c r="Z1386" s="57"/>
      <c r="AA1386" s="57"/>
      <c r="AB1386" s="57"/>
      <c r="AC1386" s="57"/>
      <c r="AD1386" s="57"/>
      <c r="AE1386" s="57"/>
      <c r="AF1386" s="64"/>
      <c r="AG1386" s="64"/>
      <c r="AH1386" s="64"/>
      <c r="AI1386" s="64"/>
      <c r="AJ1386" s="61"/>
      <c r="AL1386" s="62"/>
      <c r="AM1386" s="24"/>
      <c r="AS1386" s="24"/>
      <c r="AT1386" s="24"/>
      <c r="AU1386" s="24"/>
      <c r="AV1386" s="24"/>
      <c r="AW1386" s="24"/>
      <c r="AX1386" s="24"/>
      <c r="AZ1386" s="171"/>
      <c r="BA1386" s="171"/>
      <c r="BB1386" s="57"/>
      <c r="BC1386" s="203"/>
      <c r="BD1386" s="24"/>
      <c r="BE1386" s="151"/>
      <c r="BG1386" s="151"/>
      <c r="BI1386" s="151"/>
      <c r="BL1386" s="152"/>
    </row>
    <row r="1387" spans="1:64" s="169" customFormat="1">
      <c r="A1387" s="24"/>
      <c r="B1387" s="24"/>
      <c r="C1387" s="57"/>
      <c r="D1387" s="57"/>
      <c r="E1387" s="57"/>
      <c r="F1387" s="57"/>
      <c r="G1387" s="57"/>
      <c r="H1387" s="57"/>
      <c r="I1387" s="57"/>
      <c r="J1387" s="57"/>
      <c r="K1387" s="57"/>
      <c r="L1387" s="57"/>
      <c r="M1387" s="57"/>
      <c r="N1387" s="57"/>
      <c r="O1387" s="63"/>
      <c r="P1387" s="57"/>
      <c r="Q1387" s="57"/>
      <c r="R1387" s="57"/>
      <c r="S1387" s="57"/>
      <c r="T1387" s="57"/>
      <c r="U1387" s="57"/>
      <c r="V1387" s="57"/>
      <c r="W1387" s="57"/>
      <c r="X1387" s="57"/>
      <c r="Y1387" s="57"/>
      <c r="Z1387" s="57"/>
      <c r="AA1387" s="57"/>
      <c r="AB1387" s="57"/>
      <c r="AC1387" s="57"/>
      <c r="AD1387" s="57"/>
      <c r="AE1387" s="57"/>
      <c r="AF1387" s="64"/>
      <c r="AG1387" s="64"/>
      <c r="AH1387" s="64"/>
      <c r="AI1387" s="64"/>
      <c r="AJ1387" s="61"/>
      <c r="AL1387" s="62"/>
      <c r="AM1387" s="24"/>
      <c r="AS1387" s="24"/>
      <c r="AT1387" s="24"/>
      <c r="AU1387" s="24"/>
      <c r="AV1387" s="24"/>
      <c r="AW1387" s="24"/>
      <c r="AX1387" s="24"/>
      <c r="AZ1387" s="171"/>
      <c r="BA1387" s="171"/>
      <c r="BB1387" s="57"/>
      <c r="BC1387" s="203"/>
      <c r="BD1387" s="24"/>
      <c r="BE1387" s="151"/>
      <c r="BG1387" s="151"/>
      <c r="BI1387" s="151"/>
      <c r="BL1387" s="152"/>
    </row>
    <row r="1388" spans="1:64" s="169" customFormat="1">
      <c r="A1388" s="24"/>
      <c r="B1388" s="24"/>
      <c r="C1388" s="57"/>
      <c r="D1388" s="57"/>
      <c r="E1388" s="57"/>
      <c r="F1388" s="57"/>
      <c r="G1388" s="57"/>
      <c r="H1388" s="57"/>
      <c r="I1388" s="57"/>
      <c r="J1388" s="57"/>
      <c r="K1388" s="57"/>
      <c r="L1388" s="57"/>
      <c r="M1388" s="57"/>
      <c r="N1388" s="57"/>
      <c r="O1388" s="63"/>
      <c r="P1388" s="57"/>
      <c r="Q1388" s="57"/>
      <c r="R1388" s="57"/>
      <c r="S1388" s="57"/>
      <c r="T1388" s="57"/>
      <c r="U1388" s="57"/>
      <c r="V1388" s="57"/>
      <c r="W1388" s="57"/>
      <c r="X1388" s="57"/>
      <c r="Y1388" s="57"/>
      <c r="Z1388" s="57"/>
      <c r="AA1388" s="57"/>
      <c r="AB1388" s="57"/>
      <c r="AC1388" s="57"/>
      <c r="AD1388" s="57"/>
      <c r="AE1388" s="57"/>
      <c r="AF1388" s="64"/>
      <c r="AG1388" s="64"/>
      <c r="AH1388" s="64"/>
      <c r="AI1388" s="64"/>
      <c r="AJ1388" s="61"/>
      <c r="AL1388" s="62"/>
      <c r="AM1388" s="24"/>
      <c r="AS1388" s="24"/>
      <c r="AT1388" s="24"/>
      <c r="AU1388" s="24"/>
      <c r="AV1388" s="24"/>
      <c r="AW1388" s="24"/>
      <c r="AX1388" s="24"/>
      <c r="AZ1388" s="171"/>
      <c r="BA1388" s="171"/>
      <c r="BB1388" s="57"/>
      <c r="BC1388" s="203"/>
      <c r="BD1388" s="24"/>
      <c r="BE1388" s="151"/>
      <c r="BG1388" s="151"/>
      <c r="BI1388" s="151"/>
      <c r="BL1388" s="152"/>
    </row>
    <row r="1389" spans="1:64" s="169" customFormat="1">
      <c r="A1389" s="24"/>
      <c r="B1389" s="24"/>
      <c r="C1389" s="57"/>
      <c r="D1389" s="57"/>
      <c r="E1389" s="57"/>
      <c r="F1389" s="57"/>
      <c r="G1389" s="57"/>
      <c r="H1389" s="57"/>
      <c r="I1389" s="57"/>
      <c r="J1389" s="57"/>
      <c r="K1389" s="57"/>
      <c r="L1389" s="57"/>
      <c r="M1389" s="57"/>
      <c r="N1389" s="57"/>
      <c r="O1389" s="63"/>
      <c r="P1389" s="57"/>
      <c r="Q1389" s="57"/>
      <c r="R1389" s="57"/>
      <c r="S1389" s="57"/>
      <c r="T1389" s="57"/>
      <c r="U1389" s="57"/>
      <c r="V1389" s="57"/>
      <c r="W1389" s="57"/>
      <c r="X1389" s="57"/>
      <c r="Y1389" s="57"/>
      <c r="Z1389" s="57"/>
      <c r="AA1389" s="57"/>
      <c r="AB1389" s="57"/>
      <c r="AC1389" s="57"/>
      <c r="AD1389" s="57"/>
      <c r="AE1389" s="57"/>
      <c r="AF1389" s="64"/>
      <c r="AG1389" s="64"/>
      <c r="AH1389" s="64"/>
      <c r="AI1389" s="64"/>
      <c r="AJ1389" s="61"/>
      <c r="AL1389" s="62"/>
      <c r="AM1389" s="24"/>
      <c r="AS1389" s="24"/>
      <c r="AT1389" s="24"/>
      <c r="AU1389" s="24"/>
      <c r="AV1389" s="24"/>
      <c r="AW1389" s="24"/>
      <c r="AX1389" s="24"/>
      <c r="AZ1389" s="171"/>
      <c r="BA1389" s="171"/>
      <c r="BB1389" s="57"/>
      <c r="BC1389" s="203"/>
      <c r="BD1389" s="24"/>
      <c r="BE1389" s="151"/>
      <c r="BG1389" s="151"/>
      <c r="BI1389" s="151"/>
      <c r="BL1389" s="152"/>
    </row>
    <row r="1390" spans="1:64" s="169" customFormat="1">
      <c r="A1390" s="24"/>
      <c r="B1390" s="24"/>
      <c r="C1390" s="57"/>
      <c r="D1390" s="57"/>
      <c r="E1390" s="57"/>
      <c r="F1390" s="57"/>
      <c r="G1390" s="57"/>
      <c r="H1390" s="57"/>
      <c r="I1390" s="57"/>
      <c r="J1390" s="57"/>
      <c r="K1390" s="57"/>
      <c r="L1390" s="57"/>
      <c r="M1390" s="57"/>
      <c r="N1390" s="57"/>
      <c r="O1390" s="63"/>
      <c r="P1390" s="57"/>
      <c r="Q1390" s="57"/>
      <c r="R1390" s="57"/>
      <c r="S1390" s="57"/>
      <c r="T1390" s="57"/>
      <c r="U1390" s="57"/>
      <c r="V1390" s="57"/>
      <c r="W1390" s="57"/>
      <c r="X1390" s="57"/>
      <c r="Y1390" s="57"/>
      <c r="Z1390" s="57"/>
      <c r="AA1390" s="57"/>
      <c r="AB1390" s="57"/>
      <c r="AC1390" s="57"/>
      <c r="AD1390" s="57"/>
      <c r="AE1390" s="57"/>
      <c r="AF1390" s="64"/>
      <c r="AG1390" s="64"/>
      <c r="AH1390" s="64"/>
      <c r="AI1390" s="64"/>
      <c r="AJ1390" s="61"/>
      <c r="AL1390" s="62"/>
      <c r="AM1390" s="24"/>
      <c r="AS1390" s="24"/>
      <c r="AT1390" s="24"/>
      <c r="AU1390" s="24"/>
      <c r="AV1390" s="24"/>
      <c r="AW1390" s="24"/>
      <c r="AX1390" s="24"/>
      <c r="AZ1390" s="171"/>
      <c r="BA1390" s="171"/>
      <c r="BB1390" s="57"/>
      <c r="BC1390" s="203"/>
      <c r="BD1390" s="24"/>
      <c r="BE1390" s="151"/>
      <c r="BG1390" s="151"/>
      <c r="BI1390" s="151"/>
      <c r="BL1390" s="152"/>
    </row>
    <row r="1391" spans="1:64" s="169" customFormat="1">
      <c r="A1391" s="24"/>
      <c r="B1391" s="24"/>
      <c r="C1391" s="57"/>
      <c r="D1391" s="57"/>
      <c r="E1391" s="57"/>
      <c r="F1391" s="57"/>
      <c r="G1391" s="57"/>
      <c r="H1391" s="57"/>
      <c r="I1391" s="57"/>
      <c r="J1391" s="57"/>
      <c r="K1391" s="57"/>
      <c r="L1391" s="57"/>
      <c r="M1391" s="57"/>
      <c r="N1391" s="57"/>
      <c r="O1391" s="63"/>
      <c r="P1391" s="57"/>
      <c r="Q1391" s="57"/>
      <c r="R1391" s="57"/>
      <c r="S1391" s="57"/>
      <c r="T1391" s="57"/>
      <c r="U1391" s="57"/>
      <c r="V1391" s="57"/>
      <c r="W1391" s="57"/>
      <c r="X1391" s="57"/>
      <c r="Y1391" s="57"/>
      <c r="Z1391" s="57"/>
      <c r="AA1391" s="57"/>
      <c r="AB1391" s="57"/>
      <c r="AC1391" s="57"/>
      <c r="AD1391" s="57"/>
      <c r="AE1391" s="57"/>
      <c r="AF1391" s="64"/>
      <c r="AG1391" s="64"/>
      <c r="AH1391" s="64"/>
      <c r="AI1391" s="64"/>
      <c r="AJ1391" s="61"/>
      <c r="AL1391" s="62"/>
      <c r="AM1391" s="24"/>
      <c r="AS1391" s="24"/>
      <c r="AT1391" s="24"/>
      <c r="AU1391" s="24"/>
      <c r="AV1391" s="24"/>
      <c r="AW1391" s="24"/>
      <c r="AX1391" s="24"/>
      <c r="AZ1391" s="171"/>
      <c r="BA1391" s="171"/>
      <c r="BB1391" s="57"/>
      <c r="BC1391" s="203"/>
      <c r="BD1391" s="24"/>
      <c r="BE1391" s="151"/>
      <c r="BG1391" s="151"/>
      <c r="BI1391" s="151"/>
      <c r="BL1391" s="152"/>
    </row>
    <row r="1392" spans="1:64" s="169" customFormat="1">
      <c r="A1392" s="24"/>
      <c r="B1392" s="24"/>
      <c r="C1392" s="57"/>
      <c r="D1392" s="57"/>
      <c r="E1392" s="57"/>
      <c r="F1392" s="57"/>
      <c r="G1392" s="57"/>
      <c r="H1392" s="57"/>
      <c r="I1392" s="57"/>
      <c r="J1392" s="57"/>
      <c r="K1392" s="57"/>
      <c r="L1392" s="57"/>
      <c r="M1392" s="57"/>
      <c r="N1392" s="57"/>
      <c r="O1392" s="63"/>
      <c r="P1392" s="57"/>
      <c r="Q1392" s="57"/>
      <c r="R1392" s="57"/>
      <c r="S1392" s="57"/>
      <c r="T1392" s="57"/>
      <c r="U1392" s="57"/>
      <c r="V1392" s="57"/>
      <c r="W1392" s="57"/>
      <c r="X1392" s="57"/>
      <c r="Y1392" s="57"/>
      <c r="Z1392" s="57"/>
      <c r="AA1392" s="57"/>
      <c r="AB1392" s="57"/>
      <c r="AC1392" s="57"/>
      <c r="AD1392" s="57"/>
      <c r="AE1392" s="57"/>
      <c r="AF1392" s="64"/>
      <c r="AG1392" s="64"/>
      <c r="AH1392" s="64"/>
      <c r="AI1392" s="64"/>
      <c r="AJ1392" s="61"/>
      <c r="AL1392" s="62"/>
      <c r="AM1392" s="24"/>
      <c r="AS1392" s="24"/>
      <c r="AT1392" s="24"/>
      <c r="AU1392" s="24"/>
      <c r="AV1392" s="24"/>
      <c r="AW1392" s="24"/>
      <c r="AX1392" s="24"/>
      <c r="AZ1392" s="171"/>
      <c r="BA1392" s="171"/>
      <c r="BB1392" s="57"/>
      <c r="BC1392" s="203"/>
      <c r="BD1392" s="24"/>
      <c r="BE1392" s="151"/>
      <c r="BG1392" s="151"/>
      <c r="BI1392" s="151"/>
      <c r="BL1392" s="152"/>
    </row>
    <row r="1393" spans="1:64" s="169" customFormat="1">
      <c r="A1393" s="24"/>
      <c r="B1393" s="24"/>
      <c r="C1393" s="57"/>
      <c r="D1393" s="57"/>
      <c r="E1393" s="57"/>
      <c r="F1393" s="57"/>
      <c r="G1393" s="57"/>
      <c r="H1393" s="57"/>
      <c r="I1393" s="57"/>
      <c r="J1393" s="57"/>
      <c r="K1393" s="57"/>
      <c r="L1393" s="57"/>
      <c r="M1393" s="57"/>
      <c r="N1393" s="57"/>
      <c r="O1393" s="63"/>
      <c r="P1393" s="57"/>
      <c r="Q1393" s="57"/>
      <c r="R1393" s="57"/>
      <c r="S1393" s="57"/>
      <c r="T1393" s="57"/>
      <c r="U1393" s="57"/>
      <c r="V1393" s="57"/>
      <c r="W1393" s="57"/>
      <c r="X1393" s="57"/>
      <c r="Y1393" s="57"/>
      <c r="Z1393" s="57"/>
      <c r="AA1393" s="57"/>
      <c r="AB1393" s="57"/>
      <c r="AC1393" s="57"/>
      <c r="AD1393" s="57"/>
      <c r="AE1393" s="57"/>
      <c r="AF1393" s="64"/>
      <c r="AG1393" s="64"/>
      <c r="AH1393" s="64"/>
      <c r="AI1393" s="64"/>
      <c r="AJ1393" s="61"/>
      <c r="AL1393" s="62"/>
      <c r="AM1393" s="24"/>
      <c r="AS1393" s="24"/>
      <c r="AT1393" s="24"/>
      <c r="AU1393" s="24"/>
      <c r="AV1393" s="24"/>
      <c r="AW1393" s="24"/>
      <c r="AX1393" s="24"/>
      <c r="AZ1393" s="171"/>
      <c r="BA1393" s="171"/>
      <c r="BB1393" s="57"/>
      <c r="BC1393" s="203"/>
      <c r="BD1393" s="24"/>
      <c r="BE1393" s="151"/>
      <c r="BG1393" s="151"/>
      <c r="BI1393" s="151"/>
      <c r="BL1393" s="152"/>
    </row>
    <row r="1394" spans="1:64" s="169" customFormat="1">
      <c r="A1394" s="24"/>
      <c r="B1394" s="24"/>
      <c r="C1394" s="57"/>
      <c r="D1394" s="57"/>
      <c r="E1394" s="57"/>
      <c r="F1394" s="57"/>
      <c r="G1394" s="57"/>
      <c r="H1394" s="57"/>
      <c r="I1394" s="57"/>
      <c r="J1394" s="57"/>
      <c r="K1394" s="57"/>
      <c r="L1394" s="57"/>
      <c r="M1394" s="57"/>
      <c r="N1394" s="57"/>
      <c r="O1394" s="63"/>
      <c r="P1394" s="57"/>
      <c r="Q1394" s="57"/>
      <c r="R1394" s="57"/>
      <c r="S1394" s="57"/>
      <c r="T1394" s="57"/>
      <c r="U1394" s="57"/>
      <c r="V1394" s="57"/>
      <c r="W1394" s="57"/>
      <c r="X1394" s="57"/>
      <c r="Y1394" s="57"/>
      <c r="Z1394" s="57"/>
      <c r="AA1394" s="57"/>
      <c r="AB1394" s="57"/>
      <c r="AC1394" s="57"/>
      <c r="AD1394" s="57"/>
      <c r="AE1394" s="57"/>
      <c r="AF1394" s="64"/>
      <c r="AG1394" s="64"/>
      <c r="AH1394" s="64"/>
      <c r="AI1394" s="64"/>
      <c r="AJ1394" s="61"/>
      <c r="AL1394" s="62"/>
      <c r="AM1394" s="24"/>
      <c r="AS1394" s="24"/>
      <c r="AT1394" s="24"/>
      <c r="AU1394" s="24"/>
      <c r="AV1394" s="24"/>
      <c r="AW1394" s="24"/>
      <c r="AX1394" s="24"/>
      <c r="AZ1394" s="171"/>
      <c r="BA1394" s="171"/>
      <c r="BB1394" s="57"/>
      <c r="BC1394" s="203"/>
      <c r="BD1394" s="24"/>
      <c r="BE1394" s="151"/>
      <c r="BG1394" s="151"/>
      <c r="BI1394" s="151"/>
      <c r="BL1394" s="152"/>
    </row>
    <row r="1395" spans="1:64" s="169" customFormat="1">
      <c r="A1395" s="24"/>
      <c r="B1395" s="24"/>
      <c r="C1395" s="57"/>
      <c r="D1395" s="57"/>
      <c r="E1395" s="57"/>
      <c r="F1395" s="57"/>
      <c r="G1395" s="57"/>
      <c r="H1395" s="57"/>
      <c r="I1395" s="57"/>
      <c r="J1395" s="57"/>
      <c r="K1395" s="57"/>
      <c r="L1395" s="57"/>
      <c r="M1395" s="57"/>
      <c r="N1395" s="57"/>
      <c r="O1395" s="63"/>
      <c r="P1395" s="57"/>
      <c r="Q1395" s="57"/>
      <c r="R1395" s="57"/>
      <c r="S1395" s="57"/>
      <c r="T1395" s="57"/>
      <c r="U1395" s="57"/>
      <c r="V1395" s="57"/>
      <c r="W1395" s="57"/>
      <c r="X1395" s="57"/>
      <c r="Y1395" s="57"/>
      <c r="Z1395" s="57"/>
      <c r="AA1395" s="57"/>
      <c r="AB1395" s="57"/>
      <c r="AC1395" s="57"/>
      <c r="AD1395" s="57"/>
      <c r="AE1395" s="57"/>
      <c r="AF1395" s="64"/>
      <c r="AG1395" s="64"/>
      <c r="AH1395" s="64"/>
      <c r="AI1395" s="64"/>
      <c r="AJ1395" s="61"/>
      <c r="AL1395" s="62"/>
      <c r="AM1395" s="24"/>
      <c r="AS1395" s="24"/>
      <c r="AT1395" s="24"/>
      <c r="AU1395" s="24"/>
      <c r="AV1395" s="24"/>
      <c r="AW1395" s="24"/>
      <c r="AX1395" s="24"/>
      <c r="AZ1395" s="171"/>
      <c r="BA1395" s="171"/>
      <c r="BB1395" s="57"/>
      <c r="BC1395" s="203"/>
      <c r="BD1395" s="24"/>
      <c r="BE1395" s="151"/>
      <c r="BG1395" s="151"/>
      <c r="BI1395" s="151"/>
      <c r="BL1395" s="152"/>
    </row>
    <row r="1396" spans="1:64" s="169" customFormat="1">
      <c r="A1396" s="24"/>
      <c r="B1396" s="24"/>
      <c r="C1396" s="57"/>
      <c r="D1396" s="57"/>
      <c r="E1396" s="57"/>
      <c r="F1396" s="57"/>
      <c r="G1396" s="57"/>
      <c r="H1396" s="57"/>
      <c r="I1396" s="57"/>
      <c r="J1396" s="57"/>
      <c r="K1396" s="57"/>
      <c r="L1396" s="57"/>
      <c r="M1396" s="57"/>
      <c r="N1396" s="57"/>
      <c r="O1396" s="63"/>
      <c r="P1396" s="57"/>
      <c r="Q1396" s="57"/>
      <c r="R1396" s="57"/>
      <c r="S1396" s="57"/>
      <c r="T1396" s="57"/>
      <c r="U1396" s="57"/>
      <c r="V1396" s="57"/>
      <c r="W1396" s="57"/>
      <c r="X1396" s="57"/>
      <c r="Y1396" s="57"/>
      <c r="Z1396" s="57"/>
      <c r="AA1396" s="57"/>
      <c r="AB1396" s="57"/>
      <c r="AC1396" s="57"/>
      <c r="AD1396" s="57"/>
      <c r="AE1396" s="57"/>
      <c r="AF1396" s="64"/>
      <c r="AG1396" s="64"/>
      <c r="AH1396" s="64"/>
      <c r="AI1396" s="64"/>
      <c r="AJ1396" s="61"/>
      <c r="AL1396" s="62"/>
      <c r="AM1396" s="24"/>
      <c r="AS1396" s="24"/>
      <c r="AT1396" s="24"/>
      <c r="AU1396" s="24"/>
      <c r="AV1396" s="24"/>
      <c r="AW1396" s="24"/>
      <c r="AX1396" s="24"/>
      <c r="AZ1396" s="171"/>
      <c r="BA1396" s="171"/>
      <c r="BB1396" s="57"/>
      <c r="BC1396" s="203"/>
      <c r="BD1396" s="24"/>
      <c r="BE1396" s="151"/>
      <c r="BG1396" s="151"/>
      <c r="BI1396" s="151"/>
      <c r="BL1396" s="152"/>
    </row>
    <row r="1397" spans="1:64" s="169" customFormat="1">
      <c r="A1397" s="24"/>
      <c r="B1397" s="24"/>
      <c r="C1397" s="57"/>
      <c r="D1397" s="57"/>
      <c r="E1397" s="57"/>
      <c r="F1397" s="57"/>
      <c r="G1397" s="57"/>
      <c r="H1397" s="57"/>
      <c r="I1397" s="57"/>
      <c r="J1397" s="57"/>
      <c r="K1397" s="57"/>
      <c r="L1397" s="57"/>
      <c r="M1397" s="57"/>
      <c r="N1397" s="57"/>
      <c r="O1397" s="63"/>
      <c r="P1397" s="57"/>
      <c r="Q1397" s="57"/>
      <c r="R1397" s="57"/>
      <c r="S1397" s="57"/>
      <c r="T1397" s="57"/>
      <c r="U1397" s="57"/>
      <c r="V1397" s="57"/>
      <c r="W1397" s="57"/>
      <c r="X1397" s="57"/>
      <c r="Y1397" s="57"/>
      <c r="Z1397" s="57"/>
      <c r="AA1397" s="57"/>
      <c r="AB1397" s="57"/>
      <c r="AC1397" s="57"/>
      <c r="AD1397" s="57"/>
      <c r="AE1397" s="57"/>
      <c r="AF1397" s="64"/>
      <c r="AG1397" s="64"/>
      <c r="AH1397" s="64"/>
      <c r="AI1397" s="64"/>
      <c r="AJ1397" s="61"/>
      <c r="AL1397" s="62"/>
      <c r="AM1397" s="24"/>
      <c r="AS1397" s="24"/>
      <c r="AT1397" s="24"/>
      <c r="AU1397" s="24"/>
      <c r="AV1397" s="24"/>
      <c r="AW1397" s="24"/>
      <c r="AX1397" s="24"/>
      <c r="AZ1397" s="171"/>
      <c r="BA1397" s="171"/>
      <c r="BB1397" s="57"/>
      <c r="BC1397" s="203"/>
      <c r="BD1397" s="24"/>
      <c r="BE1397" s="151"/>
      <c r="BG1397" s="151"/>
      <c r="BI1397" s="151"/>
      <c r="BL1397" s="152"/>
    </row>
    <row r="1398" spans="1:64" s="169" customFormat="1">
      <c r="A1398" s="24"/>
      <c r="B1398" s="24"/>
      <c r="C1398" s="57"/>
      <c r="D1398" s="57"/>
      <c r="E1398" s="57"/>
      <c r="F1398" s="57"/>
      <c r="G1398" s="57"/>
      <c r="H1398" s="57"/>
      <c r="I1398" s="57"/>
      <c r="J1398" s="57"/>
      <c r="K1398" s="57"/>
      <c r="L1398" s="57"/>
      <c r="M1398" s="57"/>
      <c r="N1398" s="57"/>
      <c r="O1398" s="63"/>
      <c r="P1398" s="57"/>
      <c r="Q1398" s="57"/>
      <c r="R1398" s="57"/>
      <c r="S1398" s="57"/>
      <c r="T1398" s="57"/>
      <c r="U1398" s="57"/>
      <c r="V1398" s="57"/>
      <c r="W1398" s="57"/>
      <c r="X1398" s="57"/>
      <c r="Y1398" s="57"/>
      <c r="Z1398" s="57"/>
      <c r="AA1398" s="57"/>
      <c r="AB1398" s="57"/>
      <c r="AC1398" s="57"/>
      <c r="AD1398" s="57"/>
      <c r="AE1398" s="57"/>
      <c r="AF1398" s="64"/>
      <c r="AG1398" s="64"/>
      <c r="AH1398" s="64"/>
      <c r="AI1398" s="64"/>
      <c r="AJ1398" s="61"/>
      <c r="AL1398" s="62"/>
      <c r="AM1398" s="24"/>
      <c r="AS1398" s="24"/>
      <c r="AT1398" s="24"/>
      <c r="AU1398" s="24"/>
      <c r="AV1398" s="24"/>
      <c r="AW1398" s="24"/>
      <c r="AX1398" s="24"/>
      <c r="AZ1398" s="171"/>
      <c r="BA1398" s="171"/>
      <c r="BB1398" s="57"/>
      <c r="BC1398" s="203"/>
      <c r="BD1398" s="24"/>
      <c r="BE1398" s="151"/>
      <c r="BG1398" s="151"/>
      <c r="BI1398" s="151"/>
      <c r="BL1398" s="152"/>
    </row>
    <row r="1399" spans="1:64" s="169" customFormat="1">
      <c r="A1399" s="24"/>
      <c r="B1399" s="24"/>
      <c r="C1399" s="57"/>
      <c r="D1399" s="57"/>
      <c r="E1399" s="57"/>
      <c r="F1399" s="57"/>
      <c r="G1399" s="57"/>
      <c r="H1399" s="57"/>
      <c r="I1399" s="57"/>
      <c r="J1399" s="57"/>
      <c r="K1399" s="57"/>
      <c r="L1399" s="57"/>
      <c r="M1399" s="57"/>
      <c r="N1399" s="57"/>
      <c r="O1399" s="63"/>
      <c r="P1399" s="57"/>
      <c r="Q1399" s="57"/>
      <c r="R1399" s="57"/>
      <c r="S1399" s="57"/>
      <c r="T1399" s="57"/>
      <c r="U1399" s="57"/>
      <c r="V1399" s="57"/>
      <c r="W1399" s="57"/>
      <c r="X1399" s="57"/>
      <c r="Y1399" s="57"/>
      <c r="Z1399" s="57"/>
      <c r="AA1399" s="57"/>
      <c r="AB1399" s="57"/>
      <c r="AC1399" s="57"/>
      <c r="AD1399" s="57"/>
      <c r="AE1399" s="57"/>
      <c r="AF1399" s="64"/>
      <c r="AG1399" s="64"/>
      <c r="AH1399" s="64"/>
      <c r="AI1399" s="64"/>
      <c r="AJ1399" s="61"/>
      <c r="AL1399" s="62"/>
      <c r="AM1399" s="24"/>
      <c r="AS1399" s="24"/>
      <c r="AT1399" s="24"/>
      <c r="AU1399" s="24"/>
      <c r="AV1399" s="24"/>
      <c r="AW1399" s="24"/>
      <c r="AX1399" s="24"/>
      <c r="AZ1399" s="171"/>
      <c r="BA1399" s="171"/>
      <c r="BB1399" s="57"/>
      <c r="BC1399" s="203"/>
      <c r="BD1399" s="24"/>
      <c r="BE1399" s="151"/>
      <c r="BG1399" s="151"/>
      <c r="BI1399" s="151"/>
      <c r="BL1399" s="152"/>
    </row>
    <row r="1400" spans="1:64" s="169" customFormat="1">
      <c r="A1400" s="24"/>
      <c r="B1400" s="24"/>
      <c r="C1400" s="57"/>
      <c r="D1400" s="57"/>
      <c r="E1400" s="57"/>
      <c r="F1400" s="57"/>
      <c r="G1400" s="57"/>
      <c r="H1400" s="57"/>
      <c r="I1400" s="57"/>
      <c r="J1400" s="57"/>
      <c r="K1400" s="57"/>
      <c r="L1400" s="57"/>
      <c r="M1400" s="57"/>
      <c r="N1400" s="57"/>
      <c r="O1400" s="63"/>
      <c r="P1400" s="57"/>
      <c r="Q1400" s="57"/>
      <c r="R1400" s="57"/>
      <c r="S1400" s="57"/>
      <c r="T1400" s="57"/>
      <c r="U1400" s="57"/>
      <c r="V1400" s="57"/>
      <c r="W1400" s="57"/>
      <c r="X1400" s="57"/>
      <c r="Y1400" s="57"/>
      <c r="Z1400" s="57"/>
      <c r="AA1400" s="57"/>
      <c r="AB1400" s="57"/>
      <c r="AC1400" s="57"/>
      <c r="AD1400" s="57"/>
      <c r="AE1400" s="57"/>
      <c r="AF1400" s="64"/>
      <c r="AG1400" s="64"/>
      <c r="AH1400" s="64"/>
      <c r="AI1400" s="64"/>
      <c r="AJ1400" s="61"/>
      <c r="AL1400" s="62"/>
      <c r="AM1400" s="24"/>
      <c r="AS1400" s="24"/>
      <c r="AT1400" s="24"/>
      <c r="AU1400" s="24"/>
      <c r="AV1400" s="24"/>
      <c r="AW1400" s="24"/>
      <c r="AX1400" s="24"/>
      <c r="AZ1400" s="171"/>
      <c r="BA1400" s="171"/>
      <c r="BB1400" s="57"/>
      <c r="BC1400" s="203"/>
      <c r="BD1400" s="24"/>
      <c r="BE1400" s="151"/>
      <c r="BG1400" s="151"/>
      <c r="BI1400" s="151"/>
      <c r="BL1400" s="152"/>
    </row>
    <row r="1401" spans="1:64" s="169" customFormat="1">
      <c r="A1401" s="24"/>
      <c r="B1401" s="24"/>
      <c r="C1401" s="57"/>
      <c r="D1401" s="57"/>
      <c r="E1401" s="57"/>
      <c r="F1401" s="57"/>
      <c r="G1401" s="57"/>
      <c r="H1401" s="57"/>
      <c r="I1401" s="57"/>
      <c r="J1401" s="57"/>
      <c r="K1401" s="57"/>
      <c r="L1401" s="57"/>
      <c r="M1401" s="57"/>
      <c r="N1401" s="57"/>
      <c r="O1401" s="63"/>
      <c r="P1401" s="57"/>
      <c r="Q1401" s="57"/>
      <c r="R1401" s="57"/>
      <c r="S1401" s="57"/>
      <c r="T1401" s="57"/>
      <c r="U1401" s="57"/>
      <c r="V1401" s="57"/>
      <c r="W1401" s="57"/>
      <c r="X1401" s="57"/>
      <c r="Y1401" s="57"/>
      <c r="Z1401" s="57"/>
      <c r="AA1401" s="57"/>
      <c r="AB1401" s="57"/>
      <c r="AC1401" s="57"/>
      <c r="AD1401" s="57"/>
      <c r="AE1401" s="57"/>
      <c r="AF1401" s="64"/>
      <c r="AG1401" s="64"/>
      <c r="AH1401" s="64"/>
      <c r="AI1401" s="64"/>
      <c r="AJ1401" s="61"/>
      <c r="AL1401" s="62"/>
      <c r="AM1401" s="24"/>
      <c r="AS1401" s="24"/>
      <c r="AT1401" s="24"/>
      <c r="AU1401" s="24"/>
      <c r="AV1401" s="24"/>
      <c r="AW1401" s="24"/>
      <c r="AX1401" s="24"/>
      <c r="AZ1401" s="171"/>
      <c r="BA1401" s="171"/>
      <c r="BB1401" s="57"/>
      <c r="BC1401" s="203"/>
      <c r="BD1401" s="24"/>
      <c r="BE1401" s="151"/>
      <c r="BG1401" s="151"/>
      <c r="BI1401" s="151"/>
      <c r="BL1401" s="152"/>
    </row>
    <row r="1402" spans="1:64" s="169" customFormat="1">
      <c r="A1402" s="24"/>
      <c r="B1402" s="24"/>
      <c r="C1402" s="57"/>
      <c r="D1402" s="57"/>
      <c r="E1402" s="57"/>
      <c r="F1402" s="57"/>
      <c r="G1402" s="57"/>
      <c r="H1402" s="57"/>
      <c r="I1402" s="57"/>
      <c r="J1402" s="57"/>
      <c r="K1402" s="57"/>
      <c r="L1402" s="57"/>
      <c r="M1402" s="57"/>
      <c r="N1402" s="57"/>
      <c r="O1402" s="63"/>
      <c r="P1402" s="57"/>
      <c r="Q1402" s="57"/>
      <c r="R1402" s="57"/>
      <c r="S1402" s="57"/>
      <c r="T1402" s="57"/>
      <c r="U1402" s="57"/>
      <c r="V1402" s="57"/>
      <c r="W1402" s="57"/>
      <c r="X1402" s="57"/>
      <c r="Y1402" s="57"/>
      <c r="Z1402" s="57"/>
      <c r="AA1402" s="57"/>
      <c r="AB1402" s="57"/>
      <c r="AC1402" s="57"/>
      <c r="AD1402" s="57"/>
      <c r="AE1402" s="57"/>
      <c r="AF1402" s="64"/>
      <c r="AG1402" s="64"/>
      <c r="AH1402" s="64"/>
      <c r="AI1402" s="64"/>
      <c r="AJ1402" s="61"/>
      <c r="AL1402" s="62"/>
      <c r="AM1402" s="24"/>
      <c r="AS1402" s="24"/>
      <c r="AT1402" s="24"/>
      <c r="AU1402" s="24"/>
      <c r="AV1402" s="24"/>
      <c r="AW1402" s="24"/>
      <c r="AX1402" s="24"/>
      <c r="AZ1402" s="171"/>
      <c r="BA1402" s="171"/>
      <c r="BB1402" s="57"/>
      <c r="BC1402" s="203"/>
      <c r="BD1402" s="24"/>
      <c r="BE1402" s="151"/>
      <c r="BG1402" s="151"/>
      <c r="BI1402" s="151"/>
      <c r="BL1402" s="152"/>
    </row>
    <row r="1403" spans="1:64" s="169" customFormat="1">
      <c r="A1403" s="24"/>
      <c r="B1403" s="24"/>
      <c r="C1403" s="57"/>
      <c r="D1403" s="57"/>
      <c r="E1403" s="57"/>
      <c r="F1403" s="57"/>
      <c r="G1403" s="57"/>
      <c r="H1403" s="57"/>
      <c r="I1403" s="57"/>
      <c r="J1403" s="57"/>
      <c r="K1403" s="57"/>
      <c r="L1403" s="57"/>
      <c r="M1403" s="57"/>
      <c r="N1403" s="57"/>
      <c r="O1403" s="63"/>
      <c r="P1403" s="57"/>
      <c r="Q1403" s="57"/>
      <c r="R1403" s="57"/>
      <c r="S1403" s="57"/>
      <c r="T1403" s="57"/>
      <c r="U1403" s="57"/>
      <c r="V1403" s="57"/>
      <c r="W1403" s="57"/>
      <c r="X1403" s="57"/>
      <c r="Y1403" s="57"/>
      <c r="Z1403" s="57"/>
      <c r="AA1403" s="57"/>
      <c r="AB1403" s="57"/>
      <c r="AC1403" s="57"/>
      <c r="AD1403" s="57"/>
      <c r="AE1403" s="57"/>
      <c r="AF1403" s="64"/>
      <c r="AG1403" s="64"/>
      <c r="AH1403" s="64"/>
      <c r="AI1403" s="64"/>
      <c r="AJ1403" s="61"/>
      <c r="AL1403" s="62"/>
      <c r="AM1403" s="24"/>
      <c r="AS1403" s="24"/>
      <c r="AT1403" s="24"/>
      <c r="AU1403" s="24"/>
      <c r="AV1403" s="24"/>
      <c r="AW1403" s="24"/>
      <c r="AX1403" s="24"/>
      <c r="AZ1403" s="171"/>
      <c r="BA1403" s="171"/>
      <c r="BB1403" s="57"/>
      <c r="BC1403" s="203"/>
      <c r="BD1403" s="24"/>
      <c r="BE1403" s="151"/>
      <c r="BG1403" s="151"/>
      <c r="BI1403" s="151"/>
      <c r="BL1403" s="152"/>
    </row>
    <row r="1404" spans="1:64" s="169" customFormat="1">
      <c r="A1404" s="24"/>
      <c r="B1404" s="24"/>
      <c r="C1404" s="57"/>
      <c r="D1404" s="57"/>
      <c r="E1404" s="57"/>
      <c r="F1404" s="57"/>
      <c r="G1404" s="57"/>
      <c r="H1404" s="57"/>
      <c r="I1404" s="57"/>
      <c r="J1404" s="57"/>
      <c r="K1404" s="57"/>
      <c r="L1404" s="57"/>
      <c r="M1404" s="57"/>
      <c r="N1404" s="57"/>
      <c r="O1404" s="63"/>
      <c r="P1404" s="57"/>
      <c r="Q1404" s="57"/>
      <c r="R1404" s="57"/>
      <c r="S1404" s="57"/>
      <c r="T1404" s="57"/>
      <c r="U1404" s="57"/>
      <c r="V1404" s="57"/>
      <c r="W1404" s="57"/>
      <c r="X1404" s="57"/>
      <c r="Y1404" s="57"/>
      <c r="Z1404" s="57"/>
      <c r="AA1404" s="57"/>
      <c r="AB1404" s="57"/>
      <c r="AC1404" s="57"/>
      <c r="AD1404" s="57"/>
      <c r="AE1404" s="57"/>
      <c r="AF1404" s="64"/>
      <c r="AG1404" s="64"/>
      <c r="AH1404" s="64"/>
      <c r="AI1404" s="64"/>
      <c r="AJ1404" s="61"/>
      <c r="AL1404" s="62"/>
      <c r="AM1404" s="24"/>
      <c r="AS1404" s="24"/>
      <c r="AT1404" s="24"/>
      <c r="AU1404" s="24"/>
      <c r="AV1404" s="24"/>
      <c r="AW1404" s="24"/>
      <c r="AX1404" s="24"/>
      <c r="AZ1404" s="171"/>
      <c r="BA1404" s="171"/>
      <c r="BB1404" s="57"/>
      <c r="BC1404" s="203"/>
      <c r="BD1404" s="24"/>
      <c r="BE1404" s="151"/>
      <c r="BG1404" s="151"/>
      <c r="BI1404" s="151"/>
      <c r="BL1404" s="152"/>
    </row>
    <row r="1405" spans="1:64" s="169" customFormat="1">
      <c r="A1405" s="24"/>
      <c r="B1405" s="24"/>
      <c r="C1405" s="57"/>
      <c r="D1405" s="57"/>
      <c r="E1405" s="57"/>
      <c r="F1405" s="57"/>
      <c r="G1405" s="57"/>
      <c r="H1405" s="57"/>
      <c r="I1405" s="57"/>
      <c r="J1405" s="57"/>
      <c r="K1405" s="57"/>
      <c r="L1405" s="57"/>
      <c r="M1405" s="57"/>
      <c r="N1405" s="57"/>
      <c r="O1405" s="63"/>
      <c r="P1405" s="57"/>
      <c r="Q1405" s="57"/>
      <c r="R1405" s="57"/>
      <c r="S1405" s="57"/>
      <c r="T1405" s="57"/>
      <c r="U1405" s="57"/>
      <c r="V1405" s="57"/>
      <c r="W1405" s="57"/>
      <c r="X1405" s="57"/>
      <c r="Y1405" s="57"/>
      <c r="Z1405" s="57"/>
      <c r="AA1405" s="57"/>
      <c r="AB1405" s="57"/>
      <c r="AC1405" s="57"/>
      <c r="AD1405" s="57"/>
      <c r="AE1405" s="57"/>
      <c r="AF1405" s="64"/>
      <c r="AG1405" s="64"/>
      <c r="AH1405" s="64"/>
      <c r="AI1405" s="64"/>
      <c r="AJ1405" s="61"/>
      <c r="AL1405" s="62"/>
      <c r="AM1405" s="24"/>
      <c r="AS1405" s="24"/>
      <c r="AT1405" s="24"/>
      <c r="AU1405" s="24"/>
      <c r="AV1405" s="24"/>
      <c r="AW1405" s="24"/>
      <c r="AX1405" s="24"/>
      <c r="AZ1405" s="171"/>
      <c r="BA1405" s="171"/>
      <c r="BB1405" s="57"/>
      <c r="BC1405" s="203"/>
      <c r="BD1405" s="24"/>
      <c r="BE1405" s="151"/>
      <c r="BG1405" s="151"/>
      <c r="BI1405" s="151"/>
      <c r="BL1405" s="152"/>
    </row>
    <row r="1406" spans="1:64" s="169" customFormat="1">
      <c r="A1406" s="24"/>
      <c r="B1406" s="24"/>
      <c r="C1406" s="57"/>
      <c r="D1406" s="57"/>
      <c r="E1406" s="57"/>
      <c r="F1406" s="57"/>
      <c r="G1406" s="57"/>
      <c r="H1406" s="57"/>
      <c r="I1406" s="57"/>
      <c r="J1406" s="57"/>
      <c r="K1406" s="57"/>
      <c r="L1406" s="57"/>
      <c r="M1406" s="57"/>
      <c r="N1406" s="57"/>
      <c r="O1406" s="63"/>
      <c r="P1406" s="57"/>
      <c r="Q1406" s="57"/>
      <c r="R1406" s="57"/>
      <c r="S1406" s="57"/>
      <c r="T1406" s="57"/>
      <c r="U1406" s="57"/>
      <c r="V1406" s="57"/>
      <c r="W1406" s="57"/>
      <c r="X1406" s="57"/>
      <c r="Y1406" s="57"/>
      <c r="Z1406" s="57"/>
      <c r="AA1406" s="57"/>
      <c r="AB1406" s="57"/>
      <c r="AC1406" s="57"/>
      <c r="AD1406" s="57"/>
      <c r="AE1406" s="57"/>
      <c r="AF1406" s="64"/>
      <c r="AG1406" s="64"/>
      <c r="AH1406" s="64"/>
      <c r="AI1406" s="64"/>
      <c r="AJ1406" s="61"/>
      <c r="AL1406" s="62"/>
      <c r="AM1406" s="24"/>
      <c r="AS1406" s="24"/>
      <c r="AT1406" s="24"/>
      <c r="AU1406" s="24"/>
      <c r="AV1406" s="24"/>
      <c r="AW1406" s="24"/>
      <c r="AX1406" s="24"/>
      <c r="AZ1406" s="171"/>
      <c r="BA1406" s="171"/>
      <c r="BB1406" s="57"/>
      <c r="BC1406" s="203"/>
      <c r="BD1406" s="24"/>
      <c r="BE1406" s="151"/>
      <c r="BG1406" s="151"/>
      <c r="BI1406" s="151"/>
      <c r="BL1406" s="152"/>
    </row>
    <row r="1407" spans="1:64" s="169" customFormat="1">
      <c r="A1407" s="24"/>
      <c r="B1407" s="24"/>
      <c r="C1407" s="57"/>
      <c r="D1407" s="57"/>
      <c r="E1407" s="57"/>
      <c r="F1407" s="57"/>
      <c r="G1407" s="57"/>
      <c r="H1407" s="57"/>
      <c r="I1407" s="57"/>
      <c r="J1407" s="57"/>
      <c r="K1407" s="57"/>
      <c r="L1407" s="57"/>
      <c r="M1407" s="57"/>
      <c r="N1407" s="57"/>
      <c r="O1407" s="63"/>
      <c r="P1407" s="57"/>
      <c r="Q1407" s="57"/>
      <c r="R1407" s="57"/>
      <c r="S1407" s="57"/>
      <c r="T1407" s="57"/>
      <c r="U1407" s="57"/>
      <c r="V1407" s="57"/>
      <c r="W1407" s="57"/>
      <c r="X1407" s="57"/>
      <c r="Y1407" s="57"/>
      <c r="Z1407" s="57"/>
      <c r="AA1407" s="57"/>
      <c r="AB1407" s="57"/>
      <c r="AC1407" s="57"/>
      <c r="AD1407" s="57"/>
      <c r="AE1407" s="57"/>
      <c r="AF1407" s="64"/>
      <c r="AG1407" s="64"/>
      <c r="AH1407" s="64"/>
      <c r="AI1407" s="64"/>
      <c r="AJ1407" s="61"/>
      <c r="AL1407" s="62"/>
      <c r="AM1407" s="24"/>
      <c r="AS1407" s="24"/>
      <c r="AT1407" s="24"/>
      <c r="AU1407" s="24"/>
      <c r="AV1407" s="24"/>
      <c r="AW1407" s="24"/>
      <c r="AX1407" s="24"/>
      <c r="AZ1407" s="171"/>
      <c r="BA1407" s="171"/>
      <c r="BB1407" s="57"/>
      <c r="BC1407" s="203"/>
      <c r="BD1407" s="24"/>
      <c r="BE1407" s="151"/>
      <c r="BG1407" s="151"/>
      <c r="BI1407" s="151"/>
      <c r="BL1407" s="152"/>
    </row>
    <row r="1408" spans="1:64" s="169" customFormat="1">
      <c r="A1408" s="24"/>
      <c r="B1408" s="24"/>
      <c r="C1408" s="57"/>
      <c r="D1408" s="57"/>
      <c r="E1408" s="57"/>
      <c r="F1408" s="57"/>
      <c r="G1408" s="57"/>
      <c r="H1408" s="57"/>
      <c r="I1408" s="57"/>
      <c r="J1408" s="57"/>
      <c r="K1408" s="57"/>
      <c r="L1408" s="57"/>
      <c r="M1408" s="57"/>
      <c r="N1408" s="57"/>
      <c r="O1408" s="63"/>
      <c r="P1408" s="57"/>
      <c r="Q1408" s="57"/>
      <c r="R1408" s="57"/>
      <c r="S1408" s="57"/>
      <c r="T1408" s="57"/>
      <c r="U1408" s="57"/>
      <c r="V1408" s="57"/>
      <c r="W1408" s="57"/>
      <c r="X1408" s="57"/>
      <c r="Y1408" s="57"/>
      <c r="Z1408" s="57"/>
      <c r="AA1408" s="57"/>
      <c r="AB1408" s="57"/>
      <c r="AC1408" s="57"/>
      <c r="AD1408" s="57"/>
      <c r="AE1408" s="57"/>
      <c r="AF1408" s="64"/>
      <c r="AG1408" s="64"/>
      <c r="AH1408" s="64"/>
      <c r="AI1408" s="64"/>
      <c r="AJ1408" s="61"/>
      <c r="AL1408" s="62"/>
      <c r="AM1408" s="24"/>
      <c r="AS1408" s="24"/>
      <c r="AT1408" s="24"/>
      <c r="AU1408" s="24"/>
      <c r="AV1408" s="24"/>
      <c r="AW1408" s="24"/>
      <c r="AX1408" s="24"/>
      <c r="AZ1408" s="171"/>
      <c r="BA1408" s="171"/>
      <c r="BB1408" s="57"/>
      <c r="BC1408" s="203"/>
      <c r="BD1408" s="24"/>
      <c r="BE1408" s="151"/>
      <c r="BG1408" s="151"/>
      <c r="BI1408" s="151"/>
      <c r="BL1408" s="152"/>
    </row>
    <row r="1409" spans="1:64" s="169" customFormat="1">
      <c r="A1409" s="24"/>
      <c r="B1409" s="24"/>
      <c r="C1409" s="57"/>
      <c r="D1409" s="57"/>
      <c r="E1409" s="57"/>
      <c r="F1409" s="57"/>
      <c r="G1409" s="57"/>
      <c r="H1409" s="57"/>
      <c r="I1409" s="57"/>
      <c r="J1409" s="57"/>
      <c r="K1409" s="57"/>
      <c r="L1409" s="57"/>
      <c r="M1409" s="57"/>
      <c r="N1409" s="57"/>
      <c r="O1409" s="63"/>
      <c r="P1409" s="57"/>
      <c r="Q1409" s="57"/>
      <c r="R1409" s="57"/>
      <c r="S1409" s="57"/>
      <c r="T1409" s="57"/>
      <c r="U1409" s="57"/>
      <c r="V1409" s="57"/>
      <c r="W1409" s="57"/>
      <c r="X1409" s="57"/>
      <c r="Y1409" s="57"/>
      <c r="Z1409" s="57"/>
      <c r="AA1409" s="57"/>
      <c r="AB1409" s="57"/>
      <c r="AC1409" s="57"/>
      <c r="AD1409" s="57"/>
      <c r="AE1409" s="57"/>
      <c r="AF1409" s="64"/>
      <c r="AG1409" s="64"/>
      <c r="AH1409" s="64"/>
      <c r="AI1409" s="64"/>
      <c r="AJ1409" s="61"/>
      <c r="AL1409" s="62"/>
      <c r="AM1409" s="24"/>
      <c r="AS1409" s="24"/>
      <c r="AT1409" s="24"/>
      <c r="AU1409" s="24"/>
      <c r="AV1409" s="24"/>
      <c r="AW1409" s="24"/>
      <c r="AX1409" s="24"/>
      <c r="AZ1409" s="171"/>
      <c r="BA1409" s="171"/>
      <c r="BB1409" s="57"/>
      <c r="BC1409" s="203"/>
      <c r="BD1409" s="24"/>
      <c r="BE1409" s="151"/>
      <c r="BG1409" s="151"/>
      <c r="BI1409" s="151"/>
      <c r="BL1409" s="152"/>
    </row>
    <row r="1410" spans="1:64" s="169" customFormat="1">
      <c r="A1410" s="24"/>
      <c r="B1410" s="24"/>
      <c r="C1410" s="57"/>
      <c r="D1410" s="57"/>
      <c r="E1410" s="57"/>
      <c r="F1410" s="57"/>
      <c r="G1410" s="57"/>
      <c r="H1410" s="57"/>
      <c r="I1410" s="57"/>
      <c r="J1410" s="57"/>
      <c r="K1410" s="57"/>
      <c r="L1410" s="57"/>
      <c r="M1410" s="57"/>
      <c r="N1410" s="57"/>
      <c r="O1410" s="63"/>
      <c r="P1410" s="57"/>
      <c r="Q1410" s="57"/>
      <c r="R1410" s="57"/>
      <c r="S1410" s="57"/>
      <c r="T1410" s="57"/>
      <c r="U1410" s="57"/>
      <c r="V1410" s="57"/>
      <c r="W1410" s="57"/>
      <c r="X1410" s="57"/>
      <c r="Y1410" s="57"/>
      <c r="Z1410" s="57"/>
      <c r="AA1410" s="57"/>
      <c r="AB1410" s="57"/>
      <c r="AC1410" s="57"/>
      <c r="AD1410" s="57"/>
      <c r="AE1410" s="57"/>
      <c r="AF1410" s="64"/>
      <c r="AG1410" s="64"/>
      <c r="AH1410" s="64"/>
      <c r="AI1410" s="64"/>
      <c r="AJ1410" s="61"/>
      <c r="AL1410" s="62"/>
      <c r="AM1410" s="24"/>
      <c r="AS1410" s="24"/>
      <c r="AT1410" s="24"/>
      <c r="AU1410" s="24"/>
      <c r="AV1410" s="24"/>
      <c r="AW1410" s="24"/>
      <c r="AX1410" s="24"/>
      <c r="AZ1410" s="171"/>
      <c r="BA1410" s="171"/>
      <c r="BB1410" s="57"/>
      <c r="BC1410" s="203"/>
      <c r="BD1410" s="24"/>
      <c r="BE1410" s="151"/>
      <c r="BG1410" s="151"/>
      <c r="BI1410" s="151"/>
      <c r="BL1410" s="152"/>
    </row>
    <row r="1411" spans="1:64" s="169" customFormat="1">
      <c r="A1411" s="24"/>
      <c r="B1411" s="24"/>
      <c r="C1411" s="57"/>
      <c r="D1411" s="57"/>
      <c r="E1411" s="57"/>
      <c r="F1411" s="57"/>
      <c r="G1411" s="57"/>
      <c r="H1411" s="57"/>
      <c r="I1411" s="57"/>
      <c r="J1411" s="57"/>
      <c r="K1411" s="57"/>
      <c r="L1411" s="57"/>
      <c r="M1411" s="57"/>
      <c r="N1411" s="57"/>
      <c r="O1411" s="63"/>
      <c r="P1411" s="57"/>
      <c r="Q1411" s="57"/>
      <c r="R1411" s="57"/>
      <c r="S1411" s="57"/>
      <c r="T1411" s="57"/>
      <c r="U1411" s="57"/>
      <c r="V1411" s="57"/>
      <c r="W1411" s="57"/>
      <c r="X1411" s="57"/>
      <c r="Y1411" s="57"/>
      <c r="Z1411" s="57"/>
      <c r="AA1411" s="57"/>
      <c r="AB1411" s="57"/>
      <c r="AC1411" s="57"/>
      <c r="AD1411" s="57"/>
      <c r="AE1411" s="57"/>
      <c r="AF1411" s="64"/>
      <c r="AG1411" s="64"/>
      <c r="AH1411" s="64"/>
      <c r="AI1411" s="64"/>
      <c r="AJ1411" s="61"/>
      <c r="AL1411" s="62"/>
      <c r="AM1411" s="24"/>
      <c r="AS1411" s="24"/>
      <c r="AT1411" s="24"/>
      <c r="AU1411" s="24"/>
      <c r="AV1411" s="24"/>
      <c r="AW1411" s="24"/>
      <c r="AX1411" s="24"/>
      <c r="AZ1411" s="171"/>
      <c r="BA1411" s="171"/>
      <c r="BB1411" s="57"/>
      <c r="BC1411" s="203"/>
      <c r="BD1411" s="24"/>
      <c r="BE1411" s="151"/>
      <c r="BG1411" s="151"/>
      <c r="BI1411" s="151"/>
      <c r="BL1411" s="152"/>
    </row>
    <row r="1412" spans="1:64" s="169" customFormat="1">
      <c r="A1412" s="24"/>
      <c r="B1412" s="24"/>
      <c r="C1412" s="57"/>
      <c r="D1412" s="57"/>
      <c r="E1412" s="57"/>
      <c r="F1412" s="57"/>
      <c r="G1412" s="57"/>
      <c r="H1412" s="57"/>
      <c r="I1412" s="57"/>
      <c r="J1412" s="57"/>
      <c r="K1412" s="57"/>
      <c r="L1412" s="57"/>
      <c r="M1412" s="57"/>
      <c r="N1412" s="57"/>
      <c r="O1412" s="63"/>
      <c r="P1412" s="57"/>
      <c r="Q1412" s="57"/>
      <c r="R1412" s="57"/>
      <c r="S1412" s="57"/>
      <c r="T1412" s="57"/>
      <c r="U1412" s="57"/>
      <c r="V1412" s="57"/>
      <c r="W1412" s="57"/>
      <c r="X1412" s="57"/>
      <c r="Y1412" s="57"/>
      <c r="Z1412" s="57"/>
      <c r="AA1412" s="57"/>
      <c r="AB1412" s="57"/>
      <c r="AC1412" s="57"/>
      <c r="AD1412" s="57"/>
      <c r="AE1412" s="57"/>
      <c r="AF1412" s="64"/>
      <c r="AG1412" s="64"/>
      <c r="AH1412" s="64"/>
      <c r="AI1412" s="64"/>
      <c r="AJ1412" s="61"/>
      <c r="AL1412" s="62"/>
      <c r="AM1412" s="24"/>
      <c r="AS1412" s="24"/>
      <c r="AT1412" s="24"/>
      <c r="AU1412" s="24"/>
      <c r="AV1412" s="24"/>
      <c r="AW1412" s="24"/>
      <c r="AX1412" s="24"/>
      <c r="AZ1412" s="171"/>
      <c r="BA1412" s="171"/>
      <c r="BB1412" s="57"/>
      <c r="BC1412" s="203"/>
      <c r="BD1412" s="24"/>
      <c r="BE1412" s="151"/>
      <c r="BG1412" s="151"/>
      <c r="BI1412" s="151"/>
      <c r="BL1412" s="152"/>
    </row>
    <row r="1413" spans="1:64" s="169" customFormat="1">
      <c r="A1413" s="24"/>
      <c r="B1413" s="24"/>
      <c r="C1413" s="57"/>
      <c r="D1413" s="57"/>
      <c r="E1413" s="57"/>
      <c r="F1413" s="57"/>
      <c r="G1413" s="57"/>
      <c r="H1413" s="57"/>
      <c r="I1413" s="57"/>
      <c r="J1413" s="57"/>
      <c r="K1413" s="57"/>
      <c r="L1413" s="57"/>
      <c r="M1413" s="57"/>
      <c r="N1413" s="57"/>
      <c r="O1413" s="63"/>
      <c r="P1413" s="57"/>
      <c r="Q1413" s="57"/>
      <c r="R1413" s="57"/>
      <c r="S1413" s="57"/>
      <c r="T1413" s="57"/>
      <c r="U1413" s="57"/>
      <c r="V1413" s="57"/>
      <c r="W1413" s="57"/>
      <c r="X1413" s="57"/>
      <c r="Y1413" s="57"/>
      <c r="Z1413" s="57"/>
      <c r="AA1413" s="57"/>
      <c r="AB1413" s="57"/>
      <c r="AC1413" s="57"/>
      <c r="AD1413" s="57"/>
      <c r="AE1413" s="57"/>
      <c r="AF1413" s="64"/>
      <c r="AG1413" s="64"/>
      <c r="AH1413" s="64"/>
      <c r="AI1413" s="64"/>
      <c r="AJ1413" s="61"/>
      <c r="AL1413" s="62"/>
      <c r="AM1413" s="24"/>
      <c r="AS1413" s="24"/>
      <c r="AT1413" s="24"/>
      <c r="AU1413" s="24"/>
      <c r="AV1413" s="24"/>
      <c r="AW1413" s="24"/>
      <c r="AX1413" s="24"/>
      <c r="AZ1413" s="171"/>
      <c r="BA1413" s="171"/>
      <c r="BB1413" s="57"/>
      <c r="BC1413" s="203"/>
      <c r="BD1413" s="24"/>
      <c r="BE1413" s="151"/>
      <c r="BG1413" s="151"/>
      <c r="BI1413" s="151"/>
      <c r="BL1413" s="152"/>
    </row>
    <row r="1414" spans="1:64" s="169" customFormat="1">
      <c r="A1414" s="24"/>
      <c r="B1414" s="24"/>
      <c r="C1414" s="57"/>
      <c r="D1414" s="57"/>
      <c r="E1414" s="57"/>
      <c r="F1414" s="57"/>
      <c r="G1414" s="57"/>
      <c r="H1414" s="57"/>
      <c r="I1414" s="57"/>
      <c r="J1414" s="57"/>
      <c r="K1414" s="57"/>
      <c r="L1414" s="57"/>
      <c r="M1414" s="57"/>
      <c r="N1414" s="57"/>
      <c r="O1414" s="63"/>
      <c r="P1414" s="57"/>
      <c r="Q1414" s="57"/>
      <c r="R1414" s="57"/>
      <c r="S1414" s="57"/>
      <c r="T1414" s="57"/>
      <c r="U1414" s="57"/>
      <c r="V1414" s="57"/>
      <c r="W1414" s="57"/>
      <c r="X1414" s="57"/>
      <c r="Y1414" s="57"/>
      <c r="Z1414" s="57"/>
      <c r="AA1414" s="57"/>
      <c r="AB1414" s="57"/>
      <c r="AC1414" s="57"/>
      <c r="AD1414" s="57"/>
      <c r="AE1414" s="57"/>
      <c r="AF1414" s="64"/>
      <c r="AG1414" s="64"/>
      <c r="AH1414" s="64"/>
      <c r="AI1414" s="64"/>
      <c r="AJ1414" s="61"/>
      <c r="AL1414" s="62"/>
      <c r="AM1414" s="24"/>
      <c r="AS1414" s="24"/>
      <c r="AT1414" s="24"/>
      <c r="AU1414" s="24"/>
      <c r="AV1414" s="24"/>
      <c r="AW1414" s="24"/>
      <c r="AX1414" s="24"/>
      <c r="AZ1414" s="171"/>
      <c r="BA1414" s="171"/>
      <c r="BB1414" s="57"/>
      <c r="BC1414" s="203"/>
      <c r="BD1414" s="24"/>
      <c r="BE1414" s="151"/>
      <c r="BG1414" s="151"/>
      <c r="BI1414" s="151"/>
      <c r="BL1414" s="152"/>
    </row>
    <row r="1415" spans="1:64" s="169" customFormat="1">
      <c r="A1415" s="24"/>
      <c r="B1415" s="24"/>
      <c r="C1415" s="57"/>
      <c r="D1415" s="57"/>
      <c r="E1415" s="57"/>
      <c r="F1415" s="57"/>
      <c r="G1415" s="57"/>
      <c r="H1415" s="57"/>
      <c r="I1415" s="57"/>
      <c r="J1415" s="57"/>
      <c r="K1415" s="57"/>
      <c r="L1415" s="57"/>
      <c r="M1415" s="57"/>
      <c r="N1415" s="57"/>
      <c r="O1415" s="63"/>
      <c r="P1415" s="57"/>
      <c r="Q1415" s="57"/>
      <c r="R1415" s="57"/>
      <c r="S1415" s="57"/>
      <c r="T1415" s="57"/>
      <c r="U1415" s="57"/>
      <c r="V1415" s="57"/>
      <c r="W1415" s="57"/>
      <c r="X1415" s="57"/>
      <c r="Y1415" s="57"/>
      <c r="Z1415" s="57"/>
      <c r="AA1415" s="57"/>
      <c r="AB1415" s="57"/>
      <c r="AC1415" s="57"/>
      <c r="AD1415" s="57"/>
      <c r="AE1415" s="57"/>
      <c r="AF1415" s="64"/>
      <c r="AG1415" s="64"/>
      <c r="AH1415" s="64"/>
      <c r="AI1415" s="64"/>
      <c r="AJ1415" s="61"/>
      <c r="AL1415" s="62"/>
      <c r="AM1415" s="24"/>
      <c r="AS1415" s="24"/>
      <c r="AT1415" s="24"/>
      <c r="AU1415" s="24"/>
      <c r="AV1415" s="24"/>
      <c r="AW1415" s="24"/>
      <c r="AX1415" s="24"/>
      <c r="AZ1415" s="171"/>
      <c r="BA1415" s="171"/>
      <c r="BB1415" s="57"/>
      <c r="BC1415" s="203"/>
      <c r="BD1415" s="24"/>
      <c r="BE1415" s="151"/>
      <c r="BG1415" s="151"/>
      <c r="BI1415" s="151"/>
      <c r="BL1415" s="152"/>
    </row>
    <row r="1416" spans="1:64" s="169" customFormat="1">
      <c r="A1416" s="24"/>
      <c r="B1416" s="24"/>
      <c r="C1416" s="57"/>
      <c r="D1416" s="57"/>
      <c r="E1416" s="57"/>
      <c r="F1416" s="57"/>
      <c r="G1416" s="57"/>
      <c r="H1416" s="57"/>
      <c r="I1416" s="57"/>
      <c r="J1416" s="57"/>
      <c r="K1416" s="57"/>
      <c r="L1416" s="57"/>
      <c r="M1416" s="57"/>
      <c r="N1416" s="57"/>
      <c r="O1416" s="63"/>
      <c r="P1416" s="57"/>
      <c r="Q1416" s="57"/>
      <c r="R1416" s="57"/>
      <c r="S1416" s="57"/>
      <c r="T1416" s="57"/>
      <c r="U1416" s="57"/>
      <c r="V1416" s="57"/>
      <c r="W1416" s="57"/>
      <c r="X1416" s="57"/>
      <c r="Y1416" s="57"/>
      <c r="Z1416" s="57"/>
      <c r="AA1416" s="57"/>
      <c r="AB1416" s="57"/>
      <c r="AC1416" s="57"/>
      <c r="AD1416" s="57"/>
      <c r="AE1416" s="57"/>
      <c r="AF1416" s="64"/>
      <c r="AG1416" s="64"/>
      <c r="AH1416" s="64"/>
      <c r="AI1416" s="64"/>
      <c r="AJ1416" s="61"/>
      <c r="AL1416" s="62"/>
      <c r="AM1416" s="24"/>
      <c r="AS1416" s="24"/>
      <c r="AT1416" s="24"/>
      <c r="AU1416" s="24"/>
      <c r="AV1416" s="24"/>
      <c r="AW1416" s="24"/>
      <c r="AX1416" s="24"/>
      <c r="AZ1416" s="171"/>
      <c r="BA1416" s="171"/>
      <c r="BB1416" s="57"/>
      <c r="BC1416" s="203"/>
      <c r="BD1416" s="24"/>
      <c r="BE1416" s="151"/>
      <c r="BG1416" s="151"/>
      <c r="BI1416" s="151"/>
      <c r="BL1416" s="152"/>
    </row>
    <row r="1417" spans="1:64" s="169" customFormat="1">
      <c r="A1417" s="24"/>
      <c r="B1417" s="24"/>
      <c r="C1417" s="57"/>
      <c r="D1417" s="57"/>
      <c r="E1417" s="57"/>
      <c r="F1417" s="57"/>
      <c r="G1417" s="57"/>
      <c r="H1417" s="57"/>
      <c r="I1417" s="57"/>
      <c r="J1417" s="57"/>
      <c r="K1417" s="57"/>
      <c r="L1417" s="57"/>
      <c r="M1417" s="57"/>
      <c r="N1417" s="57"/>
      <c r="O1417" s="63"/>
      <c r="P1417" s="57"/>
      <c r="Q1417" s="57"/>
      <c r="R1417" s="57"/>
      <c r="S1417" s="57"/>
      <c r="T1417" s="57"/>
      <c r="U1417" s="57"/>
      <c r="V1417" s="57"/>
      <c r="W1417" s="57"/>
      <c r="X1417" s="57"/>
      <c r="Y1417" s="57"/>
      <c r="Z1417" s="57"/>
      <c r="AA1417" s="57"/>
      <c r="AB1417" s="57"/>
      <c r="AC1417" s="57"/>
      <c r="AD1417" s="57"/>
      <c r="AE1417" s="57"/>
      <c r="AF1417" s="64"/>
      <c r="AG1417" s="64"/>
      <c r="AH1417" s="64"/>
      <c r="AI1417" s="64"/>
      <c r="AJ1417" s="61"/>
      <c r="AL1417" s="62"/>
      <c r="AM1417" s="24"/>
      <c r="AS1417" s="24"/>
      <c r="AT1417" s="24"/>
      <c r="AU1417" s="24"/>
      <c r="AV1417" s="24"/>
      <c r="AW1417" s="24"/>
      <c r="AX1417" s="24"/>
      <c r="AZ1417" s="171"/>
      <c r="BA1417" s="171"/>
      <c r="BB1417" s="57"/>
      <c r="BC1417" s="203"/>
      <c r="BD1417" s="24"/>
      <c r="BE1417" s="151"/>
      <c r="BG1417" s="151"/>
      <c r="BI1417" s="151"/>
      <c r="BL1417" s="152"/>
    </row>
    <row r="1418" spans="1:64" s="169" customFormat="1">
      <c r="A1418" s="24"/>
      <c r="B1418" s="24"/>
      <c r="C1418" s="57"/>
      <c r="D1418" s="57"/>
      <c r="E1418" s="57"/>
      <c r="F1418" s="57"/>
      <c r="G1418" s="57"/>
      <c r="H1418" s="57"/>
      <c r="I1418" s="57"/>
      <c r="J1418" s="57"/>
      <c r="K1418" s="57"/>
      <c r="L1418" s="57"/>
      <c r="M1418" s="57"/>
      <c r="N1418" s="57"/>
      <c r="O1418" s="63"/>
      <c r="P1418" s="57"/>
      <c r="Q1418" s="57"/>
      <c r="R1418" s="57"/>
      <c r="S1418" s="57"/>
      <c r="T1418" s="57"/>
      <c r="U1418" s="57"/>
      <c r="V1418" s="57"/>
      <c r="W1418" s="57"/>
      <c r="X1418" s="57"/>
      <c r="Y1418" s="57"/>
      <c r="Z1418" s="57"/>
      <c r="AA1418" s="57"/>
      <c r="AB1418" s="57"/>
      <c r="AC1418" s="57"/>
      <c r="AD1418" s="57"/>
      <c r="AE1418" s="57"/>
      <c r="AF1418" s="64"/>
      <c r="AG1418" s="64"/>
      <c r="AH1418" s="64"/>
      <c r="AI1418" s="64"/>
      <c r="AJ1418" s="61"/>
      <c r="AL1418" s="62"/>
      <c r="AM1418" s="24"/>
      <c r="AS1418" s="24"/>
      <c r="AT1418" s="24"/>
      <c r="AU1418" s="24"/>
      <c r="AV1418" s="24"/>
      <c r="AW1418" s="24"/>
      <c r="AX1418" s="24"/>
      <c r="AZ1418" s="171"/>
      <c r="BA1418" s="171"/>
      <c r="BB1418" s="57"/>
      <c r="BC1418" s="203"/>
      <c r="BD1418" s="24"/>
      <c r="BE1418" s="151"/>
      <c r="BG1418" s="151"/>
      <c r="BI1418" s="151"/>
      <c r="BL1418" s="152"/>
    </row>
    <row r="1419" spans="1:64" s="169" customFormat="1">
      <c r="A1419" s="24"/>
      <c r="B1419" s="24"/>
      <c r="C1419" s="57"/>
      <c r="D1419" s="57"/>
      <c r="E1419" s="57"/>
      <c r="F1419" s="57"/>
      <c r="G1419" s="57"/>
      <c r="H1419" s="57"/>
      <c r="I1419" s="57"/>
      <c r="J1419" s="57"/>
      <c r="K1419" s="57"/>
      <c r="L1419" s="57"/>
      <c r="M1419" s="57"/>
      <c r="N1419" s="57"/>
      <c r="O1419" s="63"/>
      <c r="P1419" s="57"/>
      <c r="Q1419" s="57"/>
      <c r="R1419" s="57"/>
      <c r="S1419" s="57"/>
      <c r="T1419" s="57"/>
      <c r="U1419" s="57"/>
      <c r="V1419" s="57"/>
      <c r="W1419" s="57"/>
      <c r="X1419" s="57"/>
      <c r="Y1419" s="57"/>
      <c r="Z1419" s="57"/>
      <c r="AA1419" s="57"/>
      <c r="AB1419" s="57"/>
      <c r="AC1419" s="57"/>
      <c r="AD1419" s="57"/>
      <c r="AE1419" s="57"/>
      <c r="AF1419" s="64"/>
      <c r="AG1419" s="64"/>
      <c r="AH1419" s="64"/>
      <c r="AI1419" s="64"/>
      <c r="AJ1419" s="61"/>
      <c r="AL1419" s="62"/>
      <c r="AM1419" s="24"/>
      <c r="AS1419" s="24"/>
      <c r="AT1419" s="24"/>
      <c r="AU1419" s="24"/>
      <c r="AV1419" s="24"/>
      <c r="AW1419" s="24"/>
      <c r="AX1419" s="24"/>
      <c r="AZ1419" s="171"/>
      <c r="BA1419" s="171"/>
      <c r="BB1419" s="57"/>
      <c r="BC1419" s="203"/>
      <c r="BD1419" s="24"/>
      <c r="BE1419" s="151"/>
      <c r="BG1419" s="151"/>
      <c r="BI1419" s="151"/>
      <c r="BL1419" s="152"/>
    </row>
    <row r="1420" spans="1:64" s="169" customFormat="1">
      <c r="A1420" s="24"/>
      <c r="B1420" s="24"/>
      <c r="C1420" s="57"/>
      <c r="D1420" s="57"/>
      <c r="E1420" s="57"/>
      <c r="F1420" s="57"/>
      <c r="G1420" s="57"/>
      <c r="H1420" s="57"/>
      <c r="I1420" s="57"/>
      <c r="J1420" s="57"/>
      <c r="K1420" s="57"/>
      <c r="L1420" s="57"/>
      <c r="M1420" s="57"/>
      <c r="N1420" s="57"/>
      <c r="O1420" s="63"/>
      <c r="P1420" s="57"/>
      <c r="Q1420" s="57"/>
      <c r="R1420" s="57"/>
      <c r="S1420" s="57"/>
      <c r="T1420" s="57"/>
      <c r="U1420" s="57"/>
      <c r="V1420" s="57"/>
      <c r="W1420" s="57"/>
      <c r="X1420" s="57"/>
      <c r="Y1420" s="57"/>
      <c r="Z1420" s="57"/>
      <c r="AA1420" s="57"/>
      <c r="AB1420" s="57"/>
      <c r="AC1420" s="57"/>
      <c r="AD1420" s="57"/>
      <c r="AE1420" s="57"/>
      <c r="AF1420" s="64"/>
      <c r="AG1420" s="64"/>
      <c r="AH1420" s="64"/>
      <c r="AI1420" s="64"/>
      <c r="AJ1420" s="61"/>
      <c r="AL1420" s="62"/>
      <c r="AM1420" s="24"/>
      <c r="AS1420" s="24"/>
      <c r="AT1420" s="24"/>
      <c r="AU1420" s="24"/>
      <c r="AV1420" s="24"/>
      <c r="AW1420" s="24"/>
      <c r="AX1420" s="24"/>
      <c r="AZ1420" s="171"/>
      <c r="BA1420" s="171"/>
      <c r="BB1420" s="57"/>
      <c r="BC1420" s="203"/>
      <c r="BD1420" s="24"/>
      <c r="BE1420" s="151"/>
      <c r="BG1420" s="151"/>
      <c r="BI1420" s="151"/>
      <c r="BL1420" s="152"/>
    </row>
    <row r="1421" spans="1:64" s="169" customFormat="1">
      <c r="A1421" s="24"/>
      <c r="B1421" s="24"/>
      <c r="C1421" s="57"/>
      <c r="D1421" s="57"/>
      <c r="E1421" s="57"/>
      <c r="F1421" s="57"/>
      <c r="G1421" s="57"/>
      <c r="H1421" s="57"/>
      <c r="I1421" s="57"/>
      <c r="J1421" s="57"/>
      <c r="K1421" s="57"/>
      <c r="L1421" s="57"/>
      <c r="M1421" s="57"/>
      <c r="N1421" s="57"/>
      <c r="O1421" s="63"/>
      <c r="P1421" s="57"/>
      <c r="Q1421" s="57"/>
      <c r="R1421" s="57"/>
      <c r="S1421" s="57"/>
      <c r="T1421" s="57"/>
      <c r="U1421" s="57"/>
      <c r="V1421" s="57"/>
      <c r="W1421" s="57"/>
      <c r="X1421" s="57"/>
      <c r="Y1421" s="57"/>
      <c r="Z1421" s="57"/>
      <c r="AA1421" s="57"/>
      <c r="AB1421" s="57"/>
      <c r="AC1421" s="57"/>
      <c r="AD1421" s="57"/>
      <c r="AE1421" s="57"/>
      <c r="AF1421" s="64"/>
      <c r="AG1421" s="64"/>
      <c r="AH1421" s="64"/>
      <c r="AI1421" s="64"/>
      <c r="AJ1421" s="61"/>
      <c r="AL1421" s="62"/>
      <c r="AM1421" s="24"/>
      <c r="AS1421" s="24"/>
      <c r="AT1421" s="24"/>
      <c r="AU1421" s="24"/>
      <c r="AV1421" s="24"/>
      <c r="AW1421" s="24"/>
      <c r="AX1421" s="24"/>
      <c r="AZ1421" s="171"/>
      <c r="BA1421" s="171"/>
      <c r="BB1421" s="57"/>
      <c r="BC1421" s="203"/>
      <c r="BD1421" s="24"/>
      <c r="BE1421" s="151"/>
      <c r="BG1421" s="151"/>
      <c r="BI1421" s="151"/>
      <c r="BL1421" s="152"/>
    </row>
    <row r="1422" spans="1:64" s="169" customFormat="1">
      <c r="A1422" s="24"/>
      <c r="B1422" s="24"/>
      <c r="C1422" s="57"/>
      <c r="D1422" s="57"/>
      <c r="E1422" s="57"/>
      <c r="F1422" s="57"/>
      <c r="G1422" s="57"/>
      <c r="H1422" s="57"/>
      <c r="I1422" s="57"/>
      <c r="J1422" s="57"/>
      <c r="K1422" s="57"/>
      <c r="L1422" s="57"/>
      <c r="M1422" s="57"/>
      <c r="N1422" s="57"/>
      <c r="O1422" s="63"/>
      <c r="P1422" s="57"/>
      <c r="Q1422" s="57"/>
      <c r="R1422" s="57"/>
      <c r="S1422" s="57"/>
      <c r="T1422" s="57"/>
      <c r="U1422" s="57"/>
      <c r="V1422" s="57"/>
      <c r="W1422" s="57"/>
      <c r="X1422" s="57"/>
      <c r="Y1422" s="57"/>
      <c r="Z1422" s="57"/>
      <c r="AA1422" s="57"/>
      <c r="AB1422" s="57"/>
      <c r="AC1422" s="57"/>
      <c r="AD1422" s="57"/>
      <c r="AE1422" s="57"/>
      <c r="AF1422" s="64"/>
      <c r="AG1422" s="64"/>
      <c r="AH1422" s="64"/>
      <c r="AI1422" s="64"/>
      <c r="AJ1422" s="61"/>
      <c r="AL1422" s="62"/>
      <c r="AM1422" s="24"/>
      <c r="AS1422" s="24"/>
      <c r="AT1422" s="24"/>
      <c r="AU1422" s="24"/>
      <c r="AV1422" s="24"/>
      <c r="AW1422" s="24"/>
      <c r="AX1422" s="24"/>
      <c r="AZ1422" s="171"/>
      <c r="BA1422" s="171"/>
      <c r="BB1422" s="57"/>
      <c r="BC1422" s="203"/>
      <c r="BD1422" s="24"/>
      <c r="BE1422" s="151"/>
      <c r="BG1422" s="151"/>
      <c r="BI1422" s="151"/>
      <c r="BL1422" s="152"/>
    </row>
    <row r="1423" spans="1:64" s="169" customFormat="1">
      <c r="A1423" s="24"/>
      <c r="B1423" s="24"/>
      <c r="C1423" s="57"/>
      <c r="D1423" s="57"/>
      <c r="E1423" s="57"/>
      <c r="F1423" s="57"/>
      <c r="G1423" s="57"/>
      <c r="H1423" s="57"/>
      <c r="I1423" s="57"/>
      <c r="J1423" s="57"/>
      <c r="K1423" s="57"/>
      <c r="L1423" s="57"/>
      <c r="M1423" s="57"/>
      <c r="N1423" s="57"/>
      <c r="O1423" s="63"/>
      <c r="P1423" s="57"/>
      <c r="Q1423" s="57"/>
      <c r="R1423" s="57"/>
      <c r="S1423" s="57"/>
      <c r="T1423" s="57"/>
      <c r="U1423" s="57"/>
      <c r="V1423" s="57"/>
      <c r="W1423" s="57"/>
      <c r="X1423" s="57"/>
      <c r="Y1423" s="57"/>
      <c r="Z1423" s="57"/>
      <c r="AA1423" s="57"/>
      <c r="AB1423" s="57"/>
      <c r="AC1423" s="57"/>
      <c r="AD1423" s="57"/>
      <c r="AE1423" s="57"/>
      <c r="AF1423" s="64"/>
      <c r="AG1423" s="64"/>
      <c r="AH1423" s="64"/>
      <c r="AI1423" s="64"/>
      <c r="AJ1423" s="61"/>
      <c r="AL1423" s="62"/>
      <c r="AM1423" s="24"/>
      <c r="AS1423" s="24"/>
      <c r="AT1423" s="24"/>
      <c r="AU1423" s="24"/>
      <c r="AV1423" s="24"/>
      <c r="AW1423" s="24"/>
      <c r="AX1423" s="24"/>
      <c r="AZ1423" s="171"/>
      <c r="BA1423" s="171"/>
      <c r="BB1423" s="57"/>
      <c r="BC1423" s="203"/>
      <c r="BD1423" s="24"/>
      <c r="BE1423" s="151"/>
      <c r="BG1423" s="151"/>
      <c r="BI1423" s="151"/>
      <c r="BL1423" s="152"/>
    </row>
    <row r="1424" spans="1:64" s="169" customFormat="1">
      <c r="A1424" s="24"/>
      <c r="B1424" s="24"/>
      <c r="C1424" s="57"/>
      <c r="D1424" s="57"/>
      <c r="E1424" s="57"/>
      <c r="F1424" s="57"/>
      <c r="G1424" s="57"/>
      <c r="H1424" s="57"/>
      <c r="I1424" s="57"/>
      <c r="J1424" s="57"/>
      <c r="K1424" s="57"/>
      <c r="L1424" s="57"/>
      <c r="M1424" s="57"/>
      <c r="N1424" s="57"/>
      <c r="O1424" s="63"/>
      <c r="P1424" s="57"/>
      <c r="Q1424" s="57"/>
      <c r="R1424" s="57"/>
      <c r="S1424" s="57"/>
      <c r="T1424" s="57"/>
      <c r="U1424" s="57"/>
      <c r="V1424" s="57"/>
      <c r="W1424" s="57"/>
      <c r="X1424" s="57"/>
      <c r="Y1424" s="57"/>
      <c r="Z1424" s="57"/>
      <c r="AA1424" s="57"/>
      <c r="AB1424" s="57"/>
      <c r="AC1424" s="57"/>
      <c r="AD1424" s="57"/>
      <c r="AE1424" s="57"/>
      <c r="AF1424" s="64"/>
      <c r="AG1424" s="64"/>
      <c r="AH1424" s="64"/>
      <c r="AI1424" s="64"/>
      <c r="AJ1424" s="61"/>
      <c r="AL1424" s="62"/>
      <c r="AM1424" s="24"/>
      <c r="AS1424" s="24"/>
      <c r="AT1424" s="24"/>
      <c r="AU1424" s="24"/>
      <c r="AV1424" s="24"/>
      <c r="AW1424" s="24"/>
      <c r="AX1424" s="24"/>
      <c r="AZ1424" s="171"/>
      <c r="BA1424" s="171"/>
      <c r="BB1424" s="57"/>
      <c r="BC1424" s="203"/>
      <c r="BD1424" s="24"/>
      <c r="BE1424" s="151"/>
      <c r="BG1424" s="151"/>
      <c r="BI1424" s="151"/>
      <c r="BL1424" s="152"/>
    </row>
    <row r="1425" spans="1:64" s="169" customFormat="1">
      <c r="A1425" s="24"/>
      <c r="B1425" s="24"/>
      <c r="C1425" s="57"/>
      <c r="D1425" s="57"/>
      <c r="E1425" s="57"/>
      <c r="F1425" s="57"/>
      <c r="G1425" s="57"/>
      <c r="H1425" s="57"/>
      <c r="I1425" s="57"/>
      <c r="J1425" s="57"/>
      <c r="K1425" s="57"/>
      <c r="L1425" s="57"/>
      <c r="M1425" s="57"/>
      <c r="N1425" s="57"/>
      <c r="O1425" s="63"/>
      <c r="P1425" s="57"/>
      <c r="Q1425" s="57"/>
      <c r="R1425" s="57"/>
      <c r="S1425" s="57"/>
      <c r="T1425" s="57"/>
      <c r="U1425" s="57"/>
      <c r="V1425" s="57"/>
      <c r="W1425" s="57"/>
      <c r="X1425" s="57"/>
      <c r="Y1425" s="57"/>
      <c r="Z1425" s="57"/>
      <c r="AA1425" s="57"/>
      <c r="AB1425" s="57"/>
      <c r="AC1425" s="57"/>
      <c r="AD1425" s="57"/>
      <c r="AE1425" s="57"/>
      <c r="AF1425" s="64"/>
      <c r="AG1425" s="64"/>
      <c r="AH1425" s="64"/>
      <c r="AI1425" s="64"/>
      <c r="AJ1425" s="61"/>
      <c r="AL1425" s="62"/>
      <c r="AM1425" s="24"/>
      <c r="AS1425" s="24"/>
      <c r="AT1425" s="24"/>
      <c r="AU1425" s="24"/>
      <c r="AV1425" s="24"/>
      <c r="AW1425" s="24"/>
      <c r="AX1425" s="24"/>
      <c r="AZ1425" s="171"/>
      <c r="BA1425" s="171"/>
      <c r="BB1425" s="57"/>
      <c r="BC1425" s="203"/>
      <c r="BD1425" s="24"/>
      <c r="BE1425" s="151"/>
      <c r="BG1425" s="151"/>
      <c r="BI1425" s="151"/>
      <c r="BL1425" s="152"/>
    </row>
    <row r="1426" spans="1:64" s="169" customFormat="1">
      <c r="A1426" s="24"/>
      <c r="B1426" s="24"/>
      <c r="C1426" s="57"/>
      <c r="D1426" s="57"/>
      <c r="E1426" s="57"/>
      <c r="F1426" s="57"/>
      <c r="G1426" s="57"/>
      <c r="H1426" s="57"/>
      <c r="I1426" s="57"/>
      <c r="J1426" s="57"/>
      <c r="K1426" s="57"/>
      <c r="L1426" s="57"/>
      <c r="M1426" s="57"/>
      <c r="N1426" s="57"/>
      <c r="O1426" s="63"/>
      <c r="P1426" s="57"/>
      <c r="Q1426" s="57"/>
      <c r="R1426" s="57"/>
      <c r="S1426" s="57"/>
      <c r="T1426" s="57"/>
      <c r="U1426" s="57"/>
      <c r="V1426" s="57"/>
      <c r="W1426" s="57"/>
      <c r="X1426" s="57"/>
      <c r="Y1426" s="57"/>
      <c r="Z1426" s="57"/>
      <c r="AA1426" s="57"/>
      <c r="AB1426" s="57"/>
      <c r="AC1426" s="57"/>
      <c r="AD1426" s="57"/>
      <c r="AE1426" s="57"/>
      <c r="AF1426" s="64"/>
      <c r="AG1426" s="64"/>
      <c r="AH1426" s="64"/>
      <c r="AI1426" s="64"/>
      <c r="AJ1426" s="61"/>
      <c r="AL1426" s="62"/>
      <c r="AM1426" s="24"/>
      <c r="AS1426" s="24"/>
      <c r="AT1426" s="24"/>
      <c r="AU1426" s="24"/>
      <c r="AV1426" s="24"/>
      <c r="AW1426" s="24"/>
      <c r="AX1426" s="24"/>
      <c r="AZ1426" s="171"/>
      <c r="BA1426" s="171"/>
      <c r="BB1426" s="57"/>
      <c r="BC1426" s="203"/>
      <c r="BD1426" s="24"/>
      <c r="BE1426" s="151"/>
      <c r="BG1426" s="151"/>
      <c r="BI1426" s="151"/>
      <c r="BL1426" s="152"/>
    </row>
    <row r="1427" spans="1:64" s="169" customFormat="1">
      <c r="A1427" s="24"/>
      <c r="B1427" s="24"/>
      <c r="C1427" s="57"/>
      <c r="D1427" s="57"/>
      <c r="E1427" s="57"/>
      <c r="F1427" s="57"/>
      <c r="G1427" s="57"/>
      <c r="H1427" s="57"/>
      <c r="I1427" s="57"/>
      <c r="J1427" s="57"/>
      <c r="K1427" s="57"/>
      <c r="L1427" s="57"/>
      <c r="M1427" s="57"/>
      <c r="N1427" s="57"/>
      <c r="O1427" s="63"/>
      <c r="P1427" s="57"/>
      <c r="Q1427" s="57"/>
      <c r="R1427" s="57"/>
      <c r="S1427" s="57"/>
      <c r="T1427" s="57"/>
      <c r="U1427" s="57"/>
      <c r="V1427" s="57"/>
      <c r="W1427" s="57"/>
      <c r="X1427" s="57"/>
      <c r="Y1427" s="57"/>
      <c r="Z1427" s="57"/>
      <c r="AA1427" s="57"/>
      <c r="AB1427" s="57"/>
      <c r="AC1427" s="57"/>
      <c r="AD1427" s="57"/>
      <c r="AE1427" s="57"/>
      <c r="AF1427" s="64"/>
      <c r="AG1427" s="64"/>
      <c r="AH1427" s="64"/>
      <c r="AI1427" s="64"/>
      <c r="AJ1427" s="61"/>
      <c r="AL1427" s="62"/>
      <c r="AM1427" s="24"/>
      <c r="AS1427" s="24"/>
      <c r="AT1427" s="24"/>
      <c r="AU1427" s="24"/>
      <c r="AV1427" s="24"/>
      <c r="AW1427" s="24"/>
      <c r="AX1427" s="24"/>
      <c r="AZ1427" s="171"/>
      <c r="BA1427" s="171"/>
      <c r="BB1427" s="57"/>
      <c r="BC1427" s="203"/>
      <c r="BD1427" s="24"/>
      <c r="BE1427" s="151"/>
      <c r="BG1427" s="151"/>
      <c r="BI1427" s="151"/>
      <c r="BL1427" s="152"/>
    </row>
    <row r="1428" spans="1:64" s="169" customFormat="1">
      <c r="A1428" s="24"/>
      <c r="B1428" s="24"/>
      <c r="C1428" s="57"/>
      <c r="D1428" s="57"/>
      <c r="E1428" s="57"/>
      <c r="F1428" s="57"/>
      <c r="G1428" s="57"/>
      <c r="H1428" s="57"/>
      <c r="I1428" s="57"/>
      <c r="J1428" s="57"/>
      <c r="K1428" s="57"/>
      <c r="L1428" s="57"/>
      <c r="M1428" s="57"/>
      <c r="N1428" s="57"/>
      <c r="O1428" s="63"/>
      <c r="P1428" s="57"/>
      <c r="Q1428" s="57"/>
      <c r="R1428" s="57"/>
      <c r="S1428" s="57"/>
      <c r="T1428" s="57"/>
      <c r="U1428" s="57"/>
      <c r="V1428" s="57"/>
      <c r="W1428" s="57"/>
      <c r="X1428" s="57"/>
      <c r="Y1428" s="57"/>
      <c r="Z1428" s="57"/>
      <c r="AA1428" s="57"/>
      <c r="AB1428" s="57"/>
      <c r="AC1428" s="57"/>
      <c r="AD1428" s="57"/>
      <c r="AE1428" s="57"/>
      <c r="AF1428" s="64"/>
      <c r="AG1428" s="64"/>
      <c r="AH1428" s="64"/>
      <c r="AI1428" s="64"/>
      <c r="AJ1428" s="61"/>
      <c r="AL1428" s="62"/>
      <c r="AM1428" s="24"/>
      <c r="AS1428" s="24"/>
      <c r="AT1428" s="24"/>
      <c r="AU1428" s="24"/>
      <c r="AV1428" s="24"/>
      <c r="AW1428" s="24"/>
      <c r="AX1428" s="24"/>
      <c r="AZ1428" s="171"/>
      <c r="BA1428" s="171"/>
      <c r="BB1428" s="57"/>
      <c r="BC1428" s="203"/>
      <c r="BD1428" s="24"/>
      <c r="BE1428" s="151"/>
      <c r="BG1428" s="151"/>
      <c r="BI1428" s="151"/>
      <c r="BL1428" s="152"/>
    </row>
    <row r="1429" spans="1:64" s="169" customFormat="1">
      <c r="A1429" s="24"/>
      <c r="B1429" s="24"/>
      <c r="C1429" s="57"/>
      <c r="D1429" s="57"/>
      <c r="E1429" s="57"/>
      <c r="F1429" s="57"/>
      <c r="G1429" s="57"/>
      <c r="H1429" s="57"/>
      <c r="I1429" s="57"/>
      <c r="J1429" s="57"/>
      <c r="K1429" s="57"/>
      <c r="L1429" s="57"/>
      <c r="M1429" s="57"/>
      <c r="N1429" s="57"/>
      <c r="O1429" s="63"/>
      <c r="P1429" s="57"/>
      <c r="Q1429" s="57"/>
      <c r="R1429" s="57"/>
      <c r="S1429" s="57"/>
      <c r="T1429" s="57"/>
      <c r="U1429" s="57"/>
      <c r="V1429" s="57"/>
      <c r="W1429" s="57"/>
      <c r="X1429" s="57"/>
      <c r="Y1429" s="57"/>
      <c r="Z1429" s="57"/>
      <c r="AA1429" s="57"/>
      <c r="AB1429" s="57"/>
      <c r="AC1429" s="57"/>
      <c r="AD1429" s="57"/>
      <c r="AE1429" s="57"/>
      <c r="AF1429" s="64"/>
      <c r="AG1429" s="64"/>
      <c r="AH1429" s="64"/>
      <c r="AI1429" s="64"/>
      <c r="AJ1429" s="61"/>
      <c r="AL1429" s="62"/>
      <c r="AM1429" s="24"/>
      <c r="AS1429" s="24"/>
      <c r="AT1429" s="24"/>
      <c r="AU1429" s="24"/>
      <c r="AV1429" s="24"/>
      <c r="AW1429" s="24"/>
      <c r="AX1429" s="24"/>
      <c r="AZ1429" s="171"/>
      <c r="BA1429" s="171"/>
      <c r="BB1429" s="57"/>
      <c r="BC1429" s="203"/>
      <c r="BD1429" s="24"/>
      <c r="BE1429" s="151"/>
      <c r="BG1429" s="151"/>
      <c r="BI1429" s="151"/>
      <c r="BL1429" s="152"/>
    </row>
    <row r="1430" spans="1:64" s="169" customFormat="1">
      <c r="A1430" s="24"/>
      <c r="B1430" s="24"/>
      <c r="C1430" s="57"/>
      <c r="D1430" s="57"/>
      <c r="E1430" s="57"/>
      <c r="F1430" s="57"/>
      <c r="G1430" s="57"/>
      <c r="H1430" s="57"/>
      <c r="I1430" s="57"/>
      <c r="J1430" s="57"/>
      <c r="K1430" s="57"/>
      <c r="L1430" s="57"/>
      <c r="M1430" s="57"/>
      <c r="N1430" s="57"/>
      <c r="O1430" s="63"/>
      <c r="P1430" s="57"/>
      <c r="Q1430" s="57"/>
      <c r="R1430" s="57"/>
      <c r="S1430" s="57"/>
      <c r="T1430" s="57"/>
      <c r="U1430" s="57"/>
      <c r="V1430" s="57"/>
      <c r="W1430" s="57"/>
      <c r="X1430" s="57"/>
      <c r="Y1430" s="57"/>
      <c r="Z1430" s="57"/>
      <c r="AA1430" s="57"/>
      <c r="AB1430" s="57"/>
      <c r="AC1430" s="57"/>
      <c r="AD1430" s="57"/>
      <c r="AE1430" s="57"/>
      <c r="AF1430" s="64"/>
      <c r="AG1430" s="64"/>
      <c r="AH1430" s="64"/>
      <c r="AI1430" s="64"/>
      <c r="AJ1430" s="61"/>
      <c r="AL1430" s="62"/>
      <c r="AM1430" s="24"/>
      <c r="AS1430" s="24"/>
      <c r="AT1430" s="24"/>
      <c r="AU1430" s="24"/>
      <c r="AV1430" s="24"/>
      <c r="AW1430" s="24"/>
      <c r="AX1430" s="24"/>
      <c r="AZ1430" s="171"/>
      <c r="BA1430" s="171"/>
      <c r="BB1430" s="57"/>
      <c r="BC1430" s="203"/>
      <c r="BD1430" s="24"/>
      <c r="BE1430" s="151"/>
      <c r="BG1430" s="151"/>
      <c r="BI1430" s="151"/>
      <c r="BL1430" s="152"/>
    </row>
    <row r="1431" spans="1:64" s="169" customFormat="1">
      <c r="A1431" s="24"/>
      <c r="B1431" s="24"/>
      <c r="C1431" s="57"/>
      <c r="D1431" s="57"/>
      <c r="E1431" s="57"/>
      <c r="F1431" s="57"/>
      <c r="G1431" s="57"/>
      <c r="H1431" s="57"/>
      <c r="I1431" s="57"/>
      <c r="J1431" s="57"/>
      <c r="K1431" s="57"/>
      <c r="L1431" s="57"/>
      <c r="M1431" s="57"/>
      <c r="N1431" s="57"/>
      <c r="O1431" s="63"/>
      <c r="P1431" s="57"/>
      <c r="Q1431" s="57"/>
      <c r="R1431" s="57"/>
      <c r="S1431" s="57"/>
      <c r="T1431" s="57"/>
      <c r="U1431" s="57"/>
      <c r="V1431" s="57"/>
      <c r="W1431" s="57"/>
      <c r="X1431" s="57"/>
      <c r="Y1431" s="57"/>
      <c r="Z1431" s="57"/>
      <c r="AA1431" s="57"/>
      <c r="AB1431" s="57"/>
      <c r="AC1431" s="57"/>
      <c r="AD1431" s="57"/>
      <c r="AE1431" s="57"/>
      <c r="AF1431" s="64"/>
      <c r="AG1431" s="64"/>
      <c r="AH1431" s="64"/>
      <c r="AI1431" s="64"/>
      <c r="AJ1431" s="61"/>
      <c r="AL1431" s="62"/>
      <c r="AM1431" s="24"/>
      <c r="AS1431" s="24"/>
      <c r="AT1431" s="24"/>
      <c r="AU1431" s="24"/>
      <c r="AV1431" s="24"/>
      <c r="AW1431" s="24"/>
      <c r="AX1431" s="24"/>
      <c r="AZ1431" s="171"/>
      <c r="BA1431" s="171"/>
      <c r="BB1431" s="57"/>
      <c r="BC1431" s="203"/>
      <c r="BD1431" s="24"/>
      <c r="BE1431" s="151"/>
      <c r="BG1431" s="151"/>
      <c r="BI1431" s="151"/>
      <c r="BL1431" s="152"/>
    </row>
    <row r="1432" spans="1:64" s="169" customFormat="1">
      <c r="A1432" s="24"/>
      <c r="B1432" s="24"/>
      <c r="C1432" s="57"/>
      <c r="D1432" s="57"/>
      <c r="E1432" s="57"/>
      <c r="F1432" s="57"/>
      <c r="G1432" s="57"/>
      <c r="H1432" s="57"/>
      <c r="I1432" s="57"/>
      <c r="J1432" s="57"/>
      <c r="K1432" s="57"/>
      <c r="L1432" s="57"/>
      <c r="M1432" s="57"/>
      <c r="N1432" s="57"/>
      <c r="O1432" s="63"/>
      <c r="P1432" s="57"/>
      <c r="Q1432" s="57"/>
      <c r="R1432" s="57"/>
      <c r="S1432" s="57"/>
      <c r="T1432" s="57"/>
      <c r="U1432" s="57"/>
      <c r="V1432" s="57"/>
      <c r="W1432" s="57"/>
      <c r="X1432" s="57"/>
      <c r="Y1432" s="57"/>
      <c r="Z1432" s="57"/>
      <c r="AA1432" s="57"/>
      <c r="AB1432" s="57"/>
      <c r="AC1432" s="57"/>
      <c r="AD1432" s="57"/>
      <c r="AE1432" s="57"/>
      <c r="AF1432" s="64"/>
      <c r="AG1432" s="64"/>
      <c r="AH1432" s="64"/>
      <c r="AI1432" s="64"/>
      <c r="AJ1432" s="61"/>
      <c r="AL1432" s="62"/>
      <c r="AM1432" s="24"/>
      <c r="AS1432" s="24"/>
      <c r="AT1432" s="24"/>
      <c r="AU1432" s="24"/>
      <c r="AV1432" s="24"/>
      <c r="AW1432" s="24"/>
      <c r="AX1432" s="24"/>
      <c r="AZ1432" s="171"/>
      <c r="BA1432" s="171"/>
      <c r="BB1432" s="57"/>
      <c r="BC1432" s="203"/>
      <c r="BD1432" s="24"/>
      <c r="BE1432" s="151"/>
      <c r="BG1432" s="151"/>
      <c r="BI1432" s="151"/>
      <c r="BL1432" s="152"/>
    </row>
    <row r="1433" spans="1:64" s="169" customFormat="1">
      <c r="A1433" s="24"/>
      <c r="B1433" s="24"/>
      <c r="C1433" s="57"/>
      <c r="D1433" s="57"/>
      <c r="E1433" s="57"/>
      <c r="F1433" s="57"/>
      <c r="G1433" s="57"/>
      <c r="H1433" s="57"/>
      <c r="I1433" s="57"/>
      <c r="J1433" s="57"/>
      <c r="K1433" s="57"/>
      <c r="L1433" s="57"/>
      <c r="M1433" s="57"/>
      <c r="N1433" s="57"/>
      <c r="O1433" s="63"/>
      <c r="P1433" s="57"/>
      <c r="Q1433" s="57"/>
      <c r="R1433" s="57"/>
      <c r="S1433" s="57"/>
      <c r="T1433" s="57"/>
      <c r="U1433" s="57"/>
      <c r="V1433" s="57"/>
      <c r="W1433" s="57"/>
      <c r="X1433" s="57"/>
      <c r="Y1433" s="57"/>
      <c r="Z1433" s="57"/>
      <c r="AA1433" s="57"/>
      <c r="AB1433" s="57"/>
      <c r="AC1433" s="57"/>
      <c r="AD1433" s="57"/>
      <c r="AE1433" s="57"/>
      <c r="AF1433" s="64"/>
      <c r="AG1433" s="64"/>
      <c r="AH1433" s="64"/>
      <c r="AI1433" s="64"/>
      <c r="AJ1433" s="61"/>
      <c r="AL1433" s="62"/>
      <c r="AM1433" s="24"/>
      <c r="AS1433" s="24"/>
      <c r="AT1433" s="24"/>
      <c r="AU1433" s="24"/>
      <c r="AV1433" s="24"/>
      <c r="AW1433" s="24"/>
      <c r="AX1433" s="24"/>
      <c r="AZ1433" s="171"/>
      <c r="BA1433" s="171"/>
      <c r="BB1433" s="57"/>
      <c r="BC1433" s="203"/>
      <c r="BD1433" s="24"/>
      <c r="BE1433" s="151"/>
      <c r="BG1433" s="151"/>
      <c r="BI1433" s="151"/>
      <c r="BL1433" s="152"/>
    </row>
    <row r="1434" spans="1:64" s="169" customFormat="1">
      <c r="A1434" s="24"/>
      <c r="B1434" s="24"/>
      <c r="C1434" s="57"/>
      <c r="D1434" s="57"/>
      <c r="E1434" s="57"/>
      <c r="F1434" s="57"/>
      <c r="G1434" s="57"/>
      <c r="H1434" s="57"/>
      <c r="I1434" s="57"/>
      <c r="J1434" s="57"/>
      <c r="K1434" s="57"/>
      <c r="L1434" s="57"/>
      <c r="M1434" s="57"/>
      <c r="N1434" s="57"/>
      <c r="O1434" s="63"/>
      <c r="P1434" s="57"/>
      <c r="Q1434" s="57"/>
      <c r="R1434" s="57"/>
      <c r="S1434" s="57"/>
      <c r="T1434" s="57"/>
      <c r="U1434" s="57"/>
      <c r="V1434" s="57"/>
      <c r="W1434" s="57"/>
      <c r="X1434" s="57"/>
      <c r="Y1434" s="57"/>
      <c r="Z1434" s="57"/>
      <c r="AA1434" s="57"/>
      <c r="AB1434" s="57"/>
      <c r="AC1434" s="57"/>
      <c r="AD1434" s="57"/>
      <c r="AE1434" s="57"/>
      <c r="AF1434" s="64"/>
      <c r="AG1434" s="64"/>
      <c r="AH1434" s="64"/>
      <c r="AI1434" s="64"/>
      <c r="AJ1434" s="61"/>
      <c r="AL1434" s="62"/>
      <c r="AM1434" s="24"/>
      <c r="AS1434" s="24"/>
      <c r="AT1434" s="24"/>
      <c r="AU1434" s="24"/>
      <c r="AV1434" s="24"/>
      <c r="AW1434" s="24"/>
      <c r="AX1434" s="24"/>
      <c r="AZ1434" s="171"/>
      <c r="BA1434" s="171"/>
      <c r="BB1434" s="57"/>
      <c r="BC1434" s="203"/>
      <c r="BD1434" s="24"/>
      <c r="BE1434" s="151"/>
      <c r="BG1434" s="151"/>
      <c r="BI1434" s="151"/>
      <c r="BL1434" s="152"/>
    </row>
    <row r="1435" spans="1:64" s="169" customFormat="1">
      <c r="A1435" s="24"/>
      <c r="B1435" s="24"/>
      <c r="C1435" s="57"/>
      <c r="D1435" s="57"/>
      <c r="E1435" s="57"/>
      <c r="F1435" s="57"/>
      <c r="G1435" s="57"/>
      <c r="H1435" s="57"/>
      <c r="I1435" s="57"/>
      <c r="J1435" s="57"/>
      <c r="K1435" s="57"/>
      <c r="L1435" s="57"/>
      <c r="M1435" s="57"/>
      <c r="N1435" s="57"/>
      <c r="O1435" s="63"/>
      <c r="P1435" s="57"/>
      <c r="Q1435" s="57"/>
      <c r="R1435" s="57"/>
      <c r="S1435" s="57"/>
      <c r="T1435" s="57"/>
      <c r="U1435" s="57"/>
      <c r="V1435" s="57"/>
      <c r="W1435" s="57"/>
      <c r="X1435" s="57"/>
      <c r="Y1435" s="57"/>
      <c r="Z1435" s="57"/>
      <c r="AA1435" s="57"/>
      <c r="AB1435" s="57"/>
      <c r="AC1435" s="57"/>
      <c r="AD1435" s="57"/>
      <c r="AE1435" s="57"/>
      <c r="AF1435" s="64"/>
      <c r="AG1435" s="64"/>
      <c r="AH1435" s="64"/>
      <c r="AI1435" s="64"/>
      <c r="AJ1435" s="61"/>
      <c r="AL1435" s="62"/>
      <c r="AM1435" s="24"/>
      <c r="AS1435" s="24"/>
      <c r="AT1435" s="24"/>
      <c r="AU1435" s="24"/>
      <c r="AV1435" s="24"/>
      <c r="AW1435" s="24"/>
      <c r="AX1435" s="24"/>
      <c r="AZ1435" s="171"/>
      <c r="BA1435" s="171"/>
      <c r="BB1435" s="57"/>
      <c r="BC1435" s="203"/>
      <c r="BD1435" s="24"/>
      <c r="BE1435" s="151"/>
      <c r="BG1435" s="151"/>
      <c r="BI1435" s="151"/>
      <c r="BL1435" s="152"/>
    </row>
    <row r="1436" spans="1:64" s="169" customFormat="1">
      <c r="A1436" s="24"/>
      <c r="B1436" s="24"/>
      <c r="C1436" s="57"/>
      <c r="D1436" s="57"/>
      <c r="E1436" s="57"/>
      <c r="F1436" s="57"/>
      <c r="G1436" s="57"/>
      <c r="H1436" s="57"/>
      <c r="I1436" s="57"/>
      <c r="J1436" s="57"/>
      <c r="K1436" s="57"/>
      <c r="L1436" s="57"/>
      <c r="M1436" s="57"/>
      <c r="N1436" s="57"/>
      <c r="O1436" s="63"/>
      <c r="P1436" s="57"/>
      <c r="Q1436" s="57"/>
      <c r="R1436" s="57"/>
      <c r="S1436" s="57"/>
      <c r="T1436" s="57"/>
      <c r="U1436" s="57"/>
      <c r="V1436" s="57"/>
      <c r="W1436" s="57"/>
      <c r="X1436" s="57"/>
      <c r="Y1436" s="57"/>
      <c r="Z1436" s="57"/>
      <c r="AA1436" s="57"/>
      <c r="AB1436" s="57"/>
      <c r="AC1436" s="57"/>
      <c r="AD1436" s="57"/>
      <c r="AE1436" s="57"/>
      <c r="AF1436" s="64"/>
      <c r="AG1436" s="64"/>
      <c r="AH1436" s="64"/>
      <c r="AI1436" s="64"/>
      <c r="AJ1436" s="61"/>
      <c r="AL1436" s="62"/>
      <c r="AM1436" s="24"/>
      <c r="AS1436" s="24"/>
      <c r="AT1436" s="24"/>
      <c r="AU1436" s="24"/>
      <c r="AV1436" s="24"/>
      <c r="AW1436" s="24"/>
      <c r="AX1436" s="24"/>
      <c r="AZ1436" s="171"/>
      <c r="BA1436" s="171"/>
      <c r="BB1436" s="57"/>
      <c r="BC1436" s="203"/>
      <c r="BD1436" s="24"/>
      <c r="BE1436" s="151"/>
      <c r="BG1436" s="151"/>
      <c r="BI1436" s="151"/>
      <c r="BL1436" s="152"/>
    </row>
    <row r="1437" spans="1:64" s="169" customFormat="1">
      <c r="A1437" s="24"/>
      <c r="B1437" s="24"/>
      <c r="C1437" s="57"/>
      <c r="D1437" s="57"/>
      <c r="E1437" s="57"/>
      <c r="F1437" s="57"/>
      <c r="G1437" s="57"/>
      <c r="H1437" s="57"/>
      <c r="I1437" s="57"/>
      <c r="J1437" s="57"/>
      <c r="K1437" s="57"/>
      <c r="L1437" s="57"/>
      <c r="M1437" s="57"/>
      <c r="N1437" s="57"/>
      <c r="O1437" s="63"/>
      <c r="P1437" s="57"/>
      <c r="Q1437" s="57"/>
      <c r="R1437" s="57"/>
      <c r="S1437" s="57"/>
      <c r="T1437" s="57"/>
      <c r="U1437" s="57"/>
      <c r="V1437" s="57"/>
      <c r="W1437" s="57"/>
      <c r="X1437" s="57"/>
      <c r="Y1437" s="57"/>
      <c r="Z1437" s="57"/>
      <c r="AA1437" s="57"/>
      <c r="AB1437" s="57"/>
      <c r="AC1437" s="57"/>
      <c r="AD1437" s="57"/>
      <c r="AE1437" s="57"/>
      <c r="AF1437" s="64"/>
      <c r="AG1437" s="64"/>
      <c r="AH1437" s="64"/>
      <c r="AI1437" s="64"/>
      <c r="AJ1437" s="61"/>
      <c r="AL1437" s="62"/>
      <c r="AM1437" s="24"/>
      <c r="AS1437" s="24"/>
      <c r="AT1437" s="24"/>
      <c r="AU1437" s="24"/>
      <c r="AV1437" s="24"/>
      <c r="AW1437" s="24"/>
      <c r="AX1437" s="24"/>
      <c r="AZ1437" s="171"/>
      <c r="BA1437" s="171"/>
      <c r="BB1437" s="57"/>
      <c r="BC1437" s="203"/>
      <c r="BD1437" s="24"/>
      <c r="BE1437" s="151"/>
      <c r="BG1437" s="151"/>
      <c r="BI1437" s="151"/>
      <c r="BL1437" s="152"/>
    </row>
    <row r="1438" spans="1:64" s="169" customFormat="1">
      <c r="A1438" s="24"/>
      <c r="B1438" s="24"/>
      <c r="C1438" s="57"/>
      <c r="D1438" s="57"/>
      <c r="E1438" s="57"/>
      <c r="F1438" s="57"/>
      <c r="G1438" s="57"/>
      <c r="H1438" s="57"/>
      <c r="I1438" s="57"/>
      <c r="J1438" s="57"/>
      <c r="K1438" s="57"/>
      <c r="L1438" s="57"/>
      <c r="M1438" s="57"/>
      <c r="N1438" s="57"/>
      <c r="O1438" s="63"/>
      <c r="P1438" s="57"/>
      <c r="Q1438" s="57"/>
      <c r="R1438" s="57"/>
      <c r="S1438" s="57"/>
      <c r="T1438" s="57"/>
      <c r="U1438" s="57"/>
      <c r="V1438" s="57"/>
      <c r="W1438" s="57"/>
      <c r="X1438" s="57"/>
      <c r="Y1438" s="57"/>
      <c r="Z1438" s="57"/>
      <c r="AA1438" s="57"/>
      <c r="AB1438" s="57"/>
      <c r="AC1438" s="57"/>
      <c r="AD1438" s="57"/>
      <c r="AE1438" s="57"/>
      <c r="AF1438" s="64"/>
      <c r="AG1438" s="64"/>
      <c r="AH1438" s="64"/>
      <c r="AI1438" s="64"/>
      <c r="AJ1438" s="61"/>
      <c r="AL1438" s="62"/>
      <c r="AM1438" s="24"/>
      <c r="AS1438" s="24"/>
      <c r="AT1438" s="24"/>
      <c r="AU1438" s="24"/>
      <c r="AV1438" s="24"/>
      <c r="AW1438" s="24"/>
      <c r="AX1438" s="24"/>
      <c r="AZ1438" s="171"/>
      <c r="BA1438" s="171"/>
      <c r="BB1438" s="57"/>
      <c r="BC1438" s="203"/>
      <c r="BD1438" s="24"/>
      <c r="BE1438" s="151"/>
      <c r="BG1438" s="151"/>
      <c r="BI1438" s="151"/>
      <c r="BL1438" s="152"/>
    </row>
    <row r="1439" spans="1:64" s="169" customFormat="1">
      <c r="A1439" s="24"/>
      <c r="B1439" s="24"/>
      <c r="C1439" s="57"/>
      <c r="D1439" s="57"/>
      <c r="E1439" s="57"/>
      <c r="F1439" s="57"/>
      <c r="G1439" s="57"/>
      <c r="H1439" s="57"/>
      <c r="I1439" s="57"/>
      <c r="J1439" s="57"/>
      <c r="K1439" s="57"/>
      <c r="L1439" s="57"/>
      <c r="M1439" s="57"/>
      <c r="N1439" s="57"/>
      <c r="O1439" s="63"/>
      <c r="P1439" s="57"/>
      <c r="Q1439" s="57"/>
      <c r="R1439" s="57"/>
      <c r="S1439" s="57"/>
      <c r="T1439" s="57"/>
      <c r="U1439" s="57"/>
      <c r="V1439" s="57"/>
      <c r="W1439" s="57"/>
      <c r="X1439" s="57"/>
      <c r="Y1439" s="57"/>
      <c r="Z1439" s="57"/>
      <c r="AA1439" s="57"/>
      <c r="AB1439" s="57"/>
      <c r="AC1439" s="57"/>
      <c r="AD1439" s="57"/>
      <c r="AE1439" s="57"/>
      <c r="AF1439" s="64"/>
      <c r="AG1439" s="64"/>
      <c r="AH1439" s="64"/>
      <c r="AI1439" s="64"/>
      <c r="AJ1439" s="61"/>
      <c r="AL1439" s="62"/>
      <c r="AM1439" s="24"/>
      <c r="AS1439" s="24"/>
      <c r="AT1439" s="24"/>
      <c r="AU1439" s="24"/>
      <c r="AV1439" s="24"/>
      <c r="AW1439" s="24"/>
      <c r="AX1439" s="24"/>
      <c r="AZ1439" s="171"/>
      <c r="BA1439" s="171"/>
      <c r="BB1439" s="57"/>
      <c r="BC1439" s="203"/>
      <c r="BD1439" s="24"/>
      <c r="BE1439" s="151"/>
      <c r="BG1439" s="151"/>
      <c r="BI1439" s="151"/>
      <c r="BL1439" s="152"/>
    </row>
    <row r="1440" spans="1:64" s="169" customFormat="1">
      <c r="A1440" s="24"/>
      <c r="B1440" s="24"/>
      <c r="C1440" s="57"/>
      <c r="D1440" s="57"/>
      <c r="E1440" s="57"/>
      <c r="F1440" s="57"/>
      <c r="G1440" s="57"/>
      <c r="H1440" s="57"/>
      <c r="I1440" s="57"/>
      <c r="J1440" s="57"/>
      <c r="K1440" s="57"/>
      <c r="L1440" s="57"/>
      <c r="M1440" s="57"/>
      <c r="N1440" s="57"/>
      <c r="O1440" s="63"/>
      <c r="P1440" s="57"/>
      <c r="Q1440" s="57"/>
      <c r="R1440" s="57"/>
      <c r="S1440" s="57"/>
      <c r="T1440" s="57"/>
      <c r="U1440" s="57"/>
      <c r="V1440" s="57"/>
      <c r="W1440" s="57"/>
      <c r="X1440" s="57"/>
      <c r="Y1440" s="57"/>
      <c r="Z1440" s="57"/>
      <c r="AA1440" s="57"/>
      <c r="AB1440" s="57"/>
      <c r="AC1440" s="57"/>
      <c r="AD1440" s="57"/>
      <c r="AE1440" s="57"/>
      <c r="AF1440" s="64"/>
      <c r="AG1440" s="64"/>
      <c r="AH1440" s="64"/>
      <c r="AI1440" s="64"/>
      <c r="AJ1440" s="61"/>
      <c r="AL1440" s="62"/>
      <c r="AM1440" s="24"/>
      <c r="AS1440" s="24"/>
      <c r="AT1440" s="24"/>
      <c r="AU1440" s="24"/>
      <c r="AV1440" s="24"/>
      <c r="AW1440" s="24"/>
      <c r="AX1440" s="24"/>
      <c r="AZ1440" s="171"/>
      <c r="BA1440" s="171"/>
      <c r="BB1440" s="57"/>
      <c r="BC1440" s="203"/>
      <c r="BD1440" s="24"/>
      <c r="BE1440" s="151"/>
      <c r="BG1440" s="151"/>
      <c r="BI1440" s="151"/>
      <c r="BL1440" s="152"/>
    </row>
    <row r="1441" spans="1:64" s="169" customFormat="1">
      <c r="A1441" s="24"/>
      <c r="B1441" s="24"/>
      <c r="C1441" s="57"/>
      <c r="D1441" s="57"/>
      <c r="E1441" s="57"/>
      <c r="F1441" s="57"/>
      <c r="G1441" s="57"/>
      <c r="H1441" s="57"/>
      <c r="I1441" s="57"/>
      <c r="J1441" s="57"/>
      <c r="K1441" s="57"/>
      <c r="L1441" s="57"/>
      <c r="M1441" s="57"/>
      <c r="N1441" s="57"/>
      <c r="O1441" s="63"/>
      <c r="P1441" s="57"/>
      <c r="Q1441" s="57"/>
      <c r="R1441" s="57"/>
      <c r="S1441" s="57"/>
      <c r="T1441" s="57"/>
      <c r="U1441" s="57"/>
      <c r="V1441" s="57"/>
      <c r="W1441" s="57"/>
      <c r="X1441" s="57"/>
      <c r="Y1441" s="57"/>
      <c r="Z1441" s="57"/>
      <c r="AA1441" s="57"/>
      <c r="AB1441" s="57"/>
      <c r="AC1441" s="57"/>
      <c r="AD1441" s="57"/>
      <c r="AE1441" s="57"/>
      <c r="AF1441" s="64"/>
      <c r="AG1441" s="64"/>
      <c r="AH1441" s="64"/>
      <c r="AI1441" s="64"/>
      <c r="AJ1441" s="61"/>
      <c r="AL1441" s="62"/>
      <c r="AM1441" s="24"/>
      <c r="AS1441" s="24"/>
      <c r="AT1441" s="24"/>
      <c r="AU1441" s="24"/>
      <c r="AV1441" s="24"/>
      <c r="AW1441" s="24"/>
      <c r="AX1441" s="24"/>
      <c r="AZ1441" s="171"/>
      <c r="BA1441" s="171"/>
      <c r="BB1441" s="57"/>
      <c r="BC1441" s="203"/>
      <c r="BD1441" s="24"/>
      <c r="BE1441" s="151"/>
      <c r="BG1441" s="151"/>
      <c r="BI1441" s="151"/>
      <c r="BL1441" s="152"/>
    </row>
    <row r="1442" spans="1:64" s="169" customFormat="1">
      <c r="A1442" s="24"/>
      <c r="B1442" s="24"/>
      <c r="C1442" s="57"/>
      <c r="D1442" s="57"/>
      <c r="E1442" s="57"/>
      <c r="F1442" s="57"/>
      <c r="G1442" s="57"/>
      <c r="H1442" s="57"/>
      <c r="I1442" s="57"/>
      <c r="J1442" s="57"/>
      <c r="K1442" s="57"/>
      <c r="L1442" s="57"/>
      <c r="M1442" s="57"/>
      <c r="N1442" s="57"/>
      <c r="O1442" s="63"/>
      <c r="P1442" s="57"/>
      <c r="Q1442" s="57"/>
      <c r="R1442" s="57"/>
      <c r="S1442" s="57"/>
      <c r="T1442" s="57"/>
      <c r="U1442" s="57"/>
      <c r="V1442" s="57"/>
      <c r="W1442" s="57"/>
      <c r="X1442" s="57"/>
      <c r="Y1442" s="57"/>
      <c r="Z1442" s="57"/>
      <c r="AA1442" s="57"/>
      <c r="AB1442" s="57"/>
      <c r="AC1442" s="57"/>
      <c r="AD1442" s="57"/>
      <c r="AE1442" s="57"/>
      <c r="AF1442" s="64"/>
      <c r="AG1442" s="64"/>
      <c r="AH1442" s="64"/>
      <c r="AI1442" s="64"/>
      <c r="AJ1442" s="61"/>
      <c r="AL1442" s="62"/>
      <c r="AM1442" s="24"/>
      <c r="AS1442" s="24"/>
      <c r="AT1442" s="24"/>
      <c r="AU1442" s="24"/>
      <c r="AV1442" s="24"/>
      <c r="AW1442" s="24"/>
      <c r="AX1442" s="24"/>
      <c r="AZ1442" s="171"/>
      <c r="BA1442" s="171"/>
      <c r="BB1442" s="57"/>
      <c r="BC1442" s="203"/>
      <c r="BD1442" s="24"/>
      <c r="BE1442" s="151"/>
      <c r="BG1442" s="151"/>
      <c r="BI1442" s="151"/>
      <c r="BL1442" s="152"/>
    </row>
    <row r="1443" spans="1:64" s="169" customFormat="1">
      <c r="A1443" s="24"/>
      <c r="B1443" s="24"/>
      <c r="C1443" s="57"/>
      <c r="D1443" s="57"/>
      <c r="E1443" s="57"/>
      <c r="F1443" s="57"/>
      <c r="G1443" s="57"/>
      <c r="H1443" s="57"/>
      <c r="I1443" s="57"/>
      <c r="J1443" s="57"/>
      <c r="K1443" s="57"/>
      <c r="L1443" s="57"/>
      <c r="M1443" s="57"/>
      <c r="N1443" s="57"/>
      <c r="O1443" s="63"/>
      <c r="P1443" s="57"/>
      <c r="Q1443" s="57"/>
      <c r="R1443" s="57"/>
      <c r="S1443" s="57"/>
      <c r="T1443" s="57"/>
      <c r="U1443" s="57"/>
      <c r="V1443" s="57"/>
      <c r="W1443" s="57"/>
      <c r="X1443" s="57"/>
      <c r="Y1443" s="57"/>
      <c r="Z1443" s="57"/>
      <c r="AA1443" s="57"/>
      <c r="AB1443" s="57"/>
      <c r="AC1443" s="57"/>
      <c r="AD1443" s="57"/>
      <c r="AE1443" s="57"/>
      <c r="AF1443" s="64"/>
      <c r="AG1443" s="64"/>
      <c r="AH1443" s="64"/>
      <c r="AI1443" s="64"/>
      <c r="AJ1443" s="61"/>
      <c r="AL1443" s="62"/>
      <c r="AM1443" s="24"/>
      <c r="AS1443" s="24"/>
      <c r="AT1443" s="24"/>
      <c r="AU1443" s="24"/>
      <c r="AV1443" s="24"/>
      <c r="AW1443" s="24"/>
      <c r="AX1443" s="24"/>
      <c r="AZ1443" s="171"/>
      <c r="BA1443" s="171"/>
      <c r="BB1443" s="57"/>
      <c r="BC1443" s="203"/>
      <c r="BD1443" s="24"/>
      <c r="BE1443" s="151"/>
      <c r="BG1443" s="151"/>
      <c r="BI1443" s="151"/>
      <c r="BL1443" s="152"/>
    </row>
    <row r="1444" spans="1:64" s="169" customFormat="1">
      <c r="A1444" s="24"/>
      <c r="B1444" s="24"/>
      <c r="C1444" s="57"/>
      <c r="D1444" s="57"/>
      <c r="E1444" s="57"/>
      <c r="F1444" s="57"/>
      <c r="G1444" s="57"/>
      <c r="H1444" s="57"/>
      <c r="I1444" s="57"/>
      <c r="J1444" s="57"/>
      <c r="K1444" s="57"/>
      <c r="L1444" s="57"/>
      <c r="M1444" s="57"/>
      <c r="N1444" s="57"/>
      <c r="O1444" s="63"/>
      <c r="P1444" s="57"/>
      <c r="Q1444" s="57"/>
      <c r="R1444" s="57"/>
      <c r="S1444" s="57"/>
      <c r="T1444" s="57"/>
      <c r="U1444" s="57"/>
      <c r="V1444" s="57"/>
      <c r="W1444" s="57"/>
      <c r="X1444" s="57"/>
      <c r="Y1444" s="57"/>
      <c r="Z1444" s="57"/>
      <c r="AA1444" s="57"/>
      <c r="AB1444" s="57"/>
      <c r="AC1444" s="57"/>
      <c r="AD1444" s="57"/>
      <c r="AE1444" s="57"/>
      <c r="AF1444" s="64"/>
      <c r="AG1444" s="64"/>
      <c r="AH1444" s="64"/>
      <c r="AI1444" s="64"/>
      <c r="AJ1444" s="61"/>
      <c r="AL1444" s="62"/>
      <c r="AM1444" s="24"/>
      <c r="AS1444" s="24"/>
      <c r="AT1444" s="24"/>
      <c r="AU1444" s="24"/>
      <c r="AV1444" s="24"/>
      <c r="AW1444" s="24"/>
      <c r="AX1444" s="24"/>
      <c r="AZ1444" s="171"/>
      <c r="BA1444" s="171"/>
      <c r="BB1444" s="57"/>
      <c r="BC1444" s="203"/>
      <c r="BD1444" s="24"/>
      <c r="BE1444" s="151"/>
      <c r="BG1444" s="151"/>
      <c r="BI1444" s="151"/>
      <c r="BL1444" s="152"/>
    </row>
    <row r="1445" spans="1:64" s="169" customFormat="1">
      <c r="A1445" s="24"/>
      <c r="B1445" s="24"/>
      <c r="C1445" s="57"/>
      <c r="D1445" s="57"/>
      <c r="E1445" s="57"/>
      <c r="F1445" s="57"/>
      <c r="G1445" s="57"/>
      <c r="H1445" s="57"/>
      <c r="I1445" s="57"/>
      <c r="J1445" s="57"/>
      <c r="K1445" s="57"/>
      <c r="L1445" s="57"/>
      <c r="M1445" s="57"/>
      <c r="N1445" s="57"/>
      <c r="O1445" s="63"/>
      <c r="P1445" s="57"/>
      <c r="Q1445" s="57"/>
      <c r="R1445" s="57"/>
      <c r="S1445" s="57"/>
      <c r="T1445" s="57"/>
      <c r="U1445" s="57"/>
      <c r="V1445" s="57"/>
      <c r="W1445" s="57"/>
      <c r="X1445" s="57"/>
      <c r="Y1445" s="57"/>
      <c r="Z1445" s="57"/>
      <c r="AA1445" s="57"/>
      <c r="AB1445" s="57"/>
      <c r="AC1445" s="57"/>
      <c r="AD1445" s="57"/>
      <c r="AE1445" s="57"/>
      <c r="AF1445" s="64"/>
      <c r="AG1445" s="64"/>
      <c r="AH1445" s="64"/>
      <c r="AI1445" s="64"/>
      <c r="AJ1445" s="61"/>
      <c r="AL1445" s="62"/>
      <c r="AM1445" s="24"/>
      <c r="AS1445" s="24"/>
      <c r="AT1445" s="24"/>
      <c r="AU1445" s="24"/>
      <c r="AV1445" s="24"/>
      <c r="AW1445" s="24"/>
      <c r="AX1445" s="24"/>
      <c r="AZ1445" s="171"/>
      <c r="BA1445" s="171"/>
      <c r="BB1445" s="57"/>
      <c r="BC1445" s="203"/>
      <c r="BD1445" s="24"/>
      <c r="BE1445" s="151"/>
      <c r="BG1445" s="151"/>
      <c r="BI1445" s="151"/>
      <c r="BL1445" s="152"/>
    </row>
    <row r="1446" spans="1:64" s="169" customFormat="1">
      <c r="A1446" s="24"/>
      <c r="B1446" s="24"/>
      <c r="C1446" s="57"/>
      <c r="D1446" s="57"/>
      <c r="E1446" s="57"/>
      <c r="F1446" s="57"/>
      <c r="G1446" s="57"/>
      <c r="H1446" s="57"/>
      <c r="I1446" s="57"/>
      <c r="J1446" s="57"/>
      <c r="K1446" s="57"/>
      <c r="L1446" s="57"/>
      <c r="M1446" s="57"/>
      <c r="N1446" s="57"/>
      <c r="O1446" s="63"/>
      <c r="P1446" s="57"/>
      <c r="Q1446" s="57"/>
      <c r="R1446" s="57"/>
      <c r="S1446" s="57"/>
      <c r="T1446" s="57"/>
      <c r="U1446" s="57"/>
      <c r="V1446" s="57"/>
      <c r="W1446" s="57"/>
      <c r="X1446" s="57"/>
      <c r="Y1446" s="57"/>
      <c r="Z1446" s="57"/>
      <c r="AA1446" s="57"/>
      <c r="AB1446" s="57"/>
      <c r="AC1446" s="57"/>
      <c r="AD1446" s="57"/>
      <c r="AE1446" s="57"/>
      <c r="AF1446" s="64"/>
      <c r="AG1446" s="64"/>
      <c r="AH1446" s="64"/>
      <c r="AI1446" s="64"/>
      <c r="AJ1446" s="61"/>
      <c r="AL1446" s="62"/>
      <c r="AM1446" s="24"/>
      <c r="AS1446" s="24"/>
      <c r="AT1446" s="24"/>
      <c r="AU1446" s="24"/>
      <c r="AV1446" s="24"/>
      <c r="AW1446" s="24"/>
      <c r="AX1446" s="24"/>
      <c r="AZ1446" s="171"/>
      <c r="BA1446" s="171"/>
      <c r="BB1446" s="57"/>
      <c r="BC1446" s="203"/>
      <c r="BD1446" s="24"/>
      <c r="BE1446" s="151"/>
      <c r="BG1446" s="151"/>
      <c r="BI1446" s="151"/>
      <c r="BL1446" s="152"/>
    </row>
    <row r="1447" spans="1:64" s="169" customFormat="1">
      <c r="A1447" s="24"/>
      <c r="B1447" s="24"/>
      <c r="C1447" s="57"/>
      <c r="D1447" s="57"/>
      <c r="E1447" s="57"/>
      <c r="F1447" s="57"/>
      <c r="G1447" s="57"/>
      <c r="H1447" s="57"/>
      <c r="I1447" s="57"/>
      <c r="J1447" s="57"/>
      <c r="K1447" s="57"/>
      <c r="L1447" s="57"/>
      <c r="M1447" s="57"/>
      <c r="N1447" s="57"/>
      <c r="O1447" s="63"/>
      <c r="P1447" s="57"/>
      <c r="Q1447" s="57"/>
      <c r="R1447" s="57"/>
      <c r="S1447" s="57"/>
      <c r="T1447" s="57"/>
      <c r="U1447" s="57"/>
      <c r="V1447" s="57"/>
      <c r="W1447" s="57"/>
      <c r="X1447" s="57"/>
      <c r="Y1447" s="57"/>
      <c r="Z1447" s="57"/>
      <c r="AA1447" s="57"/>
      <c r="AB1447" s="57"/>
      <c r="AC1447" s="57"/>
      <c r="AD1447" s="57"/>
      <c r="AE1447" s="57"/>
      <c r="AF1447" s="64"/>
      <c r="AG1447" s="64"/>
      <c r="AH1447" s="64"/>
      <c r="AI1447" s="64"/>
      <c r="AJ1447" s="61"/>
      <c r="AL1447" s="62"/>
      <c r="AM1447" s="24"/>
      <c r="AS1447" s="24"/>
      <c r="AT1447" s="24"/>
      <c r="AU1447" s="24"/>
      <c r="AV1447" s="24"/>
      <c r="AW1447" s="24"/>
      <c r="AX1447" s="24"/>
      <c r="AZ1447" s="171"/>
      <c r="BA1447" s="171"/>
      <c r="BB1447" s="57"/>
      <c r="BC1447" s="203"/>
      <c r="BD1447" s="24"/>
      <c r="BE1447" s="151"/>
      <c r="BG1447" s="151"/>
      <c r="BI1447" s="151"/>
      <c r="BL1447" s="152"/>
    </row>
    <row r="1448" spans="1:64" s="169" customFormat="1">
      <c r="A1448" s="24"/>
      <c r="B1448" s="24"/>
      <c r="C1448" s="57"/>
      <c r="D1448" s="57"/>
      <c r="E1448" s="57"/>
      <c r="F1448" s="57"/>
      <c r="G1448" s="57"/>
      <c r="H1448" s="57"/>
      <c r="I1448" s="57"/>
      <c r="J1448" s="57"/>
      <c r="K1448" s="57"/>
      <c r="L1448" s="57"/>
      <c r="M1448" s="57"/>
      <c r="N1448" s="57"/>
      <c r="O1448" s="63"/>
      <c r="P1448" s="57"/>
      <c r="Q1448" s="57"/>
      <c r="R1448" s="57"/>
      <c r="S1448" s="57"/>
      <c r="T1448" s="57"/>
      <c r="U1448" s="57"/>
      <c r="V1448" s="57"/>
      <c r="W1448" s="57"/>
      <c r="X1448" s="57"/>
      <c r="Y1448" s="57"/>
      <c r="Z1448" s="57"/>
      <c r="AA1448" s="57"/>
      <c r="AB1448" s="57"/>
      <c r="AC1448" s="57"/>
      <c r="AD1448" s="57"/>
      <c r="AE1448" s="57"/>
      <c r="AF1448" s="64"/>
      <c r="AG1448" s="64"/>
      <c r="AH1448" s="64"/>
      <c r="AI1448" s="64"/>
      <c r="AJ1448" s="61"/>
      <c r="AL1448" s="62"/>
      <c r="AM1448" s="24"/>
      <c r="AS1448" s="24"/>
      <c r="AT1448" s="24"/>
      <c r="AU1448" s="24"/>
      <c r="AV1448" s="24"/>
      <c r="AW1448" s="24"/>
      <c r="AX1448" s="24"/>
      <c r="AZ1448" s="171"/>
      <c r="BA1448" s="171"/>
      <c r="BB1448" s="57"/>
      <c r="BC1448" s="203"/>
      <c r="BD1448" s="24"/>
      <c r="BE1448" s="151"/>
      <c r="BG1448" s="151"/>
      <c r="BI1448" s="151"/>
      <c r="BL1448" s="152"/>
    </row>
    <row r="1449" spans="1:64" s="169" customFormat="1">
      <c r="A1449" s="24"/>
      <c r="B1449" s="24"/>
      <c r="C1449" s="57"/>
      <c r="D1449" s="57"/>
      <c r="E1449" s="57"/>
      <c r="F1449" s="57"/>
      <c r="G1449" s="57"/>
      <c r="H1449" s="57"/>
      <c r="I1449" s="57"/>
      <c r="J1449" s="57"/>
      <c r="K1449" s="57"/>
      <c r="L1449" s="57"/>
      <c r="M1449" s="57"/>
      <c r="N1449" s="57"/>
      <c r="O1449" s="63"/>
      <c r="P1449" s="57"/>
      <c r="Q1449" s="57"/>
      <c r="R1449" s="57"/>
      <c r="S1449" s="57"/>
      <c r="T1449" s="57"/>
      <c r="U1449" s="57"/>
      <c r="V1449" s="57"/>
      <c r="W1449" s="57"/>
      <c r="X1449" s="57"/>
      <c r="Y1449" s="57"/>
      <c r="Z1449" s="57"/>
      <c r="AA1449" s="57"/>
      <c r="AB1449" s="57"/>
      <c r="AC1449" s="57"/>
      <c r="AD1449" s="57"/>
      <c r="AE1449" s="57"/>
      <c r="AF1449" s="64"/>
      <c r="AG1449" s="64"/>
      <c r="AH1449" s="64"/>
      <c r="AI1449" s="64"/>
      <c r="AJ1449" s="61"/>
      <c r="AL1449" s="62"/>
      <c r="AM1449" s="24"/>
      <c r="AS1449" s="24"/>
      <c r="AT1449" s="24"/>
      <c r="AU1449" s="24"/>
      <c r="AV1449" s="24"/>
      <c r="AW1449" s="24"/>
      <c r="AX1449" s="24"/>
      <c r="AZ1449" s="171"/>
      <c r="BA1449" s="171"/>
      <c r="BB1449" s="57"/>
      <c r="BC1449" s="203"/>
      <c r="BD1449" s="24"/>
      <c r="BE1449" s="151"/>
      <c r="BG1449" s="151"/>
      <c r="BI1449" s="151"/>
      <c r="BL1449" s="152"/>
    </row>
    <row r="1450" spans="1:64" s="169" customFormat="1">
      <c r="A1450" s="24"/>
      <c r="B1450" s="24"/>
      <c r="C1450" s="57"/>
      <c r="D1450" s="57"/>
      <c r="E1450" s="57"/>
      <c r="F1450" s="57"/>
      <c r="G1450" s="57"/>
      <c r="H1450" s="57"/>
      <c r="I1450" s="57"/>
      <c r="J1450" s="57"/>
      <c r="K1450" s="57"/>
      <c r="L1450" s="57"/>
      <c r="M1450" s="57"/>
      <c r="N1450" s="57"/>
      <c r="O1450" s="63"/>
      <c r="P1450" s="57"/>
      <c r="Q1450" s="57"/>
      <c r="R1450" s="57"/>
      <c r="S1450" s="57"/>
      <c r="T1450" s="57"/>
      <c r="U1450" s="57"/>
      <c r="V1450" s="57"/>
      <c r="W1450" s="57"/>
      <c r="X1450" s="57"/>
      <c r="Y1450" s="57"/>
      <c r="Z1450" s="57"/>
      <c r="AA1450" s="57"/>
      <c r="AB1450" s="57"/>
      <c r="AC1450" s="57"/>
      <c r="AD1450" s="57"/>
      <c r="AE1450" s="57"/>
      <c r="AF1450" s="64"/>
      <c r="AG1450" s="64"/>
      <c r="AH1450" s="64"/>
      <c r="AI1450" s="64"/>
      <c r="AJ1450" s="61"/>
      <c r="AL1450" s="62"/>
      <c r="AM1450" s="24"/>
      <c r="AS1450" s="24"/>
      <c r="AT1450" s="24"/>
      <c r="AU1450" s="24"/>
      <c r="AV1450" s="24"/>
      <c r="AW1450" s="24"/>
      <c r="AX1450" s="24"/>
      <c r="AZ1450" s="171"/>
      <c r="BA1450" s="171"/>
      <c r="BB1450" s="57"/>
      <c r="BC1450" s="203"/>
      <c r="BD1450" s="24"/>
      <c r="BE1450" s="151"/>
      <c r="BG1450" s="151"/>
      <c r="BI1450" s="151"/>
      <c r="BL1450" s="152"/>
    </row>
    <row r="1451" spans="1:64" s="169" customFormat="1">
      <c r="A1451" s="24"/>
      <c r="B1451" s="24"/>
      <c r="C1451" s="57"/>
      <c r="D1451" s="57"/>
      <c r="E1451" s="57"/>
      <c r="F1451" s="57"/>
      <c r="G1451" s="57"/>
      <c r="H1451" s="57"/>
      <c r="I1451" s="57"/>
      <c r="J1451" s="57"/>
      <c r="K1451" s="57"/>
      <c r="L1451" s="57"/>
      <c r="M1451" s="57"/>
      <c r="N1451" s="57"/>
      <c r="O1451" s="63"/>
      <c r="P1451" s="57"/>
      <c r="Q1451" s="57"/>
      <c r="R1451" s="57"/>
      <c r="S1451" s="57"/>
      <c r="T1451" s="57"/>
      <c r="U1451" s="57"/>
      <c r="V1451" s="57"/>
      <c r="W1451" s="57"/>
      <c r="X1451" s="57"/>
      <c r="Y1451" s="57"/>
      <c r="Z1451" s="57"/>
      <c r="AA1451" s="57"/>
      <c r="AB1451" s="57"/>
      <c r="AC1451" s="57"/>
      <c r="AD1451" s="57"/>
      <c r="AE1451" s="57"/>
      <c r="AF1451" s="64"/>
      <c r="AG1451" s="64"/>
      <c r="AH1451" s="64"/>
      <c r="AI1451" s="64"/>
      <c r="AJ1451" s="61"/>
      <c r="AL1451" s="62"/>
      <c r="AM1451" s="24"/>
      <c r="AS1451" s="24"/>
      <c r="AT1451" s="24"/>
      <c r="AU1451" s="24"/>
      <c r="AV1451" s="24"/>
      <c r="AW1451" s="24"/>
      <c r="AX1451" s="24"/>
      <c r="AZ1451" s="171"/>
      <c r="BA1451" s="171"/>
      <c r="BB1451" s="57"/>
      <c r="BC1451" s="203"/>
      <c r="BD1451" s="24"/>
      <c r="BE1451" s="151"/>
      <c r="BG1451" s="151"/>
      <c r="BI1451" s="151"/>
      <c r="BL1451" s="152"/>
    </row>
    <row r="1452" spans="1:64" s="169" customFormat="1">
      <c r="A1452" s="24"/>
      <c r="B1452" s="24"/>
      <c r="C1452" s="57"/>
      <c r="D1452" s="57"/>
      <c r="E1452" s="57"/>
      <c r="F1452" s="57"/>
      <c r="G1452" s="57"/>
      <c r="H1452" s="57"/>
      <c r="I1452" s="57"/>
      <c r="J1452" s="57"/>
      <c r="K1452" s="57"/>
      <c r="L1452" s="57"/>
      <c r="M1452" s="57"/>
      <c r="N1452" s="57"/>
      <c r="O1452" s="63"/>
      <c r="P1452" s="57"/>
      <c r="Q1452" s="57"/>
      <c r="R1452" s="57"/>
      <c r="S1452" s="57"/>
      <c r="T1452" s="57"/>
      <c r="U1452" s="57"/>
      <c r="V1452" s="57"/>
      <c r="W1452" s="57"/>
      <c r="X1452" s="57"/>
      <c r="Y1452" s="57"/>
      <c r="Z1452" s="57"/>
      <c r="AA1452" s="57"/>
      <c r="AB1452" s="57"/>
      <c r="AC1452" s="57"/>
      <c r="AD1452" s="57"/>
      <c r="AE1452" s="57"/>
      <c r="AF1452" s="64"/>
      <c r="AG1452" s="64"/>
      <c r="AH1452" s="64"/>
      <c r="AI1452" s="64"/>
      <c r="AJ1452" s="61"/>
      <c r="AL1452" s="62"/>
      <c r="AM1452" s="24"/>
      <c r="AS1452" s="24"/>
      <c r="AT1452" s="24"/>
      <c r="AU1452" s="24"/>
      <c r="AV1452" s="24"/>
      <c r="AW1452" s="24"/>
      <c r="AX1452" s="24"/>
      <c r="AZ1452" s="171"/>
      <c r="BA1452" s="171"/>
      <c r="BB1452" s="57"/>
      <c r="BC1452" s="203"/>
      <c r="BD1452" s="24"/>
      <c r="BE1452" s="151"/>
      <c r="BG1452" s="151"/>
      <c r="BI1452" s="151"/>
      <c r="BL1452" s="152"/>
    </row>
    <row r="1453" spans="1:64" s="169" customFormat="1">
      <c r="A1453" s="24"/>
      <c r="B1453" s="24"/>
      <c r="C1453" s="57"/>
      <c r="D1453" s="57"/>
      <c r="E1453" s="57"/>
      <c r="F1453" s="57"/>
      <c r="G1453" s="57"/>
      <c r="H1453" s="57"/>
      <c r="I1453" s="57"/>
      <c r="J1453" s="57"/>
      <c r="K1453" s="57"/>
      <c r="L1453" s="57"/>
      <c r="M1453" s="57"/>
      <c r="N1453" s="57"/>
      <c r="O1453" s="63"/>
      <c r="P1453" s="57"/>
      <c r="Q1453" s="57"/>
      <c r="R1453" s="57"/>
      <c r="S1453" s="57"/>
      <c r="T1453" s="57"/>
      <c r="U1453" s="57"/>
      <c r="V1453" s="57"/>
      <c r="W1453" s="57"/>
      <c r="X1453" s="57"/>
      <c r="Y1453" s="57"/>
      <c r="Z1453" s="57"/>
      <c r="AA1453" s="57"/>
      <c r="AB1453" s="57"/>
      <c r="AC1453" s="57"/>
      <c r="AD1453" s="57"/>
      <c r="AE1453" s="57"/>
      <c r="AF1453" s="64"/>
      <c r="AG1453" s="64"/>
      <c r="AH1453" s="64"/>
      <c r="AI1453" s="64"/>
      <c r="AJ1453" s="61"/>
      <c r="AL1453" s="62"/>
      <c r="AM1453" s="24"/>
      <c r="AS1453" s="24"/>
      <c r="AT1453" s="24"/>
      <c r="AU1453" s="24"/>
      <c r="AV1453" s="24"/>
      <c r="AW1453" s="24"/>
      <c r="AX1453" s="24"/>
      <c r="AZ1453" s="171"/>
      <c r="BA1453" s="171"/>
      <c r="BB1453" s="57"/>
      <c r="BC1453" s="203"/>
      <c r="BD1453" s="24"/>
      <c r="BE1453" s="151"/>
      <c r="BG1453" s="151"/>
      <c r="BI1453" s="151"/>
      <c r="BL1453" s="152"/>
    </row>
    <row r="1454" spans="1:64" s="169" customFormat="1">
      <c r="A1454" s="24"/>
      <c r="B1454" s="24"/>
      <c r="C1454" s="57"/>
      <c r="D1454" s="57"/>
      <c r="E1454" s="57"/>
      <c r="F1454" s="57"/>
      <c r="G1454" s="57"/>
      <c r="H1454" s="57"/>
      <c r="I1454" s="57"/>
      <c r="J1454" s="57"/>
      <c r="K1454" s="57"/>
      <c r="L1454" s="57"/>
      <c r="M1454" s="57"/>
      <c r="N1454" s="57"/>
      <c r="O1454" s="63"/>
      <c r="P1454" s="57"/>
      <c r="Q1454" s="57"/>
      <c r="R1454" s="57"/>
      <c r="S1454" s="57"/>
      <c r="T1454" s="57"/>
      <c r="U1454" s="57"/>
      <c r="V1454" s="57"/>
      <c r="W1454" s="57"/>
      <c r="X1454" s="57"/>
      <c r="Y1454" s="57"/>
      <c r="Z1454" s="57"/>
      <c r="AA1454" s="57"/>
      <c r="AB1454" s="57"/>
      <c r="AC1454" s="57"/>
      <c r="AD1454" s="57"/>
      <c r="AE1454" s="57"/>
      <c r="AF1454" s="64"/>
      <c r="AG1454" s="64"/>
      <c r="AH1454" s="64"/>
      <c r="AI1454" s="64"/>
      <c r="AJ1454" s="61"/>
      <c r="AL1454" s="62"/>
      <c r="AM1454" s="24"/>
      <c r="AS1454" s="24"/>
      <c r="AT1454" s="24"/>
      <c r="AU1454" s="24"/>
      <c r="AV1454" s="24"/>
      <c r="AW1454" s="24"/>
      <c r="AX1454" s="24"/>
      <c r="AZ1454" s="171"/>
      <c r="BA1454" s="171"/>
      <c r="BB1454" s="57"/>
      <c r="BC1454" s="203"/>
      <c r="BD1454" s="24"/>
      <c r="BE1454" s="151"/>
      <c r="BG1454" s="151"/>
      <c r="BI1454" s="151"/>
      <c r="BL1454" s="152"/>
    </row>
    <row r="1455" spans="1:64" s="169" customFormat="1">
      <c r="A1455" s="24"/>
      <c r="B1455" s="24"/>
      <c r="C1455" s="57"/>
      <c r="D1455" s="57"/>
      <c r="E1455" s="57"/>
      <c r="F1455" s="57"/>
      <c r="G1455" s="57"/>
      <c r="H1455" s="57"/>
      <c r="I1455" s="57"/>
      <c r="J1455" s="57"/>
      <c r="K1455" s="57"/>
      <c r="L1455" s="57"/>
      <c r="M1455" s="57"/>
      <c r="N1455" s="57"/>
      <c r="O1455" s="63"/>
      <c r="P1455" s="57"/>
      <c r="Q1455" s="57"/>
      <c r="R1455" s="57"/>
      <c r="S1455" s="57"/>
      <c r="T1455" s="57"/>
      <c r="U1455" s="57"/>
      <c r="V1455" s="57"/>
      <c r="W1455" s="57"/>
      <c r="X1455" s="57"/>
      <c r="Y1455" s="57"/>
      <c r="Z1455" s="57"/>
      <c r="AA1455" s="57"/>
      <c r="AB1455" s="57"/>
      <c r="AC1455" s="57"/>
      <c r="AD1455" s="57"/>
      <c r="AE1455" s="57"/>
      <c r="AF1455" s="64"/>
      <c r="AG1455" s="64"/>
      <c r="AH1455" s="64"/>
      <c r="AI1455" s="64"/>
      <c r="AJ1455" s="61"/>
      <c r="AL1455" s="62"/>
      <c r="AM1455" s="24"/>
      <c r="AS1455" s="24"/>
      <c r="AT1455" s="24"/>
      <c r="AU1455" s="24"/>
      <c r="AV1455" s="24"/>
      <c r="AW1455" s="24"/>
      <c r="AX1455" s="24"/>
      <c r="AZ1455" s="171"/>
      <c r="BA1455" s="171"/>
      <c r="BB1455" s="57"/>
      <c r="BC1455" s="203"/>
      <c r="BD1455" s="24"/>
      <c r="BE1455" s="151"/>
      <c r="BG1455" s="151"/>
      <c r="BI1455" s="151"/>
      <c r="BL1455" s="152"/>
    </row>
    <row r="1456" spans="1:64" s="169" customFormat="1">
      <c r="A1456" s="24"/>
      <c r="B1456" s="24"/>
      <c r="C1456" s="57"/>
      <c r="D1456" s="57"/>
      <c r="E1456" s="57"/>
      <c r="F1456" s="57"/>
      <c r="G1456" s="57"/>
      <c r="H1456" s="57"/>
      <c r="I1456" s="57"/>
      <c r="J1456" s="57"/>
      <c r="K1456" s="57"/>
      <c r="L1456" s="57"/>
      <c r="M1456" s="57"/>
      <c r="N1456" s="57"/>
      <c r="O1456" s="63"/>
      <c r="P1456" s="57"/>
      <c r="Q1456" s="57"/>
      <c r="R1456" s="57"/>
      <c r="S1456" s="57"/>
      <c r="T1456" s="57"/>
      <c r="U1456" s="57"/>
      <c r="V1456" s="57"/>
      <c r="W1456" s="57"/>
      <c r="X1456" s="57"/>
      <c r="Y1456" s="57"/>
      <c r="Z1456" s="57"/>
      <c r="AA1456" s="57"/>
      <c r="AB1456" s="57"/>
      <c r="AC1456" s="57"/>
      <c r="AD1456" s="57"/>
      <c r="AE1456" s="57"/>
      <c r="AF1456" s="64"/>
      <c r="AG1456" s="64"/>
      <c r="AH1456" s="64"/>
      <c r="AI1456" s="64"/>
      <c r="AJ1456" s="61"/>
      <c r="AL1456" s="62"/>
      <c r="AM1456" s="24"/>
      <c r="AS1456" s="24"/>
      <c r="AT1456" s="24"/>
      <c r="AU1456" s="24"/>
      <c r="AV1456" s="24"/>
      <c r="AW1456" s="24"/>
      <c r="AX1456" s="24"/>
      <c r="AZ1456" s="171"/>
      <c r="BA1456" s="171"/>
      <c r="BB1456" s="57"/>
      <c r="BC1456" s="203"/>
      <c r="BD1456" s="24"/>
      <c r="BE1456" s="151"/>
      <c r="BG1456" s="151"/>
      <c r="BI1456" s="151"/>
      <c r="BL1456" s="152"/>
    </row>
    <row r="1457" spans="1:64" s="169" customFormat="1">
      <c r="A1457" s="24"/>
      <c r="B1457" s="24"/>
      <c r="C1457" s="57"/>
      <c r="D1457" s="57"/>
      <c r="E1457" s="57"/>
      <c r="F1457" s="57"/>
      <c r="G1457" s="57"/>
      <c r="H1457" s="57"/>
      <c r="I1457" s="57"/>
      <c r="J1457" s="57"/>
      <c r="K1457" s="57"/>
      <c r="L1457" s="57"/>
      <c r="M1457" s="57"/>
      <c r="N1457" s="57"/>
      <c r="O1457" s="63"/>
      <c r="P1457" s="57"/>
      <c r="Q1457" s="57"/>
      <c r="R1457" s="57"/>
      <c r="S1457" s="57"/>
      <c r="T1457" s="57"/>
      <c r="U1457" s="57"/>
      <c r="V1457" s="57"/>
      <c r="W1457" s="57"/>
      <c r="X1457" s="57"/>
      <c r="Y1457" s="57"/>
      <c r="Z1457" s="57"/>
      <c r="AA1457" s="57"/>
      <c r="AB1457" s="57"/>
      <c r="AC1457" s="57"/>
      <c r="AD1457" s="57"/>
      <c r="AE1457" s="57"/>
      <c r="AF1457" s="64"/>
      <c r="AG1457" s="64"/>
      <c r="AH1457" s="64"/>
      <c r="AI1457" s="64"/>
      <c r="AJ1457" s="61"/>
      <c r="AL1457" s="62"/>
      <c r="AM1457" s="24"/>
      <c r="AS1457" s="24"/>
      <c r="AT1457" s="24"/>
      <c r="AU1457" s="24"/>
      <c r="AV1457" s="24"/>
      <c r="AW1457" s="24"/>
      <c r="AX1457" s="24"/>
      <c r="AZ1457" s="171"/>
      <c r="BA1457" s="171"/>
      <c r="BB1457" s="57"/>
      <c r="BC1457" s="203"/>
      <c r="BD1457" s="24"/>
      <c r="BE1457" s="151"/>
      <c r="BG1457" s="151"/>
      <c r="BI1457" s="151"/>
      <c r="BL1457" s="152"/>
    </row>
    <row r="1458" spans="1:64" s="169" customFormat="1">
      <c r="A1458" s="24"/>
      <c r="B1458" s="24"/>
      <c r="C1458" s="57"/>
      <c r="D1458" s="57"/>
      <c r="E1458" s="57"/>
      <c r="F1458" s="57"/>
      <c r="G1458" s="57"/>
      <c r="H1458" s="57"/>
      <c r="I1458" s="57"/>
      <c r="J1458" s="57"/>
      <c r="K1458" s="57"/>
      <c r="L1458" s="57"/>
      <c r="M1458" s="57"/>
      <c r="N1458" s="57"/>
      <c r="O1458" s="63"/>
      <c r="P1458" s="57"/>
      <c r="Q1458" s="57"/>
      <c r="R1458" s="57"/>
      <c r="S1458" s="57"/>
      <c r="T1458" s="57"/>
      <c r="U1458" s="57"/>
      <c r="V1458" s="57"/>
      <c r="W1458" s="57"/>
      <c r="X1458" s="57"/>
      <c r="Y1458" s="57"/>
      <c r="Z1458" s="57"/>
      <c r="AA1458" s="57"/>
      <c r="AB1458" s="57"/>
      <c r="AC1458" s="57"/>
      <c r="AD1458" s="57"/>
      <c r="AE1458" s="57"/>
      <c r="AF1458" s="64"/>
      <c r="AG1458" s="64"/>
      <c r="AH1458" s="64"/>
      <c r="AI1458" s="64"/>
      <c r="AJ1458" s="61"/>
      <c r="AL1458" s="62"/>
      <c r="AM1458" s="24"/>
      <c r="AS1458" s="24"/>
      <c r="AT1458" s="24"/>
      <c r="AU1458" s="24"/>
      <c r="AV1458" s="24"/>
      <c r="AW1458" s="24"/>
      <c r="AX1458" s="24"/>
      <c r="AZ1458" s="171"/>
      <c r="BA1458" s="171"/>
      <c r="BB1458" s="57"/>
      <c r="BC1458" s="203"/>
      <c r="BD1458" s="24"/>
      <c r="BE1458" s="151"/>
      <c r="BG1458" s="151"/>
      <c r="BI1458" s="151"/>
      <c r="BL1458" s="152"/>
    </row>
    <row r="1459" spans="1:64" s="169" customFormat="1">
      <c r="A1459" s="24"/>
      <c r="B1459" s="24"/>
      <c r="C1459" s="57"/>
      <c r="D1459" s="57"/>
      <c r="E1459" s="57"/>
      <c r="F1459" s="57"/>
      <c r="G1459" s="57"/>
      <c r="H1459" s="57"/>
      <c r="I1459" s="57"/>
      <c r="J1459" s="57"/>
      <c r="K1459" s="57"/>
      <c r="L1459" s="57"/>
      <c r="M1459" s="57"/>
      <c r="N1459" s="57"/>
      <c r="O1459" s="63"/>
      <c r="P1459" s="57"/>
      <c r="Q1459" s="57"/>
      <c r="R1459" s="57"/>
      <c r="S1459" s="57"/>
      <c r="T1459" s="57"/>
      <c r="U1459" s="57"/>
      <c r="V1459" s="57"/>
      <c r="W1459" s="57"/>
      <c r="X1459" s="57"/>
      <c r="Y1459" s="57"/>
      <c r="Z1459" s="57"/>
      <c r="AA1459" s="57"/>
      <c r="AB1459" s="57"/>
      <c r="AC1459" s="57"/>
      <c r="AD1459" s="57"/>
      <c r="AE1459" s="57"/>
      <c r="AF1459" s="64"/>
      <c r="AG1459" s="64"/>
      <c r="AH1459" s="64"/>
      <c r="AI1459" s="64"/>
      <c r="AJ1459" s="61"/>
      <c r="AL1459" s="62"/>
      <c r="AM1459" s="24"/>
      <c r="AS1459" s="24"/>
      <c r="AT1459" s="24"/>
      <c r="AU1459" s="24"/>
      <c r="AV1459" s="24"/>
      <c r="AW1459" s="24"/>
      <c r="AX1459" s="24"/>
      <c r="AZ1459" s="171"/>
      <c r="BA1459" s="171"/>
      <c r="BB1459" s="57"/>
      <c r="BC1459" s="203"/>
      <c r="BD1459" s="24"/>
      <c r="BE1459" s="151"/>
      <c r="BG1459" s="151"/>
      <c r="BI1459" s="151"/>
      <c r="BL1459" s="152"/>
    </row>
    <row r="1460" spans="1:64" s="169" customFormat="1">
      <c r="A1460" s="24"/>
      <c r="B1460" s="24"/>
      <c r="C1460" s="57"/>
      <c r="D1460" s="57"/>
      <c r="E1460" s="57"/>
      <c r="F1460" s="57"/>
      <c r="G1460" s="57"/>
      <c r="H1460" s="57"/>
      <c r="I1460" s="57"/>
      <c r="J1460" s="57"/>
      <c r="K1460" s="57"/>
      <c r="L1460" s="57"/>
      <c r="M1460" s="57"/>
      <c r="N1460" s="57"/>
      <c r="O1460" s="63"/>
      <c r="P1460" s="57"/>
      <c r="Q1460" s="57"/>
      <c r="R1460" s="57"/>
      <c r="S1460" s="57"/>
      <c r="T1460" s="57"/>
      <c r="U1460" s="57"/>
      <c r="V1460" s="57"/>
      <c r="W1460" s="57"/>
      <c r="X1460" s="57"/>
      <c r="Y1460" s="57"/>
      <c r="Z1460" s="57"/>
      <c r="AA1460" s="57"/>
      <c r="AB1460" s="57"/>
      <c r="AC1460" s="57"/>
      <c r="AD1460" s="57"/>
      <c r="AE1460" s="57"/>
      <c r="AF1460" s="64"/>
      <c r="AG1460" s="64"/>
      <c r="AH1460" s="64"/>
      <c r="AI1460" s="64"/>
      <c r="AJ1460" s="61"/>
      <c r="AL1460" s="62"/>
      <c r="AM1460" s="24"/>
      <c r="AS1460" s="24"/>
      <c r="AT1460" s="24"/>
      <c r="AU1460" s="24"/>
      <c r="AV1460" s="24"/>
      <c r="AW1460" s="24"/>
      <c r="AX1460" s="24"/>
      <c r="AZ1460" s="171"/>
      <c r="BA1460" s="171"/>
      <c r="BB1460" s="57"/>
      <c r="BC1460" s="203"/>
      <c r="BD1460" s="24"/>
      <c r="BE1460" s="151"/>
      <c r="BG1460" s="151"/>
      <c r="BI1460" s="151"/>
      <c r="BL1460" s="152"/>
    </row>
    <row r="1461" spans="1:64" s="169" customFormat="1">
      <c r="A1461" s="24"/>
      <c r="B1461" s="24"/>
      <c r="C1461" s="57"/>
      <c r="D1461" s="57"/>
      <c r="E1461" s="57"/>
      <c r="F1461" s="57"/>
      <c r="G1461" s="57"/>
      <c r="H1461" s="57"/>
      <c r="I1461" s="57"/>
      <c r="J1461" s="57"/>
      <c r="K1461" s="57"/>
      <c r="L1461" s="57"/>
      <c r="M1461" s="57"/>
      <c r="N1461" s="57"/>
      <c r="O1461" s="63"/>
      <c r="P1461" s="57"/>
      <c r="Q1461" s="57"/>
      <c r="R1461" s="57"/>
      <c r="S1461" s="57"/>
      <c r="T1461" s="57"/>
      <c r="U1461" s="57"/>
      <c r="V1461" s="57"/>
      <c r="W1461" s="57"/>
      <c r="X1461" s="57"/>
      <c r="Y1461" s="57"/>
      <c r="Z1461" s="57"/>
      <c r="AA1461" s="57"/>
      <c r="AB1461" s="57"/>
      <c r="AC1461" s="57"/>
      <c r="AD1461" s="57"/>
      <c r="AE1461" s="57"/>
      <c r="AF1461" s="64"/>
      <c r="AG1461" s="64"/>
      <c r="AH1461" s="64"/>
      <c r="AI1461" s="64"/>
      <c r="AJ1461" s="61"/>
      <c r="AL1461" s="62"/>
      <c r="AM1461" s="24"/>
      <c r="AS1461" s="24"/>
      <c r="AT1461" s="24"/>
      <c r="AU1461" s="24"/>
      <c r="AV1461" s="24"/>
      <c r="AW1461" s="24"/>
      <c r="AX1461" s="24"/>
      <c r="AZ1461" s="171"/>
      <c r="BA1461" s="171"/>
      <c r="BB1461" s="57"/>
      <c r="BC1461" s="203"/>
      <c r="BD1461" s="24"/>
      <c r="BE1461" s="151"/>
      <c r="BG1461" s="151"/>
      <c r="BI1461" s="151"/>
      <c r="BL1461" s="152"/>
    </row>
    <row r="1462" spans="1:64" s="169" customFormat="1">
      <c r="A1462" s="24"/>
      <c r="B1462" s="24"/>
      <c r="C1462" s="57"/>
      <c r="D1462" s="57"/>
      <c r="E1462" s="57"/>
      <c r="F1462" s="57"/>
      <c r="G1462" s="57"/>
      <c r="H1462" s="57"/>
      <c r="I1462" s="57"/>
      <c r="J1462" s="57"/>
      <c r="K1462" s="57"/>
      <c r="L1462" s="57"/>
      <c r="M1462" s="57"/>
      <c r="N1462" s="57"/>
      <c r="O1462" s="63"/>
      <c r="P1462" s="57"/>
      <c r="Q1462" s="57"/>
      <c r="R1462" s="57"/>
      <c r="S1462" s="57"/>
      <c r="T1462" s="57"/>
      <c r="U1462" s="57"/>
      <c r="V1462" s="57"/>
      <c r="W1462" s="57"/>
      <c r="X1462" s="57"/>
      <c r="Y1462" s="57"/>
      <c r="Z1462" s="57"/>
      <c r="AA1462" s="57"/>
      <c r="AB1462" s="57"/>
      <c r="AC1462" s="57"/>
      <c r="AD1462" s="57"/>
      <c r="AE1462" s="57"/>
      <c r="AF1462" s="64"/>
      <c r="AG1462" s="64"/>
      <c r="AH1462" s="64"/>
      <c r="AI1462" s="64"/>
      <c r="AJ1462" s="61"/>
      <c r="AL1462" s="62"/>
      <c r="AM1462" s="24"/>
      <c r="AS1462" s="24"/>
      <c r="AT1462" s="24"/>
      <c r="AU1462" s="24"/>
      <c r="AV1462" s="24"/>
      <c r="AW1462" s="24"/>
      <c r="AX1462" s="24"/>
      <c r="AZ1462" s="171"/>
      <c r="BA1462" s="171"/>
      <c r="BB1462" s="57"/>
      <c r="BC1462" s="203"/>
      <c r="BD1462" s="24"/>
      <c r="BE1462" s="151"/>
      <c r="BG1462" s="151"/>
      <c r="BI1462" s="151"/>
      <c r="BL1462" s="152"/>
    </row>
    <row r="1463" spans="1:64" s="169" customFormat="1">
      <c r="A1463" s="24"/>
      <c r="B1463" s="24"/>
      <c r="C1463" s="57"/>
      <c r="D1463" s="57"/>
      <c r="E1463" s="57"/>
      <c r="F1463" s="57"/>
      <c r="G1463" s="57"/>
      <c r="H1463" s="57"/>
      <c r="I1463" s="57"/>
      <c r="J1463" s="57"/>
      <c r="K1463" s="57"/>
      <c r="L1463" s="57"/>
      <c r="M1463" s="57"/>
      <c r="N1463" s="57"/>
      <c r="O1463" s="63"/>
      <c r="P1463" s="57"/>
      <c r="Q1463" s="57"/>
      <c r="R1463" s="57"/>
      <c r="S1463" s="57"/>
      <c r="T1463" s="57"/>
      <c r="U1463" s="57"/>
      <c r="V1463" s="57"/>
      <c r="W1463" s="57"/>
      <c r="X1463" s="57"/>
      <c r="Y1463" s="57"/>
      <c r="Z1463" s="57"/>
      <c r="AA1463" s="57"/>
      <c r="AB1463" s="57"/>
      <c r="AC1463" s="57"/>
      <c r="AD1463" s="57"/>
      <c r="AE1463" s="57"/>
      <c r="AF1463" s="64"/>
      <c r="AG1463" s="64"/>
      <c r="AH1463" s="64"/>
      <c r="AI1463" s="64"/>
      <c r="AJ1463" s="61"/>
      <c r="AL1463" s="62"/>
      <c r="AM1463" s="24"/>
      <c r="AS1463" s="24"/>
      <c r="AT1463" s="24"/>
      <c r="AU1463" s="24"/>
      <c r="AV1463" s="24"/>
      <c r="AW1463" s="24"/>
      <c r="AX1463" s="24"/>
      <c r="AZ1463" s="171"/>
      <c r="BA1463" s="171"/>
      <c r="BB1463" s="57"/>
      <c r="BC1463" s="203"/>
      <c r="BD1463" s="24"/>
      <c r="BE1463" s="151"/>
      <c r="BG1463" s="151"/>
      <c r="BI1463" s="151"/>
      <c r="BL1463" s="152"/>
    </row>
    <row r="1464" spans="1:64" s="169" customFormat="1">
      <c r="A1464" s="24"/>
      <c r="B1464" s="24"/>
      <c r="C1464" s="57"/>
      <c r="D1464" s="57"/>
      <c r="E1464" s="57"/>
      <c r="F1464" s="57"/>
      <c r="G1464" s="57"/>
      <c r="H1464" s="57"/>
      <c r="I1464" s="57"/>
      <c r="J1464" s="57"/>
      <c r="K1464" s="57"/>
      <c r="L1464" s="57"/>
      <c r="M1464" s="57"/>
      <c r="N1464" s="57"/>
      <c r="O1464" s="63"/>
      <c r="P1464" s="57"/>
      <c r="Q1464" s="57"/>
      <c r="R1464" s="57"/>
      <c r="S1464" s="57"/>
      <c r="T1464" s="57"/>
      <c r="U1464" s="57"/>
      <c r="V1464" s="57"/>
      <c r="W1464" s="57"/>
      <c r="X1464" s="57"/>
      <c r="Y1464" s="57"/>
      <c r="Z1464" s="57"/>
      <c r="AA1464" s="57"/>
      <c r="AB1464" s="57"/>
      <c r="AC1464" s="57"/>
      <c r="AD1464" s="57"/>
      <c r="AE1464" s="57"/>
      <c r="AF1464" s="64"/>
      <c r="AG1464" s="64"/>
      <c r="AH1464" s="64"/>
      <c r="AI1464" s="64"/>
      <c r="AJ1464" s="61"/>
      <c r="AL1464" s="62"/>
      <c r="AM1464" s="24"/>
      <c r="AS1464" s="24"/>
      <c r="AT1464" s="24"/>
      <c r="AU1464" s="24"/>
      <c r="AV1464" s="24"/>
      <c r="AW1464" s="24"/>
      <c r="AX1464" s="24"/>
      <c r="AZ1464" s="171"/>
      <c r="BA1464" s="171"/>
      <c r="BB1464" s="57"/>
      <c r="BC1464" s="203"/>
      <c r="BD1464" s="24"/>
      <c r="BE1464" s="151"/>
      <c r="BG1464" s="151"/>
      <c r="BI1464" s="151"/>
      <c r="BL1464" s="152"/>
    </row>
    <row r="1465" spans="1:64" s="169" customFormat="1">
      <c r="A1465" s="24"/>
      <c r="B1465" s="24"/>
      <c r="C1465" s="57"/>
      <c r="D1465" s="57"/>
      <c r="E1465" s="57"/>
      <c r="F1465" s="57"/>
      <c r="G1465" s="57"/>
      <c r="H1465" s="57"/>
      <c r="I1465" s="57"/>
      <c r="J1465" s="57"/>
      <c r="K1465" s="57"/>
      <c r="L1465" s="57"/>
      <c r="M1465" s="57"/>
      <c r="N1465" s="57"/>
      <c r="O1465" s="63"/>
      <c r="P1465" s="57"/>
      <c r="Q1465" s="57"/>
      <c r="R1465" s="57"/>
      <c r="S1465" s="57"/>
      <c r="T1465" s="57"/>
      <c r="U1465" s="57"/>
      <c r="V1465" s="57"/>
      <c r="W1465" s="57"/>
      <c r="X1465" s="57"/>
      <c r="Y1465" s="57"/>
      <c r="Z1465" s="57"/>
      <c r="AA1465" s="57"/>
      <c r="AB1465" s="57"/>
      <c r="AC1465" s="57"/>
      <c r="AD1465" s="57"/>
      <c r="AE1465" s="57"/>
      <c r="AF1465" s="64"/>
      <c r="AG1465" s="64"/>
      <c r="AH1465" s="64"/>
      <c r="AI1465" s="64"/>
      <c r="AJ1465" s="61"/>
      <c r="AL1465" s="62"/>
      <c r="AM1465" s="24"/>
      <c r="AS1465" s="24"/>
      <c r="AT1465" s="24"/>
      <c r="AU1465" s="24"/>
      <c r="AV1465" s="24"/>
      <c r="AW1465" s="24"/>
      <c r="AX1465" s="24"/>
      <c r="AZ1465" s="171"/>
      <c r="BA1465" s="171"/>
      <c r="BB1465" s="57"/>
      <c r="BC1465" s="203"/>
      <c r="BD1465" s="24"/>
      <c r="BE1465" s="151"/>
      <c r="BG1465" s="151"/>
      <c r="BI1465" s="151"/>
      <c r="BL1465" s="152"/>
    </row>
    <row r="1466" spans="1:64" s="169" customFormat="1">
      <c r="A1466" s="24"/>
      <c r="B1466" s="24"/>
      <c r="C1466" s="57"/>
      <c r="D1466" s="57"/>
      <c r="E1466" s="57"/>
      <c r="F1466" s="57"/>
      <c r="G1466" s="57"/>
      <c r="H1466" s="57"/>
      <c r="I1466" s="57"/>
      <c r="J1466" s="57"/>
      <c r="K1466" s="57"/>
      <c r="L1466" s="57"/>
      <c r="M1466" s="57"/>
      <c r="N1466" s="57"/>
      <c r="O1466" s="63"/>
      <c r="P1466" s="57"/>
      <c r="Q1466" s="57"/>
      <c r="R1466" s="57"/>
      <c r="S1466" s="57"/>
      <c r="T1466" s="57"/>
      <c r="U1466" s="57"/>
      <c r="V1466" s="57"/>
      <c r="W1466" s="57"/>
      <c r="X1466" s="57"/>
      <c r="Y1466" s="57"/>
      <c r="Z1466" s="57"/>
      <c r="AA1466" s="57"/>
      <c r="AB1466" s="57"/>
      <c r="AC1466" s="57"/>
      <c r="AD1466" s="57"/>
      <c r="AE1466" s="57"/>
      <c r="AF1466" s="64"/>
      <c r="AG1466" s="64"/>
      <c r="AH1466" s="64"/>
      <c r="AI1466" s="64"/>
      <c r="AJ1466" s="61"/>
      <c r="AL1466" s="62"/>
      <c r="AM1466" s="24"/>
      <c r="AS1466" s="24"/>
      <c r="AT1466" s="24"/>
      <c r="AU1466" s="24"/>
      <c r="AV1466" s="24"/>
      <c r="AW1466" s="24"/>
      <c r="AX1466" s="24"/>
      <c r="AZ1466" s="171"/>
      <c r="BA1466" s="171"/>
      <c r="BB1466" s="57"/>
      <c r="BC1466" s="203"/>
      <c r="BD1466" s="24"/>
      <c r="BE1466" s="151"/>
      <c r="BG1466" s="151"/>
      <c r="BI1466" s="151"/>
      <c r="BL1466" s="152"/>
    </row>
    <row r="1467" spans="1:64" s="169" customFormat="1">
      <c r="A1467" s="24"/>
      <c r="B1467" s="24"/>
      <c r="C1467" s="57"/>
      <c r="D1467" s="57"/>
      <c r="E1467" s="57"/>
      <c r="F1467" s="57"/>
      <c r="G1467" s="57"/>
      <c r="H1467" s="57"/>
      <c r="I1467" s="57"/>
      <c r="J1467" s="57"/>
      <c r="K1467" s="57"/>
      <c r="L1467" s="57"/>
      <c r="M1467" s="57"/>
      <c r="N1467" s="57"/>
      <c r="O1467" s="63"/>
      <c r="P1467" s="57"/>
      <c r="Q1467" s="57"/>
      <c r="R1467" s="57"/>
      <c r="S1467" s="57"/>
      <c r="T1467" s="57"/>
      <c r="U1467" s="57"/>
      <c r="V1467" s="57"/>
      <c r="W1467" s="57"/>
      <c r="X1467" s="57"/>
      <c r="Y1467" s="57"/>
      <c r="Z1467" s="57"/>
      <c r="AA1467" s="57"/>
      <c r="AB1467" s="57"/>
      <c r="AC1467" s="57"/>
      <c r="AD1467" s="57"/>
      <c r="AE1467" s="57"/>
      <c r="AF1467" s="64"/>
      <c r="AG1467" s="64"/>
      <c r="AH1467" s="64"/>
      <c r="AI1467" s="64"/>
      <c r="AJ1467" s="61"/>
      <c r="AL1467" s="62"/>
      <c r="AM1467" s="24"/>
      <c r="AS1467" s="24"/>
      <c r="AT1467" s="24"/>
      <c r="AU1467" s="24"/>
      <c r="AV1467" s="24"/>
      <c r="AW1467" s="24"/>
      <c r="AX1467" s="24"/>
      <c r="AZ1467" s="171"/>
      <c r="BA1467" s="171"/>
      <c r="BB1467" s="57"/>
      <c r="BC1467" s="203"/>
      <c r="BD1467" s="24"/>
      <c r="BE1467" s="151"/>
      <c r="BG1467" s="151"/>
      <c r="BI1467" s="151"/>
      <c r="BL1467" s="152"/>
    </row>
    <row r="1468" spans="1:64" s="169" customFormat="1">
      <c r="A1468" s="24"/>
      <c r="B1468" s="24"/>
      <c r="C1468" s="57"/>
      <c r="D1468" s="57"/>
      <c r="E1468" s="57"/>
      <c r="F1468" s="57"/>
      <c r="G1468" s="57"/>
      <c r="H1468" s="57"/>
      <c r="I1468" s="57"/>
      <c r="J1468" s="57"/>
      <c r="K1468" s="57"/>
      <c r="L1468" s="57"/>
      <c r="M1468" s="57"/>
      <c r="N1468" s="57"/>
      <c r="O1468" s="63"/>
      <c r="P1468" s="57"/>
      <c r="Q1468" s="57"/>
      <c r="R1468" s="57"/>
      <c r="S1468" s="57"/>
      <c r="T1468" s="57"/>
      <c r="U1468" s="57"/>
      <c r="V1468" s="57"/>
      <c r="W1468" s="57"/>
      <c r="X1468" s="57"/>
      <c r="Y1468" s="57"/>
      <c r="Z1468" s="57"/>
      <c r="AA1468" s="57"/>
      <c r="AB1468" s="57"/>
      <c r="AC1468" s="57"/>
      <c r="AD1468" s="57"/>
      <c r="AE1468" s="57"/>
      <c r="AF1468" s="64"/>
      <c r="AG1468" s="64"/>
      <c r="AH1468" s="64"/>
      <c r="AI1468" s="64"/>
      <c r="AJ1468" s="61"/>
      <c r="AL1468" s="62"/>
      <c r="AM1468" s="24"/>
      <c r="AS1468" s="24"/>
      <c r="AT1468" s="24"/>
      <c r="AU1468" s="24"/>
      <c r="AV1468" s="24"/>
      <c r="AW1468" s="24"/>
      <c r="AX1468" s="24"/>
      <c r="AZ1468" s="171"/>
      <c r="BA1468" s="171"/>
      <c r="BB1468" s="57"/>
      <c r="BC1468" s="203"/>
      <c r="BD1468" s="24"/>
      <c r="BE1468" s="151"/>
      <c r="BG1468" s="151"/>
      <c r="BI1468" s="151"/>
      <c r="BL1468" s="152"/>
    </row>
    <row r="1469" spans="1:64" s="169" customFormat="1">
      <c r="A1469" s="24"/>
      <c r="B1469" s="24"/>
      <c r="C1469" s="57"/>
      <c r="D1469" s="57"/>
      <c r="E1469" s="57"/>
      <c r="F1469" s="57"/>
      <c r="G1469" s="57"/>
      <c r="H1469" s="57"/>
      <c r="I1469" s="57"/>
      <c r="J1469" s="57"/>
      <c r="K1469" s="57"/>
      <c r="L1469" s="57"/>
      <c r="M1469" s="57"/>
      <c r="N1469" s="57"/>
      <c r="O1469" s="63"/>
      <c r="P1469" s="57"/>
      <c r="Q1469" s="57"/>
      <c r="R1469" s="57"/>
      <c r="S1469" s="57"/>
      <c r="T1469" s="57"/>
      <c r="U1469" s="57"/>
      <c r="V1469" s="57"/>
      <c r="W1469" s="57"/>
      <c r="X1469" s="57"/>
      <c r="Y1469" s="57"/>
      <c r="Z1469" s="57"/>
      <c r="AA1469" s="57"/>
      <c r="AB1469" s="57"/>
      <c r="AC1469" s="57"/>
      <c r="AD1469" s="57"/>
      <c r="AE1469" s="57"/>
      <c r="AF1469" s="64"/>
      <c r="AG1469" s="64"/>
      <c r="AH1469" s="64"/>
      <c r="AI1469" s="64"/>
      <c r="AJ1469" s="61"/>
      <c r="AL1469" s="62"/>
      <c r="AM1469" s="24"/>
      <c r="AS1469" s="24"/>
      <c r="AT1469" s="24"/>
      <c r="AU1469" s="24"/>
      <c r="AV1469" s="24"/>
      <c r="AW1469" s="24"/>
      <c r="AX1469" s="24"/>
      <c r="AZ1469" s="171"/>
      <c r="BA1469" s="171"/>
      <c r="BB1469" s="57"/>
      <c r="BC1469" s="203"/>
      <c r="BD1469" s="24"/>
      <c r="BE1469" s="151"/>
      <c r="BG1469" s="151"/>
      <c r="BI1469" s="151"/>
      <c r="BL1469" s="152"/>
    </row>
    <row r="1470" spans="1:64" s="169" customFormat="1">
      <c r="A1470" s="24"/>
      <c r="B1470" s="24"/>
      <c r="C1470" s="57"/>
      <c r="D1470" s="57"/>
      <c r="E1470" s="57"/>
      <c r="F1470" s="57"/>
      <c r="G1470" s="57"/>
      <c r="H1470" s="57"/>
      <c r="I1470" s="57"/>
      <c r="J1470" s="57"/>
      <c r="K1470" s="57"/>
      <c r="L1470" s="57"/>
      <c r="M1470" s="57"/>
      <c r="N1470" s="57"/>
      <c r="O1470" s="63"/>
      <c r="P1470" s="57"/>
      <c r="Q1470" s="57"/>
      <c r="R1470" s="57"/>
      <c r="S1470" s="57"/>
      <c r="T1470" s="57"/>
      <c r="U1470" s="57"/>
      <c r="V1470" s="57"/>
      <c r="W1470" s="57"/>
      <c r="X1470" s="57"/>
      <c r="Y1470" s="57"/>
      <c r="Z1470" s="57"/>
      <c r="AA1470" s="57"/>
      <c r="AB1470" s="57"/>
      <c r="AC1470" s="57"/>
      <c r="AD1470" s="57"/>
      <c r="AE1470" s="57"/>
      <c r="AF1470" s="64"/>
      <c r="AG1470" s="64"/>
      <c r="AH1470" s="64"/>
      <c r="AI1470" s="64"/>
      <c r="AJ1470" s="61"/>
      <c r="AL1470" s="62"/>
      <c r="AM1470" s="24"/>
      <c r="AS1470" s="24"/>
      <c r="AT1470" s="24"/>
      <c r="AU1470" s="24"/>
      <c r="AV1470" s="24"/>
      <c r="AW1470" s="24"/>
      <c r="AX1470" s="24"/>
      <c r="AZ1470" s="171"/>
      <c r="BA1470" s="171"/>
      <c r="BB1470" s="57"/>
      <c r="BC1470" s="203"/>
      <c r="BD1470" s="24"/>
      <c r="BE1470" s="151"/>
      <c r="BG1470" s="151"/>
      <c r="BI1470" s="151"/>
      <c r="BL1470" s="152"/>
    </row>
    <row r="1471" spans="1:64" s="169" customFormat="1">
      <c r="A1471" s="24"/>
      <c r="B1471" s="24"/>
      <c r="C1471" s="57"/>
      <c r="D1471" s="57"/>
      <c r="E1471" s="57"/>
      <c r="F1471" s="57"/>
      <c r="G1471" s="57"/>
      <c r="H1471" s="57"/>
      <c r="I1471" s="57"/>
      <c r="J1471" s="57"/>
      <c r="K1471" s="57"/>
      <c r="L1471" s="57"/>
      <c r="M1471" s="57"/>
      <c r="N1471" s="57"/>
      <c r="O1471" s="63"/>
      <c r="P1471" s="57"/>
      <c r="Q1471" s="57"/>
      <c r="R1471" s="57"/>
      <c r="S1471" s="57"/>
      <c r="T1471" s="57"/>
      <c r="U1471" s="57"/>
      <c r="V1471" s="57"/>
      <c r="W1471" s="57"/>
      <c r="X1471" s="57"/>
      <c r="Y1471" s="57"/>
      <c r="Z1471" s="57"/>
      <c r="AA1471" s="57"/>
      <c r="AB1471" s="57"/>
      <c r="AC1471" s="57"/>
      <c r="AD1471" s="57"/>
      <c r="AE1471" s="57"/>
      <c r="AF1471" s="64"/>
      <c r="AG1471" s="64"/>
      <c r="AH1471" s="64"/>
      <c r="AI1471" s="64"/>
      <c r="AJ1471" s="61"/>
      <c r="AL1471" s="62"/>
      <c r="AM1471" s="24"/>
      <c r="AS1471" s="24"/>
      <c r="AT1471" s="24"/>
      <c r="AU1471" s="24"/>
      <c r="AV1471" s="24"/>
      <c r="AW1471" s="24"/>
      <c r="AX1471" s="24"/>
      <c r="AZ1471" s="171"/>
      <c r="BA1471" s="171"/>
      <c r="BB1471" s="57"/>
      <c r="BC1471" s="203"/>
      <c r="BD1471" s="24"/>
      <c r="BE1471" s="151"/>
      <c r="BG1471" s="151"/>
      <c r="BI1471" s="151"/>
      <c r="BL1471" s="152"/>
    </row>
    <row r="1472" spans="1:64" s="169" customFormat="1">
      <c r="A1472" s="24"/>
      <c r="B1472" s="24"/>
      <c r="C1472" s="57"/>
      <c r="D1472" s="57"/>
      <c r="E1472" s="57"/>
      <c r="F1472" s="57"/>
      <c r="G1472" s="57"/>
      <c r="H1472" s="57"/>
      <c r="I1472" s="57"/>
      <c r="J1472" s="57"/>
      <c r="K1472" s="57"/>
      <c r="L1472" s="57"/>
      <c r="M1472" s="57"/>
      <c r="N1472" s="57"/>
      <c r="O1472" s="63"/>
      <c r="P1472" s="57"/>
      <c r="Q1472" s="57"/>
      <c r="R1472" s="57"/>
      <c r="S1472" s="57"/>
      <c r="T1472" s="57"/>
      <c r="U1472" s="57"/>
      <c r="V1472" s="57"/>
      <c r="W1472" s="57"/>
      <c r="X1472" s="57"/>
      <c r="Y1472" s="57"/>
      <c r="Z1472" s="57"/>
      <c r="AA1472" s="57"/>
      <c r="AB1472" s="57"/>
      <c r="AC1472" s="57"/>
      <c r="AD1472" s="57"/>
      <c r="AE1472" s="57"/>
      <c r="AF1472" s="64"/>
      <c r="AG1472" s="64"/>
      <c r="AH1472" s="64"/>
      <c r="AI1472" s="64"/>
      <c r="AJ1472" s="61"/>
      <c r="AL1472" s="62"/>
      <c r="AM1472" s="24"/>
      <c r="AS1472" s="24"/>
      <c r="AT1472" s="24"/>
      <c r="AU1472" s="24"/>
      <c r="AV1472" s="24"/>
      <c r="AW1472" s="24"/>
      <c r="AX1472" s="24"/>
      <c r="AZ1472" s="171"/>
      <c r="BA1472" s="171"/>
      <c r="BB1472" s="57"/>
      <c r="BC1472" s="203"/>
      <c r="BD1472" s="24"/>
      <c r="BE1472" s="151"/>
      <c r="BG1472" s="151"/>
      <c r="BI1472" s="151"/>
      <c r="BL1472" s="152"/>
    </row>
    <row r="1473" spans="1:64" s="169" customFormat="1">
      <c r="A1473" s="24"/>
      <c r="B1473" s="24"/>
      <c r="C1473" s="57"/>
      <c r="D1473" s="57"/>
      <c r="E1473" s="57"/>
      <c r="F1473" s="57"/>
      <c r="G1473" s="57"/>
      <c r="H1473" s="57"/>
      <c r="I1473" s="57"/>
      <c r="J1473" s="57"/>
      <c r="K1473" s="57"/>
      <c r="L1473" s="57"/>
      <c r="M1473" s="57"/>
      <c r="N1473" s="57"/>
      <c r="O1473" s="63"/>
      <c r="P1473" s="57"/>
      <c r="Q1473" s="57"/>
      <c r="R1473" s="57"/>
      <c r="S1473" s="57"/>
      <c r="T1473" s="57"/>
      <c r="U1473" s="57"/>
      <c r="V1473" s="57"/>
      <c r="W1473" s="57"/>
      <c r="X1473" s="57"/>
      <c r="Y1473" s="57"/>
      <c r="Z1473" s="57"/>
      <c r="AA1473" s="57"/>
      <c r="AB1473" s="57"/>
      <c r="AC1473" s="57"/>
      <c r="AD1473" s="57"/>
      <c r="AE1473" s="57"/>
      <c r="AF1473" s="64"/>
      <c r="AG1473" s="64"/>
      <c r="AH1473" s="64"/>
      <c r="AI1473" s="64"/>
      <c r="AJ1473" s="61"/>
      <c r="AL1473" s="62"/>
      <c r="AM1473" s="24"/>
      <c r="AS1473" s="24"/>
      <c r="AT1473" s="24"/>
      <c r="AU1473" s="24"/>
      <c r="AV1473" s="24"/>
      <c r="AW1473" s="24"/>
      <c r="AX1473" s="24"/>
      <c r="AZ1473" s="171"/>
      <c r="BA1473" s="171"/>
      <c r="BB1473" s="57"/>
      <c r="BC1473" s="203"/>
      <c r="BD1473" s="24"/>
      <c r="BE1473" s="151"/>
      <c r="BG1473" s="151"/>
      <c r="BI1473" s="151"/>
      <c r="BL1473" s="152"/>
    </row>
    <row r="1474" spans="1:64" s="169" customFormat="1">
      <c r="A1474" s="24"/>
      <c r="B1474" s="24"/>
      <c r="C1474" s="57"/>
      <c r="D1474" s="57"/>
      <c r="E1474" s="57"/>
      <c r="F1474" s="57"/>
      <c r="G1474" s="57"/>
      <c r="H1474" s="57"/>
      <c r="I1474" s="57"/>
      <c r="J1474" s="57"/>
      <c r="K1474" s="57"/>
      <c r="L1474" s="57"/>
      <c r="M1474" s="57"/>
      <c r="N1474" s="57"/>
      <c r="O1474" s="63"/>
      <c r="P1474" s="57"/>
      <c r="Q1474" s="57"/>
      <c r="R1474" s="57"/>
      <c r="S1474" s="57"/>
      <c r="T1474" s="57"/>
      <c r="U1474" s="57"/>
      <c r="V1474" s="57"/>
      <c r="W1474" s="57"/>
      <c r="X1474" s="57"/>
      <c r="Y1474" s="57"/>
      <c r="Z1474" s="57"/>
      <c r="AA1474" s="57"/>
      <c r="AB1474" s="57"/>
      <c r="AC1474" s="57"/>
      <c r="AD1474" s="57"/>
      <c r="AE1474" s="57"/>
      <c r="AF1474" s="64"/>
      <c r="AG1474" s="64"/>
      <c r="AH1474" s="64"/>
      <c r="AI1474" s="64"/>
      <c r="AJ1474" s="61"/>
      <c r="AL1474" s="62"/>
      <c r="AM1474" s="24"/>
      <c r="AS1474" s="24"/>
      <c r="AT1474" s="24"/>
      <c r="AU1474" s="24"/>
      <c r="AV1474" s="24"/>
      <c r="AW1474" s="24"/>
      <c r="AX1474" s="24"/>
      <c r="AZ1474" s="171"/>
      <c r="BA1474" s="171"/>
      <c r="BB1474" s="57"/>
      <c r="BC1474" s="203"/>
      <c r="BD1474" s="24"/>
      <c r="BE1474" s="151"/>
      <c r="BG1474" s="151"/>
      <c r="BI1474" s="151"/>
      <c r="BL1474" s="152"/>
    </row>
    <row r="1475" spans="1:64" s="169" customFormat="1">
      <c r="A1475" s="24"/>
      <c r="B1475" s="24"/>
      <c r="C1475" s="57"/>
      <c r="D1475" s="57"/>
      <c r="E1475" s="57"/>
      <c r="F1475" s="57"/>
      <c r="G1475" s="57"/>
      <c r="H1475" s="57"/>
      <c r="I1475" s="57"/>
      <c r="J1475" s="57"/>
      <c r="K1475" s="57"/>
      <c r="L1475" s="57"/>
      <c r="M1475" s="57"/>
      <c r="N1475" s="57"/>
      <c r="O1475" s="63"/>
      <c r="P1475" s="57"/>
      <c r="Q1475" s="57"/>
      <c r="R1475" s="57"/>
      <c r="S1475" s="57"/>
      <c r="T1475" s="57"/>
      <c r="U1475" s="57"/>
      <c r="V1475" s="57"/>
      <c r="W1475" s="57"/>
      <c r="X1475" s="57"/>
      <c r="Y1475" s="57"/>
      <c r="Z1475" s="57"/>
      <c r="AA1475" s="57"/>
      <c r="AB1475" s="57"/>
      <c r="AC1475" s="57"/>
      <c r="AD1475" s="57"/>
      <c r="AE1475" s="57"/>
      <c r="AF1475" s="64"/>
      <c r="AG1475" s="64"/>
      <c r="AH1475" s="64"/>
      <c r="AI1475" s="64"/>
      <c r="AJ1475" s="61"/>
      <c r="AL1475" s="62"/>
      <c r="AM1475" s="24"/>
      <c r="AS1475" s="24"/>
      <c r="AT1475" s="24"/>
      <c r="AU1475" s="24"/>
      <c r="AV1475" s="24"/>
      <c r="AW1475" s="24"/>
      <c r="AX1475" s="24"/>
      <c r="AZ1475" s="171"/>
      <c r="BA1475" s="171"/>
      <c r="BB1475" s="57"/>
      <c r="BC1475" s="203"/>
      <c r="BD1475" s="24"/>
      <c r="BE1475" s="151"/>
      <c r="BG1475" s="151"/>
      <c r="BI1475" s="151"/>
      <c r="BL1475" s="152"/>
    </row>
    <row r="1476" spans="1:64" s="169" customFormat="1">
      <c r="A1476" s="24"/>
      <c r="B1476" s="24"/>
      <c r="C1476" s="57"/>
      <c r="D1476" s="57"/>
      <c r="E1476" s="57"/>
      <c r="F1476" s="57"/>
      <c r="G1476" s="57"/>
      <c r="H1476" s="57"/>
      <c r="I1476" s="57"/>
      <c r="J1476" s="57"/>
      <c r="K1476" s="57"/>
      <c r="L1476" s="57"/>
      <c r="M1476" s="57"/>
      <c r="N1476" s="57"/>
      <c r="O1476" s="63"/>
      <c r="P1476" s="57"/>
      <c r="Q1476" s="57"/>
      <c r="R1476" s="57"/>
      <c r="S1476" s="57"/>
      <c r="T1476" s="57"/>
      <c r="U1476" s="57"/>
      <c r="V1476" s="57"/>
      <c r="W1476" s="57"/>
      <c r="X1476" s="57"/>
      <c r="Y1476" s="57"/>
      <c r="Z1476" s="57"/>
      <c r="AA1476" s="57"/>
      <c r="AB1476" s="57"/>
      <c r="AC1476" s="57"/>
      <c r="AD1476" s="57"/>
      <c r="AE1476" s="57"/>
      <c r="AF1476" s="64"/>
      <c r="AG1476" s="64"/>
      <c r="AH1476" s="64"/>
      <c r="AI1476" s="64"/>
      <c r="AJ1476" s="61"/>
      <c r="AL1476" s="62"/>
      <c r="AM1476" s="24"/>
      <c r="AS1476" s="24"/>
      <c r="AT1476" s="24"/>
      <c r="AU1476" s="24"/>
      <c r="AV1476" s="24"/>
      <c r="AW1476" s="24"/>
      <c r="AX1476" s="24"/>
      <c r="AZ1476" s="171"/>
      <c r="BA1476" s="171"/>
      <c r="BB1476" s="57"/>
      <c r="BC1476" s="203"/>
      <c r="BD1476" s="24"/>
      <c r="BE1476" s="151"/>
      <c r="BG1476" s="151"/>
      <c r="BI1476" s="151"/>
      <c r="BL1476" s="152"/>
    </row>
    <row r="1477" spans="1:64" s="169" customFormat="1">
      <c r="A1477" s="24"/>
      <c r="B1477" s="24"/>
      <c r="C1477" s="57"/>
      <c r="D1477" s="57"/>
      <c r="E1477" s="57"/>
      <c r="F1477" s="57"/>
      <c r="G1477" s="57"/>
      <c r="H1477" s="57"/>
      <c r="I1477" s="57"/>
      <c r="J1477" s="57"/>
      <c r="K1477" s="57"/>
      <c r="L1477" s="57"/>
      <c r="M1477" s="57"/>
      <c r="N1477" s="57"/>
      <c r="O1477" s="63"/>
      <c r="P1477" s="57"/>
      <c r="Q1477" s="57"/>
      <c r="R1477" s="57"/>
      <c r="S1477" s="57"/>
      <c r="T1477" s="57"/>
      <c r="U1477" s="57"/>
      <c r="V1477" s="57"/>
      <c r="W1477" s="57"/>
      <c r="X1477" s="57"/>
      <c r="Y1477" s="57"/>
      <c r="Z1477" s="57"/>
      <c r="AA1477" s="57"/>
      <c r="AB1477" s="57"/>
      <c r="AC1477" s="57"/>
      <c r="AD1477" s="57"/>
      <c r="AE1477" s="57"/>
      <c r="AF1477" s="64"/>
      <c r="AG1477" s="64"/>
      <c r="AH1477" s="64"/>
      <c r="AI1477" s="64"/>
      <c r="AJ1477" s="61"/>
      <c r="AL1477" s="62"/>
      <c r="AM1477" s="24"/>
      <c r="AS1477" s="24"/>
      <c r="AT1477" s="24"/>
      <c r="AU1477" s="24"/>
      <c r="AV1477" s="24"/>
      <c r="AW1477" s="24"/>
      <c r="AX1477" s="24"/>
      <c r="AZ1477" s="171"/>
      <c r="BA1477" s="171"/>
      <c r="BB1477" s="57"/>
      <c r="BC1477" s="203"/>
      <c r="BD1477" s="24"/>
      <c r="BE1477" s="151"/>
      <c r="BG1477" s="151"/>
      <c r="BI1477" s="151"/>
      <c r="BL1477" s="152"/>
    </row>
    <row r="1478" spans="1:64" s="169" customFormat="1">
      <c r="A1478" s="24"/>
      <c r="B1478" s="24"/>
      <c r="C1478" s="57"/>
      <c r="D1478" s="57"/>
      <c r="E1478" s="57"/>
      <c r="F1478" s="57"/>
      <c r="G1478" s="57"/>
      <c r="H1478" s="57"/>
      <c r="I1478" s="57"/>
      <c r="J1478" s="57"/>
      <c r="K1478" s="57"/>
      <c r="L1478" s="57"/>
      <c r="M1478" s="57"/>
      <c r="N1478" s="57"/>
      <c r="O1478" s="63"/>
      <c r="P1478" s="57"/>
      <c r="Q1478" s="57"/>
      <c r="R1478" s="57"/>
      <c r="S1478" s="57"/>
      <c r="T1478" s="57"/>
      <c r="U1478" s="57"/>
      <c r="V1478" s="57"/>
      <c r="W1478" s="57"/>
      <c r="X1478" s="57"/>
      <c r="Y1478" s="57"/>
      <c r="Z1478" s="57"/>
      <c r="AA1478" s="57"/>
      <c r="AB1478" s="57"/>
      <c r="AC1478" s="57"/>
      <c r="AD1478" s="57"/>
      <c r="AE1478" s="57"/>
      <c r="AF1478" s="64"/>
      <c r="AG1478" s="64"/>
      <c r="AH1478" s="64"/>
      <c r="AI1478" s="64"/>
      <c r="AJ1478" s="61"/>
      <c r="AL1478" s="62"/>
      <c r="AM1478" s="24"/>
      <c r="AS1478" s="24"/>
      <c r="AT1478" s="24"/>
      <c r="AU1478" s="24"/>
      <c r="AV1478" s="24"/>
      <c r="AW1478" s="24"/>
      <c r="AX1478" s="24"/>
      <c r="AZ1478" s="171"/>
      <c r="BA1478" s="171"/>
      <c r="BB1478" s="57"/>
      <c r="BC1478" s="203"/>
      <c r="BD1478" s="24"/>
      <c r="BE1478" s="151"/>
      <c r="BG1478" s="151"/>
      <c r="BI1478" s="151"/>
      <c r="BL1478" s="152"/>
    </row>
    <row r="1479" spans="1:64" s="169" customFormat="1">
      <c r="A1479" s="24"/>
      <c r="B1479" s="24"/>
      <c r="C1479" s="57"/>
      <c r="D1479" s="57"/>
      <c r="E1479" s="57"/>
      <c r="F1479" s="57"/>
      <c r="G1479" s="57"/>
      <c r="H1479" s="57"/>
      <c r="I1479" s="57"/>
      <c r="J1479" s="57"/>
      <c r="K1479" s="57"/>
      <c r="L1479" s="57"/>
      <c r="M1479" s="57"/>
      <c r="N1479" s="57"/>
      <c r="O1479" s="63"/>
      <c r="P1479" s="57"/>
      <c r="Q1479" s="57"/>
      <c r="R1479" s="57"/>
      <c r="S1479" s="57"/>
      <c r="T1479" s="57"/>
      <c r="U1479" s="57"/>
      <c r="V1479" s="57"/>
      <c r="W1479" s="57"/>
      <c r="X1479" s="57"/>
      <c r="Y1479" s="57"/>
      <c r="Z1479" s="57"/>
      <c r="AA1479" s="57"/>
      <c r="AB1479" s="57"/>
      <c r="AC1479" s="57"/>
      <c r="AD1479" s="57"/>
      <c r="AE1479" s="57"/>
      <c r="AF1479" s="64"/>
      <c r="AG1479" s="64"/>
      <c r="AH1479" s="64"/>
      <c r="AI1479" s="64"/>
      <c r="AJ1479" s="61"/>
      <c r="AL1479" s="62"/>
      <c r="AM1479" s="24"/>
      <c r="AS1479" s="24"/>
      <c r="AT1479" s="24"/>
      <c r="AU1479" s="24"/>
      <c r="AV1479" s="24"/>
      <c r="AW1479" s="24"/>
      <c r="AX1479" s="24"/>
      <c r="AZ1479" s="171"/>
      <c r="BA1479" s="171"/>
      <c r="BB1479" s="57"/>
      <c r="BC1479" s="203"/>
      <c r="BD1479" s="24"/>
      <c r="BE1479" s="151"/>
      <c r="BG1479" s="151"/>
      <c r="BI1479" s="151"/>
      <c r="BL1479" s="152"/>
    </row>
    <row r="1480" spans="1:64" s="169" customFormat="1">
      <c r="A1480" s="24"/>
      <c r="B1480" s="24"/>
      <c r="C1480" s="57"/>
      <c r="D1480" s="57"/>
      <c r="E1480" s="57"/>
      <c r="F1480" s="57"/>
      <c r="G1480" s="57"/>
      <c r="H1480" s="57"/>
      <c r="I1480" s="57"/>
      <c r="J1480" s="57"/>
      <c r="K1480" s="57"/>
      <c r="L1480" s="57"/>
      <c r="M1480" s="57"/>
      <c r="N1480" s="57"/>
      <c r="O1480" s="63"/>
      <c r="P1480" s="57"/>
      <c r="Q1480" s="57"/>
      <c r="R1480" s="57"/>
      <c r="S1480" s="57"/>
      <c r="T1480" s="57"/>
      <c r="U1480" s="57"/>
      <c r="V1480" s="57"/>
      <c r="W1480" s="57"/>
      <c r="X1480" s="57"/>
      <c r="Y1480" s="57"/>
      <c r="Z1480" s="57"/>
      <c r="AA1480" s="57"/>
      <c r="AB1480" s="57"/>
      <c r="AC1480" s="57"/>
      <c r="AD1480" s="57"/>
      <c r="AE1480" s="57"/>
      <c r="AF1480" s="64"/>
      <c r="AG1480" s="64"/>
      <c r="AH1480" s="64"/>
      <c r="AI1480" s="64"/>
      <c r="AJ1480" s="61"/>
      <c r="AL1480" s="62"/>
      <c r="AM1480" s="24"/>
      <c r="AS1480" s="24"/>
      <c r="AT1480" s="24"/>
      <c r="AU1480" s="24"/>
      <c r="AV1480" s="24"/>
      <c r="AW1480" s="24"/>
      <c r="AX1480" s="24"/>
      <c r="AZ1480" s="171"/>
      <c r="BA1480" s="171"/>
      <c r="BB1480" s="57"/>
      <c r="BC1480" s="203"/>
      <c r="BD1480" s="24"/>
      <c r="BE1480" s="151"/>
      <c r="BG1480" s="151"/>
      <c r="BI1480" s="151"/>
      <c r="BL1480" s="152"/>
    </row>
    <row r="1481" spans="1:64" s="169" customFormat="1">
      <c r="A1481" s="24"/>
      <c r="B1481" s="24"/>
      <c r="C1481" s="57"/>
      <c r="D1481" s="57"/>
      <c r="E1481" s="57"/>
      <c r="F1481" s="57"/>
      <c r="G1481" s="57"/>
      <c r="H1481" s="57"/>
      <c r="I1481" s="57"/>
      <c r="J1481" s="57"/>
      <c r="K1481" s="57"/>
      <c r="L1481" s="57"/>
      <c r="M1481" s="57"/>
      <c r="N1481" s="57"/>
      <c r="O1481" s="63"/>
      <c r="P1481" s="57"/>
      <c r="Q1481" s="57"/>
      <c r="R1481" s="57"/>
      <c r="S1481" s="57"/>
      <c r="T1481" s="57"/>
      <c r="U1481" s="57"/>
      <c r="V1481" s="57"/>
      <c r="W1481" s="57"/>
      <c r="X1481" s="57"/>
      <c r="Y1481" s="57"/>
      <c r="Z1481" s="57"/>
      <c r="AA1481" s="57"/>
      <c r="AB1481" s="57"/>
      <c r="AC1481" s="57"/>
      <c r="AD1481" s="57"/>
      <c r="AE1481" s="57"/>
      <c r="AF1481" s="64"/>
      <c r="AG1481" s="64"/>
      <c r="AH1481" s="64"/>
      <c r="AI1481" s="64"/>
      <c r="AJ1481" s="61"/>
      <c r="AL1481" s="62"/>
      <c r="AM1481" s="24"/>
      <c r="AS1481" s="24"/>
      <c r="AT1481" s="24"/>
      <c r="AU1481" s="24"/>
      <c r="AV1481" s="24"/>
      <c r="AW1481" s="24"/>
      <c r="AX1481" s="24"/>
      <c r="AZ1481" s="171"/>
      <c r="BA1481" s="171"/>
      <c r="BB1481" s="57"/>
      <c r="BC1481" s="203"/>
      <c r="BD1481" s="24"/>
      <c r="BE1481" s="151"/>
      <c r="BG1481" s="151"/>
      <c r="BI1481" s="151"/>
      <c r="BL1481" s="152"/>
    </row>
    <row r="1482" spans="1:64" s="169" customFormat="1">
      <c r="A1482" s="24"/>
      <c r="B1482" s="24"/>
      <c r="C1482" s="57"/>
      <c r="D1482" s="57"/>
      <c r="E1482" s="57"/>
      <c r="F1482" s="57"/>
      <c r="G1482" s="57"/>
      <c r="H1482" s="57"/>
      <c r="I1482" s="57"/>
      <c r="J1482" s="57"/>
      <c r="K1482" s="57"/>
      <c r="L1482" s="57"/>
      <c r="M1482" s="57"/>
      <c r="N1482" s="57"/>
      <c r="O1482" s="63"/>
      <c r="P1482" s="57"/>
      <c r="Q1482" s="57"/>
      <c r="R1482" s="57"/>
      <c r="S1482" s="57"/>
      <c r="T1482" s="57"/>
      <c r="U1482" s="57"/>
      <c r="V1482" s="57"/>
      <c r="W1482" s="57"/>
      <c r="X1482" s="57"/>
      <c r="Y1482" s="57"/>
      <c r="Z1482" s="57"/>
      <c r="AA1482" s="57"/>
      <c r="AB1482" s="57"/>
      <c r="AC1482" s="57"/>
      <c r="AD1482" s="57"/>
      <c r="AE1482" s="57"/>
      <c r="AF1482" s="64"/>
      <c r="AG1482" s="64"/>
      <c r="AH1482" s="64"/>
      <c r="AI1482" s="64"/>
      <c r="AJ1482" s="61"/>
      <c r="AL1482" s="62"/>
      <c r="AM1482" s="24"/>
      <c r="AS1482" s="24"/>
      <c r="AT1482" s="24"/>
      <c r="AU1482" s="24"/>
      <c r="AV1482" s="24"/>
      <c r="AW1482" s="24"/>
      <c r="AX1482" s="24"/>
      <c r="AZ1482" s="171"/>
      <c r="BA1482" s="171"/>
      <c r="BB1482" s="57"/>
      <c r="BC1482" s="203"/>
      <c r="BD1482" s="24"/>
      <c r="BE1482" s="151"/>
      <c r="BG1482" s="151"/>
      <c r="BI1482" s="151"/>
      <c r="BL1482" s="152"/>
    </row>
    <row r="1483" spans="1:64" s="169" customFormat="1">
      <c r="A1483" s="24"/>
      <c r="B1483" s="24"/>
      <c r="C1483" s="57"/>
      <c r="D1483" s="57"/>
      <c r="E1483" s="57"/>
      <c r="F1483" s="57"/>
      <c r="G1483" s="57"/>
      <c r="H1483" s="57"/>
      <c r="I1483" s="57"/>
      <c r="J1483" s="57"/>
      <c r="K1483" s="57"/>
      <c r="L1483" s="57"/>
      <c r="M1483" s="57"/>
      <c r="N1483" s="57"/>
      <c r="O1483" s="63"/>
      <c r="P1483" s="57"/>
      <c r="Q1483" s="57"/>
      <c r="R1483" s="57"/>
      <c r="S1483" s="57"/>
      <c r="T1483" s="57"/>
      <c r="U1483" s="57"/>
      <c r="V1483" s="57"/>
      <c r="W1483" s="57"/>
      <c r="X1483" s="57"/>
      <c r="Y1483" s="57"/>
      <c r="Z1483" s="57"/>
      <c r="AA1483" s="57"/>
      <c r="AB1483" s="57"/>
      <c r="AC1483" s="57"/>
      <c r="AD1483" s="57"/>
      <c r="AE1483" s="57"/>
      <c r="AF1483" s="64"/>
      <c r="AG1483" s="64"/>
      <c r="AH1483" s="64"/>
      <c r="AI1483" s="64"/>
      <c r="AJ1483" s="61"/>
      <c r="AL1483" s="62"/>
      <c r="AM1483" s="24"/>
      <c r="AS1483" s="24"/>
      <c r="AT1483" s="24"/>
      <c r="AU1483" s="24"/>
      <c r="AV1483" s="24"/>
      <c r="AW1483" s="24"/>
      <c r="AX1483" s="24"/>
      <c r="AZ1483" s="171"/>
      <c r="BA1483" s="171"/>
      <c r="BB1483" s="57"/>
      <c r="BC1483" s="203"/>
      <c r="BD1483" s="24"/>
      <c r="BE1483" s="151"/>
      <c r="BG1483" s="151"/>
      <c r="BI1483" s="151"/>
      <c r="BL1483" s="152"/>
    </row>
    <row r="1484" spans="1:64" s="169" customFormat="1">
      <c r="A1484" s="24"/>
      <c r="B1484" s="24"/>
      <c r="C1484" s="57"/>
      <c r="D1484" s="57"/>
      <c r="E1484" s="57"/>
      <c r="F1484" s="57"/>
      <c r="G1484" s="57"/>
      <c r="H1484" s="57"/>
      <c r="I1484" s="57"/>
      <c r="J1484" s="57"/>
      <c r="K1484" s="57"/>
      <c r="L1484" s="57"/>
      <c r="M1484" s="57"/>
      <c r="N1484" s="57"/>
      <c r="O1484" s="63"/>
      <c r="P1484" s="57"/>
      <c r="Q1484" s="57"/>
      <c r="R1484" s="57"/>
      <c r="S1484" s="57"/>
      <c r="T1484" s="57"/>
      <c r="U1484" s="57"/>
      <c r="V1484" s="57"/>
      <c r="W1484" s="57"/>
      <c r="X1484" s="57"/>
      <c r="Y1484" s="57"/>
      <c r="Z1484" s="57"/>
      <c r="AA1484" s="57"/>
      <c r="AB1484" s="57"/>
      <c r="AC1484" s="57"/>
      <c r="AD1484" s="57"/>
      <c r="AE1484" s="57"/>
      <c r="AF1484" s="64"/>
      <c r="AG1484" s="64"/>
      <c r="AH1484" s="64"/>
      <c r="AI1484" s="64"/>
      <c r="AJ1484" s="61"/>
      <c r="AL1484" s="62"/>
      <c r="AM1484" s="24"/>
      <c r="AS1484" s="24"/>
      <c r="AT1484" s="24"/>
      <c r="AU1484" s="24"/>
      <c r="AV1484" s="24"/>
      <c r="AW1484" s="24"/>
      <c r="AX1484" s="24"/>
      <c r="AZ1484" s="171"/>
      <c r="BA1484" s="171"/>
      <c r="BB1484" s="57"/>
      <c r="BC1484" s="203"/>
      <c r="BD1484" s="24"/>
      <c r="BE1484" s="151"/>
      <c r="BG1484" s="151"/>
      <c r="BI1484" s="151"/>
      <c r="BL1484" s="152"/>
    </row>
    <row r="1485" spans="1:64" s="169" customFormat="1">
      <c r="A1485" s="24"/>
      <c r="B1485" s="24"/>
      <c r="C1485" s="57"/>
      <c r="D1485" s="57"/>
      <c r="E1485" s="57"/>
      <c r="F1485" s="57"/>
      <c r="G1485" s="57"/>
      <c r="H1485" s="57"/>
      <c r="I1485" s="57"/>
      <c r="J1485" s="57"/>
      <c r="K1485" s="57"/>
      <c r="L1485" s="57"/>
      <c r="M1485" s="57"/>
      <c r="N1485" s="57"/>
      <c r="O1485" s="63"/>
      <c r="P1485" s="57"/>
      <c r="Q1485" s="57"/>
      <c r="R1485" s="57"/>
      <c r="S1485" s="57"/>
      <c r="T1485" s="57"/>
      <c r="U1485" s="57"/>
      <c r="V1485" s="57"/>
      <c r="W1485" s="57"/>
      <c r="X1485" s="57"/>
      <c r="Y1485" s="57"/>
      <c r="Z1485" s="57"/>
      <c r="AA1485" s="57"/>
      <c r="AB1485" s="57"/>
      <c r="AC1485" s="57"/>
      <c r="AD1485" s="57"/>
      <c r="AE1485" s="57"/>
      <c r="AF1485" s="64"/>
      <c r="AG1485" s="64"/>
      <c r="AH1485" s="64"/>
      <c r="AI1485" s="64"/>
      <c r="AJ1485" s="61"/>
      <c r="AL1485" s="62"/>
      <c r="AM1485" s="24"/>
      <c r="AS1485" s="24"/>
      <c r="AT1485" s="24"/>
      <c r="AU1485" s="24"/>
      <c r="AV1485" s="24"/>
      <c r="AW1485" s="24"/>
      <c r="AX1485" s="24"/>
      <c r="AZ1485" s="171"/>
      <c r="BA1485" s="171"/>
      <c r="BB1485" s="57"/>
      <c r="BC1485" s="203"/>
      <c r="BD1485" s="24"/>
      <c r="BE1485" s="151"/>
      <c r="BG1485" s="151"/>
      <c r="BI1485" s="151"/>
      <c r="BL1485" s="152"/>
    </row>
    <row r="1486" spans="1:64" s="169" customFormat="1">
      <c r="A1486" s="24"/>
      <c r="B1486" s="24"/>
      <c r="C1486" s="57"/>
      <c r="D1486" s="57"/>
      <c r="E1486" s="57"/>
      <c r="F1486" s="57"/>
      <c r="G1486" s="57"/>
      <c r="H1486" s="57"/>
      <c r="I1486" s="57"/>
      <c r="J1486" s="57"/>
      <c r="K1486" s="57"/>
      <c r="L1486" s="57"/>
      <c r="M1486" s="57"/>
      <c r="N1486" s="57"/>
      <c r="O1486" s="63"/>
      <c r="P1486" s="57"/>
      <c r="Q1486" s="57"/>
      <c r="R1486" s="57"/>
      <c r="S1486" s="57"/>
      <c r="T1486" s="57"/>
      <c r="U1486" s="57"/>
      <c r="V1486" s="57"/>
      <c r="W1486" s="57"/>
      <c r="X1486" s="57"/>
      <c r="Y1486" s="57"/>
      <c r="Z1486" s="57"/>
      <c r="AA1486" s="57"/>
      <c r="AB1486" s="57"/>
      <c r="AC1486" s="57"/>
      <c r="AD1486" s="57"/>
      <c r="AE1486" s="57"/>
      <c r="AF1486" s="64"/>
      <c r="AG1486" s="64"/>
      <c r="AH1486" s="64"/>
      <c r="AI1486" s="64"/>
      <c r="AJ1486" s="61"/>
      <c r="AL1486" s="62"/>
      <c r="AM1486" s="24"/>
      <c r="AS1486" s="24"/>
      <c r="AT1486" s="24"/>
      <c r="AU1486" s="24"/>
      <c r="AV1486" s="24"/>
      <c r="AW1486" s="24"/>
      <c r="AX1486" s="24"/>
      <c r="AZ1486" s="171"/>
      <c r="BA1486" s="171"/>
      <c r="BB1486" s="57"/>
      <c r="BC1486" s="203"/>
      <c r="BD1486" s="24"/>
      <c r="BE1486" s="151"/>
      <c r="BG1486" s="151"/>
      <c r="BI1486" s="151"/>
      <c r="BL1486" s="152"/>
    </row>
    <row r="1487" spans="1:64" s="169" customFormat="1">
      <c r="A1487" s="24"/>
      <c r="B1487" s="24"/>
      <c r="C1487" s="57"/>
      <c r="D1487" s="57"/>
      <c r="E1487" s="57"/>
      <c r="F1487" s="57"/>
      <c r="G1487" s="57"/>
      <c r="H1487" s="57"/>
      <c r="I1487" s="57"/>
      <c r="J1487" s="57"/>
      <c r="K1487" s="57"/>
      <c r="L1487" s="57"/>
      <c r="M1487" s="57"/>
      <c r="N1487" s="57"/>
      <c r="O1487" s="63"/>
      <c r="P1487" s="57"/>
      <c r="Q1487" s="57"/>
      <c r="R1487" s="57"/>
      <c r="S1487" s="57"/>
      <c r="T1487" s="57"/>
      <c r="U1487" s="57"/>
      <c r="V1487" s="57"/>
      <c r="W1487" s="57"/>
      <c r="X1487" s="57"/>
      <c r="Y1487" s="57"/>
      <c r="Z1487" s="57"/>
      <c r="AA1487" s="57"/>
      <c r="AB1487" s="57"/>
      <c r="AC1487" s="57"/>
      <c r="AD1487" s="57"/>
      <c r="AE1487" s="57"/>
      <c r="AF1487" s="64"/>
      <c r="AG1487" s="64"/>
      <c r="AH1487" s="64"/>
      <c r="AI1487" s="64"/>
      <c r="AJ1487" s="61"/>
      <c r="AL1487" s="62"/>
      <c r="AM1487" s="24"/>
      <c r="AS1487" s="24"/>
      <c r="AT1487" s="24"/>
      <c r="AU1487" s="24"/>
      <c r="AV1487" s="24"/>
      <c r="AW1487" s="24"/>
      <c r="AX1487" s="24"/>
      <c r="AZ1487" s="171"/>
      <c r="BA1487" s="171"/>
      <c r="BB1487" s="57"/>
      <c r="BC1487" s="203"/>
      <c r="BD1487" s="24"/>
      <c r="BE1487" s="151"/>
      <c r="BG1487" s="151"/>
      <c r="BI1487" s="151"/>
      <c r="BL1487" s="152"/>
    </row>
    <row r="1488" spans="1:64" s="169" customFormat="1">
      <c r="A1488" s="24"/>
      <c r="B1488" s="24"/>
      <c r="C1488" s="57"/>
      <c r="D1488" s="57"/>
      <c r="E1488" s="57"/>
      <c r="F1488" s="57"/>
      <c r="G1488" s="57"/>
      <c r="H1488" s="57"/>
      <c r="I1488" s="57"/>
      <c r="J1488" s="57"/>
      <c r="K1488" s="57"/>
      <c r="L1488" s="57"/>
      <c r="M1488" s="57"/>
      <c r="N1488" s="57"/>
      <c r="O1488" s="63"/>
      <c r="P1488" s="57"/>
      <c r="Q1488" s="57"/>
      <c r="R1488" s="57"/>
      <c r="S1488" s="57"/>
      <c r="T1488" s="57"/>
      <c r="U1488" s="57"/>
      <c r="V1488" s="57"/>
      <c r="W1488" s="57"/>
      <c r="X1488" s="57"/>
      <c r="Y1488" s="57"/>
      <c r="Z1488" s="57"/>
      <c r="AA1488" s="57"/>
      <c r="AB1488" s="57"/>
      <c r="AC1488" s="57"/>
      <c r="AD1488" s="57"/>
      <c r="AE1488" s="57"/>
      <c r="AF1488" s="64"/>
      <c r="AG1488" s="64"/>
      <c r="AH1488" s="64"/>
      <c r="AI1488" s="64"/>
      <c r="AJ1488" s="61"/>
      <c r="AL1488" s="62"/>
      <c r="AM1488" s="24"/>
      <c r="AS1488" s="24"/>
      <c r="AT1488" s="24"/>
      <c r="AU1488" s="24"/>
      <c r="AV1488" s="24"/>
      <c r="AW1488" s="24"/>
      <c r="AX1488" s="24"/>
      <c r="AZ1488" s="171"/>
      <c r="BA1488" s="171"/>
      <c r="BB1488" s="57"/>
      <c r="BC1488" s="203"/>
      <c r="BD1488" s="24"/>
      <c r="BE1488" s="151"/>
      <c r="BG1488" s="151"/>
      <c r="BI1488" s="151"/>
      <c r="BL1488" s="152"/>
    </row>
    <row r="1489" spans="1:64" s="169" customFormat="1">
      <c r="A1489" s="24"/>
      <c r="B1489" s="24"/>
      <c r="C1489" s="57"/>
      <c r="D1489" s="57"/>
      <c r="E1489" s="57"/>
      <c r="F1489" s="57"/>
      <c r="G1489" s="57"/>
      <c r="H1489" s="57"/>
      <c r="I1489" s="57"/>
      <c r="J1489" s="57"/>
      <c r="K1489" s="57"/>
      <c r="L1489" s="57"/>
      <c r="M1489" s="57"/>
      <c r="N1489" s="57"/>
      <c r="O1489" s="63"/>
      <c r="P1489" s="57"/>
      <c r="Q1489" s="57"/>
      <c r="R1489" s="57"/>
      <c r="S1489" s="57"/>
      <c r="T1489" s="57"/>
      <c r="U1489" s="57"/>
      <c r="V1489" s="57"/>
      <c r="W1489" s="57"/>
      <c r="X1489" s="57"/>
      <c r="Y1489" s="57"/>
      <c r="Z1489" s="57"/>
      <c r="AA1489" s="57"/>
      <c r="AB1489" s="57"/>
      <c r="AC1489" s="57"/>
      <c r="AD1489" s="57"/>
      <c r="AE1489" s="57"/>
      <c r="AF1489" s="64"/>
      <c r="AG1489" s="64"/>
      <c r="AH1489" s="64"/>
      <c r="AI1489" s="64"/>
      <c r="AJ1489" s="61"/>
      <c r="AL1489" s="62"/>
      <c r="AM1489" s="24"/>
      <c r="AS1489" s="24"/>
      <c r="AT1489" s="24"/>
      <c r="AU1489" s="24"/>
      <c r="AV1489" s="24"/>
      <c r="AW1489" s="24"/>
      <c r="AX1489" s="24"/>
      <c r="AZ1489" s="171"/>
      <c r="BA1489" s="171"/>
      <c r="BB1489" s="57"/>
      <c r="BC1489" s="203"/>
      <c r="BD1489" s="24"/>
      <c r="BE1489" s="151"/>
      <c r="BG1489" s="151"/>
      <c r="BI1489" s="151"/>
      <c r="BL1489" s="152"/>
    </row>
    <row r="1490" spans="1:64" s="169" customFormat="1">
      <c r="A1490" s="24"/>
      <c r="B1490" s="24"/>
      <c r="C1490" s="57"/>
      <c r="D1490" s="57"/>
      <c r="E1490" s="57"/>
      <c r="F1490" s="57"/>
      <c r="G1490" s="57"/>
      <c r="H1490" s="57"/>
      <c r="I1490" s="57"/>
      <c r="J1490" s="57"/>
      <c r="K1490" s="57"/>
      <c r="L1490" s="57"/>
      <c r="M1490" s="57"/>
      <c r="N1490" s="57"/>
      <c r="O1490" s="63"/>
      <c r="P1490" s="57"/>
      <c r="Q1490" s="57"/>
      <c r="R1490" s="57"/>
      <c r="S1490" s="57"/>
      <c r="T1490" s="57"/>
      <c r="U1490" s="57"/>
      <c r="V1490" s="57"/>
      <c r="W1490" s="57"/>
      <c r="X1490" s="57"/>
      <c r="Y1490" s="57"/>
      <c r="Z1490" s="57"/>
      <c r="AA1490" s="57"/>
      <c r="AB1490" s="57"/>
      <c r="AC1490" s="57"/>
      <c r="AD1490" s="57"/>
      <c r="AE1490" s="57"/>
      <c r="AF1490" s="64"/>
      <c r="AG1490" s="64"/>
      <c r="AH1490" s="64"/>
      <c r="AI1490" s="64"/>
      <c r="AJ1490" s="61"/>
      <c r="AL1490" s="62"/>
      <c r="AM1490" s="24"/>
      <c r="AS1490" s="24"/>
      <c r="AT1490" s="24"/>
      <c r="AU1490" s="24"/>
      <c r="AV1490" s="24"/>
      <c r="AW1490" s="24"/>
      <c r="AX1490" s="24"/>
      <c r="AZ1490" s="171"/>
      <c r="BA1490" s="171"/>
      <c r="BB1490" s="57"/>
      <c r="BC1490" s="203"/>
      <c r="BD1490" s="24"/>
      <c r="BE1490" s="151"/>
      <c r="BG1490" s="151"/>
      <c r="BI1490" s="151"/>
      <c r="BL1490" s="152"/>
    </row>
    <row r="1491" spans="1:64" s="169" customFormat="1">
      <c r="A1491" s="24"/>
      <c r="B1491" s="24"/>
      <c r="C1491" s="57"/>
      <c r="D1491" s="57"/>
      <c r="E1491" s="57"/>
      <c r="F1491" s="57"/>
      <c r="G1491" s="57"/>
      <c r="H1491" s="57"/>
      <c r="I1491" s="57"/>
      <c r="J1491" s="57"/>
      <c r="K1491" s="57"/>
      <c r="L1491" s="57"/>
      <c r="M1491" s="57"/>
      <c r="N1491" s="57"/>
      <c r="O1491" s="63"/>
      <c r="P1491" s="57"/>
      <c r="Q1491" s="57"/>
      <c r="R1491" s="57"/>
      <c r="S1491" s="57"/>
      <c r="T1491" s="57"/>
      <c r="U1491" s="57"/>
      <c r="V1491" s="57"/>
      <c r="W1491" s="57"/>
      <c r="X1491" s="57"/>
      <c r="Y1491" s="57"/>
      <c r="Z1491" s="57"/>
      <c r="AA1491" s="57"/>
      <c r="AB1491" s="57"/>
      <c r="AC1491" s="57"/>
      <c r="AD1491" s="57"/>
      <c r="AE1491" s="57"/>
      <c r="AF1491" s="64"/>
      <c r="AG1491" s="64"/>
      <c r="AH1491" s="64"/>
      <c r="AI1491" s="64"/>
      <c r="AJ1491" s="61"/>
      <c r="AL1491" s="62"/>
      <c r="AM1491" s="24"/>
      <c r="AS1491" s="24"/>
      <c r="AT1491" s="24"/>
      <c r="AU1491" s="24"/>
      <c r="AV1491" s="24"/>
      <c r="AW1491" s="24"/>
      <c r="AX1491" s="24"/>
      <c r="AZ1491" s="171"/>
      <c r="BA1491" s="171"/>
      <c r="BB1491" s="57"/>
      <c r="BC1491" s="203"/>
      <c r="BD1491" s="24"/>
      <c r="BE1491" s="151"/>
      <c r="BG1491" s="151"/>
      <c r="BI1491" s="151"/>
      <c r="BL1491" s="152"/>
    </row>
    <row r="1492" spans="1:64" s="169" customFormat="1">
      <c r="A1492" s="24"/>
      <c r="B1492" s="24"/>
      <c r="C1492" s="57"/>
      <c r="D1492" s="57"/>
      <c r="E1492" s="57"/>
      <c r="F1492" s="57"/>
      <c r="G1492" s="57"/>
      <c r="H1492" s="57"/>
      <c r="I1492" s="57"/>
      <c r="J1492" s="57"/>
      <c r="K1492" s="57"/>
      <c r="L1492" s="57"/>
      <c r="M1492" s="57"/>
      <c r="N1492" s="57"/>
      <c r="O1492" s="63"/>
      <c r="P1492" s="57"/>
      <c r="Q1492" s="57"/>
      <c r="R1492" s="57"/>
      <c r="S1492" s="57"/>
      <c r="T1492" s="57"/>
      <c r="U1492" s="57"/>
      <c r="V1492" s="57"/>
      <c r="W1492" s="57"/>
      <c r="X1492" s="57"/>
      <c r="Y1492" s="57"/>
      <c r="Z1492" s="57"/>
      <c r="AA1492" s="57"/>
      <c r="AB1492" s="57"/>
      <c r="AC1492" s="57"/>
      <c r="AD1492" s="57"/>
      <c r="AE1492" s="57"/>
      <c r="AF1492" s="64"/>
      <c r="AG1492" s="64"/>
      <c r="AH1492" s="64"/>
      <c r="AI1492" s="64"/>
      <c r="AJ1492" s="61"/>
      <c r="AL1492" s="62"/>
      <c r="AM1492" s="24"/>
      <c r="AS1492" s="24"/>
      <c r="AT1492" s="24"/>
      <c r="AU1492" s="24"/>
      <c r="AV1492" s="24"/>
      <c r="AW1492" s="24"/>
      <c r="AX1492" s="24"/>
      <c r="AZ1492" s="171"/>
      <c r="BA1492" s="171"/>
      <c r="BB1492" s="57"/>
      <c r="BC1492" s="203"/>
      <c r="BD1492" s="24"/>
      <c r="BE1492" s="151"/>
      <c r="BG1492" s="151"/>
      <c r="BI1492" s="151"/>
      <c r="BL1492" s="152"/>
    </row>
    <row r="1493" spans="1:64" s="169" customFormat="1">
      <c r="A1493" s="24"/>
      <c r="B1493" s="24"/>
      <c r="C1493" s="57"/>
      <c r="D1493" s="57"/>
      <c r="E1493" s="57"/>
      <c r="F1493" s="57"/>
      <c r="G1493" s="57"/>
      <c r="H1493" s="57"/>
      <c r="I1493" s="57"/>
      <c r="J1493" s="57"/>
      <c r="K1493" s="57"/>
      <c r="L1493" s="57"/>
      <c r="M1493" s="57"/>
      <c r="N1493" s="57"/>
      <c r="O1493" s="63"/>
      <c r="P1493" s="57"/>
      <c r="Q1493" s="57"/>
      <c r="R1493" s="57"/>
      <c r="S1493" s="57"/>
      <c r="T1493" s="57"/>
      <c r="U1493" s="57"/>
      <c r="V1493" s="57"/>
      <c r="W1493" s="57"/>
      <c r="X1493" s="57"/>
      <c r="Y1493" s="57"/>
      <c r="Z1493" s="57"/>
      <c r="AA1493" s="57"/>
      <c r="AB1493" s="57"/>
      <c r="AC1493" s="57"/>
      <c r="AD1493" s="57"/>
      <c r="AE1493" s="57"/>
      <c r="AF1493" s="64"/>
      <c r="AG1493" s="64"/>
      <c r="AH1493" s="64"/>
      <c r="AI1493" s="64"/>
      <c r="AJ1493" s="61"/>
      <c r="AL1493" s="62"/>
      <c r="AM1493" s="24"/>
      <c r="AS1493" s="24"/>
      <c r="AT1493" s="24"/>
      <c r="AU1493" s="24"/>
      <c r="AV1493" s="24"/>
      <c r="AW1493" s="24"/>
      <c r="AX1493" s="24"/>
      <c r="AZ1493" s="171"/>
      <c r="BA1493" s="171"/>
      <c r="BB1493" s="57"/>
      <c r="BC1493" s="203"/>
      <c r="BD1493" s="24"/>
      <c r="BE1493" s="151"/>
      <c r="BG1493" s="151"/>
      <c r="BI1493" s="151"/>
      <c r="BL1493" s="152"/>
    </row>
    <row r="1494" spans="1:64" s="169" customFormat="1">
      <c r="A1494" s="24"/>
      <c r="B1494" s="24"/>
      <c r="C1494" s="57"/>
      <c r="D1494" s="57"/>
      <c r="E1494" s="57"/>
      <c r="F1494" s="57"/>
      <c r="G1494" s="57"/>
      <c r="H1494" s="57"/>
      <c r="I1494" s="57"/>
      <c r="J1494" s="57"/>
      <c r="K1494" s="57"/>
      <c r="L1494" s="57"/>
      <c r="M1494" s="57"/>
      <c r="N1494" s="57"/>
      <c r="O1494" s="63"/>
      <c r="P1494" s="57"/>
      <c r="Q1494" s="57"/>
      <c r="R1494" s="57"/>
      <c r="S1494" s="57"/>
      <c r="T1494" s="57"/>
      <c r="U1494" s="57"/>
      <c r="V1494" s="57"/>
      <c r="W1494" s="57"/>
      <c r="X1494" s="57"/>
      <c r="Y1494" s="57"/>
      <c r="Z1494" s="57"/>
      <c r="AA1494" s="57"/>
      <c r="AB1494" s="57"/>
      <c r="AC1494" s="57"/>
      <c r="AD1494" s="57"/>
      <c r="AE1494" s="57"/>
      <c r="AF1494" s="64"/>
      <c r="AG1494" s="64"/>
      <c r="AH1494" s="64"/>
      <c r="AI1494" s="64"/>
      <c r="AJ1494" s="61"/>
      <c r="AL1494" s="62"/>
      <c r="AM1494" s="24"/>
      <c r="AS1494" s="24"/>
      <c r="AT1494" s="24"/>
      <c r="AU1494" s="24"/>
      <c r="AV1494" s="24"/>
      <c r="AW1494" s="24"/>
      <c r="AX1494" s="24"/>
      <c r="AZ1494" s="171"/>
      <c r="BA1494" s="171"/>
      <c r="BB1494" s="57"/>
      <c r="BC1494" s="203"/>
      <c r="BD1494" s="24"/>
      <c r="BE1494" s="151"/>
      <c r="BG1494" s="151"/>
      <c r="BI1494" s="151"/>
      <c r="BL1494" s="152"/>
    </row>
    <row r="1495" spans="1:64" s="169" customFormat="1">
      <c r="A1495" s="24"/>
      <c r="B1495" s="24"/>
      <c r="C1495" s="57"/>
      <c r="D1495" s="57"/>
      <c r="E1495" s="57"/>
      <c r="F1495" s="57"/>
      <c r="G1495" s="57"/>
      <c r="H1495" s="57"/>
      <c r="I1495" s="57"/>
      <c r="J1495" s="57"/>
      <c r="K1495" s="57"/>
      <c r="L1495" s="57"/>
      <c r="M1495" s="57"/>
      <c r="N1495" s="57"/>
      <c r="O1495" s="63"/>
      <c r="P1495" s="57"/>
      <c r="Q1495" s="57"/>
      <c r="R1495" s="57"/>
      <c r="S1495" s="57"/>
      <c r="T1495" s="57"/>
      <c r="U1495" s="57"/>
      <c r="V1495" s="57"/>
      <c r="W1495" s="57"/>
      <c r="X1495" s="57"/>
      <c r="Y1495" s="57"/>
      <c r="Z1495" s="57"/>
      <c r="AA1495" s="57"/>
      <c r="AB1495" s="57"/>
      <c r="AC1495" s="57"/>
      <c r="AD1495" s="57"/>
      <c r="AE1495" s="57"/>
      <c r="AF1495" s="64"/>
      <c r="AG1495" s="64"/>
      <c r="AH1495" s="64"/>
      <c r="AI1495" s="64"/>
      <c r="AJ1495" s="61"/>
      <c r="AL1495" s="62"/>
      <c r="AM1495" s="24"/>
      <c r="AS1495" s="24"/>
      <c r="AT1495" s="24"/>
      <c r="AU1495" s="24"/>
      <c r="AV1495" s="24"/>
      <c r="AW1495" s="24"/>
      <c r="AX1495" s="24"/>
      <c r="AZ1495" s="171"/>
      <c r="BA1495" s="171"/>
      <c r="BB1495" s="57"/>
      <c r="BC1495" s="203"/>
      <c r="BD1495" s="24"/>
      <c r="BE1495" s="151"/>
      <c r="BG1495" s="151"/>
      <c r="BI1495" s="151"/>
      <c r="BL1495" s="152"/>
    </row>
    <row r="1496" spans="1:64" s="169" customFormat="1">
      <c r="A1496" s="24"/>
      <c r="B1496" s="24"/>
      <c r="C1496" s="57"/>
      <c r="D1496" s="57"/>
      <c r="E1496" s="57"/>
      <c r="F1496" s="57"/>
      <c r="G1496" s="57"/>
      <c r="H1496" s="57"/>
      <c r="I1496" s="57"/>
      <c r="J1496" s="57"/>
      <c r="K1496" s="57"/>
      <c r="L1496" s="57"/>
      <c r="M1496" s="57"/>
      <c r="N1496" s="57"/>
      <c r="O1496" s="63"/>
      <c r="P1496" s="57"/>
      <c r="Q1496" s="57"/>
      <c r="R1496" s="57"/>
      <c r="S1496" s="57"/>
      <c r="T1496" s="57"/>
      <c r="U1496" s="57"/>
      <c r="V1496" s="57"/>
      <c r="W1496" s="57"/>
      <c r="X1496" s="57"/>
      <c r="Y1496" s="57"/>
      <c r="Z1496" s="57"/>
      <c r="AA1496" s="57"/>
      <c r="AB1496" s="57"/>
      <c r="AC1496" s="57"/>
      <c r="AD1496" s="57"/>
      <c r="AE1496" s="57"/>
      <c r="AF1496" s="64"/>
      <c r="AG1496" s="64"/>
      <c r="AH1496" s="64"/>
      <c r="AI1496" s="64"/>
      <c r="AJ1496" s="61"/>
      <c r="AL1496" s="62"/>
      <c r="AM1496" s="24"/>
      <c r="AS1496" s="24"/>
      <c r="AT1496" s="24"/>
      <c r="AU1496" s="24"/>
      <c r="AV1496" s="24"/>
      <c r="AW1496" s="24"/>
      <c r="AX1496" s="24"/>
      <c r="AZ1496" s="171"/>
      <c r="BA1496" s="171"/>
      <c r="BB1496" s="57"/>
      <c r="BC1496" s="203"/>
      <c r="BD1496" s="24"/>
      <c r="BE1496" s="151"/>
      <c r="BG1496" s="151"/>
      <c r="BI1496" s="151"/>
      <c r="BL1496" s="152"/>
    </row>
    <row r="1497" spans="1:64" s="169" customFormat="1">
      <c r="A1497" s="24"/>
      <c r="B1497" s="24"/>
      <c r="C1497" s="57"/>
      <c r="D1497" s="57"/>
      <c r="E1497" s="57"/>
      <c r="F1497" s="57"/>
      <c r="G1497" s="57"/>
      <c r="H1497" s="57"/>
      <c r="I1497" s="57"/>
      <c r="J1497" s="57"/>
      <c r="K1497" s="57"/>
      <c r="L1497" s="57"/>
      <c r="M1497" s="57"/>
      <c r="N1497" s="57"/>
      <c r="O1497" s="63"/>
      <c r="P1497" s="57"/>
      <c r="Q1497" s="57"/>
      <c r="R1497" s="57"/>
      <c r="S1497" s="57"/>
      <c r="T1497" s="57"/>
      <c r="U1497" s="57"/>
      <c r="V1497" s="57"/>
      <c r="W1497" s="57"/>
      <c r="X1497" s="57"/>
      <c r="Y1497" s="57"/>
      <c r="Z1497" s="57"/>
      <c r="AA1497" s="57"/>
      <c r="AB1497" s="57"/>
      <c r="AC1497" s="57"/>
      <c r="AD1497" s="57"/>
      <c r="AE1497" s="57"/>
      <c r="AF1497" s="64"/>
      <c r="AG1497" s="64"/>
      <c r="AH1497" s="64"/>
      <c r="AI1497" s="64"/>
      <c r="AJ1497" s="61"/>
      <c r="AL1497" s="62"/>
      <c r="AM1497" s="24"/>
      <c r="AS1497" s="24"/>
      <c r="AT1497" s="24"/>
      <c r="AU1497" s="24"/>
      <c r="AV1497" s="24"/>
      <c r="AW1497" s="24"/>
      <c r="AX1497" s="24"/>
      <c r="AZ1497" s="171"/>
      <c r="BA1497" s="171"/>
      <c r="BB1497" s="57"/>
      <c r="BC1497" s="203"/>
      <c r="BD1497" s="24"/>
      <c r="BE1497" s="151"/>
      <c r="BG1497" s="151"/>
      <c r="BI1497" s="151"/>
      <c r="BL1497" s="152"/>
    </row>
    <row r="1498" spans="1:64" s="169" customFormat="1">
      <c r="A1498" s="24"/>
      <c r="B1498" s="24"/>
      <c r="C1498" s="57"/>
      <c r="D1498" s="57"/>
      <c r="E1498" s="57"/>
      <c r="F1498" s="57"/>
      <c r="G1498" s="57"/>
      <c r="H1498" s="57"/>
      <c r="I1498" s="57"/>
      <c r="J1498" s="57"/>
      <c r="K1498" s="57"/>
      <c r="L1498" s="57"/>
      <c r="M1498" s="57"/>
      <c r="N1498" s="57"/>
      <c r="O1498" s="63"/>
      <c r="P1498" s="57"/>
      <c r="Q1498" s="57"/>
      <c r="R1498" s="57"/>
      <c r="S1498" s="57"/>
      <c r="T1498" s="57"/>
      <c r="U1498" s="57"/>
      <c r="V1498" s="57"/>
      <c r="W1498" s="57"/>
      <c r="X1498" s="57"/>
      <c r="Y1498" s="57"/>
      <c r="Z1498" s="57"/>
      <c r="AA1498" s="57"/>
      <c r="AB1498" s="57"/>
      <c r="AC1498" s="57"/>
      <c r="AD1498" s="57"/>
      <c r="AE1498" s="57"/>
      <c r="AF1498" s="64"/>
      <c r="AG1498" s="64"/>
      <c r="AH1498" s="64"/>
      <c r="AI1498" s="64"/>
      <c r="AJ1498" s="61"/>
      <c r="AL1498" s="62"/>
      <c r="AM1498" s="24"/>
      <c r="AS1498" s="24"/>
      <c r="AT1498" s="24"/>
      <c r="AU1498" s="24"/>
      <c r="AV1498" s="24"/>
      <c r="AW1498" s="24"/>
      <c r="AX1498" s="24"/>
      <c r="AZ1498" s="171"/>
      <c r="BA1498" s="171"/>
      <c r="BB1498" s="57"/>
      <c r="BC1498" s="203"/>
      <c r="BD1498" s="24"/>
      <c r="BE1498" s="151"/>
      <c r="BG1498" s="151"/>
      <c r="BI1498" s="151"/>
      <c r="BL1498" s="152"/>
    </row>
    <row r="1499" spans="1:64" s="169" customFormat="1">
      <c r="A1499" s="24"/>
      <c r="B1499" s="24"/>
      <c r="C1499" s="57"/>
      <c r="D1499" s="57"/>
      <c r="E1499" s="57"/>
      <c r="F1499" s="57"/>
      <c r="G1499" s="57"/>
      <c r="H1499" s="57"/>
      <c r="I1499" s="57"/>
      <c r="J1499" s="57"/>
      <c r="K1499" s="57"/>
      <c r="L1499" s="57"/>
      <c r="M1499" s="57"/>
      <c r="N1499" s="57"/>
      <c r="O1499" s="63"/>
      <c r="P1499" s="57"/>
      <c r="Q1499" s="57"/>
      <c r="R1499" s="57"/>
      <c r="S1499" s="57"/>
      <c r="T1499" s="57"/>
      <c r="U1499" s="57"/>
      <c r="V1499" s="57"/>
      <c r="W1499" s="57"/>
      <c r="X1499" s="57"/>
      <c r="Y1499" s="57"/>
      <c r="Z1499" s="57"/>
      <c r="AA1499" s="57"/>
      <c r="AB1499" s="57"/>
      <c r="AC1499" s="57"/>
      <c r="AD1499" s="57"/>
      <c r="AE1499" s="57"/>
      <c r="AF1499" s="64"/>
      <c r="AG1499" s="64"/>
      <c r="AH1499" s="64"/>
      <c r="AI1499" s="64"/>
      <c r="AJ1499" s="61"/>
      <c r="AL1499" s="62"/>
      <c r="AM1499" s="24"/>
      <c r="AS1499" s="24"/>
      <c r="AT1499" s="24"/>
      <c r="AU1499" s="24"/>
      <c r="AV1499" s="24"/>
      <c r="AW1499" s="24"/>
      <c r="AX1499" s="24"/>
      <c r="AZ1499" s="171"/>
      <c r="BA1499" s="171"/>
      <c r="BB1499" s="57"/>
      <c r="BC1499" s="203"/>
      <c r="BD1499" s="24"/>
      <c r="BE1499" s="151"/>
      <c r="BG1499" s="151"/>
      <c r="BI1499" s="151"/>
      <c r="BL1499" s="152"/>
    </row>
    <row r="1500" spans="1:64" s="169" customFormat="1">
      <c r="A1500" s="24"/>
      <c r="B1500" s="24"/>
      <c r="C1500" s="57"/>
      <c r="D1500" s="57"/>
      <c r="E1500" s="57"/>
      <c r="F1500" s="57"/>
      <c r="G1500" s="57"/>
      <c r="H1500" s="57"/>
      <c r="I1500" s="57"/>
      <c r="J1500" s="57"/>
      <c r="K1500" s="57"/>
      <c r="L1500" s="57"/>
      <c r="M1500" s="57"/>
      <c r="N1500" s="57"/>
      <c r="O1500" s="63"/>
      <c r="P1500" s="57"/>
      <c r="Q1500" s="57"/>
      <c r="R1500" s="57"/>
      <c r="S1500" s="57"/>
      <c r="T1500" s="57"/>
      <c r="U1500" s="57"/>
      <c r="V1500" s="57"/>
      <c r="W1500" s="57"/>
      <c r="X1500" s="57"/>
      <c r="Y1500" s="57"/>
      <c r="Z1500" s="57"/>
      <c r="AA1500" s="57"/>
      <c r="AB1500" s="57"/>
      <c r="AC1500" s="57"/>
      <c r="AD1500" s="57"/>
      <c r="AE1500" s="57"/>
      <c r="AF1500" s="64"/>
      <c r="AG1500" s="64"/>
      <c r="AH1500" s="64"/>
      <c r="AI1500" s="64"/>
      <c r="AJ1500" s="61"/>
      <c r="AL1500" s="62"/>
      <c r="AM1500" s="24"/>
      <c r="AS1500" s="24"/>
      <c r="AT1500" s="24"/>
      <c r="AU1500" s="24"/>
      <c r="AV1500" s="24"/>
      <c r="AW1500" s="24"/>
      <c r="AX1500" s="24"/>
      <c r="AZ1500" s="171"/>
      <c r="BA1500" s="171"/>
      <c r="BB1500" s="57"/>
      <c r="BC1500" s="203"/>
      <c r="BD1500" s="24"/>
      <c r="BE1500" s="151"/>
      <c r="BG1500" s="151"/>
      <c r="BI1500" s="151"/>
      <c r="BL1500" s="152"/>
    </row>
    <row r="1501" spans="1:64" s="169" customFormat="1">
      <c r="A1501" s="24"/>
      <c r="B1501" s="24"/>
      <c r="C1501" s="57"/>
      <c r="D1501" s="57"/>
      <c r="E1501" s="57"/>
      <c r="F1501" s="57"/>
      <c r="G1501" s="57"/>
      <c r="H1501" s="57"/>
      <c r="I1501" s="57"/>
      <c r="J1501" s="57"/>
      <c r="K1501" s="57"/>
      <c r="L1501" s="57"/>
      <c r="M1501" s="57"/>
      <c r="N1501" s="57"/>
      <c r="O1501" s="63"/>
      <c r="P1501" s="57"/>
      <c r="Q1501" s="57"/>
      <c r="R1501" s="57"/>
      <c r="S1501" s="57"/>
      <c r="T1501" s="57"/>
      <c r="U1501" s="57"/>
      <c r="V1501" s="57"/>
      <c r="W1501" s="57"/>
      <c r="X1501" s="57"/>
      <c r="Y1501" s="57"/>
      <c r="Z1501" s="57"/>
      <c r="AA1501" s="57"/>
      <c r="AB1501" s="57"/>
      <c r="AC1501" s="57"/>
      <c r="AD1501" s="57"/>
      <c r="AE1501" s="57"/>
      <c r="AF1501" s="64"/>
      <c r="AG1501" s="64"/>
      <c r="AH1501" s="64"/>
      <c r="AI1501" s="64"/>
      <c r="AJ1501" s="61"/>
      <c r="AL1501" s="62"/>
      <c r="AM1501" s="24"/>
      <c r="AS1501" s="24"/>
      <c r="AT1501" s="24"/>
      <c r="AU1501" s="24"/>
      <c r="AV1501" s="24"/>
      <c r="AW1501" s="24"/>
      <c r="AX1501" s="24"/>
      <c r="AZ1501" s="171"/>
      <c r="BA1501" s="171"/>
      <c r="BB1501" s="57"/>
      <c r="BC1501" s="203"/>
      <c r="BD1501" s="24"/>
      <c r="BE1501" s="151"/>
      <c r="BG1501" s="151"/>
      <c r="BI1501" s="151"/>
      <c r="BL1501" s="152"/>
    </row>
    <row r="1502" spans="1:64" s="169" customFormat="1">
      <c r="A1502" s="24"/>
      <c r="B1502" s="24"/>
      <c r="C1502" s="57"/>
      <c r="D1502" s="57"/>
      <c r="E1502" s="57"/>
      <c r="F1502" s="57"/>
      <c r="G1502" s="57"/>
      <c r="H1502" s="57"/>
      <c r="I1502" s="57"/>
      <c r="J1502" s="57"/>
      <c r="K1502" s="57"/>
      <c r="L1502" s="57"/>
      <c r="M1502" s="57"/>
      <c r="N1502" s="57"/>
      <c r="O1502" s="63"/>
      <c r="P1502" s="57"/>
      <c r="Q1502" s="57"/>
      <c r="R1502" s="57"/>
      <c r="S1502" s="57"/>
      <c r="T1502" s="57"/>
      <c r="U1502" s="57"/>
      <c r="V1502" s="57"/>
      <c r="W1502" s="57"/>
      <c r="X1502" s="57"/>
      <c r="Y1502" s="57"/>
      <c r="Z1502" s="57"/>
      <c r="AA1502" s="57"/>
      <c r="AB1502" s="57"/>
      <c r="AC1502" s="57"/>
      <c r="AD1502" s="57"/>
      <c r="AE1502" s="57"/>
      <c r="AF1502" s="64"/>
      <c r="AG1502" s="64"/>
      <c r="AH1502" s="64"/>
      <c r="AI1502" s="64"/>
      <c r="AJ1502" s="61"/>
      <c r="AL1502" s="62"/>
      <c r="AM1502" s="24"/>
      <c r="AS1502" s="24"/>
      <c r="AT1502" s="24"/>
      <c r="AU1502" s="24"/>
      <c r="AV1502" s="24"/>
      <c r="AW1502" s="24"/>
      <c r="AX1502" s="24"/>
      <c r="AZ1502" s="171"/>
      <c r="BA1502" s="171"/>
      <c r="BB1502" s="57"/>
      <c r="BC1502" s="203"/>
      <c r="BD1502" s="24"/>
      <c r="BE1502" s="151"/>
      <c r="BG1502" s="151"/>
      <c r="BI1502" s="151"/>
      <c r="BL1502" s="152"/>
    </row>
    <row r="1503" spans="1:64" s="169" customFormat="1">
      <c r="A1503" s="24"/>
      <c r="B1503" s="24"/>
      <c r="C1503" s="57"/>
      <c r="D1503" s="57"/>
      <c r="E1503" s="57"/>
      <c r="F1503" s="57"/>
      <c r="G1503" s="57"/>
      <c r="H1503" s="57"/>
      <c r="I1503" s="57"/>
      <c r="J1503" s="57"/>
      <c r="K1503" s="57"/>
      <c r="L1503" s="57"/>
      <c r="M1503" s="57"/>
      <c r="N1503" s="57"/>
      <c r="O1503" s="63"/>
      <c r="P1503" s="57"/>
      <c r="Q1503" s="57"/>
      <c r="R1503" s="57"/>
      <c r="S1503" s="57"/>
      <c r="T1503" s="57"/>
      <c r="U1503" s="57"/>
      <c r="V1503" s="57"/>
      <c r="W1503" s="57"/>
      <c r="X1503" s="57"/>
      <c r="Y1503" s="57"/>
      <c r="Z1503" s="57"/>
      <c r="AA1503" s="57"/>
      <c r="AB1503" s="57"/>
      <c r="AC1503" s="57"/>
      <c r="AD1503" s="57"/>
      <c r="AE1503" s="57"/>
      <c r="AF1503" s="64"/>
      <c r="AG1503" s="64"/>
      <c r="AH1503" s="64"/>
      <c r="AI1503" s="64"/>
      <c r="AJ1503" s="61"/>
      <c r="AL1503" s="62"/>
      <c r="AM1503" s="24"/>
      <c r="AS1503" s="24"/>
      <c r="AT1503" s="24"/>
      <c r="AU1503" s="24"/>
      <c r="AV1503" s="24"/>
      <c r="AW1503" s="24"/>
      <c r="AX1503" s="24"/>
      <c r="AZ1503" s="171"/>
      <c r="BA1503" s="171"/>
      <c r="BB1503" s="57"/>
      <c r="BC1503" s="203"/>
      <c r="BD1503" s="24"/>
      <c r="BE1503" s="151"/>
      <c r="BG1503" s="151"/>
      <c r="BI1503" s="151"/>
      <c r="BL1503" s="152"/>
    </row>
    <row r="1504" spans="1:64" s="169" customFormat="1">
      <c r="A1504" s="24"/>
      <c r="B1504" s="24"/>
      <c r="C1504" s="57"/>
      <c r="D1504" s="57"/>
      <c r="E1504" s="57"/>
      <c r="F1504" s="57"/>
      <c r="G1504" s="57"/>
      <c r="H1504" s="57"/>
      <c r="I1504" s="57"/>
      <c r="J1504" s="57"/>
      <c r="K1504" s="57"/>
      <c r="L1504" s="57"/>
      <c r="M1504" s="57"/>
      <c r="N1504" s="57"/>
      <c r="O1504" s="63"/>
      <c r="P1504" s="57"/>
      <c r="Q1504" s="57"/>
      <c r="R1504" s="57"/>
      <c r="S1504" s="57"/>
      <c r="T1504" s="57"/>
      <c r="U1504" s="57"/>
      <c r="V1504" s="57"/>
      <c r="W1504" s="57"/>
      <c r="X1504" s="57"/>
      <c r="Y1504" s="57"/>
      <c r="Z1504" s="57"/>
      <c r="AA1504" s="57"/>
      <c r="AB1504" s="57"/>
      <c r="AC1504" s="57"/>
      <c r="AD1504" s="57"/>
      <c r="AE1504" s="57"/>
      <c r="AF1504" s="64"/>
      <c r="AG1504" s="64"/>
      <c r="AH1504" s="64"/>
      <c r="AI1504" s="64"/>
      <c r="AJ1504" s="61"/>
      <c r="AL1504" s="62"/>
      <c r="AM1504" s="24"/>
      <c r="AS1504" s="24"/>
      <c r="AT1504" s="24"/>
      <c r="AU1504" s="24"/>
      <c r="AV1504" s="24"/>
      <c r="AW1504" s="24"/>
      <c r="AX1504" s="24"/>
      <c r="AZ1504" s="171"/>
      <c r="BA1504" s="171"/>
      <c r="BB1504" s="57"/>
      <c r="BC1504" s="203"/>
      <c r="BD1504" s="24"/>
      <c r="BE1504" s="151"/>
      <c r="BG1504" s="151"/>
      <c r="BI1504" s="151"/>
      <c r="BL1504" s="152"/>
    </row>
    <row r="1505" spans="1:64" s="169" customFormat="1">
      <c r="A1505" s="24"/>
      <c r="B1505" s="24"/>
      <c r="C1505" s="57"/>
      <c r="D1505" s="57"/>
      <c r="E1505" s="57"/>
      <c r="F1505" s="57"/>
      <c r="G1505" s="57"/>
      <c r="H1505" s="57"/>
      <c r="I1505" s="57"/>
      <c r="J1505" s="57"/>
      <c r="K1505" s="57"/>
      <c r="L1505" s="57"/>
      <c r="M1505" s="57"/>
      <c r="N1505" s="57"/>
      <c r="O1505" s="63"/>
      <c r="P1505" s="57"/>
      <c r="Q1505" s="57"/>
      <c r="R1505" s="57"/>
      <c r="S1505" s="57"/>
      <c r="T1505" s="57"/>
      <c r="U1505" s="57"/>
      <c r="V1505" s="57"/>
      <c r="W1505" s="57"/>
      <c r="X1505" s="57"/>
      <c r="Y1505" s="57"/>
      <c r="Z1505" s="57"/>
      <c r="AA1505" s="57"/>
      <c r="AB1505" s="57"/>
      <c r="AC1505" s="57"/>
      <c r="AD1505" s="57"/>
      <c r="AE1505" s="57"/>
      <c r="AF1505" s="64"/>
      <c r="AG1505" s="64"/>
      <c r="AH1505" s="64"/>
      <c r="AI1505" s="64"/>
      <c r="AJ1505" s="61"/>
      <c r="AL1505" s="62"/>
      <c r="AM1505" s="24"/>
      <c r="AS1505" s="24"/>
      <c r="AT1505" s="24"/>
      <c r="AU1505" s="24"/>
      <c r="AV1505" s="24"/>
      <c r="AW1505" s="24"/>
      <c r="AX1505" s="24"/>
      <c r="AZ1505" s="171"/>
      <c r="BA1505" s="171"/>
      <c r="BB1505" s="57"/>
      <c r="BC1505" s="203"/>
      <c r="BD1505" s="24"/>
      <c r="BE1505" s="151"/>
      <c r="BG1505" s="151"/>
      <c r="BI1505" s="151"/>
      <c r="BL1505" s="152"/>
    </row>
    <row r="1506" spans="1:64" s="169" customFormat="1">
      <c r="A1506" s="24"/>
      <c r="B1506" s="24"/>
      <c r="C1506" s="57"/>
      <c r="D1506" s="57"/>
      <c r="E1506" s="57"/>
      <c r="F1506" s="57"/>
      <c r="G1506" s="57"/>
      <c r="H1506" s="57"/>
      <c r="I1506" s="57"/>
      <c r="J1506" s="57"/>
      <c r="K1506" s="57"/>
      <c r="L1506" s="57"/>
      <c r="M1506" s="57"/>
      <c r="N1506" s="57"/>
      <c r="O1506" s="63"/>
      <c r="P1506" s="57"/>
      <c r="Q1506" s="57"/>
      <c r="R1506" s="57"/>
      <c r="S1506" s="57"/>
      <c r="T1506" s="57"/>
      <c r="U1506" s="57"/>
      <c r="V1506" s="57"/>
      <c r="W1506" s="57"/>
      <c r="X1506" s="57"/>
      <c r="Y1506" s="57"/>
      <c r="Z1506" s="57"/>
      <c r="AA1506" s="57"/>
      <c r="AB1506" s="57"/>
      <c r="AC1506" s="57"/>
      <c r="AD1506" s="57"/>
      <c r="AE1506" s="57"/>
      <c r="AF1506" s="64"/>
      <c r="AG1506" s="64"/>
      <c r="AH1506" s="64"/>
      <c r="AI1506" s="64"/>
      <c r="AJ1506" s="61"/>
      <c r="AL1506" s="62"/>
      <c r="AM1506" s="24"/>
      <c r="AS1506" s="24"/>
      <c r="AT1506" s="24"/>
      <c r="AU1506" s="24"/>
      <c r="AV1506" s="24"/>
      <c r="AW1506" s="24"/>
      <c r="AX1506" s="24"/>
      <c r="AZ1506" s="171"/>
      <c r="BA1506" s="171"/>
      <c r="BB1506" s="57"/>
      <c r="BC1506" s="203"/>
      <c r="BD1506" s="24"/>
      <c r="BE1506" s="151"/>
      <c r="BG1506" s="151"/>
      <c r="BI1506" s="151"/>
      <c r="BL1506" s="152"/>
    </row>
    <row r="1507" spans="1:64" s="169" customFormat="1">
      <c r="A1507" s="24"/>
      <c r="B1507" s="24"/>
      <c r="C1507" s="57"/>
      <c r="D1507" s="57"/>
      <c r="E1507" s="57"/>
      <c r="F1507" s="57"/>
      <c r="G1507" s="57"/>
      <c r="H1507" s="57"/>
      <c r="I1507" s="57"/>
      <c r="J1507" s="57"/>
      <c r="K1507" s="57"/>
      <c r="L1507" s="57"/>
      <c r="M1507" s="57"/>
      <c r="N1507" s="57"/>
      <c r="O1507" s="63"/>
      <c r="P1507" s="57"/>
      <c r="Q1507" s="57"/>
      <c r="R1507" s="57"/>
      <c r="S1507" s="57"/>
      <c r="T1507" s="57"/>
      <c r="U1507" s="57"/>
      <c r="V1507" s="57"/>
      <c r="W1507" s="57"/>
      <c r="X1507" s="57"/>
      <c r="Y1507" s="57"/>
      <c r="Z1507" s="57"/>
      <c r="AA1507" s="57"/>
      <c r="AB1507" s="57"/>
      <c r="AC1507" s="57"/>
      <c r="AD1507" s="57"/>
      <c r="AE1507" s="57"/>
      <c r="AF1507" s="64"/>
      <c r="AG1507" s="64"/>
      <c r="AH1507" s="64"/>
      <c r="AI1507" s="64"/>
      <c r="AJ1507" s="61"/>
      <c r="AL1507" s="62"/>
      <c r="AM1507" s="24"/>
      <c r="AS1507" s="24"/>
      <c r="AT1507" s="24"/>
      <c r="AU1507" s="24"/>
      <c r="AV1507" s="24"/>
      <c r="AW1507" s="24"/>
      <c r="AX1507" s="24"/>
      <c r="AZ1507" s="171"/>
      <c r="BA1507" s="171"/>
      <c r="BB1507" s="57"/>
      <c r="BC1507" s="203"/>
      <c r="BD1507" s="24"/>
      <c r="BE1507" s="151"/>
      <c r="BG1507" s="151"/>
      <c r="BI1507" s="151"/>
      <c r="BL1507" s="152"/>
    </row>
    <row r="1508" spans="1:64" s="169" customFormat="1">
      <c r="A1508" s="24"/>
      <c r="B1508" s="24"/>
      <c r="C1508" s="57"/>
      <c r="D1508" s="57"/>
      <c r="E1508" s="57"/>
      <c r="F1508" s="57"/>
      <c r="G1508" s="57"/>
      <c r="H1508" s="57"/>
      <c r="I1508" s="57"/>
      <c r="J1508" s="57"/>
      <c r="K1508" s="57"/>
      <c r="L1508" s="57"/>
      <c r="M1508" s="57"/>
      <c r="N1508" s="57"/>
      <c r="O1508" s="63"/>
      <c r="P1508" s="57"/>
      <c r="Q1508" s="57"/>
      <c r="R1508" s="57"/>
      <c r="S1508" s="57"/>
      <c r="T1508" s="57"/>
      <c r="U1508" s="57"/>
      <c r="V1508" s="57"/>
      <c r="W1508" s="57"/>
      <c r="X1508" s="57"/>
      <c r="Y1508" s="57"/>
      <c r="Z1508" s="57"/>
      <c r="AA1508" s="57"/>
      <c r="AB1508" s="57"/>
      <c r="AC1508" s="57"/>
      <c r="AD1508" s="57"/>
      <c r="AE1508" s="57"/>
      <c r="AF1508" s="64"/>
      <c r="AG1508" s="64"/>
      <c r="AH1508" s="64"/>
      <c r="AI1508" s="64"/>
      <c r="AJ1508" s="61"/>
      <c r="AL1508" s="62"/>
      <c r="AM1508" s="24"/>
      <c r="AS1508" s="24"/>
      <c r="AT1508" s="24"/>
      <c r="AU1508" s="24"/>
      <c r="AV1508" s="24"/>
      <c r="AW1508" s="24"/>
      <c r="AX1508" s="24"/>
      <c r="AZ1508" s="171"/>
      <c r="BA1508" s="171"/>
      <c r="BB1508" s="57"/>
      <c r="BC1508" s="203"/>
      <c r="BD1508" s="24"/>
      <c r="BE1508" s="151"/>
      <c r="BG1508" s="151"/>
      <c r="BI1508" s="151"/>
      <c r="BL1508" s="152"/>
    </row>
    <row r="1509" spans="1:64" s="169" customFormat="1">
      <c r="A1509" s="24"/>
      <c r="B1509" s="24"/>
      <c r="C1509" s="57"/>
      <c r="D1509" s="57"/>
      <c r="E1509" s="57"/>
      <c r="F1509" s="57"/>
      <c r="G1509" s="57"/>
      <c r="H1509" s="57"/>
      <c r="I1509" s="57"/>
      <c r="J1509" s="57"/>
      <c r="K1509" s="57"/>
      <c r="L1509" s="57"/>
      <c r="M1509" s="57"/>
      <c r="N1509" s="57"/>
      <c r="O1509" s="63"/>
      <c r="P1509" s="57"/>
      <c r="Q1509" s="57"/>
      <c r="R1509" s="57"/>
      <c r="S1509" s="57"/>
      <c r="T1509" s="57"/>
      <c r="U1509" s="57"/>
      <c r="V1509" s="57"/>
      <c r="W1509" s="57"/>
      <c r="X1509" s="57"/>
      <c r="Y1509" s="57"/>
      <c r="Z1509" s="57"/>
      <c r="AA1509" s="57"/>
      <c r="AB1509" s="57"/>
      <c r="AC1509" s="57"/>
      <c r="AD1509" s="57"/>
      <c r="AE1509" s="57"/>
      <c r="AF1509" s="64"/>
      <c r="AG1509" s="64"/>
      <c r="AH1509" s="64"/>
      <c r="AI1509" s="64"/>
      <c r="AJ1509" s="61"/>
      <c r="AL1509" s="62"/>
      <c r="AM1509" s="24"/>
      <c r="AS1509" s="24"/>
      <c r="AT1509" s="24"/>
      <c r="AU1509" s="24"/>
      <c r="AV1509" s="24"/>
      <c r="AW1509" s="24"/>
      <c r="AX1509" s="24"/>
      <c r="AZ1509" s="171"/>
      <c r="BA1509" s="171"/>
      <c r="BB1509" s="57"/>
      <c r="BC1509" s="203"/>
      <c r="BD1509" s="24"/>
      <c r="BE1509" s="151"/>
      <c r="BG1509" s="151"/>
      <c r="BI1509" s="151"/>
      <c r="BL1509" s="152"/>
    </row>
    <row r="1510" spans="1:64" s="169" customFormat="1">
      <c r="A1510" s="24"/>
      <c r="B1510" s="24"/>
      <c r="C1510" s="57"/>
      <c r="D1510" s="57"/>
      <c r="E1510" s="57"/>
      <c r="F1510" s="57"/>
      <c r="G1510" s="57"/>
      <c r="H1510" s="57"/>
      <c r="I1510" s="57"/>
      <c r="J1510" s="57"/>
      <c r="K1510" s="57"/>
      <c r="L1510" s="57"/>
      <c r="M1510" s="57"/>
      <c r="N1510" s="57"/>
      <c r="O1510" s="63"/>
      <c r="P1510" s="57"/>
      <c r="Q1510" s="57"/>
      <c r="R1510" s="57"/>
      <c r="S1510" s="57"/>
      <c r="T1510" s="57"/>
      <c r="U1510" s="57"/>
      <c r="V1510" s="57"/>
      <c r="W1510" s="57"/>
      <c r="X1510" s="57"/>
      <c r="Y1510" s="57"/>
      <c r="Z1510" s="57"/>
      <c r="AA1510" s="57"/>
      <c r="AB1510" s="57"/>
      <c r="AC1510" s="57"/>
      <c r="AD1510" s="57"/>
      <c r="AE1510" s="57"/>
      <c r="AF1510" s="64"/>
      <c r="AG1510" s="64"/>
      <c r="AH1510" s="64"/>
      <c r="AI1510" s="64"/>
      <c r="AJ1510" s="61"/>
      <c r="AL1510" s="62"/>
      <c r="AM1510" s="24"/>
      <c r="AS1510" s="24"/>
      <c r="AT1510" s="24"/>
      <c r="AU1510" s="24"/>
      <c r="AV1510" s="24"/>
      <c r="AW1510" s="24"/>
      <c r="AX1510" s="24"/>
      <c r="AZ1510" s="171"/>
      <c r="BA1510" s="171"/>
      <c r="BB1510" s="57"/>
      <c r="BC1510" s="203"/>
      <c r="BD1510" s="24"/>
      <c r="BE1510" s="151"/>
      <c r="BG1510" s="151"/>
      <c r="BI1510" s="151"/>
      <c r="BL1510" s="152"/>
    </row>
    <row r="1511" spans="1:64" s="169" customFormat="1">
      <c r="A1511" s="24"/>
      <c r="B1511" s="24"/>
      <c r="C1511" s="57"/>
      <c r="D1511" s="57"/>
      <c r="E1511" s="57"/>
      <c r="F1511" s="57"/>
      <c r="G1511" s="57"/>
      <c r="H1511" s="57"/>
      <c r="I1511" s="57"/>
      <c r="J1511" s="57"/>
      <c r="K1511" s="57"/>
      <c r="L1511" s="57"/>
      <c r="M1511" s="57"/>
      <c r="N1511" s="57"/>
      <c r="O1511" s="63"/>
      <c r="P1511" s="57"/>
      <c r="Q1511" s="57"/>
      <c r="R1511" s="57"/>
      <c r="S1511" s="57"/>
      <c r="T1511" s="57"/>
      <c r="U1511" s="57"/>
      <c r="V1511" s="57"/>
      <c r="W1511" s="57"/>
      <c r="X1511" s="57"/>
      <c r="Y1511" s="57"/>
      <c r="Z1511" s="57"/>
      <c r="AA1511" s="57"/>
      <c r="AB1511" s="57"/>
      <c r="AC1511" s="57"/>
      <c r="AD1511" s="57"/>
      <c r="AE1511" s="57"/>
      <c r="AF1511" s="64"/>
      <c r="AG1511" s="64"/>
      <c r="AH1511" s="64"/>
      <c r="AI1511" s="64"/>
      <c r="AJ1511" s="61"/>
      <c r="AL1511" s="62"/>
      <c r="AM1511" s="24"/>
      <c r="AS1511" s="24"/>
      <c r="AT1511" s="24"/>
      <c r="AU1511" s="24"/>
      <c r="AV1511" s="24"/>
      <c r="AW1511" s="24"/>
      <c r="AX1511" s="24"/>
      <c r="AZ1511" s="171"/>
      <c r="BA1511" s="171"/>
      <c r="BB1511" s="57"/>
      <c r="BC1511" s="203"/>
      <c r="BD1511" s="24"/>
      <c r="BE1511" s="151"/>
      <c r="BG1511" s="151"/>
      <c r="BI1511" s="151"/>
      <c r="BL1511" s="152"/>
    </row>
    <row r="1512" spans="1:64" s="169" customFormat="1">
      <c r="A1512" s="24"/>
      <c r="B1512" s="24"/>
      <c r="C1512" s="57"/>
      <c r="D1512" s="57"/>
      <c r="E1512" s="57"/>
      <c r="F1512" s="57"/>
      <c r="G1512" s="57"/>
      <c r="H1512" s="57"/>
      <c r="I1512" s="57"/>
      <c r="J1512" s="57"/>
      <c r="K1512" s="57"/>
      <c r="L1512" s="57"/>
      <c r="M1512" s="57"/>
      <c r="N1512" s="57"/>
      <c r="O1512" s="63"/>
      <c r="P1512" s="57"/>
      <c r="Q1512" s="57"/>
      <c r="R1512" s="57"/>
      <c r="S1512" s="57"/>
      <c r="T1512" s="57"/>
      <c r="U1512" s="57"/>
      <c r="V1512" s="57"/>
      <c r="W1512" s="57"/>
      <c r="X1512" s="57"/>
      <c r="Y1512" s="57"/>
      <c r="Z1512" s="57"/>
      <c r="AA1512" s="57"/>
      <c r="AB1512" s="57"/>
      <c r="AC1512" s="57"/>
      <c r="AD1512" s="57"/>
      <c r="AE1512" s="57"/>
      <c r="AF1512" s="64"/>
      <c r="AG1512" s="64"/>
      <c r="AH1512" s="64"/>
      <c r="AI1512" s="64"/>
      <c r="AJ1512" s="61"/>
      <c r="AL1512" s="62"/>
      <c r="AM1512" s="24"/>
      <c r="AS1512" s="24"/>
      <c r="AT1512" s="24"/>
      <c r="AU1512" s="24"/>
      <c r="AV1512" s="24"/>
      <c r="AW1512" s="24"/>
      <c r="AX1512" s="24"/>
      <c r="AZ1512" s="171"/>
      <c r="BA1512" s="171"/>
      <c r="BB1512" s="57"/>
      <c r="BC1512" s="203"/>
      <c r="BD1512" s="24"/>
      <c r="BE1512" s="151"/>
      <c r="BG1512" s="151"/>
      <c r="BI1512" s="151"/>
      <c r="BL1512" s="152"/>
    </row>
    <row r="1513" spans="1:64" s="169" customFormat="1">
      <c r="A1513" s="24"/>
      <c r="B1513" s="24"/>
      <c r="C1513" s="57"/>
      <c r="D1513" s="57"/>
      <c r="E1513" s="57"/>
      <c r="F1513" s="57"/>
      <c r="G1513" s="57"/>
      <c r="H1513" s="57"/>
      <c r="I1513" s="57"/>
      <c r="J1513" s="57"/>
      <c r="K1513" s="57"/>
      <c r="L1513" s="57"/>
      <c r="M1513" s="57"/>
      <c r="N1513" s="57"/>
      <c r="O1513" s="63"/>
      <c r="P1513" s="57"/>
      <c r="Q1513" s="57"/>
      <c r="R1513" s="57"/>
      <c r="S1513" s="57"/>
      <c r="T1513" s="57"/>
      <c r="U1513" s="57"/>
      <c r="V1513" s="57"/>
      <c r="W1513" s="57"/>
      <c r="X1513" s="57"/>
      <c r="Y1513" s="57"/>
      <c r="Z1513" s="57"/>
      <c r="AA1513" s="57"/>
      <c r="AB1513" s="57"/>
      <c r="AC1513" s="57"/>
      <c r="AD1513" s="57"/>
      <c r="AE1513" s="57"/>
      <c r="AF1513" s="64"/>
      <c r="AG1513" s="64"/>
      <c r="AH1513" s="64"/>
      <c r="AI1513" s="64"/>
      <c r="AJ1513" s="61"/>
      <c r="AL1513" s="62"/>
      <c r="AM1513" s="24"/>
      <c r="AS1513" s="24"/>
      <c r="AT1513" s="24"/>
      <c r="AU1513" s="24"/>
      <c r="AV1513" s="24"/>
      <c r="AW1513" s="24"/>
      <c r="AX1513" s="24"/>
      <c r="AZ1513" s="171"/>
      <c r="BA1513" s="171"/>
      <c r="BB1513" s="57"/>
      <c r="BC1513" s="203"/>
      <c r="BD1513" s="24"/>
      <c r="BE1513" s="151"/>
      <c r="BG1513" s="151"/>
      <c r="BI1513" s="151"/>
      <c r="BL1513" s="152"/>
    </row>
    <row r="1514" spans="1:64" s="169" customFormat="1">
      <c r="A1514" s="24"/>
      <c r="B1514" s="24"/>
      <c r="C1514" s="57"/>
      <c r="D1514" s="57"/>
      <c r="E1514" s="57"/>
      <c r="F1514" s="57"/>
      <c r="G1514" s="57"/>
      <c r="H1514" s="57"/>
      <c r="I1514" s="57"/>
      <c r="J1514" s="57"/>
      <c r="K1514" s="57"/>
      <c r="L1514" s="57"/>
      <c r="M1514" s="57"/>
      <c r="N1514" s="57"/>
      <c r="O1514" s="63"/>
      <c r="P1514" s="57"/>
      <c r="Q1514" s="57"/>
      <c r="R1514" s="57"/>
      <c r="S1514" s="57"/>
      <c r="T1514" s="57"/>
      <c r="U1514" s="57"/>
      <c r="V1514" s="57"/>
      <c r="W1514" s="57"/>
      <c r="X1514" s="57"/>
      <c r="Y1514" s="57"/>
      <c r="Z1514" s="57"/>
      <c r="AA1514" s="57"/>
      <c r="AB1514" s="57"/>
      <c r="AC1514" s="57"/>
      <c r="AD1514" s="57"/>
      <c r="AE1514" s="57"/>
      <c r="AF1514" s="64"/>
      <c r="AG1514" s="64"/>
      <c r="AH1514" s="64"/>
      <c r="AI1514" s="64"/>
      <c r="AJ1514" s="61"/>
      <c r="AL1514" s="62"/>
      <c r="AM1514" s="24"/>
      <c r="AS1514" s="24"/>
      <c r="AT1514" s="24"/>
      <c r="AU1514" s="24"/>
      <c r="AV1514" s="24"/>
      <c r="AW1514" s="24"/>
      <c r="AX1514" s="24"/>
      <c r="AZ1514" s="171"/>
      <c r="BA1514" s="171"/>
      <c r="BB1514" s="57"/>
      <c r="BC1514" s="203"/>
      <c r="BD1514" s="24"/>
      <c r="BE1514" s="151"/>
      <c r="BG1514" s="151"/>
      <c r="BI1514" s="151"/>
      <c r="BL1514" s="152"/>
    </row>
    <row r="1515" spans="1:64" s="169" customFormat="1">
      <c r="A1515" s="24"/>
      <c r="B1515" s="24"/>
      <c r="C1515" s="57"/>
      <c r="D1515" s="57"/>
      <c r="E1515" s="57"/>
      <c r="F1515" s="57"/>
      <c r="G1515" s="57"/>
      <c r="H1515" s="57"/>
      <c r="I1515" s="57"/>
      <c r="J1515" s="57"/>
      <c r="K1515" s="57"/>
      <c r="L1515" s="57"/>
      <c r="M1515" s="57"/>
      <c r="N1515" s="57"/>
      <c r="O1515" s="63"/>
      <c r="P1515" s="57"/>
      <c r="Q1515" s="57"/>
      <c r="R1515" s="57"/>
      <c r="S1515" s="57"/>
      <c r="T1515" s="57"/>
      <c r="U1515" s="57"/>
      <c r="V1515" s="57"/>
      <c r="W1515" s="57"/>
      <c r="X1515" s="57"/>
      <c r="Y1515" s="57"/>
      <c r="Z1515" s="57"/>
      <c r="AA1515" s="57"/>
      <c r="AB1515" s="57"/>
      <c r="AC1515" s="57"/>
      <c r="AD1515" s="57"/>
      <c r="AE1515" s="57"/>
      <c r="AF1515" s="64"/>
      <c r="AG1515" s="64"/>
      <c r="AH1515" s="64"/>
      <c r="AI1515" s="64"/>
      <c r="AJ1515" s="61"/>
      <c r="AL1515" s="62"/>
      <c r="AM1515" s="24"/>
      <c r="AS1515" s="24"/>
      <c r="AT1515" s="24"/>
      <c r="AU1515" s="24"/>
      <c r="AV1515" s="24"/>
      <c r="AW1515" s="24"/>
      <c r="AX1515" s="24"/>
      <c r="AZ1515" s="171"/>
      <c r="BA1515" s="171"/>
      <c r="BB1515" s="57"/>
      <c r="BC1515" s="203"/>
      <c r="BD1515" s="24"/>
      <c r="BE1515" s="151"/>
      <c r="BG1515" s="151"/>
      <c r="BI1515" s="151"/>
      <c r="BL1515" s="152"/>
    </row>
    <row r="1516" spans="1:64" s="169" customFormat="1">
      <c r="A1516" s="24"/>
      <c r="B1516" s="24"/>
      <c r="C1516" s="57"/>
      <c r="D1516" s="57"/>
      <c r="E1516" s="57"/>
      <c r="F1516" s="57"/>
      <c r="G1516" s="57"/>
      <c r="H1516" s="57"/>
      <c r="I1516" s="57"/>
      <c r="J1516" s="57"/>
      <c r="K1516" s="57"/>
      <c r="L1516" s="57"/>
      <c r="M1516" s="57"/>
      <c r="N1516" s="57"/>
      <c r="O1516" s="63"/>
      <c r="P1516" s="57"/>
      <c r="Q1516" s="57"/>
      <c r="R1516" s="57"/>
      <c r="S1516" s="57"/>
      <c r="T1516" s="57"/>
      <c r="U1516" s="57"/>
      <c r="V1516" s="57"/>
      <c r="W1516" s="57"/>
      <c r="X1516" s="57"/>
      <c r="Y1516" s="57"/>
      <c r="Z1516" s="57"/>
      <c r="AA1516" s="57"/>
      <c r="AB1516" s="57"/>
      <c r="AC1516" s="57"/>
      <c r="AD1516" s="57"/>
      <c r="AE1516" s="57"/>
      <c r="AF1516" s="64"/>
      <c r="AG1516" s="64"/>
      <c r="AH1516" s="64"/>
      <c r="AI1516" s="64"/>
      <c r="AJ1516" s="61"/>
      <c r="AL1516" s="62"/>
      <c r="AM1516" s="24"/>
      <c r="AS1516" s="24"/>
      <c r="AT1516" s="24"/>
      <c r="AU1516" s="24"/>
      <c r="AV1516" s="24"/>
      <c r="AW1516" s="24"/>
      <c r="AX1516" s="24"/>
      <c r="AZ1516" s="171"/>
      <c r="BA1516" s="171"/>
      <c r="BB1516" s="57"/>
      <c r="BC1516" s="203"/>
      <c r="BD1516" s="24"/>
      <c r="BE1516" s="151"/>
      <c r="BG1516" s="151"/>
      <c r="BI1516" s="151"/>
      <c r="BL1516" s="152"/>
    </row>
    <row r="1517" spans="1:64" s="169" customFormat="1">
      <c r="A1517" s="24"/>
      <c r="B1517" s="24"/>
      <c r="C1517" s="57"/>
      <c r="D1517" s="57"/>
      <c r="E1517" s="57"/>
      <c r="F1517" s="57"/>
      <c r="G1517" s="57"/>
      <c r="H1517" s="57"/>
      <c r="I1517" s="57"/>
      <c r="J1517" s="57"/>
      <c r="K1517" s="57"/>
      <c r="L1517" s="57"/>
      <c r="M1517" s="57"/>
      <c r="N1517" s="57"/>
      <c r="O1517" s="63"/>
      <c r="P1517" s="57"/>
      <c r="Q1517" s="57"/>
      <c r="R1517" s="57"/>
      <c r="S1517" s="57"/>
      <c r="T1517" s="57"/>
      <c r="U1517" s="57"/>
      <c r="V1517" s="57"/>
      <c r="W1517" s="57"/>
      <c r="X1517" s="57"/>
      <c r="Y1517" s="57"/>
      <c r="Z1517" s="57"/>
      <c r="AA1517" s="57"/>
      <c r="AB1517" s="57"/>
      <c r="AC1517" s="57"/>
      <c r="AD1517" s="57"/>
      <c r="AE1517" s="57"/>
      <c r="AF1517" s="64"/>
      <c r="AG1517" s="64"/>
      <c r="AH1517" s="64"/>
      <c r="AI1517" s="64"/>
      <c r="AJ1517" s="61"/>
      <c r="AL1517" s="62"/>
      <c r="AM1517" s="24"/>
      <c r="AS1517" s="24"/>
      <c r="AT1517" s="24"/>
      <c r="AU1517" s="24"/>
      <c r="AV1517" s="24"/>
      <c r="AW1517" s="24"/>
      <c r="AX1517" s="24"/>
      <c r="AZ1517" s="171"/>
      <c r="BA1517" s="171"/>
      <c r="BB1517" s="57"/>
      <c r="BC1517" s="203"/>
      <c r="BD1517" s="24"/>
      <c r="BE1517" s="151"/>
      <c r="BG1517" s="151"/>
      <c r="BI1517" s="151"/>
      <c r="BL1517" s="152"/>
    </row>
    <row r="1518" spans="1:64" s="169" customFormat="1">
      <c r="A1518" s="24"/>
      <c r="B1518" s="24"/>
      <c r="C1518" s="57"/>
      <c r="D1518" s="57"/>
      <c r="E1518" s="57"/>
      <c r="F1518" s="57"/>
      <c r="G1518" s="57"/>
      <c r="H1518" s="57"/>
      <c r="I1518" s="57"/>
      <c r="J1518" s="57"/>
      <c r="K1518" s="57"/>
      <c r="L1518" s="57"/>
      <c r="M1518" s="57"/>
      <c r="N1518" s="57"/>
      <c r="O1518" s="63"/>
      <c r="P1518" s="57"/>
      <c r="Q1518" s="57"/>
      <c r="R1518" s="57"/>
      <c r="S1518" s="57"/>
      <c r="T1518" s="57"/>
      <c r="U1518" s="57"/>
      <c r="V1518" s="57"/>
      <c r="W1518" s="57"/>
      <c r="X1518" s="57"/>
      <c r="Y1518" s="57"/>
      <c r="Z1518" s="57"/>
      <c r="AA1518" s="57"/>
      <c r="AB1518" s="57"/>
      <c r="AC1518" s="57"/>
      <c r="AD1518" s="57"/>
      <c r="AE1518" s="57"/>
      <c r="AF1518" s="64"/>
      <c r="AG1518" s="64"/>
      <c r="AH1518" s="64"/>
      <c r="AI1518" s="64"/>
      <c r="AJ1518" s="61"/>
      <c r="AL1518" s="62"/>
      <c r="AM1518" s="24"/>
      <c r="AS1518" s="24"/>
      <c r="AT1518" s="24"/>
      <c r="AU1518" s="24"/>
      <c r="AV1518" s="24"/>
      <c r="AW1518" s="24"/>
      <c r="AX1518" s="24"/>
      <c r="AZ1518" s="171"/>
      <c r="BA1518" s="171"/>
      <c r="BB1518" s="57"/>
      <c r="BC1518" s="203"/>
      <c r="BD1518" s="24"/>
      <c r="BE1518" s="151"/>
      <c r="BG1518" s="151"/>
      <c r="BI1518" s="151"/>
      <c r="BL1518" s="152"/>
    </row>
    <row r="1519" spans="1:64" s="169" customFormat="1">
      <c r="A1519" s="24"/>
      <c r="B1519" s="24"/>
      <c r="C1519" s="57"/>
      <c r="D1519" s="57"/>
      <c r="E1519" s="57"/>
      <c r="F1519" s="57"/>
      <c r="G1519" s="57"/>
      <c r="H1519" s="57"/>
      <c r="I1519" s="57"/>
      <c r="J1519" s="57"/>
      <c r="K1519" s="57"/>
      <c r="L1519" s="57"/>
      <c r="M1519" s="57"/>
      <c r="N1519" s="57"/>
      <c r="O1519" s="63"/>
      <c r="P1519" s="57"/>
      <c r="Q1519" s="57"/>
      <c r="R1519" s="57"/>
      <c r="S1519" s="57"/>
      <c r="T1519" s="57"/>
      <c r="U1519" s="57"/>
      <c r="V1519" s="57"/>
      <c r="W1519" s="57"/>
      <c r="X1519" s="57"/>
      <c r="Y1519" s="57"/>
      <c r="Z1519" s="57"/>
      <c r="AA1519" s="57"/>
      <c r="AB1519" s="57"/>
      <c r="AC1519" s="57"/>
      <c r="AD1519" s="57"/>
      <c r="AE1519" s="57"/>
      <c r="AF1519" s="64"/>
      <c r="AG1519" s="64"/>
      <c r="AH1519" s="64"/>
      <c r="AI1519" s="64"/>
      <c r="AJ1519" s="61"/>
      <c r="AL1519" s="62"/>
      <c r="AM1519" s="24"/>
      <c r="AS1519" s="24"/>
      <c r="AT1519" s="24"/>
      <c r="AU1519" s="24"/>
      <c r="AV1519" s="24"/>
      <c r="AW1519" s="24"/>
      <c r="AX1519" s="24"/>
      <c r="AZ1519" s="171"/>
      <c r="BA1519" s="171"/>
      <c r="BB1519" s="57"/>
      <c r="BC1519" s="203"/>
      <c r="BD1519" s="24"/>
      <c r="BE1519" s="151"/>
      <c r="BG1519" s="151"/>
      <c r="BI1519" s="151"/>
      <c r="BL1519" s="152"/>
    </row>
    <row r="1520" spans="1:64" s="169" customFormat="1">
      <c r="A1520" s="24"/>
      <c r="B1520" s="24"/>
      <c r="C1520" s="57"/>
      <c r="D1520" s="57"/>
      <c r="E1520" s="57"/>
      <c r="F1520" s="57"/>
      <c r="G1520" s="57"/>
      <c r="H1520" s="57"/>
      <c r="I1520" s="57"/>
      <c r="J1520" s="57"/>
      <c r="K1520" s="57"/>
      <c r="L1520" s="57"/>
      <c r="M1520" s="57"/>
      <c r="N1520" s="57"/>
      <c r="O1520" s="63"/>
      <c r="P1520" s="57"/>
      <c r="Q1520" s="57"/>
      <c r="R1520" s="57"/>
      <c r="S1520" s="57"/>
      <c r="T1520" s="57"/>
      <c r="U1520" s="57"/>
      <c r="V1520" s="57"/>
      <c r="W1520" s="57"/>
      <c r="X1520" s="57"/>
      <c r="Y1520" s="57"/>
      <c r="Z1520" s="57"/>
      <c r="AA1520" s="57"/>
      <c r="AB1520" s="57"/>
      <c r="AC1520" s="57"/>
      <c r="AD1520" s="57"/>
      <c r="AE1520" s="57"/>
      <c r="AF1520" s="64"/>
      <c r="AG1520" s="64"/>
      <c r="AH1520" s="64"/>
      <c r="AI1520" s="64"/>
      <c r="AJ1520" s="61"/>
      <c r="AL1520" s="62"/>
      <c r="AM1520" s="24"/>
      <c r="AS1520" s="24"/>
      <c r="AT1520" s="24"/>
      <c r="AU1520" s="24"/>
      <c r="AV1520" s="24"/>
      <c r="AW1520" s="24"/>
      <c r="AX1520" s="24"/>
      <c r="AZ1520" s="171"/>
      <c r="BA1520" s="171"/>
      <c r="BB1520" s="57"/>
      <c r="BC1520" s="203"/>
      <c r="BD1520" s="24"/>
      <c r="BE1520" s="151"/>
      <c r="BG1520" s="151"/>
      <c r="BI1520" s="151"/>
      <c r="BL1520" s="152"/>
    </row>
    <row r="1521" spans="1:64" s="169" customFormat="1">
      <c r="A1521" s="24"/>
      <c r="B1521" s="24"/>
      <c r="C1521" s="57"/>
      <c r="D1521" s="57"/>
      <c r="E1521" s="57"/>
      <c r="F1521" s="57"/>
      <c r="G1521" s="57"/>
      <c r="H1521" s="57"/>
      <c r="I1521" s="57"/>
      <c r="J1521" s="57"/>
      <c r="K1521" s="57"/>
      <c r="L1521" s="57"/>
      <c r="M1521" s="57"/>
      <c r="N1521" s="57"/>
      <c r="O1521" s="63"/>
      <c r="P1521" s="57"/>
      <c r="Q1521" s="57"/>
      <c r="R1521" s="57"/>
      <c r="S1521" s="57"/>
      <c r="T1521" s="57"/>
      <c r="U1521" s="57"/>
      <c r="V1521" s="57"/>
      <c r="W1521" s="57"/>
      <c r="X1521" s="57"/>
      <c r="Y1521" s="57"/>
      <c r="Z1521" s="57"/>
      <c r="AA1521" s="57"/>
      <c r="AB1521" s="57"/>
      <c r="AC1521" s="57"/>
      <c r="AD1521" s="57"/>
      <c r="AE1521" s="57"/>
      <c r="AF1521" s="64"/>
      <c r="AG1521" s="64"/>
      <c r="AH1521" s="64"/>
      <c r="AI1521" s="64"/>
      <c r="AJ1521" s="61"/>
      <c r="AL1521" s="62"/>
      <c r="AM1521" s="24"/>
      <c r="AS1521" s="24"/>
      <c r="AT1521" s="24"/>
      <c r="AU1521" s="24"/>
      <c r="AV1521" s="24"/>
      <c r="AW1521" s="24"/>
      <c r="AX1521" s="24"/>
      <c r="AZ1521" s="171"/>
      <c r="BA1521" s="171"/>
      <c r="BB1521" s="57"/>
      <c r="BC1521" s="203"/>
      <c r="BD1521" s="24"/>
      <c r="BE1521" s="151"/>
      <c r="BG1521" s="151"/>
      <c r="BI1521" s="151"/>
      <c r="BL1521" s="152"/>
    </row>
    <row r="1522" spans="1:64" s="169" customFormat="1">
      <c r="A1522" s="24"/>
      <c r="B1522" s="24"/>
      <c r="C1522" s="57"/>
      <c r="D1522" s="57"/>
      <c r="E1522" s="57"/>
      <c r="F1522" s="57"/>
      <c r="G1522" s="57"/>
      <c r="H1522" s="57"/>
      <c r="I1522" s="57"/>
      <c r="J1522" s="57"/>
      <c r="K1522" s="57"/>
      <c r="L1522" s="57"/>
      <c r="M1522" s="57"/>
      <c r="N1522" s="57"/>
      <c r="O1522" s="63"/>
      <c r="P1522" s="57"/>
      <c r="Q1522" s="57"/>
      <c r="R1522" s="57"/>
      <c r="S1522" s="57"/>
      <c r="T1522" s="57"/>
      <c r="U1522" s="57"/>
      <c r="V1522" s="57"/>
      <c r="W1522" s="57"/>
      <c r="X1522" s="57"/>
      <c r="Y1522" s="57"/>
      <c r="Z1522" s="57"/>
      <c r="AA1522" s="57"/>
      <c r="AB1522" s="57"/>
      <c r="AC1522" s="57"/>
      <c r="AD1522" s="57"/>
      <c r="AE1522" s="57"/>
      <c r="AF1522" s="64"/>
      <c r="AG1522" s="64"/>
      <c r="AH1522" s="64"/>
      <c r="AI1522" s="64"/>
      <c r="AJ1522" s="61"/>
      <c r="AL1522" s="62"/>
      <c r="AM1522" s="24"/>
      <c r="AS1522" s="24"/>
      <c r="AT1522" s="24"/>
      <c r="AU1522" s="24"/>
      <c r="AV1522" s="24"/>
      <c r="AW1522" s="24"/>
      <c r="AX1522" s="24"/>
      <c r="AZ1522" s="171"/>
      <c r="BA1522" s="171"/>
      <c r="BB1522" s="57"/>
      <c r="BC1522" s="203"/>
      <c r="BD1522" s="24"/>
      <c r="BE1522" s="151"/>
      <c r="BG1522" s="151"/>
      <c r="BI1522" s="151"/>
      <c r="BL1522" s="152"/>
    </row>
    <row r="1523" spans="1:64" s="169" customFormat="1">
      <c r="A1523" s="24"/>
      <c r="B1523" s="24"/>
      <c r="C1523" s="57"/>
      <c r="D1523" s="57"/>
      <c r="E1523" s="57"/>
      <c r="F1523" s="57"/>
      <c r="G1523" s="57"/>
      <c r="H1523" s="57"/>
      <c r="I1523" s="57"/>
      <c r="J1523" s="57"/>
      <c r="K1523" s="57"/>
      <c r="L1523" s="57"/>
      <c r="M1523" s="57"/>
      <c r="N1523" s="57"/>
      <c r="O1523" s="63"/>
      <c r="P1523" s="57"/>
      <c r="Q1523" s="57"/>
      <c r="R1523" s="57"/>
      <c r="S1523" s="57"/>
      <c r="T1523" s="57"/>
      <c r="U1523" s="57"/>
      <c r="V1523" s="57"/>
      <c r="W1523" s="57"/>
      <c r="X1523" s="57"/>
      <c r="Y1523" s="57"/>
      <c r="Z1523" s="57"/>
      <c r="AA1523" s="57"/>
      <c r="AB1523" s="57"/>
      <c r="AC1523" s="57"/>
      <c r="AD1523" s="57"/>
      <c r="AE1523" s="57"/>
      <c r="AF1523" s="64"/>
      <c r="AG1523" s="64"/>
      <c r="AH1523" s="64"/>
      <c r="AI1523" s="64"/>
      <c r="AJ1523" s="61"/>
      <c r="AL1523" s="62"/>
      <c r="AM1523" s="24"/>
      <c r="AS1523" s="24"/>
      <c r="AT1523" s="24"/>
      <c r="AU1523" s="24"/>
      <c r="AV1523" s="24"/>
      <c r="AW1523" s="24"/>
      <c r="AX1523" s="24"/>
      <c r="AZ1523" s="171"/>
      <c r="BA1523" s="171"/>
      <c r="BB1523" s="57"/>
      <c r="BC1523" s="203"/>
      <c r="BD1523" s="24"/>
      <c r="BE1523" s="151"/>
      <c r="BG1523" s="151"/>
      <c r="BI1523" s="151"/>
      <c r="BL1523" s="152"/>
    </row>
    <row r="1524" spans="1:64" s="169" customFormat="1">
      <c r="A1524" s="24"/>
      <c r="B1524" s="24"/>
      <c r="C1524" s="57"/>
      <c r="D1524" s="57"/>
      <c r="E1524" s="57"/>
      <c r="F1524" s="57"/>
      <c r="G1524" s="57"/>
      <c r="H1524" s="57"/>
      <c r="I1524" s="57"/>
      <c r="J1524" s="57"/>
      <c r="K1524" s="57"/>
      <c r="L1524" s="57"/>
      <c r="M1524" s="57"/>
      <c r="N1524" s="57"/>
      <c r="O1524" s="63"/>
      <c r="P1524" s="57"/>
      <c r="Q1524" s="57"/>
      <c r="R1524" s="57"/>
      <c r="S1524" s="57"/>
      <c r="T1524" s="57"/>
      <c r="U1524" s="57"/>
      <c r="V1524" s="57"/>
      <c r="W1524" s="57"/>
      <c r="X1524" s="57"/>
      <c r="Y1524" s="57"/>
      <c r="Z1524" s="57"/>
      <c r="AA1524" s="57"/>
      <c r="AB1524" s="57"/>
      <c r="AC1524" s="57"/>
      <c r="AD1524" s="57"/>
      <c r="AE1524" s="57"/>
      <c r="AF1524" s="64"/>
      <c r="AG1524" s="64"/>
      <c r="AH1524" s="64"/>
      <c r="AI1524" s="64"/>
      <c r="AJ1524" s="61"/>
      <c r="AL1524" s="62"/>
      <c r="AM1524" s="24"/>
      <c r="AS1524" s="24"/>
      <c r="AT1524" s="24"/>
      <c r="AU1524" s="24"/>
      <c r="AV1524" s="24"/>
      <c r="AW1524" s="24"/>
      <c r="AX1524" s="24"/>
      <c r="AZ1524" s="171"/>
      <c r="BA1524" s="171"/>
      <c r="BB1524" s="57"/>
      <c r="BC1524" s="203"/>
      <c r="BD1524" s="24"/>
      <c r="BE1524" s="151"/>
      <c r="BG1524" s="151"/>
      <c r="BI1524" s="151"/>
      <c r="BL1524" s="152"/>
    </row>
    <row r="1525" spans="1:64" s="169" customFormat="1">
      <c r="A1525" s="24"/>
      <c r="B1525" s="24"/>
      <c r="C1525" s="57"/>
      <c r="D1525" s="57"/>
      <c r="E1525" s="57"/>
      <c r="F1525" s="57"/>
      <c r="G1525" s="57"/>
      <c r="H1525" s="57"/>
      <c r="I1525" s="57"/>
      <c r="J1525" s="57"/>
      <c r="K1525" s="57"/>
      <c r="L1525" s="57"/>
      <c r="M1525" s="57"/>
      <c r="N1525" s="57"/>
      <c r="O1525" s="63"/>
      <c r="P1525" s="57"/>
      <c r="Q1525" s="57"/>
      <c r="R1525" s="57"/>
      <c r="S1525" s="57"/>
      <c r="T1525" s="57"/>
      <c r="U1525" s="57"/>
      <c r="V1525" s="57"/>
      <c r="W1525" s="57"/>
      <c r="X1525" s="57"/>
      <c r="Y1525" s="57"/>
      <c r="Z1525" s="57"/>
      <c r="AA1525" s="57"/>
      <c r="AB1525" s="57"/>
      <c r="AC1525" s="57"/>
      <c r="AD1525" s="57"/>
      <c r="AE1525" s="57"/>
      <c r="AF1525" s="64"/>
      <c r="AG1525" s="64"/>
      <c r="AH1525" s="64"/>
      <c r="AI1525" s="64"/>
      <c r="AJ1525" s="61"/>
      <c r="AL1525" s="62"/>
      <c r="AM1525" s="24"/>
      <c r="AS1525" s="24"/>
      <c r="AT1525" s="24"/>
      <c r="AU1525" s="24"/>
      <c r="AV1525" s="24"/>
      <c r="AW1525" s="24"/>
      <c r="AX1525" s="24"/>
      <c r="AZ1525" s="171"/>
      <c r="BA1525" s="171"/>
      <c r="BB1525" s="57"/>
      <c r="BC1525" s="203"/>
      <c r="BD1525" s="24"/>
      <c r="BE1525" s="151"/>
      <c r="BG1525" s="151"/>
      <c r="BI1525" s="151"/>
      <c r="BL1525" s="152"/>
    </row>
    <row r="1526" spans="1:64" s="169" customFormat="1">
      <c r="A1526" s="24"/>
      <c r="B1526" s="24"/>
      <c r="C1526" s="57"/>
      <c r="D1526" s="57"/>
      <c r="E1526" s="57"/>
      <c r="F1526" s="57"/>
      <c r="G1526" s="57"/>
      <c r="H1526" s="57"/>
      <c r="I1526" s="57"/>
      <c r="J1526" s="57"/>
      <c r="K1526" s="57"/>
      <c r="L1526" s="57"/>
      <c r="M1526" s="57"/>
      <c r="N1526" s="57"/>
      <c r="O1526" s="63"/>
      <c r="P1526" s="57"/>
      <c r="Q1526" s="57"/>
      <c r="R1526" s="57"/>
      <c r="S1526" s="57"/>
      <c r="T1526" s="57"/>
      <c r="U1526" s="57"/>
      <c r="V1526" s="57"/>
      <c r="W1526" s="57"/>
      <c r="X1526" s="57"/>
      <c r="Y1526" s="57"/>
      <c r="Z1526" s="57"/>
      <c r="AA1526" s="57"/>
      <c r="AB1526" s="57"/>
      <c r="AC1526" s="57"/>
      <c r="AD1526" s="57"/>
      <c r="AE1526" s="57"/>
      <c r="AF1526" s="64"/>
      <c r="AG1526" s="64"/>
      <c r="AH1526" s="64"/>
      <c r="AI1526" s="64"/>
      <c r="AJ1526" s="61"/>
      <c r="AL1526" s="62"/>
      <c r="AM1526" s="24"/>
      <c r="AS1526" s="24"/>
      <c r="AT1526" s="24"/>
      <c r="AU1526" s="24"/>
      <c r="AV1526" s="24"/>
      <c r="AW1526" s="24"/>
      <c r="AX1526" s="24"/>
      <c r="AZ1526" s="171"/>
      <c r="BA1526" s="171"/>
      <c r="BB1526" s="57"/>
      <c r="BC1526" s="203"/>
      <c r="BD1526" s="24"/>
      <c r="BE1526" s="151"/>
      <c r="BG1526" s="151"/>
      <c r="BI1526" s="151"/>
      <c r="BL1526" s="152"/>
    </row>
    <row r="1527" spans="1:64" s="169" customFormat="1">
      <c r="A1527" s="24"/>
      <c r="B1527" s="24"/>
      <c r="C1527" s="57"/>
      <c r="D1527" s="57"/>
      <c r="E1527" s="57"/>
      <c r="F1527" s="57"/>
      <c r="G1527" s="57"/>
      <c r="H1527" s="57"/>
      <c r="I1527" s="57"/>
      <c r="J1527" s="57"/>
      <c r="K1527" s="57"/>
      <c r="L1527" s="57"/>
      <c r="M1527" s="57"/>
      <c r="N1527" s="57"/>
      <c r="O1527" s="63"/>
      <c r="P1527" s="57"/>
      <c r="Q1527" s="57"/>
      <c r="R1527" s="57"/>
      <c r="S1527" s="57"/>
      <c r="T1527" s="57"/>
      <c r="U1527" s="57"/>
      <c r="V1527" s="57"/>
      <c r="W1527" s="57"/>
      <c r="X1527" s="57"/>
      <c r="Y1527" s="57"/>
      <c r="Z1527" s="57"/>
      <c r="AA1527" s="57"/>
      <c r="AB1527" s="57"/>
      <c r="AC1527" s="57"/>
      <c r="AD1527" s="57"/>
      <c r="AE1527" s="57"/>
      <c r="AF1527" s="64"/>
      <c r="AG1527" s="64"/>
      <c r="AH1527" s="64"/>
      <c r="AI1527" s="64"/>
      <c r="AJ1527" s="61"/>
      <c r="AL1527" s="62"/>
      <c r="AM1527" s="24"/>
      <c r="AS1527" s="24"/>
      <c r="AT1527" s="24"/>
      <c r="AU1527" s="24"/>
      <c r="AV1527" s="24"/>
      <c r="AW1527" s="24"/>
      <c r="AX1527" s="24"/>
      <c r="AZ1527" s="171"/>
      <c r="BA1527" s="171"/>
      <c r="BB1527" s="57"/>
      <c r="BC1527" s="203"/>
      <c r="BD1527" s="24"/>
      <c r="BE1527" s="151"/>
      <c r="BG1527" s="151"/>
      <c r="BI1527" s="151"/>
      <c r="BL1527" s="152"/>
    </row>
    <row r="1528" spans="1:64" s="169" customFormat="1">
      <c r="A1528" s="24"/>
      <c r="B1528" s="24"/>
      <c r="C1528" s="57"/>
      <c r="D1528" s="57"/>
      <c r="E1528" s="57"/>
      <c r="F1528" s="57"/>
      <c r="G1528" s="57"/>
      <c r="H1528" s="57"/>
      <c r="I1528" s="57"/>
      <c r="J1528" s="57"/>
      <c r="K1528" s="57"/>
      <c r="L1528" s="57"/>
      <c r="M1528" s="57"/>
      <c r="N1528" s="57"/>
      <c r="O1528" s="63"/>
      <c r="P1528" s="57"/>
      <c r="Q1528" s="57"/>
      <c r="R1528" s="57"/>
      <c r="S1528" s="57"/>
      <c r="T1528" s="57"/>
      <c r="U1528" s="57"/>
      <c r="V1528" s="57"/>
      <c r="W1528" s="57"/>
      <c r="X1528" s="57"/>
      <c r="Y1528" s="57"/>
      <c r="Z1528" s="57"/>
      <c r="AA1528" s="57"/>
      <c r="AB1528" s="57"/>
      <c r="AC1528" s="57"/>
      <c r="AD1528" s="57"/>
      <c r="AE1528" s="57"/>
      <c r="AF1528" s="64"/>
      <c r="AG1528" s="64"/>
      <c r="AH1528" s="64"/>
      <c r="AI1528" s="64"/>
      <c r="AJ1528" s="61"/>
      <c r="AL1528" s="62"/>
      <c r="AM1528" s="24"/>
      <c r="AS1528" s="24"/>
      <c r="AT1528" s="24"/>
      <c r="AU1528" s="24"/>
      <c r="AV1528" s="24"/>
      <c r="AW1528" s="24"/>
      <c r="AX1528" s="24"/>
      <c r="AZ1528" s="171"/>
      <c r="BA1528" s="171"/>
      <c r="BB1528" s="57"/>
      <c r="BC1528" s="203"/>
      <c r="BD1528" s="24"/>
      <c r="BE1528" s="151"/>
      <c r="BG1528" s="151"/>
      <c r="BI1528" s="151"/>
      <c r="BL1528" s="152"/>
    </row>
    <row r="1529" spans="1:64" s="169" customFormat="1">
      <c r="A1529" s="24"/>
      <c r="B1529" s="24"/>
      <c r="C1529" s="57"/>
      <c r="D1529" s="57"/>
      <c r="E1529" s="57"/>
      <c r="F1529" s="57"/>
      <c r="G1529" s="57"/>
      <c r="H1529" s="57"/>
      <c r="I1529" s="57"/>
      <c r="J1529" s="57"/>
      <c r="K1529" s="57"/>
      <c r="L1529" s="57"/>
      <c r="M1529" s="57"/>
      <c r="N1529" s="57"/>
      <c r="O1529" s="63"/>
      <c r="P1529" s="57"/>
      <c r="Q1529" s="57"/>
      <c r="R1529" s="57"/>
      <c r="S1529" s="57"/>
      <c r="T1529" s="57"/>
      <c r="U1529" s="57"/>
      <c r="V1529" s="57"/>
      <c r="W1529" s="57"/>
      <c r="X1529" s="57"/>
      <c r="Y1529" s="57"/>
      <c r="Z1529" s="57"/>
      <c r="AA1529" s="57"/>
      <c r="AB1529" s="57"/>
      <c r="AC1529" s="57"/>
      <c r="AD1529" s="57"/>
      <c r="AE1529" s="57"/>
      <c r="AF1529" s="64"/>
      <c r="AG1529" s="64"/>
      <c r="AH1529" s="64"/>
      <c r="AI1529" s="64"/>
      <c r="AJ1529" s="61"/>
      <c r="AL1529" s="62"/>
      <c r="AM1529" s="24"/>
      <c r="AS1529" s="24"/>
      <c r="AT1529" s="24"/>
      <c r="AU1529" s="24"/>
      <c r="AV1529" s="24"/>
      <c r="AW1529" s="24"/>
      <c r="AX1529" s="24"/>
      <c r="AZ1529" s="171"/>
      <c r="BA1529" s="171"/>
      <c r="BB1529" s="57"/>
      <c r="BC1529" s="203"/>
      <c r="BD1529" s="24"/>
      <c r="BE1529" s="151"/>
      <c r="BG1529" s="151"/>
      <c r="BI1529" s="151"/>
      <c r="BL1529" s="152"/>
    </row>
    <row r="1530" spans="1:64" s="169" customFormat="1">
      <c r="A1530" s="24"/>
      <c r="B1530" s="24"/>
      <c r="C1530" s="57"/>
      <c r="D1530" s="57"/>
      <c r="E1530" s="57"/>
      <c r="F1530" s="57"/>
      <c r="G1530" s="57"/>
      <c r="H1530" s="57"/>
      <c r="I1530" s="57"/>
      <c r="J1530" s="57"/>
      <c r="K1530" s="57"/>
      <c r="L1530" s="57"/>
      <c r="M1530" s="57"/>
      <c r="N1530" s="57"/>
      <c r="O1530" s="63"/>
      <c r="P1530" s="57"/>
      <c r="Q1530" s="57"/>
      <c r="R1530" s="57"/>
      <c r="S1530" s="57"/>
      <c r="T1530" s="57"/>
      <c r="U1530" s="57"/>
      <c r="V1530" s="57"/>
      <c r="W1530" s="57"/>
      <c r="X1530" s="57"/>
      <c r="Y1530" s="57"/>
      <c r="Z1530" s="57"/>
      <c r="AA1530" s="57"/>
      <c r="AB1530" s="57"/>
      <c r="AC1530" s="57"/>
      <c r="AD1530" s="57"/>
      <c r="AE1530" s="57"/>
      <c r="AF1530" s="64"/>
      <c r="AG1530" s="64"/>
      <c r="AH1530" s="64"/>
      <c r="AI1530" s="64"/>
      <c r="AJ1530" s="61"/>
      <c r="AL1530" s="62"/>
      <c r="AM1530" s="24"/>
      <c r="AS1530" s="24"/>
      <c r="AT1530" s="24"/>
      <c r="AU1530" s="24"/>
      <c r="AV1530" s="24"/>
      <c r="AW1530" s="24"/>
      <c r="AX1530" s="24"/>
      <c r="AZ1530" s="171"/>
      <c r="BA1530" s="171"/>
      <c r="BB1530" s="57"/>
      <c r="BC1530" s="203"/>
      <c r="BD1530" s="24"/>
      <c r="BE1530" s="151"/>
      <c r="BG1530" s="151"/>
      <c r="BI1530" s="151"/>
      <c r="BL1530" s="152"/>
    </row>
    <row r="1531" spans="1:64" s="169" customFormat="1">
      <c r="A1531" s="24"/>
      <c r="B1531" s="24"/>
      <c r="C1531" s="57"/>
      <c r="D1531" s="57"/>
      <c r="E1531" s="57"/>
      <c r="F1531" s="57"/>
      <c r="G1531" s="57"/>
      <c r="H1531" s="57"/>
      <c r="I1531" s="57"/>
      <c r="J1531" s="57"/>
      <c r="K1531" s="57"/>
      <c r="L1531" s="57"/>
      <c r="M1531" s="57"/>
      <c r="N1531" s="57"/>
      <c r="O1531" s="63"/>
      <c r="P1531" s="57"/>
      <c r="Q1531" s="57"/>
      <c r="R1531" s="57"/>
      <c r="S1531" s="57"/>
      <c r="T1531" s="57"/>
      <c r="U1531" s="57"/>
      <c r="V1531" s="57"/>
      <c r="W1531" s="57"/>
      <c r="X1531" s="57"/>
      <c r="Y1531" s="57"/>
      <c r="Z1531" s="57"/>
      <c r="AA1531" s="57"/>
      <c r="AB1531" s="57"/>
      <c r="AC1531" s="57"/>
      <c r="AD1531" s="57"/>
      <c r="AE1531" s="57"/>
      <c r="AF1531" s="64"/>
      <c r="AG1531" s="64"/>
      <c r="AH1531" s="64"/>
      <c r="AI1531" s="64"/>
      <c r="AJ1531" s="61"/>
      <c r="AL1531" s="62"/>
      <c r="AM1531" s="24"/>
      <c r="AS1531" s="24"/>
      <c r="AT1531" s="24"/>
      <c r="AU1531" s="24"/>
      <c r="AV1531" s="24"/>
      <c r="AW1531" s="24"/>
      <c r="AX1531" s="24"/>
      <c r="AZ1531" s="171"/>
      <c r="BA1531" s="171"/>
      <c r="BB1531" s="57"/>
      <c r="BC1531" s="203"/>
      <c r="BD1531" s="24"/>
      <c r="BE1531" s="151"/>
      <c r="BG1531" s="151"/>
      <c r="BI1531" s="151"/>
      <c r="BL1531" s="152"/>
    </row>
    <row r="1532" spans="1:64" s="169" customFormat="1">
      <c r="A1532" s="24"/>
      <c r="B1532" s="24"/>
      <c r="C1532" s="57"/>
      <c r="D1532" s="57"/>
      <c r="E1532" s="57"/>
      <c r="F1532" s="57"/>
      <c r="G1532" s="57"/>
      <c r="H1532" s="57"/>
      <c r="I1532" s="57"/>
      <c r="J1532" s="57"/>
      <c r="K1532" s="57"/>
      <c r="L1532" s="57"/>
      <c r="M1532" s="57"/>
      <c r="N1532" s="57"/>
      <c r="O1532" s="63"/>
      <c r="P1532" s="57"/>
      <c r="Q1532" s="57"/>
      <c r="R1532" s="57"/>
      <c r="S1532" s="57"/>
      <c r="T1532" s="57"/>
      <c r="U1532" s="57"/>
      <c r="V1532" s="57"/>
      <c r="W1532" s="57"/>
      <c r="X1532" s="57"/>
      <c r="Y1532" s="57"/>
      <c r="Z1532" s="57"/>
      <c r="AA1532" s="57"/>
      <c r="AB1532" s="57"/>
      <c r="AC1532" s="57"/>
      <c r="AD1532" s="57"/>
      <c r="AE1532" s="57"/>
      <c r="AF1532" s="64"/>
      <c r="AG1532" s="64"/>
      <c r="AH1532" s="64"/>
      <c r="AI1532" s="64"/>
      <c r="AJ1532" s="61"/>
      <c r="AL1532" s="62"/>
      <c r="AM1532" s="24"/>
      <c r="AS1532" s="24"/>
      <c r="AT1532" s="24"/>
      <c r="AU1532" s="24"/>
      <c r="AV1532" s="24"/>
      <c r="AW1532" s="24"/>
      <c r="AX1532" s="24"/>
      <c r="AZ1532" s="171"/>
      <c r="BA1532" s="171"/>
      <c r="BB1532" s="57"/>
      <c r="BC1532" s="203"/>
      <c r="BD1532" s="24"/>
      <c r="BE1532" s="151"/>
      <c r="BG1532" s="151"/>
      <c r="BI1532" s="151"/>
      <c r="BL1532" s="152"/>
    </row>
    <row r="1533" spans="1:64" s="169" customFormat="1">
      <c r="A1533" s="24"/>
      <c r="B1533" s="24"/>
      <c r="C1533" s="57"/>
      <c r="D1533" s="57"/>
      <c r="E1533" s="57"/>
      <c r="F1533" s="57"/>
      <c r="G1533" s="57"/>
      <c r="H1533" s="57"/>
      <c r="I1533" s="57"/>
      <c r="J1533" s="57"/>
      <c r="K1533" s="57"/>
      <c r="L1533" s="57"/>
      <c r="M1533" s="57"/>
      <c r="N1533" s="57"/>
      <c r="O1533" s="63"/>
      <c r="P1533" s="57"/>
      <c r="Q1533" s="57"/>
      <c r="R1533" s="57"/>
      <c r="S1533" s="57"/>
      <c r="T1533" s="57"/>
      <c r="U1533" s="57"/>
      <c r="V1533" s="57"/>
      <c r="W1533" s="57"/>
      <c r="X1533" s="57"/>
      <c r="Y1533" s="57"/>
      <c r="Z1533" s="57"/>
      <c r="AA1533" s="57"/>
      <c r="AB1533" s="57"/>
      <c r="AC1533" s="57"/>
      <c r="AD1533" s="57"/>
      <c r="AE1533" s="57"/>
      <c r="AF1533" s="64"/>
      <c r="AG1533" s="64"/>
      <c r="AH1533" s="64"/>
      <c r="AI1533" s="64"/>
      <c r="AJ1533" s="61"/>
      <c r="AL1533" s="62"/>
      <c r="AM1533" s="24"/>
      <c r="AS1533" s="24"/>
      <c r="AT1533" s="24"/>
      <c r="AU1533" s="24"/>
      <c r="AV1533" s="24"/>
      <c r="AW1533" s="24"/>
      <c r="AX1533" s="24"/>
      <c r="AZ1533" s="171"/>
      <c r="BA1533" s="171"/>
      <c r="BB1533" s="57"/>
      <c r="BC1533" s="203"/>
      <c r="BD1533" s="24"/>
      <c r="BE1533" s="151"/>
      <c r="BG1533" s="151"/>
      <c r="BI1533" s="151"/>
      <c r="BL1533" s="152"/>
    </row>
    <row r="1534" spans="1:64" s="169" customFormat="1">
      <c r="A1534" s="24"/>
      <c r="B1534" s="24"/>
      <c r="C1534" s="57"/>
      <c r="D1534" s="57"/>
      <c r="E1534" s="57"/>
      <c r="F1534" s="57"/>
      <c r="G1534" s="57"/>
      <c r="H1534" s="57"/>
      <c r="I1534" s="57"/>
      <c r="J1534" s="57"/>
      <c r="K1534" s="57"/>
      <c r="L1534" s="57"/>
      <c r="M1534" s="57"/>
      <c r="N1534" s="57"/>
      <c r="O1534" s="63"/>
      <c r="P1534" s="57"/>
      <c r="Q1534" s="57"/>
      <c r="R1534" s="57"/>
      <c r="S1534" s="57"/>
      <c r="T1534" s="57"/>
      <c r="U1534" s="57"/>
      <c r="V1534" s="57"/>
      <c r="W1534" s="57"/>
      <c r="X1534" s="57"/>
      <c r="Y1534" s="57"/>
      <c r="Z1534" s="57"/>
      <c r="AA1534" s="57"/>
      <c r="AB1534" s="57"/>
      <c r="AC1534" s="57"/>
      <c r="AD1534" s="57"/>
      <c r="AE1534" s="57"/>
      <c r="AF1534" s="64"/>
      <c r="AG1534" s="64"/>
      <c r="AH1534" s="64"/>
      <c r="AI1534" s="64"/>
      <c r="AJ1534" s="61"/>
      <c r="AL1534" s="62"/>
      <c r="AM1534" s="24"/>
      <c r="AS1534" s="24"/>
      <c r="AT1534" s="24"/>
      <c r="AU1534" s="24"/>
      <c r="AV1534" s="24"/>
      <c r="AW1534" s="24"/>
      <c r="AX1534" s="24"/>
      <c r="AZ1534" s="171"/>
      <c r="BA1534" s="171"/>
      <c r="BB1534" s="57"/>
      <c r="BC1534" s="203"/>
      <c r="BD1534" s="24"/>
      <c r="BE1534" s="151"/>
      <c r="BG1534" s="151"/>
      <c r="BI1534" s="151"/>
      <c r="BL1534" s="152"/>
    </row>
    <row r="1535" spans="1:64" s="169" customFormat="1">
      <c r="A1535" s="24"/>
      <c r="B1535" s="24"/>
      <c r="C1535" s="57"/>
      <c r="D1535" s="57"/>
      <c r="E1535" s="57"/>
      <c r="F1535" s="57"/>
      <c r="G1535" s="57"/>
      <c r="H1535" s="57"/>
      <c r="I1535" s="57"/>
      <c r="J1535" s="57"/>
      <c r="K1535" s="57"/>
      <c r="L1535" s="57"/>
      <c r="M1535" s="57"/>
      <c r="N1535" s="57"/>
      <c r="O1535" s="63"/>
      <c r="P1535" s="57"/>
      <c r="Q1535" s="57"/>
      <c r="R1535" s="57"/>
      <c r="S1535" s="57"/>
      <c r="T1535" s="57"/>
      <c r="U1535" s="57"/>
      <c r="V1535" s="57"/>
      <c r="W1535" s="57"/>
      <c r="X1535" s="57"/>
      <c r="Y1535" s="57"/>
      <c r="Z1535" s="57"/>
      <c r="AA1535" s="57"/>
      <c r="AB1535" s="57"/>
      <c r="AC1535" s="57"/>
      <c r="AD1535" s="57"/>
      <c r="AE1535" s="57"/>
      <c r="AF1535" s="64"/>
      <c r="AG1535" s="64"/>
      <c r="AH1535" s="64"/>
      <c r="AI1535" s="64"/>
      <c r="AJ1535" s="61"/>
      <c r="AL1535" s="62"/>
      <c r="AM1535" s="24"/>
      <c r="AS1535" s="24"/>
      <c r="AT1535" s="24"/>
      <c r="AU1535" s="24"/>
      <c r="AV1535" s="24"/>
      <c r="AW1535" s="24"/>
      <c r="AX1535" s="24"/>
      <c r="AZ1535" s="171"/>
      <c r="BA1535" s="171"/>
      <c r="BB1535" s="57"/>
      <c r="BC1535" s="203"/>
      <c r="BD1535" s="24"/>
      <c r="BE1535" s="151"/>
      <c r="BG1535" s="151"/>
      <c r="BI1535" s="151"/>
      <c r="BL1535" s="152"/>
    </row>
    <row r="1536" spans="1:64" s="169" customFormat="1">
      <c r="A1536" s="24"/>
      <c r="B1536" s="24"/>
      <c r="C1536" s="57"/>
      <c r="D1536" s="57"/>
      <c r="E1536" s="57"/>
      <c r="F1536" s="57"/>
      <c r="G1536" s="57"/>
      <c r="H1536" s="57"/>
      <c r="I1536" s="57"/>
      <c r="J1536" s="57"/>
      <c r="K1536" s="57"/>
      <c r="L1536" s="57"/>
      <c r="M1536" s="57"/>
      <c r="N1536" s="57"/>
      <c r="O1536" s="63"/>
      <c r="P1536" s="57"/>
      <c r="Q1536" s="57"/>
      <c r="R1536" s="57"/>
      <c r="S1536" s="57"/>
      <c r="T1536" s="57"/>
      <c r="U1536" s="57"/>
      <c r="V1536" s="57"/>
      <c r="W1536" s="57"/>
      <c r="X1536" s="57"/>
      <c r="Y1536" s="57"/>
      <c r="Z1536" s="57"/>
      <c r="AA1536" s="57"/>
      <c r="AB1536" s="57"/>
      <c r="AC1536" s="57"/>
      <c r="AD1536" s="57"/>
      <c r="AE1536" s="57"/>
      <c r="AF1536" s="64"/>
      <c r="AG1536" s="64"/>
      <c r="AH1536" s="64"/>
      <c r="AI1536" s="64"/>
      <c r="AJ1536" s="61"/>
      <c r="AL1536" s="62"/>
      <c r="AM1536" s="24"/>
      <c r="AS1536" s="24"/>
      <c r="AT1536" s="24"/>
      <c r="AU1536" s="24"/>
      <c r="AV1536" s="24"/>
      <c r="AW1536" s="24"/>
      <c r="AX1536" s="24"/>
      <c r="AZ1536" s="171"/>
      <c r="BA1536" s="171"/>
      <c r="BB1536" s="57"/>
      <c r="BC1536" s="203"/>
      <c r="BD1536" s="24"/>
      <c r="BE1536" s="151"/>
      <c r="BG1536" s="151"/>
      <c r="BI1536" s="151"/>
      <c r="BL1536" s="152"/>
    </row>
    <row r="1537" spans="1:64" s="169" customFormat="1">
      <c r="A1537" s="24"/>
      <c r="B1537" s="24"/>
      <c r="C1537" s="57"/>
      <c r="D1537" s="57"/>
      <c r="E1537" s="57"/>
      <c r="F1537" s="57"/>
      <c r="G1537" s="57"/>
      <c r="H1537" s="57"/>
      <c r="I1537" s="57"/>
      <c r="J1537" s="57"/>
      <c r="K1537" s="57"/>
      <c r="L1537" s="57"/>
      <c r="M1537" s="57"/>
      <c r="N1537" s="57"/>
      <c r="O1537" s="63"/>
      <c r="P1537" s="57"/>
      <c r="Q1537" s="57"/>
      <c r="R1537" s="57"/>
      <c r="S1537" s="57"/>
      <c r="T1537" s="57"/>
      <c r="U1537" s="57"/>
      <c r="V1537" s="57"/>
      <c r="W1537" s="57"/>
      <c r="X1537" s="57"/>
      <c r="Y1537" s="57"/>
      <c r="Z1537" s="57"/>
      <c r="AA1537" s="57"/>
      <c r="AB1537" s="57"/>
      <c r="AC1537" s="57"/>
      <c r="AD1537" s="57"/>
      <c r="AE1537" s="57"/>
      <c r="AF1537" s="64"/>
      <c r="AG1537" s="64"/>
      <c r="AH1537" s="64"/>
      <c r="AI1537" s="64"/>
      <c r="AJ1537" s="61"/>
      <c r="AL1537" s="62"/>
      <c r="AM1537" s="24"/>
      <c r="AS1537" s="24"/>
      <c r="AT1537" s="24"/>
      <c r="AU1537" s="24"/>
      <c r="AV1537" s="24"/>
      <c r="AW1537" s="24"/>
      <c r="AX1537" s="24"/>
      <c r="AZ1537" s="171"/>
      <c r="BA1537" s="171"/>
      <c r="BB1537" s="57"/>
      <c r="BC1537" s="203"/>
      <c r="BD1537" s="24"/>
      <c r="BE1537" s="151"/>
      <c r="BG1537" s="151"/>
      <c r="BI1537" s="151"/>
      <c r="BL1537" s="152"/>
    </row>
    <row r="1538" spans="1:64" s="169" customFormat="1">
      <c r="A1538" s="24"/>
      <c r="B1538" s="24"/>
      <c r="C1538" s="57"/>
      <c r="D1538" s="57"/>
      <c r="E1538" s="57"/>
      <c r="F1538" s="57"/>
      <c r="G1538" s="57"/>
      <c r="H1538" s="57"/>
      <c r="I1538" s="57"/>
      <c r="J1538" s="57"/>
      <c r="K1538" s="57"/>
      <c r="L1538" s="57"/>
      <c r="M1538" s="57"/>
      <c r="N1538" s="57"/>
      <c r="O1538" s="63"/>
      <c r="P1538" s="57"/>
      <c r="Q1538" s="57"/>
      <c r="R1538" s="57"/>
      <c r="S1538" s="57"/>
      <c r="T1538" s="57"/>
      <c r="U1538" s="57"/>
      <c r="V1538" s="57"/>
      <c r="W1538" s="57"/>
      <c r="X1538" s="57"/>
      <c r="Y1538" s="57"/>
      <c r="Z1538" s="57"/>
      <c r="AA1538" s="57"/>
      <c r="AB1538" s="57"/>
      <c r="AC1538" s="57"/>
      <c r="AD1538" s="57"/>
      <c r="AE1538" s="57"/>
      <c r="AF1538" s="64"/>
      <c r="AG1538" s="64"/>
      <c r="AH1538" s="64"/>
      <c r="AI1538" s="64"/>
      <c r="AJ1538" s="61"/>
      <c r="AL1538" s="62"/>
      <c r="AM1538" s="24"/>
      <c r="AS1538" s="24"/>
      <c r="AT1538" s="24"/>
      <c r="AU1538" s="24"/>
      <c r="AV1538" s="24"/>
      <c r="AW1538" s="24"/>
      <c r="AX1538" s="24"/>
      <c r="AZ1538" s="171"/>
      <c r="BA1538" s="171"/>
      <c r="BB1538" s="57"/>
      <c r="BC1538" s="203"/>
      <c r="BD1538" s="24"/>
      <c r="BE1538" s="151"/>
      <c r="BG1538" s="151"/>
      <c r="BI1538" s="151"/>
      <c r="BL1538" s="152"/>
    </row>
    <row r="1539" spans="1:64" s="169" customFormat="1">
      <c r="A1539" s="24"/>
      <c r="B1539" s="24"/>
      <c r="C1539" s="57"/>
      <c r="D1539" s="57"/>
      <c r="E1539" s="57"/>
      <c r="F1539" s="57"/>
      <c r="G1539" s="57"/>
      <c r="H1539" s="57"/>
      <c r="I1539" s="57"/>
      <c r="J1539" s="57"/>
      <c r="K1539" s="57"/>
      <c r="L1539" s="57"/>
      <c r="M1539" s="57"/>
      <c r="N1539" s="57"/>
      <c r="O1539" s="63"/>
      <c r="P1539" s="57"/>
      <c r="Q1539" s="57"/>
      <c r="R1539" s="57"/>
      <c r="S1539" s="57"/>
      <c r="T1539" s="57"/>
      <c r="U1539" s="57"/>
      <c r="V1539" s="57"/>
      <c r="W1539" s="57"/>
      <c r="X1539" s="57"/>
      <c r="Y1539" s="57"/>
      <c r="Z1539" s="57"/>
      <c r="AA1539" s="57"/>
      <c r="AB1539" s="57"/>
      <c r="AC1539" s="57"/>
      <c r="AD1539" s="57"/>
      <c r="AE1539" s="57"/>
      <c r="AF1539" s="64"/>
      <c r="AG1539" s="64"/>
      <c r="AH1539" s="64"/>
      <c r="AI1539" s="64"/>
      <c r="AJ1539" s="61"/>
      <c r="AL1539" s="62"/>
      <c r="AM1539" s="24"/>
      <c r="AS1539" s="24"/>
      <c r="AT1539" s="24"/>
      <c r="AU1539" s="24"/>
      <c r="AV1539" s="24"/>
      <c r="AW1539" s="24"/>
      <c r="AX1539" s="24"/>
      <c r="AZ1539" s="171"/>
      <c r="BA1539" s="171"/>
      <c r="BB1539" s="57"/>
      <c r="BC1539" s="203"/>
      <c r="BD1539" s="24"/>
      <c r="BE1539" s="151"/>
      <c r="BG1539" s="151"/>
      <c r="BI1539" s="151"/>
      <c r="BL1539" s="152"/>
    </row>
    <row r="1540" spans="1:64" s="169" customFormat="1">
      <c r="A1540" s="24"/>
      <c r="B1540" s="24"/>
      <c r="C1540" s="57"/>
      <c r="D1540" s="57"/>
      <c r="E1540" s="57"/>
      <c r="F1540" s="57"/>
      <c r="G1540" s="57"/>
      <c r="H1540" s="57"/>
      <c r="I1540" s="57"/>
      <c r="J1540" s="57"/>
      <c r="K1540" s="57"/>
      <c r="L1540" s="57"/>
      <c r="M1540" s="57"/>
      <c r="N1540" s="57"/>
      <c r="O1540" s="63"/>
      <c r="P1540" s="57"/>
      <c r="Q1540" s="57"/>
      <c r="R1540" s="57"/>
      <c r="S1540" s="57"/>
      <c r="T1540" s="57"/>
      <c r="U1540" s="57"/>
      <c r="V1540" s="57"/>
      <c r="W1540" s="57"/>
      <c r="X1540" s="57"/>
      <c r="Y1540" s="57"/>
      <c r="Z1540" s="57"/>
      <c r="AA1540" s="57"/>
      <c r="AB1540" s="57"/>
      <c r="AC1540" s="57"/>
      <c r="AD1540" s="57"/>
      <c r="AE1540" s="57"/>
      <c r="AF1540" s="64"/>
      <c r="AG1540" s="64"/>
      <c r="AH1540" s="64"/>
      <c r="AI1540" s="64"/>
      <c r="AJ1540" s="61"/>
      <c r="AL1540" s="62"/>
      <c r="AM1540" s="24"/>
      <c r="AS1540" s="24"/>
      <c r="AT1540" s="24"/>
      <c r="AU1540" s="24"/>
      <c r="AV1540" s="24"/>
      <c r="AW1540" s="24"/>
      <c r="AX1540" s="24"/>
      <c r="AZ1540" s="171"/>
      <c r="BA1540" s="171"/>
      <c r="BB1540" s="57"/>
      <c r="BC1540" s="203"/>
      <c r="BD1540" s="24"/>
      <c r="BE1540" s="151"/>
      <c r="BG1540" s="151"/>
      <c r="BI1540" s="151"/>
      <c r="BL1540" s="152"/>
    </row>
    <row r="1541" spans="1:64" s="169" customFormat="1">
      <c r="A1541" s="24"/>
      <c r="B1541" s="24"/>
      <c r="C1541" s="57"/>
      <c r="D1541" s="57"/>
      <c r="E1541" s="57"/>
      <c r="F1541" s="57"/>
      <c r="G1541" s="57"/>
      <c r="H1541" s="57"/>
      <c r="I1541" s="57"/>
      <c r="J1541" s="57"/>
      <c r="K1541" s="57"/>
      <c r="L1541" s="57"/>
      <c r="M1541" s="57"/>
      <c r="N1541" s="57"/>
      <c r="O1541" s="63"/>
      <c r="P1541" s="57"/>
      <c r="Q1541" s="57"/>
      <c r="R1541" s="57"/>
      <c r="S1541" s="57"/>
      <c r="T1541" s="57"/>
      <c r="U1541" s="57"/>
      <c r="V1541" s="57"/>
      <c r="W1541" s="57"/>
      <c r="X1541" s="57"/>
      <c r="Y1541" s="57"/>
      <c r="Z1541" s="57"/>
      <c r="AA1541" s="57"/>
      <c r="AB1541" s="57"/>
      <c r="AC1541" s="57"/>
      <c r="AD1541" s="57"/>
      <c r="AE1541" s="57"/>
      <c r="AF1541" s="64"/>
      <c r="AG1541" s="64"/>
      <c r="AH1541" s="64"/>
      <c r="AI1541" s="64"/>
      <c r="AJ1541" s="61"/>
      <c r="AL1541" s="62"/>
      <c r="AM1541" s="24"/>
      <c r="AS1541" s="24"/>
      <c r="AT1541" s="24"/>
      <c r="AU1541" s="24"/>
      <c r="AV1541" s="24"/>
      <c r="AW1541" s="24"/>
      <c r="AX1541" s="24"/>
      <c r="AZ1541" s="171"/>
      <c r="BA1541" s="171"/>
      <c r="BB1541" s="57"/>
      <c r="BC1541" s="203"/>
      <c r="BD1541" s="24"/>
      <c r="BE1541" s="151"/>
      <c r="BG1541" s="151"/>
      <c r="BI1541" s="151"/>
      <c r="BL1541" s="152"/>
    </row>
    <row r="1542" spans="1:64" s="169" customFormat="1">
      <c r="A1542" s="24"/>
      <c r="B1542" s="24"/>
      <c r="C1542" s="57"/>
      <c r="D1542" s="57"/>
      <c r="E1542" s="57"/>
      <c r="F1542" s="57"/>
      <c r="G1542" s="57"/>
      <c r="H1542" s="57"/>
      <c r="I1542" s="57"/>
      <c r="J1542" s="57"/>
      <c r="K1542" s="57"/>
      <c r="L1542" s="57"/>
      <c r="M1542" s="57"/>
      <c r="N1542" s="57"/>
      <c r="O1542" s="63"/>
      <c r="P1542" s="57"/>
      <c r="Q1542" s="57"/>
      <c r="R1542" s="57"/>
      <c r="S1542" s="57"/>
      <c r="T1542" s="57"/>
      <c r="U1542" s="57"/>
      <c r="V1542" s="57"/>
      <c r="W1542" s="57"/>
      <c r="X1542" s="57"/>
      <c r="Y1542" s="57"/>
      <c r="Z1542" s="57"/>
      <c r="AA1542" s="57"/>
      <c r="AB1542" s="57"/>
      <c r="AC1542" s="57"/>
      <c r="AD1542" s="57"/>
      <c r="AE1542" s="57"/>
      <c r="AF1542" s="64"/>
      <c r="AG1542" s="64"/>
      <c r="AH1542" s="64"/>
      <c r="AI1542" s="64"/>
      <c r="AJ1542" s="61"/>
      <c r="AL1542" s="62"/>
      <c r="AM1542" s="24"/>
      <c r="AS1542" s="24"/>
      <c r="AT1542" s="24"/>
      <c r="AU1542" s="24"/>
      <c r="AV1542" s="24"/>
      <c r="AW1542" s="24"/>
      <c r="AX1542" s="24"/>
      <c r="AZ1542" s="171"/>
      <c r="BA1542" s="171"/>
      <c r="BB1542" s="57"/>
      <c r="BC1542" s="203"/>
      <c r="BD1542" s="24"/>
      <c r="BE1542" s="151"/>
      <c r="BG1542" s="151"/>
      <c r="BI1542" s="151"/>
      <c r="BL1542" s="152"/>
    </row>
    <row r="1543" spans="1:64" s="169" customFormat="1">
      <c r="A1543" s="24"/>
      <c r="B1543" s="24"/>
      <c r="C1543" s="57"/>
      <c r="D1543" s="57"/>
      <c r="E1543" s="57"/>
      <c r="F1543" s="57"/>
      <c r="G1543" s="57"/>
      <c r="H1543" s="57"/>
      <c r="I1543" s="57"/>
      <c r="J1543" s="57"/>
      <c r="K1543" s="57"/>
      <c r="L1543" s="57"/>
      <c r="M1543" s="57"/>
      <c r="N1543" s="57"/>
      <c r="O1543" s="63"/>
      <c r="P1543" s="57"/>
      <c r="Q1543" s="57"/>
      <c r="R1543" s="57"/>
      <c r="S1543" s="57"/>
      <c r="T1543" s="57"/>
      <c r="U1543" s="57"/>
      <c r="V1543" s="57"/>
      <c r="W1543" s="57"/>
      <c r="X1543" s="57"/>
      <c r="Y1543" s="57"/>
      <c r="Z1543" s="57"/>
      <c r="AA1543" s="57"/>
      <c r="AB1543" s="57"/>
      <c r="AC1543" s="57"/>
      <c r="AD1543" s="57"/>
      <c r="AE1543" s="57"/>
      <c r="AF1543" s="64"/>
      <c r="AG1543" s="64"/>
      <c r="AH1543" s="64"/>
      <c r="AI1543" s="64"/>
      <c r="AJ1543" s="61"/>
      <c r="AL1543" s="62"/>
      <c r="AM1543" s="24"/>
      <c r="AS1543" s="24"/>
      <c r="AT1543" s="24"/>
      <c r="AU1543" s="24"/>
      <c r="AV1543" s="24"/>
      <c r="AW1543" s="24"/>
      <c r="AX1543" s="24"/>
      <c r="AZ1543" s="171"/>
      <c r="BA1543" s="171"/>
      <c r="BB1543" s="57"/>
      <c r="BC1543" s="203"/>
      <c r="BD1543" s="24"/>
      <c r="BE1543" s="151"/>
      <c r="BG1543" s="151"/>
      <c r="BI1543" s="151"/>
      <c r="BL1543" s="152"/>
    </row>
    <row r="1544" spans="1:64" s="169" customFormat="1">
      <c r="A1544" s="24"/>
      <c r="B1544" s="24"/>
      <c r="C1544" s="57"/>
      <c r="D1544" s="57"/>
      <c r="E1544" s="57"/>
      <c r="F1544" s="57"/>
      <c r="G1544" s="57"/>
      <c r="H1544" s="57"/>
      <c r="I1544" s="57"/>
      <c r="J1544" s="57"/>
      <c r="K1544" s="57"/>
      <c r="L1544" s="57"/>
      <c r="M1544" s="57"/>
      <c r="N1544" s="57"/>
      <c r="O1544" s="63"/>
      <c r="P1544" s="57"/>
      <c r="Q1544" s="57"/>
      <c r="R1544" s="57"/>
      <c r="S1544" s="57"/>
      <c r="T1544" s="57"/>
      <c r="U1544" s="57"/>
      <c r="V1544" s="57"/>
      <c r="W1544" s="57"/>
      <c r="X1544" s="57"/>
      <c r="Y1544" s="57"/>
      <c r="Z1544" s="57"/>
      <c r="AA1544" s="57"/>
      <c r="AB1544" s="57"/>
      <c r="AC1544" s="57"/>
      <c r="AD1544" s="57"/>
      <c r="AE1544" s="57"/>
      <c r="AF1544" s="64"/>
      <c r="AG1544" s="64"/>
      <c r="AH1544" s="64"/>
      <c r="AI1544" s="64"/>
      <c r="AJ1544" s="61"/>
      <c r="AL1544" s="62"/>
      <c r="AM1544" s="24"/>
      <c r="AS1544" s="24"/>
      <c r="AT1544" s="24"/>
      <c r="AU1544" s="24"/>
      <c r="AV1544" s="24"/>
      <c r="AW1544" s="24"/>
      <c r="AX1544" s="24"/>
      <c r="AZ1544" s="171"/>
      <c r="BA1544" s="171"/>
      <c r="BB1544" s="57"/>
      <c r="BC1544" s="203"/>
      <c r="BD1544" s="24"/>
      <c r="BE1544" s="151"/>
      <c r="BG1544" s="151"/>
      <c r="BI1544" s="151"/>
      <c r="BL1544" s="152"/>
    </row>
    <row r="1545" spans="1:64" s="169" customFormat="1">
      <c r="A1545" s="24"/>
      <c r="B1545" s="24"/>
      <c r="C1545" s="57"/>
      <c r="D1545" s="57"/>
      <c r="E1545" s="57"/>
      <c r="F1545" s="57"/>
      <c r="G1545" s="57"/>
      <c r="H1545" s="57"/>
      <c r="I1545" s="57"/>
      <c r="J1545" s="57"/>
      <c r="K1545" s="57"/>
      <c r="L1545" s="57"/>
      <c r="M1545" s="57"/>
      <c r="N1545" s="57"/>
      <c r="O1545" s="63"/>
      <c r="P1545" s="57"/>
      <c r="Q1545" s="57"/>
      <c r="R1545" s="57"/>
      <c r="S1545" s="57"/>
      <c r="T1545" s="57"/>
      <c r="U1545" s="57"/>
      <c r="V1545" s="57"/>
      <c r="W1545" s="57"/>
      <c r="X1545" s="57"/>
      <c r="Y1545" s="57"/>
      <c r="Z1545" s="57"/>
      <c r="AA1545" s="57"/>
      <c r="AB1545" s="57"/>
      <c r="AC1545" s="57"/>
      <c r="AD1545" s="57"/>
      <c r="AE1545" s="57"/>
      <c r="AF1545" s="64"/>
      <c r="AG1545" s="64"/>
      <c r="AH1545" s="64"/>
      <c r="AI1545" s="64"/>
      <c r="AJ1545" s="61"/>
      <c r="AL1545" s="62"/>
      <c r="AM1545" s="24"/>
      <c r="AS1545" s="24"/>
      <c r="AT1545" s="24"/>
      <c r="AU1545" s="24"/>
      <c r="AV1545" s="24"/>
      <c r="AW1545" s="24"/>
      <c r="AX1545" s="24"/>
      <c r="AZ1545" s="171"/>
      <c r="BA1545" s="171"/>
      <c r="BB1545" s="57"/>
      <c r="BC1545" s="203"/>
      <c r="BD1545" s="24"/>
      <c r="BE1545" s="151"/>
      <c r="BG1545" s="151"/>
      <c r="BI1545" s="151"/>
      <c r="BL1545" s="152"/>
    </row>
    <row r="1546" spans="1:64" s="169" customFormat="1">
      <c r="A1546" s="24"/>
      <c r="B1546" s="24"/>
      <c r="C1546" s="57"/>
      <c r="D1546" s="57"/>
      <c r="E1546" s="57"/>
      <c r="F1546" s="57"/>
      <c r="G1546" s="57"/>
      <c r="H1546" s="57"/>
      <c r="I1546" s="57"/>
      <c r="J1546" s="57"/>
      <c r="K1546" s="57"/>
      <c r="L1546" s="57"/>
      <c r="M1546" s="57"/>
      <c r="N1546" s="57"/>
      <c r="O1546" s="63"/>
      <c r="P1546" s="57"/>
      <c r="Q1546" s="57"/>
      <c r="R1546" s="57"/>
      <c r="S1546" s="57"/>
      <c r="T1546" s="57"/>
      <c r="U1546" s="57"/>
      <c r="V1546" s="57"/>
      <c r="W1546" s="57"/>
      <c r="X1546" s="57"/>
      <c r="Y1546" s="57"/>
      <c r="Z1546" s="57"/>
      <c r="AA1546" s="57"/>
      <c r="AB1546" s="57"/>
      <c r="AC1546" s="57"/>
      <c r="AD1546" s="57"/>
      <c r="AE1546" s="57"/>
      <c r="AF1546" s="64"/>
      <c r="AG1546" s="64"/>
      <c r="AH1546" s="64"/>
      <c r="AI1546" s="64"/>
      <c r="AJ1546" s="61"/>
      <c r="AL1546" s="62"/>
      <c r="AM1546" s="24"/>
      <c r="AS1546" s="24"/>
      <c r="AT1546" s="24"/>
      <c r="AU1546" s="24"/>
      <c r="AV1546" s="24"/>
      <c r="AW1546" s="24"/>
      <c r="AX1546" s="24"/>
      <c r="AZ1546" s="171"/>
      <c r="BA1546" s="171"/>
      <c r="BB1546" s="57"/>
      <c r="BC1546" s="203"/>
      <c r="BD1546" s="24"/>
      <c r="BE1546" s="151"/>
      <c r="BG1546" s="151"/>
      <c r="BI1546" s="151"/>
      <c r="BL1546" s="152"/>
    </row>
    <row r="1547" spans="1:64" s="169" customFormat="1">
      <c r="A1547" s="24"/>
      <c r="B1547" s="24"/>
      <c r="C1547" s="57"/>
      <c r="D1547" s="57"/>
      <c r="E1547" s="57"/>
      <c r="F1547" s="57"/>
      <c r="G1547" s="57"/>
      <c r="H1547" s="57"/>
      <c r="I1547" s="57"/>
      <c r="J1547" s="57"/>
      <c r="K1547" s="57"/>
      <c r="L1547" s="57"/>
      <c r="M1547" s="57"/>
      <c r="N1547" s="57"/>
      <c r="O1547" s="63"/>
      <c r="P1547" s="57"/>
      <c r="Q1547" s="57"/>
      <c r="R1547" s="57"/>
      <c r="S1547" s="57"/>
      <c r="T1547" s="57"/>
      <c r="U1547" s="57"/>
      <c r="V1547" s="57"/>
      <c r="W1547" s="57"/>
      <c r="X1547" s="57"/>
      <c r="Y1547" s="57"/>
      <c r="Z1547" s="57"/>
      <c r="AA1547" s="57"/>
      <c r="AB1547" s="57"/>
      <c r="AC1547" s="57"/>
      <c r="AD1547" s="57"/>
      <c r="AE1547" s="57"/>
      <c r="AF1547" s="64"/>
      <c r="AG1547" s="64"/>
      <c r="AH1547" s="64"/>
      <c r="AI1547" s="64"/>
      <c r="AJ1547" s="61"/>
      <c r="AL1547" s="62"/>
      <c r="AM1547" s="24"/>
      <c r="AS1547" s="24"/>
      <c r="AT1547" s="24"/>
      <c r="AU1547" s="24"/>
      <c r="AV1547" s="24"/>
      <c r="AW1547" s="24"/>
      <c r="AX1547" s="24"/>
      <c r="AZ1547" s="171"/>
      <c r="BA1547" s="171"/>
      <c r="BB1547" s="57"/>
      <c r="BC1547" s="203"/>
      <c r="BD1547" s="24"/>
      <c r="BE1547" s="151"/>
      <c r="BG1547" s="151"/>
      <c r="BI1547" s="151"/>
      <c r="BL1547" s="152"/>
    </row>
    <row r="1548" spans="1:64" s="169" customFormat="1">
      <c r="A1548" s="24"/>
      <c r="B1548" s="24"/>
      <c r="C1548" s="57"/>
      <c r="D1548" s="57"/>
      <c r="E1548" s="57"/>
      <c r="F1548" s="57"/>
      <c r="G1548" s="57"/>
      <c r="H1548" s="57"/>
      <c r="I1548" s="57"/>
      <c r="J1548" s="57"/>
      <c r="K1548" s="57"/>
      <c r="L1548" s="57"/>
      <c r="M1548" s="57"/>
      <c r="N1548" s="57"/>
      <c r="O1548" s="63"/>
      <c r="P1548" s="57"/>
      <c r="Q1548" s="57"/>
      <c r="R1548" s="57"/>
      <c r="S1548" s="57"/>
      <c r="T1548" s="57"/>
      <c r="U1548" s="57"/>
      <c r="V1548" s="57"/>
      <c r="W1548" s="57"/>
      <c r="X1548" s="57"/>
      <c r="Y1548" s="57"/>
      <c r="Z1548" s="57"/>
      <c r="AA1548" s="57"/>
      <c r="AB1548" s="57"/>
      <c r="AC1548" s="57"/>
      <c r="AD1548" s="57"/>
      <c r="AE1548" s="57"/>
      <c r="AF1548" s="64"/>
      <c r="AG1548" s="64"/>
      <c r="AH1548" s="64"/>
      <c r="AI1548" s="64"/>
      <c r="AJ1548" s="61"/>
      <c r="AL1548" s="62"/>
      <c r="AM1548" s="24"/>
      <c r="AS1548" s="24"/>
      <c r="AT1548" s="24"/>
      <c r="AU1548" s="24"/>
      <c r="AV1548" s="24"/>
      <c r="AW1548" s="24"/>
      <c r="AX1548" s="24"/>
      <c r="AZ1548" s="171"/>
      <c r="BA1548" s="171"/>
      <c r="BB1548" s="57"/>
      <c r="BC1548" s="203"/>
      <c r="BD1548" s="24"/>
      <c r="BE1548" s="151"/>
      <c r="BG1548" s="151"/>
      <c r="BI1548" s="151"/>
      <c r="BL1548" s="152"/>
    </row>
    <row r="1549" spans="1:64" s="169" customFormat="1">
      <c r="A1549" s="24"/>
      <c r="B1549" s="24"/>
      <c r="C1549" s="57"/>
      <c r="D1549" s="57"/>
      <c r="E1549" s="57"/>
      <c r="F1549" s="57"/>
      <c r="G1549" s="57"/>
      <c r="H1549" s="57"/>
      <c r="I1549" s="57"/>
      <c r="J1549" s="57"/>
      <c r="K1549" s="57"/>
      <c r="L1549" s="57"/>
      <c r="M1549" s="57"/>
      <c r="N1549" s="57"/>
      <c r="O1549" s="63"/>
      <c r="P1549" s="57"/>
      <c r="Q1549" s="57"/>
      <c r="R1549" s="57"/>
      <c r="S1549" s="57"/>
      <c r="T1549" s="57"/>
      <c r="U1549" s="57"/>
      <c r="V1549" s="57"/>
      <c r="W1549" s="57"/>
      <c r="X1549" s="57"/>
      <c r="Y1549" s="57"/>
      <c r="Z1549" s="57"/>
      <c r="AA1549" s="57"/>
      <c r="AB1549" s="57"/>
      <c r="AC1549" s="57"/>
      <c r="AD1549" s="57"/>
      <c r="AE1549" s="57"/>
      <c r="AF1549" s="64"/>
      <c r="AG1549" s="64"/>
      <c r="AH1549" s="64"/>
      <c r="AI1549" s="64"/>
      <c r="AJ1549" s="61"/>
      <c r="AL1549" s="62"/>
      <c r="AM1549" s="24"/>
      <c r="AS1549" s="24"/>
      <c r="AT1549" s="24"/>
      <c r="AU1549" s="24"/>
      <c r="AV1549" s="24"/>
      <c r="AW1549" s="24"/>
      <c r="AX1549" s="24"/>
      <c r="AZ1549" s="171"/>
      <c r="BA1549" s="171"/>
      <c r="BB1549" s="57"/>
      <c r="BC1549" s="203"/>
      <c r="BD1549" s="24"/>
      <c r="BE1549" s="151"/>
      <c r="BG1549" s="151"/>
      <c r="BI1549" s="151"/>
      <c r="BL1549" s="152"/>
    </row>
    <row r="1550" spans="1:64" s="169" customFormat="1">
      <c r="A1550" s="24"/>
      <c r="B1550" s="24"/>
      <c r="C1550" s="57"/>
      <c r="D1550" s="57"/>
      <c r="E1550" s="57"/>
      <c r="F1550" s="57"/>
      <c r="G1550" s="57"/>
      <c r="H1550" s="57"/>
      <c r="I1550" s="57"/>
      <c r="J1550" s="57"/>
      <c r="K1550" s="57"/>
      <c r="L1550" s="57"/>
      <c r="M1550" s="57"/>
      <c r="N1550" s="57"/>
      <c r="O1550" s="63"/>
      <c r="P1550" s="57"/>
      <c r="Q1550" s="57"/>
      <c r="R1550" s="57"/>
      <c r="S1550" s="57"/>
      <c r="T1550" s="57"/>
      <c r="U1550" s="57"/>
      <c r="V1550" s="57"/>
      <c r="W1550" s="57"/>
      <c r="X1550" s="57"/>
      <c r="Y1550" s="57"/>
      <c r="Z1550" s="57"/>
      <c r="AA1550" s="57"/>
      <c r="AB1550" s="57"/>
      <c r="AC1550" s="57"/>
      <c r="AD1550" s="57"/>
      <c r="AE1550" s="57"/>
      <c r="AF1550" s="64"/>
      <c r="AG1550" s="64"/>
      <c r="AH1550" s="64"/>
      <c r="AI1550" s="64"/>
      <c r="AJ1550" s="61"/>
      <c r="AL1550" s="62"/>
      <c r="AM1550" s="24"/>
      <c r="AS1550" s="24"/>
      <c r="AT1550" s="24"/>
      <c r="AU1550" s="24"/>
      <c r="AV1550" s="24"/>
      <c r="AW1550" s="24"/>
      <c r="AX1550" s="24"/>
      <c r="AZ1550" s="171"/>
      <c r="BA1550" s="171"/>
      <c r="BB1550" s="57"/>
      <c r="BC1550" s="203"/>
      <c r="BD1550" s="24"/>
      <c r="BE1550" s="151"/>
      <c r="BG1550" s="151"/>
      <c r="BI1550" s="151"/>
      <c r="BL1550" s="152"/>
    </row>
    <row r="1551" spans="1:64" s="169" customFormat="1">
      <c r="A1551" s="24"/>
      <c r="B1551" s="24"/>
      <c r="C1551" s="57"/>
      <c r="D1551" s="57"/>
      <c r="E1551" s="57"/>
      <c r="F1551" s="57"/>
      <c r="G1551" s="57"/>
      <c r="H1551" s="57"/>
      <c r="I1551" s="57"/>
      <c r="J1551" s="57"/>
      <c r="K1551" s="57"/>
      <c r="L1551" s="57"/>
      <c r="M1551" s="57"/>
      <c r="N1551" s="57"/>
      <c r="O1551" s="63"/>
      <c r="P1551" s="57"/>
      <c r="Q1551" s="57"/>
      <c r="R1551" s="57"/>
      <c r="S1551" s="57"/>
      <c r="T1551" s="57"/>
      <c r="U1551" s="57"/>
      <c r="V1551" s="57"/>
      <c r="W1551" s="57"/>
      <c r="X1551" s="57"/>
      <c r="Y1551" s="57"/>
      <c r="Z1551" s="57"/>
      <c r="AA1551" s="57"/>
      <c r="AB1551" s="57"/>
      <c r="AC1551" s="57"/>
      <c r="AD1551" s="57"/>
      <c r="AE1551" s="57"/>
      <c r="AF1551" s="64"/>
      <c r="AG1551" s="64"/>
      <c r="AH1551" s="64"/>
      <c r="AI1551" s="64"/>
      <c r="AJ1551" s="61"/>
      <c r="AL1551" s="62"/>
      <c r="AM1551" s="24"/>
      <c r="AS1551" s="24"/>
      <c r="AT1551" s="24"/>
      <c r="AU1551" s="24"/>
      <c r="AV1551" s="24"/>
      <c r="AW1551" s="24"/>
      <c r="AX1551" s="24"/>
      <c r="AZ1551" s="171"/>
      <c r="BA1551" s="171"/>
      <c r="BB1551" s="57"/>
      <c r="BC1551" s="203"/>
      <c r="BD1551" s="24"/>
      <c r="BE1551" s="151"/>
      <c r="BG1551" s="151"/>
      <c r="BI1551" s="151"/>
      <c r="BL1551" s="152"/>
    </row>
    <row r="1552" spans="1:64" s="169" customFormat="1">
      <c r="A1552" s="24"/>
      <c r="B1552" s="24"/>
      <c r="C1552" s="57"/>
      <c r="D1552" s="57"/>
      <c r="E1552" s="57"/>
      <c r="F1552" s="57"/>
      <c r="G1552" s="57"/>
      <c r="H1552" s="57"/>
      <c r="I1552" s="57"/>
      <c r="J1552" s="57"/>
      <c r="K1552" s="57"/>
      <c r="L1552" s="57"/>
      <c r="M1552" s="57"/>
      <c r="N1552" s="57"/>
      <c r="O1552" s="63"/>
      <c r="P1552" s="57"/>
      <c r="Q1552" s="57"/>
      <c r="R1552" s="57"/>
      <c r="S1552" s="57"/>
      <c r="T1552" s="57"/>
      <c r="U1552" s="57"/>
      <c r="V1552" s="57"/>
      <c r="W1552" s="57"/>
      <c r="X1552" s="57"/>
      <c r="Y1552" s="57"/>
      <c r="Z1552" s="57"/>
      <c r="AA1552" s="57"/>
      <c r="AB1552" s="57"/>
      <c r="AC1552" s="57"/>
      <c r="AD1552" s="57"/>
      <c r="AE1552" s="57"/>
      <c r="AF1552" s="64"/>
      <c r="AG1552" s="64"/>
      <c r="AH1552" s="64"/>
      <c r="AI1552" s="64"/>
      <c r="AJ1552" s="61"/>
      <c r="AL1552" s="62"/>
      <c r="AM1552" s="24"/>
      <c r="AS1552" s="24"/>
      <c r="AT1552" s="24"/>
      <c r="AU1552" s="24"/>
      <c r="AV1552" s="24"/>
      <c r="AW1552" s="24"/>
      <c r="AX1552" s="24"/>
      <c r="AZ1552" s="171"/>
      <c r="BA1552" s="171"/>
      <c r="BB1552" s="57"/>
      <c r="BC1552" s="203"/>
      <c r="BD1552" s="24"/>
      <c r="BE1552" s="151"/>
      <c r="BG1552" s="151"/>
      <c r="BI1552" s="151"/>
      <c r="BL1552" s="152"/>
    </row>
    <row r="1553" spans="1:64" s="169" customFormat="1">
      <c r="A1553" s="24"/>
      <c r="B1553" s="24"/>
      <c r="C1553" s="57"/>
      <c r="D1553" s="57"/>
      <c r="E1553" s="57"/>
      <c r="F1553" s="57"/>
      <c r="G1553" s="57"/>
      <c r="H1553" s="57"/>
      <c r="I1553" s="57"/>
      <c r="J1553" s="57"/>
      <c r="K1553" s="57"/>
      <c r="L1553" s="57"/>
      <c r="M1553" s="57"/>
      <c r="N1553" s="57"/>
      <c r="O1553" s="63"/>
      <c r="P1553" s="57"/>
      <c r="Q1553" s="57"/>
      <c r="R1553" s="57"/>
      <c r="S1553" s="57"/>
      <c r="T1553" s="57"/>
      <c r="U1553" s="57"/>
      <c r="V1553" s="57"/>
      <c r="W1553" s="57"/>
      <c r="X1553" s="57"/>
      <c r="Y1553" s="57"/>
      <c r="Z1553" s="57"/>
      <c r="AA1553" s="57"/>
      <c r="AB1553" s="57"/>
      <c r="AC1553" s="57"/>
      <c r="AD1553" s="57"/>
      <c r="AE1553" s="57"/>
      <c r="AF1553" s="64"/>
      <c r="AG1553" s="64"/>
      <c r="AH1553" s="64"/>
      <c r="AI1553" s="64"/>
      <c r="AJ1553" s="61"/>
      <c r="AL1553" s="62"/>
      <c r="AM1553" s="24"/>
      <c r="AS1553" s="24"/>
      <c r="AT1553" s="24"/>
      <c r="AU1553" s="24"/>
      <c r="AV1553" s="24"/>
      <c r="AW1553" s="24"/>
      <c r="AX1553" s="24"/>
      <c r="AZ1553" s="171"/>
      <c r="BA1553" s="171"/>
      <c r="BB1553" s="57"/>
      <c r="BC1553" s="203"/>
      <c r="BD1553" s="24"/>
      <c r="BE1553" s="151"/>
      <c r="BG1553" s="151"/>
      <c r="BI1553" s="151"/>
      <c r="BL1553" s="152"/>
    </row>
    <row r="1554" spans="1:64" s="169" customFormat="1">
      <c r="A1554" s="24"/>
      <c r="B1554" s="24"/>
      <c r="C1554" s="57"/>
      <c r="D1554" s="57"/>
      <c r="E1554" s="57"/>
      <c r="F1554" s="57"/>
      <c r="G1554" s="57"/>
      <c r="H1554" s="57"/>
      <c r="I1554" s="57"/>
      <c r="J1554" s="57"/>
      <c r="K1554" s="57"/>
      <c r="L1554" s="57"/>
      <c r="M1554" s="57"/>
      <c r="N1554" s="57"/>
      <c r="O1554" s="63"/>
      <c r="P1554" s="57"/>
      <c r="Q1554" s="57"/>
      <c r="R1554" s="57"/>
      <c r="S1554" s="57"/>
      <c r="T1554" s="57"/>
      <c r="U1554" s="57"/>
      <c r="V1554" s="57"/>
      <c r="W1554" s="57"/>
      <c r="X1554" s="57"/>
      <c r="Y1554" s="57"/>
      <c r="Z1554" s="57"/>
      <c r="AA1554" s="57"/>
      <c r="AB1554" s="57"/>
      <c r="AC1554" s="57"/>
      <c r="AD1554" s="57"/>
      <c r="AE1554" s="57"/>
      <c r="AF1554" s="64"/>
      <c r="AG1554" s="64"/>
      <c r="AH1554" s="64"/>
      <c r="AI1554" s="64"/>
      <c r="AJ1554" s="61"/>
      <c r="AL1554" s="62"/>
      <c r="AM1554" s="24"/>
      <c r="AS1554" s="24"/>
      <c r="AT1554" s="24"/>
      <c r="AU1554" s="24"/>
      <c r="AV1554" s="24"/>
      <c r="AW1554" s="24"/>
      <c r="AX1554" s="24"/>
      <c r="AZ1554" s="171"/>
      <c r="BA1554" s="171"/>
      <c r="BB1554" s="57"/>
      <c r="BC1554" s="203"/>
      <c r="BD1554" s="24"/>
      <c r="BE1554" s="151"/>
      <c r="BG1554" s="151"/>
      <c r="BI1554" s="151"/>
      <c r="BL1554" s="152"/>
    </row>
    <row r="1555" spans="1:64" s="169" customFormat="1">
      <c r="A1555" s="24"/>
      <c r="B1555" s="24"/>
      <c r="C1555" s="57"/>
      <c r="D1555" s="57"/>
      <c r="E1555" s="57"/>
      <c r="F1555" s="57"/>
      <c r="G1555" s="57"/>
      <c r="H1555" s="57"/>
      <c r="I1555" s="57"/>
      <c r="J1555" s="57"/>
      <c r="K1555" s="57"/>
      <c r="L1555" s="57"/>
      <c r="M1555" s="57"/>
      <c r="N1555" s="57"/>
      <c r="O1555" s="63"/>
      <c r="P1555" s="57"/>
      <c r="Q1555" s="57"/>
      <c r="R1555" s="57"/>
      <c r="S1555" s="57"/>
      <c r="T1555" s="57"/>
      <c r="U1555" s="57"/>
      <c r="V1555" s="57"/>
      <c r="W1555" s="57"/>
      <c r="X1555" s="57"/>
      <c r="Y1555" s="57"/>
      <c r="Z1555" s="57"/>
      <c r="AA1555" s="57"/>
      <c r="AB1555" s="57"/>
      <c r="AC1555" s="57"/>
      <c r="AD1555" s="57"/>
      <c r="AE1555" s="57"/>
      <c r="AF1555" s="64"/>
      <c r="AG1555" s="64"/>
      <c r="AH1555" s="64"/>
      <c r="AI1555" s="64"/>
      <c r="AJ1555" s="61"/>
      <c r="AL1555" s="62"/>
      <c r="AM1555" s="24"/>
      <c r="AS1555" s="24"/>
      <c r="AT1555" s="24"/>
      <c r="AU1555" s="24"/>
      <c r="AV1555" s="24"/>
      <c r="AW1555" s="24"/>
      <c r="AX1555" s="24"/>
      <c r="AZ1555" s="171"/>
      <c r="BA1555" s="171"/>
      <c r="BB1555" s="57"/>
      <c r="BC1555" s="203"/>
      <c r="BD1555" s="24"/>
      <c r="BE1555" s="151"/>
      <c r="BG1555" s="151"/>
      <c r="BI1555" s="151"/>
      <c r="BL1555" s="152"/>
    </row>
    <row r="1556" spans="1:64" s="169" customFormat="1">
      <c r="A1556" s="24"/>
      <c r="B1556" s="24"/>
      <c r="C1556" s="57"/>
      <c r="D1556" s="57"/>
      <c r="E1556" s="57"/>
      <c r="F1556" s="57"/>
      <c r="G1556" s="57"/>
      <c r="H1556" s="57"/>
      <c r="I1556" s="57"/>
      <c r="J1556" s="57"/>
      <c r="K1556" s="57"/>
      <c r="L1556" s="57"/>
      <c r="M1556" s="57"/>
      <c r="N1556" s="57"/>
      <c r="O1556" s="63"/>
      <c r="P1556" s="57"/>
      <c r="Q1556" s="57"/>
      <c r="R1556" s="57"/>
      <c r="S1556" s="57"/>
      <c r="T1556" s="57"/>
      <c r="U1556" s="57"/>
      <c r="V1556" s="57"/>
      <c r="W1556" s="57"/>
      <c r="X1556" s="57"/>
      <c r="Y1556" s="57"/>
      <c r="Z1556" s="57"/>
      <c r="AA1556" s="57"/>
      <c r="AB1556" s="57"/>
      <c r="AC1556" s="57"/>
      <c r="AD1556" s="57"/>
      <c r="AE1556" s="57"/>
      <c r="AF1556" s="64"/>
      <c r="AG1556" s="64"/>
      <c r="AH1556" s="64"/>
      <c r="AI1556" s="64"/>
      <c r="AJ1556" s="61"/>
      <c r="AL1556" s="62"/>
      <c r="AM1556" s="24"/>
      <c r="AS1556" s="24"/>
      <c r="AT1556" s="24"/>
      <c r="AU1556" s="24"/>
      <c r="AV1556" s="24"/>
      <c r="AW1556" s="24"/>
      <c r="AX1556" s="24"/>
      <c r="AZ1556" s="171"/>
      <c r="BA1556" s="171"/>
      <c r="BB1556" s="57"/>
      <c r="BC1556" s="203"/>
      <c r="BD1556" s="24"/>
      <c r="BE1556" s="151"/>
      <c r="BG1556" s="151"/>
      <c r="BI1556" s="151"/>
      <c r="BL1556" s="152"/>
    </row>
    <row r="1557" spans="1:64" s="169" customFormat="1">
      <c r="A1557" s="24"/>
      <c r="B1557" s="24"/>
      <c r="C1557" s="57"/>
      <c r="D1557" s="57"/>
      <c r="E1557" s="57"/>
      <c r="F1557" s="57"/>
      <c r="G1557" s="57"/>
      <c r="H1557" s="57"/>
      <c r="I1557" s="57"/>
      <c r="J1557" s="57"/>
      <c r="K1557" s="57"/>
      <c r="L1557" s="57"/>
      <c r="M1557" s="57"/>
      <c r="N1557" s="57"/>
      <c r="O1557" s="63"/>
      <c r="P1557" s="57"/>
      <c r="Q1557" s="57"/>
      <c r="R1557" s="57"/>
      <c r="S1557" s="57"/>
      <c r="T1557" s="57"/>
      <c r="U1557" s="57"/>
      <c r="V1557" s="57"/>
      <c r="W1557" s="57"/>
      <c r="X1557" s="57"/>
      <c r="Y1557" s="57"/>
      <c r="Z1557" s="57"/>
      <c r="AA1557" s="57"/>
      <c r="AB1557" s="57"/>
      <c r="AC1557" s="57"/>
      <c r="AD1557" s="57"/>
      <c r="AE1557" s="57"/>
      <c r="AF1557" s="64"/>
      <c r="AG1557" s="64"/>
      <c r="AH1557" s="64"/>
      <c r="AI1557" s="64"/>
      <c r="AJ1557" s="61"/>
      <c r="AL1557" s="62"/>
      <c r="AM1557" s="24"/>
      <c r="AS1557" s="24"/>
      <c r="AT1557" s="24"/>
      <c r="AU1557" s="24"/>
      <c r="AV1557" s="24"/>
      <c r="AW1557" s="24"/>
      <c r="AX1557" s="24"/>
      <c r="AZ1557" s="171"/>
      <c r="BA1557" s="171"/>
      <c r="BB1557" s="57"/>
      <c r="BC1557" s="203"/>
      <c r="BD1557" s="24"/>
      <c r="BE1557" s="151"/>
      <c r="BG1557" s="151"/>
      <c r="BI1557" s="151"/>
      <c r="BL1557" s="152"/>
    </row>
    <row r="1558" spans="1:64" s="169" customFormat="1">
      <c r="A1558" s="24"/>
      <c r="B1558" s="24"/>
      <c r="C1558" s="57"/>
      <c r="D1558" s="57"/>
      <c r="E1558" s="57"/>
      <c r="F1558" s="57"/>
      <c r="G1558" s="57"/>
      <c r="H1558" s="57"/>
      <c r="I1558" s="57"/>
      <c r="J1558" s="57"/>
      <c r="K1558" s="57"/>
      <c r="L1558" s="57"/>
      <c r="M1558" s="57"/>
      <c r="N1558" s="57"/>
      <c r="O1558" s="63"/>
      <c r="P1558" s="57"/>
      <c r="Q1558" s="57"/>
      <c r="R1558" s="57"/>
      <c r="S1558" s="57"/>
      <c r="T1558" s="57"/>
      <c r="U1558" s="57"/>
      <c r="V1558" s="57"/>
      <c r="W1558" s="57"/>
      <c r="X1558" s="57"/>
      <c r="Y1558" s="57"/>
      <c r="Z1558" s="57"/>
      <c r="AA1558" s="57"/>
      <c r="AB1558" s="57"/>
      <c r="AC1558" s="57"/>
      <c r="AD1558" s="57"/>
      <c r="AE1558" s="57"/>
      <c r="AF1558" s="64"/>
      <c r="AG1558" s="64"/>
      <c r="AH1558" s="64"/>
      <c r="AI1558" s="64"/>
      <c r="AJ1558" s="61"/>
      <c r="AL1558" s="62"/>
      <c r="AM1558" s="24"/>
      <c r="AS1558" s="24"/>
      <c r="AT1558" s="24"/>
      <c r="AU1558" s="24"/>
      <c r="AV1558" s="24"/>
      <c r="AW1558" s="24"/>
      <c r="AX1558" s="24"/>
      <c r="AZ1558" s="171"/>
      <c r="BA1558" s="171"/>
      <c r="BB1558" s="57"/>
      <c r="BC1558" s="203"/>
      <c r="BD1558" s="24"/>
      <c r="BE1558" s="151"/>
      <c r="BG1558" s="151"/>
      <c r="BI1558" s="151"/>
      <c r="BL1558" s="152"/>
    </row>
    <row r="1559" spans="1:64" s="169" customFormat="1">
      <c r="A1559" s="24"/>
      <c r="B1559" s="24"/>
      <c r="C1559" s="57"/>
      <c r="D1559" s="57"/>
      <c r="E1559" s="57"/>
      <c r="F1559" s="57"/>
      <c r="G1559" s="57"/>
      <c r="H1559" s="57"/>
      <c r="I1559" s="57"/>
      <c r="J1559" s="57"/>
      <c r="K1559" s="57"/>
      <c r="L1559" s="57"/>
      <c r="M1559" s="57"/>
      <c r="N1559" s="57"/>
      <c r="O1559" s="63"/>
      <c r="P1559" s="57"/>
      <c r="Q1559" s="57"/>
      <c r="R1559" s="57"/>
      <c r="S1559" s="57"/>
      <c r="T1559" s="57"/>
      <c r="U1559" s="57"/>
      <c r="V1559" s="57"/>
      <c r="W1559" s="57"/>
      <c r="X1559" s="57"/>
      <c r="Y1559" s="57"/>
      <c r="Z1559" s="57"/>
      <c r="AA1559" s="57"/>
      <c r="AB1559" s="57"/>
      <c r="AC1559" s="57"/>
      <c r="AD1559" s="57"/>
      <c r="AE1559" s="57"/>
      <c r="AF1559" s="64"/>
      <c r="AG1559" s="64"/>
      <c r="AH1559" s="64"/>
      <c r="AI1559" s="64"/>
      <c r="AJ1559" s="61"/>
      <c r="AL1559" s="62"/>
      <c r="AM1559" s="24"/>
      <c r="AS1559" s="24"/>
      <c r="AT1559" s="24"/>
      <c r="AU1559" s="24"/>
      <c r="AV1559" s="24"/>
      <c r="AW1559" s="24"/>
      <c r="AX1559" s="24"/>
      <c r="AZ1559" s="171"/>
      <c r="BA1559" s="171"/>
      <c r="BB1559" s="57"/>
      <c r="BC1559" s="203"/>
      <c r="BD1559" s="24"/>
      <c r="BE1559" s="151"/>
      <c r="BG1559" s="151"/>
      <c r="BI1559" s="151"/>
      <c r="BL1559" s="152"/>
    </row>
    <row r="1560" spans="1:64" s="169" customFormat="1">
      <c r="A1560" s="24"/>
      <c r="B1560" s="24"/>
      <c r="C1560" s="57"/>
      <c r="D1560" s="57"/>
      <c r="E1560" s="57"/>
      <c r="F1560" s="57"/>
      <c r="G1560" s="57"/>
      <c r="H1560" s="57"/>
      <c r="I1560" s="57"/>
      <c r="J1560" s="57"/>
      <c r="K1560" s="57"/>
      <c r="L1560" s="57"/>
      <c r="M1560" s="57"/>
      <c r="N1560" s="57"/>
      <c r="O1560" s="63"/>
      <c r="P1560" s="57"/>
      <c r="Q1560" s="57"/>
      <c r="R1560" s="57"/>
      <c r="S1560" s="57"/>
      <c r="T1560" s="57"/>
      <c r="U1560" s="57"/>
      <c r="V1560" s="57"/>
      <c r="W1560" s="57"/>
      <c r="X1560" s="57"/>
      <c r="Y1560" s="57"/>
      <c r="Z1560" s="57"/>
      <c r="AA1560" s="57"/>
      <c r="AB1560" s="57"/>
      <c r="AC1560" s="57"/>
      <c r="AD1560" s="57"/>
      <c r="AE1560" s="57"/>
      <c r="AF1560" s="64"/>
      <c r="AG1560" s="64"/>
      <c r="AH1560" s="64"/>
      <c r="AI1560" s="64"/>
      <c r="AJ1560" s="61"/>
      <c r="AL1560" s="62"/>
      <c r="AM1560" s="24"/>
      <c r="AS1560" s="24"/>
      <c r="AT1560" s="24"/>
      <c r="AU1560" s="24"/>
      <c r="AV1560" s="24"/>
      <c r="AW1560" s="24"/>
      <c r="AX1560" s="24"/>
      <c r="AZ1560" s="171"/>
      <c r="BA1560" s="171"/>
      <c r="BB1560" s="57"/>
      <c r="BC1560" s="203"/>
      <c r="BD1560" s="24"/>
      <c r="BE1560" s="151"/>
      <c r="BG1560" s="151"/>
      <c r="BI1560" s="151"/>
      <c r="BL1560" s="152"/>
    </row>
    <row r="1561" spans="1:64" s="169" customFormat="1">
      <c r="A1561" s="24"/>
      <c r="B1561" s="24"/>
      <c r="C1561" s="57"/>
      <c r="D1561" s="57"/>
      <c r="E1561" s="57"/>
      <c r="F1561" s="57"/>
      <c r="G1561" s="57"/>
      <c r="H1561" s="57"/>
      <c r="I1561" s="57"/>
      <c r="J1561" s="57"/>
      <c r="K1561" s="57"/>
      <c r="L1561" s="57"/>
      <c r="M1561" s="57"/>
      <c r="N1561" s="57"/>
      <c r="O1561" s="63"/>
      <c r="P1561" s="57"/>
      <c r="Q1561" s="57"/>
      <c r="R1561" s="57"/>
      <c r="S1561" s="57"/>
      <c r="T1561" s="57"/>
      <c r="U1561" s="57"/>
      <c r="V1561" s="57"/>
      <c r="W1561" s="57"/>
      <c r="X1561" s="57"/>
      <c r="Y1561" s="57"/>
      <c r="Z1561" s="57"/>
      <c r="AA1561" s="57"/>
      <c r="AB1561" s="57"/>
      <c r="AC1561" s="57"/>
      <c r="AD1561" s="57"/>
      <c r="AE1561" s="57"/>
      <c r="AF1561" s="64"/>
      <c r="AG1561" s="64"/>
      <c r="AH1561" s="64"/>
      <c r="AI1561" s="64"/>
      <c r="AJ1561" s="61"/>
      <c r="AL1561" s="62"/>
      <c r="AM1561" s="24"/>
      <c r="AS1561" s="24"/>
      <c r="AT1561" s="24"/>
      <c r="AU1561" s="24"/>
      <c r="AV1561" s="24"/>
      <c r="AW1561" s="24"/>
      <c r="AX1561" s="24"/>
      <c r="AZ1561" s="171"/>
      <c r="BA1561" s="171"/>
      <c r="BB1561" s="57"/>
      <c r="BC1561" s="203"/>
      <c r="BD1561" s="24"/>
      <c r="BE1561" s="151"/>
      <c r="BG1561" s="151"/>
      <c r="BI1561" s="151"/>
      <c r="BL1561" s="152"/>
    </row>
    <row r="1562" spans="1:64" s="169" customFormat="1">
      <c r="A1562" s="24"/>
      <c r="B1562" s="24"/>
      <c r="C1562" s="57"/>
      <c r="D1562" s="57"/>
      <c r="E1562" s="57"/>
      <c r="F1562" s="57"/>
      <c r="G1562" s="57"/>
      <c r="H1562" s="57"/>
      <c r="I1562" s="57"/>
      <c r="J1562" s="57"/>
      <c r="K1562" s="57"/>
      <c r="L1562" s="57"/>
      <c r="M1562" s="57"/>
      <c r="N1562" s="57"/>
      <c r="O1562" s="63"/>
      <c r="P1562" s="57"/>
      <c r="Q1562" s="57"/>
      <c r="R1562" s="57"/>
      <c r="S1562" s="57"/>
      <c r="T1562" s="57"/>
      <c r="U1562" s="57"/>
      <c r="V1562" s="57"/>
      <c r="W1562" s="57"/>
      <c r="X1562" s="57"/>
      <c r="Y1562" s="57"/>
      <c r="Z1562" s="57"/>
      <c r="AA1562" s="57"/>
      <c r="AB1562" s="57"/>
      <c r="AC1562" s="57"/>
      <c r="AD1562" s="57"/>
      <c r="AE1562" s="57"/>
      <c r="AF1562" s="64"/>
      <c r="AG1562" s="64"/>
      <c r="AH1562" s="64"/>
      <c r="AI1562" s="64"/>
      <c r="AJ1562" s="61"/>
      <c r="AL1562" s="62"/>
      <c r="AM1562" s="24"/>
      <c r="AS1562" s="24"/>
      <c r="AT1562" s="24"/>
      <c r="AU1562" s="24"/>
      <c r="AV1562" s="24"/>
      <c r="AW1562" s="24"/>
      <c r="AX1562" s="24"/>
      <c r="AZ1562" s="171"/>
      <c r="BA1562" s="171"/>
      <c r="BB1562" s="57"/>
      <c r="BC1562" s="203"/>
      <c r="BD1562" s="24"/>
      <c r="BE1562" s="151"/>
      <c r="BG1562" s="151"/>
      <c r="BI1562" s="151"/>
      <c r="BL1562" s="152"/>
    </row>
    <row r="1563" spans="1:64" s="169" customFormat="1">
      <c r="A1563" s="24"/>
      <c r="B1563" s="24"/>
      <c r="C1563" s="57"/>
      <c r="D1563" s="57"/>
      <c r="E1563" s="57"/>
      <c r="F1563" s="57"/>
      <c r="G1563" s="57"/>
      <c r="H1563" s="57"/>
      <c r="I1563" s="57"/>
      <c r="J1563" s="57"/>
      <c r="K1563" s="57"/>
      <c r="L1563" s="57"/>
      <c r="M1563" s="57"/>
      <c r="N1563" s="57"/>
      <c r="O1563" s="63"/>
      <c r="P1563" s="57"/>
      <c r="Q1563" s="57"/>
      <c r="R1563" s="57"/>
      <c r="S1563" s="57"/>
      <c r="T1563" s="57"/>
      <c r="U1563" s="57"/>
      <c r="V1563" s="57"/>
      <c r="W1563" s="57"/>
      <c r="X1563" s="57"/>
      <c r="Y1563" s="57"/>
      <c r="Z1563" s="57"/>
      <c r="AA1563" s="57"/>
      <c r="AB1563" s="57"/>
      <c r="AC1563" s="57"/>
      <c r="AD1563" s="57"/>
      <c r="AE1563" s="57"/>
      <c r="AF1563" s="64"/>
      <c r="AG1563" s="64"/>
      <c r="AH1563" s="64"/>
      <c r="AI1563" s="64"/>
      <c r="AJ1563" s="61"/>
      <c r="AL1563" s="62"/>
      <c r="AM1563" s="24"/>
      <c r="AS1563" s="24"/>
      <c r="AT1563" s="24"/>
      <c r="AU1563" s="24"/>
      <c r="AV1563" s="24"/>
      <c r="AW1563" s="24"/>
      <c r="AX1563" s="24"/>
      <c r="AZ1563" s="171"/>
      <c r="BA1563" s="171"/>
      <c r="BB1563" s="57"/>
      <c r="BC1563" s="203"/>
      <c r="BD1563" s="24"/>
      <c r="BE1563" s="151"/>
      <c r="BG1563" s="151"/>
      <c r="BI1563" s="151"/>
      <c r="BL1563" s="152"/>
    </row>
    <row r="1564" spans="1:64" s="169" customFormat="1">
      <c r="A1564" s="24"/>
      <c r="B1564" s="24"/>
      <c r="C1564" s="57"/>
      <c r="D1564" s="57"/>
      <c r="E1564" s="57"/>
      <c r="F1564" s="57"/>
      <c r="G1564" s="57"/>
      <c r="H1564" s="57"/>
      <c r="I1564" s="57"/>
      <c r="J1564" s="57"/>
      <c r="K1564" s="57"/>
      <c r="L1564" s="57"/>
      <c r="M1564" s="57"/>
      <c r="N1564" s="57"/>
      <c r="O1564" s="63"/>
      <c r="P1564" s="57"/>
      <c r="Q1564" s="57"/>
      <c r="R1564" s="57"/>
      <c r="S1564" s="57"/>
      <c r="T1564" s="57"/>
      <c r="U1564" s="57"/>
      <c r="V1564" s="57"/>
      <c r="W1564" s="57"/>
      <c r="X1564" s="57"/>
      <c r="Y1564" s="57"/>
      <c r="Z1564" s="57"/>
      <c r="AA1564" s="57"/>
      <c r="AB1564" s="57"/>
      <c r="AC1564" s="57"/>
      <c r="AD1564" s="57"/>
      <c r="AE1564" s="57"/>
      <c r="AF1564" s="64"/>
      <c r="AG1564" s="64"/>
      <c r="AH1564" s="64"/>
      <c r="AI1564" s="64"/>
      <c r="AJ1564" s="61"/>
      <c r="AL1564" s="62"/>
      <c r="AM1564" s="24"/>
      <c r="AS1564" s="24"/>
      <c r="AT1564" s="24"/>
      <c r="AU1564" s="24"/>
      <c r="AV1564" s="24"/>
      <c r="AW1564" s="24"/>
      <c r="AX1564" s="24"/>
      <c r="AZ1564" s="171"/>
      <c r="BA1564" s="171"/>
      <c r="BB1564" s="57"/>
      <c r="BC1564" s="203"/>
      <c r="BD1564" s="24"/>
      <c r="BE1564" s="151"/>
      <c r="BG1564" s="151"/>
      <c r="BI1564" s="151"/>
      <c r="BL1564" s="152"/>
    </row>
    <row r="1565" spans="1:64" s="169" customFormat="1">
      <c r="A1565" s="24"/>
      <c r="B1565" s="24"/>
      <c r="C1565" s="57"/>
      <c r="D1565" s="57"/>
      <c r="E1565" s="57"/>
      <c r="F1565" s="57"/>
      <c r="G1565" s="57"/>
      <c r="H1565" s="57"/>
      <c r="I1565" s="57"/>
      <c r="J1565" s="57"/>
      <c r="K1565" s="57"/>
      <c r="L1565" s="57"/>
      <c r="M1565" s="57"/>
      <c r="N1565" s="57"/>
      <c r="O1565" s="63"/>
      <c r="P1565" s="57"/>
      <c r="Q1565" s="57"/>
      <c r="R1565" s="57"/>
      <c r="S1565" s="57"/>
      <c r="T1565" s="57"/>
      <c r="U1565" s="57"/>
      <c r="V1565" s="57"/>
      <c r="W1565" s="57"/>
      <c r="X1565" s="57"/>
      <c r="Y1565" s="57"/>
      <c r="Z1565" s="57"/>
      <c r="AA1565" s="57"/>
      <c r="AB1565" s="57"/>
      <c r="AC1565" s="57"/>
      <c r="AD1565" s="57"/>
      <c r="AE1565" s="57"/>
      <c r="AF1565" s="64"/>
      <c r="AG1565" s="64"/>
      <c r="AH1565" s="64"/>
      <c r="AI1565" s="64"/>
      <c r="AJ1565" s="61"/>
      <c r="AL1565" s="62"/>
      <c r="AM1565" s="24"/>
      <c r="AS1565" s="24"/>
      <c r="AT1565" s="24"/>
      <c r="AU1565" s="24"/>
      <c r="AV1565" s="24"/>
      <c r="AW1565" s="24"/>
      <c r="AX1565" s="24"/>
      <c r="AZ1565" s="171"/>
      <c r="BA1565" s="171"/>
      <c r="BB1565" s="57"/>
      <c r="BC1565" s="203"/>
      <c r="BD1565" s="24"/>
      <c r="BE1565" s="151"/>
      <c r="BG1565" s="151"/>
      <c r="BI1565" s="151"/>
      <c r="BL1565" s="152"/>
    </row>
    <row r="1566" spans="1:64" s="169" customFormat="1">
      <c r="A1566" s="24"/>
      <c r="B1566" s="24"/>
      <c r="C1566" s="57"/>
      <c r="D1566" s="57"/>
      <c r="E1566" s="57"/>
      <c r="F1566" s="57"/>
      <c r="G1566" s="57"/>
      <c r="H1566" s="57"/>
      <c r="I1566" s="57"/>
      <c r="J1566" s="57"/>
      <c r="K1566" s="57"/>
      <c r="L1566" s="57"/>
      <c r="M1566" s="57"/>
      <c r="N1566" s="57"/>
      <c r="O1566" s="63"/>
      <c r="P1566" s="57"/>
      <c r="Q1566" s="57"/>
      <c r="R1566" s="57"/>
      <c r="S1566" s="57"/>
      <c r="T1566" s="57"/>
      <c r="U1566" s="57"/>
      <c r="V1566" s="57"/>
      <c r="W1566" s="57"/>
      <c r="X1566" s="57"/>
      <c r="Y1566" s="57"/>
      <c r="Z1566" s="57"/>
      <c r="AA1566" s="57"/>
      <c r="AB1566" s="57"/>
      <c r="AC1566" s="57"/>
      <c r="AD1566" s="57"/>
      <c r="AE1566" s="57"/>
      <c r="AF1566" s="64"/>
      <c r="AG1566" s="64"/>
      <c r="AH1566" s="64"/>
      <c r="AI1566" s="64"/>
      <c r="AJ1566" s="61"/>
      <c r="AL1566" s="62"/>
      <c r="AM1566" s="24"/>
      <c r="AS1566" s="24"/>
      <c r="AT1566" s="24"/>
      <c r="AU1566" s="24"/>
      <c r="AV1566" s="24"/>
      <c r="AW1566" s="24"/>
      <c r="AX1566" s="24"/>
      <c r="AZ1566" s="171"/>
      <c r="BA1566" s="171"/>
      <c r="BB1566" s="57"/>
      <c r="BC1566" s="203"/>
      <c r="BD1566" s="24"/>
      <c r="BE1566" s="151"/>
      <c r="BG1566" s="151"/>
      <c r="BI1566" s="151"/>
      <c r="BL1566" s="152"/>
    </row>
    <row r="1567" spans="1:64" s="169" customFormat="1">
      <c r="A1567" s="24"/>
      <c r="B1567" s="24"/>
      <c r="C1567" s="57"/>
      <c r="D1567" s="57"/>
      <c r="E1567" s="57"/>
      <c r="F1567" s="57"/>
      <c r="G1567" s="57"/>
      <c r="H1567" s="57"/>
      <c r="I1567" s="57"/>
      <c r="J1567" s="57"/>
      <c r="K1567" s="57"/>
      <c r="L1567" s="57"/>
      <c r="M1567" s="57"/>
      <c r="N1567" s="57"/>
      <c r="O1567" s="63"/>
      <c r="P1567" s="57"/>
      <c r="Q1567" s="57"/>
      <c r="R1567" s="57"/>
      <c r="S1567" s="57"/>
      <c r="T1567" s="57"/>
      <c r="U1567" s="57"/>
      <c r="V1567" s="57"/>
      <c r="W1567" s="57"/>
      <c r="X1567" s="57"/>
      <c r="Y1567" s="57"/>
      <c r="Z1567" s="57"/>
      <c r="AA1567" s="57"/>
      <c r="AB1567" s="57"/>
      <c r="AC1567" s="57"/>
      <c r="AD1567" s="57"/>
      <c r="AE1567" s="57"/>
      <c r="AF1567" s="64"/>
      <c r="AG1567" s="64"/>
      <c r="AH1567" s="64"/>
      <c r="AI1567" s="64"/>
      <c r="AJ1567" s="61"/>
      <c r="AL1567" s="62"/>
      <c r="AM1567" s="24"/>
      <c r="AS1567" s="24"/>
      <c r="AT1567" s="24"/>
      <c r="AU1567" s="24"/>
      <c r="AV1567" s="24"/>
      <c r="AW1567" s="24"/>
      <c r="AX1567" s="24"/>
      <c r="AZ1567" s="171"/>
      <c r="BA1567" s="171"/>
      <c r="BB1567" s="57"/>
      <c r="BC1567" s="203"/>
      <c r="BD1567" s="24"/>
      <c r="BE1567" s="151"/>
      <c r="BG1567" s="151"/>
      <c r="BI1567" s="151"/>
      <c r="BL1567" s="152"/>
    </row>
    <row r="1568" spans="1:64" s="169" customFormat="1">
      <c r="A1568" s="24"/>
      <c r="B1568" s="24"/>
      <c r="C1568" s="57"/>
      <c r="D1568" s="57"/>
      <c r="E1568" s="57"/>
      <c r="F1568" s="57"/>
      <c r="G1568" s="57"/>
      <c r="H1568" s="57"/>
      <c r="I1568" s="57"/>
      <c r="J1568" s="57"/>
      <c r="K1568" s="57"/>
      <c r="L1568" s="57"/>
      <c r="M1568" s="57"/>
      <c r="N1568" s="57"/>
      <c r="O1568" s="63"/>
      <c r="P1568" s="57"/>
      <c r="Q1568" s="57"/>
      <c r="R1568" s="57"/>
      <c r="S1568" s="57"/>
      <c r="T1568" s="57"/>
      <c r="U1568" s="57"/>
      <c r="V1568" s="57"/>
      <c r="W1568" s="57"/>
      <c r="X1568" s="57"/>
      <c r="Y1568" s="57"/>
      <c r="Z1568" s="57"/>
      <c r="AA1568" s="57"/>
      <c r="AB1568" s="57"/>
      <c r="AC1568" s="57"/>
      <c r="AD1568" s="57"/>
      <c r="AE1568" s="57"/>
      <c r="AF1568" s="64"/>
      <c r="AG1568" s="64"/>
      <c r="AH1568" s="64"/>
      <c r="AI1568" s="64"/>
      <c r="AJ1568" s="61"/>
      <c r="AL1568" s="62"/>
      <c r="AM1568" s="24"/>
      <c r="AS1568" s="24"/>
      <c r="AT1568" s="24"/>
      <c r="AU1568" s="24"/>
      <c r="AV1568" s="24"/>
      <c r="AW1568" s="24"/>
      <c r="AX1568" s="24"/>
      <c r="AZ1568" s="171"/>
      <c r="BA1568" s="171"/>
      <c r="BB1568" s="57"/>
      <c r="BC1568" s="203"/>
      <c r="BD1568" s="24"/>
      <c r="BE1568" s="151"/>
      <c r="BG1568" s="151"/>
      <c r="BI1568" s="151"/>
      <c r="BL1568" s="152"/>
    </row>
    <row r="1569" spans="1:64" s="169" customFormat="1">
      <c r="A1569" s="24"/>
      <c r="B1569" s="24"/>
      <c r="C1569" s="57"/>
      <c r="D1569" s="57"/>
      <c r="E1569" s="57"/>
      <c r="F1569" s="57"/>
      <c r="G1569" s="57"/>
      <c r="H1569" s="57"/>
      <c r="I1569" s="57"/>
      <c r="J1569" s="57"/>
      <c r="K1569" s="57"/>
      <c r="L1569" s="57"/>
      <c r="M1569" s="57"/>
      <c r="N1569" s="57"/>
      <c r="O1569" s="63"/>
      <c r="P1569" s="57"/>
      <c r="Q1569" s="57"/>
      <c r="R1569" s="57"/>
      <c r="S1569" s="57"/>
      <c r="T1569" s="57"/>
      <c r="U1569" s="57"/>
      <c r="V1569" s="57"/>
      <c r="W1569" s="57"/>
      <c r="X1569" s="57"/>
      <c r="Y1569" s="57"/>
      <c r="Z1569" s="57"/>
      <c r="AA1569" s="57"/>
      <c r="AB1569" s="57"/>
      <c r="AC1569" s="57"/>
      <c r="AD1569" s="57"/>
      <c r="AE1569" s="57"/>
      <c r="AF1569" s="64"/>
      <c r="AG1569" s="64"/>
      <c r="AH1569" s="64"/>
      <c r="AI1569" s="64"/>
      <c r="AJ1569" s="61"/>
      <c r="AL1569" s="62"/>
      <c r="AM1569" s="24"/>
      <c r="AS1569" s="24"/>
      <c r="AT1569" s="24"/>
      <c r="AU1569" s="24"/>
      <c r="AV1569" s="24"/>
      <c r="AW1569" s="24"/>
      <c r="AX1569" s="24"/>
      <c r="AZ1569" s="171"/>
      <c r="BA1569" s="171"/>
      <c r="BB1569" s="57"/>
      <c r="BC1569" s="203"/>
      <c r="BD1569" s="24"/>
      <c r="BE1569" s="151"/>
      <c r="BG1569" s="151"/>
      <c r="BI1569" s="151"/>
      <c r="BL1569" s="152"/>
    </row>
    <row r="1570" spans="1:64" s="169" customFormat="1">
      <c r="A1570" s="24"/>
      <c r="B1570" s="24"/>
      <c r="C1570" s="57"/>
      <c r="D1570" s="57"/>
      <c r="E1570" s="57"/>
      <c r="F1570" s="57"/>
      <c r="G1570" s="57"/>
      <c r="H1570" s="57"/>
      <c r="I1570" s="57"/>
      <c r="J1570" s="57"/>
      <c r="K1570" s="57"/>
      <c r="L1570" s="57"/>
      <c r="M1570" s="57"/>
      <c r="N1570" s="57"/>
      <c r="O1570" s="63"/>
      <c r="P1570" s="57"/>
      <c r="Q1570" s="57"/>
      <c r="R1570" s="57"/>
      <c r="S1570" s="57"/>
      <c r="T1570" s="57"/>
      <c r="U1570" s="57"/>
      <c r="V1570" s="57"/>
      <c r="W1570" s="57"/>
      <c r="X1570" s="57"/>
      <c r="Y1570" s="57"/>
      <c r="Z1570" s="57"/>
      <c r="AA1570" s="57"/>
      <c r="AB1570" s="57"/>
      <c r="AC1570" s="57"/>
      <c r="AD1570" s="57"/>
      <c r="AE1570" s="57"/>
      <c r="AF1570" s="64"/>
      <c r="AG1570" s="64"/>
      <c r="AH1570" s="64"/>
      <c r="AI1570" s="64"/>
      <c r="AJ1570" s="61"/>
      <c r="AL1570" s="62"/>
      <c r="AM1570" s="24"/>
      <c r="AS1570" s="24"/>
      <c r="AT1570" s="24"/>
      <c r="AU1570" s="24"/>
      <c r="AV1570" s="24"/>
      <c r="AW1570" s="24"/>
      <c r="AX1570" s="24"/>
      <c r="AZ1570" s="171"/>
      <c r="BA1570" s="171"/>
      <c r="BB1570" s="57"/>
      <c r="BC1570" s="203"/>
      <c r="BD1570" s="24"/>
      <c r="BE1570" s="151"/>
      <c r="BG1570" s="151"/>
      <c r="BI1570" s="151"/>
      <c r="BL1570" s="152"/>
    </row>
    <row r="1571" spans="1:64" s="169" customFormat="1">
      <c r="A1571" s="24"/>
      <c r="B1571" s="24"/>
      <c r="C1571" s="57"/>
      <c r="D1571" s="57"/>
      <c r="E1571" s="57"/>
      <c r="F1571" s="57"/>
      <c r="G1571" s="57"/>
      <c r="H1571" s="57"/>
      <c r="I1571" s="57"/>
      <c r="J1571" s="57"/>
      <c r="K1571" s="57"/>
      <c r="L1571" s="57"/>
      <c r="M1571" s="57"/>
      <c r="N1571" s="57"/>
      <c r="O1571" s="63"/>
      <c r="P1571" s="57"/>
      <c r="Q1571" s="57"/>
      <c r="R1571" s="57"/>
      <c r="S1571" s="57"/>
      <c r="T1571" s="57"/>
      <c r="U1571" s="57"/>
      <c r="V1571" s="57"/>
      <c r="W1571" s="57"/>
      <c r="X1571" s="57"/>
      <c r="Y1571" s="57"/>
      <c r="Z1571" s="57"/>
      <c r="AA1571" s="57"/>
      <c r="AB1571" s="57"/>
      <c r="AC1571" s="57"/>
      <c r="AD1571" s="57"/>
      <c r="AE1571" s="57"/>
      <c r="AF1571" s="64"/>
      <c r="AG1571" s="64"/>
      <c r="AH1571" s="64"/>
      <c r="AI1571" s="64"/>
      <c r="AJ1571" s="61"/>
      <c r="AL1571" s="62"/>
      <c r="AM1571" s="24"/>
      <c r="AS1571" s="24"/>
      <c r="AT1571" s="24"/>
      <c r="AU1571" s="24"/>
      <c r="AV1571" s="24"/>
      <c r="AW1571" s="24"/>
      <c r="AX1571" s="24"/>
      <c r="AZ1571" s="171"/>
      <c r="BA1571" s="171"/>
      <c r="BB1571" s="57"/>
      <c r="BC1571" s="203"/>
      <c r="BD1571" s="24"/>
      <c r="BE1571" s="151"/>
      <c r="BG1571" s="151"/>
      <c r="BI1571" s="151"/>
      <c r="BL1571" s="152"/>
    </row>
    <row r="1572" spans="1:64" s="169" customFormat="1">
      <c r="A1572" s="24"/>
      <c r="B1572" s="24"/>
      <c r="C1572" s="57"/>
      <c r="D1572" s="57"/>
      <c r="E1572" s="57"/>
      <c r="F1572" s="57"/>
      <c r="G1572" s="57"/>
      <c r="H1572" s="57"/>
      <c r="I1572" s="57"/>
      <c r="J1572" s="57"/>
      <c r="K1572" s="57"/>
      <c r="L1572" s="57"/>
      <c r="M1572" s="57"/>
      <c r="N1572" s="57"/>
      <c r="O1572" s="63"/>
      <c r="P1572" s="57"/>
      <c r="Q1572" s="57"/>
      <c r="R1572" s="57"/>
      <c r="S1572" s="57"/>
      <c r="T1572" s="57"/>
      <c r="U1572" s="57"/>
      <c r="V1572" s="57"/>
      <c r="W1572" s="57"/>
      <c r="X1572" s="57"/>
      <c r="Y1572" s="57"/>
      <c r="Z1572" s="57"/>
      <c r="AA1572" s="57"/>
      <c r="AB1572" s="57"/>
      <c r="AC1572" s="57"/>
      <c r="AD1572" s="57"/>
      <c r="AE1572" s="57"/>
      <c r="AF1572" s="64"/>
      <c r="AG1572" s="64"/>
      <c r="AH1572" s="64"/>
      <c r="AI1572" s="64"/>
      <c r="AJ1572" s="61"/>
      <c r="AL1572" s="62"/>
      <c r="AM1572" s="24"/>
      <c r="AS1572" s="24"/>
      <c r="AT1572" s="24"/>
      <c r="AU1572" s="24"/>
      <c r="AV1572" s="24"/>
      <c r="AW1572" s="24"/>
      <c r="AX1572" s="24"/>
      <c r="AZ1572" s="171"/>
      <c r="BA1572" s="171"/>
      <c r="BB1572" s="57"/>
      <c r="BC1572" s="203"/>
      <c r="BD1572" s="24"/>
      <c r="BE1572" s="151"/>
      <c r="BG1572" s="151"/>
      <c r="BI1572" s="151"/>
      <c r="BL1572" s="152"/>
    </row>
    <row r="1573" spans="1:64" s="169" customFormat="1">
      <c r="A1573" s="24"/>
      <c r="B1573" s="24"/>
      <c r="C1573" s="57"/>
      <c r="D1573" s="57"/>
      <c r="E1573" s="57"/>
      <c r="F1573" s="57"/>
      <c r="G1573" s="57"/>
      <c r="H1573" s="57"/>
      <c r="I1573" s="57"/>
      <c r="J1573" s="57"/>
      <c r="K1573" s="57"/>
      <c r="L1573" s="57"/>
      <c r="M1573" s="57"/>
      <c r="N1573" s="57"/>
      <c r="O1573" s="63"/>
      <c r="P1573" s="57"/>
      <c r="Q1573" s="57"/>
      <c r="R1573" s="57"/>
      <c r="S1573" s="57"/>
      <c r="T1573" s="57"/>
      <c r="U1573" s="57"/>
      <c r="V1573" s="57"/>
      <c r="W1573" s="57"/>
      <c r="X1573" s="57"/>
      <c r="Y1573" s="57"/>
      <c r="Z1573" s="57"/>
      <c r="AA1573" s="57"/>
      <c r="AB1573" s="57"/>
      <c r="AC1573" s="57"/>
      <c r="AD1573" s="57"/>
      <c r="AE1573" s="57"/>
      <c r="AF1573" s="64"/>
      <c r="AG1573" s="64"/>
      <c r="AH1573" s="64"/>
      <c r="AI1573" s="64"/>
      <c r="AJ1573" s="61"/>
      <c r="AL1573" s="62"/>
      <c r="AM1573" s="24"/>
      <c r="AS1573" s="24"/>
      <c r="AT1573" s="24"/>
      <c r="AU1573" s="24"/>
      <c r="AV1573" s="24"/>
      <c r="AW1573" s="24"/>
      <c r="AX1573" s="24"/>
      <c r="AZ1573" s="171"/>
      <c r="BA1573" s="171"/>
      <c r="BB1573" s="57"/>
      <c r="BC1573" s="203"/>
      <c r="BD1573" s="24"/>
      <c r="BE1573" s="151"/>
      <c r="BG1573" s="151"/>
      <c r="BI1573" s="151"/>
      <c r="BL1573" s="152"/>
    </row>
    <row r="1574" spans="1:64" s="169" customFormat="1">
      <c r="A1574" s="24"/>
      <c r="B1574" s="24"/>
      <c r="C1574" s="57"/>
      <c r="D1574" s="57"/>
      <c r="E1574" s="57"/>
      <c r="F1574" s="57"/>
      <c r="G1574" s="57"/>
      <c r="H1574" s="57"/>
      <c r="I1574" s="57"/>
      <c r="J1574" s="57"/>
      <c r="K1574" s="57"/>
      <c r="L1574" s="57"/>
      <c r="M1574" s="57"/>
      <c r="N1574" s="57"/>
      <c r="O1574" s="63"/>
      <c r="P1574" s="57"/>
      <c r="Q1574" s="57"/>
      <c r="R1574" s="57"/>
      <c r="S1574" s="57"/>
      <c r="T1574" s="57"/>
      <c r="U1574" s="57"/>
      <c r="V1574" s="57"/>
      <c r="W1574" s="57"/>
      <c r="X1574" s="57"/>
      <c r="Y1574" s="57"/>
      <c r="Z1574" s="57"/>
      <c r="AA1574" s="57"/>
      <c r="AB1574" s="57"/>
      <c r="AC1574" s="57"/>
      <c r="AD1574" s="57"/>
      <c r="AE1574" s="57"/>
      <c r="AF1574" s="64"/>
      <c r="AG1574" s="64"/>
      <c r="AH1574" s="64"/>
      <c r="AI1574" s="64"/>
      <c r="AJ1574" s="61"/>
      <c r="AL1574" s="62"/>
      <c r="AM1574" s="24"/>
      <c r="AS1574" s="24"/>
      <c r="AT1574" s="24"/>
      <c r="AU1574" s="24"/>
      <c r="AV1574" s="24"/>
      <c r="AW1574" s="24"/>
      <c r="AX1574" s="24"/>
      <c r="AZ1574" s="171"/>
      <c r="BA1574" s="171"/>
      <c r="BB1574" s="57"/>
      <c r="BC1574" s="203"/>
      <c r="BD1574" s="24"/>
      <c r="BE1574" s="151"/>
      <c r="BG1574" s="151"/>
      <c r="BI1574" s="151"/>
      <c r="BL1574" s="152"/>
    </row>
    <row r="1575" spans="1:64" s="169" customFormat="1">
      <c r="A1575" s="24"/>
      <c r="B1575" s="24"/>
      <c r="C1575" s="57"/>
      <c r="D1575" s="57"/>
      <c r="E1575" s="57"/>
      <c r="F1575" s="57"/>
      <c r="G1575" s="57"/>
      <c r="H1575" s="57"/>
      <c r="I1575" s="57"/>
      <c r="J1575" s="57"/>
      <c r="K1575" s="57"/>
      <c r="L1575" s="57"/>
      <c r="M1575" s="57"/>
      <c r="N1575" s="57"/>
      <c r="O1575" s="63"/>
      <c r="P1575" s="57"/>
      <c r="Q1575" s="57"/>
      <c r="R1575" s="57"/>
      <c r="S1575" s="57"/>
      <c r="T1575" s="57"/>
      <c r="U1575" s="57"/>
      <c r="V1575" s="57"/>
      <c r="W1575" s="57"/>
      <c r="X1575" s="57"/>
      <c r="Y1575" s="57"/>
      <c r="Z1575" s="57"/>
      <c r="AA1575" s="57"/>
      <c r="AB1575" s="57"/>
      <c r="AC1575" s="57"/>
      <c r="AD1575" s="57"/>
      <c r="AE1575" s="57"/>
      <c r="AF1575" s="64"/>
      <c r="AG1575" s="64"/>
      <c r="AH1575" s="64"/>
      <c r="AI1575" s="64"/>
      <c r="AJ1575" s="61"/>
      <c r="AL1575" s="62"/>
      <c r="AM1575" s="24"/>
      <c r="AS1575" s="24"/>
      <c r="AT1575" s="24"/>
      <c r="AU1575" s="24"/>
      <c r="AV1575" s="24"/>
      <c r="AW1575" s="24"/>
      <c r="AX1575" s="24"/>
      <c r="AZ1575" s="171"/>
      <c r="BA1575" s="171"/>
      <c r="BB1575" s="57"/>
      <c r="BC1575" s="203"/>
      <c r="BD1575" s="24"/>
      <c r="BE1575" s="151"/>
      <c r="BG1575" s="151"/>
      <c r="BI1575" s="151"/>
      <c r="BL1575" s="152"/>
    </row>
    <row r="1576" spans="1:64" s="169" customFormat="1">
      <c r="A1576" s="24"/>
      <c r="B1576" s="24"/>
      <c r="C1576" s="57"/>
      <c r="D1576" s="57"/>
      <c r="E1576" s="57"/>
      <c r="F1576" s="57"/>
      <c r="G1576" s="57"/>
      <c r="H1576" s="57"/>
      <c r="I1576" s="57"/>
      <c r="J1576" s="57"/>
      <c r="K1576" s="57"/>
      <c r="L1576" s="57"/>
      <c r="M1576" s="57"/>
      <c r="N1576" s="57"/>
      <c r="O1576" s="63"/>
      <c r="P1576" s="57"/>
      <c r="Q1576" s="57"/>
      <c r="R1576" s="57"/>
      <c r="S1576" s="57"/>
      <c r="T1576" s="57"/>
      <c r="U1576" s="57"/>
      <c r="V1576" s="57"/>
      <c r="W1576" s="57"/>
      <c r="X1576" s="57"/>
      <c r="Y1576" s="57"/>
      <c r="Z1576" s="57"/>
      <c r="AA1576" s="57"/>
      <c r="AB1576" s="57"/>
      <c r="AC1576" s="57"/>
      <c r="AD1576" s="57"/>
      <c r="AE1576" s="57"/>
      <c r="AF1576" s="64"/>
      <c r="AG1576" s="64"/>
      <c r="AH1576" s="64"/>
      <c r="AI1576" s="64"/>
      <c r="AJ1576" s="61"/>
      <c r="AL1576" s="62"/>
      <c r="AM1576" s="24"/>
      <c r="AS1576" s="24"/>
      <c r="AT1576" s="24"/>
      <c r="AU1576" s="24"/>
      <c r="AV1576" s="24"/>
      <c r="AW1576" s="24"/>
      <c r="AX1576" s="24"/>
      <c r="AZ1576" s="171"/>
      <c r="BA1576" s="171"/>
      <c r="BB1576" s="57"/>
      <c r="BC1576" s="203"/>
      <c r="BD1576" s="24"/>
      <c r="BE1576" s="151"/>
      <c r="BG1576" s="151"/>
      <c r="BI1576" s="151"/>
      <c r="BL1576" s="152"/>
    </row>
    <row r="1577" spans="1:64" s="169" customFormat="1">
      <c r="A1577" s="24"/>
      <c r="B1577" s="24"/>
      <c r="C1577" s="57"/>
      <c r="D1577" s="57"/>
      <c r="E1577" s="57"/>
      <c r="F1577" s="57"/>
      <c r="G1577" s="57"/>
      <c r="H1577" s="57"/>
      <c r="I1577" s="57"/>
      <c r="J1577" s="57"/>
      <c r="K1577" s="57"/>
      <c r="L1577" s="57"/>
      <c r="M1577" s="57"/>
      <c r="N1577" s="57"/>
      <c r="O1577" s="63"/>
      <c r="P1577" s="57"/>
      <c r="Q1577" s="57"/>
      <c r="R1577" s="57"/>
      <c r="S1577" s="57"/>
      <c r="T1577" s="57"/>
      <c r="U1577" s="57"/>
      <c r="V1577" s="57"/>
      <c r="W1577" s="57"/>
      <c r="X1577" s="57"/>
      <c r="Y1577" s="57"/>
      <c r="Z1577" s="57"/>
      <c r="AA1577" s="57"/>
      <c r="AB1577" s="57"/>
      <c r="AC1577" s="57"/>
      <c r="AD1577" s="57"/>
      <c r="AE1577" s="57"/>
      <c r="AF1577" s="64"/>
      <c r="AG1577" s="64"/>
      <c r="AH1577" s="64"/>
      <c r="AI1577" s="64"/>
      <c r="AJ1577" s="61"/>
      <c r="AL1577" s="62"/>
      <c r="AM1577" s="24"/>
      <c r="AS1577" s="24"/>
      <c r="AT1577" s="24"/>
      <c r="AU1577" s="24"/>
      <c r="AV1577" s="24"/>
      <c r="AW1577" s="24"/>
      <c r="AX1577" s="24"/>
      <c r="AZ1577" s="171"/>
      <c r="BA1577" s="171"/>
      <c r="BB1577" s="57"/>
      <c r="BC1577" s="203"/>
      <c r="BD1577" s="24"/>
      <c r="BE1577" s="151"/>
      <c r="BG1577" s="151"/>
      <c r="BI1577" s="151"/>
      <c r="BL1577" s="152"/>
    </row>
    <row r="1578" spans="1:64" s="169" customFormat="1">
      <c r="A1578" s="24"/>
      <c r="B1578" s="24"/>
      <c r="C1578" s="57"/>
      <c r="D1578" s="57"/>
      <c r="E1578" s="57"/>
      <c r="F1578" s="57"/>
      <c r="G1578" s="57"/>
      <c r="H1578" s="57"/>
      <c r="I1578" s="57"/>
      <c r="J1578" s="57"/>
      <c r="K1578" s="57"/>
      <c r="L1578" s="57"/>
      <c r="M1578" s="57"/>
      <c r="N1578" s="57"/>
      <c r="O1578" s="63"/>
      <c r="P1578" s="57"/>
      <c r="Q1578" s="57"/>
      <c r="R1578" s="57"/>
      <c r="S1578" s="57"/>
      <c r="T1578" s="57"/>
      <c r="U1578" s="57"/>
      <c r="V1578" s="57"/>
      <c r="W1578" s="57"/>
      <c r="X1578" s="57"/>
      <c r="Y1578" s="57"/>
      <c r="Z1578" s="57"/>
      <c r="AA1578" s="57"/>
      <c r="AB1578" s="57"/>
      <c r="AC1578" s="57"/>
      <c r="AD1578" s="57"/>
      <c r="AE1578" s="57"/>
      <c r="AF1578" s="64"/>
      <c r="AG1578" s="64"/>
      <c r="AH1578" s="64"/>
      <c r="AI1578" s="64"/>
      <c r="AJ1578" s="61"/>
      <c r="AL1578" s="62"/>
      <c r="AM1578" s="24"/>
      <c r="AS1578" s="24"/>
      <c r="AT1578" s="24"/>
      <c r="AU1578" s="24"/>
      <c r="AV1578" s="24"/>
      <c r="AW1578" s="24"/>
      <c r="AX1578" s="24"/>
      <c r="AZ1578" s="171"/>
      <c r="BA1578" s="171"/>
      <c r="BB1578" s="57"/>
      <c r="BC1578" s="203"/>
      <c r="BD1578" s="24"/>
      <c r="BE1578" s="151"/>
      <c r="BG1578" s="151"/>
      <c r="BI1578" s="151"/>
      <c r="BL1578" s="152"/>
    </row>
    <row r="1579" spans="1:64" s="169" customFormat="1">
      <c r="A1579" s="24"/>
      <c r="B1579" s="24"/>
      <c r="C1579" s="57"/>
      <c r="D1579" s="57"/>
      <c r="E1579" s="57"/>
      <c r="F1579" s="57"/>
      <c r="G1579" s="57"/>
      <c r="H1579" s="57"/>
      <c r="I1579" s="57"/>
      <c r="J1579" s="57"/>
      <c r="K1579" s="57"/>
      <c r="L1579" s="57"/>
      <c r="M1579" s="57"/>
      <c r="N1579" s="57"/>
      <c r="O1579" s="63"/>
      <c r="P1579" s="57"/>
      <c r="Q1579" s="57"/>
      <c r="R1579" s="57"/>
      <c r="S1579" s="57"/>
      <c r="T1579" s="57"/>
      <c r="U1579" s="57"/>
      <c r="V1579" s="57"/>
      <c r="W1579" s="57"/>
      <c r="X1579" s="57"/>
      <c r="Y1579" s="57"/>
      <c r="Z1579" s="57"/>
      <c r="AA1579" s="57"/>
      <c r="AB1579" s="57"/>
      <c r="AC1579" s="57"/>
      <c r="AD1579" s="57"/>
      <c r="AE1579" s="57"/>
      <c r="AF1579" s="64"/>
      <c r="AG1579" s="64"/>
      <c r="AH1579" s="64"/>
      <c r="AI1579" s="64"/>
      <c r="AJ1579" s="61"/>
      <c r="AL1579" s="62"/>
      <c r="AM1579" s="24"/>
      <c r="AS1579" s="24"/>
      <c r="AT1579" s="24"/>
      <c r="AU1579" s="24"/>
      <c r="AV1579" s="24"/>
      <c r="AW1579" s="24"/>
      <c r="AX1579" s="24"/>
      <c r="AZ1579" s="171"/>
      <c r="BA1579" s="171"/>
      <c r="BB1579" s="57"/>
      <c r="BC1579" s="203"/>
      <c r="BD1579" s="24"/>
      <c r="BE1579" s="151"/>
      <c r="BG1579" s="151"/>
      <c r="BI1579" s="151"/>
      <c r="BL1579" s="152"/>
    </row>
    <row r="1580" spans="1:64" s="169" customFormat="1">
      <c r="A1580" s="24"/>
      <c r="B1580" s="24"/>
      <c r="C1580" s="57"/>
      <c r="D1580" s="57"/>
      <c r="E1580" s="57"/>
      <c r="F1580" s="57"/>
      <c r="G1580" s="57"/>
      <c r="H1580" s="57"/>
      <c r="I1580" s="57"/>
      <c r="J1580" s="57"/>
      <c r="K1580" s="57"/>
      <c r="L1580" s="57"/>
      <c r="M1580" s="57"/>
      <c r="N1580" s="57"/>
      <c r="O1580" s="63"/>
      <c r="P1580" s="57"/>
      <c r="Q1580" s="57"/>
      <c r="R1580" s="57"/>
      <c r="S1580" s="57"/>
      <c r="T1580" s="57"/>
      <c r="U1580" s="57"/>
      <c r="V1580" s="57"/>
      <c r="W1580" s="57"/>
      <c r="X1580" s="57"/>
      <c r="Y1580" s="57"/>
      <c r="Z1580" s="57"/>
      <c r="AA1580" s="57"/>
      <c r="AB1580" s="57"/>
      <c r="AC1580" s="57"/>
      <c r="AD1580" s="57"/>
      <c r="AE1580" s="57"/>
      <c r="AF1580" s="64"/>
      <c r="AG1580" s="64"/>
      <c r="AH1580" s="64"/>
      <c r="AI1580" s="64"/>
      <c r="AJ1580" s="61"/>
      <c r="AL1580" s="62"/>
      <c r="AM1580" s="24"/>
      <c r="AS1580" s="24"/>
      <c r="AT1580" s="24"/>
      <c r="AU1580" s="24"/>
      <c r="AV1580" s="24"/>
      <c r="AW1580" s="24"/>
      <c r="AX1580" s="24"/>
      <c r="AZ1580" s="171"/>
      <c r="BA1580" s="171"/>
      <c r="BB1580" s="57"/>
      <c r="BC1580" s="203"/>
      <c r="BD1580" s="24"/>
      <c r="BE1580" s="151"/>
      <c r="BG1580" s="151"/>
      <c r="BI1580" s="151"/>
      <c r="BL1580" s="152"/>
    </row>
    <row r="1581" spans="1:64" s="169" customFormat="1">
      <c r="A1581" s="24"/>
      <c r="B1581" s="24"/>
      <c r="C1581" s="57"/>
      <c r="D1581" s="57"/>
      <c r="E1581" s="57"/>
      <c r="F1581" s="57"/>
      <c r="G1581" s="57"/>
      <c r="H1581" s="57"/>
      <c r="I1581" s="57"/>
      <c r="J1581" s="57"/>
      <c r="K1581" s="57"/>
      <c r="L1581" s="57"/>
      <c r="M1581" s="57"/>
      <c r="N1581" s="57"/>
      <c r="O1581" s="63"/>
      <c r="P1581" s="57"/>
      <c r="Q1581" s="57"/>
      <c r="R1581" s="57"/>
      <c r="S1581" s="57"/>
      <c r="T1581" s="57"/>
      <c r="U1581" s="57"/>
      <c r="V1581" s="57"/>
      <c r="W1581" s="57"/>
      <c r="X1581" s="57"/>
      <c r="Y1581" s="57"/>
      <c r="Z1581" s="57"/>
      <c r="AA1581" s="57"/>
      <c r="AB1581" s="57"/>
      <c r="AC1581" s="57"/>
      <c r="AD1581" s="57"/>
      <c r="AE1581" s="57"/>
      <c r="AF1581" s="64"/>
      <c r="AG1581" s="64"/>
      <c r="AH1581" s="64"/>
      <c r="AI1581" s="64"/>
      <c r="AJ1581" s="61"/>
      <c r="AL1581" s="62"/>
      <c r="AM1581" s="24"/>
      <c r="AS1581" s="24"/>
      <c r="AT1581" s="24"/>
      <c r="AU1581" s="24"/>
      <c r="AV1581" s="24"/>
      <c r="AW1581" s="24"/>
      <c r="AX1581" s="24"/>
      <c r="AZ1581" s="171"/>
      <c r="BA1581" s="171"/>
      <c r="BB1581" s="57"/>
      <c r="BC1581" s="203"/>
      <c r="BD1581" s="24"/>
      <c r="BE1581" s="151"/>
      <c r="BG1581" s="151"/>
      <c r="BI1581" s="151"/>
      <c r="BL1581" s="152"/>
    </row>
    <row r="1582" spans="1:64" s="169" customFormat="1">
      <c r="A1582" s="24"/>
      <c r="B1582" s="24"/>
      <c r="C1582" s="57"/>
      <c r="D1582" s="57"/>
      <c r="E1582" s="57"/>
      <c r="F1582" s="57"/>
      <c r="G1582" s="57"/>
      <c r="H1582" s="57"/>
      <c r="I1582" s="57"/>
      <c r="J1582" s="57"/>
      <c r="K1582" s="57"/>
      <c r="L1582" s="57"/>
      <c r="M1582" s="57"/>
      <c r="N1582" s="57"/>
      <c r="O1582" s="63"/>
      <c r="P1582" s="57"/>
      <c r="Q1582" s="57"/>
      <c r="R1582" s="57"/>
      <c r="S1582" s="57"/>
      <c r="T1582" s="57"/>
      <c r="U1582" s="57"/>
      <c r="V1582" s="57"/>
      <c r="W1582" s="57"/>
      <c r="X1582" s="57"/>
      <c r="Y1582" s="57"/>
      <c r="Z1582" s="57"/>
      <c r="AA1582" s="57"/>
      <c r="AB1582" s="57"/>
      <c r="AC1582" s="57"/>
      <c r="AD1582" s="57"/>
      <c r="AE1582" s="57"/>
      <c r="AF1582" s="64"/>
      <c r="AG1582" s="64"/>
      <c r="AH1582" s="64"/>
      <c r="AI1582" s="64"/>
      <c r="AJ1582" s="61"/>
      <c r="AL1582" s="62"/>
      <c r="AM1582" s="24"/>
      <c r="AS1582" s="24"/>
      <c r="AT1582" s="24"/>
      <c r="AU1582" s="24"/>
      <c r="AV1582" s="24"/>
      <c r="AW1582" s="24"/>
      <c r="AX1582" s="24"/>
      <c r="AZ1582" s="171"/>
      <c r="BA1582" s="171"/>
      <c r="BB1582" s="57"/>
      <c r="BC1582" s="203"/>
      <c r="BD1582" s="24"/>
      <c r="BE1582" s="151"/>
      <c r="BG1582" s="151"/>
      <c r="BI1582" s="151"/>
      <c r="BL1582" s="152"/>
    </row>
    <row r="1583" spans="1:64" s="169" customFormat="1">
      <c r="A1583" s="24"/>
      <c r="B1583" s="24"/>
      <c r="C1583" s="57"/>
      <c r="D1583" s="57"/>
      <c r="E1583" s="57"/>
      <c r="F1583" s="57"/>
      <c r="G1583" s="57"/>
      <c r="H1583" s="57"/>
      <c r="I1583" s="57"/>
      <c r="J1583" s="57"/>
      <c r="K1583" s="57"/>
      <c r="L1583" s="57"/>
      <c r="M1583" s="57"/>
      <c r="N1583" s="57"/>
      <c r="O1583" s="63"/>
      <c r="P1583" s="57"/>
      <c r="Q1583" s="57"/>
      <c r="R1583" s="57"/>
      <c r="S1583" s="57"/>
      <c r="T1583" s="57"/>
      <c r="U1583" s="57"/>
      <c r="V1583" s="57"/>
      <c r="W1583" s="57"/>
      <c r="X1583" s="57"/>
      <c r="Y1583" s="57"/>
      <c r="Z1583" s="57"/>
      <c r="AA1583" s="57"/>
      <c r="AB1583" s="57"/>
      <c r="AC1583" s="57"/>
      <c r="AD1583" s="57"/>
      <c r="AE1583" s="57"/>
      <c r="AF1583" s="64"/>
      <c r="AG1583" s="64"/>
      <c r="AH1583" s="64"/>
      <c r="AI1583" s="64"/>
      <c r="AJ1583" s="61"/>
      <c r="AL1583" s="62"/>
      <c r="AM1583" s="24"/>
      <c r="AS1583" s="24"/>
      <c r="AT1583" s="24"/>
      <c r="AU1583" s="24"/>
      <c r="AV1583" s="24"/>
      <c r="AW1583" s="24"/>
      <c r="AX1583" s="24"/>
      <c r="AZ1583" s="171"/>
      <c r="BA1583" s="171"/>
      <c r="BB1583" s="57"/>
      <c r="BC1583" s="203"/>
      <c r="BD1583" s="24"/>
      <c r="BE1583" s="151"/>
      <c r="BG1583" s="151"/>
      <c r="BI1583" s="151"/>
      <c r="BL1583" s="152"/>
    </row>
    <row r="1584" spans="1:64" s="169" customFormat="1">
      <c r="A1584" s="24"/>
      <c r="B1584" s="24"/>
      <c r="C1584" s="57"/>
      <c r="D1584" s="57"/>
      <c r="E1584" s="57"/>
      <c r="F1584" s="57"/>
      <c r="G1584" s="57"/>
      <c r="H1584" s="57"/>
      <c r="I1584" s="57"/>
      <c r="J1584" s="57"/>
      <c r="K1584" s="57"/>
      <c r="L1584" s="57"/>
      <c r="M1584" s="57"/>
      <c r="N1584" s="57"/>
      <c r="O1584" s="63"/>
      <c r="P1584" s="57"/>
      <c r="Q1584" s="57"/>
      <c r="R1584" s="57"/>
      <c r="S1584" s="57"/>
      <c r="T1584" s="57"/>
      <c r="U1584" s="57"/>
      <c r="V1584" s="57"/>
      <c r="W1584" s="57"/>
      <c r="X1584" s="57"/>
      <c r="Y1584" s="57"/>
      <c r="Z1584" s="57"/>
      <c r="AA1584" s="57"/>
      <c r="AB1584" s="57"/>
      <c r="AC1584" s="57"/>
      <c r="AD1584" s="57"/>
      <c r="AE1584" s="57"/>
      <c r="AF1584" s="64"/>
      <c r="AG1584" s="64"/>
      <c r="AH1584" s="64"/>
      <c r="AI1584" s="64"/>
      <c r="AJ1584" s="61"/>
      <c r="AL1584" s="62"/>
      <c r="AM1584" s="24"/>
      <c r="AS1584" s="24"/>
      <c r="AT1584" s="24"/>
      <c r="AU1584" s="24"/>
      <c r="AV1584" s="24"/>
      <c r="AW1584" s="24"/>
      <c r="AX1584" s="24"/>
      <c r="AZ1584" s="171"/>
      <c r="BA1584" s="171"/>
      <c r="BB1584" s="57"/>
      <c r="BC1584" s="203"/>
      <c r="BD1584" s="24"/>
      <c r="BE1584" s="151"/>
      <c r="BG1584" s="151"/>
      <c r="BI1584" s="151"/>
      <c r="BL1584" s="152"/>
    </row>
    <row r="1585" spans="1:64" s="169" customFormat="1">
      <c r="A1585" s="24"/>
      <c r="B1585" s="24"/>
      <c r="C1585" s="57"/>
      <c r="D1585" s="57"/>
      <c r="E1585" s="57"/>
      <c r="F1585" s="57"/>
      <c r="G1585" s="57"/>
      <c r="H1585" s="57"/>
      <c r="I1585" s="57"/>
      <c r="J1585" s="57"/>
      <c r="K1585" s="57"/>
      <c r="L1585" s="57"/>
      <c r="M1585" s="57"/>
      <c r="N1585" s="57"/>
      <c r="O1585" s="63"/>
      <c r="P1585" s="57"/>
      <c r="Q1585" s="57"/>
      <c r="R1585" s="57"/>
      <c r="S1585" s="57"/>
      <c r="T1585" s="57"/>
      <c r="U1585" s="57"/>
      <c r="V1585" s="57"/>
      <c r="W1585" s="57"/>
      <c r="X1585" s="57"/>
      <c r="Y1585" s="57"/>
      <c r="Z1585" s="57"/>
      <c r="AA1585" s="57"/>
      <c r="AB1585" s="57"/>
      <c r="AC1585" s="57"/>
      <c r="AD1585" s="57"/>
      <c r="AE1585" s="57"/>
      <c r="AF1585" s="64"/>
      <c r="AG1585" s="64"/>
      <c r="AH1585" s="64"/>
      <c r="AI1585" s="64"/>
      <c r="AJ1585" s="61"/>
      <c r="AL1585" s="62"/>
      <c r="AM1585" s="24"/>
      <c r="AS1585" s="24"/>
      <c r="AT1585" s="24"/>
      <c r="AU1585" s="24"/>
      <c r="AV1585" s="24"/>
      <c r="AW1585" s="24"/>
      <c r="AX1585" s="24"/>
      <c r="AZ1585" s="171"/>
      <c r="BA1585" s="171"/>
      <c r="BB1585" s="57"/>
      <c r="BC1585" s="203"/>
      <c r="BD1585" s="24"/>
      <c r="BE1585" s="151"/>
      <c r="BG1585" s="151"/>
      <c r="BI1585" s="151"/>
      <c r="BL1585" s="152"/>
    </row>
    <row r="1586" spans="1:64" s="169" customFormat="1">
      <c r="A1586" s="24"/>
      <c r="B1586" s="24"/>
      <c r="C1586" s="57"/>
      <c r="D1586" s="57"/>
      <c r="E1586" s="57"/>
      <c r="F1586" s="57"/>
      <c r="G1586" s="57"/>
      <c r="H1586" s="57"/>
      <c r="I1586" s="57"/>
      <c r="J1586" s="57"/>
      <c r="K1586" s="57"/>
      <c r="L1586" s="57"/>
      <c r="M1586" s="57"/>
      <c r="N1586" s="57"/>
      <c r="O1586" s="63"/>
      <c r="P1586" s="57"/>
      <c r="Q1586" s="57"/>
      <c r="R1586" s="57"/>
      <c r="S1586" s="57"/>
      <c r="T1586" s="57"/>
      <c r="U1586" s="57"/>
      <c r="V1586" s="57"/>
      <c r="W1586" s="57"/>
      <c r="X1586" s="57"/>
      <c r="Y1586" s="57"/>
      <c r="Z1586" s="57"/>
      <c r="AA1586" s="57"/>
      <c r="AB1586" s="57"/>
      <c r="AC1586" s="57"/>
      <c r="AD1586" s="57"/>
      <c r="AE1586" s="57"/>
      <c r="AF1586" s="64"/>
      <c r="AG1586" s="64"/>
      <c r="AH1586" s="64"/>
      <c r="AI1586" s="64"/>
      <c r="AJ1586" s="61"/>
      <c r="AL1586" s="62"/>
      <c r="AM1586" s="24"/>
      <c r="AS1586" s="24"/>
      <c r="AT1586" s="24"/>
      <c r="AU1586" s="24"/>
      <c r="AV1586" s="24"/>
      <c r="AW1586" s="24"/>
      <c r="AX1586" s="24"/>
      <c r="AZ1586" s="171"/>
      <c r="BA1586" s="171"/>
      <c r="BB1586" s="57"/>
      <c r="BC1586" s="203"/>
      <c r="BD1586" s="24"/>
      <c r="BE1586" s="151"/>
      <c r="BG1586" s="151"/>
      <c r="BI1586" s="151"/>
      <c r="BL1586" s="152"/>
    </row>
    <row r="1587" spans="1:64" s="169" customFormat="1">
      <c r="A1587" s="24"/>
      <c r="B1587" s="24"/>
      <c r="C1587" s="57"/>
      <c r="D1587" s="57"/>
      <c r="E1587" s="57"/>
      <c r="F1587" s="57"/>
      <c r="G1587" s="57"/>
      <c r="H1587" s="57"/>
      <c r="I1587" s="57"/>
      <c r="J1587" s="57"/>
      <c r="K1587" s="57"/>
      <c r="L1587" s="57"/>
      <c r="M1587" s="57"/>
      <c r="N1587" s="57"/>
      <c r="O1587" s="63"/>
      <c r="P1587" s="57"/>
      <c r="Q1587" s="57"/>
      <c r="R1587" s="57"/>
      <c r="S1587" s="57"/>
      <c r="T1587" s="57"/>
      <c r="U1587" s="57"/>
      <c r="V1587" s="57"/>
      <c r="W1587" s="57"/>
      <c r="X1587" s="57"/>
      <c r="Y1587" s="57"/>
      <c r="Z1587" s="57"/>
      <c r="AA1587" s="57"/>
      <c r="AB1587" s="57"/>
      <c r="AC1587" s="57"/>
      <c r="AD1587" s="57"/>
      <c r="AE1587" s="57"/>
      <c r="AF1587" s="64"/>
      <c r="AG1587" s="64"/>
      <c r="AH1587" s="64"/>
      <c r="AI1587" s="64"/>
      <c r="AJ1587" s="61"/>
      <c r="AL1587" s="62"/>
      <c r="AM1587" s="24"/>
      <c r="AS1587" s="24"/>
      <c r="AT1587" s="24"/>
      <c r="AU1587" s="24"/>
      <c r="AV1587" s="24"/>
      <c r="AW1587" s="24"/>
      <c r="AX1587" s="24"/>
      <c r="AZ1587" s="171"/>
      <c r="BA1587" s="171"/>
      <c r="BB1587" s="57"/>
      <c r="BC1587" s="203"/>
      <c r="BD1587" s="24"/>
      <c r="BE1587" s="151"/>
      <c r="BG1587" s="151"/>
      <c r="BI1587" s="151"/>
      <c r="BL1587" s="152"/>
    </row>
    <row r="1588" spans="1:64" s="169" customFormat="1">
      <c r="A1588" s="24"/>
      <c r="B1588" s="24"/>
      <c r="C1588" s="57"/>
      <c r="D1588" s="57"/>
      <c r="E1588" s="57"/>
      <c r="F1588" s="57"/>
      <c r="G1588" s="57"/>
      <c r="H1588" s="57"/>
      <c r="I1588" s="57"/>
      <c r="J1588" s="57"/>
      <c r="K1588" s="57"/>
      <c r="L1588" s="57"/>
      <c r="M1588" s="57"/>
      <c r="N1588" s="57"/>
      <c r="O1588" s="63"/>
      <c r="P1588" s="57"/>
      <c r="Q1588" s="57"/>
      <c r="R1588" s="57"/>
      <c r="S1588" s="57"/>
      <c r="T1588" s="57"/>
      <c r="U1588" s="57"/>
      <c r="V1588" s="57"/>
      <c r="W1588" s="57"/>
      <c r="X1588" s="57"/>
      <c r="Y1588" s="57"/>
      <c r="Z1588" s="57"/>
      <c r="AA1588" s="57"/>
      <c r="AB1588" s="57"/>
      <c r="AC1588" s="57"/>
      <c r="AD1588" s="57"/>
      <c r="AE1588" s="57"/>
      <c r="AF1588" s="64"/>
      <c r="AG1588" s="64"/>
      <c r="AH1588" s="64"/>
      <c r="AI1588" s="64"/>
      <c r="AJ1588" s="61"/>
      <c r="AL1588" s="62"/>
      <c r="AM1588" s="24"/>
      <c r="AS1588" s="24"/>
      <c r="AT1588" s="24"/>
      <c r="AU1588" s="24"/>
      <c r="AV1588" s="24"/>
      <c r="AW1588" s="24"/>
      <c r="AX1588" s="24"/>
      <c r="AZ1588" s="171"/>
      <c r="BA1588" s="171"/>
      <c r="BB1588" s="57"/>
      <c r="BC1588" s="203"/>
      <c r="BD1588" s="24"/>
      <c r="BE1588" s="151"/>
      <c r="BG1588" s="151"/>
      <c r="BI1588" s="151"/>
      <c r="BL1588" s="152"/>
    </row>
    <row r="1589" spans="1:64" s="169" customFormat="1">
      <c r="A1589" s="24"/>
      <c r="B1589" s="24"/>
      <c r="C1589" s="57"/>
      <c r="D1589" s="57"/>
      <c r="E1589" s="57"/>
      <c r="F1589" s="57"/>
      <c r="G1589" s="57"/>
      <c r="H1589" s="57"/>
      <c r="I1589" s="57"/>
      <c r="J1589" s="57"/>
      <c r="K1589" s="57"/>
      <c r="L1589" s="57"/>
      <c r="M1589" s="57"/>
      <c r="N1589" s="57"/>
      <c r="O1589" s="63"/>
      <c r="P1589" s="57"/>
      <c r="Q1589" s="57"/>
      <c r="R1589" s="57"/>
      <c r="S1589" s="57"/>
      <c r="T1589" s="57"/>
      <c r="U1589" s="57"/>
      <c r="V1589" s="57"/>
      <c r="W1589" s="57"/>
      <c r="X1589" s="57"/>
      <c r="Y1589" s="57"/>
      <c r="Z1589" s="57"/>
      <c r="AA1589" s="57"/>
      <c r="AB1589" s="57"/>
      <c r="AC1589" s="57"/>
      <c r="AD1589" s="57"/>
      <c r="AE1589" s="57"/>
      <c r="AF1589" s="64"/>
      <c r="AG1589" s="64"/>
      <c r="AH1589" s="64"/>
      <c r="AI1589" s="64"/>
      <c r="AJ1589" s="61"/>
      <c r="AL1589" s="62"/>
      <c r="AM1589" s="24"/>
      <c r="AS1589" s="24"/>
      <c r="AT1589" s="24"/>
      <c r="AU1589" s="24"/>
      <c r="AV1589" s="24"/>
      <c r="AW1589" s="24"/>
      <c r="AX1589" s="24"/>
      <c r="AZ1589" s="171"/>
      <c r="BA1589" s="171"/>
      <c r="BB1589" s="57"/>
      <c r="BC1589" s="203"/>
      <c r="BD1589" s="24"/>
      <c r="BE1589" s="151"/>
      <c r="BG1589" s="151"/>
      <c r="BI1589" s="151"/>
      <c r="BL1589" s="152"/>
    </row>
    <row r="1590" spans="1:64" s="169" customFormat="1">
      <c r="A1590" s="24"/>
      <c r="B1590" s="24"/>
      <c r="C1590" s="57"/>
      <c r="D1590" s="57"/>
      <c r="E1590" s="57"/>
      <c r="F1590" s="57"/>
      <c r="G1590" s="57"/>
      <c r="H1590" s="57"/>
      <c r="I1590" s="57"/>
      <c r="J1590" s="57"/>
      <c r="K1590" s="57"/>
      <c r="L1590" s="57"/>
      <c r="M1590" s="57"/>
      <c r="N1590" s="57"/>
      <c r="O1590" s="63"/>
      <c r="P1590" s="57"/>
      <c r="Q1590" s="57"/>
      <c r="R1590" s="57"/>
      <c r="S1590" s="57"/>
      <c r="T1590" s="57"/>
      <c r="U1590" s="57"/>
      <c r="V1590" s="57"/>
      <c r="W1590" s="57"/>
      <c r="X1590" s="57"/>
      <c r="Y1590" s="57"/>
      <c r="Z1590" s="57"/>
      <c r="AA1590" s="57"/>
      <c r="AB1590" s="57"/>
      <c r="AC1590" s="57"/>
      <c r="AD1590" s="57"/>
      <c r="AE1590" s="57"/>
      <c r="AF1590" s="64"/>
      <c r="AG1590" s="64"/>
      <c r="AH1590" s="64"/>
      <c r="AI1590" s="64"/>
      <c r="AJ1590" s="61"/>
      <c r="AL1590" s="62"/>
      <c r="AM1590" s="24"/>
      <c r="AS1590" s="24"/>
      <c r="AT1590" s="24"/>
      <c r="AU1590" s="24"/>
      <c r="AV1590" s="24"/>
      <c r="AW1590" s="24"/>
      <c r="AX1590" s="24"/>
      <c r="AZ1590" s="171"/>
      <c r="BA1590" s="171"/>
      <c r="BB1590" s="57"/>
      <c r="BC1590" s="203"/>
      <c r="BD1590" s="24"/>
      <c r="BE1590" s="151"/>
      <c r="BG1590" s="151"/>
      <c r="BI1590" s="151"/>
      <c r="BL1590" s="152"/>
    </row>
    <row r="1591" spans="1:64" s="169" customFormat="1">
      <c r="A1591" s="24"/>
      <c r="B1591" s="24"/>
      <c r="C1591" s="57"/>
      <c r="D1591" s="57"/>
      <c r="E1591" s="57"/>
      <c r="F1591" s="57"/>
      <c r="G1591" s="57"/>
      <c r="H1591" s="57"/>
      <c r="I1591" s="57"/>
      <c r="J1591" s="57"/>
      <c r="K1591" s="57"/>
      <c r="L1591" s="57"/>
      <c r="M1591" s="57"/>
      <c r="N1591" s="57"/>
      <c r="O1591" s="63"/>
      <c r="P1591" s="57"/>
      <c r="Q1591" s="57"/>
      <c r="R1591" s="57"/>
      <c r="S1591" s="57"/>
      <c r="T1591" s="57"/>
      <c r="U1591" s="57"/>
      <c r="V1591" s="57"/>
      <c r="W1591" s="57"/>
      <c r="X1591" s="57"/>
      <c r="Y1591" s="57"/>
      <c r="Z1591" s="57"/>
      <c r="AA1591" s="57"/>
      <c r="AB1591" s="57"/>
      <c r="AC1591" s="57"/>
      <c r="AD1591" s="57"/>
      <c r="AE1591" s="57"/>
      <c r="AF1591" s="64"/>
      <c r="AG1591" s="64"/>
      <c r="AH1591" s="64"/>
      <c r="AI1591" s="64"/>
      <c r="AJ1591" s="61"/>
      <c r="AL1591" s="62"/>
      <c r="AM1591" s="24"/>
      <c r="AS1591" s="24"/>
      <c r="AT1591" s="24"/>
      <c r="AU1591" s="24"/>
      <c r="AV1591" s="24"/>
      <c r="AW1591" s="24"/>
      <c r="AX1591" s="24"/>
      <c r="AZ1591" s="171"/>
      <c r="BA1591" s="171"/>
      <c r="BB1591" s="57"/>
      <c r="BC1591" s="203"/>
      <c r="BD1591" s="24"/>
      <c r="BE1591" s="151"/>
      <c r="BG1591" s="151"/>
      <c r="BI1591" s="151"/>
      <c r="BL1591" s="152"/>
    </row>
    <row r="1592" spans="1:64" s="169" customFormat="1">
      <c r="A1592" s="24"/>
      <c r="B1592" s="24"/>
      <c r="C1592" s="57"/>
      <c r="D1592" s="57"/>
      <c r="E1592" s="57"/>
      <c r="F1592" s="57"/>
      <c r="G1592" s="57"/>
      <c r="H1592" s="57"/>
      <c r="I1592" s="57"/>
      <c r="J1592" s="57"/>
      <c r="K1592" s="57"/>
      <c r="L1592" s="57"/>
      <c r="M1592" s="57"/>
      <c r="N1592" s="57"/>
      <c r="O1592" s="63"/>
      <c r="P1592" s="57"/>
      <c r="Q1592" s="57"/>
      <c r="R1592" s="57"/>
      <c r="S1592" s="57"/>
      <c r="T1592" s="57"/>
      <c r="U1592" s="57"/>
      <c r="V1592" s="57"/>
      <c r="W1592" s="57"/>
      <c r="X1592" s="57"/>
      <c r="Y1592" s="57"/>
      <c r="Z1592" s="57"/>
      <c r="AA1592" s="57"/>
      <c r="AB1592" s="57"/>
      <c r="AC1592" s="57"/>
      <c r="AD1592" s="57"/>
      <c r="AE1592" s="57"/>
      <c r="AF1592" s="64"/>
      <c r="AG1592" s="64"/>
      <c r="AH1592" s="64"/>
      <c r="AI1592" s="64"/>
      <c r="AJ1592" s="61"/>
      <c r="AL1592" s="62"/>
      <c r="AM1592" s="24"/>
      <c r="AS1592" s="24"/>
      <c r="AT1592" s="24"/>
      <c r="AU1592" s="24"/>
      <c r="AV1592" s="24"/>
      <c r="AW1592" s="24"/>
      <c r="AX1592" s="24"/>
      <c r="AZ1592" s="171"/>
      <c r="BA1592" s="171"/>
      <c r="BB1592" s="57"/>
      <c r="BC1592" s="203"/>
      <c r="BD1592" s="24"/>
      <c r="BE1592" s="151"/>
      <c r="BG1592" s="151"/>
      <c r="BI1592" s="151"/>
      <c r="BL1592" s="152"/>
    </row>
    <row r="1593" spans="1:64" s="169" customFormat="1">
      <c r="A1593" s="24"/>
      <c r="B1593" s="24"/>
      <c r="C1593" s="57"/>
      <c r="D1593" s="57"/>
      <c r="E1593" s="57"/>
      <c r="F1593" s="57"/>
      <c r="G1593" s="57"/>
      <c r="H1593" s="57"/>
      <c r="I1593" s="57"/>
      <c r="J1593" s="57"/>
      <c r="K1593" s="57"/>
      <c r="L1593" s="57"/>
      <c r="M1593" s="57"/>
      <c r="N1593" s="57"/>
      <c r="O1593" s="63"/>
      <c r="P1593" s="57"/>
      <c r="Q1593" s="57"/>
      <c r="R1593" s="57"/>
      <c r="S1593" s="57"/>
      <c r="T1593" s="57"/>
      <c r="U1593" s="57"/>
      <c r="V1593" s="57"/>
      <c r="W1593" s="57"/>
      <c r="X1593" s="57"/>
      <c r="Y1593" s="57"/>
      <c r="Z1593" s="57"/>
      <c r="AA1593" s="57"/>
      <c r="AB1593" s="57"/>
      <c r="AC1593" s="57"/>
      <c r="AD1593" s="57"/>
      <c r="AE1593" s="57"/>
      <c r="AF1593" s="64"/>
      <c r="AG1593" s="64"/>
      <c r="AH1593" s="64"/>
      <c r="AI1593" s="64"/>
      <c r="AJ1593" s="61"/>
      <c r="AL1593" s="62"/>
      <c r="AM1593" s="24"/>
      <c r="AS1593" s="24"/>
      <c r="AT1593" s="24"/>
      <c r="AU1593" s="24"/>
      <c r="AV1593" s="24"/>
      <c r="AW1593" s="24"/>
      <c r="AX1593" s="24"/>
      <c r="AZ1593" s="171"/>
      <c r="BA1593" s="171"/>
      <c r="BB1593" s="57"/>
      <c r="BC1593" s="203"/>
      <c r="BD1593" s="24"/>
      <c r="BE1593" s="151"/>
      <c r="BG1593" s="151"/>
      <c r="BI1593" s="151"/>
      <c r="BL1593" s="152"/>
    </row>
    <row r="1594" spans="1:64" s="169" customFormat="1">
      <c r="A1594" s="24"/>
      <c r="B1594" s="24"/>
      <c r="C1594" s="57"/>
      <c r="D1594" s="57"/>
      <c r="E1594" s="57"/>
      <c r="F1594" s="57"/>
      <c r="G1594" s="57"/>
      <c r="H1594" s="57"/>
      <c r="I1594" s="57"/>
      <c r="J1594" s="57"/>
      <c r="K1594" s="57"/>
      <c r="L1594" s="57"/>
      <c r="M1594" s="57"/>
      <c r="N1594" s="57"/>
      <c r="O1594" s="63"/>
      <c r="P1594" s="57"/>
      <c r="Q1594" s="57"/>
      <c r="R1594" s="57"/>
      <c r="S1594" s="57"/>
      <c r="T1594" s="57"/>
      <c r="U1594" s="57"/>
      <c r="V1594" s="57"/>
      <c r="W1594" s="57"/>
      <c r="X1594" s="57"/>
      <c r="Y1594" s="57"/>
      <c r="Z1594" s="57"/>
      <c r="AA1594" s="57"/>
      <c r="AB1594" s="57"/>
      <c r="AC1594" s="57"/>
      <c r="AD1594" s="57"/>
      <c r="AE1594" s="57"/>
      <c r="AF1594" s="64"/>
      <c r="AG1594" s="64"/>
      <c r="AH1594" s="64"/>
      <c r="AI1594" s="64"/>
      <c r="AJ1594" s="61"/>
      <c r="AL1594" s="62"/>
      <c r="AM1594" s="24"/>
      <c r="AS1594" s="24"/>
      <c r="AT1594" s="24"/>
      <c r="AU1594" s="24"/>
      <c r="AV1594" s="24"/>
      <c r="AW1594" s="24"/>
      <c r="AX1594" s="24"/>
      <c r="AZ1594" s="171"/>
      <c r="BA1594" s="171"/>
      <c r="BB1594" s="57"/>
      <c r="BC1594" s="203"/>
      <c r="BD1594" s="24"/>
      <c r="BE1594" s="151"/>
      <c r="BG1594" s="151"/>
      <c r="BI1594" s="151"/>
      <c r="BL1594" s="152"/>
    </row>
    <row r="1595" spans="1:64" s="169" customFormat="1">
      <c r="A1595" s="24"/>
      <c r="B1595" s="24"/>
      <c r="C1595" s="57"/>
      <c r="D1595" s="57"/>
      <c r="E1595" s="57"/>
      <c r="F1595" s="57"/>
      <c r="G1595" s="57"/>
      <c r="H1595" s="57"/>
      <c r="I1595" s="57"/>
      <c r="J1595" s="57"/>
      <c r="K1595" s="57"/>
      <c r="L1595" s="57"/>
      <c r="M1595" s="57"/>
      <c r="N1595" s="57"/>
      <c r="O1595" s="63"/>
      <c r="P1595" s="57"/>
      <c r="Q1595" s="57"/>
      <c r="R1595" s="57"/>
      <c r="S1595" s="57"/>
      <c r="T1595" s="57"/>
      <c r="U1595" s="57"/>
      <c r="V1595" s="57"/>
      <c r="W1595" s="57"/>
      <c r="X1595" s="57"/>
      <c r="Y1595" s="57"/>
      <c r="Z1595" s="57"/>
      <c r="AA1595" s="57"/>
      <c r="AB1595" s="57"/>
      <c r="AC1595" s="57"/>
      <c r="AD1595" s="57"/>
      <c r="AE1595" s="57"/>
      <c r="AF1595" s="64"/>
      <c r="AG1595" s="64"/>
      <c r="AH1595" s="64"/>
      <c r="AI1595" s="64"/>
      <c r="AJ1595" s="61"/>
      <c r="AL1595" s="62"/>
      <c r="AM1595" s="24"/>
      <c r="AS1595" s="24"/>
      <c r="AT1595" s="24"/>
      <c r="AU1595" s="24"/>
      <c r="AV1595" s="24"/>
      <c r="AW1595" s="24"/>
      <c r="AX1595" s="24"/>
      <c r="AZ1595" s="171"/>
      <c r="BA1595" s="171"/>
      <c r="BB1595" s="57"/>
      <c r="BC1595" s="203"/>
      <c r="BD1595" s="24"/>
      <c r="BE1595" s="151"/>
      <c r="BG1595" s="151"/>
      <c r="BI1595" s="151"/>
      <c r="BL1595" s="152"/>
    </row>
    <row r="1596" spans="1:64" s="169" customFormat="1">
      <c r="A1596" s="24"/>
      <c r="B1596" s="24"/>
      <c r="C1596" s="57"/>
      <c r="D1596" s="57"/>
      <c r="E1596" s="57"/>
      <c r="F1596" s="57"/>
      <c r="G1596" s="57"/>
      <c r="H1596" s="57"/>
      <c r="I1596" s="57"/>
      <c r="J1596" s="57"/>
      <c r="K1596" s="57"/>
      <c r="L1596" s="57"/>
      <c r="M1596" s="57"/>
      <c r="N1596" s="57"/>
      <c r="O1596" s="63"/>
      <c r="P1596" s="57"/>
      <c r="Q1596" s="57"/>
      <c r="R1596" s="57"/>
      <c r="S1596" s="57"/>
      <c r="T1596" s="57"/>
      <c r="U1596" s="57"/>
      <c r="V1596" s="57"/>
      <c r="W1596" s="57"/>
      <c r="X1596" s="57"/>
      <c r="Y1596" s="57"/>
      <c r="Z1596" s="57"/>
      <c r="AA1596" s="57"/>
      <c r="AB1596" s="57"/>
      <c r="AC1596" s="57"/>
      <c r="AD1596" s="57"/>
      <c r="AE1596" s="57"/>
      <c r="AF1596" s="64"/>
      <c r="AG1596" s="64"/>
      <c r="AH1596" s="64"/>
      <c r="AI1596" s="64"/>
      <c r="AJ1596" s="61"/>
      <c r="AL1596" s="62"/>
      <c r="AM1596" s="24"/>
      <c r="AS1596" s="24"/>
      <c r="AT1596" s="24"/>
      <c r="AU1596" s="24"/>
      <c r="AV1596" s="24"/>
      <c r="AW1596" s="24"/>
      <c r="AX1596" s="24"/>
      <c r="AZ1596" s="171"/>
      <c r="BA1596" s="171"/>
      <c r="BB1596" s="57"/>
      <c r="BC1596" s="203"/>
      <c r="BD1596" s="24"/>
      <c r="BE1596" s="151"/>
      <c r="BG1596" s="151"/>
      <c r="BI1596" s="151"/>
      <c r="BL1596" s="152"/>
    </row>
    <row r="1597" spans="1:64" s="169" customFormat="1">
      <c r="A1597" s="24"/>
      <c r="B1597" s="24"/>
      <c r="C1597" s="57"/>
      <c r="D1597" s="57"/>
      <c r="E1597" s="57"/>
      <c r="F1597" s="57"/>
      <c r="G1597" s="57"/>
      <c r="H1597" s="57"/>
      <c r="I1597" s="57"/>
      <c r="J1597" s="57"/>
      <c r="K1597" s="57"/>
      <c r="L1597" s="57"/>
      <c r="M1597" s="57"/>
      <c r="N1597" s="57"/>
      <c r="O1597" s="63"/>
      <c r="P1597" s="57"/>
      <c r="Q1597" s="57"/>
      <c r="R1597" s="57"/>
      <c r="S1597" s="57"/>
      <c r="T1597" s="57"/>
      <c r="U1597" s="57"/>
      <c r="V1597" s="57"/>
      <c r="W1597" s="57"/>
      <c r="X1597" s="57"/>
      <c r="Y1597" s="57"/>
      <c r="Z1597" s="57"/>
      <c r="AA1597" s="57"/>
      <c r="AB1597" s="57"/>
      <c r="AC1597" s="57"/>
      <c r="AD1597" s="57"/>
      <c r="AE1597" s="57"/>
      <c r="AF1597" s="64"/>
      <c r="AG1597" s="64"/>
      <c r="AH1597" s="64"/>
      <c r="AI1597" s="64"/>
      <c r="AJ1597" s="61"/>
      <c r="AL1597" s="62"/>
      <c r="AM1597" s="24"/>
      <c r="AS1597" s="24"/>
      <c r="AT1597" s="24"/>
      <c r="AU1597" s="24"/>
      <c r="AV1597" s="24"/>
      <c r="AW1597" s="24"/>
      <c r="AX1597" s="24"/>
      <c r="AZ1597" s="171"/>
      <c r="BA1597" s="171"/>
      <c r="BB1597" s="57"/>
      <c r="BC1597" s="203"/>
      <c r="BD1597" s="24"/>
      <c r="BE1597" s="151"/>
      <c r="BG1597" s="151"/>
      <c r="BI1597" s="151"/>
      <c r="BL1597" s="152"/>
    </row>
    <row r="1598" spans="1:64" s="169" customFormat="1">
      <c r="A1598" s="24"/>
      <c r="B1598" s="24"/>
      <c r="C1598" s="57"/>
      <c r="D1598" s="57"/>
      <c r="E1598" s="57"/>
      <c r="F1598" s="57"/>
      <c r="G1598" s="57"/>
      <c r="H1598" s="57"/>
      <c r="I1598" s="57"/>
      <c r="J1598" s="57"/>
      <c r="K1598" s="57"/>
      <c r="L1598" s="57"/>
      <c r="M1598" s="57"/>
      <c r="N1598" s="57"/>
      <c r="O1598" s="63"/>
      <c r="P1598" s="57"/>
      <c r="Q1598" s="57"/>
      <c r="R1598" s="57"/>
      <c r="S1598" s="57"/>
      <c r="T1598" s="57"/>
      <c r="U1598" s="57"/>
      <c r="V1598" s="57"/>
      <c r="W1598" s="57"/>
      <c r="X1598" s="57"/>
      <c r="Y1598" s="57"/>
      <c r="Z1598" s="57"/>
      <c r="AA1598" s="57"/>
      <c r="AB1598" s="57"/>
      <c r="AC1598" s="57"/>
      <c r="AD1598" s="57"/>
      <c r="AE1598" s="57"/>
      <c r="AF1598" s="64"/>
      <c r="AG1598" s="64"/>
      <c r="AH1598" s="64"/>
      <c r="AI1598" s="64"/>
      <c r="AJ1598" s="61"/>
      <c r="AL1598" s="62"/>
      <c r="AM1598" s="24"/>
      <c r="AS1598" s="24"/>
      <c r="AT1598" s="24"/>
      <c r="AU1598" s="24"/>
      <c r="AV1598" s="24"/>
      <c r="AW1598" s="24"/>
      <c r="AX1598" s="24"/>
      <c r="AZ1598" s="171"/>
      <c r="BA1598" s="171"/>
      <c r="BB1598" s="57"/>
      <c r="BC1598" s="203"/>
      <c r="BD1598" s="24"/>
      <c r="BE1598" s="151"/>
      <c r="BG1598" s="151"/>
      <c r="BI1598" s="151"/>
      <c r="BL1598" s="152"/>
    </row>
    <row r="1599" spans="1:64" s="169" customFormat="1">
      <c r="A1599" s="24"/>
      <c r="B1599" s="24"/>
      <c r="C1599" s="57"/>
      <c r="D1599" s="57"/>
      <c r="E1599" s="57"/>
      <c r="F1599" s="57"/>
      <c r="G1599" s="57"/>
      <c r="H1599" s="57"/>
      <c r="I1599" s="57"/>
      <c r="J1599" s="57"/>
      <c r="K1599" s="57"/>
      <c r="L1599" s="57"/>
      <c r="M1599" s="57"/>
      <c r="N1599" s="57"/>
      <c r="O1599" s="63"/>
      <c r="P1599" s="57"/>
      <c r="Q1599" s="57"/>
      <c r="R1599" s="57"/>
      <c r="S1599" s="57"/>
      <c r="T1599" s="57"/>
      <c r="U1599" s="57"/>
      <c r="V1599" s="57"/>
      <c r="W1599" s="57"/>
      <c r="X1599" s="57"/>
      <c r="Y1599" s="57"/>
      <c r="Z1599" s="57"/>
      <c r="AA1599" s="57"/>
      <c r="AB1599" s="57"/>
      <c r="AC1599" s="57"/>
      <c r="AD1599" s="57"/>
      <c r="AE1599" s="57"/>
      <c r="AF1599" s="64"/>
      <c r="AG1599" s="64"/>
      <c r="AH1599" s="64"/>
      <c r="AI1599" s="64"/>
      <c r="AJ1599" s="61"/>
      <c r="AL1599" s="62"/>
      <c r="AM1599" s="24"/>
      <c r="AS1599" s="24"/>
      <c r="AT1599" s="24"/>
      <c r="AU1599" s="24"/>
      <c r="AV1599" s="24"/>
      <c r="AW1599" s="24"/>
      <c r="AX1599" s="24"/>
      <c r="AZ1599" s="171"/>
      <c r="BA1599" s="171"/>
      <c r="BB1599" s="57"/>
      <c r="BC1599" s="203"/>
      <c r="BD1599" s="24"/>
      <c r="BE1599" s="151"/>
      <c r="BG1599" s="151"/>
      <c r="BI1599" s="151"/>
      <c r="BL1599" s="152"/>
    </row>
    <row r="1600" spans="1:64" s="169" customFormat="1">
      <c r="A1600" s="24"/>
      <c r="B1600" s="24"/>
      <c r="C1600" s="57"/>
      <c r="D1600" s="57"/>
      <c r="E1600" s="57"/>
      <c r="F1600" s="57"/>
      <c r="G1600" s="57"/>
      <c r="H1600" s="57"/>
      <c r="I1600" s="57"/>
      <c r="J1600" s="57"/>
      <c r="K1600" s="57"/>
      <c r="L1600" s="57"/>
      <c r="M1600" s="57"/>
      <c r="N1600" s="57"/>
      <c r="O1600" s="63"/>
      <c r="P1600" s="57"/>
      <c r="Q1600" s="57"/>
      <c r="R1600" s="57"/>
      <c r="S1600" s="57"/>
      <c r="T1600" s="57"/>
      <c r="U1600" s="57"/>
      <c r="V1600" s="57"/>
      <c r="W1600" s="57"/>
      <c r="X1600" s="57"/>
      <c r="Y1600" s="57"/>
      <c r="Z1600" s="57"/>
      <c r="AA1600" s="57"/>
      <c r="AB1600" s="57"/>
      <c r="AC1600" s="57"/>
      <c r="AD1600" s="57"/>
      <c r="AE1600" s="57"/>
      <c r="AF1600" s="64"/>
      <c r="AG1600" s="64"/>
      <c r="AH1600" s="64"/>
      <c r="AI1600" s="64"/>
      <c r="AJ1600" s="61"/>
      <c r="AL1600" s="62"/>
      <c r="AM1600" s="24"/>
      <c r="AS1600" s="24"/>
      <c r="AT1600" s="24"/>
      <c r="AU1600" s="24"/>
      <c r="AV1600" s="24"/>
      <c r="AW1600" s="24"/>
      <c r="AX1600" s="24"/>
      <c r="AZ1600" s="171"/>
      <c r="BA1600" s="171"/>
      <c r="BB1600" s="57"/>
      <c r="BC1600" s="203"/>
      <c r="BD1600" s="24"/>
      <c r="BE1600" s="151"/>
      <c r="BG1600" s="151"/>
      <c r="BI1600" s="151"/>
      <c r="BL1600" s="152"/>
    </row>
    <row r="1601" spans="1:64" s="169" customFormat="1">
      <c r="A1601" s="24"/>
      <c r="B1601" s="24"/>
      <c r="C1601" s="57"/>
      <c r="D1601" s="57"/>
      <c r="E1601" s="57"/>
      <c r="F1601" s="57"/>
      <c r="G1601" s="57"/>
      <c r="H1601" s="57"/>
      <c r="I1601" s="57"/>
      <c r="J1601" s="57"/>
      <c r="K1601" s="57"/>
      <c r="L1601" s="57"/>
      <c r="M1601" s="57"/>
      <c r="N1601" s="57"/>
      <c r="O1601" s="63"/>
      <c r="P1601" s="57"/>
      <c r="Q1601" s="57"/>
      <c r="R1601" s="57"/>
      <c r="S1601" s="57"/>
      <c r="T1601" s="57"/>
      <c r="U1601" s="57"/>
      <c r="V1601" s="57"/>
      <c r="W1601" s="57"/>
      <c r="X1601" s="57"/>
      <c r="Y1601" s="57"/>
      <c r="Z1601" s="57"/>
      <c r="AA1601" s="57"/>
      <c r="AB1601" s="57"/>
      <c r="AC1601" s="57"/>
      <c r="AD1601" s="57"/>
      <c r="AE1601" s="57"/>
      <c r="AF1601" s="64"/>
      <c r="AG1601" s="64"/>
      <c r="AH1601" s="64"/>
      <c r="AI1601" s="64"/>
      <c r="AJ1601" s="61"/>
      <c r="AL1601" s="62"/>
      <c r="AM1601" s="24"/>
      <c r="AS1601" s="24"/>
      <c r="AT1601" s="24"/>
      <c r="AU1601" s="24"/>
      <c r="AV1601" s="24"/>
      <c r="AW1601" s="24"/>
      <c r="AX1601" s="24"/>
      <c r="AZ1601" s="171"/>
      <c r="BA1601" s="171"/>
      <c r="BB1601" s="57"/>
      <c r="BC1601" s="203"/>
      <c r="BD1601" s="24"/>
      <c r="BE1601" s="151"/>
      <c r="BG1601" s="151"/>
      <c r="BI1601" s="151"/>
      <c r="BL1601" s="152"/>
    </row>
    <row r="1602" spans="1:64" s="169" customFormat="1">
      <c r="A1602" s="24"/>
      <c r="B1602" s="24"/>
      <c r="C1602" s="57"/>
      <c r="D1602" s="57"/>
      <c r="E1602" s="57"/>
      <c r="F1602" s="57"/>
      <c r="G1602" s="57"/>
      <c r="H1602" s="57"/>
      <c r="I1602" s="57"/>
      <c r="J1602" s="57"/>
      <c r="K1602" s="57"/>
      <c r="L1602" s="57"/>
      <c r="M1602" s="57"/>
      <c r="N1602" s="57"/>
      <c r="O1602" s="63"/>
      <c r="P1602" s="57"/>
      <c r="Q1602" s="57"/>
      <c r="R1602" s="57"/>
      <c r="S1602" s="57"/>
      <c r="T1602" s="57"/>
      <c r="U1602" s="57"/>
      <c r="V1602" s="57"/>
      <c r="W1602" s="57"/>
      <c r="X1602" s="57"/>
      <c r="Y1602" s="57"/>
      <c r="Z1602" s="57"/>
      <c r="AA1602" s="57"/>
      <c r="AB1602" s="57"/>
      <c r="AC1602" s="57"/>
      <c r="AD1602" s="57"/>
      <c r="AE1602" s="57"/>
      <c r="AF1602" s="64"/>
      <c r="AG1602" s="64"/>
      <c r="AH1602" s="64"/>
      <c r="AI1602" s="64"/>
      <c r="AJ1602" s="61"/>
      <c r="AL1602" s="62"/>
      <c r="AM1602" s="24"/>
      <c r="AS1602" s="24"/>
      <c r="AT1602" s="24"/>
      <c r="AU1602" s="24"/>
      <c r="AV1602" s="24"/>
      <c r="AW1602" s="24"/>
      <c r="AX1602" s="24"/>
      <c r="AZ1602" s="171"/>
      <c r="BA1602" s="171"/>
      <c r="BB1602" s="57"/>
      <c r="BC1602" s="203"/>
      <c r="BD1602" s="24"/>
      <c r="BE1602" s="151"/>
      <c r="BG1602" s="151"/>
      <c r="BI1602" s="151"/>
      <c r="BL1602" s="152"/>
    </row>
    <row r="1603" spans="1:64" s="169" customFormat="1">
      <c r="A1603" s="24"/>
      <c r="B1603" s="24"/>
      <c r="C1603" s="57"/>
      <c r="D1603" s="57"/>
      <c r="E1603" s="57"/>
      <c r="F1603" s="57"/>
      <c r="G1603" s="57"/>
      <c r="H1603" s="57"/>
      <c r="I1603" s="57"/>
      <c r="J1603" s="57"/>
      <c r="K1603" s="57"/>
      <c r="L1603" s="57"/>
      <c r="M1603" s="57"/>
      <c r="N1603" s="57"/>
      <c r="O1603" s="63"/>
      <c r="P1603" s="57"/>
      <c r="Q1603" s="57"/>
      <c r="R1603" s="57"/>
      <c r="S1603" s="57"/>
      <c r="T1603" s="57"/>
      <c r="U1603" s="57"/>
      <c r="V1603" s="57"/>
      <c r="W1603" s="57"/>
      <c r="X1603" s="57"/>
      <c r="Y1603" s="57"/>
      <c r="Z1603" s="57"/>
      <c r="AA1603" s="57"/>
      <c r="AB1603" s="57"/>
      <c r="AC1603" s="57"/>
      <c r="AD1603" s="57"/>
      <c r="AE1603" s="57"/>
      <c r="AF1603" s="64"/>
      <c r="AG1603" s="64"/>
      <c r="AH1603" s="64"/>
      <c r="AI1603" s="64"/>
      <c r="AJ1603" s="61"/>
      <c r="AL1603" s="62"/>
      <c r="AM1603" s="24"/>
      <c r="AS1603" s="24"/>
      <c r="AT1603" s="24"/>
      <c r="AU1603" s="24"/>
      <c r="AV1603" s="24"/>
      <c r="AW1603" s="24"/>
      <c r="AX1603" s="24"/>
      <c r="AZ1603" s="171"/>
      <c r="BA1603" s="171"/>
      <c r="BB1603" s="57"/>
      <c r="BC1603" s="203"/>
      <c r="BD1603" s="24"/>
      <c r="BE1603" s="151"/>
      <c r="BG1603" s="151"/>
      <c r="BI1603" s="151"/>
      <c r="BL1603" s="152"/>
    </row>
    <row r="1604" spans="1:64" s="169" customFormat="1">
      <c r="A1604" s="24"/>
      <c r="B1604" s="24"/>
      <c r="C1604" s="57"/>
      <c r="D1604" s="57"/>
      <c r="E1604" s="57"/>
      <c r="F1604" s="57"/>
      <c r="G1604" s="57"/>
      <c r="H1604" s="57"/>
      <c r="I1604" s="57"/>
      <c r="J1604" s="57"/>
      <c r="K1604" s="57"/>
      <c r="L1604" s="57"/>
      <c r="M1604" s="57"/>
      <c r="N1604" s="57"/>
      <c r="O1604" s="63"/>
      <c r="P1604" s="57"/>
      <c r="Q1604" s="57"/>
      <c r="R1604" s="57"/>
      <c r="S1604" s="57"/>
      <c r="T1604" s="57"/>
      <c r="U1604" s="57"/>
      <c r="V1604" s="57"/>
      <c r="W1604" s="57"/>
      <c r="X1604" s="57"/>
      <c r="Y1604" s="57"/>
      <c r="Z1604" s="57"/>
      <c r="AA1604" s="57"/>
      <c r="AB1604" s="57"/>
      <c r="AC1604" s="57"/>
      <c r="AD1604" s="57"/>
      <c r="AE1604" s="57"/>
      <c r="AF1604" s="64"/>
      <c r="AG1604" s="64"/>
      <c r="AH1604" s="64"/>
      <c r="AI1604" s="64"/>
      <c r="AJ1604" s="61"/>
      <c r="AL1604" s="62"/>
      <c r="AM1604" s="24"/>
      <c r="AS1604" s="24"/>
      <c r="AT1604" s="24"/>
      <c r="AU1604" s="24"/>
      <c r="AV1604" s="24"/>
      <c r="AW1604" s="24"/>
      <c r="AX1604" s="24"/>
      <c r="AZ1604" s="171"/>
      <c r="BA1604" s="171"/>
      <c r="BB1604" s="57"/>
      <c r="BC1604" s="203"/>
      <c r="BD1604" s="24"/>
      <c r="BE1604" s="151"/>
      <c r="BG1604" s="151"/>
      <c r="BI1604" s="151"/>
      <c r="BL1604" s="152"/>
    </row>
    <row r="1605" spans="1:64" s="169" customFormat="1">
      <c r="A1605" s="24"/>
      <c r="B1605" s="24"/>
      <c r="C1605" s="57"/>
      <c r="D1605" s="57"/>
      <c r="E1605" s="57"/>
      <c r="F1605" s="57"/>
      <c r="G1605" s="57"/>
      <c r="H1605" s="57"/>
      <c r="I1605" s="57"/>
      <c r="J1605" s="57"/>
      <c r="K1605" s="57"/>
      <c r="L1605" s="57"/>
      <c r="M1605" s="57"/>
      <c r="N1605" s="57"/>
      <c r="O1605" s="63"/>
      <c r="P1605" s="57"/>
      <c r="Q1605" s="57"/>
      <c r="R1605" s="57"/>
      <c r="S1605" s="57"/>
      <c r="T1605" s="57"/>
      <c r="U1605" s="57"/>
      <c r="V1605" s="57"/>
      <c r="W1605" s="57"/>
      <c r="X1605" s="57"/>
      <c r="Y1605" s="57"/>
      <c r="Z1605" s="57"/>
      <c r="AA1605" s="57"/>
      <c r="AB1605" s="57"/>
      <c r="AC1605" s="57"/>
      <c r="AD1605" s="57"/>
      <c r="AE1605" s="57"/>
      <c r="AF1605" s="64"/>
      <c r="AG1605" s="64"/>
      <c r="AH1605" s="64"/>
      <c r="AI1605" s="64"/>
      <c r="AJ1605" s="61"/>
      <c r="AL1605" s="62"/>
      <c r="AM1605" s="24"/>
      <c r="AS1605" s="24"/>
      <c r="AT1605" s="24"/>
      <c r="AU1605" s="24"/>
      <c r="AV1605" s="24"/>
      <c r="AW1605" s="24"/>
      <c r="AX1605" s="24"/>
      <c r="AZ1605" s="171"/>
      <c r="BA1605" s="171"/>
      <c r="BB1605" s="57"/>
      <c r="BC1605" s="203"/>
      <c r="BD1605" s="24"/>
      <c r="BE1605" s="151"/>
      <c r="BG1605" s="151"/>
      <c r="BI1605" s="151"/>
      <c r="BL1605" s="152"/>
    </row>
    <row r="1606" spans="1:64" s="169" customFormat="1">
      <c r="A1606" s="24"/>
      <c r="B1606" s="24"/>
      <c r="C1606" s="57"/>
      <c r="D1606" s="57"/>
      <c r="E1606" s="57"/>
      <c r="F1606" s="57"/>
      <c r="G1606" s="57"/>
      <c r="H1606" s="57"/>
      <c r="I1606" s="57"/>
      <c r="J1606" s="57"/>
      <c r="K1606" s="57"/>
      <c r="L1606" s="57"/>
      <c r="M1606" s="57"/>
      <c r="N1606" s="57"/>
      <c r="O1606" s="63"/>
      <c r="P1606" s="57"/>
      <c r="Q1606" s="57"/>
      <c r="R1606" s="57"/>
      <c r="S1606" s="57"/>
      <c r="T1606" s="57"/>
      <c r="U1606" s="57"/>
      <c r="V1606" s="57"/>
      <c r="W1606" s="57"/>
      <c r="X1606" s="57"/>
      <c r="Y1606" s="57"/>
      <c r="Z1606" s="57"/>
      <c r="AA1606" s="57"/>
      <c r="AB1606" s="57"/>
      <c r="AC1606" s="57"/>
      <c r="AD1606" s="57"/>
      <c r="AE1606" s="57"/>
      <c r="AF1606" s="64"/>
      <c r="AG1606" s="64"/>
      <c r="AH1606" s="64"/>
      <c r="AI1606" s="64"/>
      <c r="AJ1606" s="61"/>
      <c r="AL1606" s="62"/>
      <c r="AM1606" s="24"/>
      <c r="AS1606" s="24"/>
      <c r="AT1606" s="24"/>
      <c r="AU1606" s="24"/>
      <c r="AV1606" s="24"/>
      <c r="AW1606" s="24"/>
      <c r="AX1606" s="24"/>
      <c r="AZ1606" s="171"/>
      <c r="BA1606" s="171"/>
      <c r="BB1606" s="57"/>
      <c r="BC1606" s="203"/>
      <c r="BD1606" s="24"/>
      <c r="BE1606" s="151"/>
      <c r="BG1606" s="151"/>
      <c r="BI1606" s="151"/>
      <c r="BL1606" s="152"/>
    </row>
    <row r="1607" spans="1:64" s="169" customFormat="1">
      <c r="A1607" s="24"/>
      <c r="B1607" s="24"/>
      <c r="C1607" s="57"/>
      <c r="D1607" s="57"/>
      <c r="E1607" s="57"/>
      <c r="F1607" s="57"/>
      <c r="G1607" s="57"/>
      <c r="H1607" s="57"/>
      <c r="I1607" s="57"/>
      <c r="J1607" s="57"/>
      <c r="K1607" s="57"/>
      <c r="L1607" s="57"/>
      <c r="M1607" s="57"/>
      <c r="N1607" s="57"/>
      <c r="O1607" s="63"/>
      <c r="P1607" s="57"/>
      <c r="Q1607" s="57"/>
      <c r="R1607" s="57"/>
      <c r="S1607" s="57"/>
      <c r="T1607" s="57"/>
      <c r="U1607" s="57"/>
      <c r="V1607" s="57"/>
      <c r="W1607" s="57"/>
      <c r="X1607" s="57"/>
      <c r="Y1607" s="57"/>
      <c r="Z1607" s="57"/>
      <c r="AA1607" s="57"/>
      <c r="AB1607" s="57"/>
      <c r="AC1607" s="57"/>
      <c r="AD1607" s="57"/>
      <c r="AE1607" s="57"/>
      <c r="AF1607" s="64"/>
      <c r="AG1607" s="64"/>
      <c r="AH1607" s="64"/>
      <c r="AI1607" s="64"/>
      <c r="AJ1607" s="61"/>
      <c r="AL1607" s="62"/>
      <c r="AM1607" s="24"/>
      <c r="AS1607" s="24"/>
      <c r="AT1607" s="24"/>
      <c r="AU1607" s="24"/>
      <c r="AV1607" s="24"/>
      <c r="AW1607" s="24"/>
      <c r="AX1607" s="24"/>
      <c r="AZ1607" s="171"/>
      <c r="BA1607" s="171"/>
      <c r="BB1607" s="57"/>
      <c r="BC1607" s="203"/>
      <c r="BD1607" s="24"/>
      <c r="BE1607" s="151"/>
      <c r="BG1607" s="151"/>
      <c r="BI1607" s="151"/>
      <c r="BL1607" s="152"/>
    </row>
    <row r="1608" spans="1:64" s="169" customFormat="1">
      <c r="A1608" s="24"/>
      <c r="B1608" s="24"/>
      <c r="C1608" s="57"/>
      <c r="D1608" s="57"/>
      <c r="E1608" s="57"/>
      <c r="F1608" s="57"/>
      <c r="G1608" s="57"/>
      <c r="H1608" s="57"/>
      <c r="I1608" s="57"/>
      <c r="J1608" s="57"/>
      <c r="K1608" s="57"/>
      <c r="L1608" s="57"/>
      <c r="M1608" s="57"/>
      <c r="N1608" s="57"/>
      <c r="O1608" s="63"/>
      <c r="P1608" s="57"/>
      <c r="Q1608" s="57"/>
      <c r="R1608" s="57"/>
      <c r="S1608" s="57"/>
      <c r="T1608" s="57"/>
      <c r="U1608" s="57"/>
      <c r="V1608" s="57"/>
      <c r="W1608" s="57"/>
      <c r="X1608" s="57"/>
      <c r="Y1608" s="57"/>
      <c r="Z1608" s="57"/>
      <c r="AA1608" s="57"/>
      <c r="AB1608" s="57"/>
      <c r="AC1608" s="57"/>
      <c r="AD1608" s="57"/>
      <c r="AE1608" s="57"/>
      <c r="AF1608" s="64"/>
      <c r="AG1608" s="64"/>
      <c r="AH1608" s="64"/>
      <c r="AI1608" s="64"/>
      <c r="AJ1608" s="61"/>
      <c r="AL1608" s="62"/>
      <c r="AM1608" s="24"/>
      <c r="AS1608" s="24"/>
      <c r="AT1608" s="24"/>
      <c r="AU1608" s="24"/>
      <c r="AV1608" s="24"/>
      <c r="AW1608" s="24"/>
      <c r="AX1608" s="24"/>
      <c r="AZ1608" s="171"/>
      <c r="BA1608" s="171"/>
      <c r="BB1608" s="57"/>
      <c r="BC1608" s="203"/>
      <c r="BD1608" s="24"/>
      <c r="BE1608" s="151"/>
      <c r="BG1608" s="151"/>
      <c r="BI1608" s="151"/>
      <c r="BL1608" s="152"/>
    </row>
    <row r="1609" spans="1:64" s="169" customFormat="1">
      <c r="A1609" s="24"/>
      <c r="B1609" s="24"/>
      <c r="C1609" s="57"/>
      <c r="D1609" s="57"/>
      <c r="E1609" s="57"/>
      <c r="F1609" s="57"/>
      <c r="G1609" s="57"/>
      <c r="H1609" s="57"/>
      <c r="I1609" s="57"/>
      <c r="J1609" s="57"/>
      <c r="K1609" s="57"/>
      <c r="L1609" s="57"/>
      <c r="M1609" s="57"/>
      <c r="N1609" s="57"/>
      <c r="O1609" s="63"/>
      <c r="P1609" s="57"/>
      <c r="Q1609" s="57"/>
      <c r="R1609" s="57"/>
      <c r="S1609" s="57"/>
      <c r="T1609" s="57"/>
      <c r="U1609" s="57"/>
      <c r="V1609" s="57"/>
      <c r="W1609" s="57"/>
      <c r="X1609" s="57"/>
      <c r="Y1609" s="57"/>
      <c r="Z1609" s="57"/>
      <c r="AA1609" s="57"/>
      <c r="AB1609" s="57"/>
      <c r="AC1609" s="57"/>
      <c r="AD1609" s="57"/>
      <c r="AE1609" s="57"/>
      <c r="AF1609" s="64"/>
      <c r="AG1609" s="64"/>
      <c r="AH1609" s="64"/>
      <c r="AI1609" s="64"/>
      <c r="AJ1609" s="61"/>
      <c r="AL1609" s="62"/>
      <c r="AM1609" s="24"/>
      <c r="AS1609" s="24"/>
      <c r="AT1609" s="24"/>
      <c r="AU1609" s="24"/>
      <c r="AV1609" s="24"/>
      <c r="AW1609" s="24"/>
      <c r="AX1609" s="24"/>
      <c r="AZ1609" s="171"/>
      <c r="BA1609" s="171"/>
      <c r="BB1609" s="57"/>
      <c r="BC1609" s="203"/>
      <c r="BD1609" s="24"/>
      <c r="BE1609" s="151"/>
      <c r="BG1609" s="151"/>
      <c r="BI1609" s="151"/>
      <c r="BL1609" s="152"/>
    </row>
    <row r="1610" spans="1:64" s="169" customFormat="1">
      <c r="A1610" s="24"/>
      <c r="B1610" s="24"/>
      <c r="C1610" s="57"/>
      <c r="D1610" s="57"/>
      <c r="E1610" s="57"/>
      <c r="F1610" s="57"/>
      <c r="G1610" s="57"/>
      <c r="H1610" s="57"/>
      <c r="I1610" s="57"/>
      <c r="J1610" s="57"/>
      <c r="K1610" s="57"/>
      <c r="L1610" s="57"/>
      <c r="M1610" s="57"/>
      <c r="N1610" s="57"/>
      <c r="O1610" s="63"/>
      <c r="P1610" s="57"/>
      <c r="Q1610" s="57"/>
      <c r="R1610" s="57"/>
      <c r="S1610" s="57"/>
      <c r="T1610" s="57"/>
      <c r="U1610" s="57"/>
      <c r="V1610" s="57"/>
      <c r="W1610" s="57"/>
      <c r="X1610" s="57"/>
      <c r="Y1610" s="57"/>
      <c r="Z1610" s="57"/>
      <c r="AA1610" s="57"/>
      <c r="AB1610" s="57"/>
      <c r="AC1610" s="57"/>
      <c r="AD1610" s="57"/>
      <c r="AE1610" s="57"/>
      <c r="AF1610" s="64"/>
      <c r="AG1610" s="64"/>
      <c r="AH1610" s="64"/>
      <c r="AI1610" s="64"/>
      <c r="AJ1610" s="61"/>
      <c r="AL1610" s="62"/>
      <c r="AM1610" s="24"/>
      <c r="AS1610" s="24"/>
      <c r="AT1610" s="24"/>
      <c r="AU1610" s="24"/>
      <c r="AV1610" s="24"/>
      <c r="AW1610" s="24"/>
      <c r="AX1610" s="24"/>
      <c r="AZ1610" s="171"/>
      <c r="BA1610" s="171"/>
      <c r="BB1610" s="57"/>
      <c r="BC1610" s="203"/>
      <c r="BD1610" s="24"/>
      <c r="BE1610" s="151"/>
      <c r="BG1610" s="151"/>
      <c r="BI1610" s="151"/>
      <c r="BL1610" s="152"/>
    </row>
    <row r="1611" spans="1:64" s="169" customFormat="1">
      <c r="A1611" s="24"/>
      <c r="B1611" s="24"/>
      <c r="C1611" s="57"/>
      <c r="D1611" s="57"/>
      <c r="E1611" s="57"/>
      <c r="F1611" s="57"/>
      <c r="G1611" s="57"/>
      <c r="H1611" s="57"/>
      <c r="I1611" s="57"/>
      <c r="J1611" s="57"/>
      <c r="K1611" s="57"/>
      <c r="L1611" s="57"/>
      <c r="M1611" s="57"/>
      <c r="N1611" s="57"/>
      <c r="O1611" s="63"/>
      <c r="P1611" s="57"/>
      <c r="Q1611" s="57"/>
      <c r="R1611" s="57"/>
      <c r="S1611" s="57"/>
      <c r="T1611" s="57"/>
      <c r="U1611" s="57"/>
      <c r="V1611" s="57"/>
      <c r="W1611" s="57"/>
      <c r="X1611" s="57"/>
      <c r="Y1611" s="57"/>
      <c r="Z1611" s="57"/>
      <c r="AA1611" s="57"/>
      <c r="AB1611" s="57"/>
      <c r="AC1611" s="57"/>
      <c r="AD1611" s="57"/>
      <c r="AE1611" s="57"/>
      <c r="AF1611" s="64"/>
      <c r="AG1611" s="64"/>
      <c r="AH1611" s="64"/>
      <c r="AI1611" s="64"/>
      <c r="AJ1611" s="61"/>
      <c r="AL1611" s="62"/>
      <c r="AM1611" s="24"/>
      <c r="AS1611" s="24"/>
      <c r="AT1611" s="24"/>
      <c r="AU1611" s="24"/>
      <c r="AV1611" s="24"/>
      <c r="AW1611" s="24"/>
      <c r="AX1611" s="24"/>
      <c r="AZ1611" s="171"/>
      <c r="BA1611" s="171"/>
      <c r="BB1611" s="57"/>
      <c r="BC1611" s="203"/>
      <c r="BD1611" s="24"/>
      <c r="BE1611" s="151"/>
      <c r="BG1611" s="151"/>
      <c r="BI1611" s="151"/>
      <c r="BL1611" s="152"/>
    </row>
    <row r="1612" spans="1:64" s="169" customFormat="1">
      <c r="A1612" s="24"/>
      <c r="B1612" s="24"/>
      <c r="C1612" s="57"/>
      <c r="D1612" s="57"/>
      <c r="E1612" s="57"/>
      <c r="F1612" s="57"/>
      <c r="G1612" s="57"/>
      <c r="H1612" s="57"/>
      <c r="I1612" s="57"/>
      <c r="J1612" s="57"/>
      <c r="K1612" s="57"/>
      <c r="L1612" s="57"/>
      <c r="M1612" s="57"/>
      <c r="N1612" s="57"/>
      <c r="O1612" s="63"/>
      <c r="P1612" s="57"/>
      <c r="Q1612" s="57"/>
      <c r="R1612" s="57"/>
      <c r="S1612" s="57"/>
      <c r="T1612" s="57"/>
      <c r="U1612" s="57"/>
      <c r="V1612" s="57"/>
      <c r="W1612" s="57"/>
      <c r="X1612" s="57"/>
      <c r="Y1612" s="57"/>
      <c r="Z1612" s="57"/>
      <c r="AA1612" s="57"/>
      <c r="AB1612" s="57"/>
      <c r="AC1612" s="57"/>
      <c r="AD1612" s="57"/>
      <c r="AE1612" s="57"/>
      <c r="AF1612" s="64"/>
      <c r="AG1612" s="64"/>
      <c r="AH1612" s="64"/>
      <c r="AI1612" s="64"/>
      <c r="AJ1612" s="61"/>
      <c r="AL1612" s="62"/>
      <c r="AM1612" s="24"/>
      <c r="AS1612" s="24"/>
      <c r="AT1612" s="24"/>
      <c r="AU1612" s="24"/>
      <c r="AV1612" s="24"/>
      <c r="AW1612" s="24"/>
      <c r="AX1612" s="24"/>
      <c r="AZ1612" s="171"/>
      <c r="BA1612" s="171"/>
      <c r="BB1612" s="57"/>
      <c r="BC1612" s="203"/>
      <c r="BD1612" s="24"/>
      <c r="BE1612" s="151"/>
      <c r="BG1612" s="151"/>
      <c r="BI1612" s="151"/>
      <c r="BL1612" s="152"/>
    </row>
    <row r="1613" spans="1:64" s="169" customFormat="1">
      <c r="A1613" s="24"/>
      <c r="B1613" s="24"/>
      <c r="C1613" s="57"/>
      <c r="D1613" s="57"/>
      <c r="E1613" s="57"/>
      <c r="F1613" s="57"/>
      <c r="G1613" s="57"/>
      <c r="H1613" s="57"/>
      <c r="I1613" s="57"/>
      <c r="J1613" s="57"/>
      <c r="K1613" s="57"/>
      <c r="L1613" s="57"/>
      <c r="M1613" s="57"/>
      <c r="N1613" s="57"/>
      <c r="O1613" s="63"/>
      <c r="P1613" s="57"/>
      <c r="Q1613" s="57"/>
      <c r="R1613" s="57"/>
      <c r="S1613" s="57"/>
      <c r="T1613" s="57"/>
      <c r="U1613" s="57"/>
      <c r="V1613" s="57"/>
      <c r="W1613" s="57"/>
      <c r="X1613" s="57"/>
      <c r="Y1613" s="57"/>
      <c r="Z1613" s="57"/>
      <c r="AA1613" s="57"/>
      <c r="AB1613" s="57"/>
      <c r="AC1613" s="57"/>
      <c r="AD1613" s="57"/>
      <c r="AE1613" s="57"/>
      <c r="AF1613" s="64"/>
      <c r="AG1613" s="64"/>
      <c r="AH1613" s="64"/>
      <c r="AI1613" s="64"/>
      <c r="AJ1613" s="61"/>
      <c r="AL1613" s="62"/>
      <c r="AM1613" s="24"/>
      <c r="AS1613" s="24"/>
      <c r="AT1613" s="24"/>
      <c r="AU1613" s="24"/>
      <c r="AV1613" s="24"/>
      <c r="AW1613" s="24"/>
      <c r="AX1613" s="24"/>
      <c r="AZ1613" s="171"/>
      <c r="BA1613" s="171"/>
      <c r="BB1613" s="57"/>
      <c r="BC1613" s="203"/>
      <c r="BD1613" s="24"/>
      <c r="BE1613" s="151"/>
      <c r="BG1613" s="151"/>
      <c r="BI1613" s="151"/>
      <c r="BL1613" s="152"/>
    </row>
    <row r="1614" spans="1:64" s="169" customFormat="1">
      <c r="A1614" s="24"/>
      <c r="B1614" s="24"/>
      <c r="C1614" s="57"/>
      <c r="D1614" s="57"/>
      <c r="E1614" s="57"/>
      <c r="F1614" s="57"/>
      <c r="G1614" s="57"/>
      <c r="H1614" s="57"/>
      <c r="I1614" s="57"/>
      <c r="J1614" s="57"/>
      <c r="K1614" s="57"/>
      <c r="L1614" s="57"/>
      <c r="M1614" s="57"/>
      <c r="N1614" s="57"/>
      <c r="O1614" s="63"/>
      <c r="P1614" s="57"/>
      <c r="Q1614" s="57"/>
      <c r="R1614" s="57"/>
      <c r="S1614" s="57"/>
      <c r="T1614" s="57"/>
      <c r="U1614" s="57"/>
      <c r="V1614" s="57"/>
      <c r="W1614" s="57"/>
      <c r="X1614" s="57"/>
      <c r="Y1614" s="57"/>
      <c r="Z1614" s="57"/>
      <c r="AA1614" s="57"/>
      <c r="AB1614" s="57"/>
      <c r="AC1614" s="57"/>
      <c r="AD1614" s="57"/>
      <c r="AE1614" s="57"/>
      <c r="AF1614" s="64"/>
      <c r="AG1614" s="64"/>
      <c r="AH1614" s="64"/>
      <c r="AI1614" s="64"/>
      <c r="AJ1614" s="61"/>
      <c r="AL1614" s="62"/>
      <c r="AM1614" s="24"/>
      <c r="AS1614" s="24"/>
      <c r="AT1614" s="24"/>
      <c r="AU1614" s="24"/>
      <c r="AV1614" s="24"/>
      <c r="AW1614" s="24"/>
      <c r="AX1614" s="24"/>
      <c r="AZ1614" s="171"/>
      <c r="BA1614" s="171"/>
      <c r="BB1614" s="57"/>
      <c r="BC1614" s="203"/>
      <c r="BD1614" s="24"/>
      <c r="BE1614" s="151"/>
      <c r="BG1614" s="151"/>
      <c r="BI1614" s="151"/>
      <c r="BL1614" s="152"/>
    </row>
    <row r="1615" spans="1:64" s="169" customFormat="1">
      <c r="A1615" s="24"/>
      <c r="B1615" s="24"/>
      <c r="C1615" s="57"/>
      <c r="D1615" s="57"/>
      <c r="E1615" s="57"/>
      <c r="F1615" s="57"/>
      <c r="G1615" s="57"/>
      <c r="H1615" s="57"/>
      <c r="I1615" s="57"/>
      <c r="J1615" s="57"/>
      <c r="K1615" s="57"/>
      <c r="L1615" s="57"/>
      <c r="M1615" s="57"/>
      <c r="N1615" s="57"/>
      <c r="O1615" s="63"/>
      <c r="P1615" s="57"/>
      <c r="Q1615" s="57"/>
      <c r="R1615" s="57"/>
      <c r="S1615" s="57"/>
      <c r="T1615" s="57"/>
      <c r="U1615" s="57"/>
      <c r="V1615" s="57"/>
      <c r="W1615" s="57"/>
      <c r="X1615" s="57"/>
      <c r="Y1615" s="57"/>
      <c r="Z1615" s="57"/>
      <c r="AA1615" s="57"/>
      <c r="AB1615" s="57"/>
      <c r="AC1615" s="57"/>
      <c r="AD1615" s="57"/>
      <c r="AE1615" s="57"/>
      <c r="AF1615" s="64"/>
      <c r="AG1615" s="64"/>
      <c r="AH1615" s="64"/>
      <c r="AI1615" s="64"/>
      <c r="AJ1615" s="61"/>
      <c r="AL1615" s="62"/>
      <c r="AM1615" s="24"/>
      <c r="AS1615" s="24"/>
      <c r="AT1615" s="24"/>
      <c r="AU1615" s="24"/>
      <c r="AV1615" s="24"/>
      <c r="AW1615" s="24"/>
      <c r="AX1615" s="24"/>
      <c r="AZ1615" s="171"/>
      <c r="BA1615" s="171"/>
      <c r="BB1615" s="57"/>
      <c r="BC1615" s="203"/>
      <c r="BD1615" s="24"/>
      <c r="BE1615" s="151"/>
      <c r="BG1615" s="151"/>
      <c r="BI1615" s="151"/>
      <c r="BL1615" s="152"/>
    </row>
    <row r="1616" spans="1:64" s="169" customFormat="1">
      <c r="A1616" s="24"/>
      <c r="B1616" s="24"/>
      <c r="C1616" s="57"/>
      <c r="D1616" s="57"/>
      <c r="E1616" s="57"/>
      <c r="F1616" s="57"/>
      <c r="G1616" s="57"/>
      <c r="H1616" s="57"/>
      <c r="I1616" s="57"/>
      <c r="J1616" s="57"/>
      <c r="K1616" s="57"/>
      <c r="L1616" s="57"/>
      <c r="M1616" s="57"/>
      <c r="N1616" s="57"/>
      <c r="O1616" s="63"/>
      <c r="P1616" s="57"/>
      <c r="Q1616" s="57"/>
      <c r="R1616" s="57"/>
      <c r="S1616" s="57"/>
      <c r="T1616" s="57"/>
      <c r="U1616" s="57"/>
      <c r="V1616" s="57"/>
      <c r="W1616" s="57"/>
      <c r="X1616" s="57"/>
      <c r="Y1616" s="57"/>
      <c r="Z1616" s="57"/>
      <c r="AA1616" s="57"/>
      <c r="AB1616" s="57"/>
      <c r="AC1616" s="57"/>
      <c r="AD1616" s="57"/>
      <c r="AE1616" s="57"/>
      <c r="AF1616" s="64"/>
      <c r="AG1616" s="64"/>
      <c r="AH1616" s="64"/>
      <c r="AI1616" s="64"/>
      <c r="AJ1616" s="61"/>
      <c r="AL1616" s="62"/>
      <c r="AM1616" s="24"/>
      <c r="AS1616" s="24"/>
      <c r="AT1616" s="24"/>
      <c r="AU1616" s="24"/>
      <c r="AV1616" s="24"/>
      <c r="AW1616" s="24"/>
      <c r="AX1616" s="24"/>
      <c r="AZ1616" s="171"/>
      <c r="BA1616" s="171"/>
      <c r="BB1616" s="57"/>
      <c r="BC1616" s="203"/>
      <c r="BD1616" s="24"/>
      <c r="BE1616" s="151"/>
      <c r="BG1616" s="151"/>
      <c r="BI1616" s="151"/>
      <c r="BL1616" s="152"/>
    </row>
    <row r="1617" spans="1:64" s="169" customFormat="1">
      <c r="A1617" s="24"/>
      <c r="B1617" s="24"/>
      <c r="C1617" s="57"/>
      <c r="D1617" s="57"/>
      <c r="E1617" s="57"/>
      <c r="F1617" s="57"/>
      <c r="G1617" s="57"/>
      <c r="H1617" s="57"/>
      <c r="I1617" s="57"/>
      <c r="J1617" s="57"/>
      <c r="K1617" s="57"/>
      <c r="L1617" s="57"/>
      <c r="M1617" s="57"/>
      <c r="N1617" s="57"/>
      <c r="O1617" s="63"/>
      <c r="P1617" s="57"/>
      <c r="Q1617" s="57"/>
      <c r="R1617" s="57"/>
      <c r="S1617" s="57"/>
      <c r="T1617" s="57"/>
      <c r="U1617" s="57"/>
      <c r="V1617" s="57"/>
      <c r="W1617" s="57"/>
      <c r="X1617" s="57"/>
      <c r="Y1617" s="57"/>
      <c r="Z1617" s="57"/>
      <c r="AA1617" s="57"/>
      <c r="AB1617" s="57"/>
      <c r="AC1617" s="57"/>
      <c r="AD1617" s="57"/>
      <c r="AE1617" s="57"/>
      <c r="AF1617" s="64"/>
      <c r="AG1617" s="64"/>
      <c r="AH1617" s="64"/>
      <c r="AI1617" s="64"/>
      <c r="AJ1617" s="61"/>
      <c r="AL1617" s="62"/>
      <c r="AM1617" s="24"/>
      <c r="AS1617" s="24"/>
      <c r="AT1617" s="24"/>
      <c r="AU1617" s="24"/>
      <c r="AV1617" s="24"/>
      <c r="AW1617" s="24"/>
      <c r="AX1617" s="24"/>
      <c r="AZ1617" s="171"/>
      <c r="BA1617" s="171"/>
      <c r="BB1617" s="57"/>
      <c r="BC1617" s="203"/>
      <c r="BD1617" s="24"/>
      <c r="BE1617" s="151"/>
      <c r="BG1617" s="151"/>
      <c r="BI1617" s="151"/>
      <c r="BL1617" s="152"/>
    </row>
    <row r="1618" spans="1:64" s="169" customFormat="1">
      <c r="A1618" s="24"/>
      <c r="B1618" s="24"/>
      <c r="C1618" s="57"/>
      <c r="D1618" s="57"/>
      <c r="E1618" s="57"/>
      <c r="F1618" s="57"/>
      <c r="G1618" s="57"/>
      <c r="H1618" s="57"/>
      <c r="I1618" s="57"/>
      <c r="J1618" s="57"/>
      <c r="K1618" s="57"/>
      <c r="L1618" s="57"/>
      <c r="M1618" s="57"/>
      <c r="N1618" s="57"/>
      <c r="O1618" s="63"/>
      <c r="P1618" s="57"/>
      <c r="Q1618" s="57"/>
      <c r="R1618" s="57"/>
      <c r="S1618" s="57"/>
      <c r="T1618" s="57"/>
      <c r="U1618" s="57"/>
      <c r="V1618" s="57"/>
      <c r="W1618" s="57"/>
      <c r="X1618" s="57"/>
      <c r="Y1618" s="57"/>
      <c r="Z1618" s="57"/>
      <c r="AA1618" s="57"/>
      <c r="AB1618" s="57"/>
      <c r="AC1618" s="57"/>
      <c r="AD1618" s="57"/>
      <c r="AE1618" s="57"/>
      <c r="AF1618" s="64"/>
      <c r="AG1618" s="64"/>
      <c r="AH1618" s="64"/>
      <c r="AI1618" s="64"/>
      <c r="AJ1618" s="61"/>
      <c r="AL1618" s="62"/>
      <c r="AM1618" s="24"/>
      <c r="AS1618" s="24"/>
      <c r="AT1618" s="24"/>
      <c r="AU1618" s="24"/>
      <c r="AV1618" s="24"/>
      <c r="AW1618" s="24"/>
      <c r="AX1618" s="24"/>
      <c r="AZ1618" s="171"/>
      <c r="BA1618" s="171"/>
      <c r="BB1618" s="57"/>
      <c r="BC1618" s="203"/>
      <c r="BD1618" s="24"/>
      <c r="BE1618" s="151"/>
      <c r="BG1618" s="151"/>
      <c r="BI1618" s="151"/>
      <c r="BL1618" s="152"/>
    </row>
    <row r="1619" spans="1:64" s="169" customFormat="1">
      <c r="A1619" s="24"/>
      <c r="B1619" s="24"/>
      <c r="C1619" s="57"/>
      <c r="D1619" s="57"/>
      <c r="E1619" s="57"/>
      <c r="F1619" s="57"/>
      <c r="G1619" s="57"/>
      <c r="H1619" s="57"/>
      <c r="I1619" s="57"/>
      <c r="J1619" s="57"/>
      <c r="K1619" s="57"/>
      <c r="L1619" s="57"/>
      <c r="M1619" s="57"/>
      <c r="N1619" s="57"/>
      <c r="O1619" s="63"/>
      <c r="P1619" s="57"/>
      <c r="Q1619" s="57"/>
      <c r="R1619" s="57"/>
      <c r="S1619" s="57"/>
      <c r="T1619" s="57"/>
      <c r="U1619" s="57"/>
      <c r="V1619" s="57"/>
      <c r="W1619" s="57"/>
      <c r="X1619" s="57"/>
      <c r="Y1619" s="57"/>
      <c r="Z1619" s="57"/>
      <c r="AA1619" s="57"/>
      <c r="AB1619" s="57"/>
      <c r="AC1619" s="57"/>
      <c r="AD1619" s="57"/>
      <c r="AE1619" s="57"/>
      <c r="AF1619" s="64"/>
      <c r="AG1619" s="64"/>
      <c r="AH1619" s="64"/>
      <c r="AI1619" s="64"/>
      <c r="AJ1619" s="61"/>
      <c r="AL1619" s="62"/>
      <c r="AM1619" s="24"/>
      <c r="AS1619" s="24"/>
      <c r="AT1619" s="24"/>
      <c r="AU1619" s="24"/>
      <c r="AV1619" s="24"/>
      <c r="AW1619" s="24"/>
      <c r="AX1619" s="24"/>
      <c r="AZ1619" s="171"/>
      <c r="BA1619" s="171"/>
      <c r="BB1619" s="57"/>
      <c r="BC1619" s="203"/>
      <c r="BD1619" s="24"/>
      <c r="BE1619" s="151"/>
      <c r="BG1619" s="151"/>
      <c r="BI1619" s="151"/>
      <c r="BL1619" s="152"/>
    </row>
    <row r="1620" spans="1:64" s="169" customFormat="1">
      <c r="A1620" s="24"/>
      <c r="B1620" s="24"/>
      <c r="C1620" s="57"/>
      <c r="D1620" s="57"/>
      <c r="E1620" s="57"/>
      <c r="F1620" s="57"/>
      <c r="G1620" s="57"/>
      <c r="H1620" s="57"/>
      <c r="I1620" s="57"/>
      <c r="J1620" s="57"/>
      <c r="K1620" s="57"/>
      <c r="L1620" s="57"/>
      <c r="M1620" s="57"/>
      <c r="N1620" s="57"/>
      <c r="O1620" s="63"/>
      <c r="P1620" s="57"/>
      <c r="Q1620" s="57"/>
      <c r="R1620" s="57"/>
      <c r="S1620" s="57"/>
      <c r="T1620" s="57"/>
      <c r="U1620" s="57"/>
      <c r="V1620" s="57"/>
      <c r="W1620" s="57"/>
      <c r="X1620" s="57"/>
      <c r="Y1620" s="57"/>
      <c r="Z1620" s="57"/>
      <c r="AA1620" s="57"/>
      <c r="AB1620" s="57"/>
      <c r="AC1620" s="57"/>
      <c r="AD1620" s="57"/>
      <c r="AE1620" s="57"/>
      <c r="AF1620" s="64"/>
      <c r="AG1620" s="64"/>
      <c r="AH1620" s="64"/>
      <c r="AI1620" s="64"/>
      <c r="AJ1620" s="61"/>
      <c r="AL1620" s="62"/>
      <c r="AM1620" s="24"/>
      <c r="AS1620" s="24"/>
      <c r="AT1620" s="24"/>
      <c r="AU1620" s="24"/>
      <c r="AV1620" s="24"/>
      <c r="AW1620" s="24"/>
      <c r="AX1620" s="24"/>
      <c r="AZ1620" s="171"/>
      <c r="BA1620" s="171"/>
      <c r="BB1620" s="57"/>
      <c r="BC1620" s="203"/>
      <c r="BD1620" s="24"/>
      <c r="BE1620" s="151"/>
      <c r="BG1620" s="151"/>
      <c r="BI1620" s="151"/>
      <c r="BL1620" s="152"/>
    </row>
    <row r="1621" spans="1:64" s="169" customFormat="1">
      <c r="A1621" s="24"/>
      <c r="B1621" s="24"/>
      <c r="C1621" s="57"/>
      <c r="D1621" s="57"/>
      <c r="E1621" s="57"/>
      <c r="F1621" s="57"/>
      <c r="G1621" s="57"/>
      <c r="H1621" s="57"/>
      <c r="I1621" s="57"/>
      <c r="J1621" s="57"/>
      <c r="K1621" s="57"/>
      <c r="L1621" s="57"/>
      <c r="M1621" s="57"/>
      <c r="N1621" s="57"/>
      <c r="O1621" s="63"/>
      <c r="P1621" s="57"/>
      <c r="Q1621" s="57"/>
      <c r="R1621" s="57"/>
      <c r="S1621" s="57"/>
      <c r="T1621" s="57"/>
      <c r="U1621" s="57"/>
      <c r="V1621" s="57"/>
      <c r="W1621" s="57"/>
      <c r="X1621" s="57"/>
      <c r="Y1621" s="57"/>
      <c r="Z1621" s="57"/>
      <c r="AA1621" s="57"/>
      <c r="AB1621" s="57"/>
      <c r="AC1621" s="57"/>
      <c r="AD1621" s="57"/>
      <c r="AE1621" s="57"/>
      <c r="AF1621" s="64"/>
      <c r="AG1621" s="64"/>
      <c r="AH1621" s="64"/>
      <c r="AI1621" s="64"/>
      <c r="AJ1621" s="61"/>
      <c r="AL1621" s="62"/>
      <c r="AM1621" s="24"/>
      <c r="AS1621" s="24"/>
      <c r="AT1621" s="24"/>
      <c r="AU1621" s="24"/>
      <c r="AV1621" s="24"/>
      <c r="AW1621" s="24"/>
      <c r="AX1621" s="24"/>
      <c r="AZ1621" s="171"/>
      <c r="BA1621" s="171"/>
      <c r="BB1621" s="57"/>
      <c r="BC1621" s="203"/>
      <c r="BD1621" s="24"/>
      <c r="BE1621" s="151"/>
      <c r="BG1621" s="151"/>
      <c r="BI1621" s="151"/>
      <c r="BL1621" s="152"/>
    </row>
    <row r="1622" spans="1:64" s="169" customFormat="1">
      <c r="A1622" s="24"/>
      <c r="B1622" s="24"/>
      <c r="C1622" s="57"/>
      <c r="D1622" s="57"/>
      <c r="E1622" s="57"/>
      <c r="F1622" s="57"/>
      <c r="G1622" s="57"/>
      <c r="H1622" s="57"/>
      <c r="I1622" s="57"/>
      <c r="J1622" s="57"/>
      <c r="K1622" s="57"/>
      <c r="L1622" s="57"/>
      <c r="M1622" s="57"/>
      <c r="N1622" s="57"/>
      <c r="O1622" s="63"/>
      <c r="P1622" s="57"/>
      <c r="Q1622" s="57"/>
      <c r="R1622" s="57"/>
      <c r="S1622" s="57"/>
      <c r="T1622" s="57"/>
      <c r="U1622" s="57"/>
      <c r="V1622" s="57"/>
      <c r="W1622" s="57"/>
      <c r="X1622" s="57"/>
      <c r="Y1622" s="57"/>
      <c r="Z1622" s="57"/>
      <c r="AA1622" s="57"/>
      <c r="AB1622" s="57"/>
      <c r="AC1622" s="57"/>
      <c r="AD1622" s="57"/>
      <c r="AE1622" s="57"/>
      <c r="AF1622" s="64"/>
      <c r="AG1622" s="64"/>
      <c r="AH1622" s="64"/>
      <c r="AI1622" s="64"/>
      <c r="AJ1622" s="61"/>
      <c r="AL1622" s="62"/>
      <c r="AM1622" s="24"/>
      <c r="AS1622" s="24"/>
      <c r="AT1622" s="24"/>
      <c r="AU1622" s="24"/>
      <c r="AV1622" s="24"/>
      <c r="AW1622" s="24"/>
      <c r="AX1622" s="24"/>
      <c r="AZ1622" s="171"/>
      <c r="BA1622" s="171"/>
      <c r="BB1622" s="57"/>
      <c r="BC1622" s="203"/>
      <c r="BD1622" s="24"/>
      <c r="BE1622" s="151"/>
      <c r="BG1622" s="151"/>
      <c r="BI1622" s="151"/>
      <c r="BL1622" s="152"/>
    </row>
    <row r="1623" spans="1:64" s="169" customFormat="1">
      <c r="A1623" s="24"/>
      <c r="B1623" s="24"/>
      <c r="C1623" s="57"/>
      <c r="D1623" s="57"/>
      <c r="E1623" s="57"/>
      <c r="F1623" s="57"/>
      <c r="G1623" s="57"/>
      <c r="H1623" s="57"/>
      <c r="I1623" s="57"/>
      <c r="J1623" s="57"/>
      <c r="K1623" s="57"/>
      <c r="L1623" s="57"/>
      <c r="M1623" s="57"/>
      <c r="N1623" s="57"/>
      <c r="O1623" s="63"/>
      <c r="P1623" s="57"/>
      <c r="Q1623" s="57"/>
      <c r="R1623" s="57"/>
      <c r="S1623" s="57"/>
      <c r="T1623" s="57"/>
      <c r="U1623" s="57"/>
      <c r="V1623" s="57"/>
      <c r="W1623" s="57"/>
      <c r="X1623" s="57"/>
      <c r="Y1623" s="57"/>
      <c r="Z1623" s="57"/>
      <c r="AA1623" s="57"/>
      <c r="AB1623" s="57"/>
      <c r="AC1623" s="57"/>
      <c r="AD1623" s="57"/>
      <c r="AE1623" s="57"/>
      <c r="AF1623" s="64"/>
      <c r="AG1623" s="64"/>
      <c r="AH1623" s="64"/>
      <c r="AI1623" s="64"/>
      <c r="AJ1623" s="61"/>
      <c r="AL1623" s="62"/>
      <c r="AM1623" s="24"/>
      <c r="AS1623" s="24"/>
      <c r="AT1623" s="24"/>
      <c r="AU1623" s="24"/>
      <c r="AV1623" s="24"/>
      <c r="AW1623" s="24"/>
      <c r="AX1623" s="24"/>
      <c r="AZ1623" s="171"/>
      <c r="BA1623" s="171"/>
      <c r="BB1623" s="57"/>
      <c r="BC1623" s="203"/>
      <c r="BD1623" s="24"/>
      <c r="BE1623" s="151"/>
      <c r="BG1623" s="151"/>
      <c r="BI1623" s="151"/>
      <c r="BL1623" s="152"/>
    </row>
    <row r="1624" spans="1:64" s="169" customFormat="1">
      <c r="A1624" s="24"/>
      <c r="B1624" s="24"/>
      <c r="C1624" s="57"/>
      <c r="D1624" s="57"/>
      <c r="E1624" s="57"/>
      <c r="F1624" s="57"/>
      <c r="G1624" s="57"/>
      <c r="H1624" s="57"/>
      <c r="I1624" s="57"/>
      <c r="J1624" s="57"/>
      <c r="K1624" s="57"/>
      <c r="L1624" s="57"/>
      <c r="M1624" s="57"/>
      <c r="N1624" s="57"/>
      <c r="O1624" s="63"/>
      <c r="P1624" s="57"/>
      <c r="Q1624" s="57"/>
      <c r="R1624" s="57"/>
      <c r="S1624" s="57"/>
      <c r="T1624" s="57"/>
      <c r="U1624" s="57"/>
      <c r="V1624" s="57"/>
      <c r="W1624" s="57"/>
      <c r="X1624" s="57"/>
      <c r="Y1624" s="57"/>
      <c r="Z1624" s="57"/>
      <c r="AA1624" s="57"/>
      <c r="AB1624" s="57"/>
      <c r="AC1624" s="57"/>
      <c r="AD1624" s="57"/>
      <c r="AE1624" s="57"/>
      <c r="AF1624" s="64"/>
      <c r="AG1624" s="64"/>
      <c r="AH1624" s="64"/>
      <c r="AI1624" s="64"/>
      <c r="AJ1624" s="61"/>
      <c r="AL1624" s="62"/>
      <c r="AM1624" s="24"/>
      <c r="AS1624" s="24"/>
      <c r="AT1624" s="24"/>
      <c r="AU1624" s="24"/>
      <c r="AV1624" s="24"/>
      <c r="AW1624" s="24"/>
      <c r="AX1624" s="24"/>
      <c r="AZ1624" s="171"/>
      <c r="BA1624" s="171"/>
      <c r="BB1624" s="57"/>
      <c r="BC1624" s="203"/>
      <c r="BD1624" s="24"/>
      <c r="BE1624" s="151"/>
      <c r="BG1624" s="151"/>
      <c r="BI1624" s="151"/>
      <c r="BL1624" s="152"/>
    </row>
    <row r="1625" spans="1:64" s="169" customFormat="1">
      <c r="A1625" s="24"/>
      <c r="B1625" s="24"/>
      <c r="C1625" s="57"/>
      <c r="D1625" s="57"/>
      <c r="E1625" s="57"/>
      <c r="F1625" s="57"/>
      <c r="G1625" s="57"/>
      <c r="H1625" s="57"/>
      <c r="I1625" s="57"/>
      <c r="J1625" s="57"/>
      <c r="K1625" s="57"/>
      <c r="L1625" s="57"/>
      <c r="M1625" s="57"/>
      <c r="N1625" s="57"/>
      <c r="O1625" s="63"/>
      <c r="P1625" s="57"/>
      <c r="Q1625" s="57"/>
      <c r="R1625" s="57"/>
      <c r="S1625" s="57"/>
      <c r="T1625" s="57"/>
      <c r="U1625" s="57"/>
      <c r="V1625" s="57"/>
      <c r="W1625" s="57"/>
      <c r="X1625" s="57"/>
      <c r="Y1625" s="57"/>
      <c r="Z1625" s="57"/>
      <c r="AA1625" s="57"/>
      <c r="AB1625" s="57"/>
      <c r="AC1625" s="57"/>
      <c r="AD1625" s="57"/>
      <c r="AE1625" s="57"/>
      <c r="AF1625" s="64"/>
      <c r="AG1625" s="64"/>
      <c r="AH1625" s="64"/>
      <c r="AI1625" s="64"/>
      <c r="AJ1625" s="61"/>
      <c r="AL1625" s="62"/>
      <c r="AM1625" s="24"/>
      <c r="AS1625" s="24"/>
      <c r="AT1625" s="24"/>
      <c r="AU1625" s="24"/>
      <c r="AV1625" s="24"/>
      <c r="AW1625" s="24"/>
      <c r="AX1625" s="24"/>
      <c r="AZ1625" s="171"/>
      <c r="BA1625" s="171"/>
      <c r="BB1625" s="57"/>
      <c r="BC1625" s="203"/>
      <c r="BD1625" s="24"/>
      <c r="BE1625" s="151"/>
      <c r="BG1625" s="151"/>
      <c r="BI1625" s="151"/>
      <c r="BL1625" s="152"/>
    </row>
    <row r="1626" spans="1:64" s="169" customFormat="1">
      <c r="A1626" s="24"/>
      <c r="B1626" s="24"/>
      <c r="C1626" s="57"/>
      <c r="D1626" s="57"/>
      <c r="E1626" s="57"/>
      <c r="F1626" s="57"/>
      <c r="G1626" s="57"/>
      <c r="H1626" s="57"/>
      <c r="I1626" s="57"/>
      <c r="J1626" s="57"/>
      <c r="K1626" s="57"/>
      <c r="L1626" s="57"/>
      <c r="M1626" s="57"/>
      <c r="N1626" s="57"/>
      <c r="O1626" s="63"/>
      <c r="P1626" s="57"/>
      <c r="Q1626" s="57"/>
      <c r="R1626" s="57"/>
      <c r="S1626" s="57"/>
      <c r="T1626" s="57"/>
      <c r="U1626" s="57"/>
      <c r="V1626" s="57"/>
      <c r="W1626" s="57"/>
      <c r="X1626" s="57"/>
      <c r="Y1626" s="57"/>
      <c r="Z1626" s="57"/>
      <c r="AA1626" s="57"/>
      <c r="AB1626" s="57"/>
      <c r="AC1626" s="57"/>
      <c r="AD1626" s="57"/>
      <c r="AE1626" s="57"/>
      <c r="AF1626" s="64"/>
      <c r="AG1626" s="64"/>
      <c r="AH1626" s="64"/>
      <c r="AI1626" s="64"/>
      <c r="AJ1626" s="61"/>
      <c r="AL1626" s="62"/>
      <c r="AM1626" s="24"/>
      <c r="AS1626" s="24"/>
      <c r="AT1626" s="24"/>
      <c r="AU1626" s="24"/>
      <c r="AV1626" s="24"/>
      <c r="AW1626" s="24"/>
      <c r="AX1626" s="24"/>
      <c r="AZ1626" s="171"/>
      <c r="BA1626" s="171"/>
      <c r="BB1626" s="57"/>
      <c r="BC1626" s="203"/>
      <c r="BD1626" s="24"/>
      <c r="BE1626" s="151"/>
      <c r="BG1626" s="151"/>
      <c r="BI1626" s="151"/>
      <c r="BL1626" s="152"/>
    </row>
    <row r="1627" spans="1:64" s="169" customFormat="1">
      <c r="A1627" s="24"/>
      <c r="B1627" s="24"/>
      <c r="C1627" s="57"/>
      <c r="D1627" s="57"/>
      <c r="E1627" s="57"/>
      <c r="F1627" s="57"/>
      <c r="G1627" s="57"/>
      <c r="H1627" s="57"/>
      <c r="I1627" s="57"/>
      <c r="J1627" s="57"/>
      <c r="K1627" s="57"/>
      <c r="L1627" s="57"/>
      <c r="M1627" s="57"/>
      <c r="N1627" s="57"/>
      <c r="O1627" s="63"/>
      <c r="P1627" s="57"/>
      <c r="Q1627" s="57"/>
      <c r="R1627" s="57"/>
      <c r="S1627" s="57"/>
      <c r="T1627" s="57"/>
      <c r="U1627" s="57"/>
      <c r="V1627" s="57"/>
      <c r="W1627" s="57"/>
      <c r="X1627" s="57"/>
      <c r="Y1627" s="57"/>
      <c r="Z1627" s="57"/>
      <c r="AA1627" s="57"/>
      <c r="AB1627" s="57"/>
      <c r="AC1627" s="57"/>
      <c r="AD1627" s="57"/>
      <c r="AE1627" s="57"/>
      <c r="AF1627" s="64"/>
      <c r="AG1627" s="64"/>
      <c r="AH1627" s="64"/>
      <c r="AI1627" s="64"/>
      <c r="AJ1627" s="61"/>
      <c r="AL1627" s="62"/>
      <c r="AM1627" s="24"/>
      <c r="AS1627" s="24"/>
      <c r="AT1627" s="24"/>
      <c r="AU1627" s="24"/>
      <c r="AV1627" s="24"/>
      <c r="AW1627" s="24"/>
      <c r="AX1627" s="24"/>
      <c r="AZ1627" s="171"/>
      <c r="BA1627" s="171"/>
      <c r="BB1627" s="57"/>
      <c r="BC1627" s="203"/>
      <c r="BD1627" s="24"/>
      <c r="BE1627" s="151"/>
      <c r="BG1627" s="151"/>
      <c r="BI1627" s="151"/>
      <c r="BL1627" s="152"/>
    </row>
    <row r="1628" spans="1:64" s="169" customFormat="1">
      <c r="A1628" s="24"/>
      <c r="B1628" s="24"/>
      <c r="C1628" s="57"/>
      <c r="D1628" s="57"/>
      <c r="E1628" s="57"/>
      <c r="F1628" s="57"/>
      <c r="G1628" s="57"/>
      <c r="H1628" s="57"/>
      <c r="I1628" s="57"/>
      <c r="J1628" s="57"/>
      <c r="K1628" s="57"/>
      <c r="L1628" s="57"/>
      <c r="M1628" s="57"/>
      <c r="N1628" s="57"/>
      <c r="O1628" s="63"/>
      <c r="P1628" s="57"/>
      <c r="Q1628" s="57"/>
      <c r="R1628" s="57"/>
      <c r="S1628" s="57"/>
      <c r="T1628" s="57"/>
      <c r="U1628" s="57"/>
      <c r="V1628" s="57"/>
      <c r="W1628" s="57"/>
      <c r="X1628" s="57"/>
      <c r="Y1628" s="57"/>
      <c r="Z1628" s="57"/>
      <c r="AA1628" s="57"/>
      <c r="AB1628" s="57"/>
      <c r="AC1628" s="57"/>
      <c r="AD1628" s="57"/>
      <c r="AE1628" s="57"/>
      <c r="AF1628" s="64"/>
      <c r="AG1628" s="64"/>
      <c r="AH1628" s="64"/>
      <c r="AI1628" s="64"/>
      <c r="AJ1628" s="61"/>
      <c r="AL1628" s="62"/>
      <c r="AM1628" s="24"/>
      <c r="AS1628" s="24"/>
      <c r="AT1628" s="24"/>
      <c r="AU1628" s="24"/>
      <c r="AV1628" s="24"/>
      <c r="AW1628" s="24"/>
      <c r="AX1628" s="24"/>
      <c r="AZ1628" s="171"/>
      <c r="BA1628" s="171"/>
      <c r="BB1628" s="57"/>
      <c r="BC1628" s="203"/>
      <c r="BD1628" s="24"/>
      <c r="BE1628" s="151"/>
      <c r="BG1628" s="151"/>
      <c r="BI1628" s="151"/>
      <c r="BL1628" s="152"/>
    </row>
    <row r="1629" spans="1:64" s="169" customFormat="1">
      <c r="A1629" s="24"/>
      <c r="B1629" s="24"/>
      <c r="C1629" s="57"/>
      <c r="D1629" s="57"/>
      <c r="E1629" s="57"/>
      <c r="F1629" s="57"/>
      <c r="G1629" s="57"/>
      <c r="H1629" s="57"/>
      <c r="I1629" s="57"/>
      <c r="J1629" s="57"/>
      <c r="K1629" s="57"/>
      <c r="L1629" s="57"/>
      <c r="M1629" s="57"/>
      <c r="N1629" s="57"/>
      <c r="O1629" s="63"/>
      <c r="P1629" s="57"/>
      <c r="Q1629" s="57"/>
      <c r="R1629" s="57"/>
      <c r="S1629" s="57"/>
      <c r="T1629" s="57"/>
      <c r="U1629" s="57"/>
      <c r="V1629" s="57"/>
      <c r="W1629" s="57"/>
      <c r="X1629" s="57"/>
      <c r="Y1629" s="57"/>
      <c r="Z1629" s="57"/>
      <c r="AA1629" s="57"/>
      <c r="AB1629" s="57"/>
      <c r="AC1629" s="57"/>
      <c r="AD1629" s="57"/>
      <c r="AE1629" s="57"/>
      <c r="AF1629" s="64"/>
      <c r="AG1629" s="64"/>
      <c r="AH1629" s="64"/>
      <c r="AI1629" s="64"/>
      <c r="AJ1629" s="61"/>
      <c r="AL1629" s="62"/>
      <c r="AM1629" s="24"/>
      <c r="AS1629" s="24"/>
      <c r="AT1629" s="24"/>
      <c r="AU1629" s="24"/>
      <c r="AV1629" s="24"/>
      <c r="AW1629" s="24"/>
      <c r="AX1629" s="24"/>
      <c r="AZ1629" s="171"/>
      <c r="BA1629" s="171"/>
      <c r="BB1629" s="57"/>
      <c r="BC1629" s="203"/>
      <c r="BD1629" s="24"/>
      <c r="BE1629" s="151"/>
      <c r="BG1629" s="151"/>
      <c r="BI1629" s="151"/>
      <c r="BL1629" s="152"/>
    </row>
    <row r="1630" spans="1:64" s="169" customFormat="1">
      <c r="A1630" s="24"/>
      <c r="B1630" s="24"/>
      <c r="C1630" s="57"/>
      <c r="D1630" s="57"/>
      <c r="E1630" s="57"/>
      <c r="F1630" s="57"/>
      <c r="G1630" s="57"/>
      <c r="H1630" s="57"/>
      <c r="I1630" s="57"/>
      <c r="J1630" s="57"/>
      <c r="K1630" s="57"/>
      <c r="L1630" s="57"/>
      <c r="M1630" s="57"/>
      <c r="N1630" s="57"/>
      <c r="O1630" s="63"/>
      <c r="P1630" s="57"/>
      <c r="Q1630" s="57"/>
      <c r="R1630" s="57"/>
      <c r="S1630" s="57"/>
      <c r="T1630" s="57"/>
      <c r="U1630" s="57"/>
      <c r="V1630" s="57"/>
      <c r="W1630" s="57"/>
      <c r="X1630" s="57"/>
      <c r="Y1630" s="57"/>
      <c r="Z1630" s="57"/>
      <c r="AA1630" s="57"/>
      <c r="AB1630" s="57"/>
      <c r="AC1630" s="57"/>
      <c r="AD1630" s="57"/>
      <c r="AE1630" s="57"/>
      <c r="AF1630" s="64"/>
      <c r="AG1630" s="64"/>
      <c r="AH1630" s="64"/>
      <c r="AI1630" s="64"/>
      <c r="AJ1630" s="61"/>
      <c r="AL1630" s="62"/>
      <c r="AM1630" s="24"/>
      <c r="AS1630" s="24"/>
      <c r="AT1630" s="24"/>
      <c r="AU1630" s="24"/>
      <c r="AV1630" s="24"/>
      <c r="AW1630" s="24"/>
      <c r="AX1630" s="24"/>
      <c r="AZ1630" s="171"/>
      <c r="BA1630" s="171"/>
      <c r="BB1630" s="57"/>
      <c r="BC1630" s="203"/>
      <c r="BD1630" s="24"/>
      <c r="BE1630" s="151"/>
      <c r="BG1630" s="151"/>
      <c r="BI1630" s="151"/>
      <c r="BL1630" s="152"/>
    </row>
    <row r="1631" spans="1:64" s="169" customFormat="1">
      <c r="A1631" s="24"/>
      <c r="B1631" s="24"/>
      <c r="C1631" s="57"/>
      <c r="D1631" s="57"/>
      <c r="E1631" s="57"/>
      <c r="F1631" s="57"/>
      <c r="G1631" s="57"/>
      <c r="H1631" s="57"/>
      <c r="I1631" s="57"/>
      <c r="J1631" s="57"/>
      <c r="K1631" s="57"/>
      <c r="L1631" s="57"/>
      <c r="M1631" s="57"/>
      <c r="N1631" s="57"/>
      <c r="O1631" s="63"/>
      <c r="P1631" s="57"/>
      <c r="Q1631" s="57"/>
      <c r="R1631" s="57"/>
      <c r="S1631" s="57"/>
      <c r="T1631" s="57"/>
      <c r="U1631" s="57"/>
      <c r="V1631" s="57"/>
      <c r="W1631" s="57"/>
      <c r="X1631" s="57"/>
      <c r="Y1631" s="57"/>
      <c r="Z1631" s="57"/>
      <c r="AA1631" s="57"/>
      <c r="AB1631" s="57"/>
      <c r="AC1631" s="57"/>
      <c r="AD1631" s="57"/>
      <c r="AE1631" s="57"/>
      <c r="AF1631" s="64"/>
      <c r="AG1631" s="64"/>
      <c r="AH1631" s="64"/>
      <c r="AI1631" s="64"/>
      <c r="AJ1631" s="61"/>
      <c r="AL1631" s="62"/>
      <c r="AM1631" s="24"/>
      <c r="AS1631" s="24"/>
      <c r="AT1631" s="24"/>
      <c r="AU1631" s="24"/>
      <c r="AV1631" s="24"/>
      <c r="AW1631" s="24"/>
      <c r="AX1631" s="24"/>
      <c r="AZ1631" s="171"/>
      <c r="BA1631" s="171"/>
      <c r="BB1631" s="57"/>
      <c r="BC1631" s="203"/>
      <c r="BD1631" s="24"/>
      <c r="BE1631" s="151"/>
      <c r="BG1631" s="151"/>
      <c r="BI1631" s="151"/>
      <c r="BL1631" s="152"/>
    </row>
    <row r="1632" spans="1:64" s="169" customFormat="1">
      <c r="A1632" s="24"/>
      <c r="B1632" s="24"/>
      <c r="C1632" s="57"/>
      <c r="D1632" s="57"/>
      <c r="E1632" s="57"/>
      <c r="F1632" s="57"/>
      <c r="G1632" s="57"/>
      <c r="H1632" s="57"/>
      <c r="I1632" s="57"/>
      <c r="J1632" s="57"/>
      <c r="K1632" s="57"/>
      <c r="L1632" s="57"/>
      <c r="M1632" s="57"/>
      <c r="N1632" s="57"/>
      <c r="O1632" s="63"/>
      <c r="P1632" s="57"/>
      <c r="Q1632" s="57"/>
      <c r="R1632" s="57"/>
      <c r="S1632" s="57"/>
      <c r="T1632" s="57"/>
      <c r="U1632" s="57"/>
      <c r="V1632" s="57"/>
      <c r="W1632" s="57"/>
      <c r="X1632" s="57"/>
      <c r="Y1632" s="57"/>
      <c r="Z1632" s="57"/>
      <c r="AA1632" s="57"/>
      <c r="AB1632" s="57"/>
      <c r="AC1632" s="57"/>
      <c r="AD1632" s="57"/>
      <c r="AE1632" s="57"/>
      <c r="AF1632" s="64"/>
      <c r="AG1632" s="64"/>
      <c r="AH1632" s="64"/>
      <c r="AI1632" s="64"/>
      <c r="AJ1632" s="61"/>
      <c r="AL1632" s="62"/>
      <c r="AM1632" s="24"/>
      <c r="AS1632" s="24"/>
      <c r="AT1632" s="24"/>
      <c r="AU1632" s="24"/>
      <c r="AV1632" s="24"/>
      <c r="AW1632" s="24"/>
      <c r="AX1632" s="24"/>
      <c r="AZ1632" s="171"/>
      <c r="BA1632" s="171"/>
      <c r="BB1632" s="57"/>
      <c r="BC1632" s="203"/>
      <c r="BD1632" s="24"/>
      <c r="BE1632" s="151"/>
      <c r="BG1632" s="151"/>
      <c r="BI1632" s="151"/>
      <c r="BL1632" s="152"/>
    </row>
    <row r="1633" spans="1:64" s="169" customFormat="1">
      <c r="A1633" s="24"/>
      <c r="B1633" s="24"/>
      <c r="C1633" s="57"/>
      <c r="D1633" s="57"/>
      <c r="E1633" s="57"/>
      <c r="F1633" s="57"/>
      <c r="G1633" s="57"/>
      <c r="H1633" s="57"/>
      <c r="I1633" s="57"/>
      <c r="J1633" s="57"/>
      <c r="K1633" s="57"/>
      <c r="L1633" s="57"/>
      <c r="M1633" s="57"/>
      <c r="N1633" s="57"/>
      <c r="O1633" s="63"/>
      <c r="P1633" s="57"/>
      <c r="Q1633" s="57"/>
      <c r="R1633" s="57"/>
      <c r="S1633" s="57"/>
      <c r="T1633" s="57"/>
      <c r="U1633" s="57"/>
      <c r="V1633" s="57"/>
      <c r="W1633" s="57"/>
      <c r="X1633" s="57"/>
      <c r="Y1633" s="57"/>
      <c r="Z1633" s="57"/>
      <c r="AA1633" s="57"/>
      <c r="AB1633" s="57"/>
      <c r="AC1633" s="57"/>
      <c r="AD1633" s="57"/>
      <c r="AE1633" s="57"/>
      <c r="AF1633" s="64"/>
      <c r="AG1633" s="64"/>
      <c r="AH1633" s="64"/>
      <c r="AI1633" s="64"/>
      <c r="AJ1633" s="61"/>
      <c r="AL1633" s="62"/>
      <c r="AM1633" s="24"/>
      <c r="AS1633" s="24"/>
      <c r="AT1633" s="24"/>
      <c r="AU1633" s="24"/>
      <c r="AV1633" s="24"/>
      <c r="AW1633" s="24"/>
      <c r="AX1633" s="24"/>
      <c r="AZ1633" s="171"/>
      <c r="BA1633" s="171"/>
      <c r="BB1633" s="57"/>
      <c r="BC1633" s="203"/>
      <c r="BD1633" s="24"/>
      <c r="BE1633" s="151"/>
      <c r="BG1633" s="151"/>
      <c r="BI1633" s="151"/>
      <c r="BL1633" s="152"/>
    </row>
    <row r="1634" spans="1:64" s="169" customFormat="1">
      <c r="A1634" s="24"/>
      <c r="B1634" s="24"/>
      <c r="C1634" s="57"/>
      <c r="D1634" s="57"/>
      <c r="E1634" s="57"/>
      <c r="F1634" s="57"/>
      <c r="G1634" s="57"/>
      <c r="H1634" s="57"/>
      <c r="I1634" s="57"/>
      <c r="J1634" s="57"/>
      <c r="K1634" s="57"/>
      <c r="L1634" s="57"/>
      <c r="M1634" s="57"/>
      <c r="N1634" s="57"/>
      <c r="O1634" s="63"/>
      <c r="P1634" s="57"/>
      <c r="Q1634" s="57"/>
      <c r="R1634" s="57"/>
      <c r="S1634" s="57"/>
      <c r="T1634" s="57"/>
      <c r="U1634" s="57"/>
      <c r="V1634" s="57"/>
      <c r="W1634" s="57"/>
      <c r="X1634" s="57"/>
      <c r="Y1634" s="57"/>
      <c r="Z1634" s="57"/>
      <c r="AA1634" s="57"/>
      <c r="AB1634" s="57"/>
      <c r="AC1634" s="57"/>
      <c r="AD1634" s="57"/>
      <c r="AE1634" s="57"/>
      <c r="AF1634" s="64"/>
      <c r="AG1634" s="64"/>
      <c r="AH1634" s="64"/>
      <c r="AI1634" s="64"/>
      <c r="AJ1634" s="61"/>
      <c r="AL1634" s="62"/>
      <c r="AM1634" s="24"/>
      <c r="AS1634" s="24"/>
      <c r="AT1634" s="24"/>
      <c r="AU1634" s="24"/>
      <c r="AV1634" s="24"/>
      <c r="AW1634" s="24"/>
      <c r="AX1634" s="24"/>
      <c r="AZ1634" s="171"/>
      <c r="BA1634" s="171"/>
      <c r="BB1634" s="57"/>
      <c r="BC1634" s="203"/>
      <c r="BD1634" s="24"/>
      <c r="BE1634" s="151"/>
      <c r="BG1634" s="151"/>
      <c r="BI1634" s="151"/>
      <c r="BL1634" s="152"/>
    </row>
    <row r="1635" spans="1:64" s="169" customFormat="1">
      <c r="A1635" s="24"/>
      <c r="B1635" s="24"/>
      <c r="C1635" s="57"/>
      <c r="D1635" s="57"/>
      <c r="E1635" s="57"/>
      <c r="F1635" s="57"/>
      <c r="G1635" s="57"/>
      <c r="H1635" s="57"/>
      <c r="I1635" s="57"/>
      <c r="J1635" s="57"/>
      <c r="K1635" s="57"/>
      <c r="L1635" s="57"/>
      <c r="M1635" s="57"/>
      <c r="N1635" s="57"/>
      <c r="O1635" s="63"/>
      <c r="P1635" s="57"/>
      <c r="Q1635" s="57"/>
      <c r="R1635" s="57"/>
      <c r="S1635" s="57"/>
      <c r="T1635" s="57"/>
      <c r="U1635" s="57"/>
      <c r="V1635" s="57"/>
      <c r="W1635" s="57"/>
      <c r="X1635" s="57"/>
      <c r="Y1635" s="57"/>
      <c r="Z1635" s="57"/>
      <c r="AA1635" s="57"/>
      <c r="AB1635" s="57"/>
      <c r="AC1635" s="57"/>
      <c r="AD1635" s="57"/>
      <c r="AE1635" s="57"/>
      <c r="AF1635" s="64"/>
      <c r="AG1635" s="64"/>
      <c r="AH1635" s="64"/>
      <c r="AI1635" s="64"/>
      <c r="AJ1635" s="61"/>
      <c r="AL1635" s="62"/>
      <c r="AM1635" s="24"/>
      <c r="AS1635" s="24"/>
      <c r="AT1635" s="24"/>
      <c r="AU1635" s="24"/>
      <c r="AV1635" s="24"/>
      <c r="AW1635" s="24"/>
      <c r="AX1635" s="24"/>
      <c r="AZ1635" s="171"/>
      <c r="BA1635" s="171"/>
      <c r="BB1635" s="57"/>
      <c r="BC1635" s="203"/>
      <c r="BD1635" s="24"/>
      <c r="BE1635" s="151"/>
      <c r="BG1635" s="151"/>
      <c r="BI1635" s="151"/>
      <c r="BL1635" s="152"/>
    </row>
    <row r="1636" spans="1:64" s="169" customFormat="1">
      <c r="A1636" s="24"/>
      <c r="B1636" s="24"/>
      <c r="C1636" s="57"/>
      <c r="D1636" s="57"/>
      <c r="E1636" s="57"/>
      <c r="F1636" s="57"/>
      <c r="G1636" s="57"/>
      <c r="H1636" s="57"/>
      <c r="I1636" s="57"/>
      <c r="J1636" s="57"/>
      <c r="K1636" s="57"/>
      <c r="L1636" s="57"/>
      <c r="M1636" s="57"/>
      <c r="N1636" s="57"/>
      <c r="O1636" s="63"/>
      <c r="P1636" s="57"/>
      <c r="Q1636" s="57"/>
      <c r="R1636" s="57"/>
      <c r="S1636" s="57"/>
      <c r="T1636" s="57"/>
      <c r="U1636" s="57"/>
      <c r="V1636" s="57"/>
      <c r="W1636" s="57"/>
      <c r="X1636" s="57"/>
      <c r="Y1636" s="57"/>
      <c r="Z1636" s="57"/>
      <c r="AA1636" s="57"/>
      <c r="AB1636" s="57"/>
      <c r="AC1636" s="57"/>
      <c r="AD1636" s="57"/>
      <c r="AE1636" s="57"/>
      <c r="AF1636" s="64"/>
      <c r="AG1636" s="64"/>
      <c r="AH1636" s="64"/>
      <c r="AI1636" s="64"/>
      <c r="AJ1636" s="61"/>
      <c r="AL1636" s="62"/>
      <c r="AM1636" s="24"/>
      <c r="AS1636" s="24"/>
      <c r="AT1636" s="24"/>
      <c r="AU1636" s="24"/>
      <c r="AV1636" s="24"/>
      <c r="AW1636" s="24"/>
      <c r="AX1636" s="24"/>
      <c r="AZ1636" s="171"/>
      <c r="BA1636" s="171"/>
      <c r="BB1636" s="57"/>
      <c r="BC1636" s="203"/>
      <c r="BD1636" s="24"/>
      <c r="BE1636" s="151"/>
      <c r="BG1636" s="151"/>
      <c r="BI1636" s="151"/>
      <c r="BL1636" s="152"/>
    </row>
    <row r="1637" spans="1:64" s="169" customFormat="1">
      <c r="A1637" s="24"/>
      <c r="B1637" s="24"/>
      <c r="C1637" s="57"/>
      <c r="D1637" s="57"/>
      <c r="E1637" s="57"/>
      <c r="F1637" s="57"/>
      <c r="G1637" s="57"/>
      <c r="H1637" s="57"/>
      <c r="I1637" s="57"/>
      <c r="J1637" s="57"/>
      <c r="K1637" s="57"/>
      <c r="L1637" s="57"/>
      <c r="M1637" s="57"/>
      <c r="N1637" s="57"/>
      <c r="O1637" s="63"/>
      <c r="P1637" s="57"/>
      <c r="Q1637" s="57"/>
      <c r="R1637" s="57"/>
      <c r="S1637" s="57"/>
      <c r="T1637" s="57"/>
      <c r="U1637" s="57"/>
      <c r="V1637" s="57"/>
      <c r="W1637" s="57"/>
      <c r="X1637" s="57"/>
      <c r="Y1637" s="57"/>
      <c r="Z1637" s="57"/>
      <c r="AA1637" s="57"/>
      <c r="AB1637" s="57"/>
      <c r="AC1637" s="57"/>
      <c r="AD1637" s="57"/>
      <c r="AE1637" s="57"/>
      <c r="AF1637" s="64"/>
      <c r="AG1637" s="64"/>
      <c r="AH1637" s="64"/>
      <c r="AI1637" s="64"/>
      <c r="AJ1637" s="61"/>
      <c r="AL1637" s="62"/>
      <c r="AM1637" s="24"/>
      <c r="AS1637" s="24"/>
      <c r="AT1637" s="24"/>
      <c r="AU1637" s="24"/>
      <c r="AV1637" s="24"/>
      <c r="AW1637" s="24"/>
      <c r="AX1637" s="24"/>
      <c r="AZ1637" s="171"/>
      <c r="BA1637" s="171"/>
      <c r="BB1637" s="57"/>
      <c r="BC1637" s="203"/>
      <c r="BD1637" s="24"/>
      <c r="BE1637" s="151"/>
      <c r="BG1637" s="151"/>
      <c r="BI1637" s="151"/>
      <c r="BL1637" s="152"/>
    </row>
    <row r="1638" spans="1:64" s="169" customFormat="1">
      <c r="A1638" s="24"/>
      <c r="B1638" s="24"/>
      <c r="C1638" s="57"/>
      <c r="D1638" s="57"/>
      <c r="E1638" s="57"/>
      <c r="F1638" s="57"/>
      <c r="G1638" s="57"/>
      <c r="H1638" s="57"/>
      <c r="I1638" s="57"/>
      <c r="J1638" s="57"/>
      <c r="K1638" s="57"/>
      <c r="L1638" s="57"/>
      <c r="M1638" s="57"/>
      <c r="N1638" s="57"/>
      <c r="O1638" s="63"/>
      <c r="P1638" s="57"/>
      <c r="Q1638" s="57"/>
      <c r="R1638" s="57"/>
      <c r="S1638" s="57"/>
      <c r="T1638" s="57"/>
      <c r="U1638" s="57"/>
      <c r="V1638" s="57"/>
      <c r="W1638" s="57"/>
      <c r="X1638" s="57"/>
      <c r="Y1638" s="57"/>
      <c r="Z1638" s="57"/>
      <c r="AA1638" s="57"/>
      <c r="AB1638" s="57"/>
      <c r="AC1638" s="57"/>
      <c r="AD1638" s="57"/>
      <c r="AE1638" s="57"/>
      <c r="AF1638" s="64"/>
      <c r="AG1638" s="64"/>
      <c r="AH1638" s="64"/>
      <c r="AI1638" s="64"/>
      <c r="AJ1638" s="61"/>
      <c r="AL1638" s="62"/>
      <c r="AM1638" s="24"/>
      <c r="AS1638" s="24"/>
      <c r="AT1638" s="24"/>
      <c r="AU1638" s="24"/>
      <c r="AV1638" s="24"/>
      <c r="AW1638" s="24"/>
      <c r="AX1638" s="24"/>
      <c r="AZ1638" s="171"/>
      <c r="BA1638" s="171"/>
      <c r="BB1638" s="57"/>
      <c r="BC1638" s="203"/>
      <c r="BD1638" s="24"/>
      <c r="BE1638" s="151"/>
      <c r="BG1638" s="151"/>
      <c r="BI1638" s="151"/>
      <c r="BL1638" s="152"/>
    </row>
    <row r="1639" spans="1:64" s="169" customFormat="1">
      <c r="A1639" s="24"/>
      <c r="B1639" s="24"/>
      <c r="C1639" s="57"/>
      <c r="D1639" s="57"/>
      <c r="E1639" s="57"/>
      <c r="F1639" s="57"/>
      <c r="G1639" s="57"/>
      <c r="H1639" s="57"/>
      <c r="I1639" s="57"/>
      <c r="J1639" s="57"/>
      <c r="K1639" s="57"/>
      <c r="L1639" s="57"/>
      <c r="M1639" s="57"/>
      <c r="N1639" s="57"/>
      <c r="O1639" s="63"/>
      <c r="P1639" s="57"/>
      <c r="Q1639" s="57"/>
      <c r="R1639" s="57"/>
      <c r="S1639" s="57"/>
      <c r="T1639" s="57"/>
      <c r="U1639" s="57"/>
      <c r="V1639" s="57"/>
      <c r="W1639" s="57"/>
      <c r="X1639" s="57"/>
      <c r="Y1639" s="57"/>
      <c r="Z1639" s="57"/>
      <c r="AA1639" s="57"/>
      <c r="AB1639" s="57"/>
      <c r="AC1639" s="57"/>
      <c r="AD1639" s="57"/>
      <c r="AE1639" s="57"/>
      <c r="AF1639" s="64"/>
      <c r="AG1639" s="64"/>
      <c r="AH1639" s="64"/>
      <c r="AI1639" s="64"/>
      <c r="AJ1639" s="61"/>
      <c r="AL1639" s="62"/>
      <c r="AM1639" s="24"/>
      <c r="AS1639" s="24"/>
      <c r="AT1639" s="24"/>
      <c r="AU1639" s="24"/>
      <c r="AV1639" s="24"/>
      <c r="AW1639" s="24"/>
      <c r="AX1639" s="24"/>
      <c r="AZ1639" s="171"/>
      <c r="BA1639" s="171"/>
      <c r="BB1639" s="57"/>
      <c r="BC1639" s="203"/>
      <c r="BD1639" s="24"/>
      <c r="BE1639" s="151"/>
      <c r="BG1639" s="151"/>
      <c r="BI1639" s="151"/>
      <c r="BL1639" s="152"/>
    </row>
    <row r="1640" spans="1:64" s="169" customFormat="1">
      <c r="A1640" s="24"/>
      <c r="B1640" s="24"/>
      <c r="C1640" s="57"/>
      <c r="D1640" s="57"/>
      <c r="E1640" s="57"/>
      <c r="F1640" s="57"/>
      <c r="G1640" s="57"/>
      <c r="H1640" s="57"/>
      <c r="I1640" s="57"/>
      <c r="J1640" s="57"/>
      <c r="K1640" s="57"/>
      <c r="L1640" s="57"/>
      <c r="M1640" s="57"/>
      <c r="N1640" s="57"/>
      <c r="O1640" s="63"/>
      <c r="P1640" s="57"/>
      <c r="Q1640" s="57"/>
      <c r="R1640" s="57"/>
      <c r="S1640" s="57"/>
      <c r="T1640" s="57"/>
      <c r="U1640" s="57"/>
      <c r="V1640" s="57"/>
      <c r="W1640" s="57"/>
      <c r="X1640" s="57"/>
      <c r="Y1640" s="57"/>
      <c r="Z1640" s="57"/>
      <c r="AA1640" s="57"/>
      <c r="AB1640" s="57"/>
      <c r="AC1640" s="57"/>
      <c r="AD1640" s="57"/>
      <c r="AE1640" s="57"/>
      <c r="AF1640" s="64"/>
      <c r="AG1640" s="64"/>
      <c r="AH1640" s="64"/>
      <c r="AI1640" s="64"/>
      <c r="AJ1640" s="61"/>
      <c r="AL1640" s="62"/>
      <c r="AM1640" s="24"/>
      <c r="AS1640" s="24"/>
      <c r="AT1640" s="24"/>
      <c r="AU1640" s="24"/>
      <c r="AV1640" s="24"/>
      <c r="AW1640" s="24"/>
      <c r="AX1640" s="24"/>
      <c r="AZ1640" s="171"/>
      <c r="BA1640" s="171"/>
      <c r="BB1640" s="57"/>
      <c r="BC1640" s="203"/>
      <c r="BD1640" s="24"/>
      <c r="BE1640" s="151"/>
      <c r="BG1640" s="151"/>
      <c r="BI1640" s="151"/>
      <c r="BL1640" s="152"/>
    </row>
    <row r="1641" spans="1:64" s="169" customFormat="1">
      <c r="A1641" s="24"/>
      <c r="B1641" s="24"/>
      <c r="C1641" s="57"/>
      <c r="D1641" s="57"/>
      <c r="E1641" s="57"/>
      <c r="F1641" s="57"/>
      <c r="G1641" s="57"/>
      <c r="H1641" s="57"/>
      <c r="I1641" s="57"/>
      <c r="J1641" s="57"/>
      <c r="K1641" s="57"/>
      <c r="L1641" s="57"/>
      <c r="M1641" s="57"/>
      <c r="N1641" s="57"/>
      <c r="O1641" s="63"/>
      <c r="P1641" s="57"/>
      <c r="Q1641" s="57"/>
      <c r="R1641" s="57"/>
      <c r="S1641" s="57"/>
      <c r="T1641" s="57"/>
      <c r="U1641" s="57"/>
      <c r="V1641" s="57"/>
      <c r="W1641" s="57"/>
      <c r="X1641" s="57"/>
      <c r="Y1641" s="57"/>
      <c r="Z1641" s="57"/>
      <c r="AA1641" s="57"/>
      <c r="AB1641" s="57"/>
      <c r="AC1641" s="57"/>
      <c r="AD1641" s="57"/>
      <c r="AE1641" s="57"/>
      <c r="AF1641" s="64"/>
      <c r="AG1641" s="64"/>
      <c r="AH1641" s="64"/>
      <c r="AI1641" s="64"/>
      <c r="AJ1641" s="61"/>
      <c r="AL1641" s="62"/>
      <c r="AM1641" s="24"/>
      <c r="AS1641" s="24"/>
      <c r="AT1641" s="24"/>
      <c r="AU1641" s="24"/>
      <c r="AV1641" s="24"/>
      <c r="AW1641" s="24"/>
      <c r="AX1641" s="24"/>
      <c r="AZ1641" s="171"/>
      <c r="BA1641" s="171"/>
      <c r="BB1641" s="57"/>
      <c r="BC1641" s="203"/>
      <c r="BD1641" s="24"/>
      <c r="BE1641" s="151"/>
      <c r="BG1641" s="151"/>
      <c r="BI1641" s="151"/>
      <c r="BL1641" s="152"/>
    </row>
    <row r="1642" spans="1:64" s="169" customFormat="1">
      <c r="A1642" s="24"/>
      <c r="B1642" s="24"/>
      <c r="C1642" s="57"/>
      <c r="D1642" s="57"/>
      <c r="E1642" s="57"/>
      <c r="F1642" s="57"/>
      <c r="G1642" s="57"/>
      <c r="H1642" s="57"/>
      <c r="I1642" s="57"/>
      <c r="J1642" s="57"/>
      <c r="K1642" s="57"/>
      <c r="L1642" s="57"/>
      <c r="M1642" s="57"/>
      <c r="N1642" s="57"/>
      <c r="O1642" s="63"/>
      <c r="P1642" s="57"/>
      <c r="Q1642" s="57"/>
      <c r="R1642" s="57"/>
      <c r="S1642" s="57"/>
      <c r="T1642" s="57"/>
      <c r="U1642" s="57"/>
      <c r="V1642" s="57"/>
      <c r="W1642" s="57"/>
      <c r="X1642" s="57"/>
      <c r="Y1642" s="57"/>
      <c r="Z1642" s="57"/>
      <c r="AA1642" s="57"/>
      <c r="AB1642" s="57"/>
      <c r="AC1642" s="57"/>
      <c r="AD1642" s="57"/>
      <c r="AE1642" s="57"/>
      <c r="AF1642" s="64"/>
      <c r="AG1642" s="64"/>
      <c r="AH1642" s="64"/>
      <c r="AI1642" s="64"/>
      <c r="AJ1642" s="61"/>
      <c r="AL1642" s="62"/>
      <c r="AM1642" s="24"/>
      <c r="AS1642" s="24"/>
      <c r="AT1642" s="24"/>
      <c r="AU1642" s="24"/>
      <c r="AV1642" s="24"/>
      <c r="AW1642" s="24"/>
      <c r="AX1642" s="24"/>
      <c r="AZ1642" s="171"/>
      <c r="BA1642" s="171"/>
      <c r="BB1642" s="57"/>
      <c r="BC1642" s="203"/>
      <c r="BD1642" s="24"/>
      <c r="BE1642" s="151"/>
      <c r="BG1642" s="151"/>
      <c r="BI1642" s="151"/>
      <c r="BL1642" s="152"/>
    </row>
    <row r="1643" spans="1:64" s="169" customFormat="1">
      <c r="A1643" s="24"/>
      <c r="B1643" s="24"/>
      <c r="C1643" s="57"/>
      <c r="D1643" s="57"/>
      <c r="E1643" s="57"/>
      <c r="F1643" s="57"/>
      <c r="G1643" s="57"/>
      <c r="H1643" s="57"/>
      <c r="I1643" s="57"/>
      <c r="J1643" s="57"/>
      <c r="K1643" s="57"/>
      <c r="L1643" s="57"/>
      <c r="M1643" s="57"/>
      <c r="N1643" s="57"/>
      <c r="O1643" s="63"/>
      <c r="P1643" s="57"/>
      <c r="Q1643" s="57"/>
      <c r="R1643" s="57"/>
      <c r="S1643" s="57"/>
      <c r="T1643" s="57"/>
      <c r="U1643" s="57"/>
      <c r="V1643" s="57"/>
      <c r="W1643" s="57"/>
      <c r="X1643" s="57"/>
      <c r="Y1643" s="57"/>
      <c r="Z1643" s="57"/>
      <c r="AA1643" s="57"/>
      <c r="AB1643" s="57"/>
      <c r="AC1643" s="57"/>
      <c r="AD1643" s="57"/>
      <c r="AE1643" s="57"/>
      <c r="AF1643" s="64"/>
      <c r="AG1643" s="64"/>
      <c r="AH1643" s="64"/>
      <c r="AI1643" s="64"/>
      <c r="AJ1643" s="61"/>
      <c r="AL1643" s="62"/>
      <c r="AM1643" s="24"/>
      <c r="AS1643" s="24"/>
      <c r="AT1643" s="24"/>
      <c r="AU1643" s="24"/>
      <c r="AV1643" s="24"/>
      <c r="AW1643" s="24"/>
      <c r="AX1643" s="24"/>
      <c r="AZ1643" s="171"/>
      <c r="BA1643" s="171"/>
      <c r="BB1643" s="57"/>
      <c r="BC1643" s="203"/>
      <c r="BD1643" s="24"/>
      <c r="BE1643" s="151"/>
      <c r="BG1643" s="151"/>
      <c r="BI1643" s="151"/>
      <c r="BL1643" s="152"/>
    </row>
    <row r="1644" spans="1:64" s="169" customFormat="1">
      <c r="A1644" s="24"/>
      <c r="B1644" s="24"/>
      <c r="C1644" s="57"/>
      <c r="D1644" s="57"/>
      <c r="E1644" s="57"/>
      <c r="F1644" s="57"/>
      <c r="G1644" s="57"/>
      <c r="H1644" s="57"/>
      <c r="I1644" s="57"/>
      <c r="J1644" s="57"/>
      <c r="K1644" s="57"/>
      <c r="L1644" s="57"/>
      <c r="M1644" s="57"/>
      <c r="N1644" s="57"/>
      <c r="O1644" s="63"/>
      <c r="P1644" s="57"/>
      <c r="Q1644" s="57"/>
      <c r="R1644" s="57"/>
      <c r="S1644" s="57"/>
      <c r="T1644" s="57"/>
      <c r="U1644" s="57"/>
      <c r="V1644" s="57"/>
      <c r="W1644" s="57"/>
      <c r="X1644" s="57"/>
      <c r="Y1644" s="57"/>
      <c r="Z1644" s="57"/>
      <c r="AA1644" s="57"/>
      <c r="AB1644" s="57"/>
      <c r="AC1644" s="57"/>
      <c r="AD1644" s="57"/>
      <c r="AE1644" s="57"/>
      <c r="AF1644" s="64"/>
      <c r="AG1644" s="64"/>
      <c r="AH1644" s="64"/>
      <c r="AI1644" s="64"/>
      <c r="AJ1644" s="61"/>
      <c r="AL1644" s="62"/>
      <c r="AM1644" s="24"/>
      <c r="AS1644" s="24"/>
      <c r="AT1644" s="24"/>
      <c r="AU1644" s="24"/>
      <c r="AV1644" s="24"/>
      <c r="AW1644" s="24"/>
      <c r="AX1644" s="24"/>
      <c r="AZ1644" s="171"/>
      <c r="BA1644" s="171"/>
      <c r="BB1644" s="57"/>
      <c r="BC1644" s="203"/>
      <c r="BD1644" s="24"/>
      <c r="BE1644" s="151"/>
      <c r="BG1644" s="151"/>
      <c r="BI1644" s="151"/>
      <c r="BL1644" s="152"/>
    </row>
    <row r="1645" spans="1:64" s="169" customFormat="1">
      <c r="A1645" s="24"/>
      <c r="B1645" s="24"/>
      <c r="C1645" s="57"/>
      <c r="D1645" s="57"/>
      <c r="E1645" s="57"/>
      <c r="F1645" s="57"/>
      <c r="G1645" s="57"/>
      <c r="H1645" s="57"/>
      <c r="I1645" s="57"/>
      <c r="J1645" s="57"/>
      <c r="K1645" s="57"/>
      <c r="L1645" s="57"/>
      <c r="M1645" s="57"/>
      <c r="N1645" s="57"/>
      <c r="O1645" s="63"/>
      <c r="P1645" s="57"/>
      <c r="Q1645" s="57"/>
      <c r="R1645" s="57"/>
      <c r="S1645" s="57"/>
      <c r="T1645" s="57"/>
      <c r="U1645" s="57"/>
      <c r="V1645" s="57"/>
      <c r="W1645" s="57"/>
      <c r="X1645" s="57"/>
      <c r="Y1645" s="57"/>
      <c r="Z1645" s="57"/>
      <c r="AA1645" s="57"/>
      <c r="AB1645" s="57"/>
      <c r="AC1645" s="57"/>
      <c r="AD1645" s="57"/>
      <c r="AE1645" s="57"/>
      <c r="AF1645" s="64"/>
      <c r="AG1645" s="64"/>
      <c r="AH1645" s="64"/>
      <c r="AI1645" s="64"/>
      <c r="AJ1645" s="61"/>
      <c r="AL1645" s="62"/>
      <c r="AM1645" s="24"/>
      <c r="AS1645" s="24"/>
      <c r="AT1645" s="24"/>
      <c r="AU1645" s="24"/>
      <c r="AV1645" s="24"/>
      <c r="AW1645" s="24"/>
      <c r="AX1645" s="24"/>
      <c r="AZ1645" s="171"/>
      <c r="BA1645" s="171"/>
      <c r="BB1645" s="57"/>
      <c r="BC1645" s="203"/>
      <c r="BD1645" s="24"/>
      <c r="BE1645" s="151"/>
      <c r="BG1645" s="151"/>
      <c r="BI1645" s="151"/>
      <c r="BL1645" s="152"/>
    </row>
    <row r="1646" spans="1:64" s="169" customFormat="1">
      <c r="A1646" s="24"/>
      <c r="B1646" s="24"/>
      <c r="C1646" s="57"/>
      <c r="D1646" s="57"/>
      <c r="E1646" s="57"/>
      <c r="F1646" s="57"/>
      <c r="G1646" s="57"/>
      <c r="H1646" s="57"/>
      <c r="I1646" s="57"/>
      <c r="J1646" s="57"/>
      <c r="K1646" s="57"/>
      <c r="L1646" s="57"/>
      <c r="M1646" s="57"/>
      <c r="N1646" s="57"/>
      <c r="O1646" s="63"/>
      <c r="P1646" s="57"/>
      <c r="Q1646" s="57"/>
      <c r="R1646" s="57"/>
      <c r="S1646" s="57"/>
      <c r="T1646" s="57"/>
      <c r="U1646" s="57"/>
      <c r="V1646" s="57"/>
      <c r="W1646" s="57"/>
      <c r="X1646" s="57"/>
      <c r="Y1646" s="57"/>
      <c r="Z1646" s="57"/>
      <c r="AA1646" s="57"/>
      <c r="AB1646" s="57"/>
      <c r="AC1646" s="57"/>
      <c r="AD1646" s="57"/>
      <c r="AE1646" s="57"/>
      <c r="AF1646" s="64"/>
      <c r="AG1646" s="64"/>
      <c r="AH1646" s="64"/>
      <c r="AI1646" s="64"/>
      <c r="AJ1646" s="61"/>
      <c r="AL1646" s="62"/>
      <c r="AM1646" s="24"/>
      <c r="AS1646" s="24"/>
      <c r="AT1646" s="24"/>
      <c r="AU1646" s="24"/>
      <c r="AV1646" s="24"/>
      <c r="AW1646" s="24"/>
      <c r="AX1646" s="24"/>
      <c r="AZ1646" s="171"/>
      <c r="BA1646" s="171"/>
      <c r="BB1646" s="57"/>
      <c r="BC1646" s="203"/>
      <c r="BD1646" s="24"/>
      <c r="BE1646" s="151"/>
      <c r="BG1646" s="151"/>
      <c r="BI1646" s="151"/>
      <c r="BL1646" s="152"/>
    </row>
    <row r="1647" spans="1:64" s="169" customFormat="1">
      <c r="A1647" s="24"/>
      <c r="B1647" s="24"/>
      <c r="C1647" s="57"/>
      <c r="D1647" s="57"/>
      <c r="E1647" s="57"/>
      <c r="F1647" s="57"/>
      <c r="G1647" s="57"/>
      <c r="H1647" s="57"/>
      <c r="I1647" s="57"/>
      <c r="J1647" s="57"/>
      <c r="K1647" s="57"/>
      <c r="L1647" s="57"/>
      <c r="M1647" s="57"/>
      <c r="N1647" s="57"/>
      <c r="O1647" s="63"/>
      <c r="P1647" s="57"/>
      <c r="Q1647" s="57"/>
      <c r="R1647" s="57"/>
      <c r="S1647" s="57"/>
      <c r="T1647" s="57"/>
      <c r="U1647" s="57"/>
      <c r="V1647" s="57"/>
      <c r="W1647" s="57"/>
      <c r="X1647" s="57"/>
      <c r="Y1647" s="57"/>
      <c r="Z1647" s="57"/>
      <c r="AA1647" s="57"/>
      <c r="AB1647" s="57"/>
      <c r="AC1647" s="57"/>
      <c r="AD1647" s="57"/>
      <c r="AE1647" s="57"/>
      <c r="AF1647" s="64"/>
      <c r="AG1647" s="64"/>
      <c r="AH1647" s="64"/>
      <c r="AI1647" s="64"/>
      <c r="AJ1647" s="61"/>
      <c r="AL1647" s="62"/>
      <c r="AM1647" s="24"/>
      <c r="AS1647" s="24"/>
      <c r="AT1647" s="24"/>
      <c r="AU1647" s="24"/>
      <c r="AV1647" s="24"/>
      <c r="AW1647" s="24"/>
      <c r="AX1647" s="24"/>
      <c r="AZ1647" s="171"/>
      <c r="BA1647" s="171"/>
      <c r="BB1647" s="57"/>
      <c r="BC1647" s="203"/>
      <c r="BD1647" s="24"/>
      <c r="BE1647" s="151"/>
      <c r="BG1647" s="151"/>
      <c r="BI1647" s="151"/>
      <c r="BL1647" s="152"/>
    </row>
    <row r="1648" spans="1:64" s="169" customFormat="1">
      <c r="A1648" s="24"/>
      <c r="B1648" s="24"/>
      <c r="C1648" s="57"/>
      <c r="D1648" s="57"/>
      <c r="E1648" s="57"/>
      <c r="F1648" s="57"/>
      <c r="G1648" s="57"/>
      <c r="H1648" s="57"/>
      <c r="I1648" s="57"/>
      <c r="J1648" s="57"/>
      <c r="K1648" s="57"/>
      <c r="L1648" s="57"/>
      <c r="M1648" s="57"/>
      <c r="N1648" s="57"/>
      <c r="O1648" s="63"/>
      <c r="P1648" s="57"/>
      <c r="Q1648" s="57"/>
      <c r="R1648" s="57"/>
      <c r="S1648" s="57"/>
      <c r="T1648" s="57"/>
      <c r="U1648" s="57"/>
      <c r="V1648" s="57"/>
      <c r="W1648" s="57"/>
      <c r="X1648" s="57"/>
      <c r="Y1648" s="57"/>
      <c r="Z1648" s="57"/>
      <c r="AA1648" s="57"/>
      <c r="AB1648" s="57"/>
      <c r="AC1648" s="57"/>
      <c r="AD1648" s="57"/>
      <c r="AE1648" s="57"/>
      <c r="AF1648" s="64"/>
      <c r="AG1648" s="64"/>
      <c r="AH1648" s="64"/>
      <c r="AI1648" s="64"/>
      <c r="AJ1648" s="61"/>
      <c r="AL1648" s="62"/>
      <c r="AM1648" s="24"/>
      <c r="AS1648" s="24"/>
      <c r="AT1648" s="24"/>
      <c r="AU1648" s="24"/>
      <c r="AV1648" s="24"/>
      <c r="AW1648" s="24"/>
      <c r="AX1648" s="24"/>
      <c r="AZ1648" s="171"/>
      <c r="BA1648" s="171"/>
      <c r="BB1648" s="57"/>
      <c r="BC1648" s="203"/>
      <c r="BD1648" s="24"/>
      <c r="BE1648" s="151"/>
      <c r="BG1648" s="151"/>
      <c r="BI1648" s="151"/>
      <c r="BL1648" s="152"/>
    </row>
    <row r="1649" spans="1:64" s="169" customFormat="1">
      <c r="A1649" s="24"/>
      <c r="B1649" s="24"/>
      <c r="C1649" s="57"/>
      <c r="D1649" s="57"/>
      <c r="E1649" s="57"/>
      <c r="F1649" s="57"/>
      <c r="G1649" s="57"/>
      <c r="H1649" s="57"/>
      <c r="I1649" s="57"/>
      <c r="J1649" s="57"/>
      <c r="K1649" s="57"/>
      <c r="L1649" s="57"/>
      <c r="M1649" s="57"/>
      <c r="N1649" s="57"/>
      <c r="O1649" s="63"/>
      <c r="P1649" s="57"/>
      <c r="Q1649" s="57"/>
      <c r="R1649" s="57"/>
      <c r="S1649" s="57"/>
      <c r="T1649" s="57"/>
      <c r="U1649" s="57"/>
      <c r="V1649" s="57"/>
      <c r="W1649" s="57"/>
      <c r="X1649" s="57"/>
      <c r="Y1649" s="57"/>
      <c r="Z1649" s="57"/>
      <c r="AA1649" s="57"/>
      <c r="AB1649" s="57"/>
      <c r="AC1649" s="57"/>
      <c r="AD1649" s="57"/>
      <c r="AE1649" s="57"/>
      <c r="AF1649" s="64"/>
      <c r="AG1649" s="64"/>
      <c r="AH1649" s="64"/>
      <c r="AI1649" s="64"/>
      <c r="AJ1649" s="61"/>
      <c r="AL1649" s="62"/>
      <c r="AM1649" s="24"/>
      <c r="AS1649" s="24"/>
      <c r="AT1649" s="24"/>
      <c r="AU1649" s="24"/>
      <c r="AV1649" s="24"/>
      <c r="AW1649" s="24"/>
      <c r="AX1649" s="24"/>
      <c r="AZ1649" s="171"/>
      <c r="BA1649" s="171"/>
      <c r="BB1649" s="57"/>
      <c r="BC1649" s="203"/>
      <c r="BD1649" s="24"/>
      <c r="BE1649" s="151"/>
      <c r="BG1649" s="151"/>
      <c r="BI1649" s="151"/>
      <c r="BL1649" s="152"/>
    </row>
    <row r="1650" spans="1:64" s="169" customFormat="1">
      <c r="A1650" s="24"/>
      <c r="B1650" s="24"/>
      <c r="C1650" s="57"/>
      <c r="D1650" s="57"/>
      <c r="E1650" s="57"/>
      <c r="F1650" s="57"/>
      <c r="G1650" s="57"/>
      <c r="H1650" s="57"/>
      <c r="I1650" s="57"/>
      <c r="J1650" s="57"/>
      <c r="K1650" s="57"/>
      <c r="L1650" s="57"/>
      <c r="M1650" s="57"/>
      <c r="N1650" s="57"/>
      <c r="O1650" s="63"/>
      <c r="P1650" s="57"/>
      <c r="Q1650" s="57"/>
      <c r="R1650" s="57"/>
      <c r="S1650" s="57"/>
      <c r="T1650" s="57"/>
      <c r="U1650" s="57"/>
      <c r="V1650" s="57"/>
      <c r="W1650" s="57"/>
      <c r="X1650" s="57"/>
      <c r="Y1650" s="57"/>
      <c r="Z1650" s="57"/>
      <c r="AA1650" s="57"/>
      <c r="AB1650" s="57"/>
      <c r="AC1650" s="57"/>
      <c r="AD1650" s="57"/>
      <c r="AE1650" s="57"/>
      <c r="AF1650" s="64"/>
      <c r="AG1650" s="64"/>
      <c r="AH1650" s="64"/>
      <c r="AI1650" s="64"/>
      <c r="AJ1650" s="61"/>
      <c r="AL1650" s="62"/>
      <c r="AM1650" s="24"/>
      <c r="AS1650" s="24"/>
      <c r="AT1650" s="24"/>
      <c r="AU1650" s="24"/>
      <c r="AV1650" s="24"/>
      <c r="AW1650" s="24"/>
      <c r="AX1650" s="24"/>
      <c r="AZ1650" s="171"/>
      <c r="BA1650" s="171"/>
      <c r="BB1650" s="57"/>
      <c r="BC1650" s="203"/>
      <c r="BD1650" s="24"/>
      <c r="BE1650" s="151"/>
      <c r="BG1650" s="151"/>
      <c r="BI1650" s="151"/>
      <c r="BL1650" s="152"/>
    </row>
    <row r="1651" spans="1:64" s="169" customFormat="1">
      <c r="A1651" s="24"/>
      <c r="B1651" s="24"/>
      <c r="C1651" s="57"/>
      <c r="D1651" s="57"/>
      <c r="E1651" s="57"/>
      <c r="F1651" s="57"/>
      <c r="G1651" s="57"/>
      <c r="H1651" s="57"/>
      <c r="I1651" s="57"/>
      <c r="J1651" s="57"/>
      <c r="K1651" s="57"/>
      <c r="L1651" s="57"/>
      <c r="M1651" s="57"/>
      <c r="N1651" s="57"/>
      <c r="O1651" s="63"/>
      <c r="P1651" s="57"/>
      <c r="Q1651" s="57"/>
      <c r="R1651" s="57"/>
      <c r="S1651" s="57"/>
      <c r="T1651" s="57"/>
      <c r="U1651" s="57"/>
      <c r="V1651" s="57"/>
      <c r="W1651" s="57"/>
      <c r="X1651" s="57"/>
      <c r="Y1651" s="57"/>
      <c r="Z1651" s="57"/>
      <c r="AA1651" s="57"/>
      <c r="AB1651" s="57"/>
      <c r="AC1651" s="57"/>
      <c r="AD1651" s="57"/>
      <c r="AE1651" s="57"/>
      <c r="AF1651" s="64"/>
      <c r="AG1651" s="64"/>
      <c r="AH1651" s="64"/>
      <c r="AI1651" s="64"/>
      <c r="AJ1651" s="61"/>
      <c r="AL1651" s="62"/>
      <c r="AM1651" s="24"/>
      <c r="AS1651" s="24"/>
      <c r="AT1651" s="24"/>
      <c r="AU1651" s="24"/>
      <c r="AV1651" s="24"/>
      <c r="AW1651" s="24"/>
      <c r="AX1651" s="24"/>
      <c r="AZ1651" s="171"/>
      <c r="BA1651" s="171"/>
      <c r="BB1651" s="57"/>
      <c r="BC1651" s="203"/>
      <c r="BD1651" s="24"/>
      <c r="BE1651" s="151"/>
      <c r="BG1651" s="151"/>
      <c r="BI1651" s="151"/>
      <c r="BL1651" s="152"/>
    </row>
    <row r="1652" spans="1:64" s="169" customFormat="1">
      <c r="A1652" s="24"/>
      <c r="B1652" s="24"/>
      <c r="C1652" s="57"/>
      <c r="D1652" s="57"/>
      <c r="E1652" s="57"/>
      <c r="F1652" s="57"/>
      <c r="G1652" s="57"/>
      <c r="H1652" s="57"/>
      <c r="I1652" s="57"/>
      <c r="J1652" s="57"/>
      <c r="K1652" s="57"/>
      <c r="L1652" s="57"/>
      <c r="M1652" s="57"/>
      <c r="N1652" s="57"/>
      <c r="O1652" s="63"/>
      <c r="P1652" s="57"/>
      <c r="Q1652" s="57"/>
      <c r="R1652" s="57"/>
      <c r="S1652" s="57"/>
      <c r="T1652" s="57"/>
      <c r="U1652" s="57"/>
      <c r="V1652" s="57"/>
      <c r="W1652" s="57"/>
      <c r="X1652" s="57"/>
      <c r="Y1652" s="57"/>
      <c r="Z1652" s="57"/>
      <c r="AA1652" s="57"/>
      <c r="AB1652" s="57"/>
      <c r="AC1652" s="57"/>
      <c r="AD1652" s="57"/>
      <c r="AE1652" s="57"/>
      <c r="AF1652" s="64"/>
      <c r="AG1652" s="64"/>
      <c r="AH1652" s="64"/>
      <c r="AI1652" s="64"/>
      <c r="AJ1652" s="61"/>
      <c r="AL1652" s="62"/>
      <c r="AM1652" s="24"/>
      <c r="AS1652" s="24"/>
      <c r="AT1652" s="24"/>
      <c r="AU1652" s="24"/>
      <c r="AV1652" s="24"/>
      <c r="AW1652" s="24"/>
      <c r="AX1652" s="24"/>
      <c r="AZ1652" s="171"/>
      <c r="BA1652" s="171"/>
      <c r="BB1652" s="57"/>
      <c r="BC1652" s="203"/>
      <c r="BD1652" s="24"/>
      <c r="BE1652" s="151"/>
      <c r="BG1652" s="151"/>
      <c r="BI1652" s="151"/>
      <c r="BL1652" s="152"/>
    </row>
    <row r="1653" spans="1:64" s="169" customFormat="1">
      <c r="A1653" s="24"/>
      <c r="B1653" s="24"/>
      <c r="C1653" s="57"/>
      <c r="D1653" s="57"/>
      <c r="E1653" s="57"/>
      <c r="F1653" s="57"/>
      <c r="G1653" s="57"/>
      <c r="H1653" s="57"/>
      <c r="I1653" s="57"/>
      <c r="J1653" s="57"/>
      <c r="K1653" s="57"/>
      <c r="L1653" s="57"/>
      <c r="M1653" s="57"/>
      <c r="N1653" s="57"/>
      <c r="O1653" s="63"/>
      <c r="P1653" s="57"/>
      <c r="Q1653" s="57"/>
      <c r="R1653" s="57"/>
      <c r="S1653" s="57"/>
      <c r="T1653" s="57"/>
      <c r="U1653" s="57"/>
      <c r="V1653" s="57"/>
      <c r="W1653" s="57"/>
      <c r="X1653" s="57"/>
      <c r="Y1653" s="57"/>
      <c r="Z1653" s="57"/>
      <c r="AA1653" s="57"/>
      <c r="AB1653" s="57"/>
      <c r="AC1653" s="57"/>
      <c r="AD1653" s="57"/>
      <c r="AE1653" s="57"/>
      <c r="AF1653" s="64"/>
      <c r="AG1653" s="64"/>
      <c r="AH1653" s="64"/>
      <c r="AI1653" s="64"/>
      <c r="AJ1653" s="61"/>
      <c r="AL1653" s="62"/>
      <c r="AM1653" s="24"/>
      <c r="AS1653" s="24"/>
      <c r="AT1653" s="24"/>
      <c r="AU1653" s="24"/>
      <c r="AV1653" s="24"/>
      <c r="AW1653" s="24"/>
      <c r="AX1653" s="24"/>
      <c r="AZ1653" s="171"/>
      <c r="BA1653" s="171"/>
      <c r="BB1653" s="57"/>
      <c r="BC1653" s="203"/>
      <c r="BD1653" s="24"/>
      <c r="BE1653" s="151"/>
      <c r="BG1653" s="151"/>
      <c r="BI1653" s="151"/>
      <c r="BL1653" s="152"/>
    </row>
    <row r="1654" spans="1:64" s="169" customFormat="1">
      <c r="A1654" s="24"/>
      <c r="B1654" s="24"/>
      <c r="C1654" s="57"/>
      <c r="D1654" s="57"/>
      <c r="E1654" s="57"/>
      <c r="F1654" s="57"/>
      <c r="G1654" s="57"/>
      <c r="H1654" s="57"/>
      <c r="I1654" s="57"/>
      <c r="J1654" s="57"/>
      <c r="K1654" s="57"/>
      <c r="L1654" s="57"/>
      <c r="M1654" s="57"/>
      <c r="N1654" s="57"/>
      <c r="O1654" s="63"/>
      <c r="P1654" s="57"/>
      <c r="Q1654" s="57"/>
      <c r="R1654" s="57"/>
      <c r="S1654" s="57"/>
      <c r="T1654" s="57"/>
      <c r="U1654" s="57"/>
      <c r="V1654" s="57"/>
      <c r="W1654" s="57"/>
      <c r="X1654" s="57"/>
      <c r="Y1654" s="57"/>
      <c r="Z1654" s="57"/>
      <c r="AA1654" s="57"/>
      <c r="AB1654" s="57"/>
      <c r="AC1654" s="57"/>
      <c r="AD1654" s="57"/>
      <c r="AE1654" s="57"/>
      <c r="AF1654" s="64"/>
      <c r="AG1654" s="64"/>
      <c r="AH1654" s="64"/>
      <c r="AI1654" s="64"/>
      <c r="AJ1654" s="61"/>
      <c r="AL1654" s="62"/>
      <c r="AM1654" s="24"/>
      <c r="AS1654" s="24"/>
      <c r="AT1654" s="24"/>
      <c r="AU1654" s="24"/>
      <c r="AV1654" s="24"/>
      <c r="AW1654" s="24"/>
      <c r="AX1654" s="24"/>
      <c r="AZ1654" s="171"/>
      <c r="BA1654" s="171"/>
      <c r="BB1654" s="57"/>
      <c r="BC1654" s="203"/>
      <c r="BD1654" s="24"/>
      <c r="BE1654" s="151"/>
      <c r="BG1654" s="151"/>
      <c r="BI1654" s="151"/>
      <c r="BL1654" s="152"/>
    </row>
    <row r="1655" spans="1:64" s="169" customFormat="1">
      <c r="A1655" s="24"/>
      <c r="B1655" s="24"/>
      <c r="C1655" s="57"/>
      <c r="D1655" s="57"/>
      <c r="E1655" s="57"/>
      <c r="F1655" s="57"/>
      <c r="G1655" s="57"/>
      <c r="H1655" s="57"/>
      <c r="I1655" s="57"/>
      <c r="J1655" s="57"/>
      <c r="K1655" s="57"/>
      <c r="L1655" s="57"/>
      <c r="M1655" s="57"/>
      <c r="N1655" s="57"/>
      <c r="O1655" s="63"/>
      <c r="P1655" s="57"/>
      <c r="Q1655" s="57"/>
      <c r="R1655" s="57"/>
      <c r="S1655" s="57"/>
      <c r="T1655" s="57"/>
      <c r="U1655" s="57"/>
      <c r="V1655" s="57"/>
      <c r="W1655" s="57"/>
      <c r="X1655" s="57"/>
      <c r="Y1655" s="57"/>
      <c r="Z1655" s="57"/>
      <c r="AA1655" s="57"/>
      <c r="AB1655" s="57"/>
      <c r="AC1655" s="57"/>
      <c r="AD1655" s="57"/>
      <c r="AE1655" s="57"/>
      <c r="AF1655" s="64"/>
      <c r="AG1655" s="64"/>
      <c r="AH1655" s="64"/>
      <c r="AI1655" s="64"/>
      <c r="AJ1655" s="61"/>
      <c r="AL1655" s="62"/>
      <c r="AM1655" s="24"/>
      <c r="AS1655" s="24"/>
      <c r="AT1655" s="24"/>
      <c r="AU1655" s="24"/>
      <c r="AV1655" s="24"/>
      <c r="AW1655" s="24"/>
      <c r="AX1655" s="24"/>
      <c r="AZ1655" s="171"/>
      <c r="BA1655" s="171"/>
      <c r="BB1655" s="57"/>
      <c r="BC1655" s="203"/>
      <c r="BD1655" s="24"/>
      <c r="BE1655" s="151"/>
      <c r="BG1655" s="151"/>
      <c r="BI1655" s="151"/>
      <c r="BL1655" s="152"/>
    </row>
    <row r="1656" spans="1:64" s="169" customFormat="1">
      <c r="A1656" s="24"/>
      <c r="B1656" s="24"/>
      <c r="C1656" s="57"/>
      <c r="D1656" s="57"/>
      <c r="E1656" s="57"/>
      <c r="F1656" s="57"/>
      <c r="G1656" s="57"/>
      <c r="H1656" s="57"/>
      <c r="I1656" s="57"/>
      <c r="J1656" s="57"/>
      <c r="K1656" s="57"/>
      <c r="L1656" s="57"/>
      <c r="M1656" s="57"/>
      <c r="N1656" s="57"/>
      <c r="O1656" s="63"/>
      <c r="P1656" s="57"/>
      <c r="Q1656" s="57"/>
      <c r="R1656" s="57"/>
      <c r="S1656" s="57"/>
      <c r="T1656" s="57"/>
      <c r="U1656" s="57"/>
      <c r="V1656" s="57"/>
      <c r="W1656" s="57"/>
      <c r="X1656" s="57"/>
      <c r="Y1656" s="57"/>
      <c r="Z1656" s="57"/>
      <c r="AA1656" s="57"/>
      <c r="AB1656" s="57"/>
      <c r="AC1656" s="57"/>
      <c r="AD1656" s="57"/>
      <c r="AE1656" s="57"/>
      <c r="AF1656" s="64"/>
      <c r="AG1656" s="64"/>
      <c r="AH1656" s="64"/>
      <c r="AI1656" s="64"/>
      <c r="AJ1656" s="61"/>
      <c r="AL1656" s="62"/>
      <c r="AM1656" s="24"/>
      <c r="AS1656" s="24"/>
      <c r="AT1656" s="24"/>
      <c r="AU1656" s="24"/>
      <c r="AV1656" s="24"/>
      <c r="AW1656" s="24"/>
      <c r="AX1656" s="24"/>
      <c r="AZ1656" s="171"/>
      <c r="BA1656" s="171"/>
      <c r="BB1656" s="57"/>
      <c r="BC1656" s="203"/>
      <c r="BD1656" s="24"/>
      <c r="BE1656" s="151"/>
      <c r="BG1656" s="151"/>
      <c r="BI1656" s="151"/>
      <c r="BL1656" s="152"/>
    </row>
    <row r="1657" spans="1:64" s="169" customFormat="1">
      <c r="A1657" s="24"/>
      <c r="B1657" s="24"/>
      <c r="C1657" s="57"/>
      <c r="D1657" s="57"/>
      <c r="E1657" s="57"/>
      <c r="F1657" s="57"/>
      <c r="G1657" s="57"/>
      <c r="H1657" s="57"/>
      <c r="I1657" s="57"/>
      <c r="J1657" s="57"/>
      <c r="K1657" s="57"/>
      <c r="L1657" s="57"/>
      <c r="M1657" s="57"/>
      <c r="N1657" s="57"/>
      <c r="O1657" s="63"/>
      <c r="P1657" s="57"/>
      <c r="Q1657" s="57"/>
      <c r="R1657" s="57"/>
      <c r="S1657" s="57"/>
      <c r="T1657" s="57"/>
      <c r="U1657" s="57"/>
      <c r="V1657" s="57"/>
      <c r="W1657" s="57"/>
      <c r="X1657" s="57"/>
      <c r="Y1657" s="57"/>
      <c r="Z1657" s="57"/>
      <c r="AA1657" s="57"/>
      <c r="AB1657" s="57"/>
      <c r="AC1657" s="57"/>
      <c r="AD1657" s="57"/>
      <c r="AE1657" s="57"/>
      <c r="AF1657" s="64"/>
      <c r="AG1657" s="64"/>
      <c r="AH1657" s="64"/>
      <c r="AI1657" s="64"/>
      <c r="AJ1657" s="61"/>
      <c r="AL1657" s="62"/>
      <c r="AM1657" s="24"/>
      <c r="AS1657" s="24"/>
      <c r="AT1657" s="24"/>
      <c r="AU1657" s="24"/>
      <c r="AV1657" s="24"/>
      <c r="AW1657" s="24"/>
      <c r="AX1657" s="24"/>
      <c r="AZ1657" s="171"/>
      <c r="BA1657" s="171"/>
      <c r="BB1657" s="57"/>
      <c r="BC1657" s="203"/>
      <c r="BD1657" s="24"/>
      <c r="BE1657" s="151"/>
      <c r="BG1657" s="151"/>
      <c r="BI1657" s="151"/>
      <c r="BL1657" s="152"/>
    </row>
    <row r="1658" spans="1:64" s="169" customFormat="1">
      <c r="A1658" s="24"/>
      <c r="B1658" s="24"/>
      <c r="C1658" s="57"/>
      <c r="D1658" s="57"/>
      <c r="E1658" s="57"/>
      <c r="F1658" s="57"/>
      <c r="G1658" s="57"/>
      <c r="H1658" s="57"/>
      <c r="I1658" s="57"/>
      <c r="J1658" s="57"/>
      <c r="K1658" s="57"/>
      <c r="L1658" s="57"/>
      <c r="M1658" s="57"/>
      <c r="N1658" s="57"/>
      <c r="O1658" s="63"/>
      <c r="P1658" s="57"/>
      <c r="Q1658" s="57"/>
      <c r="R1658" s="57"/>
      <c r="S1658" s="57"/>
      <c r="T1658" s="57"/>
      <c r="U1658" s="57"/>
      <c r="V1658" s="57"/>
      <c r="W1658" s="57"/>
      <c r="X1658" s="57"/>
      <c r="Y1658" s="57"/>
      <c r="Z1658" s="57"/>
      <c r="AA1658" s="57"/>
      <c r="AB1658" s="57"/>
      <c r="AC1658" s="57"/>
      <c r="AD1658" s="57"/>
      <c r="AE1658" s="57"/>
      <c r="AF1658" s="64"/>
      <c r="AG1658" s="64"/>
      <c r="AH1658" s="64"/>
      <c r="AI1658" s="64"/>
      <c r="AJ1658" s="61"/>
      <c r="AL1658" s="62"/>
      <c r="AM1658" s="24"/>
      <c r="AS1658" s="24"/>
      <c r="AT1658" s="24"/>
      <c r="AU1658" s="24"/>
      <c r="AV1658" s="24"/>
      <c r="AW1658" s="24"/>
      <c r="AX1658" s="24"/>
      <c r="AZ1658" s="171"/>
      <c r="BA1658" s="171"/>
      <c r="BB1658" s="57"/>
      <c r="BC1658" s="203"/>
      <c r="BD1658" s="24"/>
      <c r="BE1658" s="151"/>
      <c r="BG1658" s="151"/>
      <c r="BI1658" s="151"/>
      <c r="BL1658" s="152"/>
    </row>
    <row r="1659" spans="1:64" s="169" customFormat="1">
      <c r="A1659" s="24"/>
      <c r="B1659" s="24"/>
      <c r="C1659" s="57"/>
      <c r="D1659" s="57"/>
      <c r="E1659" s="57"/>
      <c r="F1659" s="57"/>
      <c r="G1659" s="57"/>
      <c r="H1659" s="57"/>
      <c r="I1659" s="57"/>
      <c r="J1659" s="57"/>
      <c r="K1659" s="57"/>
      <c r="L1659" s="57"/>
      <c r="M1659" s="57"/>
      <c r="N1659" s="57"/>
      <c r="O1659" s="63"/>
      <c r="P1659" s="57"/>
      <c r="Q1659" s="57"/>
      <c r="R1659" s="57"/>
      <c r="S1659" s="57"/>
      <c r="T1659" s="57"/>
      <c r="U1659" s="57"/>
      <c r="V1659" s="57"/>
      <c r="W1659" s="57"/>
      <c r="X1659" s="57"/>
      <c r="Y1659" s="57"/>
      <c r="Z1659" s="57"/>
      <c r="AA1659" s="57"/>
      <c r="AB1659" s="57"/>
      <c r="AC1659" s="57"/>
      <c r="AD1659" s="57"/>
      <c r="AE1659" s="57"/>
      <c r="AF1659" s="64"/>
      <c r="AG1659" s="64"/>
      <c r="AH1659" s="64"/>
      <c r="AI1659" s="64"/>
      <c r="AJ1659" s="61"/>
      <c r="AL1659" s="62"/>
      <c r="AM1659" s="24"/>
      <c r="AS1659" s="24"/>
      <c r="AT1659" s="24"/>
      <c r="AU1659" s="24"/>
      <c r="AV1659" s="24"/>
      <c r="AW1659" s="24"/>
      <c r="AX1659" s="24"/>
      <c r="AZ1659" s="171"/>
      <c r="BA1659" s="171"/>
      <c r="BB1659" s="57"/>
      <c r="BC1659" s="203"/>
      <c r="BD1659" s="24"/>
      <c r="BE1659" s="151"/>
      <c r="BG1659" s="151"/>
      <c r="BI1659" s="151"/>
      <c r="BL1659" s="152"/>
    </row>
    <row r="1660" spans="1:64" s="169" customFormat="1">
      <c r="A1660" s="24"/>
      <c r="B1660" s="24"/>
      <c r="C1660" s="57"/>
      <c r="D1660" s="57"/>
      <c r="E1660" s="57"/>
      <c r="F1660" s="57"/>
      <c r="G1660" s="57"/>
      <c r="H1660" s="57"/>
      <c r="I1660" s="57"/>
      <c r="J1660" s="57"/>
      <c r="K1660" s="57"/>
      <c r="L1660" s="57"/>
      <c r="M1660" s="57"/>
      <c r="N1660" s="57"/>
      <c r="O1660" s="63"/>
      <c r="P1660" s="57"/>
      <c r="Q1660" s="57"/>
      <c r="R1660" s="57"/>
      <c r="S1660" s="57"/>
      <c r="T1660" s="57"/>
      <c r="U1660" s="57"/>
      <c r="V1660" s="57"/>
      <c r="W1660" s="57"/>
      <c r="X1660" s="57"/>
      <c r="Y1660" s="57"/>
      <c r="Z1660" s="57"/>
      <c r="AA1660" s="57"/>
      <c r="AB1660" s="57"/>
      <c r="AC1660" s="57"/>
      <c r="AD1660" s="57"/>
      <c r="AE1660" s="57"/>
      <c r="AF1660" s="64"/>
      <c r="AG1660" s="64"/>
      <c r="AH1660" s="64"/>
      <c r="AI1660" s="64"/>
      <c r="AJ1660" s="61"/>
      <c r="AL1660" s="62"/>
      <c r="AM1660" s="24"/>
      <c r="AS1660" s="24"/>
      <c r="AT1660" s="24"/>
      <c r="AU1660" s="24"/>
      <c r="AV1660" s="24"/>
      <c r="AW1660" s="24"/>
      <c r="AX1660" s="24"/>
      <c r="AZ1660" s="171"/>
      <c r="BA1660" s="171"/>
      <c r="BB1660" s="57"/>
      <c r="BC1660" s="203"/>
      <c r="BD1660" s="24"/>
      <c r="BE1660" s="151"/>
      <c r="BG1660" s="151"/>
      <c r="BI1660" s="151"/>
      <c r="BL1660" s="152"/>
    </row>
    <row r="1661" spans="1:64" s="169" customFormat="1">
      <c r="A1661" s="24"/>
      <c r="B1661" s="24"/>
      <c r="C1661" s="57"/>
      <c r="D1661" s="57"/>
      <c r="E1661" s="57"/>
      <c r="F1661" s="57"/>
      <c r="G1661" s="57"/>
      <c r="H1661" s="57"/>
      <c r="I1661" s="57"/>
      <c r="J1661" s="57"/>
      <c r="K1661" s="57"/>
      <c r="L1661" s="57"/>
      <c r="M1661" s="57"/>
      <c r="N1661" s="57"/>
      <c r="O1661" s="63"/>
      <c r="P1661" s="57"/>
      <c r="Q1661" s="57"/>
      <c r="R1661" s="57"/>
      <c r="S1661" s="57"/>
      <c r="T1661" s="57"/>
      <c r="U1661" s="57"/>
      <c r="V1661" s="57"/>
      <c r="W1661" s="57"/>
      <c r="X1661" s="57"/>
      <c r="Y1661" s="57"/>
      <c r="Z1661" s="57"/>
      <c r="AA1661" s="57"/>
      <c r="AB1661" s="57"/>
      <c r="AC1661" s="57"/>
      <c r="AD1661" s="57"/>
      <c r="AE1661" s="57"/>
      <c r="AF1661" s="64"/>
      <c r="AG1661" s="64"/>
      <c r="AH1661" s="64"/>
      <c r="AI1661" s="64"/>
      <c r="AJ1661" s="61"/>
      <c r="AL1661" s="62"/>
      <c r="AM1661" s="24"/>
      <c r="AS1661" s="24"/>
      <c r="AT1661" s="24"/>
      <c r="AU1661" s="24"/>
      <c r="AV1661" s="24"/>
      <c r="AW1661" s="24"/>
      <c r="AX1661" s="24"/>
      <c r="AZ1661" s="171"/>
      <c r="BA1661" s="171"/>
      <c r="BB1661" s="57"/>
      <c r="BC1661" s="203"/>
      <c r="BD1661" s="24"/>
      <c r="BE1661" s="151"/>
      <c r="BG1661" s="151"/>
      <c r="BI1661" s="151"/>
      <c r="BL1661" s="152"/>
    </row>
    <row r="1662" spans="1:64" s="169" customFormat="1">
      <c r="A1662" s="24"/>
      <c r="B1662" s="24"/>
      <c r="C1662" s="57"/>
      <c r="D1662" s="57"/>
      <c r="E1662" s="57"/>
      <c r="F1662" s="57"/>
      <c r="G1662" s="57"/>
      <c r="H1662" s="57"/>
      <c r="I1662" s="57"/>
      <c r="J1662" s="57"/>
      <c r="K1662" s="57"/>
      <c r="L1662" s="57"/>
      <c r="M1662" s="57"/>
      <c r="N1662" s="57"/>
      <c r="O1662" s="63"/>
      <c r="P1662" s="57"/>
      <c r="Q1662" s="57"/>
      <c r="R1662" s="57"/>
      <c r="S1662" s="57"/>
      <c r="T1662" s="57"/>
      <c r="U1662" s="57"/>
      <c r="V1662" s="57"/>
      <c r="W1662" s="57"/>
      <c r="X1662" s="57"/>
      <c r="Y1662" s="57"/>
      <c r="Z1662" s="57"/>
      <c r="AA1662" s="57"/>
      <c r="AB1662" s="57"/>
      <c r="AC1662" s="57"/>
      <c r="AD1662" s="57"/>
      <c r="AE1662" s="57"/>
      <c r="AF1662" s="64"/>
      <c r="AG1662" s="64"/>
      <c r="AH1662" s="64"/>
      <c r="AI1662" s="64"/>
      <c r="AJ1662" s="61"/>
      <c r="AL1662" s="62"/>
      <c r="AM1662" s="24"/>
      <c r="AS1662" s="24"/>
      <c r="AT1662" s="24"/>
      <c r="AU1662" s="24"/>
      <c r="AV1662" s="24"/>
      <c r="AW1662" s="24"/>
      <c r="AX1662" s="24"/>
      <c r="AZ1662" s="171"/>
      <c r="BA1662" s="171"/>
      <c r="BB1662" s="57"/>
      <c r="BC1662" s="203"/>
      <c r="BD1662" s="24"/>
      <c r="BE1662" s="151"/>
      <c r="BG1662" s="151"/>
      <c r="BI1662" s="151"/>
      <c r="BL1662" s="152"/>
    </row>
    <row r="1663" spans="1:64" s="169" customFormat="1">
      <c r="A1663" s="24"/>
      <c r="B1663" s="24"/>
      <c r="C1663" s="57"/>
      <c r="D1663" s="57"/>
      <c r="E1663" s="57"/>
      <c r="F1663" s="57"/>
      <c r="G1663" s="57"/>
      <c r="H1663" s="57"/>
      <c r="I1663" s="57"/>
      <c r="J1663" s="57"/>
      <c r="K1663" s="57"/>
      <c r="L1663" s="57"/>
      <c r="M1663" s="57"/>
      <c r="N1663" s="57"/>
      <c r="O1663" s="63"/>
      <c r="P1663" s="57"/>
      <c r="Q1663" s="57"/>
      <c r="R1663" s="57"/>
      <c r="S1663" s="57"/>
      <c r="T1663" s="57"/>
      <c r="U1663" s="57"/>
      <c r="V1663" s="57"/>
      <c r="W1663" s="57"/>
      <c r="X1663" s="57"/>
      <c r="Y1663" s="57"/>
      <c r="Z1663" s="57"/>
      <c r="AA1663" s="57"/>
      <c r="AB1663" s="57"/>
      <c r="AC1663" s="57"/>
      <c r="AD1663" s="57"/>
      <c r="AE1663" s="57"/>
      <c r="AF1663" s="64"/>
      <c r="AG1663" s="64"/>
      <c r="AH1663" s="64"/>
      <c r="AI1663" s="64"/>
      <c r="AJ1663" s="61"/>
      <c r="AL1663" s="62"/>
      <c r="AM1663" s="24"/>
      <c r="AS1663" s="24"/>
      <c r="AT1663" s="24"/>
      <c r="AU1663" s="24"/>
      <c r="AV1663" s="24"/>
      <c r="AW1663" s="24"/>
      <c r="AX1663" s="24"/>
      <c r="AZ1663" s="171"/>
      <c r="BA1663" s="171"/>
      <c r="BB1663" s="57"/>
      <c r="BC1663" s="203"/>
      <c r="BD1663" s="24"/>
      <c r="BE1663" s="151"/>
      <c r="BG1663" s="151"/>
      <c r="BI1663" s="151"/>
      <c r="BL1663" s="152"/>
    </row>
    <row r="1664" spans="1:64" s="169" customFormat="1">
      <c r="A1664" s="24"/>
      <c r="B1664" s="24"/>
      <c r="C1664" s="57"/>
      <c r="D1664" s="57"/>
      <c r="E1664" s="57"/>
      <c r="F1664" s="57"/>
      <c r="G1664" s="57"/>
      <c r="H1664" s="57"/>
      <c r="I1664" s="57"/>
      <c r="J1664" s="57"/>
      <c r="K1664" s="57"/>
      <c r="L1664" s="57"/>
      <c r="M1664" s="57"/>
      <c r="N1664" s="57"/>
      <c r="O1664" s="63"/>
      <c r="P1664" s="57"/>
      <c r="Q1664" s="57"/>
      <c r="R1664" s="57"/>
      <c r="S1664" s="57"/>
      <c r="T1664" s="57"/>
      <c r="U1664" s="57"/>
      <c r="V1664" s="57"/>
      <c r="W1664" s="57"/>
      <c r="X1664" s="57"/>
      <c r="Y1664" s="57"/>
      <c r="Z1664" s="57"/>
      <c r="AA1664" s="57"/>
      <c r="AB1664" s="57"/>
      <c r="AC1664" s="57"/>
      <c r="AD1664" s="57"/>
      <c r="AE1664" s="57"/>
      <c r="AF1664" s="64"/>
      <c r="AG1664" s="64"/>
      <c r="AH1664" s="64"/>
      <c r="AI1664" s="64"/>
      <c r="AJ1664" s="61"/>
      <c r="AL1664" s="62"/>
      <c r="AM1664" s="24"/>
      <c r="AS1664" s="24"/>
      <c r="AT1664" s="24"/>
      <c r="AU1664" s="24"/>
      <c r="AV1664" s="24"/>
      <c r="AW1664" s="24"/>
      <c r="AX1664" s="24"/>
      <c r="AZ1664" s="171"/>
      <c r="BA1664" s="171"/>
      <c r="BB1664" s="57"/>
      <c r="BC1664" s="203"/>
      <c r="BD1664" s="24"/>
      <c r="BE1664" s="151"/>
      <c r="BG1664" s="151"/>
      <c r="BI1664" s="151"/>
      <c r="BL1664" s="152"/>
    </row>
    <row r="1665" spans="1:64" s="169" customFormat="1">
      <c r="A1665" s="24"/>
      <c r="B1665" s="24"/>
      <c r="C1665" s="57"/>
      <c r="D1665" s="57"/>
      <c r="E1665" s="57"/>
      <c r="F1665" s="57"/>
      <c r="G1665" s="57"/>
      <c r="H1665" s="57"/>
      <c r="I1665" s="57"/>
      <c r="J1665" s="57"/>
      <c r="K1665" s="57"/>
      <c r="L1665" s="57"/>
      <c r="M1665" s="57"/>
      <c r="N1665" s="57"/>
      <c r="O1665" s="63"/>
      <c r="P1665" s="57"/>
      <c r="Q1665" s="57"/>
      <c r="R1665" s="57"/>
      <c r="S1665" s="57"/>
      <c r="T1665" s="57"/>
      <c r="U1665" s="57"/>
      <c r="V1665" s="57"/>
      <c r="W1665" s="57"/>
      <c r="X1665" s="57"/>
      <c r="Y1665" s="57"/>
      <c r="Z1665" s="57"/>
      <c r="AA1665" s="57"/>
      <c r="AB1665" s="57"/>
      <c r="AC1665" s="57"/>
      <c r="AD1665" s="57"/>
      <c r="AE1665" s="57"/>
      <c r="AF1665" s="64"/>
      <c r="AG1665" s="64"/>
      <c r="AH1665" s="64"/>
      <c r="AI1665" s="64"/>
      <c r="AJ1665" s="61"/>
      <c r="AL1665" s="62"/>
      <c r="AM1665" s="24"/>
      <c r="AS1665" s="24"/>
      <c r="AT1665" s="24"/>
      <c r="AU1665" s="24"/>
      <c r="AV1665" s="24"/>
      <c r="AW1665" s="24"/>
      <c r="AX1665" s="24"/>
      <c r="AZ1665" s="171"/>
      <c r="BA1665" s="171"/>
      <c r="BB1665" s="57"/>
      <c r="BC1665" s="203"/>
      <c r="BD1665" s="24"/>
      <c r="BE1665" s="151"/>
      <c r="BG1665" s="151"/>
      <c r="BI1665" s="151"/>
      <c r="BL1665" s="152"/>
    </row>
    <row r="1666" spans="1:64" s="169" customFormat="1">
      <c r="A1666" s="24"/>
      <c r="B1666" s="24"/>
      <c r="C1666" s="57"/>
      <c r="D1666" s="57"/>
      <c r="E1666" s="57"/>
      <c r="F1666" s="57"/>
      <c r="G1666" s="57"/>
      <c r="H1666" s="57"/>
      <c r="I1666" s="57"/>
      <c r="J1666" s="57"/>
      <c r="K1666" s="57"/>
      <c r="L1666" s="57"/>
      <c r="M1666" s="57"/>
      <c r="N1666" s="57"/>
      <c r="O1666" s="63"/>
      <c r="P1666" s="57"/>
      <c r="Q1666" s="57"/>
      <c r="R1666" s="57"/>
      <c r="S1666" s="57"/>
      <c r="T1666" s="57"/>
      <c r="U1666" s="57"/>
      <c r="V1666" s="57"/>
      <c r="W1666" s="57"/>
      <c r="X1666" s="57"/>
      <c r="Y1666" s="57"/>
      <c r="Z1666" s="57"/>
      <c r="AA1666" s="57"/>
      <c r="AB1666" s="57"/>
      <c r="AC1666" s="57"/>
      <c r="AD1666" s="57"/>
      <c r="AE1666" s="57"/>
      <c r="AF1666" s="64"/>
      <c r="AG1666" s="64"/>
      <c r="AH1666" s="64"/>
      <c r="AI1666" s="64"/>
      <c r="AJ1666" s="61"/>
      <c r="AL1666" s="62"/>
      <c r="AM1666" s="24"/>
      <c r="AS1666" s="24"/>
      <c r="AT1666" s="24"/>
      <c r="AU1666" s="24"/>
      <c r="AV1666" s="24"/>
      <c r="AW1666" s="24"/>
      <c r="AX1666" s="24"/>
      <c r="AZ1666" s="171"/>
      <c r="BA1666" s="171"/>
      <c r="BB1666" s="57"/>
      <c r="BC1666" s="203"/>
      <c r="BD1666" s="24"/>
      <c r="BE1666" s="151"/>
      <c r="BG1666" s="151"/>
      <c r="BI1666" s="151"/>
      <c r="BL1666" s="152"/>
    </row>
    <row r="1667" spans="1:64" s="169" customFormat="1">
      <c r="A1667" s="24"/>
      <c r="B1667" s="24"/>
      <c r="C1667" s="57"/>
      <c r="D1667" s="57"/>
      <c r="E1667" s="57"/>
      <c r="F1667" s="57"/>
      <c r="G1667" s="57"/>
      <c r="H1667" s="57"/>
      <c r="I1667" s="57"/>
      <c r="J1667" s="57"/>
      <c r="K1667" s="57"/>
      <c r="L1667" s="57"/>
      <c r="M1667" s="57"/>
      <c r="N1667" s="57"/>
      <c r="O1667" s="63"/>
      <c r="P1667" s="57"/>
      <c r="Q1667" s="57"/>
      <c r="R1667" s="57"/>
      <c r="S1667" s="57"/>
      <c r="T1667" s="57"/>
      <c r="U1667" s="57"/>
      <c r="V1667" s="57"/>
      <c r="W1667" s="57"/>
      <c r="X1667" s="57"/>
      <c r="Y1667" s="57"/>
      <c r="Z1667" s="57"/>
      <c r="AA1667" s="57"/>
      <c r="AB1667" s="57"/>
      <c r="AC1667" s="57"/>
      <c r="AD1667" s="57"/>
      <c r="AE1667" s="57"/>
      <c r="AF1667" s="64"/>
      <c r="AG1667" s="64"/>
      <c r="AH1667" s="64"/>
      <c r="AI1667" s="64"/>
      <c r="AJ1667" s="61"/>
      <c r="AL1667" s="62"/>
      <c r="AM1667" s="24"/>
      <c r="AS1667" s="24"/>
      <c r="AT1667" s="24"/>
      <c r="AU1667" s="24"/>
      <c r="AV1667" s="24"/>
      <c r="AW1667" s="24"/>
      <c r="AX1667" s="24"/>
      <c r="AZ1667" s="171"/>
      <c r="BA1667" s="171"/>
      <c r="BB1667" s="57"/>
      <c r="BC1667" s="203"/>
      <c r="BD1667" s="24"/>
      <c r="BE1667" s="151"/>
      <c r="BG1667" s="151"/>
      <c r="BI1667" s="151"/>
      <c r="BL1667" s="152"/>
    </row>
    <row r="1668" spans="1:64" s="169" customFormat="1">
      <c r="A1668" s="24"/>
      <c r="B1668" s="24"/>
      <c r="C1668" s="57"/>
      <c r="D1668" s="57"/>
      <c r="E1668" s="57"/>
      <c r="F1668" s="57"/>
      <c r="G1668" s="57"/>
      <c r="H1668" s="57"/>
      <c r="I1668" s="57"/>
      <c r="J1668" s="57"/>
      <c r="K1668" s="57"/>
      <c r="L1668" s="57"/>
      <c r="M1668" s="57"/>
      <c r="N1668" s="57"/>
      <c r="O1668" s="63"/>
      <c r="P1668" s="57"/>
      <c r="Q1668" s="57"/>
      <c r="R1668" s="57"/>
      <c r="S1668" s="57"/>
      <c r="T1668" s="57"/>
      <c r="U1668" s="57"/>
      <c r="V1668" s="57"/>
      <c r="W1668" s="57"/>
      <c r="X1668" s="57"/>
      <c r="Y1668" s="57"/>
      <c r="Z1668" s="57"/>
      <c r="AA1668" s="57"/>
      <c r="AB1668" s="57"/>
      <c r="AC1668" s="57"/>
      <c r="AD1668" s="57"/>
      <c r="AE1668" s="57"/>
      <c r="AF1668" s="64"/>
      <c r="AG1668" s="64"/>
      <c r="AH1668" s="64"/>
      <c r="AI1668" s="64"/>
      <c r="AJ1668" s="61"/>
      <c r="AL1668" s="62"/>
      <c r="AM1668" s="24"/>
      <c r="AS1668" s="24"/>
      <c r="AT1668" s="24"/>
      <c r="AU1668" s="24"/>
      <c r="AV1668" s="24"/>
      <c r="AW1668" s="24"/>
      <c r="AX1668" s="24"/>
      <c r="AZ1668" s="171"/>
      <c r="BA1668" s="171"/>
      <c r="BB1668" s="57"/>
      <c r="BC1668" s="203"/>
      <c r="BD1668" s="24"/>
      <c r="BE1668" s="151"/>
      <c r="BG1668" s="151"/>
      <c r="BI1668" s="151"/>
      <c r="BL1668" s="152"/>
    </row>
    <row r="1669" spans="1:64" s="169" customFormat="1">
      <c r="A1669" s="24"/>
      <c r="B1669" s="24"/>
      <c r="C1669" s="57"/>
      <c r="D1669" s="57"/>
      <c r="E1669" s="57"/>
      <c r="F1669" s="57"/>
      <c r="G1669" s="57"/>
      <c r="H1669" s="57"/>
      <c r="I1669" s="57"/>
      <c r="J1669" s="57"/>
      <c r="K1669" s="57"/>
      <c r="L1669" s="57"/>
      <c r="M1669" s="57"/>
      <c r="N1669" s="57"/>
      <c r="O1669" s="63"/>
      <c r="P1669" s="57"/>
      <c r="Q1669" s="57"/>
      <c r="R1669" s="57"/>
      <c r="S1669" s="57"/>
      <c r="T1669" s="57"/>
      <c r="U1669" s="57"/>
      <c r="V1669" s="57"/>
      <c r="W1669" s="57"/>
      <c r="X1669" s="57"/>
      <c r="Y1669" s="57"/>
      <c r="Z1669" s="57"/>
      <c r="AA1669" s="57"/>
      <c r="AB1669" s="57"/>
      <c r="AC1669" s="57"/>
      <c r="AD1669" s="57"/>
      <c r="AE1669" s="57"/>
      <c r="AF1669" s="64"/>
      <c r="AG1669" s="64"/>
      <c r="AH1669" s="64"/>
      <c r="AI1669" s="64"/>
      <c r="AJ1669" s="61"/>
      <c r="AL1669" s="62"/>
      <c r="AM1669" s="24"/>
      <c r="AS1669" s="24"/>
      <c r="AT1669" s="24"/>
      <c r="AU1669" s="24"/>
      <c r="AV1669" s="24"/>
      <c r="AW1669" s="24"/>
      <c r="AX1669" s="24"/>
      <c r="AZ1669" s="171"/>
      <c r="BA1669" s="171"/>
      <c r="BB1669" s="57"/>
      <c r="BC1669" s="203"/>
      <c r="BD1669" s="24"/>
      <c r="BE1669" s="151"/>
      <c r="BG1669" s="151"/>
      <c r="BI1669" s="151"/>
      <c r="BL1669" s="152"/>
    </row>
    <row r="1670" spans="1:64" s="169" customFormat="1">
      <c r="A1670" s="24"/>
      <c r="B1670" s="24"/>
      <c r="C1670" s="57"/>
      <c r="D1670" s="57"/>
      <c r="E1670" s="57"/>
      <c r="F1670" s="57"/>
      <c r="G1670" s="57"/>
      <c r="H1670" s="57"/>
      <c r="I1670" s="57"/>
      <c r="J1670" s="57"/>
      <c r="K1670" s="57"/>
      <c r="L1670" s="57"/>
      <c r="M1670" s="57"/>
      <c r="N1670" s="57"/>
      <c r="O1670" s="63"/>
      <c r="P1670" s="57"/>
      <c r="Q1670" s="57"/>
      <c r="R1670" s="57"/>
      <c r="S1670" s="57"/>
      <c r="T1670" s="57"/>
      <c r="U1670" s="57"/>
      <c r="V1670" s="57"/>
      <c r="W1670" s="57"/>
      <c r="X1670" s="57"/>
      <c r="Y1670" s="57"/>
      <c r="Z1670" s="57"/>
      <c r="AA1670" s="57"/>
      <c r="AB1670" s="57"/>
      <c r="AC1670" s="57"/>
      <c r="AD1670" s="57"/>
      <c r="AE1670" s="57"/>
      <c r="AF1670" s="64"/>
      <c r="AG1670" s="64"/>
      <c r="AH1670" s="64"/>
      <c r="AI1670" s="64"/>
      <c r="AJ1670" s="61"/>
      <c r="AL1670" s="62"/>
      <c r="AM1670" s="24"/>
      <c r="AS1670" s="24"/>
      <c r="AT1670" s="24"/>
      <c r="AU1670" s="24"/>
      <c r="AV1670" s="24"/>
      <c r="AW1670" s="24"/>
      <c r="AX1670" s="24"/>
      <c r="AZ1670" s="171"/>
      <c r="BA1670" s="171"/>
      <c r="BB1670" s="57"/>
      <c r="BC1670" s="203"/>
      <c r="BD1670" s="24"/>
      <c r="BE1670" s="151"/>
      <c r="BG1670" s="151"/>
      <c r="BI1670" s="151"/>
      <c r="BL1670" s="152"/>
    </row>
    <row r="1671" spans="1:64" s="169" customFormat="1">
      <c r="A1671" s="24"/>
      <c r="B1671" s="24"/>
      <c r="C1671" s="57"/>
      <c r="D1671" s="57"/>
      <c r="E1671" s="57"/>
      <c r="F1671" s="57"/>
      <c r="G1671" s="57"/>
      <c r="H1671" s="57"/>
      <c r="I1671" s="57"/>
      <c r="J1671" s="57"/>
      <c r="K1671" s="57"/>
      <c r="L1671" s="57"/>
      <c r="M1671" s="57"/>
      <c r="N1671" s="57"/>
      <c r="O1671" s="63"/>
      <c r="P1671" s="57"/>
      <c r="Q1671" s="57"/>
      <c r="R1671" s="57"/>
      <c r="S1671" s="57"/>
      <c r="T1671" s="57"/>
      <c r="U1671" s="57"/>
      <c r="V1671" s="57"/>
      <c r="W1671" s="57"/>
      <c r="X1671" s="57"/>
      <c r="Y1671" s="57"/>
      <c r="Z1671" s="57"/>
      <c r="AA1671" s="57"/>
      <c r="AB1671" s="57"/>
      <c r="AC1671" s="57"/>
      <c r="AD1671" s="57"/>
      <c r="AE1671" s="57"/>
      <c r="AF1671" s="64"/>
      <c r="AG1671" s="64"/>
      <c r="AH1671" s="64"/>
      <c r="AI1671" s="64"/>
      <c r="AJ1671" s="61"/>
      <c r="AL1671" s="62"/>
      <c r="AM1671" s="24"/>
      <c r="AS1671" s="24"/>
      <c r="AT1671" s="24"/>
      <c r="AU1671" s="24"/>
      <c r="AV1671" s="24"/>
      <c r="AW1671" s="24"/>
      <c r="AX1671" s="24"/>
      <c r="AZ1671" s="171"/>
      <c r="BA1671" s="171"/>
      <c r="BB1671" s="57"/>
      <c r="BC1671" s="203"/>
      <c r="BD1671" s="24"/>
      <c r="BE1671" s="151"/>
      <c r="BG1671" s="151"/>
      <c r="BI1671" s="151"/>
      <c r="BL1671" s="152"/>
    </row>
    <row r="1672" spans="1:64" s="169" customFormat="1">
      <c r="A1672" s="24"/>
      <c r="B1672" s="24"/>
      <c r="C1672" s="57"/>
      <c r="D1672" s="57"/>
      <c r="E1672" s="57"/>
      <c r="F1672" s="57"/>
      <c r="G1672" s="57"/>
      <c r="H1672" s="57"/>
      <c r="I1672" s="57"/>
      <c r="J1672" s="57"/>
      <c r="K1672" s="57"/>
      <c r="L1672" s="57"/>
      <c r="M1672" s="57"/>
      <c r="N1672" s="57"/>
      <c r="O1672" s="63"/>
      <c r="P1672" s="57"/>
      <c r="Q1672" s="57"/>
      <c r="R1672" s="57"/>
      <c r="S1672" s="57"/>
      <c r="T1672" s="57"/>
      <c r="U1672" s="57"/>
      <c r="V1672" s="57"/>
      <c r="W1672" s="57"/>
      <c r="X1672" s="57"/>
      <c r="Y1672" s="57"/>
      <c r="Z1672" s="57"/>
      <c r="AA1672" s="57"/>
      <c r="AB1672" s="57"/>
      <c r="AC1672" s="57"/>
      <c r="AD1672" s="57"/>
      <c r="AE1672" s="57"/>
      <c r="AF1672" s="64"/>
      <c r="AG1672" s="64"/>
      <c r="AH1672" s="64"/>
      <c r="AI1672" s="64"/>
      <c r="AJ1672" s="61"/>
      <c r="AL1672" s="62"/>
      <c r="AM1672" s="24"/>
      <c r="AS1672" s="24"/>
      <c r="AT1672" s="24"/>
      <c r="AU1672" s="24"/>
      <c r="AV1672" s="24"/>
      <c r="AW1672" s="24"/>
      <c r="AX1672" s="24"/>
      <c r="AZ1672" s="171"/>
      <c r="BA1672" s="171"/>
      <c r="BB1672" s="57"/>
      <c r="BC1672" s="203"/>
      <c r="BD1672" s="24"/>
      <c r="BE1672" s="151"/>
      <c r="BG1672" s="151"/>
      <c r="BI1672" s="151"/>
      <c r="BL1672" s="152"/>
    </row>
    <row r="1673" spans="1:64" s="169" customFormat="1">
      <c r="A1673" s="24"/>
      <c r="B1673" s="24"/>
      <c r="C1673" s="57"/>
      <c r="D1673" s="57"/>
      <c r="E1673" s="57"/>
      <c r="F1673" s="57"/>
      <c r="G1673" s="57"/>
      <c r="H1673" s="57"/>
      <c r="I1673" s="57"/>
      <c r="J1673" s="57"/>
      <c r="K1673" s="57"/>
      <c r="L1673" s="57"/>
      <c r="M1673" s="57"/>
      <c r="N1673" s="57"/>
      <c r="O1673" s="63"/>
      <c r="P1673" s="57"/>
      <c r="Q1673" s="57"/>
      <c r="R1673" s="57"/>
      <c r="S1673" s="57"/>
      <c r="T1673" s="57"/>
      <c r="U1673" s="57"/>
      <c r="V1673" s="57"/>
      <c r="W1673" s="57"/>
      <c r="X1673" s="57"/>
      <c r="Y1673" s="57"/>
      <c r="Z1673" s="57"/>
      <c r="AA1673" s="57"/>
      <c r="AB1673" s="57"/>
      <c r="AC1673" s="57"/>
      <c r="AD1673" s="57"/>
      <c r="AE1673" s="57"/>
      <c r="AF1673" s="64"/>
      <c r="AG1673" s="64"/>
      <c r="AH1673" s="64"/>
      <c r="AI1673" s="64"/>
      <c r="AJ1673" s="61"/>
      <c r="AL1673" s="62"/>
      <c r="AM1673" s="24"/>
      <c r="AS1673" s="24"/>
      <c r="AT1673" s="24"/>
      <c r="AU1673" s="24"/>
      <c r="AV1673" s="24"/>
      <c r="AW1673" s="24"/>
      <c r="AX1673" s="24"/>
      <c r="AZ1673" s="171"/>
      <c r="BA1673" s="171"/>
      <c r="BB1673" s="57"/>
      <c r="BC1673" s="203"/>
      <c r="BD1673" s="24"/>
      <c r="BE1673" s="151"/>
      <c r="BG1673" s="151"/>
      <c r="BI1673" s="151"/>
      <c r="BL1673" s="152"/>
    </row>
    <row r="1674" spans="1:64" s="169" customFormat="1">
      <c r="A1674" s="24"/>
      <c r="B1674" s="24"/>
      <c r="C1674" s="57"/>
      <c r="D1674" s="57"/>
      <c r="E1674" s="57"/>
      <c r="F1674" s="57"/>
      <c r="G1674" s="57"/>
      <c r="H1674" s="57"/>
      <c r="I1674" s="57"/>
      <c r="J1674" s="57"/>
      <c r="K1674" s="57"/>
      <c r="L1674" s="57"/>
      <c r="M1674" s="57"/>
      <c r="N1674" s="57"/>
      <c r="O1674" s="63"/>
      <c r="P1674" s="57"/>
      <c r="Q1674" s="57"/>
      <c r="R1674" s="57"/>
      <c r="S1674" s="57"/>
      <c r="T1674" s="57"/>
      <c r="U1674" s="57"/>
      <c r="V1674" s="57"/>
      <c r="W1674" s="57"/>
      <c r="X1674" s="57"/>
      <c r="Y1674" s="57"/>
      <c r="Z1674" s="57"/>
      <c r="AA1674" s="57"/>
      <c r="AB1674" s="57"/>
      <c r="AC1674" s="57"/>
      <c r="AD1674" s="57"/>
      <c r="AE1674" s="57"/>
      <c r="AF1674" s="64"/>
      <c r="AG1674" s="64"/>
      <c r="AH1674" s="64"/>
      <c r="AI1674" s="64"/>
      <c r="AJ1674" s="61"/>
      <c r="AL1674" s="62"/>
      <c r="AM1674" s="24"/>
      <c r="AS1674" s="24"/>
      <c r="AT1674" s="24"/>
      <c r="AU1674" s="24"/>
      <c r="AV1674" s="24"/>
      <c r="AW1674" s="24"/>
      <c r="AX1674" s="24"/>
      <c r="AZ1674" s="171"/>
      <c r="BA1674" s="171"/>
      <c r="BB1674" s="57"/>
      <c r="BC1674" s="203"/>
      <c r="BD1674" s="24"/>
      <c r="BE1674" s="151"/>
      <c r="BG1674" s="151"/>
      <c r="BI1674" s="151"/>
      <c r="BL1674" s="152"/>
    </row>
    <row r="1675" spans="1:64" s="169" customFormat="1">
      <c r="A1675" s="24"/>
      <c r="B1675" s="24"/>
      <c r="C1675" s="57"/>
      <c r="D1675" s="57"/>
      <c r="E1675" s="57"/>
      <c r="F1675" s="57"/>
      <c r="G1675" s="57"/>
      <c r="H1675" s="57"/>
      <c r="I1675" s="57"/>
      <c r="J1675" s="57"/>
      <c r="K1675" s="57"/>
      <c r="L1675" s="57"/>
      <c r="M1675" s="57"/>
      <c r="N1675" s="57"/>
      <c r="O1675" s="63"/>
      <c r="P1675" s="57"/>
      <c r="Q1675" s="57"/>
      <c r="R1675" s="57"/>
      <c r="S1675" s="57"/>
      <c r="T1675" s="57"/>
      <c r="U1675" s="57"/>
      <c r="V1675" s="57"/>
      <c r="W1675" s="57"/>
      <c r="X1675" s="57"/>
      <c r="Y1675" s="57"/>
      <c r="Z1675" s="57"/>
      <c r="AA1675" s="57"/>
      <c r="AB1675" s="57"/>
      <c r="AC1675" s="57"/>
      <c r="AD1675" s="57"/>
      <c r="AE1675" s="57"/>
      <c r="AF1675" s="64"/>
      <c r="AG1675" s="64"/>
      <c r="AH1675" s="64"/>
      <c r="AI1675" s="64"/>
      <c r="AJ1675" s="61"/>
      <c r="AL1675" s="62"/>
      <c r="AM1675" s="24"/>
      <c r="AS1675" s="24"/>
      <c r="AT1675" s="24"/>
      <c r="AU1675" s="24"/>
      <c r="AV1675" s="24"/>
      <c r="AW1675" s="24"/>
      <c r="AX1675" s="24"/>
      <c r="AZ1675" s="171"/>
      <c r="BA1675" s="171"/>
      <c r="BB1675" s="57"/>
      <c r="BC1675" s="203"/>
      <c r="BD1675" s="24"/>
      <c r="BE1675" s="151"/>
      <c r="BG1675" s="151"/>
      <c r="BI1675" s="151"/>
      <c r="BL1675" s="152"/>
    </row>
    <row r="1676" spans="1:64" s="169" customFormat="1">
      <c r="A1676" s="24"/>
      <c r="B1676" s="24"/>
      <c r="C1676" s="57"/>
      <c r="D1676" s="57"/>
      <c r="E1676" s="57"/>
      <c r="F1676" s="57"/>
      <c r="G1676" s="57"/>
      <c r="H1676" s="57"/>
      <c r="I1676" s="57"/>
      <c r="J1676" s="57"/>
      <c r="K1676" s="57"/>
      <c r="L1676" s="57"/>
      <c r="M1676" s="57"/>
      <c r="N1676" s="57"/>
      <c r="O1676" s="63"/>
      <c r="P1676" s="57"/>
      <c r="Q1676" s="57"/>
      <c r="R1676" s="57"/>
      <c r="S1676" s="57"/>
      <c r="T1676" s="57"/>
      <c r="U1676" s="57"/>
      <c r="V1676" s="57"/>
      <c r="W1676" s="57"/>
      <c r="X1676" s="57"/>
      <c r="Y1676" s="57"/>
      <c r="Z1676" s="57"/>
      <c r="AA1676" s="57"/>
      <c r="AB1676" s="57"/>
      <c r="AC1676" s="57"/>
      <c r="AD1676" s="57"/>
      <c r="AE1676" s="57"/>
      <c r="AF1676" s="64"/>
      <c r="AG1676" s="64"/>
      <c r="AH1676" s="64"/>
      <c r="AI1676" s="64"/>
      <c r="AJ1676" s="61"/>
      <c r="AL1676" s="62"/>
      <c r="AM1676" s="24"/>
      <c r="AS1676" s="24"/>
      <c r="AT1676" s="24"/>
      <c r="AU1676" s="24"/>
      <c r="AV1676" s="24"/>
      <c r="AW1676" s="24"/>
      <c r="AX1676" s="24"/>
      <c r="AZ1676" s="171"/>
      <c r="BA1676" s="171"/>
      <c r="BB1676" s="57"/>
      <c r="BC1676" s="203"/>
      <c r="BD1676" s="24"/>
      <c r="BE1676" s="151"/>
      <c r="BG1676" s="151"/>
      <c r="BI1676" s="151"/>
      <c r="BL1676" s="152"/>
    </row>
    <row r="1677" spans="1:64" s="169" customFormat="1">
      <c r="A1677" s="24"/>
      <c r="B1677" s="24"/>
      <c r="C1677" s="57"/>
      <c r="D1677" s="57"/>
      <c r="E1677" s="57"/>
      <c r="F1677" s="57"/>
      <c r="G1677" s="57"/>
      <c r="H1677" s="57"/>
      <c r="I1677" s="57"/>
      <c r="J1677" s="57"/>
      <c r="K1677" s="57"/>
      <c r="L1677" s="57"/>
      <c r="M1677" s="57"/>
      <c r="N1677" s="57"/>
      <c r="O1677" s="63"/>
      <c r="P1677" s="57"/>
      <c r="Q1677" s="57"/>
      <c r="R1677" s="57"/>
      <c r="S1677" s="57"/>
      <c r="T1677" s="57"/>
      <c r="U1677" s="57"/>
      <c r="V1677" s="57"/>
      <c r="W1677" s="57"/>
      <c r="X1677" s="57"/>
      <c r="Y1677" s="57"/>
      <c r="Z1677" s="57"/>
      <c r="AA1677" s="57"/>
      <c r="AB1677" s="57"/>
      <c r="AC1677" s="57"/>
      <c r="AD1677" s="57"/>
      <c r="AE1677" s="57"/>
      <c r="AF1677" s="64"/>
      <c r="AG1677" s="64"/>
      <c r="AH1677" s="64"/>
      <c r="AI1677" s="64"/>
      <c r="AJ1677" s="61"/>
      <c r="AL1677" s="62"/>
      <c r="AM1677" s="24"/>
      <c r="AS1677" s="24"/>
      <c r="AT1677" s="24"/>
      <c r="AU1677" s="24"/>
      <c r="AV1677" s="24"/>
      <c r="AW1677" s="24"/>
      <c r="AX1677" s="24"/>
      <c r="AZ1677" s="171"/>
      <c r="BA1677" s="171"/>
      <c r="BB1677" s="57"/>
      <c r="BC1677" s="203"/>
      <c r="BD1677" s="24"/>
      <c r="BE1677" s="151"/>
      <c r="BG1677" s="151"/>
      <c r="BI1677" s="151"/>
      <c r="BL1677" s="152"/>
    </row>
    <row r="1678" spans="1:64" s="169" customFormat="1">
      <c r="A1678" s="24"/>
      <c r="B1678" s="24"/>
      <c r="C1678" s="57"/>
      <c r="D1678" s="57"/>
      <c r="E1678" s="57"/>
      <c r="F1678" s="57"/>
      <c r="G1678" s="57"/>
      <c r="H1678" s="57"/>
      <c r="I1678" s="57"/>
      <c r="J1678" s="57"/>
      <c r="K1678" s="57"/>
      <c r="L1678" s="57"/>
      <c r="M1678" s="57"/>
      <c r="N1678" s="57"/>
      <c r="O1678" s="63"/>
      <c r="P1678" s="57"/>
      <c r="Q1678" s="57"/>
      <c r="R1678" s="57"/>
      <c r="S1678" s="57"/>
      <c r="T1678" s="57"/>
      <c r="U1678" s="57"/>
      <c r="V1678" s="57"/>
      <c r="W1678" s="57"/>
      <c r="X1678" s="57"/>
      <c r="Y1678" s="57"/>
      <c r="Z1678" s="57"/>
      <c r="AA1678" s="57"/>
      <c r="AB1678" s="57"/>
      <c r="AC1678" s="57"/>
      <c r="AD1678" s="57"/>
      <c r="AE1678" s="57"/>
      <c r="AF1678" s="64"/>
      <c r="AG1678" s="64"/>
      <c r="AH1678" s="64"/>
      <c r="AI1678" s="64"/>
      <c r="AJ1678" s="61"/>
      <c r="AL1678" s="62"/>
      <c r="AM1678" s="24"/>
      <c r="AS1678" s="24"/>
      <c r="AT1678" s="24"/>
      <c r="AU1678" s="24"/>
      <c r="AV1678" s="24"/>
      <c r="AW1678" s="24"/>
      <c r="AX1678" s="24"/>
      <c r="AZ1678" s="171"/>
      <c r="BA1678" s="171"/>
      <c r="BB1678" s="57"/>
      <c r="BC1678" s="203"/>
      <c r="BD1678" s="24"/>
      <c r="BE1678" s="151"/>
      <c r="BG1678" s="151"/>
      <c r="BI1678" s="151"/>
      <c r="BL1678" s="152"/>
    </row>
    <row r="1679" spans="1:64" s="169" customFormat="1">
      <c r="A1679" s="24"/>
      <c r="B1679" s="24"/>
      <c r="C1679" s="57"/>
      <c r="D1679" s="57"/>
      <c r="E1679" s="57"/>
      <c r="F1679" s="57"/>
      <c r="G1679" s="57"/>
      <c r="H1679" s="57"/>
      <c r="I1679" s="57"/>
      <c r="J1679" s="57"/>
      <c r="K1679" s="57"/>
      <c r="L1679" s="57"/>
      <c r="M1679" s="57"/>
      <c r="N1679" s="57"/>
      <c r="O1679" s="63"/>
      <c r="P1679" s="57"/>
      <c r="Q1679" s="57"/>
      <c r="R1679" s="57"/>
      <c r="S1679" s="57"/>
      <c r="T1679" s="57"/>
      <c r="U1679" s="57"/>
      <c r="V1679" s="57"/>
      <c r="W1679" s="57"/>
      <c r="X1679" s="57"/>
      <c r="Y1679" s="57"/>
      <c r="Z1679" s="57"/>
      <c r="AA1679" s="57"/>
      <c r="AB1679" s="57"/>
      <c r="AC1679" s="57"/>
      <c r="AD1679" s="57"/>
      <c r="AE1679" s="57"/>
      <c r="AF1679" s="64"/>
      <c r="AG1679" s="64"/>
      <c r="AH1679" s="64"/>
      <c r="AI1679" s="64"/>
      <c r="AJ1679" s="61"/>
      <c r="AL1679" s="62"/>
      <c r="AM1679" s="24"/>
      <c r="AS1679" s="24"/>
      <c r="AT1679" s="24"/>
      <c r="AU1679" s="24"/>
      <c r="AV1679" s="24"/>
      <c r="AW1679" s="24"/>
      <c r="AX1679" s="24"/>
      <c r="AZ1679" s="171"/>
      <c r="BA1679" s="171"/>
      <c r="BB1679" s="57"/>
      <c r="BC1679" s="203"/>
      <c r="BD1679" s="24"/>
      <c r="BE1679" s="151"/>
      <c r="BG1679" s="151"/>
      <c r="BI1679" s="151"/>
      <c r="BL1679" s="152"/>
    </row>
    <row r="1680" spans="1:64" s="169" customFormat="1">
      <c r="A1680" s="24"/>
      <c r="B1680" s="24"/>
      <c r="C1680" s="57"/>
      <c r="D1680" s="57"/>
      <c r="E1680" s="57"/>
      <c r="F1680" s="57"/>
      <c r="G1680" s="57"/>
      <c r="H1680" s="57"/>
      <c r="I1680" s="57"/>
      <c r="J1680" s="57"/>
      <c r="K1680" s="57"/>
      <c r="L1680" s="57"/>
      <c r="M1680" s="57"/>
      <c r="N1680" s="57"/>
      <c r="O1680" s="63"/>
      <c r="P1680" s="57"/>
      <c r="Q1680" s="57"/>
      <c r="R1680" s="57"/>
      <c r="S1680" s="57"/>
      <c r="T1680" s="57"/>
      <c r="U1680" s="57"/>
      <c r="V1680" s="57"/>
      <c r="W1680" s="57"/>
      <c r="X1680" s="57"/>
      <c r="Y1680" s="57"/>
      <c r="Z1680" s="57"/>
      <c r="AA1680" s="57"/>
      <c r="AB1680" s="57"/>
      <c r="AC1680" s="57"/>
      <c r="AD1680" s="57"/>
      <c r="AE1680" s="57"/>
      <c r="AF1680" s="64"/>
      <c r="AG1680" s="64"/>
      <c r="AH1680" s="64"/>
      <c r="AI1680" s="64"/>
      <c r="AJ1680" s="61"/>
      <c r="AL1680" s="62"/>
      <c r="AM1680" s="24"/>
      <c r="AS1680" s="24"/>
      <c r="AT1680" s="24"/>
      <c r="AU1680" s="24"/>
      <c r="AV1680" s="24"/>
      <c r="AW1680" s="24"/>
      <c r="AX1680" s="24"/>
      <c r="AZ1680" s="171"/>
      <c r="BA1680" s="171"/>
      <c r="BB1680" s="57"/>
      <c r="BC1680" s="203"/>
      <c r="BD1680" s="24"/>
      <c r="BE1680" s="151"/>
      <c r="BG1680" s="151"/>
      <c r="BI1680" s="151"/>
      <c r="BL1680" s="152"/>
    </row>
    <row r="1681" spans="1:64" s="169" customFormat="1">
      <c r="A1681" s="24"/>
      <c r="B1681" s="24"/>
      <c r="C1681" s="57"/>
      <c r="D1681" s="57"/>
      <c r="E1681" s="57"/>
      <c r="F1681" s="57"/>
      <c r="G1681" s="57"/>
      <c r="H1681" s="57"/>
      <c r="I1681" s="57"/>
      <c r="J1681" s="57"/>
      <c r="K1681" s="57"/>
      <c r="L1681" s="57"/>
      <c r="M1681" s="57"/>
      <c r="N1681" s="57"/>
      <c r="O1681" s="63"/>
      <c r="P1681" s="57"/>
      <c r="Q1681" s="57"/>
      <c r="R1681" s="57"/>
      <c r="S1681" s="57"/>
      <c r="T1681" s="57"/>
      <c r="U1681" s="57"/>
      <c r="V1681" s="57"/>
      <c r="W1681" s="57"/>
      <c r="X1681" s="57"/>
      <c r="Y1681" s="57"/>
      <c r="Z1681" s="57"/>
      <c r="AA1681" s="57"/>
      <c r="AB1681" s="57"/>
      <c r="AC1681" s="57"/>
      <c r="AD1681" s="57"/>
      <c r="AE1681" s="57"/>
      <c r="AF1681" s="64"/>
      <c r="AG1681" s="64"/>
      <c r="AH1681" s="64"/>
      <c r="AI1681" s="64"/>
      <c r="AJ1681" s="61"/>
      <c r="AL1681" s="62"/>
      <c r="AM1681" s="24"/>
      <c r="AS1681" s="24"/>
      <c r="AT1681" s="24"/>
      <c r="AU1681" s="24"/>
      <c r="AV1681" s="24"/>
      <c r="AW1681" s="24"/>
      <c r="AX1681" s="24"/>
      <c r="AZ1681" s="171"/>
      <c r="BA1681" s="171"/>
      <c r="BB1681" s="57"/>
      <c r="BC1681" s="203"/>
      <c r="BD1681" s="24"/>
      <c r="BE1681" s="151"/>
      <c r="BG1681" s="151"/>
      <c r="BI1681" s="151"/>
      <c r="BL1681" s="152"/>
    </row>
    <row r="1682" spans="1:64" s="169" customFormat="1">
      <c r="A1682" s="24"/>
      <c r="B1682" s="24"/>
      <c r="C1682" s="57"/>
      <c r="D1682" s="57"/>
      <c r="E1682" s="57"/>
      <c r="F1682" s="57"/>
      <c r="G1682" s="57"/>
      <c r="H1682" s="57"/>
      <c r="I1682" s="57"/>
      <c r="J1682" s="57"/>
      <c r="K1682" s="57"/>
      <c r="L1682" s="57"/>
      <c r="M1682" s="57"/>
      <c r="N1682" s="57"/>
      <c r="O1682" s="63"/>
      <c r="P1682" s="57"/>
      <c r="Q1682" s="57"/>
      <c r="R1682" s="57"/>
      <c r="S1682" s="57"/>
      <c r="T1682" s="57"/>
      <c r="U1682" s="57"/>
      <c r="V1682" s="57"/>
      <c r="W1682" s="57"/>
      <c r="X1682" s="57"/>
      <c r="Y1682" s="57"/>
      <c r="Z1682" s="57"/>
      <c r="AA1682" s="57"/>
      <c r="AB1682" s="57"/>
      <c r="AC1682" s="57"/>
      <c r="AD1682" s="57"/>
      <c r="AE1682" s="57"/>
      <c r="AF1682" s="64"/>
      <c r="AG1682" s="64"/>
      <c r="AH1682" s="64"/>
      <c r="AI1682" s="64"/>
      <c r="AJ1682" s="61"/>
      <c r="AL1682" s="62"/>
      <c r="AM1682" s="24"/>
      <c r="AS1682" s="24"/>
      <c r="AT1682" s="24"/>
      <c r="AU1682" s="24"/>
      <c r="AV1682" s="24"/>
      <c r="AW1682" s="24"/>
      <c r="AX1682" s="24"/>
      <c r="AZ1682" s="171"/>
      <c r="BA1682" s="171"/>
      <c r="BB1682" s="57"/>
      <c r="BC1682" s="203"/>
      <c r="BD1682" s="24"/>
      <c r="BE1682" s="151"/>
      <c r="BG1682" s="151"/>
      <c r="BI1682" s="151"/>
      <c r="BL1682" s="152"/>
    </row>
    <row r="1683" spans="1:64" s="169" customFormat="1">
      <c r="A1683" s="24"/>
      <c r="B1683" s="24"/>
      <c r="C1683" s="57"/>
      <c r="D1683" s="57"/>
      <c r="E1683" s="57"/>
      <c r="F1683" s="57"/>
      <c r="G1683" s="57"/>
      <c r="H1683" s="57"/>
      <c r="I1683" s="57"/>
      <c r="J1683" s="57"/>
      <c r="K1683" s="57"/>
      <c r="L1683" s="57"/>
      <c r="M1683" s="57"/>
      <c r="N1683" s="57"/>
      <c r="O1683" s="63"/>
      <c r="P1683" s="57"/>
      <c r="Q1683" s="57"/>
      <c r="R1683" s="57"/>
      <c r="S1683" s="57"/>
      <c r="T1683" s="57"/>
      <c r="U1683" s="57"/>
      <c r="V1683" s="57"/>
      <c r="W1683" s="57"/>
      <c r="X1683" s="57"/>
      <c r="Y1683" s="57"/>
      <c r="Z1683" s="57"/>
      <c r="AA1683" s="57"/>
      <c r="AB1683" s="57"/>
      <c r="AC1683" s="57"/>
      <c r="AD1683" s="57"/>
      <c r="AE1683" s="57"/>
      <c r="AF1683" s="64"/>
      <c r="AG1683" s="64"/>
      <c r="AH1683" s="64"/>
      <c r="AI1683" s="64"/>
      <c r="AJ1683" s="61"/>
      <c r="AL1683" s="62"/>
      <c r="AM1683" s="24"/>
      <c r="AS1683" s="24"/>
      <c r="AT1683" s="24"/>
      <c r="AU1683" s="24"/>
      <c r="AV1683" s="24"/>
      <c r="AW1683" s="24"/>
      <c r="AX1683" s="24"/>
      <c r="AZ1683" s="171"/>
      <c r="BA1683" s="171"/>
      <c r="BB1683" s="57"/>
      <c r="BC1683" s="203"/>
      <c r="BD1683" s="24"/>
      <c r="BE1683" s="151"/>
      <c r="BG1683" s="151"/>
      <c r="BI1683" s="151"/>
      <c r="BL1683" s="152"/>
    </row>
    <row r="1684" spans="1:64" s="169" customFormat="1">
      <c r="A1684" s="24"/>
      <c r="B1684" s="24"/>
      <c r="C1684" s="57"/>
      <c r="D1684" s="57"/>
      <c r="E1684" s="57"/>
      <c r="F1684" s="57"/>
      <c r="G1684" s="57"/>
      <c r="H1684" s="57"/>
      <c r="I1684" s="57"/>
      <c r="J1684" s="57"/>
      <c r="K1684" s="57"/>
      <c r="L1684" s="57"/>
      <c r="M1684" s="57"/>
      <c r="N1684" s="57"/>
      <c r="O1684" s="63"/>
      <c r="P1684" s="57"/>
      <c r="Q1684" s="57"/>
      <c r="R1684" s="57"/>
      <c r="S1684" s="57"/>
      <c r="T1684" s="57"/>
      <c r="U1684" s="57"/>
      <c r="V1684" s="57"/>
      <c r="W1684" s="57"/>
      <c r="X1684" s="57"/>
      <c r="Y1684" s="57"/>
      <c r="Z1684" s="57"/>
      <c r="AA1684" s="57"/>
      <c r="AB1684" s="57"/>
      <c r="AC1684" s="57"/>
      <c r="AD1684" s="57"/>
      <c r="AE1684" s="57"/>
      <c r="AF1684" s="64"/>
      <c r="AG1684" s="64"/>
      <c r="AH1684" s="64"/>
      <c r="AI1684" s="64"/>
      <c r="AJ1684" s="61"/>
      <c r="AL1684" s="62"/>
      <c r="AM1684" s="24"/>
      <c r="AS1684" s="24"/>
      <c r="AT1684" s="24"/>
      <c r="AU1684" s="24"/>
      <c r="AV1684" s="24"/>
      <c r="AW1684" s="24"/>
      <c r="AX1684" s="24"/>
      <c r="AZ1684" s="171"/>
      <c r="BA1684" s="171"/>
      <c r="BB1684" s="57"/>
      <c r="BC1684" s="203"/>
      <c r="BD1684" s="24"/>
      <c r="BE1684" s="151"/>
      <c r="BG1684" s="151"/>
      <c r="BI1684" s="151"/>
      <c r="BL1684" s="152"/>
    </row>
    <row r="1685" spans="1:64" s="169" customFormat="1">
      <c r="A1685" s="24"/>
      <c r="B1685" s="24"/>
      <c r="C1685" s="57"/>
      <c r="D1685" s="57"/>
      <c r="E1685" s="57"/>
      <c r="F1685" s="57"/>
      <c r="G1685" s="57"/>
      <c r="H1685" s="57"/>
      <c r="I1685" s="57"/>
      <c r="J1685" s="57"/>
      <c r="K1685" s="57"/>
      <c r="L1685" s="57"/>
      <c r="M1685" s="57"/>
      <c r="N1685" s="57"/>
      <c r="O1685" s="63"/>
      <c r="P1685" s="57"/>
      <c r="Q1685" s="57"/>
      <c r="R1685" s="57"/>
      <c r="S1685" s="57"/>
      <c r="T1685" s="57"/>
      <c r="U1685" s="57"/>
      <c r="V1685" s="57"/>
      <c r="W1685" s="57"/>
      <c r="X1685" s="57"/>
      <c r="Y1685" s="57"/>
      <c r="Z1685" s="57"/>
      <c r="AA1685" s="57"/>
      <c r="AB1685" s="57"/>
      <c r="AC1685" s="57"/>
      <c r="AD1685" s="57"/>
      <c r="AE1685" s="57"/>
      <c r="AF1685" s="64"/>
      <c r="AG1685" s="64"/>
      <c r="AH1685" s="64"/>
      <c r="AI1685" s="64"/>
      <c r="AJ1685" s="61"/>
      <c r="AL1685" s="62"/>
      <c r="AM1685" s="24"/>
      <c r="AS1685" s="24"/>
      <c r="AT1685" s="24"/>
      <c r="AU1685" s="24"/>
      <c r="AV1685" s="24"/>
      <c r="AW1685" s="24"/>
      <c r="AX1685" s="24"/>
      <c r="AZ1685" s="171"/>
      <c r="BA1685" s="171"/>
      <c r="BB1685" s="57"/>
      <c r="BC1685" s="203"/>
      <c r="BD1685" s="24"/>
      <c r="BE1685" s="151"/>
      <c r="BG1685" s="151"/>
      <c r="BI1685" s="151"/>
      <c r="BL1685" s="152"/>
    </row>
    <row r="1686" spans="1:64" s="169" customFormat="1">
      <c r="A1686" s="24"/>
      <c r="B1686" s="24"/>
      <c r="C1686" s="57"/>
      <c r="D1686" s="57"/>
      <c r="E1686" s="57"/>
      <c r="F1686" s="57"/>
      <c r="G1686" s="57"/>
      <c r="H1686" s="57"/>
      <c r="I1686" s="57"/>
      <c r="J1686" s="57"/>
      <c r="K1686" s="57"/>
      <c r="L1686" s="57"/>
      <c r="M1686" s="57"/>
      <c r="N1686" s="57"/>
      <c r="O1686" s="63"/>
      <c r="P1686" s="57"/>
      <c r="Q1686" s="57"/>
      <c r="R1686" s="57"/>
      <c r="S1686" s="57"/>
      <c r="T1686" s="57"/>
      <c r="U1686" s="57"/>
      <c r="V1686" s="57"/>
      <c r="W1686" s="57"/>
      <c r="X1686" s="57"/>
      <c r="Y1686" s="57"/>
      <c r="Z1686" s="57"/>
      <c r="AA1686" s="57"/>
      <c r="AB1686" s="57"/>
      <c r="AC1686" s="57"/>
      <c r="AD1686" s="57"/>
      <c r="AE1686" s="57"/>
      <c r="AF1686" s="64"/>
      <c r="AG1686" s="64"/>
      <c r="AH1686" s="64"/>
      <c r="AI1686" s="64"/>
      <c r="AJ1686" s="61"/>
      <c r="AL1686" s="62"/>
      <c r="AM1686" s="24"/>
      <c r="AS1686" s="24"/>
      <c r="AT1686" s="24"/>
      <c r="AU1686" s="24"/>
      <c r="AV1686" s="24"/>
      <c r="AW1686" s="24"/>
      <c r="AX1686" s="24"/>
      <c r="AZ1686" s="171"/>
      <c r="BA1686" s="171"/>
      <c r="BB1686" s="57"/>
      <c r="BC1686" s="203"/>
      <c r="BD1686" s="24"/>
      <c r="BE1686" s="151"/>
      <c r="BG1686" s="151"/>
      <c r="BI1686" s="151"/>
      <c r="BL1686" s="152"/>
    </row>
    <row r="1687" spans="1:64" s="169" customFormat="1">
      <c r="A1687" s="24"/>
      <c r="B1687" s="24"/>
      <c r="C1687" s="57"/>
      <c r="D1687" s="57"/>
      <c r="E1687" s="57"/>
      <c r="F1687" s="57"/>
      <c r="G1687" s="57"/>
      <c r="H1687" s="57"/>
      <c r="I1687" s="57"/>
      <c r="J1687" s="57"/>
      <c r="K1687" s="57"/>
      <c r="L1687" s="57"/>
      <c r="M1687" s="57"/>
      <c r="N1687" s="57"/>
      <c r="O1687" s="63"/>
      <c r="P1687" s="57"/>
      <c r="Q1687" s="57"/>
      <c r="R1687" s="57"/>
      <c r="S1687" s="57"/>
      <c r="T1687" s="57"/>
      <c r="U1687" s="57"/>
      <c r="V1687" s="57"/>
      <c r="W1687" s="57"/>
      <c r="X1687" s="57"/>
      <c r="Y1687" s="57"/>
      <c r="Z1687" s="57"/>
      <c r="AA1687" s="57"/>
      <c r="AB1687" s="57"/>
      <c r="AC1687" s="57"/>
      <c r="AD1687" s="57"/>
      <c r="AE1687" s="57"/>
      <c r="AF1687" s="64"/>
      <c r="AG1687" s="64"/>
      <c r="AH1687" s="64"/>
      <c r="AI1687" s="64"/>
      <c r="AJ1687" s="61"/>
      <c r="AL1687" s="62"/>
      <c r="AM1687" s="24"/>
      <c r="AS1687" s="24"/>
      <c r="AT1687" s="24"/>
      <c r="AU1687" s="24"/>
      <c r="AV1687" s="24"/>
      <c r="AW1687" s="24"/>
      <c r="AX1687" s="24"/>
      <c r="AZ1687" s="171"/>
      <c r="BA1687" s="171"/>
      <c r="BB1687" s="57"/>
      <c r="BC1687" s="203"/>
      <c r="BD1687" s="24"/>
      <c r="BE1687" s="151"/>
      <c r="BG1687" s="151"/>
      <c r="BI1687" s="151"/>
      <c r="BL1687" s="152"/>
    </row>
    <row r="1688" spans="1:64" s="169" customFormat="1">
      <c r="A1688" s="24"/>
      <c r="B1688" s="24"/>
      <c r="C1688" s="57"/>
      <c r="D1688" s="57"/>
      <c r="E1688" s="57"/>
      <c r="F1688" s="57"/>
      <c r="G1688" s="57"/>
      <c r="H1688" s="57"/>
      <c r="I1688" s="57"/>
      <c r="J1688" s="57"/>
      <c r="K1688" s="57"/>
      <c r="L1688" s="57"/>
      <c r="M1688" s="57"/>
      <c r="N1688" s="57"/>
      <c r="O1688" s="63"/>
      <c r="P1688" s="57"/>
      <c r="Q1688" s="57"/>
      <c r="R1688" s="57"/>
      <c r="S1688" s="57"/>
      <c r="T1688" s="57"/>
      <c r="U1688" s="57"/>
      <c r="V1688" s="57"/>
      <c r="W1688" s="57"/>
      <c r="X1688" s="57"/>
      <c r="Y1688" s="57"/>
      <c r="Z1688" s="57"/>
      <c r="AA1688" s="57"/>
      <c r="AB1688" s="57"/>
      <c r="AC1688" s="57"/>
      <c r="AD1688" s="57"/>
      <c r="AE1688" s="57"/>
      <c r="AF1688" s="64"/>
      <c r="AG1688" s="64"/>
      <c r="AH1688" s="64"/>
      <c r="AI1688" s="64"/>
      <c r="AJ1688" s="61"/>
      <c r="AL1688" s="62"/>
      <c r="AM1688" s="24"/>
      <c r="AS1688" s="24"/>
      <c r="AT1688" s="24"/>
      <c r="AU1688" s="24"/>
      <c r="AV1688" s="24"/>
      <c r="AW1688" s="24"/>
      <c r="AX1688" s="24"/>
      <c r="AZ1688" s="171"/>
      <c r="BA1688" s="171"/>
      <c r="BB1688" s="57"/>
      <c r="BC1688" s="203"/>
      <c r="BD1688" s="24"/>
      <c r="BE1688" s="151"/>
      <c r="BG1688" s="151"/>
      <c r="BI1688" s="151"/>
      <c r="BL1688" s="152"/>
    </row>
    <row r="1689" spans="1:64" s="169" customFormat="1">
      <c r="A1689" s="24"/>
      <c r="B1689" s="24"/>
      <c r="C1689" s="57"/>
      <c r="D1689" s="57"/>
      <c r="E1689" s="57"/>
      <c r="F1689" s="57"/>
      <c r="G1689" s="57"/>
      <c r="H1689" s="57"/>
      <c r="I1689" s="57"/>
      <c r="J1689" s="57"/>
      <c r="K1689" s="57"/>
      <c r="L1689" s="57"/>
      <c r="M1689" s="57"/>
      <c r="N1689" s="57"/>
      <c r="O1689" s="63"/>
      <c r="P1689" s="57"/>
      <c r="Q1689" s="57"/>
      <c r="R1689" s="57"/>
      <c r="S1689" s="57"/>
      <c r="T1689" s="57"/>
      <c r="U1689" s="57"/>
      <c r="V1689" s="57"/>
      <c r="W1689" s="57"/>
      <c r="X1689" s="57"/>
      <c r="Y1689" s="57"/>
      <c r="Z1689" s="57"/>
      <c r="AA1689" s="57"/>
      <c r="AB1689" s="57"/>
      <c r="AC1689" s="57"/>
      <c r="AD1689" s="57"/>
      <c r="AE1689" s="57"/>
      <c r="AF1689" s="64"/>
      <c r="AG1689" s="64"/>
      <c r="AH1689" s="64"/>
      <c r="AI1689" s="64"/>
      <c r="AJ1689" s="61"/>
      <c r="AL1689" s="62"/>
      <c r="AM1689" s="24"/>
      <c r="AS1689" s="24"/>
      <c r="AT1689" s="24"/>
      <c r="AU1689" s="24"/>
      <c r="AV1689" s="24"/>
      <c r="AW1689" s="24"/>
      <c r="AX1689" s="24"/>
      <c r="AZ1689" s="171"/>
      <c r="BA1689" s="171"/>
      <c r="BB1689" s="57"/>
      <c r="BC1689" s="203"/>
      <c r="BD1689" s="24"/>
      <c r="BE1689" s="151"/>
      <c r="BG1689" s="151"/>
      <c r="BI1689" s="151"/>
      <c r="BL1689" s="152"/>
    </row>
    <row r="1690" spans="1:64" s="169" customFormat="1">
      <c r="A1690" s="24"/>
      <c r="B1690" s="24"/>
      <c r="C1690" s="57"/>
      <c r="D1690" s="57"/>
      <c r="E1690" s="57"/>
      <c r="F1690" s="57"/>
      <c r="G1690" s="57"/>
      <c r="H1690" s="57"/>
      <c r="I1690" s="57"/>
      <c r="J1690" s="57"/>
      <c r="K1690" s="57"/>
      <c r="L1690" s="57"/>
      <c r="M1690" s="57"/>
      <c r="N1690" s="57"/>
      <c r="O1690" s="63"/>
      <c r="P1690" s="57"/>
      <c r="Q1690" s="57"/>
      <c r="R1690" s="57"/>
      <c r="S1690" s="57"/>
      <c r="T1690" s="57"/>
      <c r="U1690" s="57"/>
      <c r="V1690" s="57"/>
      <c r="W1690" s="57"/>
      <c r="X1690" s="57"/>
      <c r="Y1690" s="57"/>
      <c r="Z1690" s="57"/>
      <c r="AA1690" s="57"/>
      <c r="AB1690" s="57"/>
      <c r="AC1690" s="57"/>
      <c r="AD1690" s="57"/>
      <c r="AE1690" s="57"/>
      <c r="AF1690" s="64"/>
      <c r="AG1690" s="64"/>
      <c r="AH1690" s="64"/>
      <c r="AI1690" s="64"/>
      <c r="AJ1690" s="61"/>
      <c r="AL1690" s="62"/>
      <c r="AM1690" s="24"/>
      <c r="AS1690" s="24"/>
      <c r="AT1690" s="24"/>
      <c r="AU1690" s="24"/>
      <c r="AV1690" s="24"/>
      <c r="AW1690" s="24"/>
      <c r="AX1690" s="24"/>
      <c r="AZ1690" s="171"/>
      <c r="BA1690" s="171"/>
      <c r="BB1690" s="57"/>
      <c r="BC1690" s="203"/>
      <c r="BD1690" s="24"/>
      <c r="BE1690" s="151"/>
      <c r="BG1690" s="151"/>
      <c r="BI1690" s="151"/>
      <c r="BL1690" s="152"/>
    </row>
    <row r="1691" spans="1:64" s="169" customFormat="1">
      <c r="A1691" s="24"/>
      <c r="B1691" s="24"/>
      <c r="C1691" s="57"/>
      <c r="D1691" s="57"/>
      <c r="E1691" s="57"/>
      <c r="F1691" s="57"/>
      <c r="G1691" s="57"/>
      <c r="H1691" s="57"/>
      <c r="I1691" s="57"/>
      <c r="J1691" s="57"/>
      <c r="K1691" s="57"/>
      <c r="L1691" s="57"/>
      <c r="M1691" s="57"/>
      <c r="N1691" s="57"/>
      <c r="O1691" s="63"/>
      <c r="P1691" s="57"/>
      <c r="Q1691" s="57"/>
      <c r="R1691" s="57"/>
      <c r="S1691" s="57"/>
      <c r="T1691" s="57"/>
      <c r="U1691" s="57"/>
      <c r="V1691" s="57"/>
      <c r="W1691" s="57"/>
      <c r="X1691" s="57"/>
      <c r="Y1691" s="57"/>
      <c r="Z1691" s="57"/>
      <c r="AA1691" s="57"/>
      <c r="AB1691" s="57"/>
      <c r="AC1691" s="57"/>
      <c r="AD1691" s="57"/>
      <c r="AE1691" s="57"/>
      <c r="AF1691" s="64"/>
      <c r="AG1691" s="64"/>
      <c r="AH1691" s="64"/>
      <c r="AI1691" s="64"/>
      <c r="AJ1691" s="61"/>
      <c r="AL1691" s="62"/>
      <c r="AM1691" s="24"/>
      <c r="AS1691" s="24"/>
      <c r="AT1691" s="24"/>
      <c r="AU1691" s="24"/>
      <c r="AV1691" s="24"/>
      <c r="AW1691" s="24"/>
      <c r="AX1691" s="24"/>
      <c r="AZ1691" s="171"/>
      <c r="BA1691" s="171"/>
      <c r="BB1691" s="57"/>
      <c r="BC1691" s="203"/>
      <c r="BD1691" s="24"/>
      <c r="BE1691" s="151"/>
      <c r="BG1691" s="151"/>
      <c r="BI1691" s="151"/>
      <c r="BL1691" s="152"/>
    </row>
    <row r="1692" spans="1:64" s="169" customFormat="1">
      <c r="A1692" s="24"/>
      <c r="B1692" s="24"/>
      <c r="C1692" s="57"/>
      <c r="D1692" s="57"/>
      <c r="E1692" s="57"/>
      <c r="F1692" s="57"/>
      <c r="G1692" s="57"/>
      <c r="H1692" s="57"/>
      <c r="I1692" s="57"/>
      <c r="J1692" s="57"/>
      <c r="K1692" s="57"/>
      <c r="L1692" s="57"/>
      <c r="M1692" s="57"/>
      <c r="N1692" s="57"/>
      <c r="O1692" s="63"/>
      <c r="P1692" s="57"/>
      <c r="Q1692" s="57"/>
      <c r="R1692" s="57"/>
      <c r="S1692" s="57"/>
      <c r="T1692" s="57"/>
      <c r="U1692" s="57"/>
      <c r="V1692" s="57"/>
      <c r="W1692" s="57"/>
      <c r="X1692" s="57"/>
      <c r="Y1692" s="57"/>
      <c r="Z1692" s="57"/>
      <c r="AA1692" s="57"/>
      <c r="AB1692" s="57"/>
      <c r="AC1692" s="57"/>
      <c r="AD1692" s="57"/>
      <c r="AE1692" s="57"/>
      <c r="AF1692" s="64"/>
      <c r="AG1692" s="64"/>
      <c r="AH1692" s="64"/>
      <c r="AI1692" s="64"/>
      <c r="AJ1692" s="61"/>
      <c r="AL1692" s="62"/>
      <c r="AM1692" s="24"/>
      <c r="AS1692" s="24"/>
      <c r="AT1692" s="24"/>
      <c r="AU1692" s="24"/>
      <c r="AV1692" s="24"/>
      <c r="AW1692" s="24"/>
      <c r="AX1692" s="24"/>
      <c r="AZ1692" s="171"/>
      <c r="BA1692" s="171"/>
      <c r="BB1692" s="57"/>
      <c r="BC1692" s="203"/>
      <c r="BD1692" s="24"/>
      <c r="BE1692" s="151"/>
      <c r="BG1692" s="151"/>
      <c r="BI1692" s="151"/>
      <c r="BL1692" s="152"/>
    </row>
    <row r="1693" spans="1:64" s="169" customFormat="1">
      <c r="A1693" s="24"/>
      <c r="B1693" s="24"/>
      <c r="C1693" s="57"/>
      <c r="D1693" s="57"/>
      <c r="E1693" s="57"/>
      <c r="F1693" s="57"/>
      <c r="G1693" s="57"/>
      <c r="H1693" s="57"/>
      <c r="I1693" s="57"/>
      <c r="J1693" s="57"/>
      <c r="K1693" s="57"/>
      <c r="L1693" s="57"/>
      <c r="M1693" s="57"/>
      <c r="N1693" s="57"/>
      <c r="O1693" s="63"/>
      <c r="P1693" s="57"/>
      <c r="Q1693" s="57"/>
      <c r="R1693" s="57"/>
      <c r="S1693" s="57"/>
      <c r="T1693" s="57"/>
      <c r="U1693" s="57"/>
      <c r="V1693" s="57"/>
      <c r="W1693" s="57"/>
      <c r="X1693" s="57"/>
      <c r="Y1693" s="57"/>
      <c r="Z1693" s="57"/>
      <c r="AA1693" s="57"/>
      <c r="AB1693" s="57"/>
      <c r="AC1693" s="57"/>
      <c r="AD1693" s="57"/>
      <c r="AE1693" s="57"/>
      <c r="AF1693" s="64"/>
      <c r="AG1693" s="64"/>
      <c r="AH1693" s="64"/>
      <c r="AI1693" s="64"/>
      <c r="AJ1693" s="61"/>
      <c r="AL1693" s="62"/>
      <c r="AM1693" s="24"/>
      <c r="AS1693" s="24"/>
      <c r="AT1693" s="24"/>
      <c r="AU1693" s="24"/>
      <c r="AV1693" s="24"/>
      <c r="AW1693" s="24"/>
      <c r="AX1693" s="24"/>
      <c r="AZ1693" s="171"/>
      <c r="BA1693" s="171"/>
      <c r="BB1693" s="57"/>
      <c r="BC1693" s="203"/>
      <c r="BD1693" s="24"/>
      <c r="BE1693" s="151"/>
      <c r="BG1693" s="151"/>
      <c r="BI1693" s="151"/>
      <c r="BL1693" s="152"/>
    </row>
    <row r="1694" spans="1:64" s="169" customFormat="1">
      <c r="A1694" s="24"/>
      <c r="B1694" s="24"/>
      <c r="C1694" s="57"/>
      <c r="D1694" s="57"/>
      <c r="E1694" s="57"/>
      <c r="F1694" s="57"/>
      <c r="G1694" s="57"/>
      <c r="H1694" s="57"/>
      <c r="I1694" s="57"/>
      <c r="J1694" s="57"/>
      <c r="K1694" s="57"/>
      <c r="L1694" s="57"/>
      <c r="M1694" s="57"/>
      <c r="N1694" s="57"/>
      <c r="O1694" s="63"/>
      <c r="P1694" s="57"/>
      <c r="Q1694" s="57"/>
      <c r="R1694" s="57"/>
      <c r="S1694" s="57"/>
      <c r="T1694" s="57"/>
      <c r="U1694" s="57"/>
      <c r="V1694" s="57"/>
      <c r="W1694" s="57"/>
      <c r="X1694" s="57"/>
      <c r="Y1694" s="57"/>
      <c r="Z1694" s="57"/>
      <c r="AA1694" s="57"/>
      <c r="AB1694" s="57"/>
      <c r="AC1694" s="57"/>
      <c r="AD1694" s="57"/>
      <c r="AE1694" s="57"/>
      <c r="AF1694" s="64"/>
      <c r="AG1694" s="64"/>
      <c r="AH1694" s="64"/>
      <c r="AI1694" s="64"/>
      <c r="AJ1694" s="61"/>
      <c r="AL1694" s="62"/>
      <c r="AM1694" s="24"/>
      <c r="AS1694" s="24"/>
      <c r="AT1694" s="24"/>
      <c r="AU1694" s="24"/>
      <c r="AV1694" s="24"/>
      <c r="AW1694" s="24"/>
      <c r="AX1694" s="24"/>
      <c r="AZ1694" s="171"/>
      <c r="BA1694" s="171"/>
      <c r="BB1694" s="57"/>
      <c r="BC1694" s="203"/>
      <c r="BD1694" s="24"/>
      <c r="BE1694" s="151"/>
      <c r="BG1694" s="151"/>
      <c r="BI1694" s="151"/>
      <c r="BL1694" s="152"/>
    </row>
    <row r="1695" spans="1:64" s="169" customFormat="1">
      <c r="A1695" s="24"/>
      <c r="B1695" s="24"/>
      <c r="C1695" s="57"/>
      <c r="D1695" s="57"/>
      <c r="E1695" s="57"/>
      <c r="F1695" s="57"/>
      <c r="G1695" s="57"/>
      <c r="H1695" s="57"/>
      <c r="I1695" s="57"/>
      <c r="J1695" s="57"/>
      <c r="K1695" s="57"/>
      <c r="L1695" s="57"/>
      <c r="M1695" s="57"/>
      <c r="N1695" s="57"/>
      <c r="O1695" s="63"/>
      <c r="P1695" s="57"/>
      <c r="Q1695" s="57"/>
      <c r="R1695" s="57"/>
      <c r="S1695" s="57"/>
      <c r="T1695" s="57"/>
      <c r="U1695" s="57"/>
      <c r="V1695" s="57"/>
      <c r="W1695" s="57"/>
      <c r="X1695" s="57"/>
      <c r="Y1695" s="57"/>
      <c r="Z1695" s="57"/>
      <c r="AA1695" s="57"/>
      <c r="AB1695" s="57"/>
      <c r="AC1695" s="57"/>
      <c r="AD1695" s="57"/>
      <c r="AE1695" s="57"/>
      <c r="AF1695" s="64"/>
      <c r="AG1695" s="64"/>
      <c r="AH1695" s="64"/>
      <c r="AI1695" s="64"/>
      <c r="AJ1695" s="61"/>
      <c r="AL1695" s="62"/>
      <c r="AM1695" s="24"/>
      <c r="AS1695" s="24"/>
      <c r="AT1695" s="24"/>
      <c r="AU1695" s="24"/>
      <c r="AV1695" s="24"/>
      <c r="AW1695" s="24"/>
      <c r="AX1695" s="24"/>
      <c r="AZ1695" s="171"/>
      <c r="BA1695" s="171"/>
      <c r="BB1695" s="57"/>
      <c r="BC1695" s="203"/>
      <c r="BD1695" s="24"/>
      <c r="BE1695" s="151"/>
      <c r="BG1695" s="151"/>
      <c r="BI1695" s="151"/>
      <c r="BL1695" s="152"/>
    </row>
    <row r="1696" spans="1:64" s="169" customFormat="1">
      <c r="A1696" s="24"/>
      <c r="B1696" s="24"/>
      <c r="C1696" s="57"/>
      <c r="D1696" s="57"/>
      <c r="E1696" s="57"/>
      <c r="F1696" s="57"/>
      <c r="G1696" s="57"/>
      <c r="H1696" s="57"/>
      <c r="I1696" s="57"/>
      <c r="J1696" s="57"/>
      <c r="K1696" s="57"/>
      <c r="L1696" s="57"/>
      <c r="M1696" s="57"/>
      <c r="N1696" s="57"/>
      <c r="O1696" s="63"/>
      <c r="P1696" s="57"/>
      <c r="Q1696" s="57"/>
      <c r="R1696" s="57"/>
      <c r="S1696" s="57"/>
      <c r="T1696" s="57"/>
      <c r="U1696" s="57"/>
      <c r="V1696" s="57"/>
      <c r="W1696" s="57"/>
      <c r="X1696" s="57"/>
      <c r="Y1696" s="57"/>
      <c r="Z1696" s="57"/>
      <c r="AA1696" s="57"/>
      <c r="AB1696" s="57"/>
      <c r="AC1696" s="57"/>
      <c r="AD1696" s="57"/>
      <c r="AE1696" s="57"/>
      <c r="AF1696" s="64"/>
      <c r="AG1696" s="64"/>
      <c r="AH1696" s="64"/>
      <c r="AI1696" s="64"/>
      <c r="AJ1696" s="61"/>
      <c r="AL1696" s="62"/>
      <c r="AM1696" s="24"/>
      <c r="AS1696" s="24"/>
      <c r="AT1696" s="24"/>
      <c r="AU1696" s="24"/>
      <c r="AV1696" s="24"/>
      <c r="AW1696" s="24"/>
      <c r="AX1696" s="24"/>
      <c r="AZ1696" s="171"/>
      <c r="BA1696" s="171"/>
      <c r="BB1696" s="57"/>
      <c r="BC1696" s="203"/>
      <c r="BD1696" s="24"/>
      <c r="BE1696" s="151"/>
      <c r="BG1696" s="151"/>
      <c r="BI1696" s="151"/>
      <c r="BL1696" s="152"/>
    </row>
    <row r="1697" spans="1:64" s="169" customFormat="1">
      <c r="A1697" s="24"/>
      <c r="B1697" s="24"/>
      <c r="C1697" s="57"/>
      <c r="D1697" s="57"/>
      <c r="E1697" s="57"/>
      <c r="F1697" s="57"/>
      <c r="G1697" s="57"/>
      <c r="H1697" s="57"/>
      <c r="I1697" s="57"/>
      <c r="J1697" s="57"/>
      <c r="K1697" s="57"/>
      <c r="L1697" s="57"/>
      <c r="M1697" s="57"/>
      <c r="N1697" s="57"/>
      <c r="O1697" s="63"/>
      <c r="P1697" s="57"/>
      <c r="Q1697" s="57"/>
      <c r="R1697" s="57"/>
      <c r="S1697" s="57"/>
      <c r="T1697" s="57"/>
      <c r="U1697" s="57"/>
      <c r="V1697" s="57"/>
      <c r="W1697" s="57"/>
      <c r="X1697" s="57"/>
      <c r="Y1697" s="57"/>
      <c r="Z1697" s="57"/>
      <c r="AA1697" s="57"/>
      <c r="AB1697" s="57"/>
      <c r="AC1697" s="57"/>
      <c r="AD1697" s="57"/>
      <c r="AE1697" s="57"/>
      <c r="AF1697" s="64"/>
      <c r="AG1697" s="64"/>
      <c r="AH1697" s="64"/>
      <c r="AI1697" s="64"/>
      <c r="AJ1697" s="61"/>
      <c r="AL1697" s="62"/>
      <c r="AM1697" s="24"/>
      <c r="AS1697" s="24"/>
      <c r="AT1697" s="24"/>
      <c r="AU1697" s="24"/>
      <c r="AV1697" s="24"/>
      <c r="AW1697" s="24"/>
      <c r="AX1697" s="24"/>
      <c r="AZ1697" s="171"/>
      <c r="BA1697" s="171"/>
      <c r="BB1697" s="57"/>
      <c r="BC1697" s="203"/>
      <c r="BD1697" s="24"/>
      <c r="BE1697" s="151"/>
      <c r="BG1697" s="151"/>
      <c r="BI1697" s="151"/>
      <c r="BL1697" s="152"/>
    </row>
    <row r="1698" spans="1:64" s="169" customFormat="1">
      <c r="A1698" s="24"/>
      <c r="B1698" s="24"/>
      <c r="C1698" s="57"/>
      <c r="D1698" s="57"/>
      <c r="E1698" s="57"/>
      <c r="F1698" s="57"/>
      <c r="G1698" s="57"/>
      <c r="H1698" s="57"/>
      <c r="I1698" s="57"/>
      <c r="J1698" s="57"/>
      <c r="K1698" s="57"/>
      <c r="L1698" s="57"/>
      <c r="M1698" s="57"/>
      <c r="N1698" s="57"/>
      <c r="O1698" s="63"/>
      <c r="P1698" s="57"/>
      <c r="Q1698" s="57"/>
      <c r="R1698" s="57"/>
      <c r="S1698" s="57"/>
      <c r="T1698" s="57"/>
      <c r="U1698" s="57"/>
      <c r="V1698" s="57"/>
      <c r="W1698" s="57"/>
      <c r="X1698" s="57"/>
      <c r="Y1698" s="57"/>
      <c r="Z1698" s="57"/>
      <c r="AA1698" s="57"/>
      <c r="AB1698" s="57"/>
      <c r="AC1698" s="57"/>
      <c r="AD1698" s="57"/>
      <c r="AE1698" s="57"/>
      <c r="AF1698" s="64"/>
      <c r="AG1698" s="64"/>
      <c r="AH1698" s="64"/>
      <c r="AI1698" s="64"/>
      <c r="AJ1698" s="61"/>
      <c r="AL1698" s="62"/>
      <c r="AM1698" s="24"/>
      <c r="AS1698" s="24"/>
      <c r="AT1698" s="24"/>
      <c r="AU1698" s="24"/>
      <c r="AV1698" s="24"/>
      <c r="AW1698" s="24"/>
      <c r="AX1698" s="24"/>
      <c r="AZ1698" s="171"/>
      <c r="BA1698" s="171"/>
      <c r="BB1698" s="57"/>
      <c r="BC1698" s="203"/>
      <c r="BD1698" s="24"/>
      <c r="BE1698" s="151"/>
      <c r="BG1698" s="151"/>
      <c r="BI1698" s="151"/>
      <c r="BL1698" s="152"/>
    </row>
    <row r="1699" spans="1:64" s="169" customFormat="1">
      <c r="A1699" s="24"/>
      <c r="B1699" s="24"/>
      <c r="C1699" s="57"/>
      <c r="D1699" s="57"/>
      <c r="E1699" s="57"/>
      <c r="F1699" s="57"/>
      <c r="G1699" s="57"/>
      <c r="H1699" s="57"/>
      <c r="I1699" s="57"/>
      <c r="J1699" s="57"/>
      <c r="K1699" s="57"/>
      <c r="L1699" s="57"/>
      <c r="M1699" s="57"/>
      <c r="N1699" s="57"/>
      <c r="O1699" s="63"/>
      <c r="P1699" s="57"/>
      <c r="Q1699" s="57"/>
      <c r="R1699" s="57"/>
      <c r="S1699" s="57"/>
      <c r="T1699" s="57"/>
      <c r="U1699" s="57"/>
      <c r="V1699" s="57"/>
      <c r="W1699" s="57"/>
      <c r="X1699" s="57"/>
      <c r="Y1699" s="57"/>
      <c r="Z1699" s="57"/>
      <c r="AA1699" s="57"/>
      <c r="AB1699" s="57"/>
      <c r="AC1699" s="57"/>
      <c r="AD1699" s="57"/>
      <c r="AE1699" s="57"/>
      <c r="AF1699" s="64"/>
      <c r="AG1699" s="64"/>
      <c r="AH1699" s="64"/>
      <c r="AI1699" s="64"/>
      <c r="AJ1699" s="61"/>
      <c r="AL1699" s="62"/>
      <c r="AM1699" s="24"/>
      <c r="AS1699" s="24"/>
      <c r="AT1699" s="24"/>
      <c r="AU1699" s="24"/>
      <c r="AV1699" s="24"/>
      <c r="AW1699" s="24"/>
      <c r="AX1699" s="24"/>
      <c r="AZ1699" s="171"/>
      <c r="BA1699" s="171"/>
      <c r="BB1699" s="57"/>
      <c r="BC1699" s="203"/>
      <c r="BD1699" s="24"/>
      <c r="BE1699" s="151"/>
      <c r="BG1699" s="151"/>
      <c r="BI1699" s="151"/>
      <c r="BL1699" s="152"/>
    </row>
    <row r="1700" spans="1:64" s="169" customFormat="1">
      <c r="A1700" s="24"/>
      <c r="B1700" s="24"/>
      <c r="C1700" s="57"/>
      <c r="D1700" s="57"/>
      <c r="E1700" s="57"/>
      <c r="F1700" s="57"/>
      <c r="G1700" s="57"/>
      <c r="H1700" s="57"/>
      <c r="I1700" s="57"/>
      <c r="J1700" s="57"/>
      <c r="K1700" s="57"/>
      <c r="L1700" s="57"/>
      <c r="M1700" s="57"/>
      <c r="N1700" s="57"/>
      <c r="O1700" s="63"/>
      <c r="P1700" s="57"/>
      <c r="Q1700" s="57"/>
      <c r="R1700" s="57"/>
      <c r="S1700" s="57"/>
      <c r="T1700" s="57"/>
      <c r="U1700" s="57"/>
      <c r="V1700" s="57"/>
      <c r="W1700" s="57"/>
      <c r="X1700" s="57"/>
      <c r="Y1700" s="57"/>
      <c r="Z1700" s="57"/>
      <c r="AA1700" s="57"/>
      <c r="AB1700" s="57"/>
      <c r="AC1700" s="57"/>
      <c r="AD1700" s="57"/>
      <c r="AE1700" s="57"/>
      <c r="AF1700" s="64"/>
      <c r="AG1700" s="64"/>
      <c r="AH1700" s="64"/>
      <c r="AI1700" s="64"/>
      <c r="AJ1700" s="61"/>
      <c r="AL1700" s="62"/>
      <c r="AM1700" s="24"/>
      <c r="AS1700" s="24"/>
      <c r="AT1700" s="24"/>
      <c r="AU1700" s="24"/>
      <c r="AV1700" s="24"/>
      <c r="AW1700" s="24"/>
      <c r="AX1700" s="24"/>
      <c r="AZ1700" s="171"/>
      <c r="BA1700" s="171"/>
      <c r="BB1700" s="57"/>
      <c r="BC1700" s="203"/>
      <c r="BD1700" s="24"/>
      <c r="BE1700" s="151"/>
      <c r="BG1700" s="151"/>
      <c r="BI1700" s="151"/>
      <c r="BL1700" s="152"/>
    </row>
    <row r="1701" spans="1:64" s="169" customFormat="1">
      <c r="A1701" s="24"/>
      <c r="B1701" s="24"/>
      <c r="C1701" s="57"/>
      <c r="D1701" s="57"/>
      <c r="E1701" s="57"/>
      <c r="F1701" s="57"/>
      <c r="G1701" s="57"/>
      <c r="H1701" s="57"/>
      <c r="I1701" s="57"/>
      <c r="J1701" s="57"/>
      <c r="K1701" s="57"/>
      <c r="L1701" s="57"/>
      <c r="M1701" s="57"/>
      <c r="N1701" s="57"/>
      <c r="O1701" s="63"/>
      <c r="P1701" s="57"/>
      <c r="Q1701" s="57"/>
      <c r="R1701" s="57"/>
      <c r="S1701" s="57"/>
      <c r="T1701" s="57"/>
      <c r="U1701" s="57"/>
      <c r="V1701" s="57"/>
      <c r="W1701" s="57"/>
      <c r="X1701" s="57"/>
      <c r="Y1701" s="57"/>
      <c r="Z1701" s="57"/>
      <c r="AA1701" s="57"/>
      <c r="AB1701" s="57"/>
      <c r="AC1701" s="57"/>
      <c r="AD1701" s="57"/>
      <c r="AE1701" s="57"/>
      <c r="AF1701" s="64"/>
      <c r="AG1701" s="64"/>
      <c r="AH1701" s="64"/>
      <c r="AI1701" s="64"/>
      <c r="AJ1701" s="61"/>
      <c r="AL1701" s="62"/>
      <c r="AM1701" s="24"/>
      <c r="AS1701" s="24"/>
      <c r="AT1701" s="24"/>
      <c r="AU1701" s="24"/>
      <c r="AV1701" s="24"/>
      <c r="AW1701" s="24"/>
      <c r="AX1701" s="24"/>
      <c r="AZ1701" s="171"/>
      <c r="BA1701" s="171"/>
      <c r="BB1701" s="57"/>
      <c r="BC1701" s="203"/>
      <c r="BD1701" s="24"/>
      <c r="BE1701" s="151"/>
      <c r="BG1701" s="151"/>
      <c r="BI1701" s="151"/>
      <c r="BL1701" s="152"/>
    </row>
    <row r="1702" spans="1:64" s="169" customFormat="1">
      <c r="A1702" s="24"/>
      <c r="B1702" s="24"/>
      <c r="C1702" s="57"/>
      <c r="D1702" s="57"/>
      <c r="E1702" s="57"/>
      <c r="F1702" s="57"/>
      <c r="G1702" s="57"/>
      <c r="H1702" s="57"/>
      <c r="I1702" s="57"/>
      <c r="J1702" s="57"/>
      <c r="K1702" s="57"/>
      <c r="L1702" s="57"/>
      <c r="M1702" s="57"/>
      <c r="N1702" s="57"/>
      <c r="O1702" s="63"/>
      <c r="P1702" s="57"/>
      <c r="Q1702" s="57"/>
      <c r="R1702" s="57"/>
      <c r="S1702" s="57"/>
      <c r="T1702" s="57"/>
      <c r="U1702" s="57"/>
      <c r="V1702" s="57"/>
      <c r="W1702" s="57"/>
      <c r="X1702" s="57"/>
      <c r="Y1702" s="57"/>
      <c r="Z1702" s="57"/>
      <c r="AA1702" s="57"/>
      <c r="AB1702" s="57"/>
      <c r="AC1702" s="57"/>
      <c r="AD1702" s="57"/>
      <c r="AE1702" s="57"/>
      <c r="AF1702" s="64"/>
      <c r="AG1702" s="64"/>
      <c r="AH1702" s="64"/>
      <c r="AI1702" s="64"/>
      <c r="AJ1702" s="61"/>
      <c r="AL1702" s="62"/>
      <c r="AM1702" s="24"/>
      <c r="AS1702" s="24"/>
      <c r="AT1702" s="24"/>
      <c r="AU1702" s="24"/>
      <c r="AV1702" s="24"/>
      <c r="AW1702" s="24"/>
      <c r="AX1702" s="24"/>
      <c r="AZ1702" s="171"/>
      <c r="BA1702" s="171"/>
      <c r="BB1702" s="57"/>
      <c r="BC1702" s="203"/>
      <c r="BD1702" s="24"/>
      <c r="BE1702" s="151"/>
      <c r="BG1702" s="151"/>
      <c r="BI1702" s="151"/>
      <c r="BL1702" s="152"/>
    </row>
    <row r="1703" spans="1:64" s="169" customFormat="1">
      <c r="A1703" s="24"/>
      <c r="B1703" s="24"/>
      <c r="C1703" s="57"/>
      <c r="D1703" s="57"/>
      <c r="E1703" s="57"/>
      <c r="F1703" s="57"/>
      <c r="G1703" s="57"/>
      <c r="H1703" s="57"/>
      <c r="I1703" s="57"/>
      <c r="J1703" s="57"/>
      <c r="K1703" s="57"/>
      <c r="L1703" s="57"/>
      <c r="M1703" s="57"/>
      <c r="N1703" s="57"/>
      <c r="O1703" s="63"/>
      <c r="P1703" s="57"/>
      <c r="Q1703" s="57"/>
      <c r="R1703" s="57"/>
      <c r="S1703" s="57"/>
      <c r="T1703" s="57"/>
      <c r="U1703" s="57"/>
      <c r="V1703" s="57"/>
      <c r="W1703" s="57"/>
      <c r="X1703" s="57"/>
      <c r="Y1703" s="57"/>
      <c r="Z1703" s="57"/>
      <c r="AA1703" s="57"/>
      <c r="AB1703" s="57"/>
      <c r="AC1703" s="57"/>
      <c r="AD1703" s="57"/>
      <c r="AE1703" s="57"/>
      <c r="AF1703" s="64"/>
      <c r="AG1703" s="64"/>
      <c r="AH1703" s="64"/>
      <c r="AI1703" s="64"/>
      <c r="AJ1703" s="61"/>
      <c r="AL1703" s="62"/>
      <c r="AM1703" s="24"/>
      <c r="AS1703" s="24"/>
      <c r="AT1703" s="24"/>
      <c r="AU1703" s="24"/>
      <c r="AV1703" s="24"/>
      <c r="AW1703" s="24"/>
      <c r="AX1703" s="24"/>
      <c r="AZ1703" s="171"/>
      <c r="BA1703" s="171"/>
      <c r="BB1703" s="57"/>
      <c r="BC1703" s="203"/>
      <c r="BD1703" s="24"/>
      <c r="BE1703" s="151"/>
      <c r="BG1703" s="151"/>
      <c r="BI1703" s="151"/>
      <c r="BL1703" s="152"/>
    </row>
    <row r="1704" spans="1:64" s="169" customFormat="1">
      <c r="A1704" s="24"/>
      <c r="B1704" s="24"/>
      <c r="C1704" s="57"/>
      <c r="D1704" s="57"/>
      <c r="E1704" s="57"/>
      <c r="F1704" s="57"/>
      <c r="G1704" s="57"/>
      <c r="H1704" s="57"/>
      <c r="I1704" s="57"/>
      <c r="J1704" s="57"/>
      <c r="K1704" s="57"/>
      <c r="L1704" s="57"/>
      <c r="M1704" s="57"/>
      <c r="N1704" s="57"/>
      <c r="O1704" s="63"/>
      <c r="P1704" s="57"/>
      <c r="Q1704" s="57"/>
      <c r="R1704" s="57"/>
      <c r="S1704" s="57"/>
      <c r="T1704" s="57"/>
      <c r="U1704" s="57"/>
      <c r="V1704" s="57"/>
      <c r="W1704" s="57"/>
      <c r="X1704" s="57"/>
      <c r="Y1704" s="57"/>
      <c r="Z1704" s="57"/>
      <c r="AA1704" s="57"/>
      <c r="AB1704" s="57"/>
      <c r="AC1704" s="57"/>
      <c r="AD1704" s="57"/>
      <c r="AE1704" s="57"/>
      <c r="AF1704" s="64"/>
      <c r="AG1704" s="64"/>
      <c r="AH1704" s="64"/>
      <c r="AI1704" s="64"/>
      <c r="AJ1704" s="61"/>
      <c r="AL1704" s="62"/>
      <c r="AM1704" s="24"/>
      <c r="AS1704" s="24"/>
      <c r="AT1704" s="24"/>
      <c r="AU1704" s="24"/>
      <c r="AV1704" s="24"/>
      <c r="AW1704" s="24"/>
      <c r="AX1704" s="24"/>
      <c r="AZ1704" s="171"/>
      <c r="BA1704" s="171"/>
      <c r="BB1704" s="57"/>
      <c r="BC1704" s="203"/>
      <c r="BD1704" s="24"/>
      <c r="BE1704" s="151"/>
      <c r="BG1704" s="151"/>
      <c r="BI1704" s="151"/>
      <c r="BL1704" s="152"/>
    </row>
    <row r="1705" spans="1:64" s="169" customFormat="1">
      <c r="A1705" s="24"/>
      <c r="B1705" s="24"/>
      <c r="C1705" s="57"/>
      <c r="D1705" s="57"/>
      <c r="E1705" s="57"/>
      <c r="F1705" s="57"/>
      <c r="G1705" s="57"/>
      <c r="H1705" s="57"/>
      <c r="I1705" s="57"/>
      <c r="J1705" s="57"/>
      <c r="K1705" s="57"/>
      <c r="L1705" s="57"/>
      <c r="M1705" s="57"/>
      <c r="N1705" s="57"/>
      <c r="O1705" s="63"/>
      <c r="P1705" s="57"/>
      <c r="Q1705" s="57"/>
      <c r="R1705" s="57"/>
      <c r="S1705" s="57"/>
      <c r="T1705" s="57"/>
      <c r="U1705" s="57"/>
      <c r="V1705" s="57"/>
      <c r="W1705" s="57"/>
      <c r="X1705" s="57"/>
      <c r="Y1705" s="57"/>
      <c r="Z1705" s="57"/>
      <c r="AA1705" s="57"/>
      <c r="AB1705" s="57"/>
      <c r="AC1705" s="57"/>
      <c r="AD1705" s="57"/>
      <c r="AE1705" s="57"/>
      <c r="AF1705" s="64"/>
      <c r="AG1705" s="64"/>
      <c r="AH1705" s="64"/>
      <c r="AI1705" s="64"/>
      <c r="AJ1705" s="61"/>
      <c r="AL1705" s="62"/>
      <c r="AM1705" s="24"/>
      <c r="AS1705" s="24"/>
      <c r="AT1705" s="24"/>
      <c r="AU1705" s="24"/>
      <c r="AV1705" s="24"/>
      <c r="AW1705" s="24"/>
      <c r="AX1705" s="24"/>
      <c r="AZ1705" s="171"/>
      <c r="BA1705" s="171"/>
      <c r="BB1705" s="57"/>
      <c r="BC1705" s="203"/>
      <c r="BD1705" s="24"/>
      <c r="BE1705" s="151"/>
      <c r="BG1705" s="151"/>
      <c r="BI1705" s="151"/>
      <c r="BL1705" s="152"/>
    </row>
    <row r="1706" spans="1:64" s="169" customFormat="1">
      <c r="A1706" s="24"/>
      <c r="B1706" s="24"/>
      <c r="C1706" s="57"/>
      <c r="D1706" s="57"/>
      <c r="E1706" s="57"/>
      <c r="F1706" s="57"/>
      <c r="G1706" s="57"/>
      <c r="H1706" s="57"/>
      <c r="I1706" s="57"/>
      <c r="J1706" s="57"/>
      <c r="K1706" s="57"/>
      <c r="L1706" s="57"/>
      <c r="M1706" s="57"/>
      <c r="N1706" s="57"/>
      <c r="O1706" s="63"/>
      <c r="P1706" s="57"/>
      <c r="Q1706" s="57"/>
      <c r="R1706" s="57"/>
      <c r="S1706" s="57"/>
      <c r="T1706" s="57"/>
      <c r="U1706" s="57"/>
      <c r="V1706" s="57"/>
      <c r="W1706" s="57"/>
      <c r="X1706" s="57"/>
      <c r="Y1706" s="57"/>
      <c r="Z1706" s="57"/>
      <c r="AA1706" s="57"/>
      <c r="AB1706" s="57"/>
      <c r="AC1706" s="57"/>
      <c r="AD1706" s="57"/>
      <c r="AE1706" s="57"/>
      <c r="AF1706" s="64"/>
      <c r="AG1706" s="64"/>
      <c r="AH1706" s="64"/>
      <c r="AI1706" s="64"/>
      <c r="AJ1706" s="61"/>
      <c r="AL1706" s="62"/>
      <c r="AM1706" s="24"/>
      <c r="AS1706" s="24"/>
      <c r="AT1706" s="24"/>
      <c r="AU1706" s="24"/>
      <c r="AV1706" s="24"/>
      <c r="AW1706" s="24"/>
      <c r="AX1706" s="24"/>
      <c r="AZ1706" s="171"/>
      <c r="BA1706" s="171"/>
      <c r="BB1706" s="57"/>
      <c r="BC1706" s="203"/>
      <c r="BD1706" s="24"/>
      <c r="BE1706" s="151"/>
      <c r="BG1706" s="151"/>
      <c r="BI1706" s="151"/>
      <c r="BL1706" s="152"/>
    </row>
    <row r="1707" spans="1:64" s="169" customFormat="1">
      <c r="A1707" s="24"/>
      <c r="B1707" s="24"/>
      <c r="C1707" s="57"/>
      <c r="D1707" s="57"/>
      <c r="E1707" s="57"/>
      <c r="F1707" s="57"/>
      <c r="G1707" s="57"/>
      <c r="H1707" s="57"/>
      <c r="I1707" s="57"/>
      <c r="J1707" s="57"/>
      <c r="K1707" s="57"/>
      <c r="L1707" s="57"/>
      <c r="M1707" s="57"/>
      <c r="N1707" s="57"/>
      <c r="O1707" s="63"/>
      <c r="P1707" s="57"/>
      <c r="Q1707" s="57"/>
      <c r="R1707" s="57"/>
      <c r="S1707" s="57"/>
      <c r="T1707" s="57"/>
      <c r="U1707" s="57"/>
      <c r="V1707" s="57"/>
      <c r="W1707" s="57"/>
      <c r="X1707" s="57"/>
      <c r="Y1707" s="57"/>
      <c r="Z1707" s="57"/>
      <c r="AA1707" s="57"/>
      <c r="AB1707" s="57"/>
      <c r="AC1707" s="57"/>
      <c r="AD1707" s="57"/>
      <c r="AE1707" s="57"/>
      <c r="AF1707" s="64"/>
      <c r="AG1707" s="64"/>
      <c r="AH1707" s="64"/>
      <c r="AI1707" s="64"/>
      <c r="AJ1707" s="61"/>
      <c r="AL1707" s="62"/>
      <c r="AM1707" s="24"/>
      <c r="AS1707" s="24"/>
      <c r="AT1707" s="24"/>
      <c r="AU1707" s="24"/>
      <c r="AV1707" s="24"/>
      <c r="AW1707" s="24"/>
      <c r="AX1707" s="24"/>
      <c r="AZ1707" s="171"/>
      <c r="BA1707" s="171"/>
      <c r="BB1707" s="57"/>
      <c r="BC1707" s="203"/>
      <c r="BD1707" s="24"/>
      <c r="BE1707" s="151"/>
      <c r="BG1707" s="151"/>
      <c r="BI1707" s="151"/>
      <c r="BL1707" s="152"/>
    </row>
    <row r="1708" spans="1:64" s="169" customFormat="1">
      <c r="A1708" s="24"/>
      <c r="B1708" s="24"/>
      <c r="C1708" s="57"/>
      <c r="D1708" s="57"/>
      <c r="E1708" s="57"/>
      <c r="F1708" s="57"/>
      <c r="G1708" s="57"/>
      <c r="H1708" s="57"/>
      <c r="I1708" s="57"/>
      <c r="J1708" s="57"/>
      <c r="K1708" s="57"/>
      <c r="L1708" s="57"/>
      <c r="M1708" s="57"/>
      <c r="N1708" s="57"/>
      <c r="O1708" s="63"/>
      <c r="P1708" s="57"/>
      <c r="Q1708" s="57"/>
      <c r="R1708" s="57"/>
      <c r="S1708" s="57"/>
      <c r="T1708" s="57"/>
      <c r="U1708" s="57"/>
      <c r="V1708" s="57"/>
      <c r="W1708" s="57"/>
      <c r="X1708" s="57"/>
      <c r="Y1708" s="57"/>
      <c r="Z1708" s="57"/>
      <c r="AA1708" s="57"/>
      <c r="AB1708" s="57"/>
      <c r="AC1708" s="57"/>
      <c r="AD1708" s="57"/>
      <c r="AE1708" s="57"/>
      <c r="AF1708" s="64"/>
      <c r="AG1708" s="64"/>
      <c r="AH1708" s="64"/>
      <c r="AI1708" s="64"/>
      <c r="AJ1708" s="61"/>
      <c r="AL1708" s="62"/>
      <c r="AM1708" s="24"/>
      <c r="AS1708" s="24"/>
      <c r="AT1708" s="24"/>
      <c r="AU1708" s="24"/>
      <c r="AV1708" s="24"/>
      <c r="AW1708" s="24"/>
      <c r="AX1708" s="24"/>
      <c r="AZ1708" s="171"/>
      <c r="BA1708" s="171"/>
      <c r="BB1708" s="57"/>
      <c r="BC1708" s="203"/>
      <c r="BD1708" s="24"/>
      <c r="BE1708" s="151"/>
      <c r="BG1708" s="151"/>
      <c r="BI1708" s="151"/>
      <c r="BL1708" s="152"/>
    </row>
    <row r="1709" spans="1:64" s="169" customFormat="1">
      <c r="A1709" s="24"/>
      <c r="B1709" s="24"/>
      <c r="C1709" s="57"/>
      <c r="D1709" s="57"/>
      <c r="E1709" s="57"/>
      <c r="F1709" s="57"/>
      <c r="G1709" s="57"/>
      <c r="H1709" s="57"/>
      <c r="I1709" s="57"/>
      <c r="J1709" s="57"/>
      <c r="K1709" s="57"/>
      <c r="L1709" s="57"/>
      <c r="M1709" s="57"/>
      <c r="N1709" s="57"/>
      <c r="O1709" s="63"/>
      <c r="P1709" s="57"/>
      <c r="Q1709" s="57"/>
      <c r="R1709" s="57"/>
      <c r="S1709" s="57"/>
      <c r="T1709" s="57"/>
      <c r="U1709" s="57"/>
      <c r="V1709" s="57"/>
      <c r="W1709" s="57"/>
      <c r="X1709" s="57"/>
      <c r="Y1709" s="57"/>
      <c r="Z1709" s="57"/>
      <c r="AA1709" s="57"/>
      <c r="AB1709" s="57"/>
      <c r="AC1709" s="57"/>
      <c r="AD1709" s="57"/>
      <c r="AE1709" s="57"/>
      <c r="AF1709" s="64"/>
      <c r="AG1709" s="64"/>
      <c r="AH1709" s="64"/>
      <c r="AI1709" s="64"/>
      <c r="AJ1709" s="61"/>
      <c r="AL1709" s="62"/>
      <c r="AM1709" s="24"/>
      <c r="AS1709" s="24"/>
      <c r="AT1709" s="24"/>
      <c r="AU1709" s="24"/>
      <c r="AV1709" s="24"/>
      <c r="AW1709" s="24"/>
      <c r="AX1709" s="24"/>
      <c r="AZ1709" s="171"/>
      <c r="BA1709" s="171"/>
      <c r="BB1709" s="57"/>
      <c r="BC1709" s="203"/>
      <c r="BD1709" s="24"/>
      <c r="BE1709" s="151"/>
      <c r="BG1709" s="151"/>
      <c r="BI1709" s="151"/>
      <c r="BL1709" s="152"/>
    </row>
    <row r="1710" spans="1:64" s="169" customFormat="1">
      <c r="A1710" s="24"/>
      <c r="B1710" s="24"/>
      <c r="C1710" s="57"/>
      <c r="D1710" s="57"/>
      <c r="E1710" s="57"/>
      <c r="F1710" s="57"/>
      <c r="G1710" s="57"/>
      <c r="H1710" s="57"/>
      <c r="I1710" s="57"/>
      <c r="J1710" s="57"/>
      <c r="K1710" s="57"/>
      <c r="L1710" s="57"/>
      <c r="M1710" s="57"/>
      <c r="N1710" s="57"/>
      <c r="O1710" s="63"/>
      <c r="P1710" s="57"/>
      <c r="Q1710" s="57"/>
      <c r="R1710" s="57"/>
      <c r="S1710" s="57"/>
      <c r="T1710" s="57"/>
      <c r="U1710" s="57"/>
      <c r="V1710" s="57"/>
      <c r="W1710" s="57"/>
      <c r="X1710" s="57"/>
      <c r="Y1710" s="57"/>
      <c r="Z1710" s="57"/>
      <c r="AA1710" s="57"/>
      <c r="AB1710" s="57"/>
      <c r="AC1710" s="57"/>
      <c r="AD1710" s="57"/>
      <c r="AE1710" s="57"/>
      <c r="AF1710" s="64"/>
      <c r="AG1710" s="64"/>
      <c r="AH1710" s="64"/>
      <c r="AI1710" s="64"/>
      <c r="AJ1710" s="61"/>
      <c r="AL1710" s="62"/>
      <c r="AM1710" s="24"/>
      <c r="AS1710" s="24"/>
      <c r="AT1710" s="24"/>
      <c r="AU1710" s="24"/>
      <c r="AV1710" s="24"/>
      <c r="AW1710" s="24"/>
      <c r="AX1710" s="24"/>
      <c r="AZ1710" s="171"/>
      <c r="BA1710" s="171"/>
      <c r="BB1710" s="57"/>
      <c r="BC1710" s="203"/>
      <c r="BD1710" s="24"/>
      <c r="BE1710" s="151"/>
      <c r="BG1710" s="151"/>
      <c r="BI1710" s="151"/>
      <c r="BL1710" s="152"/>
    </row>
    <row r="1711" spans="1:64" s="169" customFormat="1">
      <c r="A1711" s="24"/>
      <c r="B1711" s="24"/>
      <c r="C1711" s="57"/>
      <c r="D1711" s="57"/>
      <c r="E1711" s="57"/>
      <c r="F1711" s="57"/>
      <c r="G1711" s="57"/>
      <c r="H1711" s="57"/>
      <c r="I1711" s="57"/>
      <c r="J1711" s="57"/>
      <c r="K1711" s="57"/>
      <c r="L1711" s="57"/>
      <c r="M1711" s="57"/>
      <c r="N1711" s="57"/>
      <c r="O1711" s="63"/>
      <c r="P1711" s="57"/>
      <c r="Q1711" s="57"/>
      <c r="R1711" s="57"/>
      <c r="S1711" s="57"/>
      <c r="T1711" s="57"/>
      <c r="U1711" s="57"/>
      <c r="V1711" s="57"/>
      <c r="W1711" s="57"/>
      <c r="X1711" s="57"/>
      <c r="Y1711" s="57"/>
      <c r="Z1711" s="57"/>
      <c r="AA1711" s="57"/>
      <c r="AB1711" s="57"/>
      <c r="AC1711" s="57"/>
      <c r="AD1711" s="57"/>
      <c r="AE1711" s="57"/>
      <c r="AF1711" s="64"/>
      <c r="AG1711" s="64"/>
      <c r="AH1711" s="64"/>
      <c r="AI1711" s="64"/>
      <c r="AJ1711" s="61"/>
      <c r="AL1711" s="62"/>
      <c r="AM1711" s="24"/>
      <c r="AS1711" s="24"/>
      <c r="AT1711" s="24"/>
      <c r="AU1711" s="24"/>
      <c r="AV1711" s="24"/>
      <c r="AW1711" s="24"/>
      <c r="AX1711" s="24"/>
      <c r="AZ1711" s="171"/>
      <c r="BA1711" s="171"/>
      <c r="BB1711" s="57"/>
      <c r="BC1711" s="203"/>
      <c r="BD1711" s="24"/>
      <c r="BE1711" s="151"/>
      <c r="BG1711" s="151"/>
      <c r="BI1711" s="151"/>
      <c r="BL1711" s="152"/>
    </row>
    <row r="1712" spans="1:64" s="169" customFormat="1">
      <c r="A1712" s="24"/>
      <c r="B1712" s="24"/>
      <c r="C1712" s="57"/>
      <c r="D1712" s="57"/>
      <c r="E1712" s="57"/>
      <c r="F1712" s="57"/>
      <c r="G1712" s="57"/>
      <c r="H1712" s="57"/>
      <c r="I1712" s="57"/>
      <c r="J1712" s="57"/>
      <c r="K1712" s="57"/>
      <c r="L1712" s="57"/>
      <c r="M1712" s="57"/>
      <c r="N1712" s="57"/>
      <c r="O1712" s="63"/>
      <c r="P1712" s="57"/>
      <c r="Q1712" s="57"/>
      <c r="R1712" s="57"/>
      <c r="S1712" s="57"/>
      <c r="T1712" s="57"/>
      <c r="U1712" s="57"/>
      <c r="V1712" s="57"/>
      <c r="W1712" s="57"/>
      <c r="X1712" s="57"/>
      <c r="Y1712" s="57"/>
      <c r="Z1712" s="57"/>
      <c r="AA1712" s="57"/>
      <c r="AB1712" s="57"/>
      <c r="AC1712" s="57"/>
      <c r="AD1712" s="57"/>
      <c r="AE1712" s="57"/>
      <c r="AF1712" s="64"/>
      <c r="AG1712" s="64"/>
      <c r="AH1712" s="64"/>
      <c r="AI1712" s="64"/>
      <c r="AJ1712" s="61"/>
      <c r="AL1712" s="62"/>
      <c r="AM1712" s="24"/>
      <c r="AS1712" s="24"/>
      <c r="AT1712" s="24"/>
      <c r="AU1712" s="24"/>
      <c r="AV1712" s="24"/>
      <c r="AW1712" s="24"/>
      <c r="AX1712" s="24"/>
      <c r="AZ1712" s="171"/>
      <c r="BA1712" s="171"/>
      <c r="BB1712" s="57"/>
      <c r="BC1712" s="203"/>
      <c r="BD1712" s="24"/>
      <c r="BE1712" s="151"/>
      <c r="BG1712" s="151"/>
      <c r="BI1712" s="151"/>
      <c r="BL1712" s="152"/>
    </row>
    <row r="1713" spans="1:64" s="169" customFormat="1">
      <c r="A1713" s="24"/>
      <c r="B1713" s="24"/>
      <c r="C1713" s="57"/>
      <c r="D1713" s="57"/>
      <c r="E1713" s="57"/>
      <c r="F1713" s="57"/>
      <c r="G1713" s="57"/>
      <c r="H1713" s="57"/>
      <c r="I1713" s="57"/>
      <c r="J1713" s="57"/>
      <c r="K1713" s="57"/>
      <c r="L1713" s="57"/>
      <c r="M1713" s="57"/>
      <c r="N1713" s="57"/>
      <c r="O1713" s="63"/>
      <c r="P1713" s="57"/>
      <c r="Q1713" s="57"/>
      <c r="R1713" s="57"/>
      <c r="S1713" s="57"/>
      <c r="T1713" s="57"/>
      <c r="U1713" s="57"/>
      <c r="V1713" s="57"/>
      <c r="W1713" s="57"/>
      <c r="X1713" s="57"/>
      <c r="Y1713" s="57"/>
      <c r="Z1713" s="57"/>
      <c r="AA1713" s="57"/>
      <c r="AB1713" s="57"/>
      <c r="AC1713" s="57"/>
      <c r="AD1713" s="57"/>
      <c r="AE1713" s="57"/>
      <c r="AF1713" s="64"/>
      <c r="AG1713" s="64"/>
      <c r="AH1713" s="64"/>
      <c r="AI1713" s="64"/>
      <c r="AJ1713" s="61"/>
      <c r="AL1713" s="62"/>
      <c r="AM1713" s="24"/>
      <c r="AS1713" s="24"/>
      <c r="AT1713" s="24"/>
      <c r="AU1713" s="24"/>
      <c r="AV1713" s="24"/>
      <c r="AW1713" s="24"/>
      <c r="AX1713" s="24"/>
      <c r="AZ1713" s="171"/>
      <c r="BA1713" s="171"/>
      <c r="BB1713" s="57"/>
      <c r="BC1713" s="203"/>
      <c r="BD1713" s="24"/>
      <c r="BE1713" s="151"/>
      <c r="BG1713" s="151"/>
      <c r="BI1713" s="151"/>
      <c r="BL1713" s="152"/>
    </row>
    <row r="1714" spans="1:64" s="169" customFormat="1">
      <c r="A1714" s="24"/>
      <c r="B1714" s="24"/>
      <c r="C1714" s="57"/>
      <c r="D1714" s="57"/>
      <c r="E1714" s="57"/>
      <c r="F1714" s="57"/>
      <c r="G1714" s="57"/>
      <c r="H1714" s="57"/>
      <c r="I1714" s="57"/>
      <c r="J1714" s="57"/>
      <c r="K1714" s="57"/>
      <c r="L1714" s="57"/>
      <c r="M1714" s="57"/>
      <c r="N1714" s="57"/>
      <c r="O1714" s="63"/>
      <c r="P1714" s="57"/>
      <c r="Q1714" s="57"/>
      <c r="R1714" s="57"/>
      <c r="S1714" s="57"/>
      <c r="T1714" s="57"/>
      <c r="U1714" s="57"/>
      <c r="V1714" s="57"/>
      <c r="W1714" s="57"/>
      <c r="X1714" s="57"/>
      <c r="Y1714" s="57"/>
      <c r="Z1714" s="57"/>
      <c r="AA1714" s="57"/>
      <c r="AB1714" s="57"/>
      <c r="AC1714" s="57"/>
      <c r="AD1714" s="57"/>
      <c r="AE1714" s="57"/>
      <c r="AF1714" s="64"/>
      <c r="AG1714" s="64"/>
      <c r="AH1714" s="64"/>
      <c r="AI1714" s="64"/>
      <c r="AJ1714" s="61"/>
      <c r="AL1714" s="62"/>
      <c r="AM1714" s="24"/>
      <c r="AS1714" s="24"/>
      <c r="AT1714" s="24"/>
      <c r="AU1714" s="24"/>
      <c r="AV1714" s="24"/>
      <c r="AW1714" s="24"/>
      <c r="AX1714" s="24"/>
      <c r="AZ1714" s="171"/>
      <c r="BA1714" s="171"/>
      <c r="BB1714" s="57"/>
      <c r="BC1714" s="203"/>
      <c r="BD1714" s="24"/>
      <c r="BE1714" s="151"/>
      <c r="BG1714" s="151"/>
      <c r="BI1714" s="151"/>
      <c r="BL1714" s="152"/>
    </row>
    <row r="1715" spans="1:64" s="169" customFormat="1">
      <c r="A1715" s="24"/>
      <c r="B1715" s="24"/>
      <c r="C1715" s="57"/>
      <c r="D1715" s="57"/>
      <c r="E1715" s="57"/>
      <c r="F1715" s="57"/>
      <c r="G1715" s="57"/>
      <c r="H1715" s="57"/>
      <c r="I1715" s="57"/>
      <c r="J1715" s="57"/>
      <c r="K1715" s="57"/>
      <c r="L1715" s="57"/>
      <c r="M1715" s="57"/>
      <c r="N1715" s="57"/>
      <c r="O1715" s="63"/>
      <c r="P1715" s="57"/>
      <c r="Q1715" s="57"/>
      <c r="R1715" s="57"/>
      <c r="S1715" s="57"/>
      <c r="T1715" s="57"/>
      <c r="U1715" s="57"/>
      <c r="V1715" s="57"/>
      <c r="W1715" s="57"/>
      <c r="X1715" s="57"/>
      <c r="Y1715" s="57"/>
      <c r="Z1715" s="57"/>
      <c r="AA1715" s="57"/>
      <c r="AB1715" s="57"/>
      <c r="AC1715" s="57"/>
      <c r="AD1715" s="57"/>
      <c r="AE1715" s="57"/>
      <c r="AF1715" s="64"/>
      <c r="AG1715" s="64"/>
      <c r="AH1715" s="64"/>
      <c r="AI1715" s="64"/>
      <c r="AJ1715" s="61"/>
      <c r="AL1715" s="62"/>
      <c r="AM1715" s="24"/>
      <c r="AS1715" s="24"/>
      <c r="AT1715" s="24"/>
      <c r="AU1715" s="24"/>
      <c r="AV1715" s="24"/>
      <c r="AW1715" s="24"/>
      <c r="AX1715" s="24"/>
      <c r="AZ1715" s="171"/>
      <c r="BA1715" s="171"/>
      <c r="BB1715" s="57"/>
      <c r="BC1715" s="203"/>
      <c r="BD1715" s="24"/>
      <c r="BE1715" s="151"/>
      <c r="BG1715" s="151"/>
      <c r="BI1715" s="151"/>
      <c r="BL1715" s="152"/>
    </row>
    <row r="1716" spans="1:64" s="169" customFormat="1">
      <c r="A1716" s="24"/>
      <c r="B1716" s="24"/>
      <c r="C1716" s="57"/>
      <c r="D1716" s="57"/>
      <c r="E1716" s="57"/>
      <c r="F1716" s="57"/>
      <c r="G1716" s="57"/>
      <c r="H1716" s="57"/>
      <c r="I1716" s="57"/>
      <c r="J1716" s="57"/>
      <c r="K1716" s="57"/>
      <c r="L1716" s="57"/>
      <c r="M1716" s="57"/>
      <c r="N1716" s="57"/>
      <c r="O1716" s="63"/>
      <c r="P1716" s="57"/>
      <c r="Q1716" s="57"/>
      <c r="R1716" s="57"/>
      <c r="S1716" s="57"/>
      <c r="T1716" s="57"/>
      <c r="U1716" s="57"/>
      <c r="V1716" s="57"/>
      <c r="W1716" s="57"/>
      <c r="X1716" s="57"/>
      <c r="Y1716" s="57"/>
      <c r="Z1716" s="57"/>
      <c r="AA1716" s="57"/>
      <c r="AB1716" s="57"/>
      <c r="AC1716" s="57"/>
      <c r="AD1716" s="57"/>
      <c r="AE1716" s="57"/>
      <c r="AF1716" s="64"/>
      <c r="AG1716" s="64"/>
      <c r="AH1716" s="64"/>
      <c r="AI1716" s="64"/>
      <c r="AJ1716" s="61"/>
      <c r="AL1716" s="62"/>
      <c r="AM1716" s="24"/>
      <c r="AS1716" s="24"/>
      <c r="AT1716" s="24"/>
      <c r="AU1716" s="24"/>
      <c r="AV1716" s="24"/>
      <c r="AW1716" s="24"/>
      <c r="AX1716" s="24"/>
      <c r="AZ1716" s="171"/>
      <c r="BA1716" s="171"/>
      <c r="BB1716" s="57"/>
      <c r="BC1716" s="203"/>
      <c r="BD1716" s="24"/>
      <c r="BE1716" s="151"/>
      <c r="BG1716" s="151"/>
      <c r="BI1716" s="151"/>
      <c r="BL1716" s="152"/>
    </row>
    <row r="1717" spans="1:64" s="169" customFormat="1">
      <c r="A1717" s="24"/>
      <c r="B1717" s="24"/>
      <c r="C1717" s="57"/>
      <c r="D1717" s="57"/>
      <c r="E1717" s="57"/>
      <c r="F1717" s="57"/>
      <c r="G1717" s="57"/>
      <c r="H1717" s="57"/>
      <c r="I1717" s="57"/>
      <c r="J1717" s="57"/>
      <c r="K1717" s="57"/>
      <c r="L1717" s="57"/>
      <c r="M1717" s="57"/>
      <c r="N1717" s="57"/>
      <c r="O1717" s="63"/>
      <c r="P1717" s="57"/>
      <c r="Q1717" s="57"/>
      <c r="R1717" s="57"/>
      <c r="S1717" s="57"/>
      <c r="T1717" s="57"/>
      <c r="U1717" s="57"/>
      <c r="V1717" s="57"/>
      <c r="W1717" s="57"/>
      <c r="X1717" s="57"/>
      <c r="Y1717" s="57"/>
      <c r="Z1717" s="57"/>
      <c r="AA1717" s="57"/>
      <c r="AB1717" s="57"/>
      <c r="AC1717" s="57"/>
      <c r="AD1717" s="57"/>
      <c r="AE1717" s="57"/>
      <c r="AF1717" s="64"/>
      <c r="AG1717" s="64"/>
      <c r="AH1717" s="64"/>
      <c r="AI1717" s="64"/>
      <c r="AJ1717" s="61"/>
      <c r="AL1717" s="62"/>
      <c r="AM1717" s="24"/>
      <c r="AS1717" s="24"/>
      <c r="AT1717" s="24"/>
      <c r="AU1717" s="24"/>
      <c r="AV1717" s="24"/>
      <c r="AW1717" s="24"/>
      <c r="AX1717" s="24"/>
      <c r="AZ1717" s="171"/>
      <c r="BA1717" s="171"/>
      <c r="BB1717" s="57"/>
      <c r="BC1717" s="203"/>
      <c r="BD1717" s="24"/>
      <c r="BE1717" s="151"/>
      <c r="BG1717" s="151"/>
      <c r="BI1717" s="151"/>
      <c r="BL1717" s="152"/>
    </row>
    <row r="1718" spans="1:64" s="169" customFormat="1">
      <c r="A1718" s="24"/>
      <c r="B1718" s="24"/>
      <c r="C1718" s="57"/>
      <c r="D1718" s="57"/>
      <c r="E1718" s="57"/>
      <c r="F1718" s="57"/>
      <c r="G1718" s="57"/>
      <c r="H1718" s="57"/>
      <c r="I1718" s="57"/>
      <c r="J1718" s="57"/>
      <c r="K1718" s="57"/>
      <c r="L1718" s="57"/>
      <c r="M1718" s="57"/>
      <c r="N1718" s="57"/>
      <c r="O1718" s="63"/>
      <c r="P1718" s="57"/>
      <c r="Q1718" s="57"/>
      <c r="R1718" s="57"/>
      <c r="S1718" s="57"/>
      <c r="T1718" s="57"/>
      <c r="U1718" s="57"/>
      <c r="V1718" s="57"/>
      <c r="W1718" s="57"/>
      <c r="X1718" s="57"/>
      <c r="Y1718" s="57"/>
      <c r="Z1718" s="57"/>
      <c r="AA1718" s="57"/>
      <c r="AB1718" s="57"/>
      <c r="AC1718" s="57"/>
      <c r="AD1718" s="57"/>
      <c r="AE1718" s="57"/>
      <c r="AF1718" s="64"/>
      <c r="AG1718" s="64"/>
      <c r="AH1718" s="64"/>
      <c r="AI1718" s="64"/>
      <c r="AJ1718" s="61"/>
      <c r="AL1718" s="62"/>
      <c r="AM1718" s="24"/>
      <c r="AS1718" s="24"/>
      <c r="AT1718" s="24"/>
      <c r="AU1718" s="24"/>
      <c r="AV1718" s="24"/>
      <c r="AW1718" s="24"/>
      <c r="AX1718" s="24"/>
      <c r="AZ1718" s="171"/>
      <c r="BA1718" s="171"/>
      <c r="BB1718" s="57"/>
      <c r="BC1718" s="203"/>
      <c r="BD1718" s="24"/>
      <c r="BE1718" s="151"/>
      <c r="BG1718" s="151"/>
      <c r="BI1718" s="151"/>
      <c r="BL1718" s="152"/>
    </row>
    <row r="1719" spans="1:64" s="169" customFormat="1">
      <c r="A1719" s="24"/>
      <c r="B1719" s="24"/>
      <c r="C1719" s="57"/>
      <c r="D1719" s="57"/>
      <c r="E1719" s="57"/>
      <c r="F1719" s="57"/>
      <c r="G1719" s="57"/>
      <c r="H1719" s="57"/>
      <c r="I1719" s="57"/>
      <c r="J1719" s="57"/>
      <c r="K1719" s="57"/>
      <c r="L1719" s="57"/>
      <c r="M1719" s="57"/>
      <c r="N1719" s="57"/>
      <c r="O1719" s="63"/>
      <c r="P1719" s="57"/>
      <c r="Q1719" s="57"/>
      <c r="R1719" s="57"/>
      <c r="S1719" s="57"/>
      <c r="T1719" s="57"/>
      <c r="U1719" s="57"/>
      <c r="V1719" s="57"/>
      <c r="W1719" s="57"/>
      <c r="X1719" s="57"/>
      <c r="Y1719" s="57"/>
      <c r="Z1719" s="57"/>
      <c r="AA1719" s="57"/>
      <c r="AB1719" s="57"/>
      <c r="AC1719" s="57"/>
      <c r="AD1719" s="57"/>
      <c r="AE1719" s="57"/>
      <c r="AF1719" s="64"/>
      <c r="AG1719" s="64"/>
      <c r="AH1719" s="64"/>
      <c r="AI1719" s="64"/>
      <c r="AJ1719" s="61"/>
      <c r="AL1719" s="62"/>
      <c r="AM1719" s="24"/>
      <c r="AS1719" s="24"/>
      <c r="AT1719" s="24"/>
      <c r="AU1719" s="24"/>
      <c r="AV1719" s="24"/>
      <c r="AW1719" s="24"/>
      <c r="AX1719" s="24"/>
      <c r="AZ1719" s="171"/>
      <c r="BA1719" s="171"/>
      <c r="BB1719" s="57"/>
      <c r="BC1719" s="203"/>
      <c r="BD1719" s="24"/>
      <c r="BE1719" s="151"/>
      <c r="BG1719" s="151"/>
      <c r="BI1719" s="151"/>
      <c r="BL1719" s="152"/>
    </row>
    <row r="1720" spans="1:64" s="169" customFormat="1">
      <c r="A1720" s="24"/>
      <c r="B1720" s="24"/>
      <c r="C1720" s="57"/>
      <c r="D1720" s="57"/>
      <c r="E1720" s="57"/>
      <c r="F1720" s="57"/>
      <c r="G1720" s="57"/>
      <c r="H1720" s="57"/>
      <c r="I1720" s="57"/>
      <c r="J1720" s="57"/>
      <c r="K1720" s="57"/>
      <c r="L1720" s="57"/>
      <c r="M1720" s="57"/>
      <c r="N1720" s="57"/>
      <c r="O1720" s="63"/>
      <c r="P1720" s="57"/>
      <c r="Q1720" s="57"/>
      <c r="R1720" s="57"/>
      <c r="S1720" s="57"/>
      <c r="T1720" s="57"/>
      <c r="U1720" s="57"/>
      <c r="V1720" s="57"/>
      <c r="W1720" s="57"/>
      <c r="X1720" s="57"/>
      <c r="Y1720" s="57"/>
      <c r="Z1720" s="57"/>
      <c r="AA1720" s="57"/>
      <c r="AB1720" s="57"/>
      <c r="AC1720" s="57"/>
      <c r="AD1720" s="57"/>
      <c r="AE1720" s="57"/>
      <c r="AF1720" s="64"/>
      <c r="AG1720" s="64"/>
      <c r="AH1720" s="64"/>
      <c r="AI1720" s="64"/>
      <c r="AJ1720" s="61"/>
      <c r="AL1720" s="62"/>
      <c r="AM1720" s="24"/>
      <c r="AS1720" s="24"/>
      <c r="AT1720" s="24"/>
      <c r="AU1720" s="24"/>
      <c r="AV1720" s="24"/>
      <c r="AW1720" s="24"/>
      <c r="AX1720" s="24"/>
      <c r="AZ1720" s="171"/>
      <c r="BA1720" s="171"/>
      <c r="BB1720" s="57"/>
      <c r="BC1720" s="203"/>
      <c r="BD1720" s="24"/>
      <c r="BE1720" s="151"/>
      <c r="BG1720" s="151"/>
      <c r="BI1720" s="151"/>
      <c r="BL1720" s="152"/>
    </row>
    <row r="1721" spans="1:64" s="169" customFormat="1">
      <c r="A1721" s="24"/>
      <c r="B1721" s="24"/>
      <c r="C1721" s="57"/>
      <c r="D1721" s="57"/>
      <c r="E1721" s="57"/>
      <c r="F1721" s="57"/>
      <c r="G1721" s="57"/>
      <c r="H1721" s="57"/>
      <c r="I1721" s="57"/>
      <c r="J1721" s="57"/>
      <c r="K1721" s="57"/>
      <c r="L1721" s="57"/>
      <c r="M1721" s="57"/>
      <c r="N1721" s="57"/>
      <c r="O1721" s="63"/>
      <c r="P1721" s="57"/>
      <c r="Q1721" s="57"/>
      <c r="R1721" s="57"/>
      <c r="S1721" s="57"/>
      <c r="T1721" s="57"/>
      <c r="U1721" s="57"/>
      <c r="V1721" s="57"/>
      <c r="W1721" s="57"/>
      <c r="X1721" s="57"/>
      <c r="Y1721" s="57"/>
      <c r="Z1721" s="57"/>
      <c r="AA1721" s="57"/>
      <c r="AB1721" s="57"/>
      <c r="AC1721" s="57"/>
      <c r="AD1721" s="57"/>
      <c r="AE1721" s="57"/>
      <c r="AF1721" s="64"/>
      <c r="AG1721" s="64"/>
      <c r="AH1721" s="64"/>
      <c r="AI1721" s="64"/>
      <c r="AJ1721" s="61"/>
      <c r="AL1721" s="62"/>
      <c r="AM1721" s="24"/>
      <c r="AS1721" s="24"/>
      <c r="AT1721" s="24"/>
      <c r="AU1721" s="24"/>
      <c r="AV1721" s="24"/>
      <c r="AW1721" s="24"/>
      <c r="AX1721" s="24"/>
      <c r="AZ1721" s="171"/>
      <c r="BA1721" s="171"/>
      <c r="BB1721" s="57"/>
      <c r="BC1721" s="203"/>
      <c r="BD1721" s="24"/>
      <c r="BE1721" s="151"/>
      <c r="BG1721" s="151"/>
      <c r="BI1721" s="151"/>
      <c r="BL1721" s="152"/>
    </row>
    <row r="1722" spans="1:64" s="169" customFormat="1">
      <c r="A1722" s="24"/>
      <c r="B1722" s="24"/>
      <c r="C1722" s="57"/>
      <c r="D1722" s="57"/>
      <c r="E1722" s="57"/>
      <c r="F1722" s="57"/>
      <c r="G1722" s="57"/>
      <c r="H1722" s="57"/>
      <c r="I1722" s="57"/>
      <c r="J1722" s="57"/>
      <c r="K1722" s="57"/>
      <c r="L1722" s="57"/>
      <c r="M1722" s="57"/>
      <c r="N1722" s="57"/>
      <c r="O1722" s="63"/>
      <c r="P1722" s="57"/>
      <c r="Q1722" s="57"/>
      <c r="R1722" s="57"/>
      <c r="S1722" s="57"/>
      <c r="T1722" s="57"/>
      <c r="U1722" s="57"/>
      <c r="V1722" s="57"/>
      <c r="W1722" s="57"/>
      <c r="X1722" s="57"/>
      <c r="Y1722" s="57"/>
      <c r="Z1722" s="57"/>
      <c r="AA1722" s="57"/>
      <c r="AB1722" s="57"/>
      <c r="AC1722" s="57"/>
      <c r="AD1722" s="57"/>
      <c r="AE1722" s="57"/>
      <c r="AF1722" s="64"/>
      <c r="AG1722" s="64"/>
      <c r="AH1722" s="64"/>
      <c r="AI1722" s="64"/>
      <c r="AJ1722" s="61"/>
      <c r="AL1722" s="62"/>
      <c r="AM1722" s="24"/>
      <c r="AS1722" s="24"/>
      <c r="AT1722" s="24"/>
      <c r="AU1722" s="24"/>
      <c r="AV1722" s="24"/>
      <c r="AW1722" s="24"/>
      <c r="AX1722" s="24"/>
      <c r="AZ1722" s="171"/>
      <c r="BA1722" s="171"/>
      <c r="BB1722" s="57"/>
      <c r="BC1722" s="203"/>
      <c r="BD1722" s="24"/>
      <c r="BE1722" s="151"/>
      <c r="BG1722" s="151"/>
      <c r="BI1722" s="151"/>
      <c r="BL1722" s="152"/>
    </row>
    <row r="1723" spans="1:64" s="169" customFormat="1">
      <c r="A1723" s="24"/>
      <c r="B1723" s="24"/>
      <c r="C1723" s="57"/>
      <c r="D1723" s="57"/>
      <c r="E1723" s="57"/>
      <c r="F1723" s="57"/>
      <c r="G1723" s="57"/>
      <c r="H1723" s="57"/>
      <c r="I1723" s="57"/>
      <c r="J1723" s="57"/>
      <c r="K1723" s="57"/>
      <c r="L1723" s="57"/>
      <c r="M1723" s="57"/>
      <c r="N1723" s="57"/>
      <c r="O1723" s="63"/>
      <c r="P1723" s="57"/>
      <c r="Q1723" s="57"/>
      <c r="R1723" s="57"/>
      <c r="S1723" s="57"/>
      <c r="T1723" s="57"/>
      <c r="U1723" s="57"/>
      <c r="V1723" s="57"/>
      <c r="W1723" s="57"/>
      <c r="X1723" s="57"/>
      <c r="Y1723" s="57"/>
      <c r="Z1723" s="57"/>
      <c r="AA1723" s="57"/>
      <c r="AB1723" s="57"/>
      <c r="AC1723" s="57"/>
      <c r="AD1723" s="57"/>
      <c r="AE1723" s="57"/>
      <c r="AF1723" s="64"/>
      <c r="AG1723" s="64"/>
      <c r="AH1723" s="64"/>
      <c r="AI1723" s="64"/>
      <c r="AJ1723" s="61"/>
      <c r="AL1723" s="62"/>
      <c r="AM1723" s="24"/>
      <c r="AS1723" s="24"/>
      <c r="AT1723" s="24"/>
      <c r="AU1723" s="24"/>
      <c r="AV1723" s="24"/>
      <c r="AW1723" s="24"/>
      <c r="AX1723" s="24"/>
      <c r="AZ1723" s="171"/>
      <c r="BA1723" s="171"/>
      <c r="BB1723" s="57"/>
      <c r="BC1723" s="203"/>
      <c r="BD1723" s="24"/>
      <c r="BE1723" s="151"/>
      <c r="BG1723" s="151"/>
      <c r="BI1723" s="151"/>
      <c r="BL1723" s="152"/>
    </row>
    <row r="1724" spans="1:64" s="169" customFormat="1">
      <c r="A1724" s="24"/>
      <c r="B1724" s="24"/>
      <c r="C1724" s="57"/>
      <c r="D1724" s="57"/>
      <c r="E1724" s="57"/>
      <c r="F1724" s="57"/>
      <c r="G1724" s="57"/>
      <c r="H1724" s="57"/>
      <c r="I1724" s="57"/>
      <c r="J1724" s="57"/>
      <c r="K1724" s="57"/>
      <c r="L1724" s="57"/>
      <c r="M1724" s="57"/>
      <c r="N1724" s="57"/>
      <c r="O1724" s="63"/>
      <c r="P1724" s="57"/>
      <c r="Q1724" s="57"/>
      <c r="R1724" s="57"/>
      <c r="S1724" s="57"/>
      <c r="T1724" s="57"/>
      <c r="U1724" s="57"/>
      <c r="V1724" s="57"/>
      <c r="W1724" s="57"/>
      <c r="X1724" s="57"/>
      <c r="Y1724" s="57"/>
      <c r="Z1724" s="57"/>
      <c r="AA1724" s="57"/>
      <c r="AB1724" s="57"/>
      <c r="AC1724" s="57"/>
      <c r="AD1724" s="57"/>
      <c r="AE1724" s="57"/>
      <c r="AF1724" s="64"/>
      <c r="AG1724" s="64"/>
      <c r="AH1724" s="64"/>
      <c r="AI1724" s="64"/>
      <c r="AJ1724" s="61"/>
      <c r="AL1724" s="62"/>
      <c r="AM1724" s="24"/>
      <c r="AS1724" s="24"/>
      <c r="AT1724" s="24"/>
      <c r="AU1724" s="24"/>
      <c r="AV1724" s="24"/>
      <c r="AW1724" s="24"/>
      <c r="AX1724" s="24"/>
      <c r="AZ1724" s="171"/>
      <c r="BA1724" s="171"/>
      <c r="BB1724" s="57"/>
      <c r="BC1724" s="203"/>
      <c r="BD1724" s="24"/>
      <c r="BE1724" s="151"/>
      <c r="BG1724" s="151"/>
      <c r="BI1724" s="151"/>
      <c r="BL1724" s="152"/>
    </row>
    <row r="1725" spans="1:64" s="169" customFormat="1">
      <c r="A1725" s="24"/>
      <c r="B1725" s="24"/>
      <c r="C1725" s="57"/>
      <c r="D1725" s="57"/>
      <c r="E1725" s="57"/>
      <c r="F1725" s="57"/>
      <c r="G1725" s="57"/>
      <c r="H1725" s="57"/>
      <c r="I1725" s="57"/>
      <c r="J1725" s="57"/>
      <c r="K1725" s="57"/>
      <c r="L1725" s="57"/>
      <c r="M1725" s="57"/>
      <c r="N1725" s="57"/>
      <c r="O1725" s="63"/>
      <c r="P1725" s="57"/>
      <c r="Q1725" s="57"/>
      <c r="R1725" s="57"/>
      <c r="S1725" s="57"/>
      <c r="T1725" s="57"/>
      <c r="U1725" s="57"/>
      <c r="V1725" s="57"/>
      <c r="W1725" s="57"/>
      <c r="X1725" s="57"/>
      <c r="Y1725" s="57"/>
      <c r="Z1725" s="57"/>
      <c r="AA1725" s="57"/>
      <c r="AB1725" s="57"/>
      <c r="AC1725" s="57"/>
      <c r="AD1725" s="57"/>
      <c r="AE1725" s="57"/>
      <c r="AF1725" s="64"/>
      <c r="AG1725" s="64"/>
      <c r="AH1725" s="64"/>
      <c r="AI1725" s="64"/>
      <c r="AJ1725" s="61"/>
      <c r="AL1725" s="62"/>
      <c r="AM1725" s="24"/>
      <c r="AS1725" s="24"/>
      <c r="AT1725" s="24"/>
      <c r="AU1725" s="24"/>
      <c r="AV1725" s="24"/>
      <c r="AW1725" s="24"/>
      <c r="AX1725" s="24"/>
      <c r="AZ1725" s="171"/>
      <c r="BA1725" s="171"/>
      <c r="BB1725" s="57"/>
      <c r="BC1725" s="203"/>
      <c r="BD1725" s="24"/>
      <c r="BE1725" s="151"/>
      <c r="BG1725" s="151"/>
      <c r="BI1725" s="151"/>
      <c r="BL1725" s="152"/>
    </row>
    <row r="1726" spans="1:64" s="169" customFormat="1">
      <c r="A1726" s="24"/>
      <c r="B1726" s="24"/>
      <c r="C1726" s="57"/>
      <c r="D1726" s="57"/>
      <c r="E1726" s="57"/>
      <c r="F1726" s="57"/>
      <c r="G1726" s="57"/>
      <c r="H1726" s="57"/>
      <c r="I1726" s="57"/>
      <c r="J1726" s="57"/>
      <c r="K1726" s="57"/>
      <c r="L1726" s="57"/>
      <c r="M1726" s="57"/>
      <c r="N1726" s="57"/>
      <c r="O1726" s="63"/>
      <c r="P1726" s="57"/>
      <c r="Q1726" s="57"/>
      <c r="R1726" s="57"/>
      <c r="S1726" s="57"/>
      <c r="T1726" s="57"/>
      <c r="U1726" s="57"/>
      <c r="V1726" s="57"/>
      <c r="W1726" s="57"/>
      <c r="X1726" s="57"/>
      <c r="Y1726" s="57"/>
      <c r="Z1726" s="57"/>
      <c r="AA1726" s="57"/>
      <c r="AB1726" s="57"/>
      <c r="AC1726" s="57"/>
      <c r="AD1726" s="57"/>
      <c r="AE1726" s="57"/>
      <c r="AF1726" s="64"/>
      <c r="AG1726" s="64"/>
      <c r="AH1726" s="64"/>
      <c r="AI1726" s="64"/>
      <c r="AJ1726" s="61"/>
      <c r="AL1726" s="62"/>
      <c r="AM1726" s="24"/>
      <c r="AS1726" s="24"/>
      <c r="AT1726" s="24"/>
      <c r="AU1726" s="24"/>
      <c r="AV1726" s="24"/>
      <c r="AW1726" s="24"/>
      <c r="AX1726" s="24"/>
      <c r="AZ1726" s="171"/>
      <c r="BA1726" s="171"/>
      <c r="BB1726" s="57"/>
      <c r="BC1726" s="203"/>
      <c r="BD1726" s="24"/>
      <c r="BE1726" s="151"/>
      <c r="BG1726" s="151"/>
      <c r="BI1726" s="151"/>
      <c r="BL1726" s="152"/>
    </row>
    <row r="1727" spans="1:64" s="169" customFormat="1">
      <c r="A1727" s="24"/>
      <c r="B1727" s="24"/>
      <c r="C1727" s="57"/>
      <c r="D1727" s="57"/>
      <c r="E1727" s="57"/>
      <c r="F1727" s="57"/>
      <c r="G1727" s="57"/>
      <c r="H1727" s="57"/>
      <c r="I1727" s="57"/>
      <c r="J1727" s="57"/>
      <c r="K1727" s="57"/>
      <c r="L1727" s="57"/>
      <c r="M1727" s="57"/>
      <c r="N1727" s="57"/>
      <c r="O1727" s="63"/>
      <c r="P1727" s="57"/>
      <c r="Q1727" s="57"/>
      <c r="R1727" s="57"/>
      <c r="S1727" s="57"/>
      <c r="T1727" s="57"/>
      <c r="U1727" s="57"/>
      <c r="V1727" s="57"/>
      <c r="W1727" s="57"/>
      <c r="X1727" s="57"/>
      <c r="Y1727" s="57"/>
      <c r="Z1727" s="57"/>
      <c r="AA1727" s="57"/>
      <c r="AB1727" s="57"/>
      <c r="AC1727" s="57"/>
      <c r="AD1727" s="57"/>
      <c r="AE1727" s="57"/>
      <c r="AF1727" s="64"/>
      <c r="AG1727" s="64"/>
      <c r="AH1727" s="64"/>
      <c r="AI1727" s="64"/>
      <c r="AJ1727" s="61"/>
      <c r="AL1727" s="62"/>
      <c r="AM1727" s="24"/>
      <c r="AS1727" s="24"/>
      <c r="AT1727" s="24"/>
      <c r="AU1727" s="24"/>
      <c r="AV1727" s="24"/>
      <c r="AW1727" s="24"/>
      <c r="AX1727" s="24"/>
      <c r="AZ1727" s="171"/>
      <c r="BA1727" s="171"/>
      <c r="BB1727" s="57"/>
      <c r="BC1727" s="203"/>
      <c r="BD1727" s="24"/>
      <c r="BE1727" s="151"/>
      <c r="BG1727" s="151"/>
      <c r="BI1727" s="151"/>
      <c r="BL1727" s="152"/>
    </row>
    <row r="1728" spans="1:64" s="169" customFormat="1">
      <c r="A1728" s="24"/>
      <c r="B1728" s="24"/>
      <c r="C1728" s="57"/>
      <c r="D1728" s="57"/>
      <c r="E1728" s="57"/>
      <c r="F1728" s="57"/>
      <c r="G1728" s="57"/>
      <c r="H1728" s="57"/>
      <c r="I1728" s="57"/>
      <c r="J1728" s="57"/>
      <c r="K1728" s="57"/>
      <c r="L1728" s="57"/>
      <c r="M1728" s="57"/>
      <c r="N1728" s="57"/>
      <c r="O1728" s="63"/>
      <c r="P1728" s="57"/>
      <c r="Q1728" s="57"/>
      <c r="R1728" s="57"/>
      <c r="S1728" s="57"/>
      <c r="T1728" s="57"/>
      <c r="U1728" s="57"/>
      <c r="V1728" s="57"/>
      <c r="W1728" s="57"/>
      <c r="X1728" s="57"/>
      <c r="Y1728" s="57"/>
      <c r="Z1728" s="57"/>
      <c r="AA1728" s="57"/>
      <c r="AB1728" s="57"/>
      <c r="AC1728" s="57"/>
      <c r="AD1728" s="57"/>
      <c r="AE1728" s="57"/>
      <c r="AF1728" s="64"/>
      <c r="AG1728" s="64"/>
      <c r="AH1728" s="64"/>
      <c r="AI1728" s="64"/>
      <c r="AJ1728" s="61"/>
      <c r="AL1728" s="62"/>
      <c r="AM1728" s="24"/>
      <c r="AS1728" s="24"/>
      <c r="AT1728" s="24"/>
      <c r="AU1728" s="24"/>
      <c r="AV1728" s="24"/>
      <c r="AW1728" s="24"/>
      <c r="AX1728" s="24"/>
      <c r="AZ1728" s="171"/>
      <c r="BA1728" s="171"/>
      <c r="BB1728" s="57"/>
      <c r="BC1728" s="203"/>
      <c r="BD1728" s="24"/>
      <c r="BE1728" s="151"/>
      <c r="BG1728" s="151"/>
      <c r="BI1728" s="151"/>
      <c r="BL1728" s="152"/>
    </row>
    <row r="1729" spans="1:64" s="169" customFormat="1">
      <c r="A1729" s="24"/>
      <c r="B1729" s="24"/>
      <c r="C1729" s="57"/>
      <c r="D1729" s="57"/>
      <c r="E1729" s="57"/>
      <c r="F1729" s="57"/>
      <c r="G1729" s="57"/>
      <c r="H1729" s="57"/>
      <c r="I1729" s="57"/>
      <c r="J1729" s="57"/>
      <c r="K1729" s="57"/>
      <c r="L1729" s="57"/>
      <c r="M1729" s="57"/>
      <c r="N1729" s="57"/>
      <c r="O1729" s="63"/>
      <c r="P1729" s="57"/>
      <c r="Q1729" s="57"/>
      <c r="R1729" s="57"/>
      <c r="S1729" s="57"/>
      <c r="T1729" s="57"/>
      <c r="U1729" s="57"/>
      <c r="V1729" s="57"/>
      <c r="W1729" s="57"/>
      <c r="X1729" s="57"/>
      <c r="Y1729" s="57"/>
      <c r="Z1729" s="57"/>
      <c r="AA1729" s="57"/>
      <c r="AB1729" s="57"/>
      <c r="AC1729" s="57"/>
      <c r="AD1729" s="57"/>
      <c r="AE1729" s="57"/>
      <c r="AF1729" s="64"/>
      <c r="AG1729" s="64"/>
      <c r="AH1729" s="64"/>
      <c r="AI1729" s="64"/>
      <c r="AJ1729" s="61"/>
      <c r="AL1729" s="62"/>
      <c r="AM1729" s="24"/>
      <c r="AS1729" s="24"/>
      <c r="AT1729" s="24"/>
      <c r="AU1729" s="24"/>
      <c r="AV1729" s="24"/>
      <c r="AW1729" s="24"/>
      <c r="AX1729" s="24"/>
      <c r="AZ1729" s="171"/>
      <c r="BA1729" s="171"/>
      <c r="BB1729" s="57"/>
      <c r="BC1729" s="203"/>
      <c r="BD1729" s="24"/>
      <c r="BE1729" s="151"/>
      <c r="BG1729" s="151"/>
      <c r="BI1729" s="151"/>
      <c r="BL1729" s="152"/>
    </row>
    <row r="1730" spans="1:64" s="169" customFormat="1">
      <c r="A1730" s="24"/>
      <c r="B1730" s="24"/>
      <c r="C1730" s="57"/>
      <c r="D1730" s="57"/>
      <c r="E1730" s="57"/>
      <c r="F1730" s="57"/>
      <c r="G1730" s="57"/>
      <c r="H1730" s="57"/>
      <c r="I1730" s="57"/>
      <c r="J1730" s="57"/>
      <c r="K1730" s="57"/>
      <c r="L1730" s="57"/>
      <c r="M1730" s="57"/>
      <c r="N1730" s="57"/>
      <c r="O1730" s="63"/>
      <c r="P1730" s="57"/>
      <c r="Q1730" s="57"/>
      <c r="R1730" s="57"/>
      <c r="S1730" s="57"/>
      <c r="T1730" s="57"/>
      <c r="U1730" s="57"/>
      <c r="V1730" s="57"/>
      <c r="W1730" s="57"/>
      <c r="X1730" s="57"/>
      <c r="Y1730" s="57"/>
      <c r="Z1730" s="57"/>
      <c r="AA1730" s="57"/>
      <c r="AB1730" s="57"/>
      <c r="AC1730" s="57"/>
      <c r="AD1730" s="57"/>
      <c r="AE1730" s="57"/>
      <c r="AF1730" s="64"/>
      <c r="AG1730" s="64"/>
      <c r="AH1730" s="64"/>
      <c r="AI1730" s="64"/>
      <c r="AJ1730" s="61"/>
      <c r="AL1730" s="62"/>
      <c r="AM1730" s="24"/>
      <c r="AS1730" s="24"/>
      <c r="AT1730" s="24"/>
      <c r="AU1730" s="24"/>
      <c r="AV1730" s="24"/>
      <c r="AW1730" s="24"/>
      <c r="AX1730" s="24"/>
      <c r="AZ1730" s="171"/>
      <c r="BA1730" s="171"/>
      <c r="BB1730" s="57"/>
      <c r="BC1730" s="203"/>
      <c r="BD1730" s="24"/>
      <c r="BE1730" s="151"/>
      <c r="BG1730" s="151"/>
      <c r="BI1730" s="151"/>
      <c r="BL1730" s="152"/>
    </row>
    <row r="1731" spans="1:64" s="169" customFormat="1">
      <c r="A1731" s="24"/>
      <c r="B1731" s="24"/>
      <c r="C1731" s="57"/>
      <c r="D1731" s="57"/>
      <c r="E1731" s="57"/>
      <c r="F1731" s="57"/>
      <c r="G1731" s="57"/>
      <c r="H1731" s="57"/>
      <c r="I1731" s="57"/>
      <c r="J1731" s="57"/>
      <c r="K1731" s="57"/>
      <c r="L1731" s="57"/>
      <c r="M1731" s="57"/>
      <c r="N1731" s="57"/>
      <c r="O1731" s="63"/>
      <c r="P1731" s="57"/>
      <c r="Q1731" s="57"/>
      <c r="R1731" s="57"/>
      <c r="S1731" s="57"/>
      <c r="T1731" s="57"/>
      <c r="U1731" s="57"/>
      <c r="V1731" s="57"/>
      <c r="W1731" s="57"/>
      <c r="X1731" s="57"/>
      <c r="Y1731" s="57"/>
      <c r="Z1731" s="57"/>
      <c r="AA1731" s="57"/>
      <c r="AB1731" s="57"/>
      <c r="AC1731" s="57"/>
      <c r="AD1731" s="57"/>
      <c r="AE1731" s="57"/>
      <c r="AF1731" s="64"/>
      <c r="AG1731" s="64"/>
      <c r="AH1731" s="64"/>
      <c r="AI1731" s="64"/>
      <c r="AJ1731" s="61"/>
      <c r="AL1731" s="62"/>
      <c r="AM1731" s="24"/>
      <c r="AS1731" s="24"/>
      <c r="AT1731" s="24"/>
      <c r="AU1731" s="24"/>
      <c r="AV1731" s="24"/>
      <c r="AW1731" s="24"/>
      <c r="AX1731" s="24"/>
      <c r="AZ1731" s="171"/>
      <c r="BA1731" s="171"/>
      <c r="BB1731" s="57"/>
      <c r="BC1731" s="203"/>
      <c r="BD1731" s="24"/>
      <c r="BE1731" s="151"/>
      <c r="BG1731" s="151"/>
      <c r="BI1731" s="151"/>
      <c r="BL1731" s="152"/>
    </row>
    <row r="1732" spans="1:64" s="169" customFormat="1">
      <c r="A1732" s="24"/>
      <c r="B1732" s="24"/>
      <c r="C1732" s="57"/>
      <c r="D1732" s="57"/>
      <c r="E1732" s="57"/>
      <c r="F1732" s="57"/>
      <c r="G1732" s="57"/>
      <c r="H1732" s="57"/>
      <c r="I1732" s="57"/>
      <c r="J1732" s="57"/>
      <c r="K1732" s="57"/>
      <c r="L1732" s="57"/>
      <c r="M1732" s="57"/>
      <c r="N1732" s="57"/>
      <c r="O1732" s="63"/>
      <c r="P1732" s="57"/>
      <c r="Q1732" s="57"/>
      <c r="R1732" s="57"/>
      <c r="S1732" s="57"/>
      <c r="T1732" s="57"/>
      <c r="U1732" s="57"/>
      <c r="V1732" s="57"/>
      <c r="W1732" s="57"/>
      <c r="X1732" s="57"/>
      <c r="Y1732" s="57"/>
      <c r="Z1732" s="57"/>
      <c r="AA1732" s="57"/>
      <c r="AB1732" s="57"/>
      <c r="AC1732" s="57"/>
      <c r="AD1732" s="57"/>
      <c r="AE1732" s="57"/>
      <c r="AF1732" s="64"/>
      <c r="AG1732" s="64"/>
      <c r="AH1732" s="64"/>
      <c r="AI1732" s="64"/>
      <c r="AJ1732" s="61"/>
      <c r="AL1732" s="62"/>
      <c r="AM1732" s="24"/>
      <c r="AS1732" s="24"/>
      <c r="AT1732" s="24"/>
      <c r="AU1732" s="24"/>
      <c r="AV1732" s="24"/>
      <c r="AW1732" s="24"/>
      <c r="AX1732" s="24"/>
      <c r="AZ1732" s="171"/>
      <c r="BA1732" s="171"/>
      <c r="BB1732" s="57"/>
      <c r="BC1732" s="203"/>
      <c r="BD1732" s="24"/>
      <c r="BE1732" s="151"/>
      <c r="BG1732" s="151"/>
      <c r="BI1732" s="151"/>
      <c r="BL1732" s="152"/>
    </row>
    <row r="1733" spans="1:64" s="169" customFormat="1">
      <c r="A1733" s="24"/>
      <c r="B1733" s="24"/>
      <c r="C1733" s="57"/>
      <c r="D1733" s="57"/>
      <c r="E1733" s="57"/>
      <c r="F1733" s="57"/>
      <c r="G1733" s="57"/>
      <c r="H1733" s="57"/>
      <c r="I1733" s="57"/>
      <c r="J1733" s="57"/>
      <c r="K1733" s="57"/>
      <c r="L1733" s="57"/>
      <c r="M1733" s="57"/>
      <c r="N1733" s="57"/>
      <c r="O1733" s="63"/>
      <c r="P1733" s="57"/>
      <c r="Q1733" s="57"/>
      <c r="R1733" s="57"/>
      <c r="S1733" s="57"/>
      <c r="T1733" s="57"/>
      <c r="U1733" s="57"/>
      <c r="V1733" s="57"/>
      <c r="W1733" s="57"/>
      <c r="X1733" s="57"/>
      <c r="Y1733" s="57"/>
      <c r="Z1733" s="57"/>
      <c r="AA1733" s="57"/>
      <c r="AB1733" s="57"/>
      <c r="AC1733" s="57"/>
      <c r="AD1733" s="57"/>
      <c r="AE1733" s="57"/>
      <c r="AF1733" s="64"/>
      <c r="AG1733" s="64"/>
      <c r="AH1733" s="64"/>
      <c r="AI1733" s="64"/>
      <c r="AJ1733" s="61"/>
      <c r="AL1733" s="62"/>
      <c r="AM1733" s="24"/>
      <c r="AS1733" s="24"/>
      <c r="AT1733" s="24"/>
      <c r="AU1733" s="24"/>
      <c r="AV1733" s="24"/>
      <c r="AW1733" s="24"/>
      <c r="AX1733" s="24"/>
      <c r="AZ1733" s="171"/>
      <c r="BA1733" s="171"/>
      <c r="BB1733" s="57"/>
      <c r="BC1733" s="203"/>
      <c r="BD1733" s="24"/>
      <c r="BE1733" s="151"/>
      <c r="BG1733" s="151"/>
      <c r="BI1733" s="151"/>
      <c r="BL1733" s="152"/>
    </row>
    <row r="1734" spans="1:64" s="169" customFormat="1">
      <c r="A1734" s="24"/>
      <c r="B1734" s="24"/>
      <c r="C1734" s="57"/>
      <c r="D1734" s="57"/>
      <c r="E1734" s="57"/>
      <c r="F1734" s="57"/>
      <c r="G1734" s="57"/>
      <c r="H1734" s="57"/>
      <c r="I1734" s="57"/>
      <c r="J1734" s="57"/>
      <c r="K1734" s="57"/>
      <c r="L1734" s="57"/>
      <c r="M1734" s="57"/>
      <c r="N1734" s="57"/>
      <c r="O1734" s="63"/>
      <c r="P1734" s="57"/>
      <c r="Q1734" s="57"/>
      <c r="R1734" s="57"/>
      <c r="S1734" s="57"/>
      <c r="T1734" s="57"/>
      <c r="U1734" s="57"/>
      <c r="V1734" s="57"/>
      <c r="W1734" s="57"/>
      <c r="X1734" s="57"/>
      <c r="Y1734" s="57"/>
      <c r="Z1734" s="57"/>
      <c r="AA1734" s="57"/>
      <c r="AB1734" s="57"/>
      <c r="AC1734" s="57"/>
      <c r="AD1734" s="57"/>
      <c r="AE1734" s="57"/>
      <c r="AF1734" s="64"/>
      <c r="AG1734" s="64"/>
      <c r="AH1734" s="64"/>
      <c r="AI1734" s="64"/>
      <c r="AJ1734" s="61"/>
      <c r="AL1734" s="62"/>
      <c r="AM1734" s="24"/>
      <c r="AS1734" s="24"/>
      <c r="AT1734" s="24"/>
      <c r="AU1734" s="24"/>
      <c r="AV1734" s="24"/>
      <c r="AW1734" s="24"/>
      <c r="AX1734" s="24"/>
      <c r="AZ1734" s="171"/>
      <c r="BA1734" s="171"/>
      <c r="BB1734" s="57"/>
      <c r="BC1734" s="203"/>
      <c r="BD1734" s="24"/>
      <c r="BE1734" s="151"/>
      <c r="BG1734" s="151"/>
      <c r="BI1734" s="151"/>
      <c r="BL1734" s="152"/>
    </row>
    <row r="1735" spans="1:64" s="169" customFormat="1">
      <c r="A1735" s="24"/>
      <c r="B1735" s="24"/>
      <c r="C1735" s="57"/>
      <c r="D1735" s="57"/>
      <c r="E1735" s="57"/>
      <c r="F1735" s="57"/>
      <c r="G1735" s="57"/>
      <c r="H1735" s="57"/>
      <c r="I1735" s="57"/>
      <c r="J1735" s="57"/>
      <c r="K1735" s="57"/>
      <c r="L1735" s="57"/>
      <c r="M1735" s="57"/>
      <c r="N1735" s="57"/>
      <c r="O1735" s="63"/>
      <c r="P1735" s="57"/>
      <c r="Q1735" s="57"/>
      <c r="R1735" s="57"/>
      <c r="S1735" s="57"/>
      <c r="T1735" s="57"/>
      <c r="U1735" s="57"/>
      <c r="V1735" s="57"/>
      <c r="W1735" s="57"/>
      <c r="X1735" s="57"/>
      <c r="Y1735" s="57"/>
      <c r="Z1735" s="57"/>
      <c r="AA1735" s="57"/>
      <c r="AB1735" s="57"/>
      <c r="AC1735" s="57"/>
      <c r="AD1735" s="57"/>
      <c r="AE1735" s="57"/>
      <c r="AF1735" s="64"/>
      <c r="AG1735" s="64"/>
      <c r="AH1735" s="64"/>
      <c r="AI1735" s="64"/>
      <c r="AJ1735" s="61"/>
      <c r="AL1735" s="62"/>
      <c r="AM1735" s="24"/>
      <c r="AS1735" s="24"/>
      <c r="AT1735" s="24"/>
      <c r="AU1735" s="24"/>
      <c r="AV1735" s="24"/>
      <c r="AW1735" s="24"/>
      <c r="AX1735" s="24"/>
      <c r="AZ1735" s="171"/>
      <c r="BA1735" s="171"/>
      <c r="BB1735" s="57"/>
      <c r="BC1735" s="203"/>
      <c r="BD1735" s="24"/>
      <c r="BE1735" s="151"/>
      <c r="BG1735" s="151"/>
      <c r="BI1735" s="151"/>
      <c r="BL1735" s="152"/>
    </row>
    <row r="1736" spans="1:64" s="169" customFormat="1">
      <c r="A1736" s="24"/>
      <c r="B1736" s="24"/>
      <c r="C1736" s="57"/>
      <c r="D1736" s="57"/>
      <c r="E1736" s="57"/>
      <c r="F1736" s="57"/>
      <c r="G1736" s="57"/>
      <c r="H1736" s="57"/>
      <c r="I1736" s="57"/>
      <c r="J1736" s="57"/>
      <c r="K1736" s="57"/>
      <c r="L1736" s="57"/>
      <c r="M1736" s="57"/>
      <c r="N1736" s="57"/>
      <c r="O1736" s="63"/>
      <c r="P1736" s="57"/>
      <c r="Q1736" s="57"/>
      <c r="R1736" s="57"/>
      <c r="S1736" s="57"/>
      <c r="T1736" s="57"/>
      <c r="U1736" s="57"/>
      <c r="V1736" s="57"/>
      <c r="W1736" s="57"/>
      <c r="X1736" s="57"/>
      <c r="Y1736" s="57"/>
      <c r="Z1736" s="57"/>
      <c r="AA1736" s="57"/>
      <c r="AB1736" s="57"/>
      <c r="AC1736" s="57"/>
      <c r="AD1736" s="57"/>
      <c r="AE1736" s="57"/>
      <c r="AF1736" s="64"/>
      <c r="AG1736" s="64"/>
      <c r="AH1736" s="64"/>
      <c r="AI1736" s="64"/>
      <c r="AJ1736" s="61"/>
      <c r="AL1736" s="62"/>
      <c r="AM1736" s="24"/>
      <c r="AS1736" s="24"/>
      <c r="AT1736" s="24"/>
      <c r="AU1736" s="24"/>
      <c r="AV1736" s="24"/>
      <c r="AW1736" s="24"/>
      <c r="AX1736" s="24"/>
      <c r="AZ1736" s="171"/>
      <c r="BA1736" s="171"/>
      <c r="BB1736" s="57"/>
      <c r="BC1736" s="203"/>
      <c r="BD1736" s="24"/>
      <c r="BE1736" s="151"/>
      <c r="BG1736" s="151"/>
      <c r="BI1736" s="151"/>
      <c r="BL1736" s="152"/>
    </row>
    <row r="1737" spans="1:64" s="169" customFormat="1">
      <c r="A1737" s="24"/>
      <c r="B1737" s="24"/>
      <c r="C1737" s="57"/>
      <c r="D1737" s="57"/>
      <c r="E1737" s="57"/>
      <c r="F1737" s="57"/>
      <c r="G1737" s="57"/>
      <c r="H1737" s="57"/>
      <c r="I1737" s="57"/>
      <c r="J1737" s="57"/>
      <c r="K1737" s="57"/>
      <c r="L1737" s="57"/>
      <c r="M1737" s="57"/>
      <c r="N1737" s="57"/>
      <c r="O1737" s="63"/>
      <c r="P1737" s="57"/>
      <c r="Q1737" s="57"/>
      <c r="R1737" s="57"/>
      <c r="S1737" s="57"/>
      <c r="T1737" s="57"/>
      <c r="U1737" s="57"/>
      <c r="V1737" s="57"/>
      <c r="W1737" s="57"/>
      <c r="X1737" s="57"/>
      <c r="Y1737" s="57"/>
      <c r="Z1737" s="57"/>
      <c r="AA1737" s="57"/>
      <c r="AB1737" s="57"/>
      <c r="AC1737" s="57"/>
      <c r="AD1737" s="57"/>
      <c r="AE1737" s="57"/>
      <c r="AF1737" s="64"/>
      <c r="AG1737" s="64"/>
      <c r="AH1737" s="64"/>
      <c r="AI1737" s="64"/>
      <c r="AJ1737" s="61"/>
      <c r="AL1737" s="62"/>
      <c r="AM1737" s="24"/>
      <c r="AS1737" s="24"/>
      <c r="AT1737" s="24"/>
      <c r="AU1737" s="24"/>
      <c r="AV1737" s="24"/>
      <c r="AW1737" s="24"/>
      <c r="AX1737" s="24"/>
      <c r="AZ1737" s="171"/>
      <c r="BA1737" s="171"/>
      <c r="BB1737" s="57"/>
      <c r="BC1737" s="203"/>
      <c r="BD1737" s="24"/>
      <c r="BE1737" s="151"/>
      <c r="BG1737" s="151"/>
      <c r="BI1737" s="151"/>
      <c r="BL1737" s="152"/>
    </row>
    <row r="1738" spans="1:64" s="169" customFormat="1">
      <c r="A1738" s="24"/>
      <c r="B1738" s="24"/>
      <c r="C1738" s="57"/>
      <c r="D1738" s="57"/>
      <c r="E1738" s="57"/>
      <c r="F1738" s="57"/>
      <c r="G1738" s="57"/>
      <c r="H1738" s="57"/>
      <c r="I1738" s="57"/>
      <c r="J1738" s="57"/>
      <c r="K1738" s="57"/>
      <c r="L1738" s="57"/>
      <c r="M1738" s="57"/>
      <c r="N1738" s="57"/>
      <c r="O1738" s="63"/>
      <c r="P1738" s="57"/>
      <c r="Q1738" s="57"/>
      <c r="R1738" s="57"/>
      <c r="S1738" s="57"/>
      <c r="T1738" s="57"/>
      <c r="U1738" s="57"/>
      <c r="V1738" s="57"/>
      <c r="W1738" s="57"/>
      <c r="X1738" s="57"/>
      <c r="Y1738" s="57"/>
      <c r="Z1738" s="57"/>
      <c r="AA1738" s="57"/>
      <c r="AB1738" s="57"/>
      <c r="AC1738" s="57"/>
      <c r="AD1738" s="57"/>
      <c r="AE1738" s="57"/>
      <c r="AF1738" s="64"/>
      <c r="AG1738" s="64"/>
      <c r="AH1738" s="64"/>
      <c r="AI1738" s="64"/>
      <c r="AJ1738" s="61"/>
      <c r="AL1738" s="62"/>
      <c r="AM1738" s="24"/>
      <c r="AS1738" s="24"/>
      <c r="AT1738" s="24"/>
      <c r="AU1738" s="24"/>
      <c r="AV1738" s="24"/>
      <c r="AW1738" s="24"/>
      <c r="AX1738" s="24"/>
      <c r="AZ1738" s="171"/>
      <c r="BA1738" s="171"/>
      <c r="BB1738" s="57"/>
      <c r="BC1738" s="203"/>
      <c r="BD1738" s="24"/>
      <c r="BE1738" s="151"/>
      <c r="BG1738" s="151"/>
      <c r="BI1738" s="151"/>
      <c r="BL1738" s="152"/>
    </row>
    <row r="1739" spans="1:64" s="169" customFormat="1">
      <c r="A1739" s="24"/>
      <c r="B1739" s="24"/>
      <c r="C1739" s="57"/>
      <c r="D1739" s="57"/>
      <c r="E1739" s="57"/>
      <c r="F1739" s="57"/>
      <c r="G1739" s="57"/>
      <c r="H1739" s="57"/>
      <c r="I1739" s="57"/>
      <c r="J1739" s="57"/>
      <c r="K1739" s="57"/>
      <c r="L1739" s="57"/>
      <c r="M1739" s="57"/>
      <c r="N1739" s="57"/>
      <c r="O1739" s="63"/>
      <c r="P1739" s="57"/>
      <c r="Q1739" s="57"/>
      <c r="R1739" s="57"/>
      <c r="S1739" s="57"/>
      <c r="T1739" s="57"/>
      <c r="U1739" s="57"/>
      <c r="V1739" s="57"/>
      <c r="W1739" s="57"/>
      <c r="X1739" s="57"/>
      <c r="Y1739" s="57"/>
      <c r="Z1739" s="57"/>
      <c r="AA1739" s="57"/>
      <c r="AB1739" s="57"/>
      <c r="AC1739" s="57"/>
      <c r="AD1739" s="57"/>
      <c r="AE1739" s="57"/>
      <c r="AF1739" s="64"/>
      <c r="AG1739" s="64"/>
      <c r="AH1739" s="64"/>
      <c r="AI1739" s="64"/>
      <c r="AJ1739" s="61"/>
      <c r="AL1739" s="62"/>
      <c r="AM1739" s="24"/>
      <c r="AS1739" s="24"/>
      <c r="AT1739" s="24"/>
      <c r="AU1739" s="24"/>
      <c r="AV1739" s="24"/>
      <c r="AW1739" s="24"/>
      <c r="AX1739" s="24"/>
      <c r="AZ1739" s="171"/>
      <c r="BA1739" s="171"/>
      <c r="BB1739" s="57"/>
      <c r="BC1739" s="203"/>
      <c r="BD1739" s="24"/>
      <c r="BE1739" s="151"/>
      <c r="BG1739" s="151"/>
      <c r="BI1739" s="151"/>
      <c r="BL1739" s="152"/>
    </row>
    <row r="1740" spans="1:64" s="169" customFormat="1">
      <c r="A1740" s="24"/>
      <c r="B1740" s="24"/>
      <c r="C1740" s="57"/>
      <c r="D1740" s="57"/>
      <c r="E1740" s="57"/>
      <c r="F1740" s="57"/>
      <c r="G1740" s="57"/>
      <c r="H1740" s="57"/>
      <c r="I1740" s="57"/>
      <c r="J1740" s="57"/>
      <c r="K1740" s="57"/>
      <c r="L1740" s="57"/>
      <c r="M1740" s="57"/>
      <c r="N1740" s="57"/>
      <c r="O1740" s="63"/>
      <c r="P1740" s="57"/>
      <c r="Q1740" s="57"/>
      <c r="R1740" s="57"/>
      <c r="S1740" s="57"/>
      <c r="T1740" s="57"/>
      <c r="U1740" s="57"/>
      <c r="V1740" s="57"/>
      <c r="W1740" s="57"/>
      <c r="X1740" s="57"/>
      <c r="Y1740" s="57"/>
      <c r="Z1740" s="57"/>
      <c r="AA1740" s="57"/>
      <c r="AB1740" s="57"/>
      <c r="AC1740" s="57"/>
      <c r="AD1740" s="57"/>
      <c r="AE1740" s="57"/>
      <c r="AF1740" s="64"/>
      <c r="AG1740" s="64"/>
      <c r="AH1740" s="64"/>
      <c r="AI1740" s="64"/>
      <c r="AJ1740" s="61"/>
      <c r="AL1740" s="62"/>
      <c r="AM1740" s="24"/>
      <c r="AS1740" s="24"/>
      <c r="AT1740" s="24"/>
      <c r="AU1740" s="24"/>
      <c r="AV1740" s="24"/>
      <c r="AW1740" s="24"/>
      <c r="AX1740" s="24"/>
      <c r="AZ1740" s="171"/>
      <c r="BA1740" s="171"/>
      <c r="BB1740" s="57"/>
      <c r="BC1740" s="203"/>
      <c r="BD1740" s="24"/>
      <c r="BE1740" s="151"/>
      <c r="BG1740" s="151"/>
      <c r="BI1740" s="151"/>
      <c r="BL1740" s="152"/>
    </row>
    <row r="1741" spans="1:64" s="169" customFormat="1">
      <c r="A1741" s="24"/>
      <c r="B1741" s="24"/>
      <c r="C1741" s="57"/>
      <c r="D1741" s="57"/>
      <c r="E1741" s="57"/>
      <c r="F1741" s="57"/>
      <c r="G1741" s="57"/>
      <c r="H1741" s="57"/>
      <c r="I1741" s="57"/>
      <c r="J1741" s="57"/>
      <c r="K1741" s="57"/>
      <c r="L1741" s="57"/>
      <c r="M1741" s="57"/>
      <c r="N1741" s="57"/>
      <c r="O1741" s="63"/>
      <c r="P1741" s="57"/>
      <c r="Q1741" s="57"/>
      <c r="R1741" s="57"/>
      <c r="S1741" s="57"/>
      <c r="T1741" s="57"/>
      <c r="U1741" s="57"/>
      <c r="V1741" s="57"/>
      <c r="W1741" s="57"/>
      <c r="X1741" s="57"/>
      <c r="Y1741" s="57"/>
      <c r="Z1741" s="57"/>
      <c r="AA1741" s="57"/>
      <c r="AB1741" s="57"/>
      <c r="AC1741" s="57"/>
      <c r="AD1741" s="57"/>
      <c r="AE1741" s="57"/>
      <c r="AF1741" s="64"/>
      <c r="AG1741" s="64"/>
      <c r="AH1741" s="64"/>
      <c r="AI1741" s="64"/>
      <c r="AJ1741" s="61"/>
      <c r="AL1741" s="62"/>
      <c r="AM1741" s="24"/>
      <c r="AS1741" s="24"/>
      <c r="AT1741" s="24"/>
      <c r="AU1741" s="24"/>
      <c r="AV1741" s="24"/>
      <c r="AW1741" s="24"/>
      <c r="AX1741" s="24"/>
      <c r="AZ1741" s="171"/>
      <c r="BA1741" s="171"/>
      <c r="BB1741" s="57"/>
      <c r="BC1741" s="203"/>
      <c r="BD1741" s="24"/>
      <c r="BE1741" s="151"/>
      <c r="BG1741" s="151"/>
      <c r="BI1741" s="151"/>
      <c r="BL1741" s="152"/>
    </row>
    <row r="1742" spans="1:64" s="169" customFormat="1">
      <c r="A1742" s="24"/>
      <c r="B1742" s="24"/>
      <c r="C1742" s="57"/>
      <c r="D1742" s="57"/>
      <c r="E1742" s="57"/>
      <c r="F1742" s="57"/>
      <c r="G1742" s="57"/>
      <c r="H1742" s="57"/>
      <c r="I1742" s="57"/>
      <c r="J1742" s="57"/>
      <c r="K1742" s="57"/>
      <c r="L1742" s="57"/>
      <c r="M1742" s="57"/>
      <c r="N1742" s="57"/>
      <c r="O1742" s="63"/>
      <c r="P1742" s="57"/>
      <c r="Q1742" s="57"/>
      <c r="R1742" s="57"/>
      <c r="S1742" s="57"/>
      <c r="T1742" s="57"/>
      <c r="U1742" s="57"/>
      <c r="V1742" s="57"/>
      <c r="W1742" s="57"/>
      <c r="X1742" s="57"/>
      <c r="Y1742" s="57"/>
      <c r="Z1742" s="57"/>
      <c r="AA1742" s="57"/>
      <c r="AB1742" s="57"/>
      <c r="AC1742" s="57"/>
      <c r="AD1742" s="57"/>
      <c r="AE1742" s="57"/>
      <c r="AF1742" s="64"/>
      <c r="AG1742" s="64"/>
      <c r="AH1742" s="64"/>
      <c r="AI1742" s="64"/>
      <c r="AJ1742" s="61"/>
      <c r="AL1742" s="62"/>
      <c r="AM1742" s="24"/>
      <c r="AS1742" s="24"/>
      <c r="AT1742" s="24"/>
      <c r="AU1742" s="24"/>
      <c r="AV1742" s="24"/>
      <c r="AW1742" s="24"/>
      <c r="AX1742" s="24"/>
      <c r="AZ1742" s="171"/>
      <c r="BA1742" s="171"/>
      <c r="BB1742" s="57"/>
      <c r="BC1742" s="203"/>
      <c r="BD1742" s="24"/>
      <c r="BE1742" s="151"/>
      <c r="BG1742" s="151"/>
      <c r="BI1742" s="151"/>
      <c r="BL1742" s="152"/>
    </row>
    <row r="1743" spans="1:64" s="169" customFormat="1">
      <c r="A1743" s="24"/>
      <c r="B1743" s="24"/>
      <c r="C1743" s="57"/>
      <c r="D1743" s="57"/>
      <c r="E1743" s="57"/>
      <c r="F1743" s="57"/>
      <c r="G1743" s="57"/>
      <c r="H1743" s="57"/>
      <c r="I1743" s="57"/>
      <c r="J1743" s="57"/>
      <c r="K1743" s="57"/>
      <c r="L1743" s="57"/>
      <c r="M1743" s="57"/>
      <c r="N1743" s="57"/>
      <c r="O1743" s="63"/>
      <c r="P1743" s="57"/>
      <c r="Q1743" s="57"/>
      <c r="R1743" s="57"/>
      <c r="S1743" s="57"/>
      <c r="T1743" s="57"/>
      <c r="U1743" s="57"/>
      <c r="V1743" s="57"/>
      <c r="W1743" s="57"/>
      <c r="X1743" s="57"/>
      <c r="Y1743" s="57"/>
      <c r="Z1743" s="57"/>
      <c r="AA1743" s="57"/>
      <c r="AB1743" s="57"/>
      <c r="AC1743" s="57"/>
      <c r="AD1743" s="57"/>
      <c r="AE1743" s="57"/>
      <c r="AF1743" s="64"/>
      <c r="AG1743" s="64"/>
      <c r="AH1743" s="64"/>
      <c r="AI1743" s="64"/>
      <c r="AJ1743" s="61"/>
      <c r="AL1743" s="62"/>
      <c r="AM1743" s="24"/>
      <c r="AS1743" s="24"/>
      <c r="AT1743" s="24"/>
      <c r="AU1743" s="24"/>
      <c r="AV1743" s="24"/>
      <c r="AW1743" s="24"/>
      <c r="AX1743" s="24"/>
      <c r="AZ1743" s="171"/>
      <c r="BA1743" s="171"/>
      <c r="BB1743" s="57"/>
      <c r="BC1743" s="203"/>
      <c r="BD1743" s="24"/>
      <c r="BE1743" s="151"/>
      <c r="BG1743" s="151"/>
      <c r="BI1743" s="151"/>
      <c r="BL1743" s="152"/>
    </row>
    <row r="1744" spans="1:64" s="169" customFormat="1">
      <c r="A1744" s="24"/>
      <c r="B1744" s="24"/>
      <c r="C1744" s="57"/>
      <c r="D1744" s="57"/>
      <c r="E1744" s="57"/>
      <c r="F1744" s="57"/>
      <c r="G1744" s="57"/>
      <c r="H1744" s="57"/>
      <c r="I1744" s="57"/>
      <c r="J1744" s="57"/>
      <c r="K1744" s="57"/>
      <c r="L1744" s="57"/>
      <c r="M1744" s="57"/>
      <c r="N1744" s="57"/>
      <c r="O1744" s="63"/>
      <c r="P1744" s="57"/>
      <c r="Q1744" s="57"/>
      <c r="R1744" s="57"/>
      <c r="S1744" s="57"/>
      <c r="T1744" s="57"/>
      <c r="U1744" s="57"/>
      <c r="V1744" s="57"/>
      <c r="W1744" s="57"/>
      <c r="X1744" s="57"/>
      <c r="Y1744" s="57"/>
      <c r="Z1744" s="57"/>
      <c r="AA1744" s="57"/>
      <c r="AB1744" s="57"/>
      <c r="AC1744" s="57"/>
      <c r="AD1744" s="57"/>
      <c r="AE1744" s="57"/>
      <c r="AF1744" s="64"/>
      <c r="AG1744" s="64"/>
      <c r="AH1744" s="64"/>
      <c r="AI1744" s="64"/>
      <c r="AJ1744" s="61"/>
      <c r="AL1744" s="62"/>
      <c r="AM1744" s="24"/>
      <c r="AS1744" s="24"/>
      <c r="AT1744" s="24"/>
      <c r="AU1744" s="24"/>
      <c r="AV1744" s="24"/>
      <c r="AW1744" s="24"/>
      <c r="AX1744" s="24"/>
      <c r="AZ1744" s="171"/>
      <c r="BA1744" s="171"/>
      <c r="BB1744" s="57"/>
      <c r="BC1744" s="203"/>
      <c r="BD1744" s="24"/>
      <c r="BE1744" s="151"/>
      <c r="BG1744" s="151"/>
      <c r="BI1744" s="151"/>
      <c r="BL1744" s="152"/>
    </row>
    <row r="1745" spans="1:64" s="169" customFormat="1">
      <c r="A1745" s="24"/>
      <c r="B1745" s="24"/>
      <c r="C1745" s="57"/>
      <c r="D1745" s="57"/>
      <c r="E1745" s="57"/>
      <c r="F1745" s="57"/>
      <c r="G1745" s="57"/>
      <c r="H1745" s="57"/>
      <c r="I1745" s="57"/>
      <c r="J1745" s="57"/>
      <c r="K1745" s="57"/>
      <c r="L1745" s="57"/>
      <c r="M1745" s="57"/>
      <c r="N1745" s="57"/>
      <c r="O1745" s="63"/>
      <c r="P1745" s="57"/>
      <c r="Q1745" s="57"/>
      <c r="R1745" s="57"/>
      <c r="S1745" s="57"/>
      <c r="T1745" s="57"/>
      <c r="U1745" s="57"/>
      <c r="V1745" s="57"/>
      <c r="W1745" s="57"/>
      <c r="X1745" s="57"/>
      <c r="Y1745" s="57"/>
      <c r="Z1745" s="57"/>
      <c r="AA1745" s="57"/>
      <c r="AB1745" s="57"/>
      <c r="AC1745" s="57"/>
      <c r="AD1745" s="57"/>
      <c r="AE1745" s="57"/>
      <c r="AF1745" s="64"/>
      <c r="AG1745" s="64"/>
      <c r="AH1745" s="64"/>
      <c r="AI1745" s="64"/>
      <c r="AJ1745" s="61"/>
      <c r="AL1745" s="62"/>
      <c r="AM1745" s="24"/>
      <c r="AS1745" s="24"/>
      <c r="AT1745" s="24"/>
      <c r="AU1745" s="24"/>
      <c r="AV1745" s="24"/>
      <c r="AW1745" s="24"/>
      <c r="AX1745" s="24"/>
      <c r="AZ1745" s="171"/>
      <c r="BA1745" s="171"/>
      <c r="BB1745" s="57"/>
      <c r="BC1745" s="203"/>
      <c r="BD1745" s="24"/>
      <c r="BE1745" s="151"/>
      <c r="BG1745" s="151"/>
      <c r="BI1745" s="151"/>
      <c r="BL1745" s="152"/>
    </row>
    <row r="1746" spans="1:64" s="169" customFormat="1">
      <c r="A1746" s="24"/>
      <c r="B1746" s="24"/>
      <c r="C1746" s="57"/>
      <c r="D1746" s="57"/>
      <c r="E1746" s="57"/>
      <c r="F1746" s="57"/>
      <c r="G1746" s="57"/>
      <c r="H1746" s="57"/>
      <c r="I1746" s="57"/>
      <c r="J1746" s="57"/>
      <c r="K1746" s="57"/>
      <c r="L1746" s="57"/>
      <c r="M1746" s="57"/>
      <c r="N1746" s="57"/>
      <c r="O1746" s="63"/>
      <c r="P1746" s="57"/>
      <c r="Q1746" s="57"/>
      <c r="R1746" s="57"/>
      <c r="S1746" s="57"/>
      <c r="T1746" s="57"/>
      <c r="U1746" s="57"/>
      <c r="V1746" s="57"/>
      <c r="W1746" s="57"/>
      <c r="X1746" s="57"/>
      <c r="Y1746" s="57"/>
      <c r="Z1746" s="57"/>
      <c r="AA1746" s="57"/>
      <c r="AB1746" s="57"/>
      <c r="AC1746" s="57"/>
      <c r="AD1746" s="57"/>
      <c r="AE1746" s="57"/>
      <c r="AF1746" s="64"/>
      <c r="AG1746" s="64"/>
      <c r="AH1746" s="64"/>
      <c r="AI1746" s="64"/>
      <c r="AJ1746" s="61"/>
      <c r="AL1746" s="62"/>
      <c r="AM1746" s="24"/>
      <c r="AS1746" s="24"/>
      <c r="AT1746" s="24"/>
      <c r="AU1746" s="24"/>
      <c r="AV1746" s="24"/>
      <c r="AW1746" s="24"/>
      <c r="AX1746" s="24"/>
      <c r="AZ1746" s="171"/>
      <c r="BA1746" s="171"/>
      <c r="BB1746" s="57"/>
      <c r="BC1746" s="203"/>
      <c r="BD1746" s="24"/>
      <c r="BE1746" s="151"/>
      <c r="BG1746" s="151"/>
      <c r="BI1746" s="151"/>
      <c r="BL1746" s="152"/>
    </row>
    <row r="1747" spans="1:64" s="169" customFormat="1">
      <c r="A1747" s="24"/>
      <c r="B1747" s="24"/>
      <c r="C1747" s="57"/>
      <c r="D1747" s="57"/>
      <c r="E1747" s="57"/>
      <c r="F1747" s="57"/>
      <c r="G1747" s="57"/>
      <c r="H1747" s="57"/>
      <c r="I1747" s="57"/>
      <c r="J1747" s="57"/>
      <c r="K1747" s="57"/>
      <c r="L1747" s="57"/>
      <c r="M1747" s="57"/>
      <c r="N1747" s="57"/>
      <c r="O1747" s="63"/>
      <c r="P1747" s="57"/>
      <c r="Q1747" s="57"/>
      <c r="R1747" s="57"/>
      <c r="S1747" s="57"/>
      <c r="T1747" s="57"/>
      <c r="U1747" s="57"/>
      <c r="V1747" s="57"/>
      <c r="W1747" s="57"/>
      <c r="X1747" s="57"/>
      <c r="Y1747" s="57"/>
      <c r="Z1747" s="57"/>
      <c r="AA1747" s="57"/>
      <c r="AB1747" s="57"/>
      <c r="AC1747" s="57"/>
      <c r="AD1747" s="57"/>
      <c r="AE1747" s="57"/>
      <c r="AF1747" s="64"/>
      <c r="AG1747" s="64"/>
      <c r="AH1747" s="64"/>
      <c r="AI1747" s="64"/>
      <c r="AJ1747" s="61"/>
      <c r="AL1747" s="62"/>
      <c r="AM1747" s="24"/>
      <c r="AS1747" s="24"/>
      <c r="AT1747" s="24"/>
      <c r="AU1747" s="24"/>
      <c r="AV1747" s="24"/>
      <c r="AW1747" s="24"/>
      <c r="AX1747" s="24"/>
      <c r="AZ1747" s="171"/>
      <c r="BA1747" s="171"/>
      <c r="BB1747" s="57"/>
      <c r="BC1747" s="203"/>
      <c r="BD1747" s="24"/>
      <c r="BE1747" s="151"/>
      <c r="BG1747" s="151"/>
      <c r="BI1747" s="151"/>
      <c r="BL1747" s="152"/>
    </row>
    <row r="1748" spans="1:64" s="169" customFormat="1">
      <c r="A1748" s="24"/>
      <c r="B1748" s="24"/>
      <c r="C1748" s="57"/>
      <c r="D1748" s="57"/>
      <c r="E1748" s="57"/>
      <c r="F1748" s="57"/>
      <c r="G1748" s="57"/>
      <c r="H1748" s="57"/>
      <c r="I1748" s="57"/>
      <c r="J1748" s="57"/>
      <c r="K1748" s="57"/>
      <c r="L1748" s="57"/>
      <c r="M1748" s="57"/>
      <c r="N1748" s="57"/>
      <c r="O1748" s="63"/>
      <c r="P1748" s="57"/>
      <c r="Q1748" s="57"/>
      <c r="R1748" s="57"/>
      <c r="S1748" s="57"/>
      <c r="T1748" s="57"/>
      <c r="U1748" s="57"/>
      <c r="V1748" s="57"/>
      <c r="W1748" s="57"/>
      <c r="X1748" s="57"/>
      <c r="Y1748" s="57"/>
      <c r="Z1748" s="57"/>
      <c r="AA1748" s="57"/>
      <c r="AB1748" s="57"/>
      <c r="AC1748" s="57"/>
      <c r="AD1748" s="57"/>
      <c r="AE1748" s="57"/>
      <c r="AF1748" s="64"/>
      <c r="AG1748" s="64"/>
      <c r="AH1748" s="64"/>
      <c r="AI1748" s="64"/>
      <c r="AJ1748" s="61"/>
      <c r="AL1748" s="62"/>
      <c r="AM1748" s="24"/>
      <c r="AS1748" s="24"/>
      <c r="AT1748" s="24"/>
      <c r="AU1748" s="24"/>
      <c r="AV1748" s="24"/>
      <c r="AW1748" s="24"/>
      <c r="AX1748" s="24"/>
      <c r="AZ1748" s="171"/>
      <c r="BA1748" s="171"/>
      <c r="BB1748" s="57"/>
      <c r="BC1748" s="203"/>
      <c r="BD1748" s="24"/>
      <c r="BE1748" s="151"/>
      <c r="BG1748" s="151"/>
      <c r="BI1748" s="151"/>
      <c r="BL1748" s="152"/>
    </row>
    <row r="1749" spans="1:64" s="169" customFormat="1">
      <c r="A1749" s="24"/>
      <c r="B1749" s="24"/>
      <c r="C1749" s="57"/>
      <c r="D1749" s="57"/>
      <c r="E1749" s="57"/>
      <c r="F1749" s="57"/>
      <c r="G1749" s="57"/>
      <c r="H1749" s="57"/>
      <c r="I1749" s="57"/>
      <c r="J1749" s="57"/>
      <c r="K1749" s="57"/>
      <c r="L1749" s="57"/>
      <c r="M1749" s="57"/>
      <c r="N1749" s="57"/>
      <c r="O1749" s="63"/>
      <c r="P1749" s="57"/>
      <c r="Q1749" s="57"/>
      <c r="R1749" s="57"/>
      <c r="S1749" s="57"/>
      <c r="T1749" s="57"/>
      <c r="U1749" s="57"/>
      <c r="V1749" s="57"/>
      <c r="W1749" s="57"/>
      <c r="X1749" s="57"/>
      <c r="Y1749" s="57"/>
      <c r="Z1749" s="57"/>
      <c r="AA1749" s="57"/>
      <c r="AB1749" s="57"/>
      <c r="AC1749" s="57"/>
      <c r="AD1749" s="57"/>
      <c r="AE1749" s="57"/>
      <c r="AF1749" s="64"/>
      <c r="AG1749" s="64"/>
      <c r="AH1749" s="64"/>
      <c r="AI1749" s="64"/>
      <c r="AJ1749" s="61"/>
      <c r="AL1749" s="62"/>
      <c r="AM1749" s="24"/>
      <c r="AS1749" s="24"/>
      <c r="AT1749" s="24"/>
      <c r="AU1749" s="24"/>
      <c r="AV1749" s="24"/>
      <c r="AW1749" s="24"/>
      <c r="AX1749" s="24"/>
      <c r="AZ1749" s="171"/>
      <c r="BA1749" s="171"/>
      <c r="BB1749" s="57"/>
      <c r="BC1749" s="203"/>
      <c r="BD1749" s="24"/>
      <c r="BE1749" s="151"/>
      <c r="BG1749" s="151"/>
      <c r="BI1749" s="151"/>
      <c r="BL1749" s="152"/>
    </row>
    <row r="1750" spans="1:64" s="169" customFormat="1">
      <c r="A1750" s="24"/>
      <c r="B1750" s="24"/>
      <c r="C1750" s="57"/>
      <c r="D1750" s="57"/>
      <c r="E1750" s="57"/>
      <c r="F1750" s="57"/>
      <c r="G1750" s="57"/>
      <c r="H1750" s="57"/>
      <c r="I1750" s="57"/>
      <c r="J1750" s="57"/>
      <c r="K1750" s="57"/>
      <c r="L1750" s="57"/>
      <c r="M1750" s="57"/>
      <c r="N1750" s="57"/>
      <c r="O1750" s="63"/>
      <c r="P1750" s="57"/>
      <c r="Q1750" s="57"/>
      <c r="R1750" s="57"/>
      <c r="S1750" s="57"/>
      <c r="T1750" s="57"/>
      <c r="U1750" s="57"/>
      <c r="V1750" s="57"/>
      <c r="W1750" s="57"/>
      <c r="X1750" s="57"/>
      <c r="Y1750" s="57"/>
      <c r="Z1750" s="57"/>
      <c r="AA1750" s="57"/>
      <c r="AB1750" s="57"/>
      <c r="AC1750" s="57"/>
      <c r="AD1750" s="57"/>
      <c r="AE1750" s="57"/>
      <c r="AF1750" s="64"/>
      <c r="AG1750" s="64"/>
      <c r="AH1750" s="64"/>
      <c r="AI1750" s="64"/>
      <c r="AJ1750" s="61"/>
      <c r="AL1750" s="62"/>
      <c r="AM1750" s="24"/>
      <c r="AS1750" s="24"/>
      <c r="AT1750" s="24"/>
      <c r="AU1750" s="24"/>
      <c r="AV1750" s="24"/>
      <c r="AW1750" s="24"/>
      <c r="AX1750" s="24"/>
      <c r="AZ1750" s="171"/>
      <c r="BA1750" s="171"/>
      <c r="BB1750" s="57"/>
      <c r="BC1750" s="203"/>
      <c r="BD1750" s="24"/>
      <c r="BE1750" s="151"/>
      <c r="BG1750" s="151"/>
      <c r="BI1750" s="151"/>
      <c r="BL1750" s="152"/>
    </row>
    <row r="1751" spans="1:64" s="169" customFormat="1">
      <c r="A1751" s="24"/>
      <c r="B1751" s="24"/>
      <c r="C1751" s="57"/>
      <c r="D1751" s="57"/>
      <c r="E1751" s="57"/>
      <c r="F1751" s="57"/>
      <c r="G1751" s="57"/>
      <c r="H1751" s="57"/>
      <c r="I1751" s="57"/>
      <c r="J1751" s="57"/>
      <c r="K1751" s="57"/>
      <c r="L1751" s="57"/>
      <c r="M1751" s="57"/>
      <c r="N1751" s="57"/>
      <c r="O1751" s="63"/>
      <c r="P1751" s="57"/>
      <c r="Q1751" s="57"/>
      <c r="R1751" s="57"/>
      <c r="S1751" s="57"/>
      <c r="T1751" s="57"/>
      <c r="U1751" s="57"/>
      <c r="V1751" s="57"/>
      <c r="W1751" s="57"/>
      <c r="X1751" s="57"/>
      <c r="Y1751" s="57"/>
      <c r="Z1751" s="57"/>
      <c r="AA1751" s="57"/>
      <c r="AB1751" s="57"/>
      <c r="AC1751" s="57"/>
      <c r="AD1751" s="57"/>
      <c r="AE1751" s="57"/>
      <c r="AF1751" s="64"/>
      <c r="AG1751" s="64"/>
      <c r="AH1751" s="64"/>
      <c r="AI1751" s="64"/>
      <c r="AJ1751" s="61"/>
      <c r="AL1751" s="62"/>
      <c r="AM1751" s="24"/>
      <c r="AS1751" s="24"/>
      <c r="AT1751" s="24"/>
      <c r="AU1751" s="24"/>
      <c r="AV1751" s="24"/>
      <c r="AW1751" s="24"/>
      <c r="AX1751" s="24"/>
      <c r="AZ1751" s="171"/>
      <c r="BA1751" s="171"/>
      <c r="BB1751" s="57"/>
      <c r="BC1751" s="203"/>
      <c r="BD1751" s="24"/>
      <c r="BE1751" s="151"/>
      <c r="BG1751" s="151"/>
      <c r="BI1751" s="151"/>
      <c r="BL1751" s="152"/>
    </row>
    <row r="1752" spans="1:64" s="169" customFormat="1">
      <c r="A1752" s="24"/>
      <c r="B1752" s="24"/>
      <c r="C1752" s="57"/>
      <c r="D1752" s="57"/>
      <c r="E1752" s="57"/>
      <c r="F1752" s="57"/>
      <c r="G1752" s="57"/>
      <c r="H1752" s="57"/>
      <c r="I1752" s="57"/>
      <c r="J1752" s="57"/>
      <c r="K1752" s="57"/>
      <c r="L1752" s="57"/>
      <c r="M1752" s="57"/>
      <c r="N1752" s="57"/>
      <c r="O1752" s="63"/>
      <c r="P1752" s="57"/>
      <c r="Q1752" s="57"/>
      <c r="R1752" s="57"/>
      <c r="S1752" s="57"/>
      <c r="T1752" s="57"/>
      <c r="U1752" s="57"/>
      <c r="V1752" s="57"/>
      <c r="W1752" s="57"/>
      <c r="X1752" s="57"/>
      <c r="Y1752" s="57"/>
      <c r="Z1752" s="57"/>
      <c r="AA1752" s="57"/>
      <c r="AB1752" s="57"/>
      <c r="AC1752" s="57"/>
      <c r="AD1752" s="57"/>
      <c r="AE1752" s="57"/>
      <c r="AF1752" s="64"/>
      <c r="AG1752" s="64"/>
      <c r="AH1752" s="64"/>
      <c r="AI1752" s="64"/>
      <c r="AJ1752" s="61"/>
      <c r="AL1752" s="62"/>
      <c r="AM1752" s="24"/>
      <c r="AS1752" s="24"/>
      <c r="AT1752" s="24"/>
      <c r="AU1752" s="24"/>
      <c r="AV1752" s="24"/>
      <c r="AW1752" s="24"/>
      <c r="AX1752" s="24"/>
      <c r="AZ1752" s="171"/>
      <c r="BA1752" s="171"/>
      <c r="BB1752" s="57"/>
      <c r="BC1752" s="203"/>
      <c r="BD1752" s="24"/>
      <c r="BE1752" s="151"/>
      <c r="BG1752" s="151"/>
      <c r="BI1752" s="151"/>
      <c r="BL1752" s="152"/>
    </row>
    <row r="1753" spans="1:64" s="169" customFormat="1">
      <c r="A1753" s="24"/>
      <c r="B1753" s="24"/>
      <c r="C1753" s="57"/>
      <c r="D1753" s="57"/>
      <c r="E1753" s="57"/>
      <c r="F1753" s="57"/>
      <c r="G1753" s="57"/>
      <c r="H1753" s="57"/>
      <c r="I1753" s="57"/>
      <c r="J1753" s="57"/>
      <c r="K1753" s="57"/>
      <c r="L1753" s="57"/>
      <c r="M1753" s="57"/>
      <c r="N1753" s="57"/>
      <c r="O1753" s="63"/>
      <c r="P1753" s="57"/>
      <c r="Q1753" s="57"/>
      <c r="R1753" s="57"/>
      <c r="S1753" s="57"/>
      <c r="T1753" s="57"/>
      <c r="U1753" s="57"/>
      <c r="V1753" s="57"/>
      <c r="W1753" s="57"/>
      <c r="X1753" s="57"/>
      <c r="Y1753" s="57"/>
      <c r="Z1753" s="57"/>
      <c r="AA1753" s="57"/>
      <c r="AB1753" s="57"/>
      <c r="AC1753" s="57"/>
      <c r="AD1753" s="57"/>
      <c r="AE1753" s="57"/>
      <c r="AF1753" s="64"/>
      <c r="AG1753" s="64"/>
      <c r="AH1753" s="64"/>
      <c r="AI1753" s="64"/>
      <c r="AJ1753" s="61"/>
      <c r="AL1753" s="62"/>
      <c r="AM1753" s="24"/>
      <c r="AS1753" s="24"/>
      <c r="AT1753" s="24"/>
      <c r="AU1753" s="24"/>
      <c r="AV1753" s="24"/>
      <c r="AW1753" s="24"/>
      <c r="AX1753" s="24"/>
      <c r="AZ1753" s="171"/>
      <c r="BA1753" s="171"/>
      <c r="BB1753" s="57"/>
      <c r="BC1753" s="203"/>
      <c r="BD1753" s="24"/>
      <c r="BE1753" s="151"/>
      <c r="BG1753" s="151"/>
      <c r="BI1753" s="151"/>
      <c r="BL1753" s="152"/>
    </row>
    <row r="1754" spans="1:64" s="169" customFormat="1">
      <c r="A1754" s="24"/>
      <c r="B1754" s="24"/>
      <c r="C1754" s="57"/>
      <c r="D1754" s="57"/>
      <c r="E1754" s="57"/>
      <c r="F1754" s="57"/>
      <c r="G1754" s="57"/>
      <c r="H1754" s="57"/>
      <c r="I1754" s="57"/>
      <c r="J1754" s="57"/>
      <c r="K1754" s="57"/>
      <c r="L1754" s="57"/>
      <c r="M1754" s="57"/>
      <c r="N1754" s="57"/>
      <c r="O1754" s="63"/>
      <c r="P1754" s="57"/>
      <c r="Q1754" s="57"/>
      <c r="R1754" s="57"/>
      <c r="S1754" s="57"/>
      <c r="T1754" s="57"/>
      <c r="U1754" s="57"/>
      <c r="V1754" s="57"/>
      <c r="W1754" s="57"/>
      <c r="X1754" s="57"/>
      <c r="Y1754" s="57"/>
      <c r="Z1754" s="57"/>
      <c r="AA1754" s="57"/>
      <c r="AB1754" s="57"/>
      <c r="AC1754" s="57"/>
      <c r="AD1754" s="57"/>
      <c r="AE1754" s="57"/>
      <c r="AF1754" s="64"/>
      <c r="AG1754" s="64"/>
      <c r="AH1754" s="64"/>
      <c r="AI1754" s="64"/>
      <c r="AJ1754" s="61"/>
      <c r="AL1754" s="62"/>
      <c r="AM1754" s="24"/>
      <c r="AS1754" s="24"/>
      <c r="AT1754" s="24"/>
      <c r="AU1754" s="24"/>
      <c r="AV1754" s="24"/>
      <c r="AW1754" s="24"/>
      <c r="AX1754" s="24"/>
      <c r="AZ1754" s="171"/>
      <c r="BA1754" s="171"/>
      <c r="BB1754" s="57"/>
      <c r="BC1754" s="203"/>
      <c r="BD1754" s="24"/>
      <c r="BE1754" s="151"/>
      <c r="BG1754" s="151"/>
      <c r="BI1754" s="151"/>
      <c r="BL1754" s="152"/>
    </row>
    <row r="1755" spans="1:64" s="169" customFormat="1">
      <c r="A1755" s="24"/>
      <c r="B1755" s="24"/>
      <c r="C1755" s="57"/>
      <c r="D1755" s="57"/>
      <c r="E1755" s="57"/>
      <c r="F1755" s="57"/>
      <c r="G1755" s="57"/>
      <c r="H1755" s="57"/>
      <c r="I1755" s="57"/>
      <c r="J1755" s="57"/>
      <c r="K1755" s="57"/>
      <c r="L1755" s="57"/>
      <c r="M1755" s="57"/>
      <c r="N1755" s="57"/>
      <c r="O1755" s="63"/>
      <c r="P1755" s="57"/>
      <c r="Q1755" s="57"/>
      <c r="R1755" s="57"/>
      <c r="S1755" s="57"/>
      <c r="T1755" s="57"/>
      <c r="U1755" s="57"/>
      <c r="V1755" s="57"/>
      <c r="W1755" s="57"/>
      <c r="X1755" s="57"/>
      <c r="Y1755" s="57"/>
      <c r="Z1755" s="57"/>
      <c r="AA1755" s="57"/>
      <c r="AB1755" s="57"/>
      <c r="AC1755" s="57"/>
      <c r="AD1755" s="57"/>
      <c r="AE1755" s="57"/>
      <c r="AF1755" s="64"/>
      <c r="AG1755" s="64"/>
      <c r="AH1755" s="64"/>
      <c r="AI1755" s="64"/>
      <c r="AJ1755" s="61"/>
      <c r="AL1755" s="62"/>
      <c r="AM1755" s="24"/>
      <c r="AS1755" s="24"/>
      <c r="AT1755" s="24"/>
      <c r="AU1755" s="24"/>
      <c r="AV1755" s="24"/>
      <c r="AW1755" s="24"/>
      <c r="AX1755" s="24"/>
      <c r="AZ1755" s="171"/>
      <c r="BA1755" s="171"/>
      <c r="BB1755" s="57"/>
      <c r="BC1755" s="203"/>
      <c r="BD1755" s="24"/>
      <c r="BE1755" s="151"/>
      <c r="BG1755" s="151"/>
      <c r="BI1755" s="151"/>
      <c r="BL1755" s="152"/>
    </row>
    <row r="1756" spans="1:64" s="169" customFormat="1">
      <c r="A1756" s="24"/>
      <c r="B1756" s="24"/>
      <c r="C1756" s="57"/>
      <c r="D1756" s="57"/>
      <c r="E1756" s="57"/>
      <c r="F1756" s="57"/>
      <c r="G1756" s="57"/>
      <c r="H1756" s="57"/>
      <c r="I1756" s="57"/>
      <c r="J1756" s="57"/>
      <c r="K1756" s="57"/>
      <c r="L1756" s="57"/>
      <c r="M1756" s="57"/>
      <c r="N1756" s="57"/>
      <c r="O1756" s="63"/>
      <c r="P1756" s="57"/>
      <c r="Q1756" s="57"/>
      <c r="R1756" s="57"/>
      <c r="S1756" s="57"/>
      <c r="T1756" s="57"/>
      <c r="U1756" s="57"/>
      <c r="V1756" s="57"/>
      <c r="W1756" s="57"/>
      <c r="X1756" s="57"/>
      <c r="Y1756" s="57"/>
      <c r="Z1756" s="57"/>
      <c r="AA1756" s="57"/>
      <c r="AB1756" s="57"/>
      <c r="AC1756" s="57"/>
      <c r="AD1756" s="57"/>
      <c r="AE1756" s="57"/>
      <c r="AF1756" s="64"/>
      <c r="AG1756" s="64"/>
      <c r="AH1756" s="64"/>
      <c r="AI1756" s="64"/>
      <c r="AJ1756" s="61"/>
      <c r="AL1756" s="62"/>
      <c r="AM1756" s="24"/>
      <c r="AS1756" s="24"/>
      <c r="AT1756" s="24"/>
      <c r="AU1756" s="24"/>
      <c r="AV1756" s="24"/>
      <c r="AW1756" s="24"/>
      <c r="AX1756" s="24"/>
      <c r="AZ1756" s="171"/>
      <c r="BA1756" s="171"/>
      <c r="BB1756" s="57"/>
      <c r="BC1756" s="203"/>
      <c r="BD1756" s="24"/>
      <c r="BE1756" s="151"/>
      <c r="BG1756" s="151"/>
      <c r="BI1756" s="151"/>
      <c r="BL1756" s="152"/>
    </row>
    <row r="1757" spans="1:64" s="169" customFormat="1">
      <c r="A1757" s="24"/>
      <c r="B1757" s="24"/>
      <c r="C1757" s="57"/>
      <c r="D1757" s="57"/>
      <c r="E1757" s="57"/>
      <c r="F1757" s="57"/>
      <c r="G1757" s="57"/>
      <c r="H1757" s="57"/>
      <c r="I1757" s="57"/>
      <c r="J1757" s="57"/>
      <c r="K1757" s="57"/>
      <c r="L1757" s="57"/>
      <c r="M1757" s="57"/>
      <c r="N1757" s="57"/>
      <c r="O1757" s="63"/>
      <c r="P1757" s="57"/>
      <c r="Q1757" s="57"/>
      <c r="R1757" s="57"/>
      <c r="S1757" s="57"/>
      <c r="T1757" s="57"/>
      <c r="U1757" s="57"/>
      <c r="V1757" s="57"/>
      <c r="W1757" s="57"/>
      <c r="X1757" s="57"/>
      <c r="Y1757" s="57"/>
      <c r="Z1757" s="57"/>
      <c r="AA1757" s="57"/>
      <c r="AB1757" s="57"/>
      <c r="AC1757" s="57"/>
      <c r="AD1757" s="57"/>
      <c r="AE1757" s="57"/>
      <c r="AF1757" s="64"/>
      <c r="AG1757" s="64"/>
      <c r="AH1757" s="64"/>
      <c r="AI1757" s="64"/>
      <c r="AJ1757" s="61"/>
      <c r="AL1757" s="62"/>
      <c r="AM1757" s="24"/>
      <c r="AS1757" s="24"/>
      <c r="AT1757" s="24"/>
      <c r="AU1757" s="24"/>
      <c r="AV1757" s="24"/>
      <c r="AW1757" s="24"/>
      <c r="AX1757" s="24"/>
      <c r="AZ1757" s="171"/>
      <c r="BA1757" s="171"/>
      <c r="BB1757" s="57"/>
      <c r="BC1757" s="203"/>
      <c r="BD1757" s="24"/>
      <c r="BE1757" s="151"/>
      <c r="BG1757" s="151"/>
      <c r="BI1757" s="151"/>
      <c r="BL1757" s="152"/>
    </row>
    <row r="1758" spans="1:64" s="169" customFormat="1">
      <c r="A1758" s="24"/>
      <c r="B1758" s="24"/>
      <c r="C1758" s="57"/>
      <c r="D1758" s="57"/>
      <c r="E1758" s="57"/>
      <c r="F1758" s="57"/>
      <c r="G1758" s="57"/>
      <c r="H1758" s="57"/>
      <c r="I1758" s="57"/>
      <c r="J1758" s="57"/>
      <c r="K1758" s="57"/>
      <c r="L1758" s="57"/>
      <c r="M1758" s="57"/>
      <c r="N1758" s="57"/>
      <c r="O1758" s="63"/>
      <c r="P1758" s="57"/>
      <c r="Q1758" s="57"/>
      <c r="R1758" s="57"/>
      <c r="S1758" s="57"/>
      <c r="T1758" s="57"/>
      <c r="U1758" s="57"/>
      <c r="V1758" s="57"/>
      <c r="W1758" s="57"/>
      <c r="X1758" s="57"/>
      <c r="Y1758" s="57"/>
      <c r="Z1758" s="57"/>
      <c r="AA1758" s="57"/>
      <c r="AB1758" s="57"/>
      <c r="AC1758" s="57"/>
      <c r="AD1758" s="57"/>
      <c r="AE1758" s="57"/>
      <c r="AF1758" s="64"/>
      <c r="AG1758" s="64"/>
      <c r="AH1758" s="64"/>
      <c r="AI1758" s="64"/>
      <c r="AJ1758" s="61"/>
      <c r="AL1758" s="62"/>
      <c r="AM1758" s="24"/>
      <c r="AS1758" s="24"/>
      <c r="AT1758" s="24"/>
      <c r="AU1758" s="24"/>
      <c r="AV1758" s="24"/>
      <c r="AW1758" s="24"/>
      <c r="AX1758" s="24"/>
      <c r="AZ1758" s="171"/>
      <c r="BA1758" s="171"/>
      <c r="BB1758" s="57"/>
      <c r="BC1758" s="203"/>
      <c r="BD1758" s="24"/>
      <c r="BE1758" s="151"/>
      <c r="BG1758" s="151"/>
      <c r="BI1758" s="151"/>
      <c r="BL1758" s="152"/>
    </row>
    <row r="1759" spans="1:64" s="169" customFormat="1">
      <c r="A1759" s="24"/>
      <c r="B1759" s="24"/>
      <c r="C1759" s="57"/>
      <c r="D1759" s="57"/>
      <c r="E1759" s="57"/>
      <c r="F1759" s="57"/>
      <c r="G1759" s="57"/>
      <c r="H1759" s="57"/>
      <c r="I1759" s="57"/>
      <c r="J1759" s="57"/>
      <c r="K1759" s="57"/>
      <c r="L1759" s="57"/>
      <c r="M1759" s="57"/>
      <c r="N1759" s="57"/>
      <c r="O1759" s="63"/>
      <c r="P1759" s="57"/>
      <c r="Q1759" s="57"/>
      <c r="R1759" s="57"/>
      <c r="S1759" s="57"/>
      <c r="T1759" s="57"/>
      <c r="U1759" s="57"/>
      <c r="V1759" s="57"/>
      <c r="W1759" s="57"/>
      <c r="X1759" s="57"/>
      <c r="Y1759" s="57"/>
      <c r="Z1759" s="57"/>
      <c r="AA1759" s="57"/>
      <c r="AB1759" s="57"/>
      <c r="AC1759" s="57"/>
      <c r="AD1759" s="57"/>
      <c r="AE1759" s="57"/>
      <c r="AF1759" s="64"/>
      <c r="AG1759" s="64"/>
      <c r="AH1759" s="64"/>
      <c r="AI1759" s="64"/>
      <c r="AJ1759" s="61"/>
      <c r="AL1759" s="62"/>
      <c r="AM1759" s="24"/>
      <c r="AS1759" s="24"/>
      <c r="AT1759" s="24"/>
      <c r="AU1759" s="24"/>
      <c r="AV1759" s="24"/>
      <c r="AW1759" s="24"/>
      <c r="AX1759" s="24"/>
      <c r="AZ1759" s="171"/>
      <c r="BA1759" s="171"/>
      <c r="BB1759" s="57"/>
      <c r="BC1759" s="203"/>
      <c r="BD1759" s="24"/>
      <c r="BE1759" s="151"/>
      <c r="BG1759" s="151"/>
      <c r="BI1759" s="151"/>
      <c r="BL1759" s="152"/>
    </row>
    <row r="1760" spans="1:64" s="169" customFormat="1">
      <c r="A1760" s="24"/>
      <c r="B1760" s="24"/>
      <c r="C1760" s="57"/>
      <c r="D1760" s="57"/>
      <c r="E1760" s="57"/>
      <c r="F1760" s="57"/>
      <c r="G1760" s="57"/>
      <c r="H1760" s="57"/>
      <c r="I1760" s="57"/>
      <c r="J1760" s="57"/>
      <c r="K1760" s="57"/>
      <c r="L1760" s="57"/>
      <c r="M1760" s="57"/>
      <c r="N1760" s="57"/>
      <c r="O1760" s="63"/>
      <c r="P1760" s="57"/>
      <c r="Q1760" s="57"/>
      <c r="R1760" s="57"/>
      <c r="S1760" s="57"/>
      <c r="T1760" s="57"/>
      <c r="U1760" s="57"/>
      <c r="V1760" s="57"/>
      <c r="W1760" s="57"/>
      <c r="X1760" s="57"/>
      <c r="Y1760" s="57"/>
      <c r="Z1760" s="57"/>
      <c r="AA1760" s="57"/>
      <c r="AB1760" s="57"/>
      <c r="AC1760" s="57"/>
      <c r="AD1760" s="57"/>
      <c r="AE1760" s="57"/>
      <c r="AF1760" s="64"/>
      <c r="AG1760" s="64"/>
      <c r="AH1760" s="64"/>
      <c r="AI1760" s="64"/>
      <c r="AJ1760" s="61"/>
      <c r="AL1760" s="62"/>
      <c r="AM1760" s="24"/>
      <c r="AS1760" s="24"/>
      <c r="AT1760" s="24"/>
      <c r="AU1760" s="24"/>
      <c r="AV1760" s="24"/>
      <c r="AW1760" s="24"/>
      <c r="AX1760" s="24"/>
      <c r="AZ1760" s="171"/>
      <c r="BA1760" s="171"/>
      <c r="BB1760" s="57"/>
      <c r="BC1760" s="203"/>
      <c r="BD1760" s="24"/>
      <c r="BE1760" s="151"/>
      <c r="BG1760" s="151"/>
      <c r="BI1760" s="151"/>
      <c r="BL1760" s="152"/>
    </row>
    <row r="1761" spans="1:64" s="169" customFormat="1">
      <c r="A1761" s="24"/>
      <c r="B1761" s="24"/>
      <c r="C1761" s="57"/>
      <c r="D1761" s="57"/>
      <c r="E1761" s="57"/>
      <c r="F1761" s="57"/>
      <c r="G1761" s="57"/>
      <c r="H1761" s="57"/>
      <c r="I1761" s="57"/>
      <c r="J1761" s="57"/>
      <c r="K1761" s="57"/>
      <c r="L1761" s="57"/>
      <c r="M1761" s="57"/>
      <c r="N1761" s="57"/>
      <c r="O1761" s="63"/>
      <c r="P1761" s="57"/>
      <c r="Q1761" s="57"/>
      <c r="R1761" s="57"/>
      <c r="S1761" s="57"/>
      <c r="T1761" s="57"/>
      <c r="U1761" s="57"/>
      <c r="V1761" s="57"/>
      <c r="W1761" s="57"/>
      <c r="X1761" s="57"/>
      <c r="Y1761" s="57"/>
      <c r="Z1761" s="57"/>
      <c r="AA1761" s="57"/>
      <c r="AB1761" s="57"/>
      <c r="AC1761" s="57"/>
      <c r="AD1761" s="57"/>
      <c r="AE1761" s="57"/>
      <c r="AF1761" s="64"/>
      <c r="AG1761" s="64"/>
      <c r="AH1761" s="64"/>
      <c r="AI1761" s="64"/>
      <c r="AJ1761" s="61"/>
      <c r="AL1761" s="62"/>
      <c r="AM1761" s="24"/>
      <c r="AS1761" s="24"/>
      <c r="AT1761" s="24"/>
      <c r="AU1761" s="24"/>
      <c r="AV1761" s="24"/>
      <c r="AW1761" s="24"/>
      <c r="AX1761" s="24"/>
      <c r="AZ1761" s="171"/>
      <c r="BA1761" s="171"/>
      <c r="BB1761" s="57"/>
      <c r="BC1761" s="203"/>
      <c r="BD1761" s="24"/>
      <c r="BE1761" s="151"/>
      <c r="BG1761" s="151"/>
      <c r="BI1761" s="151"/>
      <c r="BL1761" s="152"/>
    </row>
    <row r="1762" spans="1:64" s="169" customFormat="1">
      <c r="A1762" s="24"/>
      <c r="B1762" s="24"/>
      <c r="C1762" s="57"/>
      <c r="D1762" s="57"/>
      <c r="E1762" s="57"/>
      <c r="F1762" s="57"/>
      <c r="G1762" s="57"/>
      <c r="H1762" s="57"/>
      <c r="I1762" s="57"/>
      <c r="J1762" s="57"/>
      <c r="K1762" s="57"/>
      <c r="L1762" s="57"/>
      <c r="M1762" s="57"/>
      <c r="N1762" s="57"/>
      <c r="O1762" s="63"/>
      <c r="P1762" s="57"/>
      <c r="Q1762" s="57"/>
      <c r="R1762" s="57"/>
      <c r="S1762" s="57"/>
      <c r="T1762" s="57"/>
      <c r="U1762" s="57"/>
      <c r="V1762" s="57"/>
      <c r="W1762" s="57"/>
      <c r="X1762" s="57"/>
      <c r="Y1762" s="57"/>
      <c r="Z1762" s="57"/>
      <c r="AA1762" s="57"/>
      <c r="AB1762" s="57"/>
      <c r="AC1762" s="57"/>
      <c r="AD1762" s="57"/>
      <c r="AE1762" s="57"/>
      <c r="AF1762" s="64"/>
      <c r="AG1762" s="64"/>
      <c r="AH1762" s="64"/>
      <c r="AI1762" s="64"/>
      <c r="AJ1762" s="61"/>
      <c r="AL1762" s="62"/>
      <c r="AM1762" s="24"/>
      <c r="AS1762" s="24"/>
      <c r="AT1762" s="24"/>
      <c r="AU1762" s="24"/>
      <c r="AV1762" s="24"/>
      <c r="AW1762" s="24"/>
      <c r="AX1762" s="24"/>
      <c r="AZ1762" s="171"/>
      <c r="BA1762" s="171"/>
      <c r="BB1762" s="57"/>
      <c r="BC1762" s="203"/>
      <c r="BD1762" s="24"/>
      <c r="BE1762" s="151"/>
      <c r="BG1762" s="151"/>
      <c r="BI1762" s="151"/>
      <c r="BL1762" s="152"/>
    </row>
    <row r="1763" spans="1:64" s="169" customFormat="1">
      <c r="A1763" s="24"/>
      <c r="B1763" s="24"/>
      <c r="C1763" s="57"/>
      <c r="D1763" s="57"/>
      <c r="E1763" s="57"/>
      <c r="F1763" s="57"/>
      <c r="G1763" s="57"/>
      <c r="H1763" s="57"/>
      <c r="I1763" s="57"/>
      <c r="J1763" s="57"/>
      <c r="K1763" s="57"/>
      <c r="L1763" s="57"/>
      <c r="M1763" s="57"/>
      <c r="N1763" s="57"/>
      <c r="O1763" s="63"/>
      <c r="P1763" s="57"/>
      <c r="Q1763" s="57"/>
      <c r="R1763" s="57"/>
      <c r="S1763" s="57"/>
      <c r="T1763" s="57"/>
      <c r="U1763" s="57"/>
      <c r="V1763" s="57"/>
      <c r="W1763" s="57"/>
      <c r="X1763" s="57"/>
      <c r="Y1763" s="57"/>
      <c r="Z1763" s="57"/>
      <c r="AA1763" s="57"/>
      <c r="AB1763" s="57"/>
      <c r="AC1763" s="57"/>
      <c r="AD1763" s="57"/>
      <c r="AE1763" s="57"/>
      <c r="AF1763" s="64"/>
      <c r="AG1763" s="64"/>
      <c r="AH1763" s="64"/>
      <c r="AI1763" s="64"/>
      <c r="AJ1763" s="61"/>
      <c r="AL1763" s="62"/>
      <c r="AM1763" s="24"/>
      <c r="AS1763" s="24"/>
      <c r="AT1763" s="24"/>
      <c r="AU1763" s="24"/>
      <c r="AV1763" s="24"/>
      <c r="AW1763" s="24"/>
      <c r="AX1763" s="24"/>
      <c r="AZ1763" s="171"/>
      <c r="BA1763" s="171"/>
      <c r="BB1763" s="57"/>
      <c r="BC1763" s="203"/>
      <c r="BD1763" s="24"/>
      <c r="BE1763" s="151"/>
      <c r="BG1763" s="151"/>
      <c r="BI1763" s="151"/>
      <c r="BL1763" s="152"/>
    </row>
    <row r="1764" spans="1:64" s="169" customFormat="1">
      <c r="A1764" s="24"/>
      <c r="B1764" s="24"/>
      <c r="C1764" s="57"/>
      <c r="D1764" s="57"/>
      <c r="E1764" s="57"/>
      <c r="F1764" s="57"/>
      <c r="G1764" s="57"/>
      <c r="H1764" s="57"/>
      <c r="I1764" s="57"/>
      <c r="J1764" s="57"/>
      <c r="K1764" s="57"/>
      <c r="L1764" s="57"/>
      <c r="M1764" s="57"/>
      <c r="N1764" s="57"/>
      <c r="O1764" s="63"/>
      <c r="P1764" s="57"/>
      <c r="Q1764" s="57"/>
      <c r="R1764" s="57"/>
      <c r="S1764" s="57"/>
      <c r="T1764" s="57"/>
      <c r="U1764" s="57"/>
      <c r="V1764" s="57"/>
      <c r="W1764" s="57"/>
      <c r="X1764" s="57"/>
      <c r="Y1764" s="57"/>
      <c r="Z1764" s="57"/>
      <c r="AA1764" s="57"/>
      <c r="AB1764" s="57"/>
      <c r="AC1764" s="57"/>
      <c r="AD1764" s="57"/>
      <c r="AE1764" s="57"/>
      <c r="AF1764" s="64"/>
      <c r="AG1764" s="64"/>
      <c r="AH1764" s="64"/>
      <c r="AI1764" s="64"/>
      <c r="AJ1764" s="61"/>
      <c r="AL1764" s="62"/>
      <c r="AM1764" s="24"/>
      <c r="AS1764" s="24"/>
      <c r="AT1764" s="24"/>
      <c r="AU1764" s="24"/>
      <c r="AV1764" s="24"/>
      <c r="AW1764" s="24"/>
      <c r="AX1764" s="24"/>
      <c r="AZ1764" s="171"/>
      <c r="BA1764" s="171"/>
      <c r="BB1764" s="57"/>
      <c r="BC1764" s="203"/>
      <c r="BD1764" s="24"/>
      <c r="BE1764" s="151"/>
      <c r="BG1764" s="151"/>
      <c r="BI1764" s="151"/>
      <c r="BL1764" s="152"/>
    </row>
    <row r="1765" spans="1:64" s="169" customFormat="1">
      <c r="A1765" s="24"/>
      <c r="B1765" s="24"/>
      <c r="C1765" s="57"/>
      <c r="D1765" s="57"/>
      <c r="E1765" s="57"/>
      <c r="F1765" s="57"/>
      <c r="G1765" s="57"/>
      <c r="H1765" s="57"/>
      <c r="I1765" s="57"/>
      <c r="J1765" s="57"/>
      <c r="K1765" s="57"/>
      <c r="L1765" s="57"/>
      <c r="M1765" s="57"/>
      <c r="N1765" s="57"/>
      <c r="O1765" s="63"/>
      <c r="P1765" s="57"/>
      <c r="Q1765" s="57"/>
      <c r="R1765" s="57"/>
      <c r="S1765" s="57"/>
      <c r="T1765" s="57"/>
      <c r="U1765" s="57"/>
      <c r="V1765" s="57"/>
      <c r="W1765" s="57"/>
      <c r="X1765" s="57"/>
      <c r="Y1765" s="57"/>
      <c r="Z1765" s="57"/>
      <c r="AA1765" s="57"/>
      <c r="AB1765" s="57"/>
      <c r="AC1765" s="57"/>
      <c r="AD1765" s="57"/>
      <c r="AE1765" s="57"/>
      <c r="AF1765" s="64"/>
      <c r="AG1765" s="64"/>
      <c r="AH1765" s="64"/>
      <c r="AI1765" s="64"/>
      <c r="AJ1765" s="61"/>
      <c r="AL1765" s="62"/>
      <c r="AM1765" s="24"/>
      <c r="AS1765" s="24"/>
      <c r="AT1765" s="24"/>
      <c r="AU1765" s="24"/>
      <c r="AV1765" s="24"/>
      <c r="AW1765" s="24"/>
      <c r="AX1765" s="24"/>
      <c r="AZ1765" s="171"/>
      <c r="BA1765" s="171"/>
      <c r="BB1765" s="57"/>
      <c r="BC1765" s="203"/>
      <c r="BD1765" s="24"/>
      <c r="BE1765" s="151"/>
      <c r="BG1765" s="151"/>
      <c r="BI1765" s="151"/>
      <c r="BL1765" s="152"/>
    </row>
    <row r="1766" spans="1:64" s="169" customFormat="1">
      <c r="A1766" s="24"/>
      <c r="B1766" s="24"/>
      <c r="C1766" s="57"/>
      <c r="D1766" s="57"/>
      <c r="E1766" s="57"/>
      <c r="F1766" s="57"/>
      <c r="G1766" s="57"/>
      <c r="H1766" s="57"/>
      <c r="I1766" s="57"/>
      <c r="J1766" s="57"/>
      <c r="K1766" s="57"/>
      <c r="L1766" s="57"/>
      <c r="M1766" s="57"/>
      <c r="N1766" s="57"/>
      <c r="O1766" s="63"/>
      <c r="P1766" s="57"/>
      <c r="Q1766" s="57"/>
      <c r="R1766" s="57"/>
      <c r="S1766" s="57"/>
      <c r="T1766" s="57"/>
      <c r="U1766" s="57"/>
      <c r="V1766" s="57"/>
      <c r="W1766" s="57"/>
      <c r="X1766" s="57"/>
      <c r="Y1766" s="57"/>
      <c r="Z1766" s="57"/>
      <c r="AA1766" s="57"/>
      <c r="AB1766" s="57"/>
      <c r="AC1766" s="57"/>
      <c r="AD1766" s="57"/>
      <c r="AE1766" s="57"/>
      <c r="AF1766" s="64"/>
      <c r="AG1766" s="64"/>
      <c r="AH1766" s="64"/>
      <c r="AI1766" s="64"/>
      <c r="AJ1766" s="61"/>
      <c r="AL1766" s="62"/>
      <c r="AM1766" s="24"/>
      <c r="AS1766" s="24"/>
      <c r="AT1766" s="24"/>
      <c r="AU1766" s="24"/>
      <c r="AV1766" s="24"/>
      <c r="AW1766" s="24"/>
      <c r="AX1766" s="24"/>
      <c r="AZ1766" s="171"/>
      <c r="BA1766" s="171"/>
      <c r="BB1766" s="57"/>
      <c r="BC1766" s="203"/>
      <c r="BD1766" s="24"/>
      <c r="BE1766" s="151"/>
      <c r="BG1766" s="151"/>
      <c r="BI1766" s="151"/>
      <c r="BL1766" s="152"/>
    </row>
    <row r="1767" spans="1:64" s="169" customFormat="1">
      <c r="A1767" s="24"/>
      <c r="B1767" s="24"/>
      <c r="C1767" s="57"/>
      <c r="D1767" s="57"/>
      <c r="E1767" s="57"/>
      <c r="F1767" s="57"/>
      <c r="G1767" s="57"/>
      <c r="H1767" s="57"/>
      <c r="I1767" s="57"/>
      <c r="J1767" s="57"/>
      <c r="K1767" s="57"/>
      <c r="L1767" s="57"/>
      <c r="M1767" s="57"/>
      <c r="N1767" s="57"/>
      <c r="O1767" s="63"/>
      <c r="P1767" s="57"/>
      <c r="Q1767" s="57"/>
      <c r="R1767" s="57"/>
      <c r="S1767" s="57"/>
      <c r="T1767" s="57"/>
      <c r="U1767" s="57"/>
      <c r="V1767" s="57"/>
      <c r="W1767" s="57"/>
      <c r="X1767" s="57"/>
      <c r="Y1767" s="57"/>
      <c r="Z1767" s="57"/>
      <c r="AA1767" s="57"/>
      <c r="AB1767" s="57"/>
      <c r="AC1767" s="57"/>
      <c r="AD1767" s="57"/>
      <c r="AE1767" s="57"/>
      <c r="AF1767" s="64"/>
      <c r="AG1767" s="64"/>
      <c r="AH1767" s="64"/>
      <c r="AI1767" s="64"/>
      <c r="AJ1767" s="61"/>
      <c r="AL1767" s="62"/>
      <c r="AM1767" s="24"/>
      <c r="AS1767" s="24"/>
      <c r="AT1767" s="24"/>
      <c r="AU1767" s="24"/>
      <c r="AV1767" s="24"/>
      <c r="AW1767" s="24"/>
      <c r="AX1767" s="24"/>
      <c r="AZ1767" s="171"/>
      <c r="BA1767" s="171"/>
      <c r="BB1767" s="57"/>
      <c r="BC1767" s="203"/>
      <c r="BD1767" s="24"/>
      <c r="BE1767" s="151"/>
      <c r="BG1767" s="151"/>
      <c r="BI1767" s="151"/>
      <c r="BL1767" s="152"/>
    </row>
    <row r="1768" spans="1:64" s="169" customFormat="1">
      <c r="A1768" s="24"/>
      <c r="B1768" s="24"/>
      <c r="C1768" s="57"/>
      <c r="D1768" s="57"/>
      <c r="E1768" s="57"/>
      <c r="F1768" s="57"/>
      <c r="G1768" s="57"/>
      <c r="H1768" s="57"/>
      <c r="I1768" s="57"/>
      <c r="J1768" s="57"/>
      <c r="K1768" s="57"/>
      <c r="L1768" s="57"/>
      <c r="M1768" s="57"/>
      <c r="N1768" s="57"/>
      <c r="O1768" s="63"/>
      <c r="P1768" s="57"/>
      <c r="Q1768" s="57"/>
      <c r="R1768" s="57"/>
      <c r="S1768" s="57"/>
      <c r="T1768" s="57"/>
      <c r="U1768" s="57"/>
      <c r="V1768" s="57"/>
      <c r="W1768" s="57"/>
      <c r="X1768" s="57"/>
      <c r="Y1768" s="57"/>
      <c r="Z1768" s="57"/>
      <c r="AA1768" s="57"/>
      <c r="AB1768" s="57"/>
      <c r="AC1768" s="57"/>
      <c r="AD1768" s="57"/>
      <c r="AE1768" s="57"/>
      <c r="AF1768" s="64"/>
      <c r="AG1768" s="64"/>
      <c r="AH1768" s="64"/>
      <c r="AI1768" s="64"/>
      <c r="AJ1768" s="61"/>
      <c r="AL1768" s="62"/>
      <c r="AM1768" s="24"/>
      <c r="AS1768" s="24"/>
      <c r="AT1768" s="24"/>
      <c r="AU1768" s="24"/>
      <c r="AV1768" s="24"/>
      <c r="AW1768" s="24"/>
      <c r="AX1768" s="24"/>
      <c r="AZ1768" s="171"/>
      <c r="BA1768" s="171"/>
      <c r="BB1768" s="57"/>
      <c r="BC1768" s="203"/>
      <c r="BD1768" s="24"/>
      <c r="BE1768" s="151"/>
      <c r="BG1768" s="151"/>
      <c r="BI1768" s="151"/>
      <c r="BL1768" s="152"/>
    </row>
    <row r="1769" spans="1:64" s="169" customFormat="1">
      <c r="A1769" s="24"/>
      <c r="B1769" s="24"/>
      <c r="C1769" s="57"/>
      <c r="D1769" s="57"/>
      <c r="E1769" s="57"/>
      <c r="F1769" s="57"/>
      <c r="G1769" s="57"/>
      <c r="H1769" s="57"/>
      <c r="I1769" s="57"/>
      <c r="J1769" s="57"/>
      <c r="K1769" s="57"/>
      <c r="L1769" s="57"/>
      <c r="M1769" s="57"/>
      <c r="N1769" s="57"/>
      <c r="O1769" s="63"/>
      <c r="P1769" s="57"/>
      <c r="Q1769" s="57"/>
      <c r="R1769" s="57"/>
      <c r="S1769" s="57"/>
      <c r="T1769" s="57"/>
      <c r="U1769" s="57"/>
      <c r="V1769" s="57"/>
      <c r="W1769" s="57"/>
      <c r="X1769" s="57"/>
      <c r="Y1769" s="57"/>
      <c r="Z1769" s="57"/>
      <c r="AA1769" s="57"/>
      <c r="AB1769" s="57"/>
      <c r="AC1769" s="57"/>
      <c r="AD1769" s="57"/>
      <c r="AE1769" s="57"/>
      <c r="AF1769" s="64"/>
      <c r="AG1769" s="64"/>
      <c r="AH1769" s="64"/>
      <c r="AI1769" s="64"/>
      <c r="AJ1769" s="61"/>
      <c r="AL1769" s="62"/>
      <c r="AM1769" s="24"/>
      <c r="AS1769" s="24"/>
      <c r="AT1769" s="24"/>
      <c r="AU1769" s="24"/>
      <c r="AV1769" s="24"/>
      <c r="AW1769" s="24"/>
      <c r="AX1769" s="24"/>
      <c r="AZ1769" s="171"/>
      <c r="BA1769" s="171"/>
      <c r="BB1769" s="57"/>
      <c r="BC1769" s="203"/>
      <c r="BD1769" s="24"/>
      <c r="BE1769" s="151"/>
      <c r="BG1769" s="151"/>
      <c r="BI1769" s="151"/>
      <c r="BL1769" s="152"/>
    </row>
    <row r="1770" spans="1:64" s="169" customFormat="1">
      <c r="A1770" s="24"/>
      <c r="B1770" s="24"/>
      <c r="C1770" s="57"/>
      <c r="D1770" s="57"/>
      <c r="E1770" s="57"/>
      <c r="F1770" s="57"/>
      <c r="G1770" s="57"/>
      <c r="H1770" s="57"/>
      <c r="I1770" s="57"/>
      <c r="J1770" s="57"/>
      <c r="K1770" s="57"/>
      <c r="L1770" s="57"/>
      <c r="M1770" s="57"/>
      <c r="N1770" s="57"/>
      <c r="O1770" s="63"/>
      <c r="P1770" s="57"/>
      <c r="Q1770" s="57"/>
      <c r="R1770" s="57"/>
      <c r="S1770" s="57"/>
      <c r="T1770" s="57"/>
      <c r="U1770" s="57"/>
      <c r="V1770" s="57"/>
      <c r="W1770" s="57"/>
      <c r="X1770" s="57"/>
      <c r="Y1770" s="57"/>
      <c r="Z1770" s="57"/>
      <c r="AA1770" s="57"/>
      <c r="AB1770" s="57"/>
      <c r="AC1770" s="57"/>
      <c r="AD1770" s="57"/>
      <c r="AE1770" s="57"/>
      <c r="AF1770" s="64"/>
      <c r="AG1770" s="64"/>
      <c r="AH1770" s="64"/>
      <c r="AI1770" s="64"/>
      <c r="AJ1770" s="61"/>
      <c r="AL1770" s="62"/>
      <c r="AM1770" s="24"/>
      <c r="AS1770" s="24"/>
      <c r="AT1770" s="24"/>
      <c r="AU1770" s="24"/>
      <c r="AV1770" s="24"/>
      <c r="AW1770" s="24"/>
      <c r="AX1770" s="24"/>
      <c r="AZ1770" s="171"/>
      <c r="BA1770" s="171"/>
      <c r="BB1770" s="57"/>
      <c r="BC1770" s="203"/>
      <c r="BD1770" s="24"/>
      <c r="BE1770" s="151"/>
      <c r="BG1770" s="151"/>
      <c r="BI1770" s="151"/>
      <c r="BL1770" s="152"/>
    </row>
    <row r="1771" spans="1:64" s="169" customFormat="1">
      <c r="A1771" s="24"/>
      <c r="B1771" s="24"/>
      <c r="C1771" s="57"/>
      <c r="D1771" s="57"/>
      <c r="E1771" s="57"/>
      <c r="F1771" s="57"/>
      <c r="G1771" s="57"/>
      <c r="H1771" s="57"/>
      <c r="I1771" s="57"/>
      <c r="J1771" s="57"/>
      <c r="K1771" s="57"/>
      <c r="L1771" s="57"/>
      <c r="M1771" s="57"/>
      <c r="N1771" s="57"/>
      <c r="O1771" s="63"/>
      <c r="P1771" s="57"/>
      <c r="Q1771" s="57"/>
      <c r="R1771" s="57"/>
      <c r="S1771" s="57"/>
      <c r="T1771" s="57"/>
      <c r="U1771" s="57"/>
      <c r="V1771" s="57"/>
      <c r="W1771" s="57"/>
      <c r="X1771" s="57"/>
      <c r="Y1771" s="57"/>
      <c r="Z1771" s="57"/>
      <c r="AA1771" s="57"/>
      <c r="AB1771" s="57"/>
      <c r="AC1771" s="57"/>
      <c r="AD1771" s="57"/>
      <c r="AE1771" s="57"/>
      <c r="AF1771" s="64"/>
      <c r="AG1771" s="64"/>
      <c r="AH1771" s="64"/>
      <c r="AI1771" s="64"/>
      <c r="AJ1771" s="61"/>
      <c r="AL1771" s="62"/>
      <c r="AM1771" s="24"/>
      <c r="AS1771" s="24"/>
      <c r="AT1771" s="24"/>
      <c r="AU1771" s="24"/>
      <c r="AV1771" s="24"/>
      <c r="AW1771" s="24"/>
      <c r="AX1771" s="24"/>
      <c r="AZ1771" s="171"/>
      <c r="BA1771" s="171"/>
      <c r="BB1771" s="57"/>
      <c r="BC1771" s="203"/>
      <c r="BD1771" s="24"/>
      <c r="BE1771" s="151"/>
      <c r="BG1771" s="151"/>
      <c r="BI1771" s="151"/>
      <c r="BL1771" s="152"/>
    </row>
    <row r="1772" spans="1:64" s="169" customFormat="1">
      <c r="A1772" s="24"/>
      <c r="B1772" s="24"/>
      <c r="C1772" s="57"/>
      <c r="D1772" s="57"/>
      <c r="E1772" s="57"/>
      <c r="F1772" s="57"/>
      <c r="G1772" s="57"/>
      <c r="H1772" s="57"/>
      <c r="I1772" s="57"/>
      <c r="J1772" s="57"/>
      <c r="K1772" s="57"/>
      <c r="L1772" s="57"/>
      <c r="M1772" s="57"/>
      <c r="N1772" s="57"/>
      <c r="O1772" s="63"/>
      <c r="P1772" s="57"/>
      <c r="Q1772" s="57"/>
      <c r="R1772" s="57"/>
      <c r="S1772" s="57"/>
      <c r="T1772" s="57"/>
      <c r="U1772" s="57"/>
      <c r="V1772" s="57"/>
      <c r="W1772" s="57"/>
      <c r="X1772" s="57"/>
      <c r="Y1772" s="57"/>
      <c r="Z1772" s="57"/>
      <c r="AA1772" s="57"/>
      <c r="AB1772" s="57"/>
      <c r="AC1772" s="57"/>
      <c r="AD1772" s="57"/>
      <c r="AE1772" s="57"/>
      <c r="AF1772" s="64"/>
      <c r="AG1772" s="64"/>
      <c r="AH1772" s="64"/>
      <c r="AI1772" s="64"/>
      <c r="AJ1772" s="61"/>
      <c r="AL1772" s="62"/>
      <c r="AM1772" s="24"/>
      <c r="AS1772" s="24"/>
      <c r="AT1772" s="24"/>
      <c r="AU1772" s="24"/>
      <c r="AV1772" s="24"/>
      <c r="AW1772" s="24"/>
      <c r="AX1772" s="24"/>
      <c r="AZ1772" s="171"/>
      <c r="BA1772" s="171"/>
      <c r="BB1772" s="57"/>
      <c r="BC1772" s="203"/>
      <c r="BD1772" s="24"/>
      <c r="BE1772" s="151"/>
      <c r="BG1772" s="151"/>
      <c r="BI1772" s="151"/>
      <c r="BL1772" s="152"/>
    </row>
    <row r="1773" spans="1:64" s="169" customFormat="1">
      <c r="A1773" s="24"/>
      <c r="B1773" s="24"/>
      <c r="C1773" s="57"/>
      <c r="D1773" s="57"/>
      <c r="E1773" s="57"/>
      <c r="F1773" s="57"/>
      <c r="G1773" s="57"/>
      <c r="H1773" s="57"/>
      <c r="I1773" s="57"/>
      <c r="J1773" s="57"/>
      <c r="K1773" s="57"/>
      <c r="L1773" s="57"/>
      <c r="M1773" s="57"/>
      <c r="N1773" s="57"/>
      <c r="O1773" s="63"/>
      <c r="P1773" s="57"/>
      <c r="Q1773" s="57"/>
      <c r="R1773" s="57"/>
      <c r="S1773" s="57"/>
      <c r="T1773" s="57"/>
      <c r="U1773" s="57"/>
      <c r="V1773" s="57"/>
      <c r="W1773" s="57"/>
      <c r="X1773" s="57"/>
      <c r="Y1773" s="57"/>
      <c r="Z1773" s="57"/>
      <c r="AA1773" s="57"/>
      <c r="AB1773" s="57"/>
      <c r="AC1773" s="57"/>
      <c r="AD1773" s="57"/>
      <c r="AE1773" s="57"/>
      <c r="AF1773" s="64"/>
      <c r="AG1773" s="64"/>
      <c r="AH1773" s="64"/>
      <c r="AI1773" s="64"/>
      <c r="AJ1773" s="61"/>
      <c r="AL1773" s="62"/>
      <c r="AM1773" s="24"/>
      <c r="AS1773" s="24"/>
      <c r="AT1773" s="24"/>
      <c r="AU1773" s="24"/>
      <c r="AV1773" s="24"/>
      <c r="AW1773" s="24"/>
      <c r="AX1773" s="24"/>
      <c r="AZ1773" s="171"/>
      <c r="BA1773" s="171"/>
      <c r="BB1773" s="57"/>
      <c r="BC1773" s="203"/>
      <c r="BD1773" s="24"/>
      <c r="BE1773" s="151"/>
      <c r="BG1773" s="151"/>
      <c r="BI1773" s="151"/>
      <c r="BL1773" s="152"/>
    </row>
    <row r="1774" spans="1:64" s="169" customFormat="1">
      <c r="A1774" s="24"/>
      <c r="B1774" s="24"/>
      <c r="C1774" s="57"/>
      <c r="D1774" s="57"/>
      <c r="E1774" s="57"/>
      <c r="F1774" s="57"/>
      <c r="G1774" s="57"/>
      <c r="H1774" s="57"/>
      <c r="I1774" s="57"/>
      <c r="J1774" s="57"/>
      <c r="K1774" s="57"/>
      <c r="L1774" s="57"/>
      <c r="M1774" s="57"/>
      <c r="N1774" s="57"/>
      <c r="O1774" s="63"/>
      <c r="P1774" s="57"/>
      <c r="Q1774" s="57"/>
      <c r="R1774" s="57"/>
      <c r="S1774" s="57"/>
      <c r="T1774" s="57"/>
      <c r="U1774" s="57"/>
      <c r="V1774" s="57"/>
      <c r="W1774" s="57"/>
      <c r="X1774" s="57"/>
      <c r="Y1774" s="57"/>
      <c r="Z1774" s="57"/>
      <c r="AA1774" s="57"/>
      <c r="AB1774" s="57"/>
      <c r="AC1774" s="57"/>
      <c r="AD1774" s="57"/>
      <c r="AE1774" s="57"/>
      <c r="AF1774" s="64"/>
      <c r="AG1774" s="64"/>
      <c r="AH1774" s="64"/>
      <c r="AI1774" s="64"/>
      <c r="AJ1774" s="61"/>
      <c r="AL1774" s="62"/>
      <c r="AM1774" s="24"/>
      <c r="AS1774" s="24"/>
      <c r="AT1774" s="24"/>
      <c r="AU1774" s="24"/>
      <c r="AV1774" s="24"/>
      <c r="AW1774" s="24"/>
      <c r="AX1774" s="24"/>
      <c r="AZ1774" s="171"/>
      <c r="BA1774" s="171"/>
      <c r="BB1774" s="57"/>
      <c r="BC1774" s="203"/>
      <c r="BD1774" s="24"/>
      <c r="BE1774" s="151"/>
      <c r="BG1774" s="151"/>
      <c r="BI1774" s="151"/>
      <c r="BL1774" s="152"/>
    </row>
    <row r="1775" spans="1:64" s="169" customFormat="1">
      <c r="A1775" s="24"/>
      <c r="B1775" s="24"/>
      <c r="C1775" s="57"/>
      <c r="D1775" s="57"/>
      <c r="E1775" s="57"/>
      <c r="F1775" s="57"/>
      <c r="G1775" s="57"/>
      <c r="H1775" s="57"/>
      <c r="I1775" s="57"/>
      <c r="J1775" s="57"/>
      <c r="K1775" s="57"/>
      <c r="L1775" s="57"/>
      <c r="M1775" s="57"/>
      <c r="N1775" s="57"/>
      <c r="O1775" s="63"/>
      <c r="P1775" s="57"/>
      <c r="Q1775" s="57"/>
      <c r="R1775" s="57"/>
      <c r="S1775" s="57"/>
      <c r="T1775" s="57"/>
      <c r="U1775" s="57"/>
      <c r="V1775" s="57"/>
      <c r="W1775" s="57"/>
      <c r="X1775" s="57"/>
      <c r="Y1775" s="57"/>
      <c r="Z1775" s="57"/>
      <c r="AA1775" s="57"/>
      <c r="AB1775" s="57"/>
      <c r="AC1775" s="57"/>
      <c r="AD1775" s="57"/>
      <c r="AE1775" s="57"/>
      <c r="AF1775" s="64"/>
      <c r="AG1775" s="64"/>
      <c r="AH1775" s="64"/>
      <c r="AI1775" s="64"/>
      <c r="AJ1775" s="61"/>
      <c r="AL1775" s="62"/>
      <c r="AM1775" s="24"/>
      <c r="AS1775" s="24"/>
      <c r="AT1775" s="24"/>
      <c r="AU1775" s="24"/>
      <c r="AV1775" s="24"/>
      <c r="AW1775" s="24"/>
      <c r="AX1775" s="24"/>
      <c r="AZ1775" s="171"/>
      <c r="BA1775" s="171"/>
      <c r="BB1775" s="57"/>
      <c r="BC1775" s="203"/>
      <c r="BD1775" s="24"/>
      <c r="BE1775" s="151"/>
      <c r="BG1775" s="151"/>
      <c r="BI1775" s="151"/>
      <c r="BL1775" s="152"/>
    </row>
    <row r="1776" spans="1:64" s="169" customFormat="1">
      <c r="A1776" s="24"/>
      <c r="B1776" s="24"/>
      <c r="C1776" s="57"/>
      <c r="D1776" s="57"/>
      <c r="E1776" s="57"/>
      <c r="F1776" s="57"/>
      <c r="G1776" s="57"/>
      <c r="H1776" s="57"/>
      <c r="I1776" s="57"/>
      <c r="J1776" s="57"/>
      <c r="K1776" s="57"/>
      <c r="L1776" s="57"/>
      <c r="M1776" s="57"/>
      <c r="N1776" s="57"/>
      <c r="O1776" s="63"/>
      <c r="P1776" s="57"/>
      <c r="Q1776" s="57"/>
      <c r="R1776" s="57"/>
      <c r="S1776" s="57"/>
      <c r="T1776" s="57"/>
      <c r="U1776" s="57"/>
      <c r="V1776" s="57"/>
      <c r="W1776" s="57"/>
      <c r="X1776" s="57"/>
      <c r="Y1776" s="57"/>
      <c r="Z1776" s="57"/>
      <c r="AA1776" s="57"/>
      <c r="AB1776" s="57"/>
      <c r="AC1776" s="57"/>
      <c r="AD1776" s="57"/>
      <c r="AE1776" s="57"/>
      <c r="AF1776" s="64"/>
      <c r="AG1776" s="64"/>
      <c r="AH1776" s="64"/>
      <c r="AI1776" s="64"/>
      <c r="AJ1776" s="61"/>
      <c r="AL1776" s="62"/>
      <c r="AM1776" s="24"/>
      <c r="AS1776" s="24"/>
      <c r="AT1776" s="24"/>
      <c r="AU1776" s="24"/>
      <c r="AV1776" s="24"/>
      <c r="AW1776" s="24"/>
      <c r="AX1776" s="24"/>
      <c r="AZ1776" s="171"/>
      <c r="BA1776" s="171"/>
      <c r="BB1776" s="57"/>
      <c r="BC1776" s="203"/>
      <c r="BD1776" s="24"/>
      <c r="BE1776" s="151"/>
      <c r="BG1776" s="151"/>
      <c r="BI1776" s="151"/>
      <c r="BL1776" s="152"/>
    </row>
    <row r="1777" spans="1:64" s="169" customFormat="1">
      <c r="A1777" s="24"/>
      <c r="B1777" s="24"/>
      <c r="C1777" s="57"/>
      <c r="D1777" s="57"/>
      <c r="E1777" s="57"/>
      <c r="F1777" s="57"/>
      <c r="G1777" s="57"/>
      <c r="H1777" s="57"/>
      <c r="I1777" s="57"/>
      <c r="J1777" s="57"/>
      <c r="K1777" s="57"/>
      <c r="L1777" s="57"/>
      <c r="M1777" s="57"/>
      <c r="N1777" s="57"/>
      <c r="O1777" s="63"/>
      <c r="P1777" s="57"/>
      <c r="Q1777" s="57"/>
      <c r="R1777" s="57"/>
      <c r="S1777" s="57"/>
      <c r="T1777" s="57"/>
      <c r="U1777" s="57"/>
      <c r="V1777" s="57"/>
      <c r="W1777" s="57"/>
      <c r="X1777" s="57"/>
      <c r="Y1777" s="57"/>
      <c r="Z1777" s="57"/>
      <c r="AA1777" s="57"/>
      <c r="AB1777" s="57"/>
      <c r="AC1777" s="57"/>
      <c r="AD1777" s="57"/>
      <c r="AE1777" s="57"/>
      <c r="AF1777" s="64"/>
      <c r="AG1777" s="64"/>
      <c r="AH1777" s="64"/>
      <c r="AI1777" s="64"/>
      <c r="AJ1777" s="61"/>
      <c r="AL1777" s="62"/>
      <c r="AM1777" s="24"/>
      <c r="AS1777" s="24"/>
      <c r="AT1777" s="24"/>
      <c r="AU1777" s="24"/>
      <c r="AV1777" s="24"/>
      <c r="AW1777" s="24"/>
      <c r="AX1777" s="24"/>
      <c r="AZ1777" s="171"/>
      <c r="BA1777" s="171"/>
      <c r="BB1777" s="57"/>
      <c r="BC1777" s="203"/>
      <c r="BD1777" s="24"/>
      <c r="BE1777" s="151"/>
      <c r="BG1777" s="151"/>
      <c r="BI1777" s="151"/>
      <c r="BL1777" s="152"/>
    </row>
    <row r="1778" spans="1:64" s="169" customFormat="1">
      <c r="A1778" s="24"/>
      <c r="B1778" s="24"/>
      <c r="C1778" s="57"/>
      <c r="D1778" s="57"/>
      <c r="E1778" s="57"/>
      <c r="F1778" s="57"/>
      <c r="G1778" s="57"/>
      <c r="H1778" s="57"/>
      <c r="I1778" s="57"/>
      <c r="J1778" s="57"/>
      <c r="K1778" s="57"/>
      <c r="L1778" s="57"/>
      <c r="M1778" s="57"/>
      <c r="N1778" s="57"/>
      <c r="O1778" s="63"/>
      <c r="P1778" s="57"/>
      <c r="Q1778" s="57"/>
      <c r="R1778" s="57"/>
      <c r="S1778" s="57"/>
      <c r="T1778" s="57"/>
      <c r="U1778" s="57"/>
      <c r="V1778" s="57"/>
      <c r="W1778" s="57"/>
      <c r="X1778" s="57"/>
      <c r="Y1778" s="57"/>
      <c r="Z1778" s="57"/>
      <c r="AA1778" s="57"/>
      <c r="AB1778" s="57"/>
      <c r="AC1778" s="57"/>
      <c r="AD1778" s="57"/>
      <c r="AE1778" s="57"/>
      <c r="AF1778" s="64"/>
      <c r="AG1778" s="64"/>
      <c r="AH1778" s="64"/>
      <c r="AI1778" s="64"/>
      <c r="AJ1778" s="61"/>
      <c r="AL1778" s="62"/>
      <c r="AM1778" s="24"/>
      <c r="AS1778" s="24"/>
      <c r="AT1778" s="24"/>
      <c r="AU1778" s="24"/>
      <c r="AV1778" s="24"/>
      <c r="AW1778" s="24"/>
      <c r="AX1778" s="24"/>
      <c r="AZ1778" s="171"/>
      <c r="BA1778" s="171"/>
      <c r="BB1778" s="57"/>
      <c r="BC1778" s="203"/>
      <c r="BD1778" s="24"/>
      <c r="BE1778" s="151"/>
      <c r="BG1778" s="151"/>
      <c r="BI1778" s="151"/>
      <c r="BL1778" s="152"/>
    </row>
    <row r="1779" spans="1:64" s="169" customFormat="1">
      <c r="A1779" s="24"/>
      <c r="B1779" s="24"/>
      <c r="C1779" s="57"/>
      <c r="D1779" s="57"/>
      <c r="E1779" s="57"/>
      <c r="F1779" s="57"/>
      <c r="G1779" s="57"/>
      <c r="H1779" s="57"/>
      <c r="I1779" s="57"/>
      <c r="J1779" s="57"/>
      <c r="K1779" s="57"/>
      <c r="L1779" s="57"/>
      <c r="M1779" s="57"/>
      <c r="N1779" s="57"/>
      <c r="O1779" s="63"/>
      <c r="P1779" s="57"/>
      <c r="Q1779" s="57"/>
      <c r="R1779" s="57"/>
      <c r="S1779" s="57"/>
      <c r="T1779" s="57"/>
      <c r="U1779" s="57"/>
      <c r="V1779" s="57"/>
      <c r="W1779" s="57"/>
      <c r="X1779" s="57"/>
      <c r="Y1779" s="57"/>
      <c r="Z1779" s="57"/>
      <c r="AA1779" s="57"/>
      <c r="AB1779" s="57"/>
      <c r="AC1779" s="57"/>
      <c r="AD1779" s="57"/>
      <c r="AE1779" s="57"/>
      <c r="AF1779" s="64"/>
      <c r="AG1779" s="64"/>
      <c r="AH1779" s="64"/>
      <c r="AI1779" s="64"/>
      <c r="AJ1779" s="61"/>
      <c r="AL1779" s="62"/>
      <c r="AM1779" s="24"/>
      <c r="AS1779" s="24"/>
      <c r="AT1779" s="24"/>
      <c r="AU1779" s="24"/>
      <c r="AV1779" s="24"/>
      <c r="AW1779" s="24"/>
      <c r="AX1779" s="24"/>
      <c r="AZ1779" s="171"/>
      <c r="BA1779" s="171"/>
      <c r="BB1779" s="57"/>
      <c r="BC1779" s="203"/>
      <c r="BD1779" s="24"/>
      <c r="BE1779" s="151"/>
      <c r="BG1779" s="151"/>
      <c r="BI1779" s="151"/>
      <c r="BL1779" s="152"/>
    </row>
    <row r="1780" spans="1:64" s="169" customFormat="1">
      <c r="A1780" s="24"/>
      <c r="B1780" s="24"/>
      <c r="C1780" s="57"/>
      <c r="D1780" s="57"/>
      <c r="E1780" s="57"/>
      <c r="F1780" s="57"/>
      <c r="G1780" s="57"/>
      <c r="H1780" s="57"/>
      <c r="I1780" s="57"/>
      <c r="J1780" s="57"/>
      <c r="K1780" s="57"/>
      <c r="L1780" s="57"/>
      <c r="M1780" s="57"/>
      <c r="N1780" s="57"/>
      <c r="O1780" s="63"/>
      <c r="P1780" s="57"/>
      <c r="Q1780" s="57"/>
      <c r="R1780" s="57"/>
      <c r="S1780" s="57"/>
      <c r="T1780" s="57"/>
      <c r="U1780" s="57"/>
      <c r="V1780" s="57"/>
      <c r="W1780" s="57"/>
      <c r="X1780" s="57"/>
      <c r="Y1780" s="57"/>
      <c r="Z1780" s="57"/>
      <c r="AA1780" s="57"/>
      <c r="AB1780" s="57"/>
      <c r="AC1780" s="57"/>
      <c r="AD1780" s="57"/>
      <c r="AE1780" s="57"/>
      <c r="AF1780" s="64"/>
      <c r="AG1780" s="64"/>
      <c r="AH1780" s="64"/>
      <c r="AI1780" s="64"/>
      <c r="AJ1780" s="61"/>
      <c r="AL1780" s="62"/>
      <c r="AM1780" s="24"/>
      <c r="AS1780" s="24"/>
      <c r="AT1780" s="24"/>
      <c r="AU1780" s="24"/>
      <c r="AV1780" s="24"/>
      <c r="AW1780" s="24"/>
      <c r="AX1780" s="24"/>
      <c r="AZ1780" s="171"/>
      <c r="BA1780" s="171"/>
      <c r="BB1780" s="57"/>
      <c r="BC1780" s="203"/>
      <c r="BD1780" s="24"/>
      <c r="BE1780" s="151"/>
      <c r="BG1780" s="151"/>
      <c r="BI1780" s="151"/>
      <c r="BL1780" s="152"/>
    </row>
    <row r="1781" spans="1:64" s="169" customFormat="1">
      <c r="A1781" s="24"/>
      <c r="B1781" s="24"/>
      <c r="C1781" s="57"/>
      <c r="D1781" s="57"/>
      <c r="E1781" s="57"/>
      <c r="F1781" s="57"/>
      <c r="G1781" s="57"/>
      <c r="H1781" s="57"/>
      <c r="I1781" s="57"/>
      <c r="J1781" s="57"/>
      <c r="K1781" s="57"/>
      <c r="L1781" s="57"/>
      <c r="M1781" s="57"/>
      <c r="N1781" s="57"/>
      <c r="O1781" s="63"/>
      <c r="P1781" s="57"/>
      <c r="Q1781" s="57"/>
      <c r="R1781" s="57"/>
      <c r="S1781" s="57"/>
      <c r="T1781" s="57"/>
      <c r="U1781" s="57"/>
      <c r="V1781" s="57"/>
      <c r="W1781" s="57"/>
      <c r="X1781" s="57"/>
      <c r="Y1781" s="57"/>
      <c r="Z1781" s="57"/>
      <c r="AA1781" s="57"/>
      <c r="AB1781" s="57"/>
      <c r="AC1781" s="57"/>
      <c r="AD1781" s="57"/>
      <c r="AE1781" s="57"/>
      <c r="AF1781" s="64"/>
      <c r="AG1781" s="64"/>
      <c r="AH1781" s="64"/>
      <c r="AI1781" s="64"/>
      <c r="AJ1781" s="61"/>
      <c r="AL1781" s="62"/>
      <c r="AM1781" s="24"/>
      <c r="AS1781" s="24"/>
      <c r="AT1781" s="24"/>
      <c r="AU1781" s="24"/>
      <c r="AV1781" s="24"/>
      <c r="AW1781" s="24"/>
      <c r="AX1781" s="24"/>
      <c r="AZ1781" s="171"/>
      <c r="BA1781" s="171"/>
      <c r="BB1781" s="57"/>
      <c r="BC1781" s="203"/>
      <c r="BD1781" s="24"/>
      <c r="BE1781" s="151"/>
      <c r="BG1781" s="151"/>
      <c r="BI1781" s="151"/>
      <c r="BL1781" s="152"/>
    </row>
    <row r="1782" spans="1:64" s="169" customFormat="1">
      <c r="A1782" s="24"/>
      <c r="B1782" s="24"/>
      <c r="C1782" s="57"/>
      <c r="D1782" s="57"/>
      <c r="E1782" s="57"/>
      <c r="F1782" s="57"/>
      <c r="G1782" s="57"/>
      <c r="H1782" s="57"/>
      <c r="I1782" s="57"/>
      <c r="J1782" s="57"/>
      <c r="K1782" s="57"/>
      <c r="L1782" s="57"/>
      <c r="M1782" s="57"/>
      <c r="N1782" s="57"/>
      <c r="O1782" s="63"/>
      <c r="P1782" s="57"/>
      <c r="Q1782" s="57"/>
      <c r="R1782" s="57"/>
      <c r="S1782" s="57"/>
      <c r="T1782" s="57"/>
      <c r="U1782" s="57"/>
      <c r="V1782" s="57"/>
      <c r="W1782" s="57"/>
      <c r="X1782" s="57"/>
      <c r="Y1782" s="57"/>
      <c r="Z1782" s="57"/>
      <c r="AA1782" s="57"/>
      <c r="AB1782" s="57"/>
      <c r="AC1782" s="57"/>
      <c r="AD1782" s="57"/>
      <c r="AE1782" s="57"/>
      <c r="AF1782" s="64"/>
      <c r="AG1782" s="64"/>
      <c r="AH1782" s="64"/>
      <c r="AI1782" s="64"/>
      <c r="AJ1782" s="61"/>
      <c r="AL1782" s="62"/>
      <c r="AM1782" s="24"/>
      <c r="AS1782" s="24"/>
      <c r="AT1782" s="24"/>
      <c r="AU1782" s="24"/>
      <c r="AV1782" s="24"/>
      <c r="AW1782" s="24"/>
      <c r="AX1782" s="24"/>
      <c r="AZ1782" s="171"/>
      <c r="BA1782" s="171"/>
      <c r="BB1782" s="57"/>
      <c r="BC1782" s="203"/>
      <c r="BD1782" s="24"/>
      <c r="BE1782" s="151"/>
      <c r="BG1782" s="151"/>
      <c r="BI1782" s="151"/>
      <c r="BL1782" s="152"/>
    </row>
    <row r="1783" spans="1:64" s="169" customFormat="1">
      <c r="A1783" s="24"/>
      <c r="B1783" s="24"/>
      <c r="C1783" s="57"/>
      <c r="D1783" s="57"/>
      <c r="E1783" s="57"/>
      <c r="F1783" s="57"/>
      <c r="G1783" s="57"/>
      <c r="H1783" s="57"/>
      <c r="I1783" s="57"/>
      <c r="J1783" s="57"/>
      <c r="K1783" s="57"/>
      <c r="L1783" s="57"/>
      <c r="M1783" s="57"/>
      <c r="N1783" s="57"/>
      <c r="O1783" s="63"/>
      <c r="P1783" s="57"/>
      <c r="Q1783" s="57"/>
      <c r="R1783" s="57"/>
      <c r="S1783" s="57"/>
      <c r="T1783" s="57"/>
      <c r="U1783" s="57"/>
      <c r="V1783" s="57"/>
      <c r="W1783" s="57"/>
      <c r="X1783" s="57"/>
      <c r="Y1783" s="57"/>
      <c r="Z1783" s="57"/>
      <c r="AA1783" s="57"/>
      <c r="AB1783" s="57"/>
      <c r="AC1783" s="57"/>
      <c r="AD1783" s="57"/>
      <c r="AE1783" s="57"/>
      <c r="AF1783" s="64"/>
      <c r="AG1783" s="64"/>
      <c r="AH1783" s="64"/>
      <c r="AI1783" s="64"/>
      <c r="AJ1783" s="61"/>
      <c r="AL1783" s="62"/>
      <c r="AM1783" s="24"/>
      <c r="AS1783" s="24"/>
      <c r="AT1783" s="24"/>
      <c r="AU1783" s="24"/>
      <c r="AV1783" s="24"/>
      <c r="AW1783" s="24"/>
      <c r="AX1783" s="24"/>
      <c r="AZ1783" s="171"/>
      <c r="BA1783" s="171"/>
      <c r="BB1783" s="57"/>
      <c r="BC1783" s="203"/>
      <c r="BD1783" s="24"/>
      <c r="BE1783" s="151"/>
      <c r="BG1783" s="151"/>
      <c r="BI1783" s="151"/>
      <c r="BL1783" s="152"/>
    </row>
    <row r="1784" spans="1:64" s="169" customFormat="1">
      <c r="A1784" s="24"/>
      <c r="B1784" s="24"/>
      <c r="C1784" s="57"/>
      <c r="D1784" s="57"/>
      <c r="E1784" s="57"/>
      <c r="F1784" s="57"/>
      <c r="G1784" s="57"/>
      <c r="H1784" s="57"/>
      <c r="I1784" s="57"/>
      <c r="J1784" s="57"/>
      <c r="K1784" s="57"/>
      <c r="L1784" s="57"/>
      <c r="M1784" s="57"/>
      <c r="N1784" s="57"/>
      <c r="O1784" s="63"/>
      <c r="P1784" s="57"/>
      <c r="Q1784" s="57"/>
      <c r="R1784" s="57"/>
      <c r="S1784" s="57"/>
      <c r="T1784" s="57"/>
      <c r="U1784" s="57"/>
      <c r="V1784" s="57"/>
      <c r="W1784" s="57"/>
      <c r="X1784" s="57"/>
      <c r="Y1784" s="57"/>
      <c r="Z1784" s="57"/>
      <c r="AA1784" s="57"/>
      <c r="AB1784" s="57"/>
      <c r="AC1784" s="57"/>
      <c r="AD1784" s="57"/>
      <c r="AE1784" s="57"/>
      <c r="AF1784" s="64"/>
      <c r="AG1784" s="64"/>
      <c r="AH1784" s="64"/>
      <c r="AI1784" s="64"/>
      <c r="AJ1784" s="61"/>
      <c r="AL1784" s="62"/>
      <c r="AM1784" s="24"/>
      <c r="AS1784" s="24"/>
      <c r="AT1784" s="24"/>
      <c r="AU1784" s="24"/>
      <c r="AV1784" s="24"/>
      <c r="AW1784" s="24"/>
      <c r="AX1784" s="24"/>
      <c r="AZ1784" s="171"/>
      <c r="BA1784" s="171"/>
      <c r="BB1784" s="57"/>
      <c r="BC1784" s="203"/>
      <c r="BD1784" s="24"/>
      <c r="BE1784" s="151"/>
      <c r="BG1784" s="151"/>
      <c r="BI1784" s="151"/>
      <c r="BL1784" s="152"/>
    </row>
    <row r="1785" spans="1:64" s="169" customFormat="1">
      <c r="A1785" s="24"/>
      <c r="B1785" s="24"/>
      <c r="C1785" s="57"/>
      <c r="D1785" s="57"/>
      <c r="E1785" s="57"/>
      <c r="F1785" s="57"/>
      <c r="G1785" s="57"/>
      <c r="H1785" s="57"/>
      <c r="I1785" s="57"/>
      <c r="J1785" s="57"/>
      <c r="K1785" s="57"/>
      <c r="L1785" s="57"/>
      <c r="M1785" s="57"/>
      <c r="N1785" s="57"/>
      <c r="O1785" s="63"/>
      <c r="P1785" s="57"/>
      <c r="Q1785" s="57"/>
      <c r="R1785" s="57"/>
      <c r="S1785" s="57"/>
      <c r="T1785" s="57"/>
      <c r="U1785" s="57"/>
      <c r="V1785" s="57"/>
      <c r="W1785" s="57"/>
      <c r="X1785" s="57"/>
      <c r="Y1785" s="57"/>
      <c r="Z1785" s="57"/>
      <c r="AA1785" s="57"/>
      <c r="AB1785" s="57"/>
      <c r="AC1785" s="57"/>
      <c r="AD1785" s="57"/>
      <c r="AE1785" s="57"/>
      <c r="AF1785" s="64"/>
      <c r="AG1785" s="64"/>
      <c r="AH1785" s="64"/>
      <c r="AI1785" s="64"/>
      <c r="AJ1785" s="61"/>
      <c r="AL1785" s="62"/>
      <c r="AM1785" s="24"/>
      <c r="AS1785" s="24"/>
      <c r="AT1785" s="24"/>
      <c r="AU1785" s="24"/>
      <c r="AV1785" s="24"/>
      <c r="AW1785" s="24"/>
      <c r="AX1785" s="24"/>
      <c r="AZ1785" s="171"/>
      <c r="BA1785" s="171"/>
      <c r="BB1785" s="57"/>
      <c r="BC1785" s="203"/>
      <c r="BD1785" s="24"/>
      <c r="BE1785" s="151"/>
      <c r="BG1785" s="151"/>
      <c r="BI1785" s="151"/>
      <c r="BL1785" s="152"/>
    </row>
    <row r="1786" spans="1:64" s="169" customFormat="1">
      <c r="A1786" s="24"/>
      <c r="B1786" s="24"/>
      <c r="C1786" s="57"/>
      <c r="D1786" s="57"/>
      <c r="E1786" s="57"/>
      <c r="F1786" s="57"/>
      <c r="G1786" s="57"/>
      <c r="H1786" s="57"/>
      <c r="I1786" s="57"/>
      <c r="J1786" s="57"/>
      <c r="K1786" s="57"/>
      <c r="L1786" s="57"/>
      <c r="M1786" s="57"/>
      <c r="N1786" s="57"/>
      <c r="O1786" s="63"/>
      <c r="P1786" s="57"/>
      <c r="Q1786" s="57"/>
      <c r="R1786" s="57"/>
      <c r="S1786" s="57"/>
      <c r="T1786" s="57"/>
      <c r="U1786" s="57"/>
      <c r="V1786" s="57"/>
      <c r="W1786" s="57"/>
      <c r="X1786" s="57"/>
      <c r="Y1786" s="57"/>
      <c r="Z1786" s="57"/>
      <c r="AA1786" s="57"/>
      <c r="AB1786" s="57"/>
      <c r="AC1786" s="57"/>
      <c r="AD1786" s="57"/>
      <c r="AE1786" s="57"/>
      <c r="AF1786" s="64"/>
      <c r="AG1786" s="64"/>
      <c r="AH1786" s="64"/>
      <c r="AI1786" s="64"/>
      <c r="AJ1786" s="61"/>
      <c r="AL1786" s="62"/>
      <c r="AM1786" s="24"/>
      <c r="AS1786" s="24"/>
      <c r="AT1786" s="24"/>
      <c r="AU1786" s="24"/>
      <c r="AV1786" s="24"/>
      <c r="AW1786" s="24"/>
      <c r="AX1786" s="24"/>
      <c r="AZ1786" s="171"/>
      <c r="BA1786" s="171"/>
      <c r="BB1786" s="57"/>
      <c r="BC1786" s="203"/>
      <c r="BD1786" s="24"/>
      <c r="BE1786" s="151"/>
      <c r="BG1786" s="151"/>
      <c r="BI1786" s="151"/>
      <c r="BL1786" s="152"/>
    </row>
    <row r="1787" spans="1:64" s="169" customFormat="1">
      <c r="A1787" s="24"/>
      <c r="B1787" s="24"/>
      <c r="C1787" s="57"/>
      <c r="D1787" s="57"/>
      <c r="E1787" s="57"/>
      <c r="F1787" s="57"/>
      <c r="G1787" s="57"/>
      <c r="H1787" s="57"/>
      <c r="I1787" s="57"/>
      <c r="J1787" s="57"/>
      <c r="K1787" s="57"/>
      <c r="L1787" s="57"/>
      <c r="M1787" s="57"/>
      <c r="N1787" s="57"/>
      <c r="O1787" s="63"/>
      <c r="P1787" s="57"/>
      <c r="Q1787" s="57"/>
      <c r="R1787" s="57"/>
      <c r="S1787" s="57"/>
      <c r="T1787" s="57"/>
      <c r="U1787" s="57"/>
      <c r="V1787" s="57"/>
      <c r="W1787" s="57"/>
      <c r="X1787" s="57"/>
      <c r="Y1787" s="57"/>
      <c r="Z1787" s="57"/>
      <c r="AA1787" s="57"/>
      <c r="AB1787" s="57"/>
      <c r="AC1787" s="57"/>
      <c r="AD1787" s="57"/>
      <c r="AE1787" s="57"/>
      <c r="AF1787" s="64"/>
      <c r="AG1787" s="64"/>
      <c r="AH1787" s="64"/>
      <c r="AI1787" s="64"/>
      <c r="AJ1787" s="61"/>
      <c r="AL1787" s="62"/>
      <c r="AM1787" s="24"/>
      <c r="AS1787" s="24"/>
      <c r="AT1787" s="24"/>
      <c r="AU1787" s="24"/>
      <c r="AV1787" s="24"/>
      <c r="AW1787" s="24"/>
      <c r="AX1787" s="24"/>
      <c r="AZ1787" s="171"/>
      <c r="BA1787" s="171"/>
      <c r="BB1787" s="57"/>
      <c r="BC1787" s="203"/>
      <c r="BD1787" s="24"/>
      <c r="BE1787" s="151"/>
      <c r="BG1787" s="151"/>
      <c r="BI1787" s="151"/>
      <c r="BL1787" s="152"/>
    </row>
    <row r="1788" spans="1:64" s="169" customFormat="1">
      <c r="A1788" s="24"/>
      <c r="B1788" s="24"/>
      <c r="C1788" s="57"/>
      <c r="D1788" s="57"/>
      <c r="E1788" s="57"/>
      <c r="F1788" s="57"/>
      <c r="G1788" s="57"/>
      <c r="H1788" s="57"/>
      <c r="I1788" s="57"/>
      <c r="J1788" s="57"/>
      <c r="K1788" s="57"/>
      <c r="L1788" s="57"/>
      <c r="M1788" s="57"/>
      <c r="N1788" s="57"/>
      <c r="O1788" s="63"/>
      <c r="P1788" s="57"/>
      <c r="Q1788" s="57"/>
      <c r="R1788" s="57"/>
      <c r="S1788" s="57"/>
      <c r="T1788" s="57"/>
      <c r="U1788" s="57"/>
      <c r="V1788" s="57"/>
      <c r="W1788" s="57"/>
      <c r="X1788" s="57"/>
      <c r="Y1788" s="57"/>
      <c r="Z1788" s="57"/>
      <c r="AA1788" s="57"/>
      <c r="AB1788" s="57"/>
      <c r="AC1788" s="57"/>
      <c r="AD1788" s="57"/>
      <c r="AE1788" s="57"/>
      <c r="AF1788" s="64"/>
      <c r="AG1788" s="64"/>
      <c r="AH1788" s="64"/>
      <c r="AI1788" s="64"/>
      <c r="AJ1788" s="61"/>
      <c r="AL1788" s="62"/>
      <c r="AM1788" s="24"/>
      <c r="AS1788" s="24"/>
      <c r="AT1788" s="24"/>
      <c r="AU1788" s="24"/>
      <c r="AV1788" s="24"/>
      <c r="AW1788" s="24"/>
      <c r="AX1788" s="24"/>
      <c r="AZ1788" s="171"/>
      <c r="BA1788" s="171"/>
      <c r="BB1788" s="57"/>
      <c r="BC1788" s="203"/>
      <c r="BD1788" s="24"/>
      <c r="BE1788" s="151"/>
      <c r="BG1788" s="151"/>
      <c r="BI1788" s="151"/>
      <c r="BL1788" s="152"/>
    </row>
    <row r="1789" spans="1:64" s="169" customFormat="1">
      <c r="A1789" s="24"/>
      <c r="B1789" s="24"/>
      <c r="C1789" s="57"/>
      <c r="D1789" s="57"/>
      <c r="E1789" s="57"/>
      <c r="F1789" s="57"/>
      <c r="G1789" s="57"/>
      <c r="H1789" s="57"/>
      <c r="I1789" s="57"/>
      <c r="J1789" s="57"/>
      <c r="K1789" s="57"/>
      <c r="L1789" s="57"/>
      <c r="M1789" s="57"/>
      <c r="N1789" s="57"/>
      <c r="O1789" s="63"/>
      <c r="P1789" s="57"/>
      <c r="Q1789" s="57"/>
      <c r="R1789" s="57"/>
      <c r="S1789" s="57"/>
      <c r="T1789" s="57"/>
      <c r="U1789" s="57"/>
      <c r="V1789" s="57"/>
      <c r="W1789" s="57"/>
      <c r="X1789" s="57"/>
      <c r="Y1789" s="57"/>
      <c r="Z1789" s="57"/>
      <c r="AA1789" s="57"/>
      <c r="AB1789" s="57"/>
      <c r="AC1789" s="57"/>
      <c r="AD1789" s="57"/>
      <c r="AE1789" s="57"/>
      <c r="AF1789" s="64"/>
      <c r="AG1789" s="64"/>
      <c r="AH1789" s="64"/>
      <c r="AI1789" s="64"/>
      <c r="AJ1789" s="61"/>
      <c r="AL1789" s="62"/>
      <c r="AM1789" s="24"/>
      <c r="AS1789" s="24"/>
      <c r="AT1789" s="24"/>
      <c r="AU1789" s="24"/>
      <c r="AV1789" s="24"/>
      <c r="AW1789" s="24"/>
      <c r="AX1789" s="24"/>
      <c r="AZ1789" s="171"/>
      <c r="BA1789" s="171"/>
      <c r="BB1789" s="57"/>
      <c r="BC1789" s="203"/>
      <c r="BD1789" s="24"/>
      <c r="BE1789" s="151"/>
      <c r="BG1789" s="151"/>
      <c r="BI1789" s="151"/>
      <c r="BL1789" s="152"/>
    </row>
    <row r="1790" spans="1:64" s="169" customFormat="1">
      <c r="A1790" s="24"/>
      <c r="B1790" s="24"/>
      <c r="C1790" s="57"/>
      <c r="D1790" s="57"/>
      <c r="E1790" s="57"/>
      <c r="F1790" s="57"/>
      <c r="G1790" s="57"/>
      <c r="H1790" s="57"/>
      <c r="I1790" s="57"/>
      <c r="J1790" s="57"/>
      <c r="K1790" s="57"/>
      <c r="L1790" s="57"/>
      <c r="M1790" s="57"/>
      <c r="N1790" s="57"/>
      <c r="O1790" s="63"/>
      <c r="P1790" s="57"/>
      <c r="Q1790" s="57"/>
      <c r="R1790" s="57"/>
      <c r="S1790" s="57"/>
      <c r="T1790" s="57"/>
      <c r="U1790" s="57"/>
      <c r="V1790" s="57"/>
      <c r="W1790" s="57"/>
      <c r="X1790" s="57"/>
      <c r="Y1790" s="57"/>
      <c r="Z1790" s="57"/>
      <c r="AA1790" s="57"/>
      <c r="AB1790" s="57"/>
      <c r="AC1790" s="57"/>
      <c r="AD1790" s="57"/>
      <c r="AE1790" s="57"/>
      <c r="AF1790" s="64"/>
      <c r="AG1790" s="64"/>
      <c r="AH1790" s="64"/>
      <c r="AI1790" s="64"/>
      <c r="AJ1790" s="61"/>
      <c r="AL1790" s="62"/>
      <c r="AM1790" s="24"/>
      <c r="AS1790" s="24"/>
      <c r="AT1790" s="24"/>
      <c r="AU1790" s="24"/>
      <c r="AV1790" s="24"/>
      <c r="AW1790" s="24"/>
      <c r="AX1790" s="24"/>
      <c r="AZ1790" s="171"/>
      <c r="BA1790" s="171"/>
      <c r="BB1790" s="57"/>
      <c r="BC1790" s="203"/>
      <c r="BD1790" s="24"/>
      <c r="BE1790" s="151"/>
      <c r="BG1790" s="151"/>
      <c r="BI1790" s="151"/>
      <c r="BL1790" s="152"/>
    </row>
    <row r="1791" spans="1:64" s="169" customFormat="1">
      <c r="A1791" s="24"/>
      <c r="B1791" s="24"/>
      <c r="C1791" s="57"/>
      <c r="D1791" s="57"/>
      <c r="E1791" s="57"/>
      <c r="F1791" s="57"/>
      <c r="G1791" s="57"/>
      <c r="H1791" s="57"/>
      <c r="I1791" s="57"/>
      <c r="J1791" s="57"/>
      <c r="K1791" s="57"/>
      <c r="L1791" s="57"/>
      <c r="M1791" s="57"/>
      <c r="N1791" s="57"/>
      <c r="O1791" s="63"/>
      <c r="P1791" s="57"/>
      <c r="Q1791" s="57"/>
      <c r="R1791" s="57"/>
      <c r="S1791" s="57"/>
      <c r="T1791" s="57"/>
      <c r="U1791" s="57"/>
      <c r="V1791" s="57"/>
      <c r="W1791" s="57"/>
      <c r="X1791" s="57"/>
      <c r="Y1791" s="57"/>
      <c r="Z1791" s="57"/>
      <c r="AA1791" s="57"/>
      <c r="AB1791" s="57"/>
      <c r="AC1791" s="57"/>
      <c r="AD1791" s="57"/>
      <c r="AE1791" s="57"/>
      <c r="AF1791" s="64"/>
      <c r="AG1791" s="64"/>
      <c r="AH1791" s="64"/>
      <c r="AI1791" s="64"/>
      <c r="AJ1791" s="61"/>
      <c r="AL1791" s="62"/>
      <c r="AM1791" s="24"/>
      <c r="AS1791" s="24"/>
      <c r="AT1791" s="24"/>
      <c r="AU1791" s="24"/>
      <c r="AV1791" s="24"/>
      <c r="AW1791" s="24"/>
      <c r="AX1791" s="24"/>
      <c r="AZ1791" s="171"/>
      <c r="BA1791" s="171"/>
      <c r="BB1791" s="57"/>
      <c r="BC1791" s="203"/>
      <c r="BD1791" s="24"/>
      <c r="BE1791" s="151"/>
      <c r="BG1791" s="151"/>
      <c r="BI1791" s="151"/>
      <c r="BL1791" s="152"/>
    </row>
    <row r="1792" spans="1:64" s="169" customFormat="1">
      <c r="A1792" s="24"/>
      <c r="B1792" s="24"/>
      <c r="C1792" s="57"/>
      <c r="D1792" s="57"/>
      <c r="E1792" s="57"/>
      <c r="F1792" s="57"/>
      <c r="G1792" s="57"/>
      <c r="H1792" s="57"/>
      <c r="I1792" s="57"/>
      <c r="J1792" s="57"/>
      <c r="K1792" s="57"/>
      <c r="L1792" s="57"/>
      <c r="M1792" s="57"/>
      <c r="N1792" s="57"/>
      <c r="O1792" s="63"/>
      <c r="P1792" s="57"/>
      <c r="Q1792" s="57"/>
      <c r="R1792" s="57"/>
      <c r="S1792" s="57"/>
      <c r="T1792" s="57"/>
      <c r="U1792" s="57"/>
      <c r="V1792" s="57"/>
      <c r="W1792" s="57"/>
      <c r="X1792" s="57"/>
      <c r="Y1792" s="57"/>
      <c r="Z1792" s="57"/>
      <c r="AA1792" s="57"/>
      <c r="AB1792" s="57"/>
      <c r="AC1792" s="57"/>
      <c r="AD1792" s="57"/>
      <c r="AE1792" s="57"/>
      <c r="AF1792" s="64"/>
      <c r="AG1792" s="64"/>
      <c r="AH1792" s="64"/>
      <c r="AI1792" s="64"/>
      <c r="AJ1792" s="61"/>
      <c r="AL1792" s="62"/>
      <c r="AM1792" s="24"/>
      <c r="AS1792" s="24"/>
      <c r="AT1792" s="24"/>
      <c r="AU1792" s="24"/>
      <c r="AV1792" s="24"/>
      <c r="AW1792" s="24"/>
      <c r="AX1792" s="24"/>
      <c r="AZ1792" s="171"/>
      <c r="BA1792" s="171"/>
      <c r="BB1792" s="57"/>
      <c r="BC1792" s="203"/>
      <c r="BD1792" s="24"/>
      <c r="BE1792" s="151"/>
      <c r="BG1792" s="151"/>
      <c r="BI1792" s="151"/>
      <c r="BL1792" s="152"/>
    </row>
    <row r="1793" spans="1:64" s="169" customFormat="1">
      <c r="A1793" s="24"/>
      <c r="B1793" s="24"/>
      <c r="C1793" s="57"/>
      <c r="D1793" s="57"/>
      <c r="E1793" s="57"/>
      <c r="F1793" s="57"/>
      <c r="G1793" s="57"/>
      <c r="H1793" s="57"/>
      <c r="I1793" s="57"/>
      <c r="J1793" s="57"/>
      <c r="K1793" s="57"/>
      <c r="L1793" s="57"/>
      <c r="M1793" s="57"/>
      <c r="N1793" s="57"/>
      <c r="O1793" s="63"/>
      <c r="P1793" s="57"/>
      <c r="Q1793" s="57"/>
      <c r="R1793" s="57"/>
      <c r="S1793" s="57"/>
      <c r="T1793" s="57"/>
      <c r="U1793" s="57"/>
      <c r="V1793" s="57"/>
      <c r="W1793" s="57"/>
      <c r="X1793" s="57"/>
      <c r="Y1793" s="57"/>
      <c r="Z1793" s="57"/>
      <c r="AA1793" s="57"/>
      <c r="AB1793" s="57"/>
      <c r="AC1793" s="57"/>
      <c r="AD1793" s="57"/>
      <c r="AE1793" s="57"/>
      <c r="AF1793" s="64"/>
      <c r="AG1793" s="64"/>
      <c r="AH1793" s="64"/>
      <c r="AI1793" s="64"/>
      <c r="AJ1793" s="61"/>
      <c r="AL1793" s="62"/>
      <c r="AM1793" s="24"/>
      <c r="AS1793" s="24"/>
      <c r="AT1793" s="24"/>
      <c r="AU1793" s="24"/>
      <c r="AV1793" s="24"/>
      <c r="AW1793" s="24"/>
      <c r="AX1793" s="24"/>
      <c r="AZ1793" s="171"/>
      <c r="BA1793" s="171"/>
      <c r="BB1793" s="57"/>
      <c r="BC1793" s="203"/>
      <c r="BD1793" s="24"/>
      <c r="BE1793" s="151"/>
      <c r="BG1793" s="151"/>
      <c r="BI1793" s="151"/>
      <c r="BL1793" s="152"/>
    </row>
    <row r="1794" spans="1:64" s="169" customFormat="1">
      <c r="A1794" s="24"/>
      <c r="B1794" s="24"/>
      <c r="C1794" s="57"/>
      <c r="D1794" s="57"/>
      <c r="E1794" s="57"/>
      <c r="F1794" s="57"/>
      <c r="G1794" s="57"/>
      <c r="H1794" s="57"/>
      <c r="I1794" s="57"/>
      <c r="J1794" s="57"/>
      <c r="K1794" s="57"/>
      <c r="L1794" s="57"/>
      <c r="M1794" s="57"/>
      <c r="N1794" s="57"/>
      <c r="O1794" s="63"/>
      <c r="P1794" s="57"/>
      <c r="Q1794" s="57"/>
      <c r="R1794" s="57"/>
      <c r="S1794" s="57"/>
      <c r="T1794" s="57"/>
      <c r="U1794" s="57"/>
      <c r="V1794" s="57"/>
      <c r="W1794" s="57"/>
      <c r="X1794" s="57"/>
      <c r="Y1794" s="57"/>
      <c r="Z1794" s="57"/>
      <c r="AA1794" s="57"/>
      <c r="AB1794" s="57"/>
      <c r="AC1794" s="57"/>
      <c r="AD1794" s="57"/>
      <c r="AE1794" s="57"/>
      <c r="AF1794" s="64"/>
      <c r="AG1794" s="64"/>
      <c r="AH1794" s="64"/>
      <c r="AI1794" s="64"/>
      <c r="AJ1794" s="61"/>
      <c r="AL1794" s="62"/>
      <c r="AM1794" s="24"/>
      <c r="AS1794" s="24"/>
      <c r="AT1794" s="24"/>
      <c r="AU1794" s="24"/>
      <c r="AV1794" s="24"/>
      <c r="AW1794" s="24"/>
      <c r="AX1794" s="24"/>
      <c r="AZ1794" s="171"/>
      <c r="BA1794" s="171"/>
      <c r="BB1794" s="57"/>
      <c r="BC1794" s="203"/>
      <c r="BD1794" s="24"/>
      <c r="BE1794" s="151"/>
      <c r="BG1794" s="151"/>
      <c r="BI1794" s="151"/>
      <c r="BL1794" s="152"/>
    </row>
    <row r="1795" spans="1:64" s="169" customFormat="1">
      <c r="A1795" s="24"/>
      <c r="B1795" s="24"/>
      <c r="C1795" s="57"/>
      <c r="D1795" s="57"/>
      <c r="E1795" s="57"/>
      <c r="F1795" s="57"/>
      <c r="G1795" s="57"/>
      <c r="H1795" s="57"/>
      <c r="I1795" s="57"/>
      <c r="J1795" s="57"/>
      <c r="K1795" s="57"/>
      <c r="L1795" s="57"/>
      <c r="M1795" s="57"/>
      <c r="N1795" s="57"/>
      <c r="O1795" s="63"/>
      <c r="P1795" s="57"/>
      <c r="Q1795" s="57"/>
      <c r="R1795" s="57"/>
      <c r="S1795" s="57"/>
      <c r="T1795" s="57"/>
      <c r="U1795" s="57"/>
      <c r="V1795" s="57"/>
      <c r="W1795" s="57"/>
      <c r="X1795" s="57"/>
      <c r="Y1795" s="57"/>
      <c r="Z1795" s="57"/>
      <c r="AA1795" s="57"/>
      <c r="AB1795" s="57"/>
      <c r="AC1795" s="57"/>
      <c r="AD1795" s="57"/>
      <c r="AE1795" s="57"/>
      <c r="AF1795" s="64"/>
      <c r="AG1795" s="64"/>
      <c r="AH1795" s="64"/>
      <c r="AI1795" s="64"/>
      <c r="AJ1795" s="61"/>
      <c r="AL1795" s="62"/>
      <c r="AM1795" s="24"/>
      <c r="AS1795" s="24"/>
      <c r="AT1795" s="24"/>
      <c r="AU1795" s="24"/>
      <c r="AV1795" s="24"/>
      <c r="AW1795" s="24"/>
      <c r="AX1795" s="24"/>
      <c r="AZ1795" s="171"/>
      <c r="BA1795" s="171"/>
      <c r="BB1795" s="57"/>
      <c r="BC1795" s="203"/>
      <c r="BD1795" s="24"/>
      <c r="BE1795" s="151"/>
      <c r="BG1795" s="151"/>
      <c r="BI1795" s="151"/>
      <c r="BL1795" s="152"/>
    </row>
    <row r="1796" spans="1:64" s="169" customFormat="1">
      <c r="A1796" s="24"/>
      <c r="B1796" s="24"/>
      <c r="C1796" s="57"/>
      <c r="D1796" s="57"/>
      <c r="E1796" s="57"/>
      <c r="F1796" s="57"/>
      <c r="G1796" s="57"/>
      <c r="H1796" s="57"/>
      <c r="I1796" s="57"/>
      <c r="J1796" s="57"/>
      <c r="K1796" s="57"/>
      <c r="L1796" s="57"/>
      <c r="M1796" s="57"/>
      <c r="N1796" s="57"/>
      <c r="O1796" s="63"/>
      <c r="P1796" s="57"/>
      <c r="Q1796" s="57"/>
      <c r="R1796" s="57"/>
      <c r="S1796" s="57"/>
      <c r="T1796" s="57"/>
      <c r="U1796" s="57"/>
      <c r="V1796" s="57"/>
      <c r="W1796" s="57"/>
      <c r="X1796" s="57"/>
      <c r="Y1796" s="57"/>
      <c r="Z1796" s="57"/>
      <c r="AA1796" s="57"/>
      <c r="AB1796" s="57"/>
      <c r="AC1796" s="57"/>
      <c r="AD1796" s="57"/>
      <c r="AE1796" s="57"/>
      <c r="AF1796" s="64"/>
      <c r="AG1796" s="64"/>
      <c r="AH1796" s="64"/>
      <c r="AI1796" s="64"/>
      <c r="AJ1796" s="61"/>
      <c r="AL1796" s="62"/>
      <c r="AM1796" s="24"/>
      <c r="AS1796" s="24"/>
      <c r="AT1796" s="24"/>
      <c r="AU1796" s="24"/>
      <c r="AV1796" s="24"/>
      <c r="AW1796" s="24"/>
      <c r="AX1796" s="24"/>
      <c r="AZ1796" s="171"/>
      <c r="BA1796" s="171"/>
      <c r="BB1796" s="57"/>
      <c r="BC1796" s="203"/>
      <c r="BD1796" s="24"/>
      <c r="BE1796" s="151"/>
      <c r="BG1796" s="151"/>
      <c r="BI1796" s="151"/>
      <c r="BL1796" s="152"/>
    </row>
    <row r="1797" spans="1:64" s="169" customFormat="1">
      <c r="A1797" s="24"/>
      <c r="B1797" s="24"/>
      <c r="C1797" s="57"/>
      <c r="D1797" s="57"/>
      <c r="E1797" s="57"/>
      <c r="F1797" s="57"/>
      <c r="G1797" s="57"/>
      <c r="H1797" s="57"/>
      <c r="I1797" s="57"/>
      <c r="J1797" s="57"/>
      <c r="K1797" s="57"/>
      <c r="L1797" s="57"/>
      <c r="M1797" s="57"/>
      <c r="N1797" s="57"/>
      <c r="O1797" s="63"/>
      <c r="P1797" s="57"/>
      <c r="Q1797" s="57"/>
      <c r="R1797" s="57"/>
      <c r="S1797" s="57"/>
      <c r="T1797" s="57"/>
      <c r="U1797" s="57"/>
      <c r="V1797" s="57"/>
      <c r="W1797" s="57"/>
      <c r="X1797" s="57"/>
      <c r="Y1797" s="57"/>
      <c r="Z1797" s="57"/>
      <c r="AA1797" s="57"/>
      <c r="AB1797" s="57"/>
      <c r="AC1797" s="57"/>
      <c r="AD1797" s="57"/>
      <c r="AE1797" s="57"/>
      <c r="AF1797" s="64"/>
      <c r="AG1797" s="64"/>
      <c r="AH1797" s="64"/>
      <c r="AI1797" s="64"/>
      <c r="AJ1797" s="61"/>
      <c r="AL1797" s="62"/>
      <c r="AM1797" s="24"/>
      <c r="AS1797" s="24"/>
      <c r="AT1797" s="24"/>
      <c r="AU1797" s="24"/>
      <c r="AV1797" s="24"/>
      <c r="AW1797" s="24"/>
      <c r="AX1797" s="24"/>
      <c r="AZ1797" s="171"/>
      <c r="BA1797" s="171"/>
      <c r="BB1797" s="57"/>
      <c r="BC1797" s="203"/>
      <c r="BD1797" s="24"/>
      <c r="BE1797" s="151"/>
      <c r="BG1797" s="151"/>
      <c r="BI1797" s="151"/>
      <c r="BL1797" s="152"/>
    </row>
    <row r="1798" spans="1:64" s="169" customFormat="1">
      <c r="A1798" s="24"/>
      <c r="B1798" s="24"/>
      <c r="C1798" s="57"/>
      <c r="D1798" s="57"/>
      <c r="E1798" s="57"/>
      <c r="F1798" s="57"/>
      <c r="G1798" s="57"/>
      <c r="H1798" s="57"/>
      <c r="I1798" s="57"/>
      <c r="J1798" s="57"/>
      <c r="K1798" s="57"/>
      <c r="L1798" s="57"/>
      <c r="M1798" s="57"/>
      <c r="N1798" s="57"/>
      <c r="O1798" s="63"/>
      <c r="P1798" s="57"/>
      <c r="Q1798" s="57"/>
      <c r="R1798" s="57"/>
      <c r="S1798" s="57"/>
      <c r="T1798" s="57"/>
      <c r="U1798" s="57"/>
      <c r="V1798" s="57"/>
      <c r="W1798" s="57"/>
      <c r="X1798" s="57"/>
      <c r="Y1798" s="57"/>
      <c r="Z1798" s="57"/>
      <c r="AA1798" s="57"/>
      <c r="AB1798" s="57"/>
      <c r="AC1798" s="57"/>
      <c r="AD1798" s="57"/>
      <c r="AE1798" s="57"/>
      <c r="AF1798" s="64"/>
      <c r="AG1798" s="64"/>
      <c r="AH1798" s="64"/>
      <c r="AI1798" s="64"/>
      <c r="AJ1798" s="61"/>
      <c r="AL1798" s="62"/>
      <c r="AM1798" s="24"/>
      <c r="AS1798" s="24"/>
      <c r="AT1798" s="24"/>
      <c r="AU1798" s="24"/>
      <c r="AV1798" s="24"/>
      <c r="AW1798" s="24"/>
      <c r="AX1798" s="24"/>
      <c r="AZ1798" s="171"/>
      <c r="BA1798" s="171"/>
      <c r="BB1798" s="57"/>
      <c r="BC1798" s="203"/>
      <c r="BD1798" s="24"/>
      <c r="BE1798" s="151"/>
      <c r="BG1798" s="151"/>
      <c r="BI1798" s="151"/>
      <c r="BL1798" s="152"/>
    </row>
    <row r="1799" spans="1:64" s="169" customFormat="1">
      <c r="A1799" s="24"/>
      <c r="B1799" s="24"/>
      <c r="C1799" s="57"/>
      <c r="D1799" s="57"/>
      <c r="E1799" s="57"/>
      <c r="F1799" s="57"/>
      <c r="G1799" s="57"/>
      <c r="H1799" s="57"/>
      <c r="I1799" s="57"/>
      <c r="J1799" s="57"/>
      <c r="K1799" s="57"/>
      <c r="L1799" s="57"/>
      <c r="M1799" s="57"/>
      <c r="N1799" s="57"/>
      <c r="O1799" s="63"/>
      <c r="P1799" s="57"/>
      <c r="Q1799" s="57"/>
      <c r="R1799" s="57"/>
      <c r="S1799" s="57"/>
      <c r="T1799" s="57"/>
      <c r="U1799" s="57"/>
      <c r="V1799" s="57"/>
      <c r="W1799" s="57"/>
      <c r="X1799" s="57"/>
      <c r="Y1799" s="57"/>
      <c r="Z1799" s="57"/>
      <c r="AA1799" s="57"/>
      <c r="AB1799" s="57"/>
      <c r="AC1799" s="57"/>
      <c r="AD1799" s="57"/>
      <c r="AE1799" s="57"/>
      <c r="AF1799" s="64"/>
      <c r="AG1799" s="64"/>
      <c r="AH1799" s="64"/>
      <c r="AI1799" s="64"/>
      <c r="AJ1799" s="61"/>
      <c r="AL1799" s="62"/>
      <c r="AM1799" s="24"/>
      <c r="AS1799" s="24"/>
      <c r="AT1799" s="24"/>
      <c r="AU1799" s="24"/>
      <c r="AV1799" s="24"/>
      <c r="AW1799" s="24"/>
      <c r="AX1799" s="24"/>
      <c r="AZ1799" s="171"/>
      <c r="BA1799" s="171"/>
      <c r="BB1799" s="57"/>
      <c r="BC1799" s="203"/>
      <c r="BD1799" s="24"/>
      <c r="BE1799" s="151"/>
      <c r="BG1799" s="151"/>
      <c r="BI1799" s="151"/>
      <c r="BL1799" s="152"/>
    </row>
    <row r="1800" spans="1:64" s="169" customFormat="1">
      <c r="A1800" s="24"/>
      <c r="B1800" s="24"/>
      <c r="C1800" s="57"/>
      <c r="D1800" s="57"/>
      <c r="E1800" s="57"/>
      <c r="F1800" s="57"/>
      <c r="G1800" s="57"/>
      <c r="H1800" s="57"/>
      <c r="I1800" s="57"/>
      <c r="J1800" s="57"/>
      <c r="K1800" s="57"/>
      <c r="L1800" s="57"/>
      <c r="M1800" s="57"/>
      <c r="N1800" s="57"/>
      <c r="O1800" s="63"/>
      <c r="P1800" s="57"/>
      <c r="Q1800" s="57"/>
      <c r="R1800" s="57"/>
      <c r="S1800" s="57"/>
      <c r="T1800" s="57"/>
      <c r="U1800" s="57"/>
      <c r="V1800" s="57"/>
      <c r="W1800" s="57"/>
      <c r="X1800" s="57"/>
      <c r="Y1800" s="57"/>
      <c r="Z1800" s="57"/>
      <c r="AA1800" s="57"/>
      <c r="AB1800" s="57"/>
      <c r="AC1800" s="57"/>
      <c r="AD1800" s="57"/>
      <c r="AE1800" s="57"/>
      <c r="AF1800" s="64"/>
      <c r="AG1800" s="64"/>
      <c r="AH1800" s="64"/>
      <c r="AI1800" s="64"/>
      <c r="AJ1800" s="61"/>
      <c r="AL1800" s="62"/>
      <c r="AM1800" s="24"/>
      <c r="AS1800" s="24"/>
      <c r="AT1800" s="24"/>
      <c r="AU1800" s="24"/>
      <c r="AV1800" s="24"/>
      <c r="AW1800" s="24"/>
      <c r="AX1800" s="24"/>
      <c r="AZ1800" s="171"/>
      <c r="BA1800" s="171"/>
      <c r="BB1800" s="57"/>
      <c r="BC1800" s="203"/>
      <c r="BD1800" s="24"/>
      <c r="BE1800" s="151"/>
      <c r="BG1800" s="151"/>
      <c r="BI1800" s="151"/>
      <c r="BL1800" s="152"/>
    </row>
    <row r="1801" spans="1:64" s="169" customFormat="1">
      <c r="A1801" s="24"/>
      <c r="B1801" s="24"/>
      <c r="C1801" s="57"/>
      <c r="D1801" s="57"/>
      <c r="E1801" s="57"/>
      <c r="F1801" s="57"/>
      <c r="G1801" s="57"/>
      <c r="H1801" s="57"/>
      <c r="I1801" s="57"/>
      <c r="J1801" s="57"/>
      <c r="K1801" s="57"/>
      <c r="L1801" s="57"/>
      <c r="M1801" s="57"/>
      <c r="N1801" s="57"/>
      <c r="O1801" s="63"/>
      <c r="P1801" s="57"/>
      <c r="Q1801" s="57"/>
      <c r="R1801" s="57"/>
      <c r="S1801" s="57"/>
      <c r="T1801" s="57"/>
      <c r="U1801" s="57"/>
      <c r="V1801" s="57"/>
      <c r="W1801" s="57"/>
      <c r="X1801" s="57"/>
      <c r="Y1801" s="57"/>
      <c r="Z1801" s="57"/>
      <c r="AA1801" s="57"/>
      <c r="AB1801" s="57"/>
      <c r="AC1801" s="57"/>
      <c r="AD1801" s="57"/>
      <c r="AE1801" s="57"/>
      <c r="AF1801" s="64"/>
      <c r="AG1801" s="64"/>
      <c r="AH1801" s="64"/>
      <c r="AI1801" s="64"/>
      <c r="AJ1801" s="61"/>
      <c r="AL1801" s="62"/>
      <c r="AM1801" s="24"/>
      <c r="AS1801" s="24"/>
      <c r="AT1801" s="24"/>
      <c r="AU1801" s="24"/>
      <c r="AV1801" s="24"/>
      <c r="AW1801" s="24"/>
      <c r="AX1801" s="24"/>
      <c r="AZ1801" s="171"/>
      <c r="BA1801" s="171"/>
      <c r="BB1801" s="57"/>
      <c r="BC1801" s="203"/>
      <c r="BD1801" s="24"/>
      <c r="BE1801" s="151"/>
      <c r="BG1801" s="151"/>
      <c r="BI1801" s="151"/>
      <c r="BL1801" s="152"/>
    </row>
    <row r="1802" spans="1:64" s="169" customFormat="1">
      <c r="A1802" s="24"/>
      <c r="B1802" s="24"/>
      <c r="C1802" s="57"/>
      <c r="D1802" s="57"/>
      <c r="E1802" s="57"/>
      <c r="F1802" s="57"/>
      <c r="G1802" s="57"/>
      <c r="H1802" s="57"/>
      <c r="I1802" s="57"/>
      <c r="J1802" s="57"/>
      <c r="K1802" s="57"/>
      <c r="L1802" s="57"/>
      <c r="M1802" s="57"/>
      <c r="N1802" s="57"/>
      <c r="O1802" s="63"/>
      <c r="P1802" s="57"/>
      <c r="Q1802" s="57"/>
      <c r="R1802" s="57"/>
      <c r="S1802" s="57"/>
      <c r="T1802" s="57"/>
      <c r="U1802" s="57"/>
      <c r="V1802" s="57"/>
      <c r="W1802" s="57"/>
      <c r="X1802" s="57"/>
      <c r="Y1802" s="57"/>
      <c r="Z1802" s="57"/>
      <c r="AA1802" s="57"/>
      <c r="AB1802" s="57"/>
      <c r="AC1802" s="57"/>
      <c r="AD1802" s="57"/>
      <c r="AE1802" s="57"/>
      <c r="AF1802" s="64"/>
      <c r="AG1802" s="64"/>
      <c r="AH1802" s="64"/>
      <c r="AI1802" s="64"/>
      <c r="AJ1802" s="61"/>
      <c r="AL1802" s="62"/>
      <c r="AM1802" s="24"/>
      <c r="AS1802" s="24"/>
      <c r="AT1802" s="24"/>
      <c r="AU1802" s="24"/>
      <c r="AV1802" s="24"/>
      <c r="AW1802" s="24"/>
      <c r="AX1802" s="24"/>
      <c r="AZ1802" s="171"/>
      <c r="BA1802" s="171"/>
      <c r="BB1802" s="57"/>
      <c r="BC1802" s="203"/>
      <c r="BD1802" s="24"/>
      <c r="BE1802" s="151"/>
      <c r="BG1802" s="151"/>
      <c r="BI1802" s="151"/>
      <c r="BL1802" s="152"/>
    </row>
    <row r="1803" spans="1:64" s="169" customFormat="1">
      <c r="A1803" s="24"/>
      <c r="B1803" s="24"/>
      <c r="C1803" s="57"/>
      <c r="D1803" s="57"/>
      <c r="E1803" s="57"/>
      <c r="F1803" s="57"/>
      <c r="G1803" s="57"/>
      <c r="H1803" s="57"/>
      <c r="I1803" s="57"/>
      <c r="J1803" s="57"/>
      <c r="K1803" s="57"/>
      <c r="L1803" s="57"/>
      <c r="M1803" s="57"/>
      <c r="N1803" s="57"/>
      <c r="O1803" s="63"/>
      <c r="P1803" s="57"/>
      <c r="Q1803" s="57"/>
      <c r="R1803" s="57"/>
      <c r="S1803" s="57"/>
      <c r="T1803" s="57"/>
      <c r="U1803" s="57"/>
      <c r="V1803" s="57"/>
      <c r="W1803" s="57"/>
      <c r="X1803" s="57"/>
      <c r="Y1803" s="57"/>
      <c r="Z1803" s="57"/>
      <c r="AA1803" s="57"/>
      <c r="AB1803" s="57"/>
      <c r="AC1803" s="57"/>
      <c r="AD1803" s="57"/>
      <c r="AE1803" s="57"/>
      <c r="AF1803" s="64"/>
      <c r="AG1803" s="64"/>
      <c r="AH1803" s="64"/>
      <c r="AI1803" s="64"/>
      <c r="AJ1803" s="61"/>
      <c r="AL1803" s="62"/>
      <c r="AM1803" s="24"/>
      <c r="AS1803" s="24"/>
      <c r="AT1803" s="24"/>
      <c r="AU1803" s="24"/>
      <c r="AV1803" s="24"/>
      <c r="AW1803" s="24"/>
      <c r="AX1803" s="24"/>
      <c r="AZ1803" s="171"/>
      <c r="BA1803" s="171"/>
      <c r="BB1803" s="57"/>
      <c r="BC1803" s="203"/>
      <c r="BD1803" s="24"/>
      <c r="BE1803" s="151"/>
      <c r="BG1803" s="151"/>
      <c r="BI1803" s="151"/>
      <c r="BL1803" s="152"/>
    </row>
    <row r="1804" spans="1:64" s="169" customFormat="1">
      <c r="A1804" s="24"/>
      <c r="B1804" s="24"/>
      <c r="C1804" s="57"/>
      <c r="D1804" s="57"/>
      <c r="E1804" s="57"/>
      <c r="F1804" s="57"/>
      <c r="G1804" s="57"/>
      <c r="H1804" s="57"/>
      <c r="I1804" s="57"/>
      <c r="J1804" s="57"/>
      <c r="K1804" s="57"/>
      <c r="L1804" s="57"/>
      <c r="M1804" s="57"/>
      <c r="N1804" s="57"/>
      <c r="O1804" s="63"/>
      <c r="P1804" s="57"/>
      <c r="Q1804" s="57"/>
      <c r="R1804" s="57"/>
      <c r="S1804" s="57"/>
      <c r="T1804" s="57"/>
      <c r="U1804" s="57"/>
      <c r="V1804" s="57"/>
      <c r="W1804" s="57"/>
      <c r="X1804" s="57"/>
      <c r="Y1804" s="57"/>
      <c r="Z1804" s="57"/>
      <c r="AA1804" s="57"/>
      <c r="AB1804" s="57"/>
      <c r="AC1804" s="57"/>
      <c r="AD1804" s="57"/>
      <c r="AE1804" s="57"/>
      <c r="AF1804" s="64"/>
      <c r="AG1804" s="64"/>
      <c r="AH1804" s="64"/>
      <c r="AI1804" s="64"/>
      <c r="AJ1804" s="61"/>
      <c r="AL1804" s="62"/>
      <c r="AM1804" s="24"/>
      <c r="AS1804" s="24"/>
      <c r="AT1804" s="24"/>
      <c r="AU1804" s="24"/>
      <c r="AV1804" s="24"/>
      <c r="AW1804" s="24"/>
      <c r="AX1804" s="24"/>
      <c r="AZ1804" s="171"/>
      <c r="BA1804" s="171"/>
      <c r="BB1804" s="57"/>
      <c r="BC1804" s="203"/>
      <c r="BD1804" s="24"/>
      <c r="BE1804" s="151"/>
      <c r="BG1804" s="151"/>
      <c r="BI1804" s="151"/>
      <c r="BL1804" s="152"/>
    </row>
    <row r="1805" spans="1:64" s="169" customFormat="1">
      <c r="A1805" s="24"/>
      <c r="B1805" s="24"/>
      <c r="C1805" s="57"/>
      <c r="D1805" s="57"/>
      <c r="E1805" s="57"/>
      <c r="F1805" s="57"/>
      <c r="G1805" s="57"/>
      <c r="H1805" s="57"/>
      <c r="I1805" s="57"/>
      <c r="J1805" s="57"/>
      <c r="K1805" s="57"/>
      <c r="L1805" s="57"/>
      <c r="M1805" s="57"/>
      <c r="N1805" s="57"/>
      <c r="O1805" s="63"/>
      <c r="P1805" s="57"/>
      <c r="Q1805" s="57"/>
      <c r="R1805" s="57"/>
      <c r="S1805" s="57"/>
      <c r="T1805" s="57"/>
      <c r="U1805" s="57"/>
      <c r="V1805" s="57"/>
      <c r="W1805" s="57"/>
      <c r="X1805" s="57"/>
      <c r="Y1805" s="57"/>
      <c r="Z1805" s="57"/>
      <c r="AA1805" s="57"/>
      <c r="AB1805" s="57"/>
      <c r="AC1805" s="57"/>
      <c r="AD1805" s="57"/>
      <c r="AE1805" s="57"/>
      <c r="AF1805" s="64"/>
      <c r="AG1805" s="64"/>
      <c r="AH1805" s="64"/>
      <c r="AI1805" s="64"/>
      <c r="AJ1805" s="61"/>
      <c r="AL1805" s="62"/>
      <c r="AM1805" s="24"/>
      <c r="AS1805" s="24"/>
      <c r="AT1805" s="24"/>
      <c r="AU1805" s="24"/>
      <c r="AV1805" s="24"/>
      <c r="AW1805" s="24"/>
      <c r="AX1805" s="24"/>
      <c r="AZ1805" s="171"/>
      <c r="BA1805" s="171"/>
      <c r="BB1805" s="57"/>
      <c r="BC1805" s="203"/>
      <c r="BD1805" s="24"/>
      <c r="BE1805" s="151"/>
      <c r="BG1805" s="151"/>
      <c r="BI1805" s="151"/>
      <c r="BL1805" s="152"/>
    </row>
    <row r="1806" spans="1:64" s="169" customFormat="1">
      <c r="A1806" s="24"/>
      <c r="B1806" s="24"/>
      <c r="C1806" s="57"/>
      <c r="D1806" s="57"/>
      <c r="E1806" s="57"/>
      <c r="F1806" s="57"/>
      <c r="G1806" s="57"/>
      <c r="H1806" s="57"/>
      <c r="I1806" s="57"/>
      <c r="J1806" s="57"/>
      <c r="K1806" s="57"/>
      <c r="L1806" s="57"/>
      <c r="M1806" s="57"/>
      <c r="N1806" s="57"/>
      <c r="O1806" s="63"/>
      <c r="P1806" s="57"/>
      <c r="Q1806" s="57"/>
      <c r="R1806" s="57"/>
      <c r="S1806" s="57"/>
      <c r="T1806" s="57"/>
      <c r="U1806" s="57"/>
      <c r="V1806" s="57"/>
      <c r="W1806" s="57"/>
      <c r="X1806" s="57"/>
      <c r="Y1806" s="57"/>
      <c r="Z1806" s="57"/>
      <c r="AA1806" s="57"/>
      <c r="AB1806" s="57"/>
      <c r="AC1806" s="57"/>
      <c r="AD1806" s="57"/>
      <c r="AE1806" s="57"/>
      <c r="AF1806" s="64"/>
      <c r="AG1806" s="64"/>
      <c r="AH1806" s="64"/>
      <c r="AI1806" s="64"/>
      <c r="AJ1806" s="61"/>
      <c r="AL1806" s="62"/>
      <c r="AM1806" s="24"/>
      <c r="AS1806" s="24"/>
      <c r="AT1806" s="24"/>
      <c r="AU1806" s="24"/>
      <c r="AV1806" s="24"/>
      <c r="AW1806" s="24"/>
      <c r="AX1806" s="24"/>
      <c r="AZ1806" s="171"/>
      <c r="BA1806" s="171"/>
      <c r="BB1806" s="57"/>
      <c r="BC1806" s="203"/>
      <c r="BD1806" s="24"/>
      <c r="BE1806" s="151"/>
      <c r="BG1806" s="151"/>
      <c r="BI1806" s="151"/>
      <c r="BL1806" s="152"/>
    </row>
    <row r="1807" spans="1:64" s="169" customFormat="1">
      <c r="A1807" s="24"/>
      <c r="B1807" s="24"/>
      <c r="C1807" s="57"/>
      <c r="D1807" s="57"/>
      <c r="E1807" s="57"/>
      <c r="F1807" s="57"/>
      <c r="G1807" s="57"/>
      <c r="H1807" s="57"/>
      <c r="I1807" s="57"/>
      <c r="J1807" s="57"/>
      <c r="K1807" s="57"/>
      <c r="L1807" s="57"/>
      <c r="M1807" s="57"/>
      <c r="N1807" s="57"/>
      <c r="O1807" s="63"/>
      <c r="P1807" s="57"/>
      <c r="Q1807" s="57"/>
      <c r="R1807" s="57"/>
      <c r="S1807" s="57"/>
      <c r="T1807" s="57"/>
      <c r="U1807" s="57"/>
      <c r="V1807" s="57"/>
      <c r="W1807" s="57"/>
      <c r="X1807" s="57"/>
      <c r="Y1807" s="57"/>
      <c r="Z1807" s="57"/>
      <c r="AA1807" s="57"/>
      <c r="AB1807" s="57"/>
      <c r="AC1807" s="57"/>
      <c r="AD1807" s="57"/>
      <c r="AE1807" s="57"/>
      <c r="AF1807" s="64"/>
      <c r="AG1807" s="64"/>
      <c r="AH1807" s="64"/>
      <c r="AI1807" s="64"/>
      <c r="AJ1807" s="61"/>
      <c r="AL1807" s="62"/>
      <c r="AM1807" s="24"/>
      <c r="AS1807" s="24"/>
      <c r="AT1807" s="24"/>
      <c r="AU1807" s="24"/>
      <c r="AV1807" s="24"/>
      <c r="AW1807" s="24"/>
      <c r="AX1807" s="24"/>
      <c r="AZ1807" s="171"/>
      <c r="BA1807" s="171"/>
      <c r="BB1807" s="57"/>
      <c r="BC1807" s="203"/>
      <c r="BD1807" s="24"/>
      <c r="BE1807" s="151"/>
      <c r="BG1807" s="151"/>
      <c r="BI1807" s="151"/>
      <c r="BL1807" s="152"/>
    </row>
    <row r="1808" spans="1:64" s="169" customFormat="1">
      <c r="A1808" s="24"/>
      <c r="B1808" s="24"/>
      <c r="C1808" s="57"/>
      <c r="D1808" s="57"/>
      <c r="E1808" s="57"/>
      <c r="F1808" s="57"/>
      <c r="G1808" s="57"/>
      <c r="H1808" s="57"/>
      <c r="I1808" s="57"/>
      <c r="J1808" s="57"/>
      <c r="K1808" s="57"/>
      <c r="L1808" s="57"/>
      <c r="M1808" s="57"/>
      <c r="N1808" s="57"/>
      <c r="O1808" s="63"/>
      <c r="P1808" s="57"/>
      <c r="Q1808" s="57"/>
      <c r="R1808" s="57"/>
      <c r="S1808" s="57"/>
      <c r="T1808" s="57"/>
      <c r="U1808" s="57"/>
      <c r="V1808" s="57"/>
      <c r="W1808" s="57"/>
      <c r="X1808" s="57"/>
      <c r="Y1808" s="57"/>
      <c r="Z1808" s="57"/>
      <c r="AA1808" s="57"/>
      <c r="AB1808" s="57"/>
      <c r="AC1808" s="57"/>
      <c r="AD1808" s="57"/>
      <c r="AE1808" s="57"/>
      <c r="AF1808" s="64"/>
      <c r="AG1808" s="64"/>
      <c r="AH1808" s="64"/>
      <c r="AI1808" s="64"/>
      <c r="AJ1808" s="61"/>
      <c r="AL1808" s="62"/>
      <c r="AM1808" s="24"/>
      <c r="AS1808" s="24"/>
      <c r="AT1808" s="24"/>
      <c r="AU1808" s="24"/>
      <c r="AV1808" s="24"/>
      <c r="AW1808" s="24"/>
      <c r="AX1808" s="24"/>
      <c r="AZ1808" s="171"/>
      <c r="BA1808" s="171"/>
      <c r="BB1808" s="57"/>
      <c r="BC1808" s="203"/>
      <c r="BD1808" s="24"/>
      <c r="BE1808" s="151"/>
      <c r="BG1808" s="151"/>
      <c r="BI1808" s="151"/>
      <c r="BL1808" s="152"/>
    </row>
    <row r="1809" spans="1:64" s="169" customFormat="1">
      <c r="A1809" s="24"/>
      <c r="B1809" s="24"/>
      <c r="C1809" s="57"/>
      <c r="D1809" s="57"/>
      <c r="E1809" s="57"/>
      <c r="F1809" s="57"/>
      <c r="G1809" s="57"/>
      <c r="H1809" s="57"/>
      <c r="I1809" s="57"/>
      <c r="J1809" s="57"/>
      <c r="K1809" s="57"/>
      <c r="L1809" s="57"/>
      <c r="M1809" s="57"/>
      <c r="N1809" s="57"/>
      <c r="O1809" s="63"/>
      <c r="P1809" s="57"/>
      <c r="Q1809" s="57"/>
      <c r="R1809" s="57"/>
      <c r="S1809" s="57"/>
      <c r="T1809" s="57"/>
      <c r="U1809" s="57"/>
      <c r="V1809" s="57"/>
      <c r="W1809" s="57"/>
      <c r="X1809" s="57"/>
      <c r="Y1809" s="57"/>
      <c r="Z1809" s="57"/>
      <c r="AA1809" s="57"/>
      <c r="AB1809" s="57"/>
      <c r="AC1809" s="57"/>
      <c r="AD1809" s="57"/>
      <c r="AE1809" s="57"/>
      <c r="AF1809" s="64"/>
      <c r="AG1809" s="64"/>
      <c r="AH1809" s="64"/>
      <c r="AI1809" s="64"/>
      <c r="AJ1809" s="61"/>
      <c r="AL1809" s="62"/>
      <c r="AM1809" s="24"/>
      <c r="AS1809" s="24"/>
      <c r="AT1809" s="24"/>
      <c r="AU1809" s="24"/>
      <c r="AV1809" s="24"/>
      <c r="AW1809" s="24"/>
      <c r="AX1809" s="24"/>
      <c r="AZ1809" s="171"/>
      <c r="BA1809" s="171"/>
      <c r="BB1809" s="57"/>
      <c r="BC1809" s="203"/>
      <c r="BD1809" s="24"/>
      <c r="BE1809" s="151"/>
      <c r="BG1809" s="151"/>
      <c r="BI1809" s="151"/>
      <c r="BL1809" s="152"/>
    </row>
    <row r="1810" spans="1:64" s="169" customFormat="1">
      <c r="A1810" s="24"/>
      <c r="B1810" s="24"/>
      <c r="C1810" s="57"/>
      <c r="D1810" s="57"/>
      <c r="E1810" s="57"/>
      <c r="F1810" s="57"/>
      <c r="G1810" s="57"/>
      <c r="H1810" s="57"/>
      <c r="I1810" s="57"/>
      <c r="J1810" s="57"/>
      <c r="K1810" s="57"/>
      <c r="L1810" s="57"/>
      <c r="M1810" s="57"/>
      <c r="N1810" s="57"/>
      <c r="O1810" s="63"/>
      <c r="P1810" s="57"/>
      <c r="Q1810" s="57"/>
      <c r="R1810" s="57"/>
      <c r="S1810" s="57"/>
      <c r="T1810" s="57"/>
      <c r="U1810" s="57"/>
      <c r="V1810" s="57"/>
      <c r="W1810" s="57"/>
      <c r="X1810" s="57"/>
      <c r="Y1810" s="57"/>
      <c r="Z1810" s="57"/>
      <c r="AA1810" s="57"/>
      <c r="AB1810" s="57"/>
      <c r="AC1810" s="57"/>
      <c r="AD1810" s="57"/>
      <c r="AE1810" s="57"/>
      <c r="AF1810" s="64"/>
      <c r="AG1810" s="64"/>
      <c r="AH1810" s="64"/>
      <c r="AI1810" s="64"/>
      <c r="AJ1810" s="61"/>
      <c r="AL1810" s="62"/>
      <c r="AM1810" s="24"/>
      <c r="AS1810" s="24"/>
      <c r="AT1810" s="24"/>
      <c r="AU1810" s="24"/>
      <c r="AV1810" s="24"/>
      <c r="AW1810" s="24"/>
      <c r="AX1810" s="24"/>
      <c r="AZ1810" s="171"/>
      <c r="BA1810" s="171"/>
      <c r="BB1810" s="57"/>
      <c r="BC1810" s="203"/>
      <c r="BD1810" s="24"/>
      <c r="BE1810" s="151"/>
      <c r="BG1810" s="151"/>
      <c r="BI1810" s="151"/>
      <c r="BL1810" s="152"/>
    </row>
    <row r="1811" spans="1:64" s="169" customFormat="1">
      <c r="A1811" s="24"/>
      <c r="B1811" s="24"/>
      <c r="C1811" s="57"/>
      <c r="D1811" s="57"/>
      <c r="E1811" s="57"/>
      <c r="F1811" s="57"/>
      <c r="G1811" s="57"/>
      <c r="H1811" s="57"/>
      <c r="I1811" s="57"/>
      <c r="J1811" s="57"/>
      <c r="K1811" s="57"/>
      <c r="L1811" s="57"/>
      <c r="M1811" s="57"/>
      <c r="N1811" s="57"/>
      <c r="O1811" s="63"/>
      <c r="P1811" s="57"/>
      <c r="Q1811" s="57"/>
      <c r="R1811" s="57"/>
      <c r="S1811" s="57"/>
      <c r="T1811" s="57"/>
      <c r="U1811" s="57"/>
      <c r="V1811" s="57"/>
      <c r="W1811" s="57"/>
      <c r="X1811" s="57"/>
      <c r="Y1811" s="57"/>
      <c r="Z1811" s="57"/>
      <c r="AA1811" s="57"/>
      <c r="AB1811" s="57"/>
      <c r="AC1811" s="57"/>
      <c r="AD1811" s="57"/>
      <c r="AE1811" s="57"/>
      <c r="AF1811" s="64"/>
      <c r="AG1811" s="64"/>
      <c r="AH1811" s="64"/>
      <c r="AI1811" s="64"/>
      <c r="AJ1811" s="61"/>
      <c r="AL1811" s="62"/>
      <c r="AM1811" s="24"/>
      <c r="AS1811" s="24"/>
      <c r="AT1811" s="24"/>
      <c r="AU1811" s="24"/>
      <c r="AV1811" s="24"/>
      <c r="AW1811" s="24"/>
      <c r="AX1811" s="24"/>
      <c r="AZ1811" s="171"/>
      <c r="BA1811" s="171"/>
      <c r="BB1811" s="57"/>
      <c r="BC1811" s="203"/>
      <c r="BD1811" s="24"/>
      <c r="BE1811" s="151"/>
      <c r="BG1811" s="151"/>
      <c r="BI1811" s="151"/>
      <c r="BL1811" s="152"/>
    </row>
    <row r="1812" spans="1:64" s="169" customFormat="1">
      <c r="A1812" s="24"/>
      <c r="B1812" s="24"/>
      <c r="C1812" s="57"/>
      <c r="D1812" s="57"/>
      <c r="E1812" s="57"/>
      <c r="F1812" s="57"/>
      <c r="G1812" s="57"/>
      <c r="H1812" s="57"/>
      <c r="I1812" s="57"/>
      <c r="J1812" s="57"/>
      <c r="K1812" s="57"/>
      <c r="L1812" s="57"/>
      <c r="M1812" s="57"/>
      <c r="N1812" s="57"/>
      <c r="O1812" s="63"/>
      <c r="P1812" s="57"/>
      <c r="Q1812" s="57"/>
      <c r="R1812" s="57"/>
      <c r="S1812" s="57"/>
      <c r="T1812" s="57"/>
      <c r="U1812" s="57"/>
      <c r="V1812" s="57"/>
      <c r="W1812" s="57"/>
      <c r="X1812" s="57"/>
      <c r="Y1812" s="57"/>
      <c r="Z1812" s="57"/>
      <c r="AA1812" s="57"/>
      <c r="AB1812" s="57"/>
      <c r="AC1812" s="57"/>
      <c r="AD1812" s="57"/>
      <c r="AE1812" s="57"/>
      <c r="AF1812" s="64"/>
      <c r="AG1812" s="64"/>
      <c r="AH1812" s="64"/>
      <c r="AI1812" s="64"/>
      <c r="AJ1812" s="61"/>
      <c r="AL1812" s="62"/>
      <c r="AM1812" s="24"/>
      <c r="AS1812" s="24"/>
      <c r="AT1812" s="24"/>
      <c r="AU1812" s="24"/>
      <c r="AV1812" s="24"/>
      <c r="AW1812" s="24"/>
      <c r="AX1812" s="24"/>
      <c r="AZ1812" s="171"/>
      <c r="BA1812" s="171"/>
      <c r="BB1812" s="57"/>
      <c r="BC1812" s="203"/>
      <c r="BD1812" s="24"/>
      <c r="BE1812" s="151"/>
      <c r="BG1812" s="151"/>
      <c r="BI1812" s="151"/>
      <c r="BL1812" s="152"/>
    </row>
    <row r="1813" spans="1:64" s="169" customFormat="1">
      <c r="A1813" s="24"/>
      <c r="B1813" s="24"/>
      <c r="C1813" s="57"/>
      <c r="D1813" s="57"/>
      <c r="E1813" s="57"/>
      <c r="F1813" s="57"/>
      <c r="G1813" s="57"/>
      <c r="H1813" s="57"/>
      <c r="I1813" s="57"/>
      <c r="J1813" s="57"/>
      <c r="K1813" s="57"/>
      <c r="L1813" s="57"/>
      <c r="M1813" s="57"/>
      <c r="N1813" s="57"/>
      <c r="O1813" s="63"/>
      <c r="P1813" s="57"/>
      <c r="Q1813" s="57"/>
      <c r="R1813" s="57"/>
      <c r="S1813" s="57"/>
      <c r="T1813" s="57"/>
      <c r="U1813" s="57"/>
      <c r="V1813" s="57"/>
      <c r="W1813" s="57"/>
      <c r="X1813" s="57"/>
      <c r="Y1813" s="57"/>
      <c r="Z1813" s="57"/>
      <c r="AA1813" s="57"/>
      <c r="AB1813" s="57"/>
      <c r="AC1813" s="57"/>
      <c r="AD1813" s="57"/>
      <c r="AE1813" s="57"/>
      <c r="AF1813" s="64"/>
      <c r="AG1813" s="64"/>
      <c r="AH1813" s="64"/>
      <c r="AI1813" s="64"/>
      <c r="AJ1813" s="61"/>
      <c r="AL1813" s="62"/>
      <c r="AM1813" s="24"/>
      <c r="AS1813" s="24"/>
      <c r="AT1813" s="24"/>
      <c r="AU1813" s="24"/>
      <c r="AV1813" s="24"/>
      <c r="AW1813" s="24"/>
      <c r="AX1813" s="24"/>
      <c r="AZ1813" s="171"/>
      <c r="BA1813" s="171"/>
      <c r="BB1813" s="57"/>
      <c r="BC1813" s="203"/>
      <c r="BD1813" s="24"/>
      <c r="BE1813" s="151"/>
      <c r="BG1813" s="151"/>
      <c r="BI1813" s="151"/>
      <c r="BL1813" s="152"/>
    </row>
    <row r="1814" spans="1:64" s="169" customFormat="1">
      <c r="A1814" s="24"/>
      <c r="B1814" s="24"/>
      <c r="C1814" s="57"/>
      <c r="D1814" s="57"/>
      <c r="E1814" s="57"/>
      <c r="F1814" s="57"/>
      <c r="G1814" s="57"/>
      <c r="H1814" s="57"/>
      <c r="I1814" s="57"/>
      <c r="J1814" s="57"/>
      <c r="K1814" s="57"/>
      <c r="L1814" s="57"/>
      <c r="M1814" s="57"/>
      <c r="N1814" s="57"/>
      <c r="O1814" s="63"/>
      <c r="P1814" s="57"/>
      <c r="Q1814" s="57"/>
      <c r="R1814" s="57"/>
      <c r="S1814" s="57"/>
      <c r="T1814" s="57"/>
      <c r="U1814" s="57"/>
      <c r="V1814" s="57"/>
      <c r="W1814" s="57"/>
      <c r="X1814" s="57"/>
      <c r="Y1814" s="57"/>
      <c r="Z1814" s="57"/>
      <c r="AA1814" s="57"/>
      <c r="AB1814" s="57"/>
      <c r="AC1814" s="57"/>
      <c r="AD1814" s="57"/>
      <c r="AE1814" s="57"/>
      <c r="AF1814" s="64"/>
      <c r="AG1814" s="64"/>
      <c r="AH1814" s="64"/>
      <c r="AI1814" s="64"/>
      <c r="AJ1814" s="61"/>
      <c r="AL1814" s="62"/>
      <c r="AM1814" s="24"/>
      <c r="AS1814" s="24"/>
      <c r="AT1814" s="24"/>
      <c r="AU1814" s="24"/>
      <c r="AV1814" s="24"/>
      <c r="AW1814" s="24"/>
      <c r="AX1814" s="24"/>
      <c r="AZ1814" s="171"/>
      <c r="BA1814" s="171"/>
      <c r="BB1814" s="57"/>
      <c r="BC1814" s="203"/>
      <c r="BD1814" s="24"/>
      <c r="BE1814" s="151"/>
      <c r="BG1814" s="151"/>
      <c r="BI1814" s="151"/>
      <c r="BL1814" s="152"/>
    </row>
    <row r="1815" spans="1:64" s="169" customFormat="1">
      <c r="A1815" s="24"/>
      <c r="B1815" s="24"/>
      <c r="C1815" s="57"/>
      <c r="D1815" s="57"/>
      <c r="E1815" s="57"/>
      <c r="F1815" s="57"/>
      <c r="G1815" s="57"/>
      <c r="H1815" s="57"/>
      <c r="I1815" s="57"/>
      <c r="J1815" s="57"/>
      <c r="K1815" s="57"/>
      <c r="L1815" s="57"/>
      <c r="M1815" s="57"/>
      <c r="N1815" s="57"/>
      <c r="O1815" s="63"/>
      <c r="P1815" s="57"/>
      <c r="Q1815" s="57"/>
      <c r="R1815" s="57"/>
      <c r="S1815" s="57"/>
      <c r="T1815" s="57"/>
      <c r="U1815" s="57"/>
      <c r="V1815" s="57"/>
      <c r="W1815" s="57"/>
      <c r="X1815" s="57"/>
      <c r="Y1815" s="57"/>
      <c r="Z1815" s="57"/>
      <c r="AA1815" s="57"/>
      <c r="AB1815" s="57"/>
      <c r="AC1815" s="57"/>
      <c r="AD1815" s="57"/>
      <c r="AE1815" s="57"/>
      <c r="AF1815" s="64"/>
      <c r="AG1815" s="64"/>
      <c r="AH1815" s="64"/>
      <c r="AI1815" s="64"/>
      <c r="AJ1815" s="61"/>
      <c r="AL1815" s="62"/>
      <c r="AM1815" s="24"/>
      <c r="AS1815" s="24"/>
      <c r="AT1815" s="24"/>
      <c r="AU1815" s="24"/>
      <c r="AV1815" s="24"/>
      <c r="AW1815" s="24"/>
      <c r="AX1815" s="24"/>
      <c r="AZ1815" s="171"/>
      <c r="BA1815" s="171"/>
      <c r="BB1815" s="57"/>
      <c r="BC1815" s="203"/>
      <c r="BD1815" s="24"/>
      <c r="BE1815" s="151"/>
      <c r="BG1815" s="151"/>
      <c r="BI1815" s="151"/>
      <c r="BL1815" s="152"/>
    </row>
    <row r="1816" spans="1:64" s="169" customFormat="1">
      <c r="A1816" s="24"/>
      <c r="B1816" s="24"/>
      <c r="C1816" s="57"/>
      <c r="D1816" s="57"/>
      <c r="E1816" s="57"/>
      <c r="F1816" s="57"/>
      <c r="G1816" s="57"/>
      <c r="H1816" s="57"/>
      <c r="I1816" s="57"/>
      <c r="J1816" s="57"/>
      <c r="K1816" s="57"/>
      <c r="L1816" s="57"/>
      <c r="M1816" s="57"/>
      <c r="N1816" s="57"/>
      <c r="O1816" s="63"/>
      <c r="P1816" s="57"/>
      <c r="Q1816" s="57"/>
      <c r="R1816" s="57"/>
      <c r="S1816" s="57"/>
      <c r="T1816" s="57"/>
      <c r="U1816" s="57"/>
      <c r="V1816" s="57"/>
      <c r="W1816" s="57"/>
      <c r="X1816" s="57"/>
      <c r="Y1816" s="57"/>
      <c r="Z1816" s="57"/>
      <c r="AA1816" s="57"/>
      <c r="AB1816" s="57"/>
      <c r="AC1816" s="57"/>
      <c r="AD1816" s="57"/>
      <c r="AE1816" s="57"/>
      <c r="AF1816" s="64"/>
      <c r="AG1816" s="64"/>
      <c r="AH1816" s="64"/>
      <c r="AI1816" s="64"/>
      <c r="AJ1816" s="61"/>
      <c r="AL1816" s="62"/>
      <c r="AM1816" s="24"/>
      <c r="AS1816" s="24"/>
      <c r="AT1816" s="24"/>
      <c r="AU1816" s="24"/>
      <c r="AV1816" s="24"/>
      <c r="AW1816" s="24"/>
      <c r="AX1816" s="24"/>
      <c r="AZ1816" s="171"/>
      <c r="BA1816" s="171"/>
      <c r="BB1816" s="57"/>
      <c r="BC1816" s="203"/>
      <c r="BD1816" s="24"/>
      <c r="BE1816" s="151"/>
      <c r="BG1816" s="151"/>
      <c r="BI1816" s="151"/>
      <c r="BL1816" s="152"/>
    </row>
    <row r="1817" spans="1:64" s="169" customFormat="1">
      <c r="A1817" s="24"/>
      <c r="B1817" s="24"/>
      <c r="C1817" s="57"/>
      <c r="D1817" s="57"/>
      <c r="E1817" s="57"/>
      <c r="F1817" s="57"/>
      <c r="G1817" s="57"/>
      <c r="H1817" s="57"/>
      <c r="I1817" s="57"/>
      <c r="J1817" s="57"/>
      <c r="K1817" s="57"/>
      <c r="L1817" s="57"/>
      <c r="M1817" s="57"/>
      <c r="N1817" s="57"/>
      <c r="O1817" s="63"/>
      <c r="P1817" s="57"/>
      <c r="Q1817" s="57"/>
      <c r="R1817" s="57"/>
      <c r="S1817" s="57"/>
      <c r="T1817" s="57"/>
      <c r="U1817" s="57"/>
      <c r="V1817" s="57"/>
      <c r="W1817" s="57"/>
      <c r="X1817" s="57"/>
      <c r="Y1817" s="57"/>
      <c r="Z1817" s="57"/>
      <c r="AA1817" s="57"/>
      <c r="AB1817" s="57"/>
      <c r="AC1817" s="57"/>
      <c r="AD1817" s="57"/>
      <c r="AE1817" s="57"/>
      <c r="AF1817" s="64"/>
      <c r="AG1817" s="64"/>
      <c r="AH1817" s="64"/>
      <c r="AI1817" s="64"/>
      <c r="AJ1817" s="61"/>
      <c r="AL1817" s="62"/>
      <c r="AM1817" s="24"/>
      <c r="AS1817" s="24"/>
      <c r="AT1817" s="24"/>
      <c r="AU1817" s="24"/>
      <c r="AV1817" s="24"/>
      <c r="AW1817" s="24"/>
      <c r="AX1817" s="24"/>
      <c r="AZ1817" s="171"/>
      <c r="BA1817" s="171"/>
      <c r="BB1817" s="57"/>
      <c r="BC1817" s="203"/>
      <c r="BD1817" s="24"/>
      <c r="BE1817" s="151"/>
      <c r="BG1817" s="151"/>
      <c r="BI1817" s="151"/>
      <c r="BL1817" s="152"/>
    </row>
    <row r="1818" spans="1:64" s="169" customFormat="1">
      <c r="A1818" s="24"/>
      <c r="B1818" s="24"/>
      <c r="C1818" s="57"/>
      <c r="D1818" s="57"/>
      <c r="E1818" s="57"/>
      <c r="F1818" s="57"/>
      <c r="G1818" s="57"/>
      <c r="H1818" s="57"/>
      <c r="I1818" s="57"/>
      <c r="J1818" s="57"/>
      <c r="K1818" s="57"/>
      <c r="L1818" s="57"/>
      <c r="M1818" s="57"/>
      <c r="N1818" s="57"/>
      <c r="O1818" s="63"/>
      <c r="P1818" s="57"/>
      <c r="Q1818" s="57"/>
      <c r="R1818" s="57"/>
      <c r="S1818" s="57"/>
      <c r="T1818" s="57"/>
      <c r="U1818" s="57"/>
      <c r="V1818" s="57"/>
      <c r="W1818" s="57"/>
      <c r="X1818" s="57"/>
      <c r="Y1818" s="57"/>
      <c r="Z1818" s="57"/>
      <c r="AA1818" s="57"/>
      <c r="AB1818" s="57"/>
      <c r="AC1818" s="57"/>
      <c r="AD1818" s="57"/>
      <c r="AE1818" s="57"/>
      <c r="AF1818" s="64"/>
      <c r="AG1818" s="64"/>
      <c r="AH1818" s="64"/>
      <c r="AI1818" s="64"/>
      <c r="AJ1818" s="61"/>
      <c r="AL1818" s="62"/>
      <c r="AM1818" s="24"/>
      <c r="AS1818" s="24"/>
      <c r="AT1818" s="24"/>
      <c r="AU1818" s="24"/>
      <c r="AV1818" s="24"/>
      <c r="AW1818" s="24"/>
      <c r="AX1818" s="24"/>
      <c r="AZ1818" s="171"/>
      <c r="BA1818" s="171"/>
      <c r="BB1818" s="57"/>
      <c r="BC1818" s="203"/>
      <c r="BD1818" s="24"/>
      <c r="BE1818" s="151"/>
      <c r="BG1818" s="151"/>
      <c r="BI1818" s="151"/>
      <c r="BL1818" s="152"/>
    </row>
    <row r="1819" spans="1:64" s="169" customFormat="1">
      <c r="A1819" s="24"/>
      <c r="B1819" s="24"/>
      <c r="C1819" s="57"/>
      <c r="D1819" s="57"/>
      <c r="E1819" s="57"/>
      <c r="F1819" s="57"/>
      <c r="G1819" s="57"/>
      <c r="H1819" s="57"/>
      <c r="I1819" s="57"/>
      <c r="J1819" s="57"/>
      <c r="K1819" s="57"/>
      <c r="L1819" s="57"/>
      <c r="M1819" s="57"/>
      <c r="N1819" s="57"/>
      <c r="O1819" s="63"/>
      <c r="P1819" s="57"/>
      <c r="Q1819" s="57"/>
      <c r="R1819" s="57"/>
      <c r="S1819" s="57"/>
      <c r="T1819" s="57"/>
      <c r="U1819" s="57"/>
      <c r="V1819" s="57"/>
      <c r="W1819" s="57"/>
      <c r="X1819" s="57"/>
      <c r="Y1819" s="57"/>
      <c r="Z1819" s="57"/>
      <c r="AA1819" s="57"/>
      <c r="AB1819" s="57"/>
      <c r="AC1819" s="57"/>
      <c r="AD1819" s="57"/>
      <c r="AE1819" s="57"/>
      <c r="AF1819" s="64"/>
      <c r="AG1819" s="64"/>
      <c r="AH1819" s="64"/>
      <c r="AI1819" s="64"/>
      <c r="AJ1819" s="61"/>
      <c r="AL1819" s="62"/>
      <c r="AM1819" s="24"/>
      <c r="AS1819" s="24"/>
      <c r="AT1819" s="24"/>
      <c r="AU1819" s="24"/>
      <c r="AV1819" s="24"/>
      <c r="AW1819" s="24"/>
      <c r="AX1819" s="24"/>
      <c r="AZ1819" s="171"/>
      <c r="BA1819" s="171"/>
      <c r="BB1819" s="57"/>
      <c r="BC1819" s="203"/>
      <c r="BD1819" s="24"/>
      <c r="BE1819" s="151"/>
      <c r="BG1819" s="151"/>
      <c r="BI1819" s="151"/>
      <c r="BL1819" s="152"/>
    </row>
    <row r="1820" spans="1:64" s="169" customFormat="1">
      <c r="A1820" s="24"/>
      <c r="B1820" s="24"/>
      <c r="C1820" s="57"/>
      <c r="D1820" s="57"/>
      <c r="E1820" s="57"/>
      <c r="F1820" s="57"/>
      <c r="G1820" s="57"/>
      <c r="H1820" s="57"/>
      <c r="I1820" s="57"/>
      <c r="J1820" s="57"/>
      <c r="K1820" s="57"/>
      <c r="L1820" s="57"/>
      <c r="M1820" s="57"/>
      <c r="N1820" s="57"/>
      <c r="O1820" s="63"/>
      <c r="P1820" s="57"/>
      <c r="Q1820" s="57"/>
      <c r="R1820" s="57"/>
      <c r="S1820" s="57"/>
      <c r="T1820" s="57"/>
      <c r="U1820" s="57"/>
      <c r="V1820" s="57"/>
      <c r="W1820" s="57"/>
      <c r="X1820" s="57"/>
      <c r="Y1820" s="57"/>
      <c r="Z1820" s="57"/>
      <c r="AA1820" s="57"/>
      <c r="AB1820" s="57"/>
      <c r="AC1820" s="57"/>
      <c r="AD1820" s="57"/>
      <c r="AE1820" s="57"/>
      <c r="AF1820" s="64"/>
      <c r="AG1820" s="64"/>
      <c r="AH1820" s="64"/>
      <c r="AI1820" s="64"/>
      <c r="AJ1820" s="61"/>
      <c r="AL1820" s="62"/>
      <c r="AM1820" s="24"/>
      <c r="AS1820" s="24"/>
      <c r="AT1820" s="24"/>
      <c r="AU1820" s="24"/>
      <c r="AV1820" s="24"/>
      <c r="AW1820" s="24"/>
      <c r="AX1820" s="24"/>
      <c r="AZ1820" s="171"/>
      <c r="BA1820" s="171"/>
      <c r="BB1820" s="57"/>
      <c r="BC1820" s="203"/>
      <c r="BD1820" s="24"/>
      <c r="BE1820" s="151"/>
      <c r="BG1820" s="151"/>
      <c r="BI1820" s="151"/>
      <c r="BL1820" s="152"/>
    </row>
    <row r="1821" spans="1:64" s="169" customFormat="1">
      <c r="A1821" s="24"/>
      <c r="B1821" s="24"/>
      <c r="C1821" s="57"/>
      <c r="D1821" s="57"/>
      <c r="E1821" s="57"/>
      <c r="F1821" s="57"/>
      <c r="G1821" s="57"/>
      <c r="H1821" s="57"/>
      <c r="I1821" s="57"/>
      <c r="J1821" s="57"/>
      <c r="K1821" s="57"/>
      <c r="L1821" s="57"/>
      <c r="M1821" s="57"/>
      <c r="N1821" s="57"/>
      <c r="O1821" s="63"/>
      <c r="P1821" s="57"/>
      <c r="Q1821" s="57"/>
      <c r="R1821" s="57"/>
      <c r="S1821" s="57"/>
      <c r="T1821" s="57"/>
      <c r="U1821" s="57"/>
      <c r="V1821" s="57"/>
      <c r="W1821" s="57"/>
      <c r="X1821" s="57"/>
      <c r="Y1821" s="57"/>
      <c r="Z1821" s="57"/>
      <c r="AA1821" s="57"/>
      <c r="AB1821" s="57"/>
      <c r="AC1821" s="57"/>
      <c r="AD1821" s="57"/>
      <c r="AE1821" s="57"/>
      <c r="AF1821" s="64"/>
      <c r="AG1821" s="64"/>
      <c r="AH1821" s="64"/>
      <c r="AI1821" s="64"/>
      <c r="AJ1821" s="61"/>
      <c r="AL1821" s="62"/>
      <c r="AM1821" s="24"/>
      <c r="AS1821" s="24"/>
      <c r="AT1821" s="24"/>
      <c r="AU1821" s="24"/>
      <c r="AV1821" s="24"/>
      <c r="AW1821" s="24"/>
      <c r="AX1821" s="24"/>
      <c r="AZ1821" s="171"/>
      <c r="BA1821" s="171"/>
      <c r="BB1821" s="57"/>
      <c r="BC1821" s="203"/>
      <c r="BD1821" s="24"/>
      <c r="BE1821" s="151"/>
      <c r="BG1821" s="151"/>
      <c r="BI1821" s="151"/>
      <c r="BL1821" s="152"/>
    </row>
    <row r="1822" spans="1:64" s="169" customFormat="1">
      <c r="A1822" s="24"/>
      <c r="B1822" s="24"/>
      <c r="C1822" s="57"/>
      <c r="D1822" s="57"/>
      <c r="E1822" s="57"/>
      <c r="F1822" s="57"/>
      <c r="G1822" s="57"/>
      <c r="H1822" s="57"/>
      <c r="I1822" s="57"/>
      <c r="J1822" s="57"/>
      <c r="K1822" s="57"/>
      <c r="L1822" s="57"/>
      <c r="M1822" s="57"/>
      <c r="N1822" s="57"/>
      <c r="O1822" s="63"/>
      <c r="P1822" s="57"/>
      <c r="Q1822" s="57"/>
      <c r="R1822" s="57"/>
      <c r="S1822" s="57"/>
      <c r="T1822" s="57"/>
      <c r="U1822" s="57"/>
      <c r="V1822" s="57"/>
      <c r="W1822" s="57"/>
      <c r="X1822" s="57"/>
      <c r="Y1822" s="57"/>
      <c r="Z1822" s="57"/>
      <c r="AA1822" s="57"/>
      <c r="AB1822" s="57"/>
      <c r="AC1822" s="57"/>
      <c r="AD1822" s="57"/>
      <c r="AE1822" s="57"/>
      <c r="AF1822" s="64"/>
      <c r="AG1822" s="64"/>
      <c r="AH1822" s="64"/>
      <c r="AI1822" s="64"/>
      <c r="AJ1822" s="61"/>
      <c r="AL1822" s="62"/>
      <c r="AM1822" s="24"/>
      <c r="AS1822" s="24"/>
      <c r="AT1822" s="24"/>
      <c r="AU1822" s="24"/>
      <c r="AV1822" s="24"/>
      <c r="AW1822" s="24"/>
      <c r="AX1822" s="24"/>
      <c r="AZ1822" s="171"/>
      <c r="BA1822" s="171"/>
      <c r="BB1822" s="57"/>
      <c r="BC1822" s="203"/>
      <c r="BD1822" s="24"/>
      <c r="BE1822" s="151"/>
      <c r="BG1822" s="151"/>
      <c r="BI1822" s="151"/>
      <c r="BL1822" s="152"/>
    </row>
    <row r="1823" spans="1:64" s="169" customFormat="1">
      <c r="A1823" s="24"/>
      <c r="B1823" s="24"/>
      <c r="C1823" s="57"/>
      <c r="D1823" s="57"/>
      <c r="E1823" s="57"/>
      <c r="F1823" s="57"/>
      <c r="G1823" s="57"/>
      <c r="H1823" s="57"/>
      <c r="I1823" s="57"/>
      <c r="J1823" s="57"/>
      <c r="K1823" s="57"/>
      <c r="L1823" s="57"/>
      <c r="M1823" s="57"/>
      <c r="N1823" s="57"/>
      <c r="O1823" s="63"/>
      <c r="P1823" s="57"/>
      <c r="Q1823" s="57"/>
      <c r="R1823" s="57"/>
      <c r="S1823" s="57"/>
      <c r="T1823" s="57"/>
      <c r="U1823" s="57"/>
      <c r="V1823" s="57"/>
      <c r="W1823" s="57"/>
      <c r="X1823" s="57"/>
      <c r="Y1823" s="57"/>
      <c r="Z1823" s="57"/>
      <c r="AA1823" s="57"/>
      <c r="AB1823" s="57"/>
      <c r="AC1823" s="57"/>
      <c r="AD1823" s="57"/>
      <c r="AE1823" s="57"/>
      <c r="AF1823" s="64"/>
      <c r="AG1823" s="64"/>
      <c r="AH1823" s="64"/>
      <c r="AI1823" s="64"/>
      <c r="AJ1823" s="61"/>
      <c r="AL1823" s="62"/>
      <c r="AM1823" s="24"/>
      <c r="AS1823" s="24"/>
      <c r="AT1823" s="24"/>
      <c r="AU1823" s="24"/>
      <c r="AV1823" s="24"/>
      <c r="AW1823" s="24"/>
      <c r="AX1823" s="24"/>
      <c r="AZ1823" s="171"/>
      <c r="BA1823" s="171"/>
      <c r="BB1823" s="57"/>
      <c r="BC1823" s="203"/>
      <c r="BD1823" s="24"/>
      <c r="BE1823" s="151"/>
      <c r="BG1823" s="151"/>
      <c r="BI1823" s="151"/>
      <c r="BL1823" s="152"/>
    </row>
    <row r="1824" spans="1:64" s="169" customFormat="1">
      <c r="A1824" s="24"/>
      <c r="B1824" s="24"/>
      <c r="C1824" s="57"/>
      <c r="D1824" s="57"/>
      <c r="E1824" s="57"/>
      <c r="F1824" s="57"/>
      <c r="G1824" s="57"/>
      <c r="H1824" s="57"/>
      <c r="I1824" s="57"/>
      <c r="J1824" s="57"/>
      <c r="K1824" s="57"/>
      <c r="L1824" s="57"/>
      <c r="M1824" s="57"/>
      <c r="N1824" s="57"/>
      <c r="O1824" s="63"/>
      <c r="P1824" s="57"/>
      <c r="Q1824" s="57"/>
      <c r="R1824" s="57"/>
      <c r="S1824" s="57"/>
      <c r="T1824" s="57"/>
      <c r="U1824" s="57"/>
      <c r="V1824" s="57"/>
      <c r="W1824" s="57"/>
      <c r="X1824" s="57"/>
      <c r="Y1824" s="57"/>
      <c r="Z1824" s="57"/>
      <c r="AA1824" s="57"/>
      <c r="AB1824" s="57"/>
      <c r="AC1824" s="57"/>
      <c r="AD1824" s="57"/>
      <c r="AE1824" s="57"/>
      <c r="AF1824" s="64"/>
      <c r="AG1824" s="64"/>
      <c r="AH1824" s="64"/>
      <c r="AI1824" s="64"/>
      <c r="AJ1824" s="61"/>
      <c r="AL1824" s="62"/>
      <c r="AM1824" s="24"/>
      <c r="AS1824" s="24"/>
      <c r="AT1824" s="24"/>
      <c r="AU1824" s="24"/>
      <c r="AV1824" s="24"/>
      <c r="AW1824" s="24"/>
      <c r="AX1824" s="24"/>
      <c r="AZ1824" s="171"/>
      <c r="BA1824" s="171"/>
      <c r="BB1824" s="57"/>
      <c r="BC1824" s="203"/>
      <c r="BD1824" s="24"/>
      <c r="BE1824" s="151"/>
      <c r="BG1824" s="151"/>
      <c r="BI1824" s="151"/>
      <c r="BL1824" s="152"/>
    </row>
    <row r="1825" spans="1:64" s="169" customFormat="1">
      <c r="A1825" s="24"/>
      <c r="B1825" s="24"/>
      <c r="C1825" s="57"/>
      <c r="D1825" s="57"/>
      <c r="E1825" s="57"/>
      <c r="F1825" s="57"/>
      <c r="G1825" s="57"/>
      <c r="H1825" s="57"/>
      <c r="I1825" s="57"/>
      <c r="J1825" s="57"/>
      <c r="K1825" s="57"/>
      <c r="L1825" s="57"/>
      <c r="M1825" s="57"/>
      <c r="N1825" s="57"/>
      <c r="O1825" s="63"/>
      <c r="P1825" s="57"/>
      <c r="Q1825" s="57"/>
      <c r="R1825" s="57"/>
      <c r="S1825" s="57"/>
      <c r="T1825" s="57"/>
      <c r="U1825" s="57"/>
      <c r="V1825" s="57"/>
      <c r="W1825" s="57"/>
      <c r="X1825" s="57"/>
      <c r="Y1825" s="57"/>
      <c r="Z1825" s="57"/>
      <c r="AA1825" s="57"/>
      <c r="AB1825" s="57"/>
      <c r="AC1825" s="57"/>
      <c r="AD1825" s="57"/>
      <c r="AE1825" s="57"/>
      <c r="AF1825" s="64"/>
      <c r="AG1825" s="64"/>
      <c r="AH1825" s="64"/>
      <c r="AI1825" s="64"/>
      <c r="AJ1825" s="61"/>
      <c r="AL1825" s="62"/>
      <c r="AM1825" s="24"/>
      <c r="AS1825" s="24"/>
      <c r="AT1825" s="24"/>
      <c r="AU1825" s="24"/>
      <c r="AV1825" s="24"/>
      <c r="AW1825" s="24"/>
      <c r="AX1825" s="24"/>
      <c r="AZ1825" s="171"/>
      <c r="BA1825" s="171"/>
      <c r="BB1825" s="57"/>
      <c r="BC1825" s="203"/>
      <c r="BD1825" s="24"/>
      <c r="BE1825" s="151"/>
      <c r="BG1825" s="151"/>
      <c r="BI1825" s="151"/>
      <c r="BL1825" s="152"/>
    </row>
    <row r="1826" spans="1:64" s="169" customFormat="1">
      <c r="A1826" s="24"/>
      <c r="B1826" s="24"/>
      <c r="C1826" s="57"/>
      <c r="D1826" s="57"/>
      <c r="E1826" s="57"/>
      <c r="F1826" s="57"/>
      <c r="G1826" s="57"/>
      <c r="H1826" s="57"/>
      <c r="I1826" s="57"/>
      <c r="J1826" s="57"/>
      <c r="K1826" s="57"/>
      <c r="L1826" s="57"/>
      <c r="M1826" s="57"/>
      <c r="N1826" s="57"/>
      <c r="O1826" s="63"/>
      <c r="P1826" s="57"/>
      <c r="Q1826" s="57"/>
      <c r="R1826" s="57"/>
      <c r="S1826" s="57"/>
      <c r="T1826" s="57"/>
      <c r="U1826" s="57"/>
      <c r="V1826" s="57"/>
      <c r="W1826" s="57"/>
      <c r="X1826" s="57"/>
      <c r="Y1826" s="57"/>
      <c r="Z1826" s="57"/>
      <c r="AA1826" s="57"/>
      <c r="AB1826" s="57"/>
      <c r="AC1826" s="57"/>
      <c r="AD1826" s="57"/>
      <c r="AE1826" s="57"/>
      <c r="AF1826" s="64"/>
      <c r="AG1826" s="64"/>
      <c r="AH1826" s="64"/>
      <c r="AI1826" s="64"/>
      <c r="AJ1826" s="61"/>
      <c r="AL1826" s="62"/>
      <c r="AM1826" s="24"/>
      <c r="AS1826" s="24"/>
      <c r="AT1826" s="24"/>
      <c r="AU1826" s="24"/>
      <c r="AV1826" s="24"/>
      <c r="AW1826" s="24"/>
      <c r="AX1826" s="24"/>
      <c r="AZ1826" s="171"/>
      <c r="BA1826" s="171"/>
      <c r="BB1826" s="57"/>
      <c r="BC1826" s="203"/>
      <c r="BD1826" s="24"/>
      <c r="BE1826" s="151"/>
      <c r="BG1826" s="151"/>
      <c r="BI1826" s="151"/>
      <c r="BL1826" s="152"/>
    </row>
    <row r="1827" spans="1:64" s="169" customFormat="1">
      <c r="A1827" s="24"/>
      <c r="B1827" s="24"/>
      <c r="C1827" s="57"/>
      <c r="D1827" s="57"/>
      <c r="E1827" s="57"/>
      <c r="F1827" s="57"/>
      <c r="G1827" s="57"/>
      <c r="H1827" s="57"/>
      <c r="I1827" s="57"/>
      <c r="J1827" s="57"/>
      <c r="K1827" s="57"/>
      <c r="L1827" s="57"/>
      <c r="M1827" s="57"/>
      <c r="N1827" s="57"/>
      <c r="O1827" s="63"/>
      <c r="P1827" s="57"/>
      <c r="Q1827" s="57"/>
      <c r="R1827" s="57"/>
      <c r="S1827" s="57"/>
      <c r="T1827" s="57"/>
      <c r="U1827" s="57"/>
      <c r="V1827" s="57"/>
      <c r="W1827" s="57"/>
      <c r="X1827" s="57"/>
      <c r="Y1827" s="57"/>
      <c r="Z1827" s="57"/>
      <c r="AA1827" s="57"/>
      <c r="AB1827" s="57"/>
      <c r="AC1827" s="57"/>
      <c r="AD1827" s="57"/>
      <c r="AE1827" s="57"/>
      <c r="AF1827" s="64"/>
      <c r="AG1827" s="64"/>
      <c r="AH1827" s="64"/>
      <c r="AI1827" s="64"/>
      <c r="AJ1827" s="61"/>
      <c r="AL1827" s="62"/>
      <c r="AM1827" s="24"/>
      <c r="AS1827" s="24"/>
      <c r="AT1827" s="24"/>
      <c r="AU1827" s="24"/>
      <c r="AV1827" s="24"/>
      <c r="AW1827" s="24"/>
      <c r="AX1827" s="24"/>
      <c r="AZ1827" s="171"/>
      <c r="BA1827" s="171"/>
      <c r="BB1827" s="57"/>
      <c r="BC1827" s="203"/>
      <c r="BD1827" s="24"/>
      <c r="BE1827" s="151"/>
      <c r="BG1827" s="151"/>
      <c r="BI1827" s="151"/>
      <c r="BL1827" s="152"/>
    </row>
    <row r="1828" spans="1:64" s="169" customFormat="1">
      <c r="A1828" s="24"/>
      <c r="B1828" s="24"/>
      <c r="C1828" s="57"/>
      <c r="D1828" s="57"/>
      <c r="E1828" s="57"/>
      <c r="F1828" s="57"/>
      <c r="G1828" s="57"/>
      <c r="H1828" s="57"/>
      <c r="I1828" s="57"/>
      <c r="J1828" s="57"/>
      <c r="K1828" s="57"/>
      <c r="L1828" s="57"/>
      <c r="M1828" s="57"/>
      <c r="N1828" s="57"/>
      <c r="O1828" s="63"/>
      <c r="P1828" s="57"/>
      <c r="Q1828" s="57"/>
      <c r="R1828" s="57"/>
      <c r="S1828" s="57"/>
      <c r="T1828" s="57"/>
      <c r="U1828" s="57"/>
      <c r="V1828" s="57"/>
      <c r="W1828" s="57"/>
      <c r="X1828" s="57"/>
      <c r="Y1828" s="57"/>
      <c r="Z1828" s="57"/>
      <c r="AA1828" s="57"/>
      <c r="AB1828" s="57"/>
      <c r="AC1828" s="57"/>
      <c r="AD1828" s="57"/>
      <c r="AE1828" s="57"/>
      <c r="AF1828" s="64"/>
      <c r="AG1828" s="64"/>
      <c r="AH1828" s="64"/>
      <c r="AI1828" s="64"/>
      <c r="AJ1828" s="61"/>
      <c r="AL1828" s="62"/>
      <c r="AM1828" s="24"/>
      <c r="AS1828" s="24"/>
      <c r="AT1828" s="24"/>
      <c r="AU1828" s="24"/>
      <c r="AV1828" s="24"/>
      <c r="AW1828" s="24"/>
      <c r="AX1828" s="24"/>
      <c r="AZ1828" s="171"/>
      <c r="BA1828" s="171"/>
      <c r="BB1828" s="57"/>
      <c r="BC1828" s="203"/>
      <c r="BD1828" s="24"/>
      <c r="BE1828" s="151"/>
      <c r="BG1828" s="151"/>
      <c r="BI1828" s="151"/>
      <c r="BL1828" s="152"/>
    </row>
    <row r="1829" spans="1:64" s="169" customFormat="1">
      <c r="A1829" s="24"/>
      <c r="B1829" s="24"/>
      <c r="C1829" s="57"/>
      <c r="D1829" s="57"/>
      <c r="E1829" s="57"/>
      <c r="F1829" s="57"/>
      <c r="G1829" s="57"/>
      <c r="H1829" s="57"/>
      <c r="I1829" s="57"/>
      <c r="J1829" s="57"/>
      <c r="K1829" s="57"/>
      <c r="L1829" s="57"/>
      <c r="M1829" s="57"/>
      <c r="N1829" s="57"/>
      <c r="O1829" s="63"/>
      <c r="P1829" s="57"/>
      <c r="Q1829" s="57"/>
      <c r="R1829" s="57"/>
      <c r="S1829" s="57"/>
      <c r="T1829" s="57"/>
      <c r="U1829" s="57"/>
      <c r="V1829" s="57"/>
      <c r="W1829" s="57"/>
      <c r="X1829" s="57"/>
      <c r="Y1829" s="57"/>
      <c r="Z1829" s="57"/>
      <c r="AA1829" s="57"/>
      <c r="AB1829" s="57"/>
      <c r="AC1829" s="57"/>
      <c r="AD1829" s="57"/>
      <c r="AE1829" s="57"/>
      <c r="AF1829" s="64"/>
      <c r="AG1829" s="64"/>
      <c r="AH1829" s="64"/>
      <c r="AI1829" s="64"/>
      <c r="AJ1829" s="61"/>
      <c r="AL1829" s="62"/>
      <c r="AM1829" s="24"/>
      <c r="AS1829" s="24"/>
      <c r="AT1829" s="24"/>
      <c r="AU1829" s="24"/>
      <c r="AV1829" s="24"/>
      <c r="AW1829" s="24"/>
      <c r="AX1829" s="24"/>
      <c r="AZ1829" s="171"/>
      <c r="BA1829" s="171"/>
      <c r="BB1829" s="57"/>
      <c r="BC1829" s="203"/>
      <c r="BD1829" s="24"/>
      <c r="BE1829" s="151"/>
      <c r="BG1829" s="151"/>
      <c r="BI1829" s="151"/>
      <c r="BL1829" s="152"/>
    </row>
    <row r="1830" spans="1:64" s="169" customFormat="1">
      <c r="A1830" s="24"/>
      <c r="B1830" s="24"/>
      <c r="C1830" s="57"/>
      <c r="D1830" s="57"/>
      <c r="E1830" s="57"/>
      <c r="F1830" s="57"/>
      <c r="G1830" s="57"/>
      <c r="H1830" s="57"/>
      <c r="I1830" s="57"/>
      <c r="J1830" s="57"/>
      <c r="K1830" s="57"/>
      <c r="L1830" s="57"/>
      <c r="M1830" s="57"/>
      <c r="N1830" s="57"/>
      <c r="O1830" s="63"/>
      <c r="P1830" s="57"/>
      <c r="Q1830" s="57"/>
      <c r="R1830" s="57"/>
      <c r="S1830" s="57"/>
      <c r="T1830" s="57"/>
      <c r="U1830" s="57"/>
      <c r="V1830" s="57"/>
      <c r="W1830" s="57"/>
      <c r="X1830" s="57"/>
      <c r="Y1830" s="57"/>
      <c r="Z1830" s="57"/>
      <c r="AA1830" s="57"/>
      <c r="AB1830" s="57"/>
      <c r="AC1830" s="57"/>
      <c r="AD1830" s="57"/>
      <c r="AE1830" s="57"/>
      <c r="AF1830" s="64"/>
      <c r="AG1830" s="64"/>
      <c r="AH1830" s="64"/>
      <c r="AI1830" s="64"/>
      <c r="AJ1830" s="61"/>
      <c r="AL1830" s="62"/>
      <c r="AM1830" s="24"/>
      <c r="AS1830" s="24"/>
      <c r="AT1830" s="24"/>
      <c r="AU1830" s="24"/>
      <c r="AV1830" s="24"/>
      <c r="AW1830" s="24"/>
      <c r="AX1830" s="24"/>
      <c r="AZ1830" s="171"/>
      <c r="BA1830" s="171"/>
      <c r="BB1830" s="57"/>
      <c r="BC1830" s="203"/>
      <c r="BD1830" s="24"/>
      <c r="BE1830" s="151"/>
      <c r="BG1830" s="151"/>
      <c r="BI1830" s="151"/>
      <c r="BL1830" s="152"/>
    </row>
    <row r="1831" spans="1:64" s="169" customFormat="1">
      <c r="A1831" s="24"/>
      <c r="B1831" s="24"/>
      <c r="C1831" s="57"/>
      <c r="D1831" s="57"/>
      <c r="E1831" s="57"/>
      <c r="F1831" s="57"/>
      <c r="G1831" s="57"/>
      <c r="H1831" s="57"/>
      <c r="I1831" s="57"/>
      <c r="J1831" s="57"/>
      <c r="K1831" s="57"/>
      <c r="L1831" s="57"/>
      <c r="M1831" s="57"/>
      <c r="N1831" s="57"/>
      <c r="O1831" s="63"/>
      <c r="P1831" s="57"/>
      <c r="Q1831" s="57"/>
      <c r="R1831" s="57"/>
      <c r="S1831" s="57"/>
      <c r="T1831" s="57"/>
      <c r="U1831" s="57"/>
      <c r="V1831" s="57"/>
      <c r="W1831" s="57"/>
      <c r="X1831" s="57"/>
      <c r="Y1831" s="57"/>
      <c r="Z1831" s="57"/>
      <c r="AA1831" s="57"/>
      <c r="AB1831" s="57"/>
      <c r="AC1831" s="57"/>
      <c r="AD1831" s="57"/>
      <c r="AE1831" s="57"/>
      <c r="AF1831" s="64"/>
      <c r="AG1831" s="64"/>
      <c r="AH1831" s="64"/>
      <c r="AI1831" s="64"/>
      <c r="AJ1831" s="61"/>
      <c r="AL1831" s="62"/>
      <c r="AM1831" s="24"/>
      <c r="AS1831" s="24"/>
      <c r="AT1831" s="24"/>
      <c r="AU1831" s="24"/>
      <c r="AV1831" s="24"/>
      <c r="AW1831" s="24"/>
      <c r="AX1831" s="24"/>
      <c r="AZ1831" s="171"/>
      <c r="BA1831" s="171"/>
      <c r="BB1831" s="57"/>
      <c r="BC1831" s="203"/>
      <c r="BD1831" s="24"/>
      <c r="BE1831" s="151"/>
      <c r="BG1831" s="151"/>
      <c r="BI1831" s="151"/>
      <c r="BL1831" s="152"/>
    </row>
    <row r="1832" spans="1:64" s="169" customFormat="1">
      <c r="A1832" s="24"/>
      <c r="B1832" s="24"/>
      <c r="C1832" s="57"/>
      <c r="D1832" s="57"/>
      <c r="E1832" s="57"/>
      <c r="F1832" s="57"/>
      <c r="G1832" s="57"/>
      <c r="H1832" s="57"/>
      <c r="I1832" s="57"/>
      <c r="J1832" s="57"/>
      <c r="K1832" s="57"/>
      <c r="L1832" s="57"/>
      <c r="M1832" s="57"/>
      <c r="N1832" s="57"/>
      <c r="O1832" s="63"/>
      <c r="P1832" s="57"/>
      <c r="Q1832" s="57"/>
      <c r="R1832" s="57"/>
      <c r="S1832" s="57"/>
      <c r="T1832" s="57"/>
      <c r="U1832" s="57"/>
      <c r="V1832" s="57"/>
      <c r="W1832" s="57"/>
      <c r="X1832" s="57"/>
      <c r="Y1832" s="57"/>
      <c r="Z1832" s="57"/>
      <c r="AA1832" s="57"/>
      <c r="AB1832" s="57"/>
      <c r="AC1832" s="57"/>
      <c r="AD1832" s="57"/>
      <c r="AE1832" s="57"/>
      <c r="AF1832" s="64"/>
      <c r="AG1832" s="64"/>
      <c r="AH1832" s="64"/>
      <c r="AI1832" s="64"/>
      <c r="AJ1832" s="61"/>
      <c r="AL1832" s="62"/>
      <c r="AM1832" s="24"/>
      <c r="AS1832" s="24"/>
      <c r="AT1832" s="24"/>
      <c r="AU1832" s="24"/>
      <c r="AV1832" s="24"/>
      <c r="AW1832" s="24"/>
      <c r="AX1832" s="24"/>
      <c r="AZ1832" s="171"/>
      <c r="BA1832" s="171"/>
      <c r="BB1832" s="57"/>
      <c r="BC1832" s="203"/>
      <c r="BD1832" s="24"/>
      <c r="BE1832" s="151"/>
      <c r="BG1832" s="151"/>
      <c r="BI1832" s="151"/>
      <c r="BL1832" s="152"/>
    </row>
    <row r="1833" spans="1:64" s="169" customFormat="1">
      <c r="A1833" s="24"/>
      <c r="B1833" s="24"/>
      <c r="C1833" s="57"/>
      <c r="D1833" s="57"/>
      <c r="E1833" s="57"/>
      <c r="F1833" s="57"/>
      <c r="G1833" s="57"/>
      <c r="H1833" s="57"/>
      <c r="I1833" s="57"/>
      <c r="J1833" s="57"/>
      <c r="K1833" s="57"/>
      <c r="L1833" s="57"/>
      <c r="M1833" s="57"/>
      <c r="N1833" s="57"/>
      <c r="O1833" s="63"/>
      <c r="P1833" s="57"/>
      <c r="Q1833" s="57"/>
      <c r="R1833" s="57"/>
      <c r="S1833" s="57"/>
      <c r="T1833" s="57"/>
      <c r="U1833" s="57"/>
      <c r="V1833" s="57"/>
      <c r="W1833" s="57"/>
      <c r="X1833" s="57"/>
      <c r="Y1833" s="57"/>
      <c r="Z1833" s="57"/>
      <c r="AA1833" s="57"/>
      <c r="AB1833" s="57"/>
      <c r="AC1833" s="57"/>
      <c r="AD1833" s="57"/>
      <c r="AE1833" s="57"/>
      <c r="AF1833" s="64"/>
      <c r="AG1833" s="64"/>
      <c r="AH1833" s="64"/>
      <c r="AI1833" s="64"/>
      <c r="AJ1833" s="61"/>
      <c r="AL1833" s="62"/>
      <c r="AM1833" s="24"/>
      <c r="AS1833" s="24"/>
      <c r="AT1833" s="24"/>
      <c r="AU1833" s="24"/>
      <c r="AV1833" s="24"/>
      <c r="AW1833" s="24"/>
      <c r="AX1833" s="24"/>
      <c r="AZ1833" s="171"/>
      <c r="BA1833" s="171"/>
      <c r="BB1833" s="57"/>
      <c r="BC1833" s="203"/>
      <c r="BD1833" s="24"/>
      <c r="BE1833" s="151"/>
      <c r="BG1833" s="151"/>
      <c r="BI1833" s="151"/>
      <c r="BL1833" s="152"/>
    </row>
    <row r="1834" spans="1:64" s="169" customFormat="1">
      <c r="A1834" s="24"/>
      <c r="B1834" s="24"/>
      <c r="C1834" s="57"/>
      <c r="D1834" s="57"/>
      <c r="E1834" s="57"/>
      <c r="F1834" s="57"/>
      <c r="G1834" s="57"/>
      <c r="H1834" s="57"/>
      <c r="I1834" s="57"/>
      <c r="J1834" s="57"/>
      <c r="K1834" s="57"/>
      <c r="L1834" s="57"/>
      <c r="M1834" s="57"/>
      <c r="N1834" s="57"/>
      <c r="O1834" s="63"/>
      <c r="P1834" s="57"/>
      <c r="Q1834" s="57"/>
      <c r="R1834" s="57"/>
      <c r="S1834" s="57"/>
      <c r="T1834" s="57"/>
      <c r="U1834" s="57"/>
      <c r="V1834" s="57"/>
      <c r="W1834" s="57"/>
      <c r="X1834" s="57"/>
      <c r="Y1834" s="57"/>
      <c r="Z1834" s="57"/>
      <c r="AA1834" s="57"/>
      <c r="AB1834" s="57"/>
      <c r="AC1834" s="57"/>
      <c r="AD1834" s="57"/>
      <c r="AE1834" s="57"/>
      <c r="AF1834" s="64"/>
      <c r="AG1834" s="64"/>
      <c r="AH1834" s="64"/>
      <c r="AI1834" s="64"/>
      <c r="AJ1834" s="61"/>
      <c r="AL1834" s="62"/>
      <c r="AM1834" s="24"/>
      <c r="AS1834" s="24"/>
      <c r="AT1834" s="24"/>
      <c r="AU1834" s="24"/>
      <c r="AV1834" s="24"/>
      <c r="AW1834" s="24"/>
      <c r="AX1834" s="24"/>
      <c r="AZ1834" s="171"/>
      <c r="BA1834" s="171"/>
      <c r="BB1834" s="57"/>
      <c r="BC1834" s="203"/>
      <c r="BD1834" s="24"/>
      <c r="BE1834" s="151"/>
      <c r="BG1834" s="151"/>
      <c r="BI1834" s="151"/>
      <c r="BL1834" s="152"/>
    </row>
    <row r="1835" spans="1:64" s="169" customFormat="1">
      <c r="A1835" s="24"/>
      <c r="B1835" s="24"/>
      <c r="C1835" s="57"/>
      <c r="D1835" s="57"/>
      <c r="E1835" s="57"/>
      <c r="F1835" s="57"/>
      <c r="G1835" s="57"/>
      <c r="H1835" s="57"/>
      <c r="I1835" s="57"/>
      <c r="J1835" s="57"/>
      <c r="K1835" s="57"/>
      <c r="L1835" s="57"/>
      <c r="M1835" s="57"/>
      <c r="N1835" s="57"/>
      <c r="O1835" s="63"/>
      <c r="P1835" s="57"/>
      <c r="Q1835" s="57"/>
      <c r="R1835" s="57"/>
      <c r="S1835" s="57"/>
      <c r="T1835" s="57"/>
      <c r="U1835" s="57"/>
      <c r="V1835" s="57"/>
      <c r="W1835" s="57"/>
      <c r="X1835" s="57"/>
      <c r="Y1835" s="57"/>
      <c r="Z1835" s="57"/>
      <c r="AA1835" s="57"/>
      <c r="AB1835" s="57"/>
      <c r="AC1835" s="57"/>
      <c r="AD1835" s="57"/>
      <c r="AE1835" s="57"/>
      <c r="AF1835" s="64"/>
      <c r="AG1835" s="64"/>
      <c r="AH1835" s="64"/>
      <c r="AI1835" s="64"/>
      <c r="AJ1835" s="61"/>
      <c r="AL1835" s="62"/>
      <c r="AM1835" s="24"/>
      <c r="AS1835" s="24"/>
      <c r="AT1835" s="24"/>
      <c r="AU1835" s="24"/>
      <c r="AV1835" s="24"/>
      <c r="AW1835" s="24"/>
      <c r="AX1835" s="24"/>
      <c r="AZ1835" s="171"/>
      <c r="BA1835" s="171"/>
      <c r="BB1835" s="57"/>
      <c r="BC1835" s="203"/>
      <c r="BD1835" s="24"/>
      <c r="BE1835" s="151"/>
      <c r="BG1835" s="151"/>
      <c r="BI1835" s="151"/>
      <c r="BL1835" s="152"/>
    </row>
    <row r="1836" spans="1:64" s="169" customFormat="1">
      <c r="A1836" s="24"/>
      <c r="B1836" s="24"/>
      <c r="C1836" s="57"/>
      <c r="D1836" s="57"/>
      <c r="E1836" s="57"/>
      <c r="F1836" s="57"/>
      <c r="G1836" s="57"/>
      <c r="H1836" s="57"/>
      <c r="I1836" s="57"/>
      <c r="J1836" s="57"/>
      <c r="K1836" s="57"/>
      <c r="L1836" s="57"/>
      <c r="M1836" s="57"/>
      <c r="N1836" s="57"/>
      <c r="O1836" s="63"/>
      <c r="P1836" s="57"/>
      <c r="Q1836" s="57"/>
      <c r="R1836" s="57"/>
      <c r="S1836" s="57"/>
      <c r="T1836" s="57"/>
      <c r="U1836" s="57"/>
      <c r="V1836" s="57"/>
      <c r="W1836" s="57"/>
      <c r="X1836" s="57"/>
      <c r="Y1836" s="57"/>
      <c r="Z1836" s="57"/>
      <c r="AA1836" s="57"/>
      <c r="AB1836" s="57"/>
      <c r="AC1836" s="57"/>
      <c r="AD1836" s="57"/>
      <c r="AE1836" s="57"/>
      <c r="AF1836" s="64"/>
      <c r="AG1836" s="64"/>
      <c r="AH1836" s="64"/>
      <c r="AI1836" s="64"/>
      <c r="AJ1836" s="61"/>
      <c r="AL1836" s="62"/>
      <c r="AM1836" s="24"/>
      <c r="AS1836" s="24"/>
      <c r="AT1836" s="24"/>
      <c r="AU1836" s="24"/>
      <c r="AV1836" s="24"/>
      <c r="AW1836" s="24"/>
      <c r="AX1836" s="24"/>
      <c r="AZ1836" s="171"/>
      <c r="BA1836" s="171"/>
      <c r="BB1836" s="57"/>
      <c r="BC1836" s="203"/>
      <c r="BD1836" s="24"/>
      <c r="BE1836" s="151"/>
      <c r="BG1836" s="151"/>
      <c r="BI1836" s="151"/>
      <c r="BL1836" s="152"/>
    </row>
    <row r="1837" spans="1:64" s="169" customFormat="1">
      <c r="A1837" s="24"/>
      <c r="B1837" s="24"/>
      <c r="C1837" s="57"/>
      <c r="D1837" s="57"/>
      <c r="E1837" s="57"/>
      <c r="F1837" s="57"/>
      <c r="G1837" s="57"/>
      <c r="H1837" s="57"/>
      <c r="I1837" s="57"/>
      <c r="J1837" s="57"/>
      <c r="K1837" s="57"/>
      <c r="L1837" s="57"/>
      <c r="M1837" s="57"/>
      <c r="N1837" s="57"/>
      <c r="O1837" s="63"/>
      <c r="P1837" s="57"/>
      <c r="Q1837" s="57"/>
      <c r="R1837" s="57"/>
      <c r="S1837" s="57"/>
      <c r="T1837" s="57"/>
      <c r="U1837" s="57"/>
      <c r="V1837" s="57"/>
      <c r="W1837" s="57"/>
      <c r="X1837" s="57"/>
      <c r="Y1837" s="57"/>
      <c r="Z1837" s="57"/>
      <c r="AA1837" s="57"/>
      <c r="AB1837" s="57"/>
      <c r="AC1837" s="57"/>
      <c r="AD1837" s="57"/>
      <c r="AE1837" s="57"/>
      <c r="AF1837" s="64"/>
      <c r="AG1837" s="64"/>
      <c r="AH1837" s="64"/>
      <c r="AI1837" s="64"/>
      <c r="AJ1837" s="61"/>
      <c r="AL1837" s="62"/>
      <c r="AM1837" s="24"/>
      <c r="AS1837" s="24"/>
      <c r="AT1837" s="24"/>
      <c r="AU1837" s="24"/>
      <c r="AV1837" s="24"/>
      <c r="AW1837" s="24"/>
      <c r="AX1837" s="24"/>
      <c r="AZ1837" s="171"/>
      <c r="BA1837" s="171"/>
      <c r="BB1837" s="57"/>
      <c r="BC1837" s="203"/>
      <c r="BD1837" s="24"/>
      <c r="BE1837" s="151"/>
      <c r="BG1837" s="151"/>
      <c r="BI1837" s="151"/>
      <c r="BL1837" s="152"/>
    </row>
    <row r="1838" spans="1:64" s="169" customFormat="1">
      <c r="A1838" s="24"/>
      <c r="B1838" s="24"/>
      <c r="C1838" s="57"/>
      <c r="D1838" s="57"/>
      <c r="E1838" s="57"/>
      <c r="F1838" s="57"/>
      <c r="G1838" s="57"/>
      <c r="H1838" s="57"/>
      <c r="I1838" s="57"/>
      <c r="J1838" s="57"/>
      <c r="K1838" s="57"/>
      <c r="L1838" s="57"/>
      <c r="M1838" s="57"/>
      <c r="N1838" s="57"/>
      <c r="O1838" s="63"/>
      <c r="P1838" s="57"/>
      <c r="Q1838" s="57"/>
      <c r="R1838" s="57"/>
      <c r="S1838" s="57"/>
      <c r="T1838" s="57"/>
      <c r="U1838" s="57"/>
      <c r="V1838" s="57"/>
      <c r="W1838" s="57"/>
      <c r="X1838" s="57"/>
      <c r="Y1838" s="57"/>
      <c r="Z1838" s="57"/>
      <c r="AA1838" s="57"/>
      <c r="AB1838" s="57"/>
      <c r="AC1838" s="57"/>
      <c r="AD1838" s="57"/>
      <c r="AE1838" s="57"/>
      <c r="AF1838" s="64"/>
      <c r="AG1838" s="64"/>
      <c r="AH1838" s="64"/>
      <c r="AI1838" s="64"/>
      <c r="AJ1838" s="61"/>
      <c r="AL1838" s="62"/>
      <c r="AM1838" s="24"/>
      <c r="AS1838" s="24"/>
      <c r="AT1838" s="24"/>
      <c r="AU1838" s="24"/>
      <c r="AV1838" s="24"/>
      <c r="AW1838" s="24"/>
      <c r="AX1838" s="24"/>
      <c r="AZ1838" s="171"/>
      <c r="BA1838" s="171"/>
      <c r="BB1838" s="57"/>
      <c r="BC1838" s="203"/>
      <c r="BD1838" s="24"/>
      <c r="BE1838" s="151"/>
      <c r="BG1838" s="151"/>
      <c r="BI1838" s="151"/>
      <c r="BL1838" s="152"/>
    </row>
    <row r="1839" spans="1:64" s="169" customFormat="1">
      <c r="A1839" s="24"/>
      <c r="B1839" s="24"/>
      <c r="C1839" s="57"/>
      <c r="D1839" s="57"/>
      <c r="E1839" s="57"/>
      <c r="F1839" s="57"/>
      <c r="G1839" s="57"/>
      <c r="H1839" s="57"/>
      <c r="I1839" s="57"/>
      <c r="J1839" s="57"/>
      <c r="K1839" s="57"/>
      <c r="L1839" s="57"/>
      <c r="M1839" s="57"/>
      <c r="N1839" s="57"/>
      <c r="O1839" s="63"/>
      <c r="P1839" s="57"/>
      <c r="Q1839" s="57"/>
      <c r="R1839" s="57"/>
      <c r="S1839" s="57"/>
      <c r="T1839" s="57"/>
      <c r="U1839" s="57"/>
      <c r="V1839" s="57"/>
      <c r="W1839" s="57"/>
      <c r="X1839" s="57"/>
      <c r="Y1839" s="57"/>
      <c r="Z1839" s="57"/>
      <c r="AA1839" s="57"/>
      <c r="AB1839" s="57"/>
      <c r="AC1839" s="57"/>
      <c r="AD1839" s="57"/>
      <c r="AE1839" s="57"/>
      <c r="AF1839" s="64"/>
      <c r="AG1839" s="64"/>
      <c r="AH1839" s="64"/>
      <c r="AI1839" s="64"/>
      <c r="AJ1839" s="61"/>
      <c r="AL1839" s="62"/>
      <c r="AM1839" s="24"/>
      <c r="AS1839" s="24"/>
      <c r="AT1839" s="24"/>
      <c r="AU1839" s="24"/>
      <c r="AV1839" s="24"/>
      <c r="AW1839" s="24"/>
      <c r="AX1839" s="24"/>
      <c r="AZ1839" s="171"/>
      <c r="BA1839" s="171"/>
      <c r="BB1839" s="57"/>
      <c r="BC1839" s="203"/>
      <c r="BD1839" s="24"/>
      <c r="BE1839" s="151"/>
      <c r="BG1839" s="151"/>
      <c r="BI1839" s="151"/>
      <c r="BL1839" s="152"/>
    </row>
    <row r="1840" spans="1:64" s="169" customFormat="1">
      <c r="A1840" s="24"/>
      <c r="B1840" s="24"/>
      <c r="C1840" s="57"/>
      <c r="D1840" s="57"/>
      <c r="E1840" s="57"/>
      <c r="F1840" s="57"/>
      <c r="G1840" s="57"/>
      <c r="H1840" s="57"/>
      <c r="I1840" s="57"/>
      <c r="J1840" s="57"/>
      <c r="K1840" s="57"/>
      <c r="L1840" s="57"/>
      <c r="M1840" s="57"/>
      <c r="N1840" s="57"/>
      <c r="O1840" s="63"/>
      <c r="P1840" s="57"/>
      <c r="Q1840" s="57"/>
      <c r="R1840" s="57"/>
      <c r="S1840" s="57"/>
      <c r="T1840" s="57"/>
      <c r="U1840" s="57"/>
      <c r="V1840" s="57"/>
      <c r="W1840" s="57"/>
      <c r="X1840" s="57"/>
      <c r="Y1840" s="57"/>
      <c r="Z1840" s="57"/>
      <c r="AA1840" s="57"/>
      <c r="AB1840" s="57"/>
      <c r="AC1840" s="57"/>
      <c r="AD1840" s="57"/>
      <c r="AE1840" s="57"/>
      <c r="AF1840" s="64"/>
      <c r="AG1840" s="64"/>
      <c r="AH1840" s="64"/>
      <c r="AI1840" s="64"/>
      <c r="AJ1840" s="61"/>
      <c r="AL1840" s="62"/>
      <c r="AM1840" s="24"/>
      <c r="AS1840" s="24"/>
      <c r="AT1840" s="24"/>
      <c r="AU1840" s="24"/>
      <c r="AV1840" s="24"/>
      <c r="AW1840" s="24"/>
      <c r="AX1840" s="24"/>
      <c r="AZ1840" s="171"/>
      <c r="BA1840" s="171"/>
      <c r="BB1840" s="57"/>
      <c r="BC1840" s="203"/>
      <c r="BD1840" s="24"/>
      <c r="BE1840" s="151"/>
      <c r="BG1840" s="151"/>
      <c r="BI1840" s="151"/>
      <c r="BL1840" s="152"/>
    </row>
    <row r="1841" spans="1:64" s="169" customFormat="1">
      <c r="A1841" s="24"/>
      <c r="B1841" s="24"/>
      <c r="C1841" s="57"/>
      <c r="D1841" s="57"/>
      <c r="E1841" s="57"/>
      <c r="F1841" s="57"/>
      <c r="G1841" s="57"/>
      <c r="H1841" s="57"/>
      <c r="I1841" s="57"/>
      <c r="J1841" s="57"/>
      <c r="K1841" s="57"/>
      <c r="L1841" s="57"/>
      <c r="M1841" s="57"/>
      <c r="N1841" s="57"/>
      <c r="O1841" s="63"/>
      <c r="P1841" s="57"/>
      <c r="Q1841" s="57"/>
      <c r="R1841" s="57"/>
      <c r="S1841" s="57"/>
      <c r="T1841" s="57"/>
      <c r="U1841" s="57"/>
      <c r="V1841" s="57"/>
      <c r="W1841" s="57"/>
      <c r="X1841" s="57"/>
      <c r="Y1841" s="57"/>
      <c r="Z1841" s="57"/>
      <c r="AA1841" s="57"/>
      <c r="AB1841" s="57"/>
      <c r="AC1841" s="57"/>
      <c r="AD1841" s="57"/>
      <c r="AE1841" s="57"/>
      <c r="AF1841" s="64"/>
      <c r="AG1841" s="64"/>
      <c r="AH1841" s="64"/>
      <c r="AI1841" s="64"/>
      <c r="AJ1841" s="61"/>
      <c r="AL1841" s="62"/>
      <c r="AM1841" s="24"/>
      <c r="AS1841" s="24"/>
      <c r="AT1841" s="24"/>
      <c r="AU1841" s="24"/>
      <c r="AV1841" s="24"/>
      <c r="AW1841" s="24"/>
      <c r="AX1841" s="24"/>
      <c r="AZ1841" s="171"/>
      <c r="BA1841" s="171"/>
      <c r="BB1841" s="57"/>
      <c r="BC1841" s="203"/>
      <c r="BD1841" s="24"/>
      <c r="BE1841" s="151"/>
      <c r="BG1841" s="151"/>
      <c r="BI1841" s="151"/>
      <c r="BL1841" s="152"/>
    </row>
    <row r="1842" spans="1:64" s="169" customFormat="1">
      <c r="A1842" s="24"/>
      <c r="B1842" s="24"/>
      <c r="C1842" s="57"/>
      <c r="D1842" s="57"/>
      <c r="E1842" s="57"/>
      <c r="F1842" s="57"/>
      <c r="G1842" s="57"/>
      <c r="H1842" s="57"/>
      <c r="I1842" s="57"/>
      <c r="J1842" s="57"/>
      <c r="K1842" s="57"/>
      <c r="L1842" s="57"/>
      <c r="M1842" s="57"/>
      <c r="N1842" s="57"/>
      <c r="O1842" s="63"/>
      <c r="P1842" s="57"/>
      <c r="Q1842" s="57"/>
      <c r="R1842" s="57"/>
      <c r="S1842" s="57"/>
      <c r="T1842" s="57"/>
      <c r="U1842" s="57"/>
      <c r="V1842" s="57"/>
      <c r="W1842" s="57"/>
      <c r="X1842" s="57"/>
      <c r="Y1842" s="57"/>
      <c r="Z1842" s="57"/>
      <c r="AA1842" s="57"/>
      <c r="AB1842" s="57"/>
      <c r="AC1842" s="57"/>
      <c r="AD1842" s="57"/>
      <c r="AE1842" s="57"/>
      <c r="AF1842" s="64"/>
      <c r="AG1842" s="64"/>
      <c r="AH1842" s="64"/>
      <c r="AI1842" s="64"/>
      <c r="AJ1842" s="61"/>
      <c r="AL1842" s="62"/>
      <c r="AM1842" s="24"/>
      <c r="AS1842" s="24"/>
      <c r="AT1842" s="24"/>
      <c r="AU1842" s="24"/>
      <c r="AV1842" s="24"/>
      <c r="AW1842" s="24"/>
      <c r="AX1842" s="24"/>
      <c r="AZ1842" s="171"/>
      <c r="BA1842" s="171"/>
      <c r="BB1842" s="57"/>
      <c r="BC1842" s="203"/>
      <c r="BD1842" s="24"/>
      <c r="BE1842" s="151"/>
      <c r="BG1842" s="151"/>
      <c r="BI1842" s="151"/>
      <c r="BL1842" s="152"/>
    </row>
    <row r="1843" spans="1:64" s="169" customFormat="1">
      <c r="A1843" s="24"/>
      <c r="B1843" s="24"/>
      <c r="C1843" s="57"/>
      <c r="D1843" s="57"/>
      <c r="E1843" s="57"/>
      <c r="F1843" s="57"/>
      <c r="G1843" s="57"/>
      <c r="H1843" s="57"/>
      <c r="I1843" s="57"/>
      <c r="J1843" s="57"/>
      <c r="K1843" s="57"/>
      <c r="L1843" s="57"/>
      <c r="M1843" s="57"/>
      <c r="N1843" s="57"/>
      <c r="O1843" s="63"/>
      <c r="P1843" s="57"/>
      <c r="Q1843" s="57"/>
      <c r="R1843" s="57"/>
      <c r="S1843" s="57"/>
      <c r="T1843" s="57"/>
      <c r="U1843" s="57"/>
      <c r="V1843" s="57"/>
      <c r="W1843" s="57"/>
      <c r="X1843" s="57"/>
      <c r="Y1843" s="57"/>
      <c r="Z1843" s="57"/>
      <c r="AA1843" s="57"/>
      <c r="AB1843" s="57"/>
      <c r="AC1843" s="57"/>
      <c r="AD1843" s="57"/>
      <c r="AE1843" s="57"/>
      <c r="AF1843" s="64"/>
      <c r="AG1843" s="64"/>
      <c r="AH1843" s="64"/>
      <c r="AI1843" s="64"/>
      <c r="AJ1843" s="61"/>
      <c r="AL1843" s="62"/>
      <c r="AM1843" s="24"/>
      <c r="AS1843" s="24"/>
      <c r="AT1843" s="24"/>
      <c r="AU1843" s="24"/>
      <c r="AV1843" s="24"/>
      <c r="AW1843" s="24"/>
      <c r="AX1843" s="24"/>
      <c r="AZ1843" s="171"/>
      <c r="BA1843" s="171"/>
      <c r="BB1843" s="57"/>
      <c r="BC1843" s="203"/>
      <c r="BD1843" s="24"/>
      <c r="BE1843" s="151"/>
      <c r="BG1843" s="151"/>
      <c r="BI1843" s="151"/>
      <c r="BL1843" s="152"/>
    </row>
    <row r="1844" spans="1:64" s="169" customFormat="1">
      <c r="A1844" s="24"/>
      <c r="B1844" s="24"/>
      <c r="C1844" s="57"/>
      <c r="D1844" s="57"/>
      <c r="E1844" s="57"/>
      <c r="F1844" s="57"/>
      <c r="G1844" s="57"/>
      <c r="H1844" s="57"/>
      <c r="I1844" s="57"/>
      <c r="J1844" s="57"/>
      <c r="K1844" s="57"/>
      <c r="L1844" s="57"/>
      <c r="M1844" s="57"/>
      <c r="N1844" s="57"/>
      <c r="O1844" s="63"/>
      <c r="P1844" s="57"/>
      <c r="Q1844" s="57"/>
      <c r="R1844" s="57"/>
      <c r="S1844" s="57"/>
      <c r="T1844" s="57"/>
      <c r="U1844" s="57"/>
      <c r="V1844" s="57"/>
      <c r="W1844" s="57"/>
      <c r="X1844" s="57"/>
      <c r="Y1844" s="57"/>
      <c r="Z1844" s="57"/>
      <c r="AA1844" s="57"/>
      <c r="AB1844" s="57"/>
      <c r="AC1844" s="57"/>
      <c r="AD1844" s="57"/>
      <c r="AE1844" s="57"/>
      <c r="AF1844" s="64"/>
      <c r="AG1844" s="64"/>
      <c r="AH1844" s="64"/>
      <c r="AI1844" s="64"/>
      <c r="AJ1844" s="61"/>
      <c r="AL1844" s="62"/>
      <c r="AM1844" s="24"/>
      <c r="AS1844" s="24"/>
      <c r="AT1844" s="24"/>
      <c r="AU1844" s="24"/>
      <c r="AV1844" s="24"/>
      <c r="AW1844" s="24"/>
      <c r="AX1844" s="24"/>
      <c r="AZ1844" s="171"/>
      <c r="BA1844" s="171"/>
      <c r="BB1844" s="57"/>
      <c r="BC1844" s="203"/>
      <c r="BD1844" s="24"/>
      <c r="BE1844" s="151"/>
      <c r="BG1844" s="151"/>
      <c r="BI1844" s="151"/>
      <c r="BL1844" s="152"/>
    </row>
    <row r="1845" spans="1:64" s="169" customFormat="1">
      <c r="A1845" s="24"/>
      <c r="B1845" s="24"/>
      <c r="C1845" s="57"/>
      <c r="D1845" s="57"/>
      <c r="E1845" s="57"/>
      <c r="F1845" s="57"/>
      <c r="G1845" s="57"/>
      <c r="H1845" s="57"/>
      <c r="I1845" s="57"/>
      <c r="J1845" s="57"/>
      <c r="K1845" s="57"/>
      <c r="L1845" s="57"/>
      <c r="M1845" s="57"/>
      <c r="N1845" s="57"/>
      <c r="O1845" s="63"/>
      <c r="P1845" s="57"/>
      <c r="Q1845" s="57"/>
      <c r="R1845" s="57"/>
      <c r="S1845" s="57"/>
      <c r="T1845" s="57"/>
      <c r="U1845" s="57"/>
      <c r="V1845" s="57"/>
      <c r="W1845" s="57"/>
      <c r="X1845" s="57"/>
      <c r="Y1845" s="57"/>
      <c r="Z1845" s="57"/>
      <c r="AA1845" s="57"/>
      <c r="AB1845" s="57"/>
      <c r="AC1845" s="57"/>
      <c r="AD1845" s="57"/>
      <c r="AE1845" s="57"/>
      <c r="AF1845" s="64"/>
      <c r="AG1845" s="64"/>
      <c r="AH1845" s="64"/>
      <c r="AI1845" s="64"/>
      <c r="AJ1845" s="61"/>
      <c r="AL1845" s="62"/>
      <c r="AM1845" s="24"/>
      <c r="AS1845" s="24"/>
      <c r="AT1845" s="24"/>
      <c r="AU1845" s="24"/>
      <c r="AV1845" s="24"/>
      <c r="AW1845" s="24"/>
      <c r="AX1845" s="24"/>
      <c r="AZ1845" s="171"/>
      <c r="BA1845" s="171"/>
      <c r="BB1845" s="57"/>
      <c r="BC1845" s="203"/>
      <c r="BD1845" s="24"/>
      <c r="BE1845" s="151"/>
      <c r="BG1845" s="151"/>
      <c r="BI1845" s="151"/>
      <c r="BL1845" s="152"/>
    </row>
    <row r="1846" spans="1:64" s="169" customFormat="1">
      <c r="A1846" s="24"/>
      <c r="B1846" s="24"/>
      <c r="C1846" s="57"/>
      <c r="D1846" s="57"/>
      <c r="E1846" s="57"/>
      <c r="F1846" s="57"/>
      <c r="G1846" s="57"/>
      <c r="H1846" s="57"/>
      <c r="I1846" s="57"/>
      <c r="J1846" s="57"/>
      <c r="K1846" s="57"/>
      <c r="L1846" s="57"/>
      <c r="M1846" s="57"/>
      <c r="N1846" s="57"/>
      <c r="O1846" s="63"/>
      <c r="P1846" s="57"/>
      <c r="Q1846" s="57"/>
      <c r="R1846" s="57"/>
      <c r="S1846" s="57"/>
      <c r="T1846" s="57"/>
      <c r="U1846" s="57"/>
      <c r="V1846" s="57"/>
      <c r="W1846" s="57"/>
      <c r="X1846" s="57"/>
      <c r="Y1846" s="57"/>
      <c r="Z1846" s="57"/>
      <c r="AA1846" s="57"/>
      <c r="AB1846" s="57"/>
      <c r="AC1846" s="57"/>
      <c r="AD1846" s="57"/>
      <c r="AE1846" s="57"/>
      <c r="AF1846" s="64"/>
      <c r="AG1846" s="64"/>
      <c r="AH1846" s="64"/>
      <c r="AI1846" s="64"/>
      <c r="AJ1846" s="61"/>
      <c r="AL1846" s="62"/>
      <c r="AM1846" s="24"/>
      <c r="AS1846" s="24"/>
      <c r="AT1846" s="24"/>
      <c r="AU1846" s="24"/>
      <c r="AV1846" s="24"/>
      <c r="AW1846" s="24"/>
      <c r="AX1846" s="24"/>
      <c r="AZ1846" s="171"/>
      <c r="BA1846" s="171"/>
      <c r="BB1846" s="57"/>
      <c r="BC1846" s="203"/>
      <c r="BD1846" s="24"/>
      <c r="BE1846" s="151"/>
      <c r="BG1846" s="151"/>
      <c r="BI1846" s="151"/>
      <c r="BL1846" s="152"/>
    </row>
    <row r="1847" spans="1:64" s="169" customFormat="1">
      <c r="A1847" s="24"/>
      <c r="B1847" s="24"/>
      <c r="C1847" s="57"/>
      <c r="D1847" s="57"/>
      <c r="E1847" s="57"/>
      <c r="F1847" s="57"/>
      <c r="G1847" s="57"/>
      <c r="H1847" s="57"/>
      <c r="I1847" s="57"/>
      <c r="J1847" s="57"/>
      <c r="K1847" s="57"/>
      <c r="L1847" s="57"/>
      <c r="M1847" s="57"/>
      <c r="N1847" s="57"/>
      <c r="O1847" s="63"/>
      <c r="P1847" s="57"/>
      <c r="Q1847" s="57"/>
      <c r="R1847" s="57"/>
      <c r="S1847" s="57"/>
      <c r="T1847" s="57"/>
      <c r="U1847" s="57"/>
      <c r="V1847" s="57"/>
      <c r="W1847" s="57"/>
      <c r="X1847" s="57"/>
      <c r="Y1847" s="57"/>
      <c r="Z1847" s="57"/>
      <c r="AA1847" s="57"/>
      <c r="AB1847" s="57"/>
      <c r="AC1847" s="57"/>
      <c r="AD1847" s="57"/>
      <c r="AE1847" s="57"/>
      <c r="AF1847" s="64"/>
      <c r="AG1847" s="64"/>
      <c r="AH1847" s="64"/>
      <c r="AI1847" s="64"/>
      <c r="AJ1847" s="61"/>
      <c r="AL1847" s="62"/>
      <c r="AM1847" s="24"/>
      <c r="AS1847" s="24"/>
      <c r="AT1847" s="24"/>
      <c r="AU1847" s="24"/>
      <c r="AV1847" s="24"/>
      <c r="AW1847" s="24"/>
      <c r="AX1847" s="24"/>
      <c r="AZ1847" s="171"/>
      <c r="BA1847" s="171"/>
      <c r="BB1847" s="57"/>
      <c r="BC1847" s="203"/>
      <c r="BD1847" s="24"/>
      <c r="BE1847" s="151"/>
      <c r="BG1847" s="151"/>
      <c r="BI1847" s="151"/>
      <c r="BL1847" s="152"/>
    </row>
    <row r="1848" spans="1:64" s="169" customFormat="1">
      <c r="A1848" s="24"/>
      <c r="B1848" s="24"/>
      <c r="C1848" s="57"/>
      <c r="D1848" s="57"/>
      <c r="E1848" s="57"/>
      <c r="F1848" s="57"/>
      <c r="G1848" s="57"/>
      <c r="H1848" s="57"/>
      <c r="I1848" s="57"/>
      <c r="J1848" s="57"/>
      <c r="K1848" s="57"/>
      <c r="L1848" s="57"/>
      <c r="M1848" s="57"/>
      <c r="N1848" s="57"/>
      <c r="O1848" s="63"/>
      <c r="P1848" s="57"/>
      <c r="Q1848" s="57"/>
      <c r="R1848" s="57"/>
      <c r="S1848" s="57"/>
      <c r="T1848" s="57"/>
      <c r="U1848" s="57"/>
      <c r="V1848" s="57"/>
      <c r="W1848" s="57"/>
      <c r="X1848" s="57"/>
      <c r="Y1848" s="57"/>
      <c r="Z1848" s="57"/>
      <c r="AA1848" s="57"/>
      <c r="AB1848" s="57"/>
      <c r="AC1848" s="57"/>
      <c r="AD1848" s="57"/>
      <c r="AE1848" s="57"/>
      <c r="AF1848" s="64"/>
      <c r="AG1848" s="64"/>
      <c r="AH1848" s="64"/>
      <c r="AI1848" s="64"/>
      <c r="AJ1848" s="61"/>
      <c r="AL1848" s="62"/>
      <c r="AM1848" s="24"/>
      <c r="AS1848" s="24"/>
      <c r="AT1848" s="24"/>
      <c r="AU1848" s="24"/>
      <c r="AV1848" s="24"/>
      <c r="AW1848" s="24"/>
      <c r="AX1848" s="24"/>
      <c r="AZ1848" s="171"/>
      <c r="BA1848" s="171"/>
      <c r="BB1848" s="57"/>
      <c r="BC1848" s="203"/>
      <c r="BD1848" s="24"/>
      <c r="BE1848" s="151"/>
      <c r="BG1848" s="151"/>
      <c r="BI1848" s="151"/>
      <c r="BL1848" s="152"/>
    </row>
    <row r="1849" spans="1:64" s="169" customFormat="1">
      <c r="A1849" s="24"/>
      <c r="B1849" s="24"/>
      <c r="C1849" s="57"/>
      <c r="D1849" s="57"/>
      <c r="E1849" s="57"/>
      <c r="F1849" s="57"/>
      <c r="G1849" s="57"/>
      <c r="H1849" s="57"/>
      <c r="I1849" s="57"/>
      <c r="J1849" s="57"/>
      <c r="K1849" s="57"/>
      <c r="L1849" s="57"/>
      <c r="M1849" s="57"/>
      <c r="N1849" s="57"/>
      <c r="O1849" s="63"/>
      <c r="P1849" s="57"/>
      <c r="Q1849" s="57"/>
      <c r="R1849" s="57"/>
      <c r="S1849" s="57"/>
      <c r="T1849" s="57"/>
      <c r="U1849" s="57"/>
      <c r="V1849" s="57"/>
      <c r="W1849" s="57"/>
      <c r="X1849" s="57"/>
      <c r="Y1849" s="57"/>
      <c r="Z1849" s="57"/>
      <c r="AA1849" s="57"/>
      <c r="AB1849" s="57"/>
      <c r="AC1849" s="57"/>
      <c r="AD1849" s="57"/>
      <c r="AE1849" s="57"/>
      <c r="AF1849" s="64"/>
      <c r="AG1849" s="64"/>
      <c r="AH1849" s="64"/>
      <c r="AI1849" s="64"/>
      <c r="AJ1849" s="61"/>
      <c r="AL1849" s="62"/>
      <c r="AM1849" s="24"/>
      <c r="AS1849" s="24"/>
      <c r="AT1849" s="24"/>
      <c r="AU1849" s="24"/>
      <c r="AV1849" s="24"/>
      <c r="AW1849" s="24"/>
      <c r="AX1849" s="24"/>
      <c r="AZ1849" s="171"/>
      <c r="BA1849" s="171"/>
      <c r="BB1849" s="57"/>
      <c r="BC1849" s="203"/>
      <c r="BD1849" s="24"/>
      <c r="BE1849" s="151"/>
      <c r="BG1849" s="151"/>
      <c r="BI1849" s="151"/>
      <c r="BL1849" s="152"/>
    </row>
    <row r="1850" spans="1:64" s="169" customFormat="1">
      <c r="A1850" s="24"/>
      <c r="B1850" s="24"/>
      <c r="C1850" s="57"/>
      <c r="D1850" s="57"/>
      <c r="E1850" s="57"/>
      <c r="F1850" s="57"/>
      <c r="G1850" s="57"/>
      <c r="H1850" s="57"/>
      <c r="I1850" s="57"/>
      <c r="J1850" s="57"/>
      <c r="K1850" s="57"/>
      <c r="L1850" s="57"/>
      <c r="M1850" s="57"/>
      <c r="N1850" s="57"/>
      <c r="O1850" s="63"/>
      <c r="P1850" s="57"/>
      <c r="Q1850" s="57"/>
      <c r="R1850" s="57"/>
      <c r="S1850" s="57"/>
      <c r="T1850" s="57"/>
      <c r="U1850" s="57"/>
      <c r="V1850" s="57"/>
      <c r="W1850" s="57"/>
      <c r="X1850" s="57"/>
      <c r="Y1850" s="57"/>
      <c r="Z1850" s="57"/>
      <c r="AA1850" s="57"/>
      <c r="AB1850" s="57"/>
      <c r="AC1850" s="57"/>
      <c r="AD1850" s="57"/>
      <c r="AE1850" s="57"/>
      <c r="AF1850" s="64"/>
      <c r="AG1850" s="64"/>
      <c r="AH1850" s="64"/>
      <c r="AI1850" s="64"/>
      <c r="AJ1850" s="61"/>
      <c r="AL1850" s="62"/>
      <c r="AM1850" s="24"/>
      <c r="AS1850" s="24"/>
      <c r="AT1850" s="24"/>
      <c r="AU1850" s="24"/>
      <c r="AV1850" s="24"/>
      <c r="AW1850" s="24"/>
      <c r="AX1850" s="24"/>
      <c r="AZ1850" s="171"/>
      <c r="BA1850" s="171"/>
      <c r="BB1850" s="57"/>
      <c r="BC1850" s="203"/>
      <c r="BD1850" s="24"/>
      <c r="BE1850" s="151"/>
      <c r="BG1850" s="151"/>
      <c r="BI1850" s="151"/>
      <c r="BL1850" s="152"/>
    </row>
    <row r="1851" spans="1:64" s="169" customFormat="1">
      <c r="A1851" s="24"/>
      <c r="B1851" s="24"/>
      <c r="C1851" s="57"/>
      <c r="D1851" s="57"/>
      <c r="E1851" s="57"/>
      <c r="F1851" s="57"/>
      <c r="G1851" s="57"/>
      <c r="H1851" s="57"/>
      <c r="I1851" s="57"/>
      <c r="J1851" s="57"/>
      <c r="K1851" s="57"/>
      <c r="L1851" s="57"/>
      <c r="M1851" s="57"/>
      <c r="N1851" s="57"/>
      <c r="O1851" s="63"/>
      <c r="P1851" s="57"/>
      <c r="Q1851" s="57"/>
      <c r="R1851" s="57"/>
      <c r="S1851" s="57"/>
      <c r="T1851" s="57"/>
      <c r="U1851" s="57"/>
      <c r="V1851" s="57"/>
      <c r="W1851" s="57"/>
      <c r="X1851" s="57"/>
      <c r="Y1851" s="57"/>
      <c r="Z1851" s="57"/>
      <c r="AA1851" s="57"/>
      <c r="AB1851" s="57"/>
      <c r="AC1851" s="57"/>
      <c r="AD1851" s="57"/>
      <c r="AE1851" s="57"/>
      <c r="AF1851" s="64"/>
      <c r="AG1851" s="64"/>
      <c r="AH1851" s="64"/>
      <c r="AI1851" s="64"/>
      <c r="AJ1851" s="61"/>
      <c r="AL1851" s="62"/>
      <c r="AM1851" s="24"/>
      <c r="AS1851" s="24"/>
      <c r="AT1851" s="24"/>
      <c r="AU1851" s="24"/>
      <c r="AV1851" s="24"/>
      <c r="AW1851" s="24"/>
      <c r="AX1851" s="24"/>
      <c r="AZ1851" s="171"/>
      <c r="BA1851" s="171"/>
      <c r="BB1851" s="57"/>
      <c r="BC1851" s="203"/>
      <c r="BD1851" s="24"/>
      <c r="BE1851" s="151"/>
      <c r="BG1851" s="151"/>
      <c r="BI1851" s="151"/>
      <c r="BL1851" s="152"/>
    </row>
    <row r="1852" spans="1:64" s="169" customFormat="1">
      <c r="A1852" s="24"/>
      <c r="B1852" s="24"/>
      <c r="C1852" s="57"/>
      <c r="D1852" s="57"/>
      <c r="E1852" s="57"/>
      <c r="F1852" s="57"/>
      <c r="G1852" s="57"/>
      <c r="H1852" s="57"/>
      <c r="I1852" s="57"/>
      <c r="J1852" s="57"/>
      <c r="K1852" s="57"/>
      <c r="L1852" s="57"/>
      <c r="M1852" s="57"/>
      <c r="N1852" s="57"/>
      <c r="O1852" s="63"/>
      <c r="P1852" s="57"/>
      <c r="Q1852" s="57"/>
      <c r="R1852" s="57"/>
      <c r="S1852" s="57"/>
      <c r="T1852" s="57"/>
      <c r="U1852" s="57"/>
      <c r="V1852" s="57"/>
      <c r="W1852" s="57"/>
      <c r="X1852" s="57"/>
      <c r="Y1852" s="57"/>
      <c r="Z1852" s="57"/>
      <c r="AA1852" s="57"/>
      <c r="AB1852" s="57"/>
      <c r="AC1852" s="57"/>
      <c r="AD1852" s="57"/>
      <c r="AE1852" s="57"/>
      <c r="AF1852" s="64"/>
      <c r="AG1852" s="64"/>
      <c r="AH1852" s="64"/>
      <c r="AI1852" s="64"/>
      <c r="AJ1852" s="61"/>
      <c r="AL1852" s="62"/>
      <c r="AM1852" s="24"/>
      <c r="AS1852" s="24"/>
      <c r="AT1852" s="24"/>
      <c r="AU1852" s="24"/>
      <c r="AV1852" s="24"/>
      <c r="AW1852" s="24"/>
      <c r="AX1852" s="24"/>
      <c r="AZ1852" s="171"/>
      <c r="BA1852" s="171"/>
      <c r="BB1852" s="57"/>
      <c r="BC1852" s="203"/>
      <c r="BD1852" s="24"/>
      <c r="BE1852" s="151"/>
      <c r="BG1852" s="151"/>
      <c r="BI1852" s="151"/>
      <c r="BL1852" s="152"/>
    </row>
    <row r="1853" spans="1:64" s="169" customFormat="1">
      <c r="A1853" s="24"/>
      <c r="B1853" s="24"/>
      <c r="C1853" s="57"/>
      <c r="D1853" s="57"/>
      <c r="E1853" s="57"/>
      <c r="F1853" s="57"/>
      <c r="G1853" s="57"/>
      <c r="H1853" s="57"/>
      <c r="I1853" s="57"/>
      <c r="J1853" s="57"/>
      <c r="K1853" s="57"/>
      <c r="L1853" s="57"/>
      <c r="M1853" s="57"/>
      <c r="N1853" s="57"/>
      <c r="O1853" s="63"/>
      <c r="P1853" s="57"/>
      <c r="Q1853" s="57"/>
      <c r="R1853" s="57"/>
      <c r="S1853" s="57"/>
      <c r="T1853" s="57"/>
      <c r="U1853" s="57"/>
      <c r="V1853" s="57"/>
      <c r="W1853" s="57"/>
      <c r="X1853" s="57"/>
      <c r="Y1853" s="57"/>
      <c r="Z1853" s="57"/>
      <c r="AA1853" s="57"/>
      <c r="AB1853" s="57"/>
      <c r="AC1853" s="57"/>
      <c r="AD1853" s="57"/>
      <c r="AE1853" s="57"/>
      <c r="AF1853" s="64"/>
      <c r="AG1853" s="64"/>
      <c r="AH1853" s="64"/>
      <c r="AI1853" s="64"/>
      <c r="AJ1853" s="61"/>
      <c r="AL1853" s="62"/>
      <c r="AM1853" s="24"/>
      <c r="AS1853" s="24"/>
      <c r="AT1853" s="24"/>
      <c r="AU1853" s="24"/>
      <c r="AV1853" s="24"/>
      <c r="AW1853" s="24"/>
      <c r="AX1853" s="24"/>
      <c r="AZ1853" s="171"/>
      <c r="BA1853" s="171"/>
      <c r="BB1853" s="57"/>
      <c r="BC1853" s="203"/>
      <c r="BD1853" s="24"/>
      <c r="BE1853" s="151"/>
      <c r="BG1853" s="151"/>
      <c r="BI1853" s="151"/>
      <c r="BL1853" s="152"/>
    </row>
    <row r="1854" spans="1:64" s="169" customFormat="1">
      <c r="A1854" s="24"/>
      <c r="B1854" s="24"/>
      <c r="C1854" s="57"/>
      <c r="D1854" s="57"/>
      <c r="E1854" s="57"/>
      <c r="F1854" s="57"/>
      <c r="G1854" s="57"/>
      <c r="H1854" s="57"/>
      <c r="I1854" s="57"/>
      <c r="J1854" s="57"/>
      <c r="K1854" s="57"/>
      <c r="L1854" s="57"/>
      <c r="M1854" s="57"/>
      <c r="N1854" s="57"/>
      <c r="O1854" s="63"/>
      <c r="P1854" s="57"/>
      <c r="Q1854" s="57"/>
      <c r="R1854" s="57"/>
      <c r="S1854" s="57"/>
      <c r="T1854" s="57"/>
      <c r="U1854" s="57"/>
      <c r="V1854" s="57"/>
      <c r="W1854" s="57"/>
      <c r="X1854" s="57"/>
      <c r="Y1854" s="57"/>
      <c r="Z1854" s="57"/>
      <c r="AA1854" s="57"/>
      <c r="AB1854" s="57"/>
      <c r="AC1854" s="57"/>
      <c r="AD1854" s="57"/>
      <c r="AE1854" s="57"/>
      <c r="AF1854" s="64"/>
      <c r="AG1854" s="64"/>
      <c r="AH1854" s="64"/>
      <c r="AI1854" s="64"/>
      <c r="AJ1854" s="61"/>
      <c r="AL1854" s="62"/>
      <c r="AM1854" s="24"/>
      <c r="AS1854" s="24"/>
      <c r="AT1854" s="24"/>
      <c r="AU1854" s="24"/>
      <c r="AV1854" s="24"/>
      <c r="AW1854" s="24"/>
      <c r="AX1854" s="24"/>
      <c r="AZ1854" s="171"/>
      <c r="BA1854" s="171"/>
      <c r="BB1854" s="57"/>
      <c r="BC1854" s="203"/>
      <c r="BD1854" s="24"/>
      <c r="BE1854" s="151"/>
      <c r="BG1854" s="151"/>
      <c r="BI1854" s="151"/>
      <c r="BL1854" s="152"/>
    </row>
    <row r="1855" spans="1:64" s="169" customFormat="1">
      <c r="A1855" s="24"/>
      <c r="B1855" s="24"/>
      <c r="C1855" s="57"/>
      <c r="D1855" s="57"/>
      <c r="E1855" s="57"/>
      <c r="F1855" s="57"/>
      <c r="G1855" s="57"/>
      <c r="H1855" s="57"/>
      <c r="I1855" s="57"/>
      <c r="J1855" s="57"/>
      <c r="K1855" s="57"/>
      <c r="L1855" s="57"/>
      <c r="M1855" s="57"/>
      <c r="N1855" s="57"/>
      <c r="O1855" s="63"/>
      <c r="P1855" s="57"/>
      <c r="Q1855" s="57"/>
      <c r="R1855" s="57"/>
      <c r="S1855" s="57"/>
      <c r="T1855" s="57"/>
      <c r="U1855" s="57"/>
      <c r="V1855" s="57"/>
      <c r="W1855" s="57"/>
      <c r="X1855" s="57"/>
      <c r="Y1855" s="57"/>
      <c r="Z1855" s="57"/>
      <c r="AA1855" s="57"/>
      <c r="AB1855" s="57"/>
      <c r="AC1855" s="57"/>
      <c r="AD1855" s="57"/>
      <c r="AE1855" s="57"/>
      <c r="AF1855" s="64"/>
      <c r="AG1855" s="64"/>
      <c r="AH1855" s="64"/>
      <c r="AI1855" s="64"/>
      <c r="AJ1855" s="61"/>
      <c r="AL1855" s="62"/>
      <c r="AM1855" s="24"/>
      <c r="AS1855" s="24"/>
      <c r="AT1855" s="24"/>
      <c r="AU1855" s="24"/>
      <c r="AV1855" s="24"/>
      <c r="AW1855" s="24"/>
      <c r="AX1855" s="24"/>
      <c r="AZ1855" s="171"/>
      <c r="BA1855" s="171"/>
      <c r="BB1855" s="57"/>
      <c r="BC1855" s="203"/>
      <c r="BD1855" s="24"/>
      <c r="BE1855" s="151"/>
      <c r="BG1855" s="151"/>
      <c r="BI1855" s="151"/>
      <c r="BL1855" s="152"/>
    </row>
    <row r="1856" spans="1:64" s="169" customFormat="1">
      <c r="A1856" s="24"/>
      <c r="B1856" s="24"/>
      <c r="C1856" s="57"/>
      <c r="D1856" s="57"/>
      <c r="E1856" s="57"/>
      <c r="F1856" s="57"/>
      <c r="G1856" s="57"/>
      <c r="H1856" s="57"/>
      <c r="I1856" s="57"/>
      <c r="J1856" s="57"/>
      <c r="K1856" s="57"/>
      <c r="L1856" s="57"/>
      <c r="M1856" s="57"/>
      <c r="N1856" s="57"/>
      <c r="O1856" s="63"/>
      <c r="P1856" s="57"/>
      <c r="Q1856" s="57"/>
      <c r="R1856" s="57"/>
      <c r="S1856" s="57"/>
      <c r="T1856" s="57"/>
      <c r="U1856" s="57"/>
      <c r="V1856" s="57"/>
      <c r="W1856" s="57"/>
      <c r="X1856" s="57"/>
      <c r="Y1856" s="57"/>
      <c r="Z1856" s="57"/>
      <c r="AA1856" s="57"/>
      <c r="AB1856" s="57"/>
      <c r="AC1856" s="57"/>
      <c r="AD1856" s="57"/>
      <c r="AE1856" s="57"/>
      <c r="AF1856" s="64"/>
      <c r="AG1856" s="64"/>
      <c r="AH1856" s="64"/>
      <c r="AI1856" s="64"/>
      <c r="AJ1856" s="61"/>
      <c r="AL1856" s="62"/>
      <c r="AM1856" s="24"/>
      <c r="AS1856" s="24"/>
      <c r="AT1856" s="24"/>
      <c r="AU1856" s="24"/>
      <c r="AV1856" s="24"/>
      <c r="AW1856" s="24"/>
      <c r="AX1856" s="24"/>
      <c r="AZ1856" s="171"/>
      <c r="BA1856" s="171"/>
      <c r="BB1856" s="57"/>
      <c r="BC1856" s="203"/>
      <c r="BD1856" s="24"/>
      <c r="BE1856" s="151"/>
      <c r="BG1856" s="151"/>
      <c r="BI1856" s="151"/>
      <c r="BL1856" s="152"/>
    </row>
    <row r="1857" spans="1:64" s="169" customFormat="1">
      <c r="A1857" s="24"/>
      <c r="B1857" s="24"/>
      <c r="C1857" s="57"/>
      <c r="D1857" s="57"/>
      <c r="E1857" s="57"/>
      <c r="F1857" s="57"/>
      <c r="G1857" s="57"/>
      <c r="H1857" s="57"/>
      <c r="I1857" s="57"/>
      <c r="J1857" s="57"/>
      <c r="K1857" s="57"/>
      <c r="L1857" s="57"/>
      <c r="M1857" s="57"/>
      <c r="N1857" s="57"/>
      <c r="O1857" s="63"/>
      <c r="P1857" s="57"/>
      <c r="Q1857" s="57"/>
      <c r="R1857" s="57"/>
      <c r="S1857" s="57"/>
      <c r="T1857" s="57"/>
      <c r="U1857" s="57"/>
      <c r="V1857" s="57"/>
      <c r="W1857" s="57"/>
      <c r="X1857" s="57"/>
      <c r="Y1857" s="57"/>
      <c r="Z1857" s="57"/>
      <c r="AA1857" s="57"/>
      <c r="AB1857" s="57"/>
      <c r="AC1857" s="57"/>
      <c r="AD1857" s="57"/>
      <c r="AE1857" s="57"/>
      <c r="AF1857" s="64"/>
      <c r="AG1857" s="64"/>
      <c r="AH1857" s="64"/>
      <c r="AI1857" s="64"/>
      <c r="AJ1857" s="61"/>
      <c r="AL1857" s="62"/>
      <c r="AM1857" s="24"/>
      <c r="AS1857" s="24"/>
      <c r="AT1857" s="24"/>
      <c r="AU1857" s="24"/>
      <c r="AV1857" s="24"/>
      <c r="AW1857" s="24"/>
      <c r="AX1857" s="24"/>
      <c r="AZ1857" s="171"/>
      <c r="BA1857" s="171"/>
      <c r="BB1857" s="57"/>
      <c r="BC1857" s="203"/>
      <c r="BD1857" s="24"/>
      <c r="BE1857" s="151"/>
      <c r="BG1857" s="151"/>
      <c r="BI1857" s="151"/>
      <c r="BL1857" s="152"/>
    </row>
    <row r="1858" spans="1:64" s="169" customFormat="1">
      <c r="A1858" s="24"/>
      <c r="B1858" s="24"/>
      <c r="C1858" s="57"/>
      <c r="D1858" s="57"/>
      <c r="E1858" s="57"/>
      <c r="F1858" s="57"/>
      <c r="G1858" s="57"/>
      <c r="H1858" s="57"/>
      <c r="I1858" s="57"/>
      <c r="J1858" s="57"/>
      <c r="K1858" s="57"/>
      <c r="L1858" s="57"/>
      <c r="M1858" s="57"/>
      <c r="N1858" s="57"/>
      <c r="O1858" s="63"/>
      <c r="P1858" s="57"/>
      <c r="Q1858" s="57"/>
      <c r="R1858" s="57"/>
      <c r="S1858" s="57"/>
      <c r="T1858" s="57"/>
      <c r="U1858" s="57"/>
      <c r="V1858" s="57"/>
      <c r="W1858" s="57"/>
      <c r="X1858" s="57"/>
      <c r="Y1858" s="57"/>
      <c r="Z1858" s="57"/>
      <c r="AA1858" s="57"/>
      <c r="AB1858" s="57"/>
      <c r="AC1858" s="57"/>
      <c r="AD1858" s="57"/>
      <c r="AE1858" s="57"/>
      <c r="AF1858" s="64"/>
      <c r="AG1858" s="64"/>
      <c r="AH1858" s="64"/>
      <c r="AI1858" s="64"/>
      <c r="AJ1858" s="61"/>
      <c r="AL1858" s="62"/>
      <c r="AM1858" s="24"/>
      <c r="AS1858" s="24"/>
      <c r="AT1858" s="24"/>
      <c r="AU1858" s="24"/>
      <c r="AV1858" s="24"/>
      <c r="AW1858" s="24"/>
      <c r="AX1858" s="24"/>
      <c r="AZ1858" s="171"/>
      <c r="BA1858" s="171"/>
      <c r="BB1858" s="57"/>
      <c r="BC1858" s="203"/>
      <c r="BD1858" s="24"/>
      <c r="BE1858" s="151"/>
      <c r="BG1858" s="151"/>
      <c r="BI1858" s="151"/>
      <c r="BL1858" s="152"/>
    </row>
    <row r="1859" spans="1:64" s="169" customFormat="1">
      <c r="A1859" s="24"/>
      <c r="B1859" s="24"/>
      <c r="C1859" s="57"/>
      <c r="D1859" s="57"/>
      <c r="E1859" s="57"/>
      <c r="F1859" s="57"/>
      <c r="G1859" s="57"/>
      <c r="H1859" s="57"/>
      <c r="I1859" s="57"/>
      <c r="J1859" s="57"/>
      <c r="K1859" s="57"/>
      <c r="L1859" s="57"/>
      <c r="M1859" s="57"/>
      <c r="N1859" s="57"/>
      <c r="O1859" s="63"/>
      <c r="P1859" s="57"/>
      <c r="Q1859" s="57"/>
      <c r="R1859" s="57"/>
      <c r="S1859" s="57"/>
      <c r="T1859" s="57"/>
      <c r="U1859" s="57"/>
      <c r="V1859" s="57"/>
      <c r="W1859" s="57"/>
      <c r="X1859" s="57"/>
      <c r="Y1859" s="57"/>
      <c r="Z1859" s="57"/>
      <c r="AA1859" s="57"/>
      <c r="AB1859" s="57"/>
      <c r="AC1859" s="57"/>
      <c r="AD1859" s="57"/>
      <c r="AE1859" s="57"/>
      <c r="AF1859" s="64"/>
      <c r="AG1859" s="64"/>
      <c r="AH1859" s="64"/>
      <c r="AI1859" s="64"/>
      <c r="AJ1859" s="61"/>
      <c r="AL1859" s="62"/>
      <c r="AM1859" s="24"/>
      <c r="AS1859" s="24"/>
      <c r="AT1859" s="24"/>
      <c r="AU1859" s="24"/>
      <c r="AV1859" s="24"/>
      <c r="AW1859" s="24"/>
      <c r="AX1859" s="24"/>
      <c r="AZ1859" s="171"/>
      <c r="BA1859" s="171"/>
      <c r="BB1859" s="57"/>
      <c r="BC1859" s="203"/>
      <c r="BD1859" s="24"/>
      <c r="BE1859" s="151"/>
      <c r="BG1859" s="151"/>
      <c r="BI1859" s="151"/>
      <c r="BL1859" s="152"/>
    </row>
    <row r="1860" spans="1:64" s="169" customFormat="1">
      <c r="A1860" s="24"/>
      <c r="B1860" s="24"/>
      <c r="C1860" s="57"/>
      <c r="D1860" s="57"/>
      <c r="E1860" s="57"/>
      <c r="F1860" s="57"/>
      <c r="G1860" s="57"/>
      <c r="H1860" s="57"/>
      <c r="I1860" s="57"/>
      <c r="J1860" s="57"/>
      <c r="K1860" s="57"/>
      <c r="L1860" s="57"/>
      <c r="M1860" s="57"/>
      <c r="N1860" s="57"/>
      <c r="O1860" s="63"/>
      <c r="P1860" s="57"/>
      <c r="Q1860" s="57"/>
      <c r="R1860" s="57"/>
      <c r="S1860" s="57"/>
      <c r="T1860" s="57"/>
      <c r="U1860" s="57"/>
      <c r="V1860" s="57"/>
      <c r="W1860" s="57"/>
      <c r="X1860" s="57"/>
      <c r="Y1860" s="57"/>
      <c r="Z1860" s="57"/>
      <c r="AA1860" s="57"/>
      <c r="AB1860" s="57"/>
      <c r="AC1860" s="57"/>
      <c r="AD1860" s="57"/>
      <c r="AE1860" s="57"/>
      <c r="AF1860" s="64"/>
      <c r="AG1860" s="64"/>
      <c r="AH1860" s="64"/>
      <c r="AI1860" s="64"/>
      <c r="AJ1860" s="61"/>
      <c r="AL1860" s="62"/>
      <c r="AM1860" s="24"/>
      <c r="AS1860" s="24"/>
      <c r="AT1860" s="24"/>
      <c r="AU1860" s="24"/>
      <c r="AV1860" s="24"/>
      <c r="AW1860" s="24"/>
      <c r="AX1860" s="24"/>
      <c r="AZ1860" s="171"/>
      <c r="BA1860" s="171"/>
      <c r="BB1860" s="57"/>
      <c r="BC1860" s="203"/>
      <c r="BD1860" s="24"/>
      <c r="BE1860" s="151"/>
      <c r="BG1860" s="151"/>
      <c r="BI1860" s="151"/>
      <c r="BL1860" s="152"/>
    </row>
    <row r="1861" spans="1:64" s="169" customFormat="1">
      <c r="A1861" s="24"/>
      <c r="B1861" s="24"/>
      <c r="C1861" s="57"/>
      <c r="D1861" s="57"/>
      <c r="E1861" s="57"/>
      <c r="F1861" s="57"/>
      <c r="G1861" s="57"/>
      <c r="H1861" s="57"/>
      <c r="I1861" s="57"/>
      <c r="J1861" s="57"/>
      <c r="K1861" s="57"/>
      <c r="L1861" s="57"/>
      <c r="M1861" s="57"/>
      <c r="N1861" s="57"/>
      <c r="O1861" s="63"/>
      <c r="P1861" s="57"/>
      <c r="Q1861" s="57"/>
      <c r="R1861" s="57"/>
      <c r="S1861" s="57"/>
      <c r="T1861" s="57"/>
      <c r="U1861" s="57"/>
      <c r="V1861" s="57"/>
      <c r="W1861" s="57"/>
      <c r="X1861" s="57"/>
      <c r="Y1861" s="57"/>
      <c r="Z1861" s="57"/>
      <c r="AA1861" s="57"/>
      <c r="AB1861" s="57"/>
      <c r="AC1861" s="57"/>
      <c r="AD1861" s="57"/>
      <c r="AE1861" s="57"/>
      <c r="AF1861" s="64"/>
      <c r="AG1861" s="64"/>
      <c r="AH1861" s="64"/>
      <c r="AI1861" s="64"/>
      <c r="AJ1861" s="61"/>
      <c r="AL1861" s="62"/>
      <c r="AM1861" s="24"/>
      <c r="AS1861" s="24"/>
      <c r="AT1861" s="24"/>
      <c r="AU1861" s="24"/>
      <c r="AV1861" s="24"/>
      <c r="AW1861" s="24"/>
      <c r="AX1861" s="24"/>
      <c r="AZ1861" s="171"/>
      <c r="BA1861" s="171"/>
      <c r="BB1861" s="57"/>
      <c r="BC1861" s="203"/>
      <c r="BD1861" s="24"/>
      <c r="BE1861" s="151"/>
      <c r="BG1861" s="151"/>
      <c r="BI1861" s="151"/>
      <c r="BL1861" s="152"/>
    </row>
    <row r="1862" spans="1:64" s="169" customFormat="1">
      <c r="A1862" s="24"/>
      <c r="B1862" s="24"/>
      <c r="C1862" s="57"/>
      <c r="D1862" s="57"/>
      <c r="E1862" s="57"/>
      <c r="F1862" s="57"/>
      <c r="G1862" s="57"/>
      <c r="H1862" s="57"/>
      <c r="I1862" s="57"/>
      <c r="J1862" s="57"/>
      <c r="K1862" s="57"/>
      <c r="L1862" s="57"/>
      <c r="M1862" s="57"/>
      <c r="N1862" s="57"/>
      <c r="O1862" s="63"/>
      <c r="P1862" s="57"/>
      <c r="Q1862" s="57"/>
      <c r="R1862" s="57"/>
      <c r="S1862" s="57"/>
      <c r="T1862" s="57"/>
      <c r="U1862" s="57"/>
      <c r="V1862" s="57"/>
      <c r="W1862" s="57"/>
      <c r="X1862" s="57"/>
      <c r="Y1862" s="57"/>
      <c r="Z1862" s="57"/>
      <c r="AA1862" s="57"/>
      <c r="AB1862" s="57"/>
      <c r="AC1862" s="57"/>
      <c r="AD1862" s="57"/>
      <c r="AE1862" s="57"/>
      <c r="AF1862" s="64"/>
      <c r="AG1862" s="64"/>
      <c r="AH1862" s="64"/>
      <c r="AI1862" s="64"/>
      <c r="AJ1862" s="61"/>
      <c r="AL1862" s="62"/>
      <c r="AM1862" s="24"/>
      <c r="AS1862" s="24"/>
      <c r="AT1862" s="24"/>
      <c r="AU1862" s="24"/>
      <c r="AV1862" s="24"/>
      <c r="AW1862" s="24"/>
      <c r="AX1862" s="24"/>
      <c r="AZ1862" s="171"/>
      <c r="BA1862" s="171"/>
      <c r="BB1862" s="57"/>
      <c r="BC1862" s="203"/>
      <c r="BD1862" s="24"/>
      <c r="BE1862" s="151"/>
      <c r="BG1862" s="151"/>
      <c r="BI1862" s="151"/>
      <c r="BL1862" s="152"/>
    </row>
    <row r="1863" spans="1:64" s="169" customFormat="1">
      <c r="A1863" s="24"/>
      <c r="B1863" s="24"/>
      <c r="C1863" s="57"/>
      <c r="D1863" s="57"/>
      <c r="E1863" s="57"/>
      <c r="F1863" s="57"/>
      <c r="G1863" s="57"/>
      <c r="H1863" s="57"/>
      <c r="I1863" s="57"/>
      <c r="J1863" s="57"/>
      <c r="K1863" s="57"/>
      <c r="L1863" s="57"/>
      <c r="M1863" s="57"/>
      <c r="N1863" s="57"/>
      <c r="O1863" s="63"/>
      <c r="P1863" s="57"/>
      <c r="Q1863" s="57"/>
      <c r="R1863" s="57"/>
      <c r="S1863" s="57"/>
      <c r="T1863" s="57"/>
      <c r="U1863" s="57"/>
      <c r="V1863" s="57"/>
      <c r="W1863" s="57"/>
      <c r="X1863" s="57"/>
      <c r="Y1863" s="57"/>
      <c r="Z1863" s="57"/>
      <c r="AA1863" s="57"/>
      <c r="AB1863" s="57"/>
      <c r="AC1863" s="57"/>
      <c r="AD1863" s="57"/>
      <c r="AE1863" s="57"/>
      <c r="AF1863" s="64"/>
      <c r="AG1863" s="64"/>
      <c r="AH1863" s="64"/>
      <c r="AI1863" s="64"/>
      <c r="AJ1863" s="61"/>
      <c r="AL1863" s="62"/>
      <c r="AM1863" s="24"/>
      <c r="AS1863" s="24"/>
      <c r="AT1863" s="24"/>
      <c r="AU1863" s="24"/>
      <c r="AV1863" s="24"/>
      <c r="AW1863" s="24"/>
      <c r="AX1863" s="24"/>
      <c r="AZ1863" s="171"/>
      <c r="BA1863" s="171"/>
      <c r="BB1863" s="57"/>
      <c r="BC1863" s="203"/>
      <c r="BD1863" s="24"/>
      <c r="BE1863" s="151"/>
      <c r="BG1863" s="151"/>
      <c r="BI1863" s="151"/>
      <c r="BL1863" s="152"/>
    </row>
    <row r="1864" spans="1:64" s="169" customFormat="1">
      <c r="A1864" s="24"/>
      <c r="B1864" s="24"/>
      <c r="C1864" s="57"/>
      <c r="D1864" s="57"/>
      <c r="E1864" s="57"/>
      <c r="F1864" s="57"/>
      <c r="G1864" s="57"/>
      <c r="H1864" s="57"/>
      <c r="I1864" s="57"/>
      <c r="J1864" s="57"/>
      <c r="K1864" s="57"/>
      <c r="L1864" s="57"/>
      <c r="M1864" s="57"/>
      <c r="N1864" s="57"/>
      <c r="O1864" s="63"/>
      <c r="P1864" s="57"/>
      <c r="Q1864" s="57"/>
      <c r="R1864" s="57"/>
      <c r="S1864" s="57"/>
      <c r="T1864" s="57"/>
      <c r="U1864" s="57"/>
      <c r="V1864" s="57"/>
      <c r="W1864" s="57"/>
      <c r="X1864" s="57"/>
      <c r="Y1864" s="57"/>
      <c r="Z1864" s="57"/>
      <c r="AA1864" s="57"/>
      <c r="AB1864" s="57"/>
      <c r="AC1864" s="57"/>
      <c r="AD1864" s="57"/>
      <c r="AE1864" s="57"/>
      <c r="AF1864" s="64"/>
      <c r="AG1864" s="64"/>
      <c r="AH1864" s="64"/>
      <c r="AI1864" s="64"/>
      <c r="AJ1864" s="61"/>
      <c r="AL1864" s="62"/>
      <c r="AM1864" s="24"/>
      <c r="AS1864" s="24"/>
      <c r="AT1864" s="24"/>
      <c r="AU1864" s="24"/>
      <c r="AV1864" s="24"/>
      <c r="AW1864" s="24"/>
      <c r="AX1864" s="24"/>
      <c r="AZ1864" s="171"/>
      <c r="BA1864" s="171"/>
      <c r="BB1864" s="57"/>
      <c r="BC1864" s="203"/>
      <c r="BD1864" s="24"/>
      <c r="BE1864" s="151"/>
      <c r="BG1864" s="151"/>
      <c r="BI1864" s="151"/>
      <c r="BL1864" s="152"/>
    </row>
    <row r="1865" spans="1:64" s="169" customFormat="1">
      <c r="A1865" s="24"/>
      <c r="B1865" s="24"/>
      <c r="C1865" s="57"/>
      <c r="D1865" s="57"/>
      <c r="E1865" s="57"/>
      <c r="F1865" s="57"/>
      <c r="G1865" s="57"/>
      <c r="H1865" s="57"/>
      <c r="I1865" s="57"/>
      <c r="J1865" s="57"/>
      <c r="K1865" s="57"/>
      <c r="L1865" s="57"/>
      <c r="M1865" s="57"/>
      <c r="N1865" s="57"/>
      <c r="O1865" s="63"/>
      <c r="P1865" s="57"/>
      <c r="Q1865" s="57"/>
      <c r="R1865" s="57"/>
      <c r="S1865" s="57"/>
      <c r="T1865" s="57"/>
      <c r="U1865" s="57"/>
      <c r="V1865" s="57"/>
      <c r="W1865" s="57"/>
      <c r="X1865" s="57"/>
      <c r="Y1865" s="57"/>
      <c r="Z1865" s="57"/>
      <c r="AA1865" s="57"/>
      <c r="AB1865" s="57"/>
      <c r="AC1865" s="57"/>
      <c r="AD1865" s="57"/>
      <c r="AE1865" s="57"/>
      <c r="AF1865" s="64"/>
      <c r="AG1865" s="64"/>
      <c r="AH1865" s="64"/>
      <c r="AI1865" s="64"/>
      <c r="AJ1865" s="61"/>
      <c r="AL1865" s="62"/>
      <c r="AM1865" s="24"/>
      <c r="AS1865" s="24"/>
      <c r="AT1865" s="24"/>
      <c r="AU1865" s="24"/>
      <c r="AV1865" s="24"/>
      <c r="AW1865" s="24"/>
      <c r="AX1865" s="24"/>
      <c r="AZ1865" s="171"/>
      <c r="BA1865" s="171"/>
      <c r="BB1865" s="57"/>
      <c r="BC1865" s="203"/>
      <c r="BD1865" s="24"/>
      <c r="BE1865" s="151"/>
      <c r="BG1865" s="151"/>
      <c r="BI1865" s="151"/>
      <c r="BL1865" s="152"/>
    </row>
    <row r="1866" spans="1:64" s="169" customFormat="1">
      <c r="A1866" s="24"/>
      <c r="B1866" s="24"/>
      <c r="C1866" s="57"/>
      <c r="D1866" s="57"/>
      <c r="E1866" s="57"/>
      <c r="F1866" s="57"/>
      <c r="G1866" s="57"/>
      <c r="H1866" s="57"/>
      <c r="I1866" s="57"/>
      <c r="J1866" s="57"/>
      <c r="K1866" s="57"/>
      <c r="L1866" s="57"/>
      <c r="M1866" s="57"/>
      <c r="N1866" s="57"/>
      <c r="O1866" s="63"/>
      <c r="P1866" s="57"/>
      <c r="Q1866" s="57"/>
      <c r="R1866" s="57"/>
      <c r="S1866" s="57"/>
      <c r="T1866" s="57"/>
      <c r="U1866" s="57"/>
      <c r="V1866" s="57"/>
      <c r="W1866" s="57"/>
      <c r="X1866" s="57"/>
      <c r="Y1866" s="57"/>
      <c r="Z1866" s="57"/>
      <c r="AA1866" s="57"/>
      <c r="AB1866" s="57"/>
      <c r="AC1866" s="57"/>
      <c r="AD1866" s="57"/>
      <c r="AE1866" s="57"/>
      <c r="AF1866" s="64"/>
      <c r="AG1866" s="64"/>
      <c r="AH1866" s="64"/>
      <c r="AI1866" s="64"/>
      <c r="AJ1866" s="61"/>
      <c r="AL1866" s="62"/>
      <c r="AM1866" s="24"/>
      <c r="AS1866" s="24"/>
      <c r="AT1866" s="24"/>
      <c r="AU1866" s="24"/>
      <c r="AV1866" s="24"/>
      <c r="AW1866" s="24"/>
      <c r="AX1866" s="24"/>
      <c r="AZ1866" s="171"/>
      <c r="BA1866" s="171"/>
      <c r="BB1866" s="57"/>
      <c r="BC1866" s="203"/>
      <c r="BD1866" s="24"/>
      <c r="BE1866" s="151"/>
      <c r="BG1866" s="151"/>
      <c r="BI1866" s="151"/>
      <c r="BL1866" s="152"/>
    </row>
    <row r="1867" spans="1:64" s="169" customFormat="1">
      <c r="A1867" s="24"/>
      <c r="B1867" s="24"/>
      <c r="C1867" s="57"/>
      <c r="D1867" s="57"/>
      <c r="E1867" s="57"/>
      <c r="F1867" s="57"/>
      <c r="G1867" s="57"/>
      <c r="H1867" s="57"/>
      <c r="I1867" s="57"/>
      <c r="J1867" s="57"/>
      <c r="K1867" s="57"/>
      <c r="L1867" s="57"/>
      <c r="M1867" s="57"/>
      <c r="N1867" s="57"/>
      <c r="O1867" s="63"/>
      <c r="P1867" s="57"/>
      <c r="Q1867" s="57"/>
      <c r="R1867" s="57"/>
      <c r="S1867" s="57"/>
      <c r="T1867" s="57"/>
      <c r="U1867" s="57"/>
      <c r="V1867" s="57"/>
      <c r="W1867" s="57"/>
      <c r="X1867" s="57"/>
      <c r="Y1867" s="57"/>
      <c r="Z1867" s="57"/>
      <c r="AA1867" s="57"/>
      <c r="AB1867" s="57"/>
      <c r="AC1867" s="57"/>
      <c r="AD1867" s="57"/>
      <c r="AE1867" s="57"/>
      <c r="AF1867" s="64"/>
      <c r="AG1867" s="64"/>
      <c r="AH1867" s="64"/>
      <c r="AI1867" s="64"/>
      <c r="AJ1867" s="61"/>
      <c r="AL1867" s="62"/>
      <c r="AM1867" s="24"/>
      <c r="AS1867" s="24"/>
      <c r="AT1867" s="24"/>
      <c r="AU1867" s="24"/>
      <c r="AV1867" s="24"/>
      <c r="AW1867" s="24"/>
      <c r="AX1867" s="24"/>
      <c r="AZ1867" s="171"/>
      <c r="BA1867" s="171"/>
      <c r="BB1867" s="57"/>
      <c r="BC1867" s="203"/>
      <c r="BD1867" s="24"/>
      <c r="BE1867" s="151"/>
      <c r="BG1867" s="151"/>
      <c r="BI1867" s="151"/>
      <c r="BL1867" s="152"/>
    </row>
    <row r="1868" spans="1:64" s="169" customFormat="1">
      <c r="A1868" s="24"/>
      <c r="B1868" s="24"/>
      <c r="C1868" s="57"/>
      <c r="D1868" s="57"/>
      <c r="E1868" s="57"/>
      <c r="F1868" s="57"/>
      <c r="G1868" s="57"/>
      <c r="H1868" s="57"/>
      <c r="I1868" s="57"/>
      <c r="J1868" s="57"/>
      <c r="K1868" s="57"/>
      <c r="L1868" s="57"/>
      <c r="M1868" s="57"/>
      <c r="N1868" s="57"/>
      <c r="O1868" s="63"/>
      <c r="P1868" s="57"/>
      <c r="Q1868" s="57"/>
      <c r="R1868" s="57"/>
      <c r="S1868" s="57"/>
      <c r="T1868" s="57"/>
      <c r="U1868" s="57"/>
      <c r="V1868" s="57"/>
      <c r="W1868" s="57"/>
      <c r="X1868" s="57"/>
      <c r="Y1868" s="57"/>
      <c r="Z1868" s="57"/>
      <c r="AA1868" s="57"/>
      <c r="AB1868" s="57"/>
      <c r="AC1868" s="57"/>
      <c r="AD1868" s="57"/>
      <c r="AE1868" s="57"/>
      <c r="AF1868" s="64"/>
      <c r="AG1868" s="64"/>
      <c r="AH1868" s="64"/>
      <c r="AI1868" s="64"/>
      <c r="AJ1868" s="61"/>
      <c r="AL1868" s="62"/>
      <c r="AM1868" s="24"/>
      <c r="AS1868" s="24"/>
      <c r="AT1868" s="24"/>
      <c r="AU1868" s="24"/>
      <c r="AV1868" s="24"/>
      <c r="AW1868" s="24"/>
      <c r="AX1868" s="24"/>
      <c r="AZ1868" s="171"/>
      <c r="BA1868" s="171"/>
      <c r="BB1868" s="57"/>
      <c r="BC1868" s="203"/>
      <c r="BD1868" s="24"/>
      <c r="BE1868" s="151"/>
      <c r="BG1868" s="151"/>
      <c r="BI1868" s="151"/>
      <c r="BL1868" s="152"/>
    </row>
    <row r="1869" spans="1:64" s="169" customFormat="1">
      <c r="A1869" s="24"/>
      <c r="B1869" s="24"/>
      <c r="C1869" s="57"/>
      <c r="D1869" s="57"/>
      <c r="E1869" s="57"/>
      <c r="F1869" s="57"/>
      <c r="G1869" s="57"/>
      <c r="H1869" s="57"/>
      <c r="I1869" s="57"/>
      <c r="J1869" s="57"/>
      <c r="K1869" s="57"/>
      <c r="L1869" s="57"/>
      <c r="M1869" s="57"/>
      <c r="N1869" s="57"/>
      <c r="O1869" s="63"/>
      <c r="P1869" s="57"/>
      <c r="Q1869" s="57"/>
      <c r="R1869" s="57"/>
      <c r="S1869" s="57"/>
      <c r="T1869" s="57"/>
      <c r="U1869" s="57"/>
      <c r="V1869" s="57"/>
      <c r="W1869" s="57"/>
      <c r="X1869" s="57"/>
      <c r="Y1869" s="57"/>
      <c r="Z1869" s="57"/>
      <c r="AA1869" s="57"/>
      <c r="AB1869" s="57"/>
      <c r="AC1869" s="57"/>
      <c r="AD1869" s="57"/>
      <c r="AE1869" s="57"/>
      <c r="AF1869" s="64"/>
      <c r="AG1869" s="64"/>
      <c r="AH1869" s="64"/>
      <c r="AI1869" s="64"/>
      <c r="AJ1869" s="61"/>
      <c r="AL1869" s="62"/>
      <c r="AM1869" s="24"/>
      <c r="AS1869" s="24"/>
      <c r="AT1869" s="24"/>
      <c r="AU1869" s="24"/>
      <c r="AV1869" s="24"/>
      <c r="AW1869" s="24"/>
      <c r="AX1869" s="24"/>
      <c r="AZ1869" s="171"/>
      <c r="BA1869" s="171"/>
      <c r="BB1869" s="57"/>
      <c r="BC1869" s="203"/>
      <c r="BD1869" s="24"/>
      <c r="BE1869" s="151"/>
      <c r="BG1869" s="151"/>
      <c r="BI1869" s="151"/>
      <c r="BL1869" s="152"/>
    </row>
    <row r="1870" spans="1:64" s="169" customFormat="1">
      <c r="A1870" s="24"/>
      <c r="B1870" s="24"/>
      <c r="C1870" s="57"/>
      <c r="D1870" s="57"/>
      <c r="E1870" s="57"/>
      <c r="F1870" s="57"/>
      <c r="G1870" s="57"/>
      <c r="H1870" s="57"/>
      <c r="I1870" s="57"/>
      <c r="J1870" s="57"/>
      <c r="K1870" s="57"/>
      <c r="L1870" s="57"/>
      <c r="M1870" s="57"/>
      <c r="N1870" s="57"/>
      <c r="O1870" s="63"/>
      <c r="P1870" s="57"/>
      <c r="Q1870" s="57"/>
      <c r="R1870" s="57"/>
      <c r="S1870" s="57"/>
      <c r="T1870" s="57"/>
      <c r="U1870" s="57"/>
      <c r="V1870" s="57"/>
      <c r="W1870" s="57"/>
      <c r="X1870" s="57"/>
      <c r="Y1870" s="57"/>
      <c r="Z1870" s="57"/>
      <c r="AA1870" s="57"/>
      <c r="AB1870" s="57"/>
      <c r="AC1870" s="57"/>
      <c r="AD1870" s="57"/>
      <c r="AE1870" s="57"/>
      <c r="AF1870" s="64"/>
      <c r="AG1870" s="64"/>
      <c r="AH1870" s="64"/>
      <c r="AI1870" s="64"/>
      <c r="AJ1870" s="61"/>
      <c r="AL1870" s="62"/>
      <c r="AM1870" s="24"/>
      <c r="AS1870" s="24"/>
      <c r="AT1870" s="24"/>
      <c r="AU1870" s="24"/>
      <c r="AV1870" s="24"/>
      <c r="AW1870" s="24"/>
      <c r="AX1870" s="24"/>
      <c r="AZ1870" s="171"/>
      <c r="BA1870" s="171"/>
      <c r="BB1870" s="57"/>
      <c r="BC1870" s="203"/>
      <c r="BD1870" s="24"/>
      <c r="BE1870" s="151"/>
      <c r="BG1870" s="151"/>
      <c r="BI1870" s="151"/>
      <c r="BL1870" s="152"/>
    </row>
    <row r="1871" spans="1:64" s="169" customFormat="1">
      <c r="A1871" s="24"/>
      <c r="B1871" s="24"/>
      <c r="C1871" s="57"/>
      <c r="D1871" s="57"/>
      <c r="E1871" s="57"/>
      <c r="F1871" s="57"/>
      <c r="G1871" s="57"/>
      <c r="H1871" s="57"/>
      <c r="I1871" s="57"/>
      <c r="J1871" s="57"/>
      <c r="K1871" s="57"/>
      <c r="L1871" s="57"/>
      <c r="M1871" s="57"/>
      <c r="N1871" s="57"/>
      <c r="O1871" s="63"/>
      <c r="P1871" s="57"/>
      <c r="Q1871" s="57"/>
      <c r="R1871" s="57"/>
      <c r="S1871" s="57"/>
      <c r="T1871" s="57"/>
      <c r="U1871" s="57"/>
      <c r="V1871" s="57"/>
      <c r="W1871" s="57"/>
      <c r="X1871" s="57"/>
      <c r="Y1871" s="57"/>
      <c r="Z1871" s="57"/>
      <c r="AA1871" s="57"/>
      <c r="AB1871" s="57"/>
      <c r="AC1871" s="57"/>
      <c r="AD1871" s="57"/>
      <c r="AE1871" s="57"/>
      <c r="AF1871" s="64"/>
      <c r="AG1871" s="64"/>
      <c r="AH1871" s="64"/>
      <c r="AI1871" s="64"/>
      <c r="AJ1871" s="61"/>
      <c r="AL1871" s="62"/>
      <c r="AM1871" s="24"/>
      <c r="AS1871" s="24"/>
      <c r="AT1871" s="24"/>
      <c r="AU1871" s="24"/>
      <c r="AV1871" s="24"/>
      <c r="AW1871" s="24"/>
      <c r="AX1871" s="24"/>
      <c r="AZ1871" s="171"/>
      <c r="BA1871" s="171"/>
      <c r="BB1871" s="57"/>
      <c r="BC1871" s="203"/>
      <c r="BD1871" s="24"/>
      <c r="BE1871" s="151"/>
      <c r="BG1871" s="151"/>
      <c r="BI1871" s="151"/>
      <c r="BL1871" s="152"/>
    </row>
    <row r="1872" spans="1:64" s="169" customFormat="1">
      <c r="A1872" s="24"/>
      <c r="B1872" s="24"/>
      <c r="C1872" s="57"/>
      <c r="D1872" s="57"/>
      <c r="E1872" s="57"/>
      <c r="F1872" s="57"/>
      <c r="G1872" s="57"/>
      <c r="H1872" s="57"/>
      <c r="I1872" s="57"/>
      <c r="J1872" s="57"/>
      <c r="K1872" s="57"/>
      <c r="L1872" s="57"/>
      <c r="M1872" s="57"/>
      <c r="N1872" s="57"/>
      <c r="O1872" s="63"/>
      <c r="P1872" s="57"/>
      <c r="Q1872" s="57"/>
      <c r="R1872" s="57"/>
      <c r="S1872" s="57"/>
      <c r="T1872" s="57"/>
      <c r="U1872" s="57"/>
      <c r="V1872" s="57"/>
      <c r="W1872" s="57"/>
      <c r="X1872" s="57"/>
      <c r="Y1872" s="57"/>
      <c r="Z1872" s="57"/>
      <c r="AA1872" s="57"/>
      <c r="AB1872" s="57"/>
      <c r="AC1872" s="57"/>
      <c r="AD1872" s="57"/>
      <c r="AE1872" s="57"/>
      <c r="AF1872" s="64"/>
      <c r="AG1872" s="64"/>
      <c r="AH1872" s="64"/>
      <c r="AI1872" s="64"/>
      <c r="AJ1872" s="61"/>
      <c r="AL1872" s="62"/>
      <c r="AM1872" s="24"/>
      <c r="AS1872" s="24"/>
      <c r="AT1872" s="24"/>
      <c r="AU1872" s="24"/>
      <c r="AV1872" s="24"/>
      <c r="AW1872" s="24"/>
      <c r="AX1872" s="24"/>
      <c r="AZ1872" s="171"/>
      <c r="BA1872" s="171"/>
      <c r="BB1872" s="57"/>
      <c r="BC1872" s="203"/>
      <c r="BD1872" s="24"/>
      <c r="BE1872" s="151"/>
      <c r="BG1872" s="151"/>
      <c r="BI1872" s="151"/>
      <c r="BL1872" s="152"/>
    </row>
    <row r="1873" spans="1:64" s="169" customFormat="1">
      <c r="A1873" s="24"/>
      <c r="B1873" s="24"/>
      <c r="C1873" s="57"/>
      <c r="D1873" s="57"/>
      <c r="E1873" s="57"/>
      <c r="F1873" s="57"/>
      <c r="G1873" s="57"/>
      <c r="H1873" s="57"/>
      <c r="I1873" s="57"/>
      <c r="J1873" s="57"/>
      <c r="K1873" s="57"/>
      <c r="L1873" s="57"/>
      <c r="M1873" s="57"/>
      <c r="N1873" s="57"/>
      <c r="O1873" s="63"/>
      <c r="P1873" s="57"/>
      <c r="Q1873" s="57"/>
      <c r="R1873" s="57"/>
      <c r="S1873" s="57"/>
      <c r="T1873" s="57"/>
      <c r="U1873" s="57"/>
      <c r="V1873" s="57"/>
      <c r="W1873" s="57"/>
      <c r="X1873" s="57"/>
      <c r="Y1873" s="57"/>
      <c r="Z1873" s="57"/>
      <c r="AA1873" s="57"/>
      <c r="AB1873" s="57"/>
      <c r="AC1873" s="57"/>
      <c r="AD1873" s="57"/>
      <c r="AE1873" s="57"/>
      <c r="AF1873" s="64"/>
      <c r="AG1873" s="64"/>
      <c r="AH1873" s="64"/>
      <c r="AI1873" s="64"/>
      <c r="AJ1873" s="61"/>
      <c r="AL1873" s="62"/>
      <c r="AM1873" s="24"/>
      <c r="AS1873" s="24"/>
      <c r="AT1873" s="24"/>
      <c r="AU1873" s="24"/>
      <c r="AV1873" s="24"/>
      <c r="AW1873" s="24"/>
      <c r="AX1873" s="24"/>
      <c r="AZ1873" s="171"/>
      <c r="BA1873" s="171"/>
      <c r="BB1873" s="57"/>
      <c r="BC1873" s="203"/>
      <c r="BD1873" s="24"/>
      <c r="BE1873" s="151"/>
      <c r="BG1873" s="151"/>
      <c r="BI1873" s="151"/>
      <c r="BL1873" s="152"/>
    </row>
    <row r="1874" spans="1:64" s="169" customFormat="1">
      <c r="A1874" s="24"/>
      <c r="B1874" s="24"/>
      <c r="C1874" s="57"/>
      <c r="D1874" s="57"/>
      <c r="E1874" s="57"/>
      <c r="F1874" s="57"/>
      <c r="G1874" s="57"/>
      <c r="H1874" s="57"/>
      <c r="I1874" s="57"/>
      <c r="J1874" s="57"/>
      <c r="K1874" s="57"/>
      <c r="L1874" s="57"/>
      <c r="M1874" s="57"/>
      <c r="N1874" s="57"/>
      <c r="O1874" s="63"/>
      <c r="P1874" s="57"/>
      <c r="Q1874" s="57"/>
      <c r="R1874" s="57"/>
      <c r="S1874" s="57"/>
      <c r="T1874" s="57"/>
      <c r="U1874" s="57"/>
      <c r="V1874" s="57"/>
      <c r="W1874" s="57"/>
      <c r="X1874" s="57"/>
      <c r="Y1874" s="57"/>
      <c r="Z1874" s="57"/>
      <c r="AA1874" s="57"/>
      <c r="AB1874" s="57"/>
      <c r="AC1874" s="57"/>
      <c r="AD1874" s="57"/>
      <c r="AE1874" s="57"/>
      <c r="AF1874" s="64"/>
      <c r="AG1874" s="64"/>
      <c r="AH1874" s="64"/>
      <c r="AI1874" s="64"/>
      <c r="AJ1874" s="61"/>
      <c r="AL1874" s="62"/>
      <c r="AM1874" s="24"/>
      <c r="AS1874" s="24"/>
      <c r="AT1874" s="24"/>
      <c r="AU1874" s="24"/>
      <c r="AV1874" s="24"/>
      <c r="AW1874" s="24"/>
      <c r="AX1874" s="24"/>
      <c r="AZ1874" s="171"/>
      <c r="BA1874" s="171"/>
      <c r="BB1874" s="57"/>
      <c r="BC1874" s="203"/>
      <c r="BD1874" s="24"/>
      <c r="BE1874" s="151"/>
      <c r="BG1874" s="151"/>
      <c r="BI1874" s="151"/>
      <c r="BL1874" s="152"/>
    </row>
    <row r="1875" spans="1:64" s="169" customFormat="1">
      <c r="A1875" s="24"/>
      <c r="B1875" s="24"/>
      <c r="C1875" s="57"/>
      <c r="D1875" s="57"/>
      <c r="E1875" s="57"/>
      <c r="F1875" s="57"/>
      <c r="G1875" s="57"/>
      <c r="H1875" s="57"/>
      <c r="I1875" s="57"/>
      <c r="J1875" s="57"/>
      <c r="K1875" s="57"/>
      <c r="L1875" s="57"/>
      <c r="M1875" s="57"/>
      <c r="N1875" s="57"/>
      <c r="O1875" s="63"/>
      <c r="P1875" s="57"/>
      <c r="Q1875" s="57"/>
      <c r="R1875" s="57"/>
      <c r="S1875" s="57"/>
      <c r="T1875" s="57"/>
      <c r="U1875" s="57"/>
      <c r="V1875" s="57"/>
      <c r="W1875" s="57"/>
      <c r="X1875" s="57"/>
      <c r="Y1875" s="57"/>
      <c r="Z1875" s="57"/>
      <c r="AA1875" s="57"/>
      <c r="AB1875" s="57"/>
      <c r="AC1875" s="57"/>
      <c r="AD1875" s="57"/>
      <c r="AE1875" s="57"/>
      <c r="AF1875" s="64"/>
      <c r="AG1875" s="64"/>
      <c r="AH1875" s="64"/>
      <c r="AI1875" s="64"/>
      <c r="AJ1875" s="61"/>
      <c r="AL1875" s="62"/>
      <c r="AM1875" s="24"/>
      <c r="AS1875" s="24"/>
      <c r="AT1875" s="24"/>
      <c r="AU1875" s="24"/>
      <c r="AV1875" s="24"/>
      <c r="AW1875" s="24"/>
      <c r="AX1875" s="24"/>
      <c r="AZ1875" s="171"/>
      <c r="BA1875" s="171"/>
      <c r="BB1875" s="57"/>
      <c r="BC1875" s="203"/>
      <c r="BD1875" s="24"/>
      <c r="BE1875" s="151"/>
      <c r="BG1875" s="151"/>
      <c r="BI1875" s="151"/>
      <c r="BL1875" s="152"/>
    </row>
    <row r="1876" spans="1:64" s="169" customFormat="1">
      <c r="A1876" s="24"/>
      <c r="B1876" s="24"/>
      <c r="C1876" s="57"/>
      <c r="D1876" s="57"/>
      <c r="E1876" s="57"/>
      <c r="F1876" s="57"/>
      <c r="G1876" s="57"/>
      <c r="H1876" s="57"/>
      <c r="I1876" s="57"/>
      <c r="J1876" s="57"/>
      <c r="K1876" s="57"/>
      <c r="L1876" s="57"/>
      <c r="M1876" s="57"/>
      <c r="N1876" s="57"/>
      <c r="O1876" s="63"/>
      <c r="P1876" s="57"/>
      <c r="Q1876" s="57"/>
      <c r="R1876" s="57"/>
      <c r="S1876" s="57"/>
      <c r="T1876" s="57"/>
      <c r="U1876" s="57"/>
      <c r="V1876" s="57"/>
      <c r="W1876" s="57"/>
      <c r="X1876" s="57"/>
      <c r="Y1876" s="57"/>
      <c r="Z1876" s="57"/>
      <c r="AA1876" s="57"/>
      <c r="AB1876" s="57"/>
      <c r="AC1876" s="57"/>
      <c r="AD1876" s="57"/>
      <c r="AE1876" s="57"/>
      <c r="AF1876" s="64"/>
      <c r="AG1876" s="64"/>
      <c r="AH1876" s="64"/>
      <c r="AI1876" s="64"/>
      <c r="AJ1876" s="61"/>
      <c r="AL1876" s="62"/>
      <c r="AM1876" s="24"/>
      <c r="AS1876" s="24"/>
      <c r="AT1876" s="24"/>
      <c r="AU1876" s="24"/>
      <c r="AV1876" s="24"/>
      <c r="AW1876" s="24"/>
      <c r="AX1876" s="24"/>
      <c r="AZ1876" s="171"/>
      <c r="BA1876" s="171"/>
      <c r="BB1876" s="57"/>
      <c r="BC1876" s="203"/>
      <c r="BD1876" s="24"/>
      <c r="BE1876" s="151"/>
      <c r="BG1876" s="151"/>
      <c r="BI1876" s="151"/>
      <c r="BL1876" s="152"/>
    </row>
    <row r="1877" spans="1:64" s="169" customFormat="1">
      <c r="A1877" s="24"/>
      <c r="B1877" s="24"/>
      <c r="C1877" s="57"/>
      <c r="D1877" s="57"/>
      <c r="E1877" s="57"/>
      <c r="F1877" s="57"/>
      <c r="G1877" s="57"/>
      <c r="H1877" s="57"/>
      <c r="I1877" s="57"/>
      <c r="J1877" s="57"/>
      <c r="K1877" s="57"/>
      <c r="L1877" s="57"/>
      <c r="M1877" s="57"/>
      <c r="N1877" s="57"/>
      <c r="O1877" s="63"/>
      <c r="P1877" s="57"/>
      <c r="Q1877" s="57"/>
      <c r="R1877" s="57"/>
      <c r="S1877" s="57"/>
      <c r="T1877" s="57"/>
      <c r="U1877" s="57"/>
      <c r="V1877" s="57"/>
      <c r="W1877" s="57"/>
      <c r="X1877" s="57"/>
      <c r="Y1877" s="57"/>
      <c r="Z1877" s="57"/>
      <c r="AA1877" s="57"/>
      <c r="AB1877" s="57"/>
      <c r="AC1877" s="57"/>
      <c r="AD1877" s="57"/>
      <c r="AE1877" s="57"/>
      <c r="AF1877" s="64"/>
      <c r="AG1877" s="64"/>
      <c r="AH1877" s="64"/>
      <c r="AI1877" s="64"/>
      <c r="AJ1877" s="61"/>
      <c r="AL1877" s="62"/>
      <c r="AM1877" s="24"/>
      <c r="AS1877" s="24"/>
      <c r="AT1877" s="24"/>
      <c r="AU1877" s="24"/>
      <c r="AV1877" s="24"/>
      <c r="AW1877" s="24"/>
      <c r="AX1877" s="24"/>
      <c r="AZ1877" s="171"/>
      <c r="BA1877" s="171"/>
      <c r="BB1877" s="57"/>
      <c r="BC1877" s="203"/>
      <c r="BD1877" s="24"/>
      <c r="BE1877" s="151"/>
      <c r="BG1877" s="151"/>
      <c r="BI1877" s="151"/>
      <c r="BL1877" s="152"/>
    </row>
    <row r="1878" spans="1:64" s="169" customFormat="1">
      <c r="A1878" s="24"/>
      <c r="B1878" s="24"/>
      <c r="C1878" s="57"/>
      <c r="D1878" s="57"/>
      <c r="E1878" s="57"/>
      <c r="F1878" s="57"/>
      <c r="G1878" s="57"/>
      <c r="H1878" s="57"/>
      <c r="I1878" s="57"/>
      <c r="J1878" s="57"/>
      <c r="K1878" s="57"/>
      <c r="L1878" s="57"/>
      <c r="M1878" s="57"/>
      <c r="N1878" s="57"/>
      <c r="O1878" s="63"/>
      <c r="P1878" s="57"/>
      <c r="Q1878" s="57"/>
      <c r="R1878" s="57"/>
      <c r="S1878" s="57"/>
      <c r="T1878" s="57"/>
      <c r="U1878" s="57"/>
      <c r="V1878" s="57"/>
      <c r="W1878" s="57"/>
      <c r="X1878" s="57"/>
      <c r="Y1878" s="57"/>
      <c r="Z1878" s="57"/>
      <c r="AA1878" s="57"/>
      <c r="AB1878" s="57"/>
      <c r="AC1878" s="57"/>
      <c r="AD1878" s="57"/>
      <c r="AE1878" s="57"/>
      <c r="AF1878" s="64"/>
      <c r="AG1878" s="64"/>
      <c r="AH1878" s="64"/>
      <c r="AI1878" s="64"/>
      <c r="AJ1878" s="61"/>
      <c r="AL1878" s="62"/>
      <c r="AM1878" s="24"/>
      <c r="AS1878" s="24"/>
      <c r="AT1878" s="24"/>
      <c r="AU1878" s="24"/>
      <c r="AV1878" s="24"/>
      <c r="AW1878" s="24"/>
      <c r="AX1878" s="24"/>
      <c r="AZ1878" s="171"/>
      <c r="BA1878" s="171"/>
      <c r="BB1878" s="57"/>
      <c r="BC1878" s="203"/>
      <c r="BD1878" s="24"/>
      <c r="BE1878" s="151"/>
      <c r="BG1878" s="151"/>
      <c r="BI1878" s="151"/>
      <c r="BL1878" s="152"/>
    </row>
    <row r="1879" spans="1:64" s="169" customFormat="1">
      <c r="A1879" s="24"/>
      <c r="B1879" s="24"/>
      <c r="C1879" s="57"/>
      <c r="D1879" s="57"/>
      <c r="E1879" s="57"/>
      <c r="F1879" s="57"/>
      <c r="G1879" s="57"/>
      <c r="H1879" s="57"/>
      <c r="I1879" s="57"/>
      <c r="J1879" s="57"/>
      <c r="K1879" s="57"/>
      <c r="L1879" s="57"/>
      <c r="M1879" s="57"/>
      <c r="N1879" s="57"/>
      <c r="O1879" s="63"/>
      <c r="P1879" s="57"/>
      <c r="Q1879" s="57"/>
      <c r="R1879" s="57"/>
      <c r="S1879" s="57"/>
      <c r="T1879" s="57"/>
      <c r="U1879" s="57"/>
      <c r="V1879" s="57"/>
      <c r="W1879" s="57"/>
      <c r="X1879" s="57"/>
      <c r="Y1879" s="57"/>
      <c r="Z1879" s="57"/>
      <c r="AA1879" s="57"/>
      <c r="AB1879" s="57"/>
      <c r="AC1879" s="57"/>
      <c r="AD1879" s="57"/>
      <c r="AE1879" s="57"/>
      <c r="AF1879" s="64"/>
      <c r="AG1879" s="64"/>
      <c r="AH1879" s="64"/>
      <c r="AI1879" s="64"/>
      <c r="AJ1879" s="61"/>
      <c r="AL1879" s="62"/>
      <c r="AM1879" s="24"/>
      <c r="AS1879" s="24"/>
      <c r="AT1879" s="24"/>
      <c r="AU1879" s="24"/>
      <c r="AV1879" s="24"/>
      <c r="AW1879" s="24"/>
      <c r="AX1879" s="24"/>
      <c r="AZ1879" s="171"/>
      <c r="BA1879" s="171"/>
      <c r="BB1879" s="57"/>
      <c r="BC1879" s="203"/>
      <c r="BD1879" s="24"/>
      <c r="BE1879" s="151"/>
      <c r="BG1879" s="151"/>
      <c r="BI1879" s="151"/>
      <c r="BL1879" s="152"/>
    </row>
    <row r="1880" spans="1:64" s="169" customFormat="1">
      <c r="A1880" s="24"/>
      <c r="B1880" s="24"/>
      <c r="C1880" s="57"/>
      <c r="D1880" s="57"/>
      <c r="E1880" s="57"/>
      <c r="F1880" s="57"/>
      <c r="G1880" s="57"/>
      <c r="H1880" s="57"/>
      <c r="I1880" s="57"/>
      <c r="J1880" s="57"/>
      <c r="K1880" s="57"/>
      <c r="L1880" s="57"/>
      <c r="M1880" s="57"/>
      <c r="N1880" s="57"/>
      <c r="O1880" s="63"/>
      <c r="P1880" s="57"/>
      <c r="Q1880" s="57"/>
      <c r="R1880" s="57"/>
      <c r="S1880" s="57"/>
      <c r="T1880" s="57"/>
      <c r="U1880" s="57"/>
      <c r="V1880" s="57"/>
      <c r="W1880" s="57"/>
      <c r="X1880" s="57"/>
      <c r="Y1880" s="57"/>
      <c r="Z1880" s="57"/>
      <c r="AA1880" s="57"/>
      <c r="AB1880" s="57"/>
      <c r="AC1880" s="57"/>
      <c r="AD1880" s="57"/>
      <c r="AE1880" s="57"/>
      <c r="AF1880" s="64"/>
      <c r="AG1880" s="64"/>
      <c r="AH1880" s="64"/>
      <c r="AI1880" s="64"/>
      <c r="AJ1880" s="61"/>
      <c r="AL1880" s="62"/>
      <c r="AM1880" s="24"/>
      <c r="AS1880" s="24"/>
      <c r="AT1880" s="24"/>
      <c r="AU1880" s="24"/>
      <c r="AV1880" s="24"/>
      <c r="AW1880" s="24"/>
      <c r="AX1880" s="24"/>
      <c r="AZ1880" s="171"/>
      <c r="BA1880" s="171"/>
      <c r="BB1880" s="57"/>
      <c r="BC1880" s="203"/>
      <c r="BD1880" s="24"/>
      <c r="BE1880" s="151"/>
      <c r="BG1880" s="151"/>
      <c r="BI1880" s="151"/>
      <c r="BL1880" s="152"/>
    </row>
    <row r="1881" spans="1:64" s="169" customFormat="1">
      <c r="A1881" s="24"/>
      <c r="B1881" s="24"/>
      <c r="C1881" s="57"/>
      <c r="D1881" s="57"/>
      <c r="E1881" s="57"/>
      <c r="F1881" s="57"/>
      <c r="G1881" s="57"/>
      <c r="H1881" s="57"/>
      <c r="I1881" s="57"/>
      <c r="J1881" s="57"/>
      <c r="K1881" s="57"/>
      <c r="L1881" s="57"/>
      <c r="M1881" s="57"/>
      <c r="N1881" s="57"/>
      <c r="O1881" s="63"/>
      <c r="P1881" s="57"/>
      <c r="Q1881" s="57"/>
      <c r="R1881" s="57"/>
      <c r="S1881" s="57"/>
      <c r="T1881" s="57"/>
      <c r="U1881" s="57"/>
      <c r="V1881" s="57"/>
      <c r="W1881" s="57"/>
      <c r="X1881" s="57"/>
      <c r="Y1881" s="57"/>
      <c r="Z1881" s="57"/>
      <c r="AA1881" s="57"/>
      <c r="AB1881" s="57"/>
      <c r="AC1881" s="57"/>
      <c r="AD1881" s="57"/>
      <c r="AE1881" s="57"/>
      <c r="AF1881" s="64"/>
      <c r="AG1881" s="64"/>
      <c r="AH1881" s="64"/>
      <c r="AI1881" s="64"/>
      <c r="AJ1881" s="61"/>
      <c r="AL1881" s="62"/>
      <c r="AM1881" s="24"/>
      <c r="AS1881" s="24"/>
      <c r="AT1881" s="24"/>
      <c r="AU1881" s="24"/>
      <c r="AV1881" s="24"/>
      <c r="AW1881" s="24"/>
      <c r="AX1881" s="24"/>
      <c r="AZ1881" s="171"/>
      <c r="BA1881" s="171"/>
      <c r="BB1881" s="57"/>
      <c r="BC1881" s="203"/>
      <c r="BD1881" s="24"/>
      <c r="BE1881" s="151"/>
      <c r="BG1881" s="151"/>
      <c r="BI1881" s="151"/>
      <c r="BL1881" s="152"/>
    </row>
    <row r="1882" spans="1:64" s="169" customFormat="1">
      <c r="A1882" s="24"/>
      <c r="B1882" s="24"/>
      <c r="C1882" s="57"/>
      <c r="D1882" s="57"/>
      <c r="E1882" s="57"/>
      <c r="F1882" s="57"/>
      <c r="G1882" s="57"/>
      <c r="H1882" s="57"/>
      <c r="I1882" s="57"/>
      <c r="J1882" s="57"/>
      <c r="K1882" s="57"/>
      <c r="L1882" s="57"/>
      <c r="M1882" s="57"/>
      <c r="N1882" s="57"/>
      <c r="O1882" s="63"/>
      <c r="P1882" s="57"/>
      <c r="Q1882" s="57"/>
      <c r="R1882" s="57"/>
      <c r="S1882" s="57"/>
      <c r="T1882" s="57"/>
      <c r="U1882" s="57"/>
      <c r="V1882" s="57"/>
      <c r="W1882" s="57"/>
      <c r="X1882" s="57"/>
      <c r="Y1882" s="57"/>
      <c r="Z1882" s="57"/>
      <c r="AA1882" s="57"/>
      <c r="AB1882" s="57"/>
      <c r="AC1882" s="57"/>
      <c r="AD1882" s="57"/>
      <c r="AE1882" s="57"/>
      <c r="AF1882" s="64"/>
      <c r="AG1882" s="64"/>
      <c r="AH1882" s="64"/>
      <c r="AI1882" s="64"/>
      <c r="AJ1882" s="61"/>
      <c r="AL1882" s="62"/>
      <c r="AM1882" s="24"/>
      <c r="AS1882" s="24"/>
      <c r="AT1882" s="24"/>
      <c r="AU1882" s="24"/>
      <c r="AV1882" s="24"/>
      <c r="AW1882" s="24"/>
      <c r="AX1882" s="24"/>
      <c r="AZ1882" s="171"/>
      <c r="BA1882" s="171"/>
      <c r="BB1882" s="57"/>
      <c r="BC1882" s="203"/>
      <c r="BD1882" s="24"/>
      <c r="BE1882" s="151"/>
      <c r="BG1882" s="151"/>
      <c r="BI1882" s="151"/>
      <c r="BL1882" s="152"/>
    </row>
    <row r="1883" spans="1:64" s="169" customFormat="1">
      <c r="A1883" s="24"/>
      <c r="B1883" s="24"/>
      <c r="C1883" s="57"/>
      <c r="D1883" s="57"/>
      <c r="E1883" s="57"/>
      <c r="F1883" s="57"/>
      <c r="G1883" s="57"/>
      <c r="H1883" s="57"/>
      <c r="I1883" s="57"/>
      <c r="J1883" s="57"/>
      <c r="K1883" s="57"/>
      <c r="L1883" s="57"/>
      <c r="M1883" s="57"/>
      <c r="N1883" s="57"/>
      <c r="O1883" s="63"/>
      <c r="P1883" s="57"/>
      <c r="Q1883" s="57"/>
      <c r="R1883" s="57"/>
      <c r="S1883" s="57"/>
      <c r="T1883" s="57"/>
      <c r="U1883" s="57"/>
      <c r="V1883" s="57"/>
      <c r="W1883" s="57"/>
      <c r="X1883" s="57"/>
      <c r="Y1883" s="57"/>
      <c r="Z1883" s="57"/>
      <c r="AA1883" s="57"/>
      <c r="AB1883" s="57"/>
      <c r="AC1883" s="57"/>
      <c r="AD1883" s="57"/>
      <c r="AE1883" s="57"/>
      <c r="AF1883" s="64"/>
      <c r="AG1883" s="64"/>
      <c r="AH1883" s="64"/>
      <c r="AI1883" s="64"/>
      <c r="AJ1883" s="61"/>
      <c r="AL1883" s="62"/>
      <c r="AM1883" s="24"/>
      <c r="AS1883" s="24"/>
      <c r="AT1883" s="24"/>
      <c r="AU1883" s="24"/>
      <c r="AV1883" s="24"/>
      <c r="AW1883" s="24"/>
      <c r="AX1883" s="24"/>
      <c r="AZ1883" s="171"/>
      <c r="BA1883" s="171"/>
      <c r="BB1883" s="57"/>
      <c r="BC1883" s="203"/>
      <c r="BD1883" s="24"/>
      <c r="BE1883" s="151"/>
      <c r="BG1883" s="151"/>
      <c r="BI1883" s="151"/>
      <c r="BL1883" s="152"/>
    </row>
    <row r="1884" spans="1:64" s="169" customFormat="1">
      <c r="A1884" s="24"/>
      <c r="B1884" s="24"/>
      <c r="C1884" s="57"/>
      <c r="D1884" s="57"/>
      <c r="E1884" s="57"/>
      <c r="F1884" s="57"/>
      <c r="G1884" s="57"/>
      <c r="H1884" s="57"/>
      <c r="I1884" s="57"/>
      <c r="J1884" s="57"/>
      <c r="K1884" s="57"/>
      <c r="L1884" s="57"/>
      <c r="M1884" s="57"/>
      <c r="N1884" s="57"/>
      <c r="O1884" s="63"/>
      <c r="P1884" s="57"/>
      <c r="Q1884" s="57"/>
      <c r="R1884" s="57"/>
      <c r="S1884" s="57"/>
      <c r="T1884" s="57"/>
      <c r="U1884" s="57"/>
      <c r="V1884" s="57"/>
      <c r="W1884" s="57"/>
      <c r="X1884" s="57"/>
      <c r="Y1884" s="57"/>
      <c r="Z1884" s="57"/>
      <c r="AA1884" s="57"/>
      <c r="AB1884" s="57"/>
      <c r="AC1884" s="57"/>
      <c r="AD1884" s="57"/>
      <c r="AE1884" s="57"/>
      <c r="AF1884" s="64"/>
      <c r="AG1884" s="64"/>
      <c r="AH1884" s="64"/>
      <c r="AI1884" s="64"/>
      <c r="AJ1884" s="61"/>
      <c r="AL1884" s="62"/>
      <c r="AM1884" s="24"/>
      <c r="AS1884" s="24"/>
      <c r="AT1884" s="24"/>
      <c r="AU1884" s="24"/>
      <c r="AV1884" s="24"/>
      <c r="AW1884" s="24"/>
      <c r="AX1884" s="24"/>
      <c r="AZ1884" s="171"/>
      <c r="BA1884" s="171"/>
      <c r="BB1884" s="57"/>
      <c r="BC1884" s="203"/>
      <c r="BD1884" s="24"/>
      <c r="BE1884" s="151"/>
      <c r="BG1884" s="151"/>
      <c r="BI1884" s="151"/>
      <c r="BL1884" s="152"/>
    </row>
    <row r="1885" spans="1:64" s="169" customFormat="1">
      <c r="A1885" s="24"/>
      <c r="B1885" s="24"/>
      <c r="C1885" s="57"/>
      <c r="D1885" s="57"/>
      <c r="E1885" s="57"/>
      <c r="F1885" s="57"/>
      <c r="G1885" s="57"/>
      <c r="H1885" s="57"/>
      <c r="I1885" s="57"/>
      <c r="J1885" s="57"/>
      <c r="K1885" s="57"/>
      <c r="L1885" s="57"/>
      <c r="M1885" s="57"/>
      <c r="N1885" s="57"/>
      <c r="O1885" s="63"/>
      <c r="P1885" s="57"/>
      <c r="Q1885" s="57"/>
      <c r="R1885" s="57"/>
      <c r="S1885" s="57"/>
      <c r="T1885" s="57"/>
      <c r="U1885" s="57"/>
      <c r="V1885" s="57"/>
      <c r="W1885" s="57"/>
      <c r="X1885" s="57"/>
      <c r="Y1885" s="57"/>
      <c r="Z1885" s="57"/>
      <c r="AA1885" s="57"/>
      <c r="AB1885" s="57"/>
      <c r="AC1885" s="57"/>
      <c r="AD1885" s="57"/>
      <c r="AE1885" s="57"/>
      <c r="AF1885" s="64"/>
      <c r="AG1885" s="64"/>
      <c r="AH1885" s="64"/>
      <c r="AI1885" s="64"/>
      <c r="AJ1885" s="61"/>
      <c r="AL1885" s="62"/>
      <c r="AM1885" s="24"/>
      <c r="AS1885" s="24"/>
      <c r="AT1885" s="24"/>
      <c r="AU1885" s="24"/>
      <c r="AV1885" s="24"/>
      <c r="AW1885" s="24"/>
      <c r="AX1885" s="24"/>
      <c r="AZ1885" s="171"/>
      <c r="BA1885" s="171"/>
      <c r="BB1885" s="57"/>
      <c r="BC1885" s="203"/>
      <c r="BD1885" s="24"/>
      <c r="BE1885" s="151"/>
      <c r="BG1885" s="151"/>
      <c r="BI1885" s="151"/>
      <c r="BL1885" s="152"/>
    </row>
    <row r="1886" spans="1:64" s="169" customFormat="1">
      <c r="A1886" s="24"/>
      <c r="B1886" s="24"/>
      <c r="C1886" s="57"/>
      <c r="D1886" s="57"/>
      <c r="E1886" s="57"/>
      <c r="F1886" s="57"/>
      <c r="G1886" s="57"/>
      <c r="H1886" s="57"/>
      <c r="I1886" s="57"/>
      <c r="J1886" s="57"/>
      <c r="K1886" s="57"/>
      <c r="L1886" s="57"/>
      <c r="M1886" s="57"/>
      <c r="N1886" s="57"/>
      <c r="O1886" s="63"/>
      <c r="P1886" s="57"/>
      <c r="Q1886" s="57"/>
      <c r="R1886" s="57"/>
      <c r="S1886" s="57"/>
      <c r="T1886" s="57"/>
      <c r="U1886" s="57"/>
      <c r="V1886" s="57"/>
      <c r="W1886" s="57"/>
      <c r="X1886" s="57"/>
      <c r="Y1886" s="57"/>
      <c r="Z1886" s="57"/>
      <c r="AA1886" s="57"/>
      <c r="AB1886" s="57"/>
      <c r="AC1886" s="57"/>
      <c r="AD1886" s="57"/>
      <c r="AE1886" s="57"/>
      <c r="AF1886" s="64"/>
      <c r="AG1886" s="64"/>
      <c r="AH1886" s="64"/>
      <c r="AI1886" s="64"/>
      <c r="AJ1886" s="61"/>
      <c r="AL1886" s="62"/>
      <c r="AM1886" s="24"/>
      <c r="AS1886" s="24"/>
      <c r="AT1886" s="24"/>
      <c r="AU1886" s="24"/>
      <c r="AV1886" s="24"/>
      <c r="AW1886" s="24"/>
      <c r="AX1886" s="24"/>
      <c r="AZ1886" s="171"/>
      <c r="BA1886" s="171"/>
      <c r="BB1886" s="57"/>
      <c r="BC1886" s="203"/>
      <c r="BD1886" s="24"/>
      <c r="BE1886" s="151"/>
      <c r="BG1886" s="151"/>
      <c r="BI1886" s="151"/>
      <c r="BL1886" s="152"/>
    </row>
    <row r="1887" spans="1:64" s="169" customFormat="1">
      <c r="A1887" s="24"/>
      <c r="B1887" s="24"/>
      <c r="C1887" s="57"/>
      <c r="D1887" s="57"/>
      <c r="E1887" s="57"/>
      <c r="F1887" s="57"/>
      <c r="G1887" s="57"/>
      <c r="H1887" s="57"/>
      <c r="I1887" s="57"/>
      <c r="J1887" s="57"/>
      <c r="K1887" s="57"/>
      <c r="L1887" s="57"/>
      <c r="M1887" s="57"/>
      <c r="N1887" s="57"/>
      <c r="O1887" s="63"/>
      <c r="P1887" s="57"/>
      <c r="Q1887" s="57"/>
      <c r="R1887" s="57"/>
      <c r="S1887" s="57"/>
      <c r="T1887" s="57"/>
      <c r="U1887" s="57"/>
      <c r="V1887" s="57"/>
      <c r="W1887" s="57"/>
      <c r="X1887" s="57"/>
      <c r="Y1887" s="57"/>
      <c r="Z1887" s="57"/>
      <c r="AA1887" s="57"/>
      <c r="AB1887" s="57"/>
      <c r="AC1887" s="57"/>
      <c r="AD1887" s="57"/>
      <c r="AE1887" s="57"/>
      <c r="AF1887" s="64"/>
      <c r="AG1887" s="64"/>
      <c r="AH1887" s="64"/>
      <c r="AI1887" s="64"/>
      <c r="AJ1887" s="61"/>
      <c r="AL1887" s="62"/>
      <c r="AM1887" s="24"/>
      <c r="AS1887" s="24"/>
      <c r="AT1887" s="24"/>
      <c r="AU1887" s="24"/>
      <c r="AV1887" s="24"/>
      <c r="AW1887" s="24"/>
      <c r="AX1887" s="24"/>
      <c r="AZ1887" s="171"/>
      <c r="BA1887" s="171"/>
      <c r="BB1887" s="57"/>
      <c r="BC1887" s="203"/>
      <c r="BD1887" s="24"/>
      <c r="BE1887" s="151"/>
      <c r="BG1887" s="151"/>
      <c r="BI1887" s="151"/>
      <c r="BL1887" s="152"/>
    </row>
    <row r="1888" spans="1:64" s="169" customFormat="1">
      <c r="A1888" s="24"/>
      <c r="B1888" s="24"/>
      <c r="C1888" s="57"/>
      <c r="D1888" s="57"/>
      <c r="E1888" s="57"/>
      <c r="F1888" s="57"/>
      <c r="G1888" s="57"/>
      <c r="H1888" s="57"/>
      <c r="I1888" s="57"/>
      <c r="J1888" s="57"/>
      <c r="K1888" s="57"/>
      <c r="L1888" s="57"/>
      <c r="M1888" s="57"/>
      <c r="N1888" s="57"/>
      <c r="O1888" s="63"/>
      <c r="P1888" s="57"/>
      <c r="Q1888" s="57"/>
      <c r="R1888" s="57"/>
      <c r="S1888" s="57"/>
      <c r="T1888" s="57"/>
      <c r="U1888" s="57"/>
      <c r="V1888" s="57"/>
      <c r="W1888" s="57"/>
      <c r="X1888" s="57"/>
      <c r="Y1888" s="57"/>
      <c r="Z1888" s="57"/>
      <c r="AA1888" s="57"/>
      <c r="AB1888" s="57"/>
      <c r="AC1888" s="57"/>
      <c r="AD1888" s="57"/>
      <c r="AE1888" s="57"/>
      <c r="AF1888" s="64"/>
      <c r="AG1888" s="64"/>
      <c r="AH1888" s="64"/>
      <c r="AI1888" s="64"/>
      <c r="AJ1888" s="61"/>
      <c r="AL1888" s="62"/>
      <c r="AM1888" s="24"/>
      <c r="AS1888" s="24"/>
      <c r="AT1888" s="24"/>
      <c r="AU1888" s="24"/>
      <c r="AV1888" s="24"/>
      <c r="AW1888" s="24"/>
      <c r="AX1888" s="24"/>
      <c r="AZ1888" s="171"/>
      <c r="BA1888" s="171"/>
      <c r="BB1888" s="57"/>
      <c r="BC1888" s="203"/>
      <c r="BD1888" s="24"/>
      <c r="BE1888" s="151"/>
      <c r="BG1888" s="151"/>
      <c r="BI1888" s="151"/>
      <c r="BL1888" s="152"/>
    </row>
    <row r="1889" spans="1:64" s="169" customFormat="1">
      <c r="A1889" s="24"/>
      <c r="B1889" s="24"/>
      <c r="C1889" s="57"/>
      <c r="D1889" s="57"/>
      <c r="E1889" s="57"/>
      <c r="F1889" s="57"/>
      <c r="G1889" s="57"/>
      <c r="H1889" s="57"/>
      <c r="I1889" s="57"/>
      <c r="J1889" s="57"/>
      <c r="K1889" s="57"/>
      <c r="L1889" s="57"/>
      <c r="M1889" s="57"/>
      <c r="N1889" s="57"/>
      <c r="O1889" s="63"/>
      <c r="P1889" s="57"/>
      <c r="Q1889" s="57"/>
      <c r="R1889" s="57"/>
      <c r="S1889" s="57"/>
      <c r="T1889" s="57"/>
      <c r="U1889" s="57"/>
      <c r="V1889" s="57"/>
      <c r="W1889" s="57"/>
      <c r="X1889" s="57"/>
      <c r="Y1889" s="57"/>
      <c r="Z1889" s="57"/>
      <c r="AA1889" s="57"/>
      <c r="AB1889" s="57"/>
      <c r="AC1889" s="57"/>
      <c r="AD1889" s="57"/>
      <c r="AE1889" s="57"/>
      <c r="AF1889" s="64"/>
      <c r="AG1889" s="64"/>
      <c r="AH1889" s="64"/>
      <c r="AI1889" s="64"/>
      <c r="AJ1889" s="61"/>
      <c r="AL1889" s="62"/>
      <c r="AM1889" s="24"/>
      <c r="AS1889" s="24"/>
      <c r="AT1889" s="24"/>
      <c r="AU1889" s="24"/>
      <c r="AV1889" s="24"/>
      <c r="AW1889" s="24"/>
      <c r="AX1889" s="24"/>
      <c r="AZ1889" s="171"/>
      <c r="BA1889" s="171"/>
      <c r="BB1889" s="57"/>
      <c r="BC1889" s="203"/>
      <c r="BD1889" s="24"/>
      <c r="BE1889" s="151"/>
      <c r="BG1889" s="151"/>
      <c r="BI1889" s="151"/>
      <c r="BL1889" s="152"/>
    </row>
    <row r="1890" spans="1:64" s="169" customFormat="1">
      <c r="A1890" s="24"/>
      <c r="B1890" s="24"/>
      <c r="C1890" s="57"/>
      <c r="D1890" s="57"/>
      <c r="E1890" s="57"/>
      <c r="F1890" s="57"/>
      <c r="G1890" s="57"/>
      <c r="H1890" s="57"/>
      <c r="I1890" s="57"/>
      <c r="J1890" s="57"/>
      <c r="K1890" s="57"/>
      <c r="L1890" s="57"/>
      <c r="M1890" s="57"/>
      <c r="N1890" s="57"/>
      <c r="O1890" s="63"/>
      <c r="P1890" s="57"/>
      <c r="Q1890" s="57"/>
      <c r="R1890" s="57"/>
      <c r="S1890" s="57"/>
      <c r="T1890" s="57"/>
      <c r="U1890" s="57"/>
      <c r="V1890" s="57"/>
      <c r="W1890" s="57"/>
      <c r="X1890" s="57"/>
      <c r="Y1890" s="57"/>
      <c r="Z1890" s="57"/>
      <c r="AA1890" s="57"/>
      <c r="AB1890" s="57"/>
      <c r="AC1890" s="57"/>
      <c r="AD1890" s="57"/>
      <c r="AE1890" s="57"/>
      <c r="AF1890" s="64"/>
      <c r="AG1890" s="64"/>
      <c r="AH1890" s="64"/>
      <c r="AI1890" s="64"/>
      <c r="AJ1890" s="61"/>
      <c r="AL1890" s="62"/>
      <c r="AM1890" s="24"/>
      <c r="AS1890" s="24"/>
      <c r="AT1890" s="24"/>
      <c r="AU1890" s="24"/>
      <c r="AV1890" s="24"/>
      <c r="AW1890" s="24"/>
      <c r="AX1890" s="24"/>
      <c r="AZ1890" s="171"/>
      <c r="BA1890" s="171"/>
      <c r="BB1890" s="57"/>
      <c r="BC1890" s="203"/>
      <c r="BD1890" s="24"/>
      <c r="BE1890" s="151"/>
      <c r="BG1890" s="151"/>
      <c r="BI1890" s="151"/>
      <c r="BL1890" s="152"/>
    </row>
    <row r="1891" spans="1:64" s="169" customFormat="1">
      <c r="A1891" s="24"/>
      <c r="B1891" s="24"/>
      <c r="C1891" s="57"/>
      <c r="D1891" s="57"/>
      <c r="E1891" s="57"/>
      <c r="F1891" s="57"/>
      <c r="G1891" s="57"/>
      <c r="H1891" s="57"/>
      <c r="I1891" s="57"/>
      <c r="J1891" s="57"/>
      <c r="K1891" s="57"/>
      <c r="L1891" s="57"/>
      <c r="M1891" s="57"/>
      <c r="N1891" s="57"/>
      <c r="O1891" s="63"/>
      <c r="P1891" s="57"/>
      <c r="Q1891" s="57"/>
      <c r="R1891" s="57"/>
      <c r="S1891" s="57"/>
      <c r="T1891" s="57"/>
      <c r="U1891" s="57"/>
      <c r="V1891" s="57"/>
      <c r="W1891" s="57"/>
      <c r="X1891" s="57"/>
      <c r="Y1891" s="57"/>
      <c r="Z1891" s="57"/>
      <c r="AA1891" s="57"/>
      <c r="AB1891" s="57"/>
      <c r="AC1891" s="57"/>
      <c r="AD1891" s="57"/>
      <c r="AE1891" s="57"/>
      <c r="AF1891" s="64"/>
      <c r="AG1891" s="64"/>
      <c r="AH1891" s="64"/>
      <c r="AI1891" s="64"/>
      <c r="AJ1891" s="61"/>
      <c r="AL1891" s="62"/>
      <c r="AM1891" s="24"/>
      <c r="AS1891" s="24"/>
      <c r="AT1891" s="24"/>
      <c r="AU1891" s="24"/>
      <c r="AV1891" s="24"/>
      <c r="AW1891" s="24"/>
      <c r="AX1891" s="24"/>
      <c r="AZ1891" s="171"/>
      <c r="BA1891" s="171"/>
      <c r="BB1891" s="57"/>
      <c r="BC1891" s="203"/>
      <c r="BD1891" s="24"/>
      <c r="BE1891" s="151"/>
      <c r="BG1891" s="151"/>
      <c r="BI1891" s="151"/>
      <c r="BL1891" s="152"/>
    </row>
    <row r="1892" spans="1:64" s="169" customFormat="1">
      <c r="A1892" s="24"/>
      <c r="B1892" s="24"/>
      <c r="C1892" s="57"/>
      <c r="D1892" s="57"/>
      <c r="E1892" s="57"/>
      <c r="F1892" s="57"/>
      <c r="G1892" s="57"/>
      <c r="H1892" s="57"/>
      <c r="I1892" s="57"/>
      <c r="J1892" s="57"/>
      <c r="K1892" s="57"/>
      <c r="L1892" s="57"/>
      <c r="M1892" s="57"/>
      <c r="N1892" s="57"/>
      <c r="O1892" s="63"/>
      <c r="P1892" s="57"/>
      <c r="Q1892" s="57"/>
      <c r="R1892" s="57"/>
      <c r="S1892" s="57"/>
      <c r="T1892" s="57"/>
      <c r="U1892" s="57"/>
      <c r="V1892" s="57"/>
      <c r="W1892" s="57"/>
      <c r="X1892" s="57"/>
      <c r="Y1892" s="57"/>
      <c r="Z1892" s="57"/>
      <c r="AA1892" s="57"/>
      <c r="AB1892" s="57"/>
      <c r="AC1892" s="57"/>
      <c r="AD1892" s="57"/>
      <c r="AE1892" s="57"/>
      <c r="AF1892" s="64"/>
      <c r="AG1892" s="64"/>
      <c r="AH1892" s="64"/>
      <c r="AI1892" s="64"/>
      <c r="AJ1892" s="61"/>
      <c r="AL1892" s="62"/>
      <c r="AM1892" s="24"/>
      <c r="AS1892" s="24"/>
      <c r="AT1892" s="24"/>
      <c r="AU1892" s="24"/>
      <c r="AV1892" s="24"/>
      <c r="AW1892" s="24"/>
      <c r="AX1892" s="24"/>
      <c r="AZ1892" s="171"/>
      <c r="BA1892" s="171"/>
      <c r="BB1892" s="57"/>
      <c r="BC1892" s="203"/>
      <c r="BD1892" s="24"/>
      <c r="BE1892" s="151"/>
      <c r="BG1892" s="151"/>
      <c r="BI1892" s="151"/>
      <c r="BL1892" s="152"/>
    </row>
    <row r="1893" spans="1:64" s="169" customFormat="1">
      <c r="A1893" s="24"/>
      <c r="B1893" s="24"/>
      <c r="C1893" s="57"/>
      <c r="D1893" s="57"/>
      <c r="E1893" s="57"/>
      <c r="F1893" s="57"/>
      <c r="G1893" s="57"/>
      <c r="H1893" s="57"/>
      <c r="I1893" s="57"/>
      <c r="J1893" s="57"/>
      <c r="K1893" s="57"/>
      <c r="L1893" s="57"/>
      <c r="M1893" s="57"/>
      <c r="N1893" s="57"/>
      <c r="O1893" s="63"/>
      <c r="P1893" s="57"/>
      <c r="Q1893" s="57"/>
      <c r="R1893" s="57"/>
      <c r="S1893" s="57"/>
      <c r="T1893" s="57"/>
      <c r="U1893" s="57"/>
      <c r="V1893" s="57"/>
      <c r="W1893" s="57"/>
      <c r="X1893" s="57"/>
      <c r="Y1893" s="57"/>
      <c r="Z1893" s="57"/>
      <c r="AA1893" s="57"/>
      <c r="AB1893" s="57"/>
      <c r="AC1893" s="57"/>
      <c r="AD1893" s="57"/>
      <c r="AE1893" s="57"/>
      <c r="AF1893" s="64"/>
      <c r="AG1893" s="64"/>
      <c r="AH1893" s="64"/>
      <c r="AI1893" s="64"/>
      <c r="AJ1893" s="61"/>
      <c r="AL1893" s="62"/>
      <c r="AM1893" s="24"/>
      <c r="AS1893" s="24"/>
      <c r="AT1893" s="24"/>
      <c r="AU1893" s="24"/>
      <c r="AV1893" s="24"/>
      <c r="AW1893" s="24"/>
      <c r="AX1893" s="24"/>
      <c r="AZ1893" s="171"/>
      <c r="BA1893" s="171"/>
      <c r="BB1893" s="57"/>
      <c r="BC1893" s="203"/>
      <c r="BD1893" s="24"/>
      <c r="BE1893" s="151"/>
      <c r="BG1893" s="151"/>
      <c r="BI1893" s="151"/>
      <c r="BL1893" s="152"/>
    </row>
    <row r="1894" spans="1:64" s="169" customFormat="1">
      <c r="A1894" s="24"/>
      <c r="B1894" s="24"/>
      <c r="C1894" s="57"/>
      <c r="D1894" s="57"/>
      <c r="E1894" s="57"/>
      <c r="F1894" s="57"/>
      <c r="G1894" s="57"/>
      <c r="H1894" s="57"/>
      <c r="I1894" s="57"/>
      <c r="J1894" s="57"/>
      <c r="K1894" s="57"/>
      <c r="L1894" s="57"/>
      <c r="M1894" s="57"/>
      <c r="N1894" s="57"/>
      <c r="O1894" s="63"/>
      <c r="P1894" s="57"/>
      <c r="Q1894" s="57"/>
      <c r="R1894" s="57"/>
      <c r="S1894" s="57"/>
      <c r="T1894" s="57"/>
      <c r="U1894" s="57"/>
      <c r="V1894" s="57"/>
      <c r="W1894" s="57"/>
      <c r="X1894" s="57"/>
      <c r="Y1894" s="57"/>
      <c r="Z1894" s="57"/>
      <c r="AA1894" s="57"/>
      <c r="AB1894" s="57"/>
      <c r="AC1894" s="57"/>
      <c r="AD1894" s="57"/>
      <c r="AE1894" s="57"/>
      <c r="AF1894" s="64"/>
      <c r="AG1894" s="64"/>
      <c r="AH1894" s="64"/>
      <c r="AI1894" s="64"/>
      <c r="AJ1894" s="61"/>
      <c r="AL1894" s="62"/>
      <c r="AM1894" s="24"/>
      <c r="AS1894" s="24"/>
      <c r="AT1894" s="24"/>
      <c r="AU1894" s="24"/>
      <c r="AV1894" s="24"/>
      <c r="AW1894" s="24"/>
      <c r="AX1894" s="24"/>
      <c r="AZ1894" s="171"/>
      <c r="BA1894" s="171"/>
      <c r="BB1894" s="57"/>
      <c r="BC1894" s="203"/>
      <c r="BD1894" s="24"/>
      <c r="BE1894" s="151"/>
      <c r="BG1894" s="151"/>
      <c r="BI1894" s="151"/>
      <c r="BL1894" s="152"/>
    </row>
    <row r="1895" spans="1:64" s="169" customFormat="1">
      <c r="A1895" s="24"/>
      <c r="B1895" s="24"/>
      <c r="C1895" s="57"/>
      <c r="D1895" s="57"/>
      <c r="E1895" s="57"/>
      <c r="F1895" s="57"/>
      <c r="G1895" s="57"/>
      <c r="H1895" s="57"/>
      <c r="I1895" s="57"/>
      <c r="J1895" s="57"/>
      <c r="K1895" s="57"/>
      <c r="L1895" s="57"/>
      <c r="M1895" s="57"/>
      <c r="N1895" s="57"/>
      <c r="O1895" s="63"/>
      <c r="P1895" s="57"/>
      <c r="Q1895" s="57"/>
      <c r="R1895" s="57"/>
      <c r="S1895" s="57"/>
      <c r="T1895" s="57"/>
      <c r="U1895" s="57"/>
      <c r="V1895" s="57"/>
      <c r="W1895" s="57"/>
      <c r="X1895" s="57"/>
      <c r="Y1895" s="57"/>
      <c r="Z1895" s="57"/>
      <c r="AA1895" s="57"/>
      <c r="AB1895" s="57"/>
      <c r="AC1895" s="57"/>
      <c r="AD1895" s="57"/>
      <c r="AE1895" s="57"/>
      <c r="AF1895" s="64"/>
      <c r="AG1895" s="64"/>
      <c r="AH1895" s="64"/>
      <c r="AI1895" s="64"/>
      <c r="AJ1895" s="61"/>
      <c r="AL1895" s="62"/>
      <c r="AM1895" s="24"/>
      <c r="AS1895" s="24"/>
      <c r="AT1895" s="24"/>
      <c r="AU1895" s="24"/>
      <c r="AV1895" s="24"/>
      <c r="AW1895" s="24"/>
      <c r="AX1895" s="24"/>
      <c r="AZ1895" s="171"/>
      <c r="BA1895" s="171"/>
      <c r="BB1895" s="57"/>
      <c r="BC1895" s="203"/>
      <c r="BD1895" s="24"/>
      <c r="BE1895" s="151"/>
      <c r="BG1895" s="151"/>
      <c r="BI1895" s="151"/>
      <c r="BL1895" s="152"/>
    </row>
    <row r="1896" spans="1:64" s="169" customFormat="1">
      <c r="A1896" s="24"/>
      <c r="B1896" s="24"/>
      <c r="C1896" s="57"/>
      <c r="D1896" s="57"/>
      <c r="E1896" s="57"/>
      <c r="F1896" s="57"/>
      <c r="G1896" s="57"/>
      <c r="H1896" s="57"/>
      <c r="I1896" s="57"/>
      <c r="J1896" s="57"/>
      <c r="K1896" s="57"/>
      <c r="L1896" s="57"/>
      <c r="M1896" s="57"/>
      <c r="N1896" s="57"/>
      <c r="O1896" s="63"/>
      <c r="P1896" s="57"/>
      <c r="Q1896" s="57"/>
      <c r="R1896" s="57"/>
      <c r="S1896" s="57"/>
      <c r="T1896" s="57"/>
      <c r="U1896" s="57"/>
      <c r="V1896" s="57"/>
      <c r="W1896" s="57"/>
      <c r="X1896" s="57"/>
      <c r="Y1896" s="57"/>
      <c r="Z1896" s="57"/>
      <c r="AA1896" s="57"/>
      <c r="AB1896" s="57"/>
      <c r="AC1896" s="57"/>
      <c r="AD1896" s="57"/>
      <c r="AE1896" s="57"/>
      <c r="AF1896" s="64"/>
      <c r="AG1896" s="64"/>
      <c r="AH1896" s="64"/>
      <c r="AI1896" s="64"/>
      <c r="AJ1896" s="61"/>
      <c r="AL1896" s="62"/>
      <c r="AM1896" s="24"/>
      <c r="AS1896" s="24"/>
      <c r="AT1896" s="24"/>
      <c r="AU1896" s="24"/>
      <c r="AV1896" s="24"/>
      <c r="AW1896" s="24"/>
      <c r="AX1896" s="24"/>
      <c r="AZ1896" s="171"/>
      <c r="BA1896" s="171"/>
      <c r="BB1896" s="57"/>
      <c r="BC1896" s="203"/>
      <c r="BD1896" s="24"/>
      <c r="BE1896" s="151"/>
      <c r="BG1896" s="151"/>
      <c r="BI1896" s="151"/>
      <c r="BL1896" s="152"/>
    </row>
    <row r="1897" spans="1:64" s="169" customFormat="1">
      <c r="A1897" s="24"/>
      <c r="B1897" s="24"/>
      <c r="C1897" s="57"/>
      <c r="D1897" s="57"/>
      <c r="E1897" s="57"/>
      <c r="F1897" s="57"/>
      <c r="G1897" s="57"/>
      <c r="H1897" s="57"/>
      <c r="I1897" s="57"/>
      <c r="J1897" s="57"/>
      <c r="K1897" s="57"/>
      <c r="L1897" s="57"/>
      <c r="M1897" s="57"/>
      <c r="N1897" s="57"/>
      <c r="O1897" s="63"/>
      <c r="P1897" s="57"/>
      <c r="Q1897" s="57"/>
      <c r="R1897" s="57"/>
      <c r="S1897" s="57"/>
      <c r="T1897" s="57"/>
      <c r="U1897" s="57"/>
      <c r="V1897" s="57"/>
      <c r="W1897" s="57"/>
      <c r="X1897" s="57"/>
      <c r="Y1897" s="57"/>
      <c r="Z1897" s="57"/>
      <c r="AA1897" s="57"/>
      <c r="AB1897" s="57"/>
      <c r="AC1897" s="57"/>
      <c r="AD1897" s="57"/>
      <c r="AE1897" s="57"/>
      <c r="AF1897" s="64"/>
      <c r="AG1897" s="64"/>
      <c r="AH1897" s="64"/>
      <c r="AI1897" s="64"/>
      <c r="AJ1897" s="61"/>
      <c r="AL1897" s="62"/>
      <c r="AM1897" s="24"/>
      <c r="AS1897" s="24"/>
      <c r="AT1897" s="24"/>
      <c r="AU1897" s="24"/>
      <c r="AV1897" s="24"/>
      <c r="AW1897" s="24"/>
      <c r="AX1897" s="24"/>
      <c r="AZ1897" s="171"/>
      <c r="BA1897" s="171"/>
      <c r="BB1897" s="57"/>
      <c r="BC1897" s="203"/>
      <c r="BD1897" s="24"/>
      <c r="BE1897" s="151"/>
      <c r="BG1897" s="151"/>
      <c r="BI1897" s="151"/>
      <c r="BL1897" s="152"/>
    </row>
    <row r="1898" spans="1:64" s="169" customFormat="1">
      <c r="A1898" s="24"/>
      <c r="B1898" s="24"/>
      <c r="C1898" s="57"/>
      <c r="D1898" s="57"/>
      <c r="E1898" s="57"/>
      <c r="F1898" s="57"/>
      <c r="G1898" s="57"/>
      <c r="H1898" s="57"/>
      <c r="I1898" s="57"/>
      <c r="J1898" s="57"/>
      <c r="K1898" s="57"/>
      <c r="L1898" s="57"/>
      <c r="M1898" s="57"/>
      <c r="N1898" s="57"/>
      <c r="O1898" s="63"/>
      <c r="P1898" s="57"/>
      <c r="Q1898" s="57"/>
      <c r="R1898" s="57"/>
      <c r="S1898" s="57"/>
      <c r="T1898" s="57"/>
      <c r="U1898" s="57"/>
      <c r="V1898" s="57"/>
      <c r="W1898" s="57"/>
      <c r="X1898" s="57"/>
      <c r="Y1898" s="57"/>
      <c r="Z1898" s="57"/>
      <c r="AA1898" s="57"/>
      <c r="AB1898" s="57"/>
      <c r="AC1898" s="57"/>
      <c r="AD1898" s="57"/>
      <c r="AE1898" s="57"/>
      <c r="AF1898" s="64"/>
      <c r="AG1898" s="64"/>
      <c r="AH1898" s="64"/>
      <c r="AI1898" s="64"/>
      <c r="AJ1898" s="61"/>
      <c r="AL1898" s="62"/>
      <c r="AM1898" s="24"/>
      <c r="AS1898" s="24"/>
      <c r="AT1898" s="24"/>
      <c r="AU1898" s="24"/>
      <c r="AV1898" s="24"/>
      <c r="AW1898" s="24"/>
      <c r="AX1898" s="24"/>
      <c r="AZ1898" s="171"/>
      <c r="BA1898" s="171"/>
      <c r="BB1898" s="57"/>
      <c r="BC1898" s="203"/>
      <c r="BD1898" s="24"/>
      <c r="BE1898" s="151"/>
      <c r="BG1898" s="151"/>
      <c r="BI1898" s="151"/>
      <c r="BL1898" s="152"/>
    </row>
    <row r="1899" spans="1:64" s="169" customFormat="1">
      <c r="A1899" s="24"/>
      <c r="B1899" s="24"/>
      <c r="C1899" s="57"/>
      <c r="D1899" s="57"/>
      <c r="E1899" s="57"/>
      <c r="F1899" s="57"/>
      <c r="G1899" s="57"/>
      <c r="H1899" s="57"/>
      <c r="I1899" s="57"/>
      <c r="J1899" s="57"/>
      <c r="K1899" s="57"/>
      <c r="L1899" s="57"/>
      <c r="M1899" s="57"/>
      <c r="N1899" s="57"/>
      <c r="O1899" s="63"/>
      <c r="P1899" s="57"/>
      <c r="Q1899" s="57"/>
      <c r="R1899" s="57"/>
      <c r="S1899" s="57"/>
      <c r="T1899" s="57"/>
      <c r="U1899" s="57"/>
      <c r="V1899" s="57"/>
      <c r="W1899" s="57"/>
      <c r="X1899" s="57"/>
      <c r="Y1899" s="57"/>
      <c r="Z1899" s="57"/>
      <c r="AA1899" s="57"/>
      <c r="AB1899" s="57"/>
      <c r="AC1899" s="57"/>
      <c r="AD1899" s="57"/>
      <c r="AE1899" s="57"/>
      <c r="AF1899" s="64"/>
      <c r="AG1899" s="64"/>
      <c r="AH1899" s="64"/>
      <c r="AI1899" s="64"/>
      <c r="AJ1899" s="61"/>
      <c r="AL1899" s="62"/>
      <c r="AM1899" s="24"/>
      <c r="AS1899" s="24"/>
      <c r="AT1899" s="24"/>
      <c r="AU1899" s="24"/>
      <c r="AV1899" s="24"/>
      <c r="AW1899" s="24"/>
      <c r="AX1899" s="24"/>
      <c r="AZ1899" s="171"/>
      <c r="BA1899" s="171"/>
      <c r="BB1899" s="57"/>
      <c r="BC1899" s="203"/>
      <c r="BD1899" s="24"/>
      <c r="BE1899" s="151"/>
      <c r="BG1899" s="151"/>
      <c r="BI1899" s="151"/>
      <c r="BL1899" s="152"/>
    </row>
    <row r="1900" spans="1:64" s="169" customFormat="1">
      <c r="A1900" s="24"/>
      <c r="B1900" s="24"/>
      <c r="C1900" s="57"/>
      <c r="D1900" s="57"/>
      <c r="E1900" s="57"/>
      <c r="F1900" s="57"/>
      <c r="G1900" s="57"/>
      <c r="H1900" s="57"/>
      <c r="I1900" s="57"/>
      <c r="J1900" s="57"/>
      <c r="K1900" s="57"/>
      <c r="L1900" s="57"/>
      <c r="M1900" s="57"/>
      <c r="N1900" s="57"/>
      <c r="O1900" s="63"/>
      <c r="P1900" s="57"/>
      <c r="Q1900" s="57"/>
      <c r="R1900" s="57"/>
      <c r="S1900" s="57"/>
      <c r="T1900" s="57"/>
      <c r="U1900" s="57"/>
      <c r="V1900" s="57"/>
      <c r="W1900" s="57"/>
      <c r="X1900" s="57"/>
      <c r="Y1900" s="57"/>
      <c r="Z1900" s="57"/>
      <c r="AA1900" s="57"/>
      <c r="AB1900" s="57"/>
      <c r="AC1900" s="57"/>
      <c r="AD1900" s="57"/>
      <c r="AE1900" s="57"/>
      <c r="AF1900" s="64"/>
      <c r="AG1900" s="64"/>
      <c r="AH1900" s="64"/>
      <c r="AI1900" s="64"/>
      <c r="AJ1900" s="61"/>
      <c r="AL1900" s="62"/>
      <c r="AM1900" s="24"/>
      <c r="AS1900" s="24"/>
      <c r="AT1900" s="24"/>
      <c r="AU1900" s="24"/>
      <c r="AV1900" s="24"/>
      <c r="AW1900" s="24"/>
      <c r="AX1900" s="24"/>
      <c r="AZ1900" s="171"/>
      <c r="BA1900" s="171"/>
      <c r="BB1900" s="57"/>
      <c r="BC1900" s="203"/>
      <c r="BD1900" s="24"/>
      <c r="BE1900" s="151"/>
      <c r="BG1900" s="151"/>
      <c r="BI1900" s="151"/>
      <c r="BL1900" s="152"/>
    </row>
    <row r="1901" spans="1:64" s="169" customFormat="1">
      <c r="A1901" s="24"/>
      <c r="B1901" s="24"/>
      <c r="C1901" s="57"/>
      <c r="D1901" s="57"/>
      <c r="E1901" s="57"/>
      <c r="F1901" s="57"/>
      <c r="G1901" s="57"/>
      <c r="H1901" s="57"/>
      <c r="I1901" s="57"/>
      <c r="J1901" s="57"/>
      <c r="K1901" s="57"/>
      <c r="L1901" s="57"/>
      <c r="M1901" s="57"/>
      <c r="N1901" s="57"/>
      <c r="O1901" s="63"/>
      <c r="P1901" s="57"/>
      <c r="Q1901" s="57"/>
      <c r="R1901" s="57"/>
      <c r="S1901" s="57"/>
      <c r="T1901" s="57"/>
      <c r="U1901" s="57"/>
      <c r="V1901" s="57"/>
      <c r="W1901" s="57"/>
      <c r="X1901" s="57"/>
      <c r="Y1901" s="57"/>
      <c r="Z1901" s="57"/>
      <c r="AA1901" s="57"/>
      <c r="AB1901" s="57"/>
      <c r="AC1901" s="57"/>
      <c r="AD1901" s="57"/>
      <c r="AE1901" s="57"/>
      <c r="AF1901" s="64"/>
      <c r="AG1901" s="64"/>
      <c r="AH1901" s="64"/>
      <c r="AI1901" s="64"/>
      <c r="AJ1901" s="61"/>
      <c r="AL1901" s="62"/>
      <c r="AM1901" s="24"/>
      <c r="AS1901" s="24"/>
      <c r="AT1901" s="24"/>
      <c r="AU1901" s="24"/>
      <c r="AV1901" s="24"/>
      <c r="AW1901" s="24"/>
      <c r="AX1901" s="24"/>
      <c r="AZ1901" s="171"/>
      <c r="BA1901" s="171"/>
      <c r="BB1901" s="57"/>
      <c r="BC1901" s="203"/>
      <c r="BD1901" s="24"/>
      <c r="BE1901" s="151"/>
      <c r="BG1901" s="151"/>
      <c r="BI1901" s="151"/>
      <c r="BL1901" s="152"/>
    </row>
    <row r="1902" spans="1:64" s="169" customFormat="1">
      <c r="A1902" s="24"/>
      <c r="B1902" s="24"/>
      <c r="C1902" s="57"/>
      <c r="D1902" s="57"/>
      <c r="E1902" s="57"/>
      <c r="F1902" s="57"/>
      <c r="G1902" s="57"/>
      <c r="H1902" s="57"/>
      <c r="I1902" s="57"/>
      <c r="J1902" s="57"/>
      <c r="K1902" s="57"/>
      <c r="L1902" s="57"/>
      <c r="M1902" s="57"/>
      <c r="N1902" s="57"/>
      <c r="O1902" s="63"/>
      <c r="P1902" s="57"/>
      <c r="Q1902" s="57"/>
      <c r="R1902" s="57"/>
      <c r="S1902" s="57"/>
      <c r="T1902" s="57"/>
      <c r="U1902" s="57"/>
      <c r="V1902" s="57"/>
      <c r="W1902" s="57"/>
      <c r="X1902" s="57"/>
      <c r="Y1902" s="57"/>
      <c r="Z1902" s="57"/>
      <c r="AA1902" s="57"/>
      <c r="AB1902" s="57"/>
      <c r="AC1902" s="57"/>
      <c r="AD1902" s="57"/>
      <c r="AE1902" s="57"/>
      <c r="AF1902" s="64"/>
      <c r="AG1902" s="64"/>
      <c r="AH1902" s="64"/>
      <c r="AI1902" s="64"/>
      <c r="AJ1902" s="61"/>
      <c r="AL1902" s="62"/>
      <c r="AM1902" s="24"/>
      <c r="AS1902" s="24"/>
      <c r="AT1902" s="24"/>
      <c r="AU1902" s="24"/>
      <c r="AV1902" s="24"/>
      <c r="AW1902" s="24"/>
      <c r="AX1902" s="24"/>
      <c r="AZ1902" s="171"/>
      <c r="BA1902" s="171"/>
      <c r="BB1902" s="57"/>
      <c r="BC1902" s="203"/>
      <c r="BD1902" s="24"/>
      <c r="BE1902" s="151"/>
      <c r="BG1902" s="151"/>
      <c r="BI1902" s="151"/>
      <c r="BL1902" s="152"/>
    </row>
    <row r="1903" spans="1:64" s="169" customFormat="1">
      <c r="A1903" s="24"/>
      <c r="B1903" s="24"/>
      <c r="C1903" s="57"/>
      <c r="D1903" s="57"/>
      <c r="E1903" s="57"/>
      <c r="F1903" s="57"/>
      <c r="G1903" s="57"/>
      <c r="H1903" s="57"/>
      <c r="I1903" s="57"/>
      <c r="J1903" s="57"/>
      <c r="K1903" s="57"/>
      <c r="L1903" s="57"/>
      <c r="M1903" s="57"/>
      <c r="N1903" s="57"/>
      <c r="O1903" s="63"/>
      <c r="P1903" s="57"/>
      <c r="Q1903" s="57"/>
      <c r="R1903" s="57"/>
      <c r="S1903" s="57"/>
      <c r="T1903" s="57"/>
      <c r="U1903" s="57"/>
      <c r="V1903" s="57"/>
      <c r="W1903" s="57"/>
      <c r="X1903" s="57"/>
      <c r="Y1903" s="57"/>
      <c r="Z1903" s="57"/>
      <c r="AA1903" s="57"/>
      <c r="AB1903" s="57"/>
      <c r="AC1903" s="57"/>
      <c r="AD1903" s="57"/>
      <c r="AE1903" s="57"/>
      <c r="AF1903" s="64"/>
      <c r="AG1903" s="64"/>
      <c r="AH1903" s="64"/>
      <c r="AI1903" s="64"/>
      <c r="AJ1903" s="61"/>
      <c r="AL1903" s="62"/>
      <c r="AM1903" s="24"/>
      <c r="AS1903" s="24"/>
      <c r="AT1903" s="24"/>
      <c r="AU1903" s="24"/>
      <c r="AV1903" s="24"/>
      <c r="AW1903" s="24"/>
      <c r="AX1903" s="24"/>
      <c r="AZ1903" s="171"/>
      <c r="BA1903" s="171"/>
      <c r="BB1903" s="57"/>
      <c r="BC1903" s="203"/>
      <c r="BD1903" s="24"/>
      <c r="BE1903" s="151"/>
      <c r="BG1903" s="151"/>
      <c r="BI1903" s="151"/>
      <c r="BL1903" s="152"/>
    </row>
    <row r="1904" spans="1:64" s="169" customFormat="1">
      <c r="A1904" s="24"/>
      <c r="B1904" s="24"/>
      <c r="C1904" s="57"/>
      <c r="D1904" s="57"/>
      <c r="E1904" s="57"/>
      <c r="F1904" s="57"/>
      <c r="G1904" s="57"/>
      <c r="H1904" s="57"/>
      <c r="I1904" s="57"/>
      <c r="J1904" s="57"/>
      <c r="K1904" s="57"/>
      <c r="L1904" s="57"/>
      <c r="M1904" s="57"/>
      <c r="N1904" s="57"/>
      <c r="O1904" s="63"/>
      <c r="P1904" s="57"/>
      <c r="Q1904" s="57"/>
      <c r="R1904" s="57"/>
      <c r="S1904" s="57"/>
      <c r="T1904" s="57"/>
      <c r="U1904" s="57"/>
      <c r="V1904" s="57"/>
      <c r="W1904" s="57"/>
      <c r="X1904" s="57"/>
      <c r="Y1904" s="57"/>
      <c r="Z1904" s="57"/>
      <c r="AA1904" s="57"/>
      <c r="AB1904" s="57"/>
      <c r="AC1904" s="57"/>
      <c r="AD1904" s="57"/>
      <c r="AE1904" s="57"/>
      <c r="AF1904" s="64"/>
      <c r="AG1904" s="64"/>
      <c r="AH1904" s="64"/>
      <c r="AI1904" s="64"/>
      <c r="AJ1904" s="61"/>
      <c r="AL1904" s="62"/>
      <c r="AM1904" s="24"/>
      <c r="AS1904" s="24"/>
      <c r="AT1904" s="24"/>
      <c r="AU1904" s="24"/>
      <c r="AV1904" s="24"/>
      <c r="AW1904" s="24"/>
      <c r="AX1904" s="24"/>
      <c r="AZ1904" s="171"/>
      <c r="BA1904" s="171"/>
      <c r="BB1904" s="57"/>
      <c r="BC1904" s="203"/>
      <c r="BD1904" s="24"/>
      <c r="BE1904" s="151"/>
      <c r="BG1904" s="151"/>
      <c r="BI1904" s="151"/>
      <c r="BL1904" s="152"/>
    </row>
    <row r="1905" spans="1:64" s="169" customFormat="1">
      <c r="A1905" s="24"/>
      <c r="B1905" s="24"/>
      <c r="C1905" s="57"/>
      <c r="D1905" s="57"/>
      <c r="E1905" s="57"/>
      <c r="F1905" s="57"/>
      <c r="G1905" s="57"/>
      <c r="H1905" s="57"/>
      <c r="I1905" s="57"/>
      <c r="J1905" s="57"/>
      <c r="K1905" s="57"/>
      <c r="L1905" s="57"/>
      <c r="M1905" s="57"/>
      <c r="N1905" s="57"/>
      <c r="O1905" s="63"/>
      <c r="P1905" s="57"/>
      <c r="Q1905" s="57"/>
      <c r="R1905" s="57"/>
      <c r="S1905" s="57"/>
      <c r="T1905" s="57"/>
      <c r="U1905" s="57"/>
      <c r="V1905" s="57"/>
      <c r="W1905" s="57"/>
      <c r="X1905" s="57"/>
      <c r="Y1905" s="57"/>
      <c r="Z1905" s="57"/>
      <c r="AA1905" s="57"/>
      <c r="AB1905" s="57"/>
      <c r="AC1905" s="57"/>
      <c r="AD1905" s="57"/>
      <c r="AE1905" s="57"/>
      <c r="AF1905" s="64"/>
      <c r="AG1905" s="64"/>
      <c r="AH1905" s="64"/>
      <c r="AI1905" s="64"/>
      <c r="AJ1905" s="61"/>
      <c r="AL1905" s="62"/>
      <c r="AM1905" s="24"/>
      <c r="AS1905" s="24"/>
      <c r="AT1905" s="24"/>
      <c r="AU1905" s="24"/>
      <c r="AV1905" s="24"/>
      <c r="AW1905" s="24"/>
      <c r="AX1905" s="24"/>
      <c r="AZ1905" s="171"/>
      <c r="BA1905" s="171"/>
      <c r="BB1905" s="57"/>
      <c r="BC1905" s="203"/>
      <c r="BD1905" s="24"/>
      <c r="BE1905" s="151"/>
      <c r="BG1905" s="151"/>
      <c r="BI1905" s="151"/>
      <c r="BL1905" s="152"/>
    </row>
    <row r="1906" spans="1:64" s="169" customFormat="1">
      <c r="A1906" s="24"/>
      <c r="B1906" s="24"/>
      <c r="C1906" s="57"/>
      <c r="D1906" s="57"/>
      <c r="E1906" s="57"/>
      <c r="F1906" s="57"/>
      <c r="G1906" s="57"/>
      <c r="H1906" s="57"/>
      <c r="I1906" s="57"/>
      <c r="J1906" s="57"/>
      <c r="K1906" s="57"/>
      <c r="L1906" s="57"/>
      <c r="M1906" s="57"/>
      <c r="N1906" s="57"/>
      <c r="O1906" s="63"/>
      <c r="P1906" s="57"/>
      <c r="Q1906" s="57"/>
      <c r="R1906" s="57"/>
      <c r="S1906" s="57"/>
      <c r="T1906" s="57"/>
      <c r="U1906" s="57"/>
      <c r="V1906" s="57"/>
      <c r="W1906" s="57"/>
      <c r="X1906" s="57"/>
      <c r="Y1906" s="57"/>
      <c r="Z1906" s="57"/>
      <c r="AA1906" s="57"/>
      <c r="AB1906" s="57"/>
      <c r="AC1906" s="57"/>
      <c r="AD1906" s="57"/>
      <c r="AE1906" s="57"/>
      <c r="AF1906" s="64"/>
      <c r="AG1906" s="64"/>
      <c r="AH1906" s="64"/>
      <c r="AI1906" s="64"/>
      <c r="AJ1906" s="61"/>
      <c r="AL1906" s="62"/>
      <c r="AM1906" s="24"/>
      <c r="AS1906" s="24"/>
      <c r="AT1906" s="24"/>
      <c r="AU1906" s="24"/>
      <c r="AV1906" s="24"/>
      <c r="AW1906" s="24"/>
      <c r="AX1906" s="24"/>
      <c r="AZ1906" s="171"/>
      <c r="BA1906" s="171"/>
      <c r="BB1906" s="57"/>
      <c r="BC1906" s="203"/>
      <c r="BD1906" s="24"/>
      <c r="BE1906" s="151"/>
      <c r="BG1906" s="151"/>
      <c r="BI1906" s="151"/>
      <c r="BL1906" s="152"/>
    </row>
    <row r="1907" spans="1:64" s="169" customFormat="1">
      <c r="A1907" s="24"/>
      <c r="B1907" s="24"/>
      <c r="C1907" s="57"/>
      <c r="D1907" s="57"/>
      <c r="E1907" s="57"/>
      <c r="F1907" s="57"/>
      <c r="G1907" s="57"/>
      <c r="H1907" s="57"/>
      <c r="I1907" s="57"/>
      <c r="J1907" s="57"/>
      <c r="K1907" s="57"/>
      <c r="L1907" s="57"/>
      <c r="M1907" s="57"/>
      <c r="N1907" s="57"/>
      <c r="O1907" s="63"/>
      <c r="P1907" s="57"/>
      <c r="Q1907" s="57"/>
      <c r="R1907" s="57"/>
      <c r="S1907" s="57"/>
      <c r="T1907" s="57"/>
      <c r="U1907" s="57"/>
      <c r="V1907" s="57"/>
      <c r="W1907" s="57"/>
      <c r="X1907" s="57"/>
      <c r="Y1907" s="57"/>
      <c r="Z1907" s="57"/>
      <c r="AA1907" s="57"/>
      <c r="AB1907" s="57"/>
      <c r="AC1907" s="57"/>
      <c r="AD1907" s="57"/>
      <c r="AE1907" s="57"/>
      <c r="AF1907" s="64"/>
      <c r="AG1907" s="64"/>
      <c r="AH1907" s="64"/>
      <c r="AI1907" s="64"/>
      <c r="AJ1907" s="61"/>
      <c r="AL1907" s="62"/>
      <c r="AM1907" s="24"/>
      <c r="AS1907" s="24"/>
      <c r="AT1907" s="24"/>
      <c r="AU1907" s="24"/>
      <c r="AV1907" s="24"/>
      <c r="AW1907" s="24"/>
      <c r="AX1907" s="24"/>
      <c r="AZ1907" s="171"/>
      <c r="BA1907" s="171"/>
      <c r="BB1907" s="57"/>
      <c r="BC1907" s="203"/>
      <c r="BD1907" s="24"/>
      <c r="BE1907" s="151"/>
      <c r="BG1907" s="151"/>
      <c r="BI1907" s="151"/>
      <c r="BL1907" s="152"/>
    </row>
    <row r="1908" spans="1:64" s="169" customFormat="1">
      <c r="A1908" s="24"/>
      <c r="B1908" s="24"/>
      <c r="C1908" s="57"/>
      <c r="D1908" s="57"/>
      <c r="E1908" s="57"/>
      <c r="F1908" s="57"/>
      <c r="G1908" s="57"/>
      <c r="H1908" s="57"/>
      <c r="I1908" s="57"/>
      <c r="J1908" s="57"/>
      <c r="K1908" s="57"/>
      <c r="L1908" s="57"/>
      <c r="M1908" s="57"/>
      <c r="N1908" s="57"/>
      <c r="O1908" s="63"/>
      <c r="P1908" s="57"/>
      <c r="Q1908" s="57"/>
      <c r="R1908" s="57"/>
      <c r="S1908" s="57"/>
      <c r="T1908" s="57"/>
      <c r="U1908" s="57"/>
      <c r="V1908" s="57"/>
      <c r="W1908" s="57"/>
      <c r="X1908" s="57"/>
      <c r="Y1908" s="57"/>
      <c r="Z1908" s="57"/>
      <c r="AA1908" s="57"/>
      <c r="AB1908" s="57"/>
      <c r="AC1908" s="57"/>
      <c r="AD1908" s="57"/>
      <c r="AE1908" s="57"/>
      <c r="AF1908" s="64"/>
      <c r="AG1908" s="64"/>
      <c r="AH1908" s="64"/>
      <c r="AI1908" s="64"/>
      <c r="AJ1908" s="61"/>
      <c r="AL1908" s="62"/>
      <c r="AM1908" s="24"/>
      <c r="AS1908" s="24"/>
      <c r="AT1908" s="24"/>
      <c r="AU1908" s="24"/>
      <c r="AV1908" s="24"/>
      <c r="AW1908" s="24"/>
      <c r="AX1908" s="24"/>
      <c r="AZ1908" s="171"/>
      <c r="BA1908" s="171"/>
      <c r="BB1908" s="57"/>
      <c r="BC1908" s="203"/>
      <c r="BD1908" s="24"/>
      <c r="BE1908" s="151"/>
      <c r="BG1908" s="151"/>
      <c r="BI1908" s="151"/>
      <c r="BL1908" s="152"/>
    </row>
    <row r="1909" spans="1:64" s="169" customFormat="1">
      <c r="A1909" s="24"/>
      <c r="B1909" s="24"/>
      <c r="C1909" s="57"/>
      <c r="D1909" s="57"/>
      <c r="E1909" s="57"/>
      <c r="F1909" s="57"/>
      <c r="G1909" s="57"/>
      <c r="H1909" s="57"/>
      <c r="I1909" s="57"/>
      <c r="J1909" s="57"/>
      <c r="K1909" s="57"/>
      <c r="L1909" s="57"/>
      <c r="M1909" s="57"/>
      <c r="N1909" s="57"/>
      <c r="O1909" s="63"/>
      <c r="P1909" s="57"/>
      <c r="Q1909" s="57"/>
      <c r="R1909" s="57"/>
      <c r="S1909" s="57"/>
      <c r="T1909" s="57"/>
      <c r="U1909" s="57"/>
      <c r="V1909" s="57"/>
      <c r="W1909" s="57"/>
      <c r="X1909" s="57"/>
      <c r="Y1909" s="57"/>
      <c r="Z1909" s="57"/>
      <c r="AA1909" s="57"/>
      <c r="AB1909" s="57"/>
      <c r="AC1909" s="57"/>
      <c r="AD1909" s="57"/>
      <c r="AE1909" s="57"/>
      <c r="AF1909" s="64"/>
      <c r="AG1909" s="64"/>
      <c r="AH1909" s="64"/>
      <c r="AI1909" s="64"/>
      <c r="AJ1909" s="61"/>
      <c r="AL1909" s="62"/>
      <c r="AM1909" s="24"/>
      <c r="AS1909" s="24"/>
      <c r="AT1909" s="24"/>
      <c r="AU1909" s="24"/>
      <c r="AV1909" s="24"/>
      <c r="AW1909" s="24"/>
      <c r="AX1909" s="24"/>
      <c r="AZ1909" s="171"/>
      <c r="BA1909" s="171"/>
      <c r="BB1909" s="57"/>
      <c r="BC1909" s="203"/>
      <c r="BD1909" s="24"/>
      <c r="BE1909" s="151"/>
      <c r="BG1909" s="151"/>
      <c r="BI1909" s="151"/>
      <c r="BL1909" s="152"/>
    </row>
    <row r="1910" spans="1:64" s="169" customFormat="1">
      <c r="A1910" s="24"/>
      <c r="B1910" s="24"/>
      <c r="C1910" s="57"/>
      <c r="D1910" s="57"/>
      <c r="E1910" s="57"/>
      <c r="F1910" s="57"/>
      <c r="G1910" s="57"/>
      <c r="H1910" s="57"/>
      <c r="I1910" s="57"/>
      <c r="J1910" s="57"/>
      <c r="K1910" s="57"/>
      <c r="L1910" s="57"/>
      <c r="M1910" s="57"/>
      <c r="N1910" s="57"/>
      <c r="O1910" s="63"/>
      <c r="P1910" s="57"/>
      <c r="Q1910" s="57"/>
      <c r="R1910" s="57"/>
      <c r="S1910" s="57"/>
      <c r="T1910" s="57"/>
      <c r="U1910" s="57"/>
      <c r="V1910" s="57"/>
      <c r="W1910" s="57"/>
      <c r="X1910" s="57"/>
      <c r="Y1910" s="57"/>
      <c r="Z1910" s="57"/>
      <c r="AA1910" s="57"/>
      <c r="AB1910" s="57"/>
      <c r="AC1910" s="57"/>
      <c r="AD1910" s="57"/>
      <c r="AE1910" s="57"/>
      <c r="AF1910" s="64"/>
      <c r="AG1910" s="64"/>
      <c r="AH1910" s="64"/>
      <c r="AI1910" s="64"/>
      <c r="AJ1910" s="61"/>
      <c r="AL1910" s="62"/>
      <c r="AM1910" s="24"/>
      <c r="AS1910" s="24"/>
      <c r="AT1910" s="24"/>
      <c r="AU1910" s="24"/>
      <c r="AV1910" s="24"/>
      <c r="AW1910" s="24"/>
      <c r="AX1910" s="24"/>
      <c r="AZ1910" s="171"/>
      <c r="BA1910" s="171"/>
      <c r="BB1910" s="57"/>
      <c r="BC1910" s="203"/>
      <c r="BD1910" s="24"/>
      <c r="BE1910" s="151"/>
      <c r="BG1910" s="151"/>
      <c r="BI1910" s="151"/>
      <c r="BL1910" s="152"/>
    </row>
    <row r="1911" spans="1:64" s="169" customFormat="1">
      <c r="A1911" s="24"/>
      <c r="B1911" s="24"/>
      <c r="C1911" s="57"/>
      <c r="D1911" s="57"/>
      <c r="E1911" s="57"/>
      <c r="F1911" s="57"/>
      <c r="G1911" s="57"/>
      <c r="H1911" s="57"/>
      <c r="I1911" s="57"/>
      <c r="J1911" s="57"/>
      <c r="K1911" s="57"/>
      <c r="L1911" s="57"/>
      <c r="M1911" s="57"/>
      <c r="N1911" s="57"/>
      <c r="O1911" s="63"/>
      <c r="P1911" s="57"/>
      <c r="Q1911" s="57"/>
      <c r="R1911" s="57"/>
      <c r="S1911" s="57"/>
      <c r="T1911" s="57"/>
      <c r="U1911" s="57"/>
      <c r="V1911" s="57"/>
      <c r="W1911" s="57"/>
      <c r="X1911" s="57"/>
      <c r="Y1911" s="57"/>
      <c r="Z1911" s="57"/>
      <c r="AA1911" s="57"/>
      <c r="AB1911" s="57"/>
      <c r="AC1911" s="57"/>
      <c r="AD1911" s="57"/>
      <c r="AE1911" s="57"/>
      <c r="AF1911" s="64"/>
      <c r="AG1911" s="64"/>
      <c r="AH1911" s="64"/>
      <c r="AI1911" s="64"/>
      <c r="AJ1911" s="61"/>
      <c r="AL1911" s="62"/>
      <c r="AM1911" s="24"/>
      <c r="AS1911" s="24"/>
      <c r="AT1911" s="24"/>
      <c r="AU1911" s="24"/>
      <c r="AV1911" s="24"/>
      <c r="AW1911" s="24"/>
      <c r="AX1911" s="24"/>
      <c r="AZ1911" s="171"/>
      <c r="BA1911" s="171"/>
      <c r="BB1911" s="57"/>
      <c r="BC1911" s="203"/>
      <c r="BD1911" s="24"/>
      <c r="BE1911" s="151"/>
      <c r="BG1911" s="151"/>
      <c r="BI1911" s="151"/>
      <c r="BL1911" s="152"/>
    </row>
    <row r="1912" spans="1:64" s="169" customFormat="1">
      <c r="A1912" s="24"/>
      <c r="B1912" s="24"/>
      <c r="C1912" s="57"/>
      <c r="D1912" s="57"/>
      <c r="E1912" s="57"/>
      <c r="F1912" s="57"/>
      <c r="G1912" s="57"/>
      <c r="H1912" s="57"/>
      <c r="I1912" s="57"/>
      <c r="J1912" s="57"/>
      <c r="K1912" s="57"/>
      <c r="L1912" s="57"/>
      <c r="M1912" s="57"/>
      <c r="N1912" s="57"/>
      <c r="O1912" s="63"/>
      <c r="P1912" s="57"/>
      <c r="Q1912" s="57"/>
      <c r="R1912" s="57"/>
      <c r="S1912" s="57"/>
      <c r="T1912" s="57"/>
      <c r="U1912" s="57"/>
      <c r="V1912" s="57"/>
      <c r="W1912" s="57"/>
      <c r="X1912" s="57"/>
      <c r="Y1912" s="57"/>
      <c r="Z1912" s="57"/>
      <c r="AA1912" s="57"/>
      <c r="AB1912" s="57"/>
      <c r="AC1912" s="57"/>
      <c r="AD1912" s="57"/>
      <c r="AE1912" s="57"/>
      <c r="AF1912" s="64"/>
      <c r="AG1912" s="64"/>
      <c r="AH1912" s="64"/>
      <c r="AI1912" s="64"/>
      <c r="AJ1912" s="61"/>
      <c r="AL1912" s="62"/>
      <c r="AM1912" s="24"/>
      <c r="AS1912" s="24"/>
      <c r="AT1912" s="24"/>
      <c r="AU1912" s="24"/>
      <c r="AV1912" s="24"/>
      <c r="AW1912" s="24"/>
      <c r="AX1912" s="24"/>
      <c r="AZ1912" s="171"/>
      <c r="BA1912" s="171"/>
      <c r="BB1912" s="57"/>
      <c r="BC1912" s="203"/>
      <c r="BD1912" s="24"/>
      <c r="BE1912" s="151"/>
      <c r="BG1912" s="151"/>
      <c r="BI1912" s="151"/>
      <c r="BL1912" s="152"/>
    </row>
    <row r="1913" spans="1:64" s="169" customFormat="1">
      <c r="A1913" s="24"/>
      <c r="B1913" s="24"/>
      <c r="C1913" s="57"/>
      <c r="D1913" s="57"/>
      <c r="E1913" s="57"/>
      <c r="F1913" s="57"/>
      <c r="G1913" s="57"/>
      <c r="H1913" s="57"/>
      <c r="I1913" s="57"/>
      <c r="J1913" s="57"/>
      <c r="K1913" s="57"/>
      <c r="L1913" s="57"/>
      <c r="M1913" s="57"/>
      <c r="N1913" s="57"/>
      <c r="O1913" s="63"/>
      <c r="P1913" s="57"/>
      <c r="Q1913" s="57"/>
      <c r="R1913" s="57"/>
      <c r="S1913" s="57"/>
      <c r="T1913" s="57"/>
      <c r="U1913" s="57"/>
      <c r="V1913" s="57"/>
      <c r="W1913" s="57"/>
      <c r="X1913" s="57"/>
      <c r="Y1913" s="57"/>
      <c r="Z1913" s="57"/>
      <c r="AA1913" s="57"/>
      <c r="AB1913" s="57"/>
      <c r="AC1913" s="57"/>
      <c r="AD1913" s="57"/>
      <c r="AE1913" s="57"/>
      <c r="AF1913" s="64"/>
      <c r="AG1913" s="64"/>
      <c r="AH1913" s="64"/>
      <c r="AI1913" s="64"/>
      <c r="AJ1913" s="61"/>
      <c r="AL1913" s="62"/>
      <c r="AM1913" s="24"/>
      <c r="AS1913" s="24"/>
      <c r="AT1913" s="24"/>
      <c r="AU1913" s="24"/>
      <c r="AV1913" s="24"/>
      <c r="AW1913" s="24"/>
      <c r="AX1913" s="24"/>
      <c r="AZ1913" s="171"/>
      <c r="BA1913" s="171"/>
      <c r="BB1913" s="57"/>
      <c r="BC1913" s="203"/>
      <c r="BD1913" s="24"/>
      <c r="BE1913" s="151"/>
      <c r="BG1913" s="151"/>
      <c r="BI1913" s="151"/>
      <c r="BL1913" s="152"/>
    </row>
    <row r="1914" spans="1:64" s="169" customFormat="1">
      <c r="A1914" s="24"/>
      <c r="B1914" s="24"/>
      <c r="C1914" s="57"/>
      <c r="D1914" s="57"/>
      <c r="E1914" s="57"/>
      <c r="F1914" s="57"/>
      <c r="G1914" s="57"/>
      <c r="H1914" s="57"/>
      <c r="I1914" s="57"/>
      <c r="J1914" s="57"/>
      <c r="K1914" s="57"/>
      <c r="L1914" s="57"/>
      <c r="M1914" s="57"/>
      <c r="N1914" s="57"/>
      <c r="O1914" s="63"/>
      <c r="P1914" s="57"/>
      <c r="Q1914" s="57"/>
      <c r="R1914" s="57"/>
      <c r="S1914" s="57"/>
      <c r="T1914" s="57"/>
      <c r="U1914" s="57"/>
      <c r="V1914" s="57"/>
      <c r="W1914" s="57"/>
      <c r="X1914" s="57"/>
      <c r="Y1914" s="57"/>
      <c r="Z1914" s="57"/>
      <c r="AA1914" s="57"/>
      <c r="AB1914" s="57"/>
      <c r="AC1914" s="57"/>
      <c r="AD1914" s="57"/>
      <c r="AE1914" s="57"/>
      <c r="AF1914" s="64"/>
      <c r="AG1914" s="64"/>
      <c r="AH1914" s="64"/>
      <c r="AI1914" s="64"/>
      <c r="AJ1914" s="61"/>
      <c r="AL1914" s="62"/>
      <c r="AM1914" s="24"/>
      <c r="AS1914" s="24"/>
      <c r="AT1914" s="24"/>
      <c r="AU1914" s="24"/>
      <c r="AV1914" s="24"/>
      <c r="AW1914" s="24"/>
      <c r="AX1914" s="24"/>
      <c r="AZ1914" s="171"/>
      <c r="BA1914" s="171"/>
      <c r="BB1914" s="57"/>
      <c r="BC1914" s="203"/>
      <c r="BD1914" s="24"/>
      <c r="BE1914" s="151"/>
      <c r="BG1914" s="151"/>
      <c r="BI1914" s="151"/>
      <c r="BL1914" s="152"/>
    </row>
    <row r="1915" spans="1:64" s="169" customFormat="1">
      <c r="A1915" s="24"/>
      <c r="B1915" s="24"/>
      <c r="C1915" s="57"/>
      <c r="D1915" s="57"/>
      <c r="E1915" s="57"/>
      <c r="F1915" s="57"/>
      <c r="G1915" s="57"/>
      <c r="H1915" s="57"/>
      <c r="I1915" s="57"/>
      <c r="J1915" s="57"/>
      <c r="K1915" s="57"/>
      <c r="L1915" s="57"/>
      <c r="M1915" s="57"/>
      <c r="N1915" s="57"/>
      <c r="O1915" s="63"/>
      <c r="P1915" s="57"/>
      <c r="Q1915" s="57"/>
      <c r="R1915" s="57"/>
      <c r="S1915" s="57"/>
      <c r="T1915" s="57"/>
      <c r="U1915" s="57"/>
      <c r="V1915" s="57"/>
      <c r="W1915" s="57"/>
      <c r="X1915" s="57"/>
      <c r="Y1915" s="57"/>
      <c r="Z1915" s="57"/>
      <c r="AA1915" s="57"/>
      <c r="AB1915" s="57"/>
      <c r="AC1915" s="57"/>
      <c r="AD1915" s="57"/>
      <c r="AE1915" s="57"/>
      <c r="AF1915" s="64"/>
      <c r="AG1915" s="64"/>
      <c r="AH1915" s="64"/>
      <c r="AI1915" s="64"/>
      <c r="AJ1915" s="61"/>
      <c r="AL1915" s="62"/>
      <c r="AM1915" s="24"/>
      <c r="AS1915" s="24"/>
      <c r="AT1915" s="24"/>
      <c r="AU1915" s="24"/>
      <c r="AV1915" s="24"/>
      <c r="AW1915" s="24"/>
      <c r="AX1915" s="24"/>
      <c r="AZ1915" s="171"/>
      <c r="BA1915" s="171"/>
      <c r="BB1915" s="57"/>
      <c r="BC1915" s="203"/>
      <c r="BD1915" s="24"/>
      <c r="BE1915" s="151"/>
      <c r="BG1915" s="151"/>
      <c r="BI1915" s="151"/>
      <c r="BL1915" s="152"/>
    </row>
    <row r="1916" spans="1:64" s="169" customFormat="1">
      <c r="A1916" s="24"/>
      <c r="B1916" s="24"/>
      <c r="C1916" s="57"/>
      <c r="D1916" s="57"/>
      <c r="E1916" s="57"/>
      <c r="F1916" s="57"/>
      <c r="G1916" s="57"/>
      <c r="H1916" s="57"/>
      <c r="I1916" s="57"/>
      <c r="J1916" s="57"/>
      <c r="K1916" s="57"/>
      <c r="L1916" s="57"/>
      <c r="M1916" s="57"/>
      <c r="N1916" s="57"/>
      <c r="O1916" s="63"/>
      <c r="P1916" s="57"/>
      <c r="Q1916" s="57"/>
      <c r="R1916" s="57"/>
      <c r="S1916" s="57"/>
      <c r="T1916" s="57"/>
      <c r="U1916" s="57"/>
      <c r="V1916" s="57"/>
      <c r="W1916" s="57"/>
      <c r="X1916" s="57"/>
      <c r="Y1916" s="57"/>
      <c r="Z1916" s="57"/>
      <c r="AA1916" s="57"/>
      <c r="AB1916" s="57"/>
      <c r="AC1916" s="57"/>
      <c r="AD1916" s="57"/>
      <c r="AE1916" s="57"/>
      <c r="AF1916" s="64"/>
      <c r="AG1916" s="64"/>
      <c r="AH1916" s="64"/>
      <c r="AI1916" s="64"/>
      <c r="AJ1916" s="61"/>
      <c r="AL1916" s="62"/>
      <c r="AM1916" s="24"/>
      <c r="AS1916" s="24"/>
      <c r="AT1916" s="24"/>
      <c r="AU1916" s="24"/>
      <c r="AV1916" s="24"/>
      <c r="AW1916" s="24"/>
      <c r="AX1916" s="24"/>
      <c r="AZ1916" s="171"/>
      <c r="BA1916" s="171"/>
      <c r="BB1916" s="57"/>
      <c r="BC1916" s="203"/>
      <c r="BD1916" s="24"/>
      <c r="BE1916" s="151"/>
      <c r="BG1916" s="151"/>
      <c r="BI1916" s="151"/>
      <c r="BL1916" s="152"/>
    </row>
    <row r="1917" spans="1:64" s="169" customFormat="1">
      <c r="A1917" s="24"/>
      <c r="B1917" s="24"/>
      <c r="C1917" s="57"/>
      <c r="D1917" s="57"/>
      <c r="E1917" s="57"/>
      <c r="F1917" s="57"/>
      <c r="G1917" s="57"/>
      <c r="H1917" s="57"/>
      <c r="I1917" s="57"/>
      <c r="J1917" s="57"/>
      <c r="K1917" s="57"/>
      <c r="L1917" s="57"/>
      <c r="M1917" s="57"/>
      <c r="N1917" s="57"/>
      <c r="O1917" s="63"/>
      <c r="P1917" s="57"/>
      <c r="Q1917" s="57"/>
      <c r="R1917" s="57"/>
      <c r="S1917" s="57"/>
      <c r="T1917" s="57"/>
      <c r="U1917" s="57"/>
      <c r="V1917" s="57"/>
      <c r="W1917" s="57"/>
      <c r="X1917" s="57"/>
      <c r="Y1917" s="57"/>
      <c r="Z1917" s="57"/>
      <c r="AA1917" s="57"/>
      <c r="AB1917" s="57"/>
      <c r="AC1917" s="57"/>
      <c r="AD1917" s="57"/>
      <c r="AE1917" s="57"/>
      <c r="AF1917" s="64"/>
      <c r="AG1917" s="64"/>
      <c r="AH1917" s="64"/>
      <c r="AI1917" s="64"/>
      <c r="AJ1917" s="61"/>
      <c r="AL1917" s="62"/>
      <c r="AM1917" s="24"/>
      <c r="AS1917" s="24"/>
      <c r="AT1917" s="24"/>
      <c r="AU1917" s="24"/>
      <c r="AV1917" s="24"/>
      <c r="AW1917" s="24"/>
      <c r="AX1917" s="24"/>
      <c r="AZ1917" s="171"/>
      <c r="BA1917" s="171"/>
      <c r="BB1917" s="57"/>
      <c r="BC1917" s="203"/>
      <c r="BD1917" s="24"/>
      <c r="BE1917" s="151"/>
      <c r="BG1917" s="151"/>
      <c r="BI1917" s="151"/>
      <c r="BL1917" s="152"/>
    </row>
    <row r="1918" spans="1:64" s="169" customFormat="1">
      <c r="A1918" s="24"/>
      <c r="B1918" s="24"/>
      <c r="C1918" s="57"/>
      <c r="D1918" s="57"/>
      <c r="E1918" s="57"/>
      <c r="F1918" s="57"/>
      <c r="G1918" s="57"/>
      <c r="H1918" s="57"/>
      <c r="I1918" s="57"/>
      <c r="J1918" s="57"/>
      <c r="K1918" s="57"/>
      <c r="L1918" s="57"/>
      <c r="M1918" s="57"/>
      <c r="N1918" s="57"/>
      <c r="O1918" s="63"/>
      <c r="P1918" s="57"/>
      <c r="Q1918" s="57"/>
      <c r="R1918" s="57"/>
      <c r="S1918" s="57"/>
      <c r="T1918" s="57"/>
      <c r="U1918" s="57"/>
      <c r="V1918" s="57"/>
      <c r="W1918" s="57"/>
      <c r="X1918" s="57"/>
      <c r="Y1918" s="57"/>
      <c r="Z1918" s="57"/>
      <c r="AA1918" s="57"/>
      <c r="AB1918" s="57"/>
      <c r="AC1918" s="57"/>
      <c r="AD1918" s="57"/>
      <c r="AE1918" s="57"/>
      <c r="AF1918" s="64"/>
      <c r="AG1918" s="64"/>
      <c r="AH1918" s="64"/>
      <c r="AI1918" s="64"/>
      <c r="AJ1918" s="61"/>
      <c r="AL1918" s="62"/>
      <c r="AM1918" s="24"/>
      <c r="AS1918" s="24"/>
      <c r="AT1918" s="24"/>
      <c r="AU1918" s="24"/>
      <c r="AV1918" s="24"/>
      <c r="AW1918" s="24"/>
      <c r="AX1918" s="24"/>
      <c r="AZ1918" s="171"/>
      <c r="BA1918" s="171"/>
      <c r="BB1918" s="57"/>
      <c r="BC1918" s="203"/>
      <c r="BD1918" s="24"/>
      <c r="BE1918" s="151"/>
      <c r="BG1918" s="151"/>
      <c r="BI1918" s="151"/>
      <c r="BL1918" s="152"/>
    </row>
    <row r="1919" spans="1:64" s="169" customFormat="1">
      <c r="A1919" s="24"/>
      <c r="B1919" s="24"/>
      <c r="C1919" s="57"/>
      <c r="D1919" s="57"/>
      <c r="E1919" s="57"/>
      <c r="F1919" s="57"/>
      <c r="G1919" s="57"/>
      <c r="H1919" s="57"/>
      <c r="I1919" s="57"/>
      <c r="J1919" s="57"/>
      <c r="K1919" s="57"/>
      <c r="L1919" s="57"/>
      <c r="M1919" s="57"/>
      <c r="N1919" s="57"/>
      <c r="O1919" s="63"/>
      <c r="P1919" s="57"/>
      <c r="Q1919" s="57"/>
      <c r="R1919" s="57"/>
      <c r="S1919" s="57"/>
      <c r="T1919" s="57"/>
      <c r="U1919" s="57"/>
      <c r="V1919" s="57"/>
      <c r="W1919" s="57"/>
      <c r="X1919" s="57"/>
      <c r="Y1919" s="57"/>
      <c r="Z1919" s="57"/>
      <c r="AA1919" s="57"/>
      <c r="AB1919" s="57"/>
      <c r="AC1919" s="57"/>
      <c r="AD1919" s="57"/>
      <c r="AE1919" s="57"/>
      <c r="AF1919" s="64"/>
      <c r="AG1919" s="64"/>
      <c r="AH1919" s="64"/>
      <c r="AI1919" s="64"/>
      <c r="AJ1919" s="61"/>
      <c r="AL1919" s="62"/>
      <c r="AM1919" s="24"/>
      <c r="AS1919" s="24"/>
      <c r="AT1919" s="24"/>
      <c r="AU1919" s="24"/>
      <c r="AV1919" s="24"/>
      <c r="AW1919" s="24"/>
      <c r="AX1919" s="24"/>
      <c r="AZ1919" s="171"/>
      <c r="BA1919" s="171"/>
      <c r="BB1919" s="57"/>
      <c r="BC1919" s="203"/>
      <c r="BD1919" s="24"/>
      <c r="BE1919" s="151"/>
      <c r="BG1919" s="151"/>
      <c r="BI1919" s="151"/>
      <c r="BL1919" s="152"/>
    </row>
    <row r="1920" spans="1:64" s="169" customFormat="1">
      <c r="A1920" s="24"/>
      <c r="B1920" s="24"/>
      <c r="C1920" s="57"/>
      <c r="D1920" s="57"/>
      <c r="E1920" s="57"/>
      <c r="F1920" s="57"/>
      <c r="G1920" s="57"/>
      <c r="H1920" s="57"/>
      <c r="I1920" s="57"/>
      <c r="J1920" s="57"/>
      <c r="K1920" s="57"/>
      <c r="L1920" s="57"/>
      <c r="M1920" s="57"/>
      <c r="N1920" s="57"/>
      <c r="O1920" s="63"/>
      <c r="P1920" s="57"/>
      <c r="Q1920" s="57"/>
      <c r="R1920" s="57"/>
      <c r="S1920" s="57"/>
      <c r="T1920" s="57"/>
      <c r="U1920" s="57"/>
      <c r="V1920" s="57"/>
      <c r="W1920" s="57"/>
      <c r="X1920" s="57"/>
      <c r="Y1920" s="57"/>
      <c r="Z1920" s="57"/>
      <c r="AA1920" s="57"/>
      <c r="AB1920" s="57"/>
      <c r="AC1920" s="57"/>
      <c r="AD1920" s="57"/>
      <c r="AE1920" s="57"/>
      <c r="AF1920" s="64"/>
      <c r="AG1920" s="64"/>
      <c r="AH1920" s="64"/>
      <c r="AI1920" s="64"/>
      <c r="AJ1920" s="61"/>
      <c r="AL1920" s="62"/>
      <c r="AM1920" s="24"/>
      <c r="AS1920" s="24"/>
      <c r="AT1920" s="24"/>
      <c r="AU1920" s="24"/>
      <c r="AV1920" s="24"/>
      <c r="AW1920" s="24"/>
      <c r="AX1920" s="24"/>
      <c r="AZ1920" s="171"/>
      <c r="BA1920" s="171"/>
      <c r="BB1920" s="57"/>
      <c r="BC1920" s="203"/>
      <c r="BD1920" s="24"/>
      <c r="BE1920" s="151"/>
      <c r="BG1920" s="151"/>
      <c r="BI1920" s="151"/>
      <c r="BL1920" s="152"/>
    </row>
    <row r="1921" spans="1:64" s="169" customFormat="1">
      <c r="A1921" s="24"/>
      <c r="B1921" s="24"/>
      <c r="C1921" s="57"/>
      <c r="D1921" s="57"/>
      <c r="E1921" s="57"/>
      <c r="F1921" s="57"/>
      <c r="G1921" s="57"/>
      <c r="H1921" s="57"/>
      <c r="I1921" s="57"/>
      <c r="J1921" s="57"/>
      <c r="K1921" s="57"/>
      <c r="L1921" s="57"/>
      <c r="M1921" s="57"/>
      <c r="N1921" s="57"/>
      <c r="O1921" s="63"/>
      <c r="P1921" s="57"/>
      <c r="Q1921" s="57"/>
      <c r="R1921" s="57"/>
      <c r="S1921" s="57"/>
      <c r="T1921" s="57"/>
      <c r="U1921" s="57"/>
      <c r="V1921" s="57"/>
      <c r="W1921" s="57"/>
      <c r="X1921" s="57"/>
      <c r="Y1921" s="57"/>
      <c r="Z1921" s="57"/>
      <c r="AA1921" s="57"/>
      <c r="AB1921" s="57"/>
      <c r="AC1921" s="57"/>
      <c r="AD1921" s="57"/>
      <c r="AE1921" s="57"/>
      <c r="AF1921" s="64"/>
      <c r="AG1921" s="64"/>
      <c r="AH1921" s="64"/>
      <c r="AI1921" s="64"/>
      <c r="AJ1921" s="61"/>
      <c r="AL1921" s="62"/>
      <c r="AM1921" s="24"/>
      <c r="AS1921" s="24"/>
      <c r="AT1921" s="24"/>
      <c r="AU1921" s="24"/>
      <c r="AV1921" s="24"/>
      <c r="AW1921" s="24"/>
      <c r="AX1921" s="24"/>
      <c r="AZ1921" s="171"/>
      <c r="BA1921" s="171"/>
      <c r="BB1921" s="57"/>
      <c r="BC1921" s="203"/>
      <c r="BD1921" s="24"/>
      <c r="BE1921" s="151"/>
      <c r="BG1921" s="151"/>
      <c r="BI1921" s="151"/>
      <c r="BL1921" s="152"/>
    </row>
    <row r="1922" spans="1:64" s="169" customFormat="1">
      <c r="A1922" s="24"/>
      <c r="B1922" s="24"/>
      <c r="C1922" s="57"/>
      <c r="D1922" s="57"/>
      <c r="E1922" s="57"/>
      <c r="F1922" s="57"/>
      <c r="G1922" s="57"/>
      <c r="H1922" s="57"/>
      <c r="I1922" s="57"/>
      <c r="J1922" s="57"/>
      <c r="K1922" s="57"/>
      <c r="L1922" s="57"/>
      <c r="M1922" s="57"/>
      <c r="N1922" s="57"/>
      <c r="O1922" s="63"/>
      <c r="P1922" s="57"/>
      <c r="Q1922" s="57"/>
      <c r="R1922" s="57"/>
      <c r="S1922" s="57"/>
      <c r="T1922" s="57"/>
      <c r="U1922" s="57"/>
      <c r="V1922" s="57"/>
      <c r="W1922" s="57"/>
      <c r="X1922" s="57"/>
      <c r="Y1922" s="57"/>
      <c r="Z1922" s="57"/>
      <c r="AA1922" s="57"/>
      <c r="AB1922" s="57"/>
      <c r="AC1922" s="57"/>
      <c r="AD1922" s="57"/>
      <c r="AE1922" s="57"/>
      <c r="AF1922" s="64"/>
      <c r="AG1922" s="64"/>
      <c r="AH1922" s="64"/>
      <c r="AI1922" s="64"/>
      <c r="AJ1922" s="61"/>
      <c r="AL1922" s="62"/>
      <c r="AM1922" s="24"/>
      <c r="AS1922" s="24"/>
      <c r="AT1922" s="24"/>
      <c r="AU1922" s="24"/>
      <c r="AV1922" s="24"/>
      <c r="AW1922" s="24"/>
      <c r="AX1922" s="24"/>
      <c r="AZ1922" s="171"/>
      <c r="BA1922" s="171"/>
      <c r="BB1922" s="57"/>
      <c r="BC1922" s="203"/>
      <c r="BD1922" s="24"/>
      <c r="BE1922" s="151"/>
      <c r="BG1922" s="151"/>
      <c r="BI1922" s="151"/>
      <c r="BL1922" s="152"/>
    </row>
    <row r="1923" spans="1:64" s="169" customFormat="1">
      <c r="A1923" s="24"/>
      <c r="B1923" s="24"/>
      <c r="C1923" s="57"/>
      <c r="D1923" s="57"/>
      <c r="E1923" s="57"/>
      <c r="F1923" s="57"/>
      <c r="G1923" s="57"/>
      <c r="H1923" s="57"/>
      <c r="I1923" s="57"/>
      <c r="J1923" s="57"/>
      <c r="K1923" s="57"/>
      <c r="L1923" s="57"/>
      <c r="M1923" s="57"/>
      <c r="N1923" s="57"/>
      <c r="O1923" s="63"/>
      <c r="P1923" s="57"/>
      <c r="Q1923" s="57"/>
      <c r="R1923" s="57"/>
      <c r="S1923" s="57"/>
      <c r="T1923" s="57"/>
      <c r="U1923" s="57"/>
      <c r="V1923" s="57"/>
      <c r="W1923" s="57"/>
      <c r="X1923" s="57"/>
      <c r="Y1923" s="57"/>
      <c r="Z1923" s="57"/>
      <c r="AA1923" s="57"/>
      <c r="AB1923" s="57"/>
      <c r="AC1923" s="57"/>
      <c r="AD1923" s="57"/>
      <c r="AE1923" s="57"/>
      <c r="AF1923" s="64"/>
      <c r="AG1923" s="64"/>
      <c r="AH1923" s="64"/>
      <c r="AI1923" s="64"/>
      <c r="AJ1923" s="61"/>
      <c r="AL1923" s="62"/>
      <c r="AM1923" s="24"/>
      <c r="AS1923" s="24"/>
      <c r="AT1923" s="24"/>
      <c r="AU1923" s="24"/>
      <c r="AV1923" s="24"/>
      <c r="AW1923" s="24"/>
      <c r="AX1923" s="24"/>
      <c r="AZ1923" s="171"/>
      <c r="BA1923" s="171"/>
      <c r="BB1923" s="57"/>
      <c r="BC1923" s="203"/>
      <c r="BD1923" s="24"/>
      <c r="BE1923" s="151"/>
      <c r="BG1923" s="151"/>
      <c r="BI1923" s="151"/>
      <c r="BL1923" s="152"/>
    </row>
    <row r="1924" spans="1:64" s="169" customFormat="1">
      <c r="A1924" s="24"/>
      <c r="B1924" s="24"/>
      <c r="C1924" s="57"/>
      <c r="D1924" s="57"/>
      <c r="E1924" s="57"/>
      <c r="F1924" s="57"/>
      <c r="G1924" s="57"/>
      <c r="H1924" s="57"/>
      <c r="I1924" s="57"/>
      <c r="J1924" s="57"/>
      <c r="K1924" s="57"/>
      <c r="L1924" s="57"/>
      <c r="M1924" s="57"/>
      <c r="N1924" s="57"/>
      <c r="O1924" s="63"/>
      <c r="P1924" s="57"/>
      <c r="Q1924" s="57"/>
      <c r="R1924" s="57"/>
      <c r="S1924" s="57"/>
      <c r="T1924" s="57"/>
      <c r="U1924" s="57"/>
      <c r="V1924" s="57"/>
      <c r="W1924" s="57"/>
      <c r="X1924" s="57"/>
      <c r="Y1924" s="57"/>
      <c r="Z1924" s="57"/>
      <c r="AA1924" s="57"/>
      <c r="AB1924" s="57"/>
      <c r="AC1924" s="57"/>
      <c r="AD1924" s="57"/>
      <c r="AE1924" s="57"/>
      <c r="AF1924" s="64"/>
      <c r="AG1924" s="64"/>
      <c r="AH1924" s="64"/>
      <c r="AI1924" s="64"/>
      <c r="AJ1924" s="61"/>
      <c r="AL1924" s="62"/>
      <c r="AM1924" s="24"/>
      <c r="AS1924" s="24"/>
      <c r="AT1924" s="24"/>
      <c r="AU1924" s="24"/>
      <c r="AV1924" s="24"/>
      <c r="AW1924" s="24"/>
      <c r="AX1924" s="24"/>
      <c r="AZ1924" s="171"/>
      <c r="BA1924" s="171"/>
      <c r="BB1924" s="57"/>
      <c r="BC1924" s="203"/>
      <c r="BD1924" s="24"/>
      <c r="BE1924" s="151"/>
      <c r="BG1924" s="151"/>
      <c r="BI1924" s="151"/>
      <c r="BL1924" s="152"/>
    </row>
    <row r="1925" spans="1:64" s="169" customFormat="1">
      <c r="A1925" s="24"/>
      <c r="B1925" s="24"/>
      <c r="C1925" s="57"/>
      <c r="D1925" s="57"/>
      <c r="E1925" s="57"/>
      <c r="F1925" s="57"/>
      <c r="G1925" s="57"/>
      <c r="H1925" s="57"/>
      <c r="I1925" s="57"/>
      <c r="J1925" s="57"/>
      <c r="K1925" s="57"/>
      <c r="L1925" s="57"/>
      <c r="M1925" s="57"/>
      <c r="N1925" s="57"/>
      <c r="O1925" s="63"/>
      <c r="P1925" s="57"/>
      <c r="Q1925" s="57"/>
      <c r="R1925" s="57"/>
      <c r="S1925" s="57"/>
      <c r="T1925" s="57"/>
      <c r="U1925" s="57"/>
      <c r="V1925" s="57"/>
      <c r="W1925" s="57"/>
      <c r="X1925" s="57"/>
      <c r="Y1925" s="57"/>
      <c r="Z1925" s="57"/>
      <c r="AA1925" s="57"/>
      <c r="AB1925" s="57"/>
      <c r="AC1925" s="57"/>
      <c r="AD1925" s="57"/>
      <c r="AE1925" s="57"/>
      <c r="AF1925" s="64"/>
      <c r="AG1925" s="64"/>
      <c r="AH1925" s="64"/>
      <c r="AI1925" s="64"/>
      <c r="AJ1925" s="61"/>
      <c r="AL1925" s="62"/>
      <c r="AM1925" s="24"/>
      <c r="AS1925" s="24"/>
      <c r="AT1925" s="24"/>
      <c r="AU1925" s="24"/>
      <c r="AV1925" s="24"/>
      <c r="AW1925" s="24"/>
      <c r="AX1925" s="24"/>
      <c r="AZ1925" s="171"/>
      <c r="BA1925" s="171"/>
      <c r="BB1925" s="57"/>
      <c r="BC1925" s="203"/>
      <c r="BD1925" s="24"/>
      <c r="BE1925" s="151"/>
      <c r="BG1925" s="151"/>
      <c r="BI1925" s="151"/>
      <c r="BL1925" s="152"/>
    </row>
    <row r="1926" spans="1:64" s="169" customFormat="1">
      <c r="A1926" s="24"/>
      <c r="B1926" s="24"/>
      <c r="C1926" s="57"/>
      <c r="D1926" s="57"/>
      <c r="E1926" s="57"/>
      <c r="F1926" s="57"/>
      <c r="G1926" s="57"/>
      <c r="H1926" s="57"/>
      <c r="I1926" s="57"/>
      <c r="J1926" s="57"/>
      <c r="K1926" s="57"/>
      <c r="L1926" s="57"/>
      <c r="M1926" s="57"/>
      <c r="N1926" s="57"/>
      <c r="O1926" s="63"/>
      <c r="P1926" s="57"/>
      <c r="Q1926" s="57"/>
      <c r="R1926" s="57"/>
      <c r="S1926" s="57"/>
      <c r="T1926" s="57"/>
      <c r="U1926" s="57"/>
      <c r="V1926" s="57"/>
      <c r="W1926" s="57"/>
      <c r="X1926" s="57"/>
      <c r="Y1926" s="57"/>
      <c r="Z1926" s="57"/>
      <c r="AA1926" s="57"/>
      <c r="AB1926" s="57"/>
      <c r="AC1926" s="57"/>
      <c r="AD1926" s="57"/>
      <c r="AE1926" s="57"/>
      <c r="AF1926" s="64"/>
      <c r="AG1926" s="64"/>
      <c r="AH1926" s="64"/>
      <c r="AI1926" s="64"/>
      <c r="AJ1926" s="61"/>
      <c r="AL1926" s="62"/>
      <c r="AM1926" s="24"/>
      <c r="AS1926" s="24"/>
      <c r="AT1926" s="24"/>
      <c r="AU1926" s="24"/>
      <c r="AV1926" s="24"/>
      <c r="AW1926" s="24"/>
      <c r="AX1926" s="24"/>
      <c r="AZ1926" s="171"/>
      <c r="BA1926" s="171"/>
      <c r="BB1926" s="57"/>
      <c r="BC1926" s="203"/>
      <c r="BD1926" s="24"/>
      <c r="BE1926" s="151"/>
      <c r="BG1926" s="151"/>
      <c r="BI1926" s="151"/>
      <c r="BL1926" s="152"/>
    </row>
    <row r="1927" spans="1:64" s="169" customFormat="1">
      <c r="A1927" s="24"/>
      <c r="B1927" s="24"/>
      <c r="C1927" s="57"/>
      <c r="D1927" s="57"/>
      <c r="E1927" s="57"/>
      <c r="F1927" s="57"/>
      <c r="G1927" s="57"/>
      <c r="H1927" s="57"/>
      <c r="I1927" s="57"/>
      <c r="J1927" s="57"/>
      <c r="K1927" s="57"/>
      <c r="L1927" s="57"/>
      <c r="M1927" s="57"/>
      <c r="N1927" s="57"/>
      <c r="O1927" s="63"/>
      <c r="P1927" s="57"/>
      <c r="Q1927" s="57"/>
      <c r="R1927" s="57"/>
      <c r="S1927" s="57"/>
      <c r="T1927" s="57"/>
      <c r="U1927" s="57"/>
      <c r="V1927" s="57"/>
      <c r="W1927" s="57"/>
      <c r="X1927" s="57"/>
      <c r="Y1927" s="57"/>
      <c r="Z1927" s="57"/>
      <c r="AA1927" s="57"/>
      <c r="AB1927" s="57"/>
      <c r="AC1927" s="57"/>
      <c r="AD1927" s="57"/>
      <c r="AE1927" s="57"/>
      <c r="AF1927" s="64"/>
      <c r="AG1927" s="64"/>
      <c r="AH1927" s="64"/>
      <c r="AI1927" s="64"/>
      <c r="AJ1927" s="61"/>
      <c r="AL1927" s="62"/>
      <c r="AM1927" s="24"/>
      <c r="AS1927" s="24"/>
      <c r="AT1927" s="24"/>
      <c r="AU1927" s="24"/>
      <c r="AV1927" s="24"/>
      <c r="AW1927" s="24"/>
      <c r="AX1927" s="24"/>
      <c r="AZ1927" s="171"/>
      <c r="BA1927" s="171"/>
      <c r="BB1927" s="57"/>
      <c r="BC1927" s="203"/>
      <c r="BD1927" s="24"/>
      <c r="BE1927" s="151"/>
      <c r="BG1927" s="151"/>
      <c r="BI1927" s="151"/>
      <c r="BL1927" s="152"/>
    </row>
    <row r="1928" spans="1:64" s="169" customFormat="1">
      <c r="A1928" s="24"/>
      <c r="B1928" s="24"/>
      <c r="C1928" s="57"/>
      <c r="D1928" s="57"/>
      <c r="E1928" s="57"/>
      <c r="F1928" s="57"/>
      <c r="G1928" s="57"/>
      <c r="H1928" s="57"/>
      <c r="I1928" s="57"/>
      <c r="J1928" s="57"/>
      <c r="K1928" s="57"/>
      <c r="L1928" s="57"/>
      <c r="M1928" s="57"/>
      <c r="N1928" s="57"/>
      <c r="O1928" s="63"/>
      <c r="P1928" s="57"/>
      <c r="Q1928" s="57"/>
      <c r="R1928" s="57"/>
      <c r="S1928" s="57"/>
      <c r="T1928" s="57"/>
      <c r="U1928" s="57"/>
      <c r="V1928" s="57"/>
      <c r="W1928" s="57"/>
      <c r="X1928" s="57"/>
      <c r="Y1928" s="57"/>
      <c r="Z1928" s="57"/>
      <c r="AA1928" s="57"/>
      <c r="AB1928" s="57"/>
      <c r="AC1928" s="57"/>
      <c r="AD1928" s="57"/>
      <c r="AE1928" s="57"/>
      <c r="AF1928" s="64"/>
      <c r="AG1928" s="64"/>
      <c r="AH1928" s="64"/>
      <c r="AI1928" s="64"/>
      <c r="AJ1928" s="61"/>
      <c r="AL1928" s="62"/>
      <c r="AM1928" s="24"/>
      <c r="AS1928" s="24"/>
      <c r="AT1928" s="24"/>
      <c r="AU1928" s="24"/>
      <c r="AV1928" s="24"/>
      <c r="AW1928" s="24"/>
      <c r="AX1928" s="24"/>
      <c r="AZ1928" s="171"/>
      <c r="BA1928" s="171"/>
      <c r="BB1928" s="57"/>
      <c r="BC1928" s="203"/>
      <c r="BD1928" s="24"/>
      <c r="BE1928" s="151"/>
      <c r="BG1928" s="151"/>
      <c r="BI1928" s="151"/>
      <c r="BL1928" s="152"/>
    </row>
    <row r="1929" spans="1:64" s="169" customFormat="1">
      <c r="A1929" s="24"/>
      <c r="B1929" s="24"/>
      <c r="C1929" s="57"/>
      <c r="D1929" s="57"/>
      <c r="E1929" s="57"/>
      <c r="F1929" s="57"/>
      <c r="G1929" s="57"/>
      <c r="H1929" s="57"/>
      <c r="I1929" s="57"/>
      <c r="J1929" s="57"/>
      <c r="K1929" s="57"/>
      <c r="L1929" s="57"/>
      <c r="M1929" s="57"/>
      <c r="N1929" s="57"/>
      <c r="O1929" s="63"/>
      <c r="P1929" s="57"/>
      <c r="Q1929" s="57"/>
      <c r="R1929" s="57"/>
      <c r="S1929" s="57"/>
      <c r="T1929" s="57"/>
      <c r="U1929" s="57"/>
      <c r="V1929" s="57"/>
      <c r="W1929" s="57"/>
      <c r="X1929" s="57"/>
      <c r="Y1929" s="57"/>
      <c r="Z1929" s="57"/>
      <c r="AA1929" s="57"/>
      <c r="AB1929" s="57"/>
      <c r="AC1929" s="57"/>
      <c r="AD1929" s="57"/>
      <c r="AE1929" s="57"/>
      <c r="AF1929" s="64"/>
      <c r="AG1929" s="64"/>
      <c r="AH1929" s="64"/>
      <c r="AI1929" s="64"/>
      <c r="AJ1929" s="61"/>
      <c r="AL1929" s="62"/>
      <c r="AM1929" s="24"/>
      <c r="AS1929" s="24"/>
      <c r="AT1929" s="24"/>
      <c r="AU1929" s="24"/>
      <c r="AV1929" s="24"/>
      <c r="AW1929" s="24"/>
      <c r="AX1929" s="24"/>
      <c r="AZ1929" s="171"/>
      <c r="BA1929" s="171"/>
      <c r="BB1929" s="57"/>
      <c r="BC1929" s="203"/>
      <c r="BD1929" s="24"/>
      <c r="BE1929" s="151"/>
      <c r="BG1929" s="151"/>
      <c r="BI1929" s="151"/>
      <c r="BL1929" s="152"/>
    </row>
    <row r="1930" spans="1:64" s="169" customFormat="1">
      <c r="A1930" s="24"/>
      <c r="B1930" s="24"/>
      <c r="C1930" s="57"/>
      <c r="D1930" s="57"/>
      <c r="E1930" s="57"/>
      <c r="F1930" s="57"/>
      <c r="G1930" s="57"/>
      <c r="H1930" s="57"/>
      <c r="I1930" s="57"/>
      <c r="J1930" s="57"/>
      <c r="K1930" s="57"/>
      <c r="L1930" s="57"/>
      <c r="M1930" s="57"/>
      <c r="N1930" s="57"/>
      <c r="O1930" s="63"/>
      <c r="P1930" s="57"/>
      <c r="Q1930" s="57"/>
      <c r="R1930" s="57"/>
      <c r="S1930" s="57"/>
      <c r="T1930" s="57"/>
      <c r="U1930" s="57"/>
      <c r="V1930" s="57"/>
      <c r="W1930" s="57"/>
      <c r="X1930" s="57"/>
      <c r="Y1930" s="57"/>
      <c r="Z1930" s="57"/>
      <c r="AA1930" s="57"/>
      <c r="AB1930" s="57"/>
      <c r="AC1930" s="57"/>
      <c r="AD1930" s="57"/>
      <c r="AE1930" s="57"/>
      <c r="AF1930" s="64"/>
      <c r="AG1930" s="64"/>
      <c r="AH1930" s="64"/>
      <c r="AI1930" s="64"/>
      <c r="AJ1930" s="61"/>
      <c r="AL1930" s="62"/>
      <c r="AM1930" s="24"/>
      <c r="AS1930" s="24"/>
      <c r="AT1930" s="24"/>
      <c r="AU1930" s="24"/>
      <c r="AV1930" s="24"/>
      <c r="AW1930" s="24"/>
      <c r="AX1930" s="24"/>
      <c r="AZ1930" s="171"/>
      <c r="BA1930" s="171"/>
      <c r="BB1930" s="57"/>
      <c r="BC1930" s="203"/>
      <c r="BD1930" s="24"/>
      <c r="BE1930" s="151"/>
      <c r="BG1930" s="151"/>
      <c r="BI1930" s="151"/>
      <c r="BL1930" s="152"/>
    </row>
    <row r="1931" spans="1:64" s="169" customFormat="1">
      <c r="A1931" s="24"/>
      <c r="B1931" s="24"/>
      <c r="C1931" s="57"/>
      <c r="D1931" s="57"/>
      <c r="E1931" s="57"/>
      <c r="F1931" s="57"/>
      <c r="G1931" s="57"/>
      <c r="H1931" s="57"/>
      <c r="I1931" s="57"/>
      <c r="J1931" s="57"/>
      <c r="K1931" s="57"/>
      <c r="L1931" s="57"/>
      <c r="M1931" s="57"/>
      <c r="N1931" s="57"/>
      <c r="O1931" s="63"/>
      <c r="P1931" s="57"/>
      <c r="Q1931" s="57"/>
      <c r="R1931" s="57"/>
      <c r="S1931" s="57"/>
      <c r="T1931" s="57"/>
      <c r="U1931" s="57"/>
      <c r="V1931" s="57"/>
      <c r="W1931" s="57"/>
      <c r="X1931" s="57"/>
      <c r="Y1931" s="57"/>
      <c r="Z1931" s="57"/>
      <c r="AA1931" s="57"/>
      <c r="AB1931" s="57"/>
      <c r="AC1931" s="57"/>
      <c r="AD1931" s="57"/>
      <c r="AE1931" s="57"/>
      <c r="AF1931" s="64"/>
      <c r="AG1931" s="64"/>
      <c r="AH1931" s="64"/>
      <c r="AI1931" s="64"/>
      <c r="AJ1931" s="61"/>
      <c r="AL1931" s="62"/>
      <c r="AM1931" s="24"/>
      <c r="AS1931" s="24"/>
      <c r="AT1931" s="24"/>
      <c r="AU1931" s="24"/>
      <c r="AV1931" s="24"/>
      <c r="AW1931" s="24"/>
      <c r="AX1931" s="24"/>
      <c r="AZ1931" s="171"/>
      <c r="BA1931" s="171"/>
      <c r="BB1931" s="57"/>
      <c r="BC1931" s="203"/>
      <c r="BD1931" s="24"/>
      <c r="BE1931" s="151"/>
      <c r="BG1931" s="151"/>
      <c r="BI1931" s="151"/>
      <c r="BL1931" s="152"/>
    </row>
    <row r="1932" spans="1:64" s="169" customFormat="1">
      <c r="A1932" s="24"/>
      <c r="B1932" s="24"/>
      <c r="C1932" s="57"/>
      <c r="D1932" s="57"/>
      <c r="E1932" s="57"/>
      <c r="F1932" s="57"/>
      <c r="G1932" s="57"/>
      <c r="H1932" s="57"/>
      <c r="I1932" s="57"/>
      <c r="J1932" s="57"/>
      <c r="K1932" s="57"/>
      <c r="L1932" s="57"/>
      <c r="M1932" s="57"/>
      <c r="N1932" s="57"/>
      <c r="O1932" s="63"/>
      <c r="P1932" s="57"/>
      <c r="Q1932" s="57"/>
      <c r="R1932" s="57"/>
      <c r="S1932" s="57"/>
      <c r="T1932" s="57"/>
      <c r="U1932" s="57"/>
      <c r="V1932" s="57"/>
      <c r="W1932" s="57"/>
      <c r="X1932" s="57"/>
      <c r="Y1932" s="57"/>
      <c r="Z1932" s="57"/>
      <c r="AA1932" s="57"/>
      <c r="AB1932" s="57"/>
      <c r="AC1932" s="57"/>
      <c r="AD1932" s="57"/>
      <c r="AE1932" s="57"/>
      <c r="AF1932" s="64"/>
      <c r="AG1932" s="64"/>
      <c r="AH1932" s="64"/>
      <c r="AI1932" s="64"/>
      <c r="AJ1932" s="61"/>
      <c r="AL1932" s="62"/>
      <c r="AM1932" s="24"/>
      <c r="AS1932" s="24"/>
      <c r="AT1932" s="24"/>
      <c r="AU1932" s="24"/>
      <c r="AV1932" s="24"/>
      <c r="AW1932" s="24"/>
      <c r="AX1932" s="24"/>
      <c r="AZ1932" s="171"/>
      <c r="BA1932" s="171"/>
      <c r="BB1932" s="57"/>
      <c r="BC1932" s="203"/>
      <c r="BD1932" s="24"/>
      <c r="BE1932" s="151"/>
      <c r="BG1932" s="151"/>
      <c r="BI1932" s="151"/>
      <c r="BL1932" s="152"/>
    </row>
    <row r="1933" spans="1:64" s="169" customFormat="1">
      <c r="A1933" s="24"/>
      <c r="B1933" s="24"/>
      <c r="C1933" s="57"/>
      <c r="D1933" s="57"/>
      <c r="E1933" s="57"/>
      <c r="F1933" s="57"/>
      <c r="G1933" s="57"/>
      <c r="H1933" s="57"/>
      <c r="I1933" s="57"/>
      <c r="J1933" s="57"/>
      <c r="K1933" s="57"/>
      <c r="L1933" s="57"/>
      <c r="M1933" s="57"/>
      <c r="N1933" s="57"/>
      <c r="O1933" s="63"/>
      <c r="P1933" s="57"/>
      <c r="Q1933" s="57"/>
      <c r="R1933" s="57"/>
      <c r="S1933" s="57"/>
      <c r="T1933" s="57"/>
      <c r="U1933" s="57"/>
      <c r="V1933" s="57"/>
      <c r="W1933" s="57"/>
      <c r="X1933" s="57"/>
      <c r="Y1933" s="57"/>
      <c r="Z1933" s="57"/>
      <c r="AA1933" s="57"/>
      <c r="AB1933" s="57"/>
      <c r="AC1933" s="57"/>
      <c r="AD1933" s="57"/>
      <c r="AE1933" s="57"/>
      <c r="AF1933" s="64"/>
      <c r="AG1933" s="64"/>
      <c r="AH1933" s="64"/>
      <c r="AI1933" s="64"/>
      <c r="AJ1933" s="61"/>
      <c r="AL1933" s="62"/>
      <c r="AM1933" s="24"/>
      <c r="AS1933" s="24"/>
      <c r="AT1933" s="24"/>
      <c r="AU1933" s="24"/>
      <c r="AV1933" s="24"/>
      <c r="AW1933" s="24"/>
      <c r="AX1933" s="24"/>
      <c r="AZ1933" s="171"/>
      <c r="BA1933" s="171"/>
      <c r="BB1933" s="57"/>
      <c r="BC1933" s="203"/>
      <c r="BD1933" s="24"/>
      <c r="BE1933" s="151"/>
      <c r="BG1933" s="151"/>
      <c r="BI1933" s="151"/>
      <c r="BL1933" s="152"/>
    </row>
    <row r="1934" spans="1:64" s="169" customFormat="1">
      <c r="A1934" s="24"/>
      <c r="B1934" s="24"/>
      <c r="C1934" s="57"/>
      <c r="D1934" s="57"/>
      <c r="E1934" s="57"/>
      <c r="F1934" s="57"/>
      <c r="G1934" s="57"/>
      <c r="H1934" s="57"/>
      <c r="I1934" s="57"/>
      <c r="J1934" s="57"/>
      <c r="K1934" s="57"/>
      <c r="L1934" s="57"/>
      <c r="M1934" s="57"/>
      <c r="N1934" s="57"/>
      <c r="O1934" s="63"/>
      <c r="P1934" s="57"/>
      <c r="Q1934" s="57"/>
      <c r="R1934" s="57"/>
      <c r="S1934" s="57"/>
      <c r="T1934" s="57"/>
      <c r="U1934" s="57"/>
      <c r="V1934" s="57"/>
      <c r="W1934" s="57"/>
      <c r="X1934" s="57"/>
      <c r="Y1934" s="57"/>
      <c r="Z1934" s="57"/>
      <c r="AA1934" s="57"/>
      <c r="AB1934" s="57"/>
      <c r="AC1934" s="57"/>
      <c r="AD1934" s="57"/>
      <c r="AE1934" s="57"/>
      <c r="AF1934" s="64"/>
      <c r="AG1934" s="64"/>
      <c r="AH1934" s="64"/>
      <c r="AI1934" s="64"/>
      <c r="AJ1934" s="61"/>
      <c r="AL1934" s="62"/>
      <c r="AM1934" s="24"/>
      <c r="AS1934" s="24"/>
      <c r="AT1934" s="24"/>
      <c r="AU1934" s="24"/>
      <c r="AV1934" s="24"/>
      <c r="AW1934" s="24"/>
      <c r="AX1934" s="24"/>
      <c r="AZ1934" s="171"/>
      <c r="BA1934" s="171"/>
      <c r="BB1934" s="57"/>
      <c r="BC1934" s="203"/>
      <c r="BD1934" s="24"/>
      <c r="BE1934" s="151"/>
      <c r="BG1934" s="151"/>
      <c r="BI1934" s="151"/>
      <c r="BL1934" s="152"/>
    </row>
    <row r="1935" spans="1:64" s="169" customFormat="1">
      <c r="A1935" s="24"/>
      <c r="B1935" s="24"/>
      <c r="C1935" s="57"/>
      <c r="D1935" s="57"/>
      <c r="E1935" s="57"/>
      <c r="F1935" s="57"/>
      <c r="G1935" s="57"/>
      <c r="H1935" s="57"/>
      <c r="I1935" s="57"/>
      <c r="J1935" s="57"/>
      <c r="K1935" s="57"/>
      <c r="L1935" s="57"/>
      <c r="M1935" s="57"/>
      <c r="N1935" s="57"/>
      <c r="O1935" s="63"/>
      <c r="P1935" s="57"/>
      <c r="Q1935" s="57"/>
      <c r="R1935" s="57"/>
      <c r="S1935" s="57"/>
      <c r="T1935" s="57"/>
      <c r="U1935" s="57"/>
      <c r="V1935" s="57"/>
      <c r="W1935" s="57"/>
      <c r="X1935" s="57"/>
      <c r="Y1935" s="57"/>
      <c r="Z1935" s="57"/>
      <c r="AA1935" s="57"/>
      <c r="AB1935" s="57"/>
      <c r="AC1935" s="57"/>
      <c r="AD1935" s="57"/>
      <c r="AE1935" s="57"/>
      <c r="AF1935" s="64"/>
      <c r="AG1935" s="64"/>
      <c r="AH1935" s="64"/>
      <c r="AI1935" s="64"/>
      <c r="AJ1935" s="61"/>
      <c r="AL1935" s="62"/>
      <c r="AM1935" s="24"/>
      <c r="AS1935" s="24"/>
      <c r="AT1935" s="24"/>
      <c r="AU1935" s="24"/>
      <c r="AV1935" s="24"/>
      <c r="AW1935" s="24"/>
      <c r="AX1935" s="24"/>
      <c r="AZ1935" s="171"/>
      <c r="BA1935" s="171"/>
      <c r="BB1935" s="57"/>
      <c r="BC1935" s="203"/>
      <c r="BD1935" s="24"/>
      <c r="BE1935" s="151"/>
      <c r="BG1935" s="151"/>
      <c r="BI1935" s="151"/>
      <c r="BL1935" s="152"/>
    </row>
    <row r="1936" spans="1:64" s="169" customFormat="1">
      <c r="A1936" s="24"/>
      <c r="B1936" s="24"/>
      <c r="C1936" s="57"/>
      <c r="D1936" s="57"/>
      <c r="E1936" s="57"/>
      <c r="F1936" s="57"/>
      <c r="G1936" s="57"/>
      <c r="H1936" s="57"/>
      <c r="I1936" s="57"/>
      <c r="J1936" s="57"/>
      <c r="K1936" s="57"/>
      <c r="L1936" s="57"/>
      <c r="M1936" s="57"/>
      <c r="N1936" s="57"/>
      <c r="O1936" s="63"/>
      <c r="P1936" s="57"/>
      <c r="Q1936" s="57"/>
      <c r="R1936" s="57"/>
      <c r="S1936" s="57"/>
      <c r="T1936" s="57"/>
      <c r="U1936" s="57"/>
      <c r="V1936" s="57"/>
      <c r="W1936" s="57"/>
      <c r="X1936" s="57"/>
      <c r="Y1936" s="57"/>
      <c r="Z1936" s="57"/>
      <c r="AA1936" s="57"/>
      <c r="AB1936" s="57"/>
      <c r="AC1936" s="57"/>
      <c r="AD1936" s="57"/>
      <c r="AE1936" s="57"/>
      <c r="AF1936" s="64"/>
      <c r="AG1936" s="64"/>
      <c r="AH1936" s="64"/>
      <c r="AI1936" s="64"/>
      <c r="AJ1936" s="61"/>
      <c r="AL1936" s="62"/>
      <c r="AM1936" s="24"/>
      <c r="AS1936" s="24"/>
      <c r="AT1936" s="24"/>
      <c r="AU1936" s="24"/>
      <c r="AV1936" s="24"/>
      <c r="AW1936" s="24"/>
      <c r="AX1936" s="24"/>
      <c r="AZ1936" s="171"/>
      <c r="BA1936" s="171"/>
      <c r="BB1936" s="57"/>
      <c r="BC1936" s="203"/>
      <c r="BD1936" s="24"/>
      <c r="BE1936" s="151"/>
      <c r="BG1936" s="151"/>
      <c r="BI1936" s="151"/>
      <c r="BL1936" s="152"/>
    </row>
    <row r="1937" spans="1:64" s="169" customFormat="1">
      <c r="A1937" s="24"/>
      <c r="B1937" s="24"/>
      <c r="C1937" s="57"/>
      <c r="D1937" s="57"/>
      <c r="E1937" s="57"/>
      <c r="F1937" s="57"/>
      <c r="G1937" s="57"/>
      <c r="H1937" s="57"/>
      <c r="I1937" s="57"/>
      <c r="J1937" s="57"/>
      <c r="K1937" s="57"/>
      <c r="L1937" s="57"/>
      <c r="M1937" s="57"/>
      <c r="N1937" s="57"/>
      <c r="O1937" s="63"/>
      <c r="P1937" s="57"/>
      <c r="Q1937" s="57"/>
      <c r="R1937" s="57"/>
      <c r="S1937" s="57"/>
      <c r="T1937" s="57"/>
      <c r="U1937" s="57"/>
      <c r="V1937" s="57"/>
      <c r="W1937" s="57"/>
      <c r="X1937" s="57"/>
      <c r="Y1937" s="57"/>
      <c r="Z1937" s="57"/>
      <c r="AA1937" s="57"/>
      <c r="AB1937" s="57"/>
      <c r="AC1937" s="57"/>
      <c r="AD1937" s="57"/>
      <c r="AE1937" s="57"/>
      <c r="AF1937" s="64"/>
      <c r="AG1937" s="64"/>
      <c r="AH1937" s="64"/>
      <c r="AI1937" s="64"/>
      <c r="AJ1937" s="61"/>
      <c r="AL1937" s="62"/>
      <c r="AM1937" s="24"/>
      <c r="AS1937" s="24"/>
      <c r="AT1937" s="24"/>
      <c r="AU1937" s="24"/>
      <c r="AV1937" s="24"/>
      <c r="AW1937" s="24"/>
      <c r="AX1937" s="24"/>
      <c r="AZ1937" s="171"/>
      <c r="BA1937" s="171"/>
      <c r="BB1937" s="57"/>
      <c r="BC1937" s="203"/>
      <c r="BD1937" s="24"/>
      <c r="BE1937" s="151"/>
      <c r="BG1937" s="151"/>
      <c r="BI1937" s="151"/>
      <c r="BL1937" s="152"/>
    </row>
    <row r="1938" spans="1:64" s="169" customFormat="1">
      <c r="A1938" s="24"/>
      <c r="B1938" s="24"/>
      <c r="C1938" s="57"/>
      <c r="D1938" s="57"/>
      <c r="E1938" s="57"/>
      <c r="F1938" s="57"/>
      <c r="G1938" s="57"/>
      <c r="H1938" s="57"/>
      <c r="I1938" s="57"/>
      <c r="J1938" s="57"/>
      <c r="K1938" s="57"/>
      <c r="L1938" s="57"/>
      <c r="M1938" s="57"/>
      <c r="N1938" s="57"/>
      <c r="O1938" s="63"/>
      <c r="P1938" s="57"/>
      <c r="Q1938" s="57"/>
      <c r="R1938" s="57"/>
      <c r="S1938" s="57"/>
      <c r="T1938" s="57"/>
      <c r="U1938" s="57"/>
      <c r="V1938" s="57"/>
      <c r="W1938" s="57"/>
      <c r="X1938" s="57"/>
      <c r="Y1938" s="57"/>
      <c r="Z1938" s="57"/>
      <c r="AA1938" s="57"/>
      <c r="AB1938" s="57"/>
      <c r="AC1938" s="57"/>
      <c r="AD1938" s="57"/>
      <c r="AE1938" s="57"/>
      <c r="AF1938" s="64"/>
      <c r="AG1938" s="64"/>
      <c r="AH1938" s="64"/>
      <c r="AI1938" s="64"/>
      <c r="AJ1938" s="61"/>
      <c r="AL1938" s="62"/>
      <c r="AM1938" s="24"/>
      <c r="AS1938" s="24"/>
      <c r="AT1938" s="24"/>
      <c r="AU1938" s="24"/>
      <c r="AV1938" s="24"/>
      <c r="AW1938" s="24"/>
      <c r="AX1938" s="24"/>
      <c r="AZ1938" s="171"/>
      <c r="BA1938" s="171"/>
      <c r="BB1938" s="57"/>
      <c r="BC1938" s="203"/>
      <c r="BD1938" s="24"/>
      <c r="BE1938" s="151"/>
      <c r="BG1938" s="151"/>
      <c r="BI1938" s="151"/>
      <c r="BL1938" s="152"/>
    </row>
    <row r="1939" spans="1:64" s="169" customFormat="1">
      <c r="A1939" s="24"/>
      <c r="B1939" s="24"/>
      <c r="C1939" s="57"/>
      <c r="D1939" s="57"/>
      <c r="E1939" s="57"/>
      <c r="F1939" s="57"/>
      <c r="G1939" s="57"/>
      <c r="H1939" s="57"/>
      <c r="I1939" s="57"/>
      <c r="J1939" s="57"/>
      <c r="K1939" s="57"/>
      <c r="L1939" s="57"/>
      <c r="M1939" s="57"/>
      <c r="N1939" s="57"/>
      <c r="O1939" s="63"/>
      <c r="P1939" s="57"/>
      <c r="Q1939" s="57"/>
      <c r="R1939" s="57"/>
      <c r="S1939" s="57"/>
      <c r="T1939" s="57"/>
      <c r="U1939" s="57"/>
      <c r="V1939" s="57"/>
      <c r="W1939" s="57"/>
      <c r="X1939" s="57"/>
      <c r="Y1939" s="57"/>
      <c r="Z1939" s="57"/>
      <c r="AA1939" s="57"/>
      <c r="AB1939" s="57"/>
      <c r="AC1939" s="57"/>
      <c r="AD1939" s="57"/>
      <c r="AE1939" s="57"/>
      <c r="AF1939" s="64"/>
      <c r="AG1939" s="64"/>
      <c r="AH1939" s="64"/>
      <c r="AI1939" s="64"/>
      <c r="AJ1939" s="61"/>
      <c r="AL1939" s="62"/>
      <c r="AM1939" s="24"/>
      <c r="AS1939" s="24"/>
      <c r="AT1939" s="24"/>
      <c r="AU1939" s="24"/>
      <c r="AV1939" s="24"/>
      <c r="AW1939" s="24"/>
      <c r="AX1939" s="24"/>
      <c r="AZ1939" s="171"/>
      <c r="BA1939" s="171"/>
      <c r="BB1939" s="57"/>
      <c r="BC1939" s="203"/>
      <c r="BD1939" s="24"/>
      <c r="BE1939" s="151"/>
      <c r="BG1939" s="151"/>
      <c r="BI1939" s="151"/>
      <c r="BL1939" s="152"/>
    </row>
    <row r="1940" spans="1:64" s="169" customFormat="1">
      <c r="A1940" s="24"/>
      <c r="B1940" s="24"/>
      <c r="C1940" s="57"/>
      <c r="D1940" s="57"/>
      <c r="E1940" s="57"/>
      <c r="F1940" s="57"/>
      <c r="G1940" s="57"/>
      <c r="H1940" s="57"/>
      <c r="I1940" s="57"/>
      <c r="J1940" s="57"/>
      <c r="K1940" s="57"/>
      <c r="L1940" s="57"/>
      <c r="M1940" s="57"/>
      <c r="N1940" s="57"/>
      <c r="O1940" s="63"/>
      <c r="P1940" s="57"/>
      <c r="Q1940" s="57"/>
      <c r="R1940" s="57"/>
      <c r="S1940" s="57"/>
      <c r="T1940" s="57"/>
      <c r="U1940" s="57"/>
      <c r="V1940" s="57"/>
      <c r="W1940" s="57"/>
      <c r="X1940" s="57"/>
      <c r="Y1940" s="57"/>
      <c r="Z1940" s="57"/>
      <c r="AA1940" s="57"/>
      <c r="AB1940" s="57"/>
      <c r="AC1940" s="57"/>
      <c r="AD1940" s="57"/>
      <c r="AE1940" s="57"/>
      <c r="AF1940" s="64"/>
      <c r="AG1940" s="64"/>
      <c r="AH1940" s="64"/>
      <c r="AI1940" s="64"/>
      <c r="AJ1940" s="61"/>
      <c r="AL1940" s="62"/>
      <c r="AM1940" s="24"/>
      <c r="AS1940" s="24"/>
      <c r="AT1940" s="24"/>
      <c r="AU1940" s="24"/>
      <c r="AV1940" s="24"/>
      <c r="AW1940" s="24"/>
      <c r="AX1940" s="24"/>
      <c r="AZ1940" s="171"/>
      <c r="BA1940" s="171"/>
      <c r="BB1940" s="57"/>
      <c r="BC1940" s="203"/>
      <c r="BD1940" s="24"/>
      <c r="BE1940" s="151"/>
      <c r="BG1940" s="151"/>
      <c r="BI1940" s="151"/>
      <c r="BL1940" s="152"/>
    </row>
    <row r="1941" spans="1:64" s="169" customFormat="1">
      <c r="A1941" s="24"/>
      <c r="B1941" s="24"/>
      <c r="C1941" s="57"/>
      <c r="D1941" s="57"/>
      <c r="E1941" s="57"/>
      <c r="F1941" s="57"/>
      <c r="G1941" s="57"/>
      <c r="H1941" s="57"/>
      <c r="I1941" s="57"/>
      <c r="J1941" s="57"/>
      <c r="K1941" s="57"/>
      <c r="L1941" s="57"/>
      <c r="M1941" s="57"/>
      <c r="N1941" s="57"/>
      <c r="O1941" s="63"/>
      <c r="P1941" s="57"/>
      <c r="Q1941" s="57"/>
      <c r="R1941" s="57"/>
      <c r="S1941" s="57"/>
      <c r="T1941" s="57"/>
      <c r="U1941" s="57"/>
      <c r="V1941" s="57"/>
      <c r="W1941" s="57"/>
      <c r="X1941" s="57"/>
      <c r="Y1941" s="57"/>
      <c r="Z1941" s="57"/>
      <c r="AA1941" s="57"/>
      <c r="AB1941" s="57"/>
      <c r="AC1941" s="57"/>
      <c r="AD1941" s="57"/>
      <c r="AE1941" s="57"/>
      <c r="AF1941" s="64"/>
      <c r="AG1941" s="64"/>
      <c r="AH1941" s="64"/>
      <c r="AI1941" s="64"/>
      <c r="AJ1941" s="61"/>
      <c r="AL1941" s="62"/>
      <c r="AM1941" s="24"/>
      <c r="AS1941" s="24"/>
      <c r="AT1941" s="24"/>
      <c r="AU1941" s="24"/>
      <c r="AV1941" s="24"/>
      <c r="AW1941" s="24"/>
      <c r="AX1941" s="24"/>
      <c r="AZ1941" s="171"/>
      <c r="BA1941" s="171"/>
      <c r="BB1941" s="57"/>
      <c r="BC1941" s="203"/>
      <c r="BD1941" s="24"/>
      <c r="BE1941" s="151"/>
      <c r="BG1941" s="151"/>
      <c r="BI1941" s="151"/>
      <c r="BL1941" s="152"/>
    </row>
    <row r="1942" spans="1:64" s="169" customFormat="1">
      <c r="A1942" s="24"/>
      <c r="B1942" s="24"/>
      <c r="C1942" s="57"/>
      <c r="D1942" s="57"/>
      <c r="E1942" s="57"/>
      <c r="F1942" s="57"/>
      <c r="G1942" s="57"/>
      <c r="H1942" s="57"/>
      <c r="I1942" s="57"/>
      <c r="J1942" s="57"/>
      <c r="K1942" s="57"/>
      <c r="L1942" s="57"/>
      <c r="M1942" s="57"/>
      <c r="N1942" s="57"/>
      <c r="O1942" s="63"/>
      <c r="P1942" s="57"/>
      <c r="Q1942" s="57"/>
      <c r="R1942" s="57"/>
      <c r="S1942" s="57"/>
      <c r="T1942" s="57"/>
      <c r="U1942" s="57"/>
      <c r="V1942" s="57"/>
      <c r="W1942" s="57"/>
      <c r="X1942" s="57"/>
      <c r="Y1942" s="57"/>
      <c r="Z1942" s="57"/>
      <c r="AA1942" s="57"/>
      <c r="AB1942" s="57"/>
      <c r="AC1942" s="57"/>
      <c r="AD1942" s="57"/>
      <c r="AE1942" s="57"/>
      <c r="AF1942" s="64"/>
      <c r="AG1942" s="64"/>
      <c r="AH1942" s="64"/>
      <c r="AI1942" s="64"/>
      <c r="AJ1942" s="61"/>
      <c r="AL1942" s="62"/>
      <c r="AM1942" s="24"/>
      <c r="AS1942" s="24"/>
      <c r="AT1942" s="24"/>
      <c r="AU1942" s="24"/>
      <c r="AV1942" s="24"/>
      <c r="AW1942" s="24"/>
      <c r="AX1942" s="24"/>
      <c r="AZ1942" s="171"/>
      <c r="BA1942" s="171"/>
      <c r="BB1942" s="57"/>
      <c r="BC1942" s="203"/>
      <c r="BD1942" s="24"/>
      <c r="BE1942" s="151"/>
      <c r="BG1942" s="151"/>
      <c r="BI1942" s="151"/>
      <c r="BL1942" s="152"/>
    </row>
    <row r="1943" spans="1:64" s="169" customFormat="1">
      <c r="A1943" s="24"/>
      <c r="B1943" s="24"/>
      <c r="C1943" s="57"/>
      <c r="D1943" s="57"/>
      <c r="E1943" s="57"/>
      <c r="F1943" s="57"/>
      <c r="G1943" s="57"/>
      <c r="H1943" s="57"/>
      <c r="I1943" s="57"/>
      <c r="J1943" s="57"/>
      <c r="K1943" s="57"/>
      <c r="L1943" s="57"/>
      <c r="M1943" s="57"/>
      <c r="N1943" s="57"/>
      <c r="O1943" s="63"/>
      <c r="P1943" s="57"/>
      <c r="Q1943" s="57"/>
      <c r="R1943" s="57"/>
      <c r="S1943" s="57"/>
      <c r="T1943" s="57"/>
      <c r="U1943" s="57"/>
      <c r="V1943" s="57"/>
      <c r="W1943" s="57"/>
      <c r="X1943" s="57"/>
      <c r="Y1943" s="57"/>
      <c r="Z1943" s="57"/>
      <c r="AA1943" s="57"/>
      <c r="AB1943" s="57"/>
      <c r="AC1943" s="57"/>
      <c r="AD1943" s="57"/>
      <c r="AE1943" s="57"/>
      <c r="AF1943" s="64"/>
      <c r="AG1943" s="64"/>
      <c r="AH1943" s="64"/>
      <c r="AI1943" s="64"/>
      <c r="AJ1943" s="61"/>
      <c r="AL1943" s="62"/>
      <c r="AM1943" s="24"/>
      <c r="AS1943" s="24"/>
      <c r="AT1943" s="24"/>
      <c r="AU1943" s="24"/>
      <c r="AV1943" s="24"/>
      <c r="AW1943" s="24"/>
      <c r="AX1943" s="24"/>
      <c r="AZ1943" s="171"/>
      <c r="BA1943" s="171"/>
      <c r="BB1943" s="57"/>
      <c r="BC1943" s="203"/>
      <c r="BD1943" s="24"/>
      <c r="BE1943" s="151"/>
      <c r="BG1943" s="151"/>
      <c r="BI1943" s="151"/>
      <c r="BL1943" s="152"/>
    </row>
    <row r="1944" spans="1:64" s="169" customFormat="1">
      <c r="A1944" s="24"/>
      <c r="B1944" s="24"/>
      <c r="C1944" s="57"/>
      <c r="D1944" s="57"/>
      <c r="E1944" s="57"/>
      <c r="F1944" s="57"/>
      <c r="G1944" s="57"/>
      <c r="H1944" s="57"/>
      <c r="I1944" s="57"/>
      <c r="J1944" s="57"/>
      <c r="K1944" s="57"/>
      <c r="L1944" s="57"/>
      <c r="M1944" s="57"/>
      <c r="N1944" s="57"/>
      <c r="O1944" s="63"/>
      <c r="P1944" s="57"/>
      <c r="Q1944" s="57"/>
      <c r="R1944" s="57"/>
      <c r="S1944" s="57"/>
      <c r="T1944" s="57"/>
      <c r="U1944" s="57"/>
      <c r="V1944" s="57"/>
      <c r="W1944" s="57"/>
      <c r="X1944" s="57"/>
      <c r="Y1944" s="57"/>
      <c r="Z1944" s="57"/>
      <c r="AA1944" s="57"/>
      <c r="AB1944" s="57"/>
      <c r="AC1944" s="57"/>
      <c r="AD1944" s="57"/>
      <c r="AE1944" s="57"/>
      <c r="AF1944" s="64"/>
      <c r="AG1944" s="64"/>
      <c r="AH1944" s="64"/>
      <c r="AI1944" s="64"/>
      <c r="AJ1944" s="61"/>
      <c r="AL1944" s="62"/>
      <c r="AM1944" s="24"/>
      <c r="AS1944" s="24"/>
      <c r="AT1944" s="24"/>
      <c r="AU1944" s="24"/>
      <c r="AV1944" s="24"/>
      <c r="AW1944" s="24"/>
      <c r="AX1944" s="24"/>
      <c r="AZ1944" s="171"/>
      <c r="BA1944" s="171"/>
      <c r="BB1944" s="57"/>
      <c r="BC1944" s="203"/>
      <c r="BD1944" s="24"/>
      <c r="BE1944" s="151"/>
      <c r="BG1944" s="151"/>
      <c r="BI1944" s="151"/>
      <c r="BL1944" s="152"/>
    </row>
    <row r="1945" spans="1:64" s="169" customFormat="1">
      <c r="A1945" s="24"/>
      <c r="B1945" s="24"/>
      <c r="C1945" s="57"/>
      <c r="D1945" s="57"/>
      <c r="E1945" s="57"/>
      <c r="F1945" s="57"/>
      <c r="G1945" s="57"/>
      <c r="H1945" s="57"/>
      <c r="I1945" s="57"/>
      <c r="J1945" s="57"/>
      <c r="K1945" s="57"/>
      <c r="L1945" s="57"/>
      <c r="M1945" s="57"/>
      <c r="N1945" s="57"/>
      <c r="O1945" s="63"/>
      <c r="P1945" s="57"/>
      <c r="Q1945" s="57"/>
      <c r="R1945" s="57"/>
      <c r="S1945" s="57"/>
      <c r="T1945" s="57"/>
      <c r="U1945" s="57"/>
      <c r="V1945" s="57"/>
      <c r="W1945" s="57"/>
      <c r="X1945" s="57"/>
      <c r="Y1945" s="57"/>
      <c r="Z1945" s="57"/>
      <c r="AA1945" s="57"/>
      <c r="AB1945" s="57"/>
      <c r="AC1945" s="57"/>
      <c r="AD1945" s="57"/>
      <c r="AE1945" s="57"/>
      <c r="AF1945" s="64"/>
      <c r="AG1945" s="64"/>
      <c r="AH1945" s="64"/>
      <c r="AI1945" s="64"/>
      <c r="AJ1945" s="61"/>
      <c r="AL1945" s="62"/>
      <c r="AM1945" s="24"/>
      <c r="AS1945" s="24"/>
      <c r="AT1945" s="24"/>
      <c r="AU1945" s="24"/>
      <c r="AV1945" s="24"/>
      <c r="AW1945" s="24"/>
      <c r="AX1945" s="24"/>
      <c r="AZ1945" s="171"/>
      <c r="BA1945" s="171"/>
      <c r="BB1945" s="57"/>
      <c r="BC1945" s="203"/>
      <c r="BD1945" s="24"/>
      <c r="BE1945" s="151"/>
      <c r="BG1945" s="151"/>
      <c r="BI1945" s="151"/>
      <c r="BL1945" s="152"/>
    </row>
    <row r="1946" spans="1:64" s="169" customFormat="1">
      <c r="A1946" s="24"/>
      <c r="B1946" s="24"/>
      <c r="C1946" s="57"/>
      <c r="D1946" s="57"/>
      <c r="E1946" s="57"/>
      <c r="F1946" s="57"/>
      <c r="G1946" s="57"/>
      <c r="H1946" s="57"/>
      <c r="I1946" s="57"/>
      <c r="J1946" s="57"/>
      <c r="K1946" s="57"/>
      <c r="L1946" s="57"/>
      <c r="M1946" s="57"/>
      <c r="N1946" s="57"/>
      <c r="O1946" s="63"/>
      <c r="P1946" s="57"/>
      <c r="Q1946" s="57"/>
      <c r="R1946" s="57"/>
      <c r="S1946" s="57"/>
      <c r="T1946" s="57"/>
      <c r="U1946" s="57"/>
      <c r="V1946" s="57"/>
      <c r="W1946" s="57"/>
      <c r="X1946" s="57"/>
      <c r="Y1946" s="57"/>
      <c r="Z1946" s="57"/>
      <c r="AA1946" s="57"/>
      <c r="AB1946" s="57"/>
      <c r="AC1946" s="57"/>
      <c r="AD1946" s="57"/>
      <c r="AE1946" s="57"/>
      <c r="AF1946" s="64"/>
      <c r="AG1946" s="64"/>
      <c r="AH1946" s="64"/>
      <c r="AI1946" s="64"/>
      <c r="AJ1946" s="61"/>
      <c r="AL1946" s="62"/>
      <c r="AM1946" s="24"/>
      <c r="AS1946" s="24"/>
      <c r="AT1946" s="24"/>
      <c r="AU1946" s="24"/>
      <c r="AV1946" s="24"/>
      <c r="AW1946" s="24"/>
      <c r="AX1946" s="24"/>
      <c r="AZ1946" s="171"/>
      <c r="BA1946" s="171"/>
      <c r="BB1946" s="57"/>
      <c r="BC1946" s="203"/>
      <c r="BD1946" s="24"/>
      <c r="BE1946" s="151"/>
      <c r="BG1946" s="151"/>
      <c r="BI1946" s="151"/>
      <c r="BL1946" s="152"/>
    </row>
    <row r="1947" spans="1:64" s="169" customFormat="1">
      <c r="A1947" s="24"/>
      <c r="B1947" s="24"/>
      <c r="C1947" s="57"/>
      <c r="D1947" s="57"/>
      <c r="E1947" s="57"/>
      <c r="F1947" s="57"/>
      <c r="G1947" s="57"/>
      <c r="H1947" s="57"/>
      <c r="I1947" s="57"/>
      <c r="J1947" s="57"/>
      <c r="K1947" s="57"/>
      <c r="L1947" s="57"/>
      <c r="M1947" s="57"/>
      <c r="N1947" s="57"/>
      <c r="O1947" s="63"/>
      <c r="P1947" s="57"/>
      <c r="Q1947" s="57"/>
      <c r="R1947" s="57"/>
      <c r="S1947" s="57"/>
      <c r="T1947" s="57"/>
      <c r="U1947" s="57"/>
      <c r="V1947" s="57"/>
      <c r="W1947" s="57"/>
      <c r="X1947" s="57"/>
      <c r="Y1947" s="57"/>
      <c r="Z1947" s="57"/>
      <c r="AA1947" s="57"/>
      <c r="AB1947" s="57"/>
      <c r="AC1947" s="57"/>
      <c r="AD1947" s="57"/>
      <c r="AE1947" s="57"/>
      <c r="AF1947" s="64"/>
      <c r="AG1947" s="64"/>
      <c r="AH1947" s="64"/>
      <c r="AI1947" s="64"/>
      <c r="AJ1947" s="61"/>
      <c r="AL1947" s="62"/>
      <c r="AM1947" s="24"/>
      <c r="AS1947" s="24"/>
      <c r="AT1947" s="24"/>
      <c r="AU1947" s="24"/>
      <c r="AV1947" s="24"/>
      <c r="AW1947" s="24"/>
      <c r="AX1947" s="24"/>
      <c r="AZ1947" s="171"/>
      <c r="BA1947" s="171"/>
      <c r="BB1947" s="57"/>
      <c r="BC1947" s="203"/>
      <c r="BD1947" s="24"/>
      <c r="BE1947" s="151"/>
      <c r="BG1947" s="151"/>
      <c r="BI1947" s="151"/>
      <c r="BL1947" s="152"/>
    </row>
    <row r="1948" spans="1:64" s="169" customFormat="1">
      <c r="A1948" s="24"/>
      <c r="B1948" s="24"/>
      <c r="C1948" s="57"/>
      <c r="D1948" s="57"/>
      <c r="E1948" s="57"/>
      <c r="F1948" s="57"/>
      <c r="G1948" s="57"/>
      <c r="H1948" s="57"/>
      <c r="I1948" s="57"/>
      <c r="J1948" s="57"/>
      <c r="K1948" s="57"/>
      <c r="L1948" s="57"/>
      <c r="M1948" s="57"/>
      <c r="N1948" s="57"/>
      <c r="O1948" s="63"/>
      <c r="P1948" s="57"/>
      <c r="Q1948" s="57"/>
      <c r="R1948" s="57"/>
      <c r="S1948" s="57"/>
      <c r="T1948" s="57"/>
      <c r="U1948" s="57"/>
      <c r="V1948" s="57"/>
      <c r="W1948" s="57"/>
      <c r="X1948" s="57"/>
      <c r="Y1948" s="57"/>
      <c r="Z1948" s="57"/>
      <c r="AA1948" s="57"/>
      <c r="AB1948" s="57"/>
      <c r="AC1948" s="57"/>
      <c r="AD1948" s="57"/>
      <c r="AE1948" s="57"/>
      <c r="AF1948" s="64"/>
      <c r="AG1948" s="64"/>
      <c r="AH1948" s="64"/>
      <c r="AI1948" s="64"/>
      <c r="AJ1948" s="61"/>
      <c r="AL1948" s="62"/>
      <c r="AM1948" s="24"/>
      <c r="AS1948" s="24"/>
      <c r="AT1948" s="24"/>
      <c r="AU1948" s="24"/>
      <c r="AV1948" s="24"/>
      <c r="AW1948" s="24"/>
      <c r="AX1948" s="24"/>
      <c r="AZ1948" s="171"/>
      <c r="BA1948" s="171"/>
      <c r="BB1948" s="57"/>
      <c r="BC1948" s="203"/>
      <c r="BD1948" s="24"/>
      <c r="BE1948" s="151"/>
      <c r="BG1948" s="151"/>
      <c r="BI1948" s="151"/>
      <c r="BL1948" s="152"/>
    </row>
    <row r="1949" spans="1:64" s="169" customFormat="1">
      <c r="A1949" s="24"/>
      <c r="B1949" s="24"/>
      <c r="C1949" s="57"/>
      <c r="D1949" s="57"/>
      <c r="E1949" s="57"/>
      <c r="F1949" s="57"/>
      <c r="G1949" s="57"/>
      <c r="H1949" s="57"/>
      <c r="I1949" s="57"/>
      <c r="J1949" s="57"/>
      <c r="K1949" s="57"/>
      <c r="L1949" s="57"/>
      <c r="M1949" s="57"/>
      <c r="N1949" s="57"/>
      <c r="O1949" s="63"/>
      <c r="P1949" s="57"/>
      <c r="Q1949" s="57"/>
      <c r="R1949" s="57"/>
      <c r="S1949" s="57"/>
      <c r="T1949" s="57"/>
      <c r="U1949" s="57"/>
      <c r="V1949" s="57"/>
      <c r="W1949" s="57"/>
      <c r="X1949" s="57"/>
      <c r="Y1949" s="57"/>
      <c r="Z1949" s="57"/>
      <c r="AA1949" s="57"/>
      <c r="AB1949" s="57"/>
      <c r="AC1949" s="57"/>
      <c r="AD1949" s="57"/>
      <c r="AE1949" s="57"/>
      <c r="AF1949" s="64"/>
      <c r="AG1949" s="64"/>
      <c r="AH1949" s="64"/>
      <c r="AI1949" s="64"/>
      <c r="AJ1949" s="61"/>
      <c r="AL1949" s="62"/>
      <c r="AM1949" s="24"/>
      <c r="AS1949" s="24"/>
      <c r="AT1949" s="24"/>
      <c r="AU1949" s="24"/>
      <c r="AV1949" s="24"/>
      <c r="AW1949" s="24"/>
      <c r="AX1949" s="24"/>
      <c r="AZ1949" s="171"/>
      <c r="BA1949" s="171"/>
      <c r="BB1949" s="57"/>
      <c r="BC1949" s="203"/>
      <c r="BD1949" s="24"/>
      <c r="BE1949" s="151"/>
      <c r="BG1949" s="151"/>
      <c r="BI1949" s="151"/>
      <c r="BL1949" s="152"/>
    </row>
    <row r="1950" spans="1:64" s="169" customFormat="1">
      <c r="A1950" s="24"/>
      <c r="B1950" s="24"/>
      <c r="C1950" s="57"/>
      <c r="D1950" s="57"/>
      <c r="E1950" s="57"/>
      <c r="F1950" s="57"/>
      <c r="G1950" s="57"/>
      <c r="H1950" s="57"/>
      <c r="I1950" s="57"/>
      <c r="J1950" s="57"/>
      <c r="K1950" s="57"/>
      <c r="L1950" s="57"/>
      <c r="M1950" s="57"/>
      <c r="N1950" s="57"/>
      <c r="O1950" s="63"/>
      <c r="P1950" s="57"/>
      <c r="Q1950" s="57"/>
      <c r="R1950" s="57"/>
      <c r="S1950" s="57"/>
      <c r="T1950" s="57"/>
      <c r="U1950" s="57"/>
      <c r="V1950" s="57"/>
      <c r="W1950" s="57"/>
      <c r="X1950" s="57"/>
      <c r="Y1950" s="57"/>
      <c r="Z1950" s="57"/>
      <c r="AA1950" s="57"/>
      <c r="AB1950" s="57"/>
      <c r="AC1950" s="57"/>
      <c r="AD1950" s="57"/>
      <c r="AE1950" s="57"/>
      <c r="AF1950" s="64"/>
      <c r="AG1950" s="64"/>
      <c r="AH1950" s="64"/>
      <c r="AI1950" s="64"/>
      <c r="AJ1950" s="61"/>
      <c r="AL1950" s="62"/>
      <c r="AM1950" s="24"/>
      <c r="AS1950" s="24"/>
      <c r="AT1950" s="24"/>
      <c r="AU1950" s="24"/>
      <c r="AV1950" s="24"/>
      <c r="AW1950" s="24"/>
      <c r="AX1950" s="24"/>
      <c r="AZ1950" s="171"/>
      <c r="BA1950" s="171"/>
      <c r="BB1950" s="57"/>
      <c r="BC1950" s="203"/>
      <c r="BD1950" s="24"/>
      <c r="BE1950" s="151"/>
      <c r="BG1950" s="151"/>
      <c r="BI1950" s="151"/>
      <c r="BL1950" s="152"/>
    </row>
    <row r="1951" spans="1:64" s="169" customFormat="1">
      <c r="A1951" s="24"/>
      <c r="B1951" s="24"/>
      <c r="C1951" s="57"/>
      <c r="D1951" s="57"/>
      <c r="E1951" s="57"/>
      <c r="F1951" s="57"/>
      <c r="G1951" s="57"/>
      <c r="H1951" s="57"/>
      <c r="I1951" s="57"/>
      <c r="J1951" s="57"/>
      <c r="K1951" s="57"/>
      <c r="L1951" s="57"/>
      <c r="M1951" s="57"/>
      <c r="N1951" s="57"/>
      <c r="O1951" s="63"/>
      <c r="P1951" s="57"/>
      <c r="Q1951" s="57"/>
      <c r="R1951" s="57"/>
      <c r="S1951" s="57"/>
      <c r="T1951" s="57"/>
      <c r="U1951" s="57"/>
      <c r="V1951" s="57"/>
      <c r="W1951" s="57"/>
      <c r="X1951" s="57"/>
      <c r="Y1951" s="57"/>
      <c r="Z1951" s="57"/>
      <c r="AA1951" s="57"/>
      <c r="AB1951" s="57"/>
      <c r="AC1951" s="57"/>
      <c r="AD1951" s="57"/>
      <c r="AE1951" s="57"/>
      <c r="AF1951" s="64"/>
      <c r="AG1951" s="64"/>
      <c r="AH1951" s="64"/>
      <c r="AI1951" s="64"/>
      <c r="AJ1951" s="61"/>
      <c r="AL1951" s="62"/>
      <c r="AM1951" s="24"/>
      <c r="AS1951" s="24"/>
      <c r="AT1951" s="24"/>
      <c r="AU1951" s="24"/>
      <c r="AV1951" s="24"/>
      <c r="AW1951" s="24"/>
      <c r="AX1951" s="24"/>
      <c r="AZ1951" s="171"/>
      <c r="BA1951" s="171"/>
      <c r="BB1951" s="57"/>
      <c r="BC1951" s="203"/>
      <c r="BD1951" s="24"/>
      <c r="BE1951" s="151"/>
      <c r="BG1951" s="151"/>
      <c r="BI1951" s="151"/>
      <c r="BL1951" s="152"/>
    </row>
    <row r="1952" spans="1:64" s="169" customFormat="1">
      <c r="A1952" s="24"/>
      <c r="B1952" s="24"/>
      <c r="C1952" s="57"/>
      <c r="D1952" s="57"/>
      <c r="E1952" s="57"/>
      <c r="F1952" s="57"/>
      <c r="G1952" s="57"/>
      <c r="H1952" s="57"/>
      <c r="I1952" s="57"/>
      <c r="J1952" s="57"/>
      <c r="K1952" s="57"/>
      <c r="L1952" s="57"/>
      <c r="M1952" s="57"/>
      <c r="N1952" s="57"/>
      <c r="O1952" s="63"/>
      <c r="P1952" s="57"/>
      <c r="Q1952" s="57"/>
      <c r="R1952" s="57"/>
      <c r="S1952" s="57"/>
      <c r="T1952" s="57"/>
      <c r="U1952" s="57"/>
      <c r="V1952" s="57"/>
      <c r="W1952" s="57"/>
      <c r="X1952" s="57"/>
      <c r="Y1952" s="57"/>
      <c r="Z1952" s="57"/>
      <c r="AA1952" s="57"/>
      <c r="AB1952" s="57"/>
      <c r="AC1952" s="57"/>
      <c r="AD1952" s="57"/>
      <c r="AE1952" s="57"/>
      <c r="AF1952" s="64"/>
      <c r="AG1952" s="64"/>
      <c r="AH1952" s="64"/>
      <c r="AI1952" s="64"/>
      <c r="AJ1952" s="61"/>
      <c r="AL1952" s="62"/>
      <c r="AM1952" s="24"/>
      <c r="AS1952" s="24"/>
      <c r="AT1952" s="24"/>
      <c r="AU1952" s="24"/>
      <c r="AV1952" s="24"/>
      <c r="AW1952" s="24"/>
      <c r="AX1952" s="24"/>
      <c r="AZ1952" s="171"/>
      <c r="BA1952" s="171"/>
      <c r="BB1952" s="57"/>
      <c r="BC1952" s="203"/>
      <c r="BD1952" s="24"/>
      <c r="BE1952" s="151"/>
      <c r="BG1952" s="151"/>
      <c r="BI1952" s="151"/>
      <c r="BL1952" s="152"/>
    </row>
    <row r="1953" spans="1:64" s="169" customFormat="1">
      <c r="A1953" s="24"/>
      <c r="B1953" s="24"/>
      <c r="C1953" s="57"/>
      <c r="D1953" s="57"/>
      <c r="E1953" s="57"/>
      <c r="F1953" s="57"/>
      <c r="G1953" s="57"/>
      <c r="H1953" s="57"/>
      <c r="I1953" s="57"/>
      <c r="J1953" s="57"/>
      <c r="K1953" s="57"/>
      <c r="L1953" s="57"/>
      <c r="M1953" s="57"/>
      <c r="N1953" s="57"/>
      <c r="O1953" s="63"/>
      <c r="P1953" s="57"/>
      <c r="Q1953" s="57"/>
      <c r="R1953" s="57"/>
      <c r="S1953" s="57"/>
      <c r="T1953" s="57"/>
      <c r="U1953" s="57"/>
      <c r="V1953" s="57"/>
      <c r="W1953" s="57"/>
      <c r="X1953" s="57"/>
      <c r="Y1953" s="57"/>
      <c r="Z1953" s="57"/>
      <c r="AA1953" s="57"/>
      <c r="AB1953" s="57"/>
      <c r="AC1953" s="57"/>
      <c r="AD1953" s="57"/>
      <c r="AE1953" s="57"/>
      <c r="AF1953" s="64"/>
      <c r="AG1953" s="64"/>
      <c r="AH1953" s="64"/>
      <c r="AI1953" s="64"/>
      <c r="AJ1953" s="61"/>
      <c r="AL1953" s="62"/>
      <c r="AM1953" s="24"/>
      <c r="AS1953" s="24"/>
      <c r="AT1953" s="24"/>
      <c r="AU1953" s="24"/>
      <c r="AV1953" s="24"/>
      <c r="AW1953" s="24"/>
      <c r="AX1953" s="24"/>
      <c r="AZ1953" s="171"/>
      <c r="BA1953" s="171"/>
      <c r="BB1953" s="57"/>
      <c r="BC1953" s="203"/>
      <c r="BD1953" s="24"/>
      <c r="BE1953" s="151"/>
      <c r="BG1953" s="151"/>
      <c r="BI1953" s="151"/>
      <c r="BL1953" s="152"/>
    </row>
    <row r="1954" spans="1:64" s="169" customFormat="1">
      <c r="A1954" s="24"/>
      <c r="B1954" s="24"/>
      <c r="C1954" s="57"/>
      <c r="D1954" s="57"/>
      <c r="E1954" s="57"/>
      <c r="F1954" s="57"/>
      <c r="G1954" s="57"/>
      <c r="H1954" s="57"/>
      <c r="I1954" s="57"/>
      <c r="J1954" s="57"/>
      <c r="K1954" s="57"/>
      <c r="L1954" s="57"/>
      <c r="M1954" s="57"/>
      <c r="N1954" s="57"/>
      <c r="O1954" s="63"/>
      <c r="P1954" s="57"/>
      <c r="Q1954" s="57"/>
      <c r="R1954" s="57"/>
      <c r="S1954" s="57"/>
      <c r="T1954" s="57"/>
      <c r="U1954" s="57"/>
      <c r="V1954" s="57"/>
      <c r="W1954" s="57"/>
      <c r="X1954" s="57"/>
      <c r="Y1954" s="57"/>
      <c r="Z1954" s="57"/>
      <c r="AA1954" s="57"/>
      <c r="AB1954" s="57"/>
      <c r="AC1954" s="57"/>
      <c r="AD1954" s="57"/>
      <c r="AE1954" s="57"/>
      <c r="AF1954" s="64"/>
      <c r="AG1954" s="64"/>
      <c r="AH1954" s="64"/>
      <c r="AI1954" s="64"/>
      <c r="AJ1954" s="61"/>
      <c r="AL1954" s="62"/>
      <c r="AM1954" s="24"/>
      <c r="AS1954" s="24"/>
      <c r="AT1954" s="24"/>
      <c r="AU1954" s="24"/>
      <c r="AV1954" s="24"/>
      <c r="AW1954" s="24"/>
      <c r="AX1954" s="24"/>
      <c r="AZ1954" s="171"/>
      <c r="BA1954" s="171"/>
      <c r="BB1954" s="57"/>
      <c r="BC1954" s="203"/>
      <c r="BD1954" s="24"/>
      <c r="BE1954" s="151"/>
      <c r="BG1954" s="151"/>
      <c r="BI1954" s="151"/>
      <c r="BL1954" s="152"/>
    </row>
    <row r="1955" spans="1:64" s="169" customFormat="1">
      <c r="A1955" s="24"/>
      <c r="B1955" s="24"/>
      <c r="C1955" s="57"/>
      <c r="D1955" s="57"/>
      <c r="E1955" s="57"/>
      <c r="F1955" s="57"/>
      <c r="G1955" s="57"/>
      <c r="H1955" s="57"/>
      <c r="I1955" s="57"/>
      <c r="J1955" s="57"/>
      <c r="K1955" s="57"/>
      <c r="L1955" s="57"/>
      <c r="M1955" s="57"/>
      <c r="N1955" s="57"/>
      <c r="O1955" s="63"/>
      <c r="P1955" s="57"/>
      <c r="Q1955" s="57"/>
      <c r="R1955" s="57"/>
      <c r="S1955" s="57"/>
      <c r="T1955" s="57"/>
      <c r="U1955" s="57"/>
      <c r="V1955" s="57"/>
      <c r="W1955" s="57"/>
      <c r="X1955" s="57"/>
      <c r="Y1955" s="57"/>
      <c r="Z1955" s="57"/>
      <c r="AA1955" s="57"/>
      <c r="AB1955" s="57"/>
      <c r="AC1955" s="57"/>
      <c r="AD1955" s="57"/>
      <c r="AE1955" s="57"/>
      <c r="AF1955" s="64"/>
      <c r="AG1955" s="64"/>
      <c r="AH1955" s="64"/>
      <c r="AI1955" s="64"/>
      <c r="AJ1955" s="61"/>
      <c r="AL1955" s="62"/>
      <c r="AM1955" s="24"/>
      <c r="AS1955" s="24"/>
      <c r="AT1955" s="24"/>
      <c r="AU1955" s="24"/>
      <c r="AV1955" s="24"/>
      <c r="AW1955" s="24"/>
      <c r="AX1955" s="24"/>
      <c r="AZ1955" s="171"/>
      <c r="BA1955" s="171"/>
      <c r="BB1955" s="57"/>
      <c r="BC1955" s="203"/>
      <c r="BD1955" s="24"/>
      <c r="BE1955" s="151"/>
      <c r="BG1955" s="151"/>
      <c r="BI1955" s="151"/>
      <c r="BL1955" s="152"/>
    </row>
    <row r="1956" spans="1:64" s="169" customFormat="1">
      <c r="A1956" s="24"/>
      <c r="B1956" s="24"/>
      <c r="C1956" s="57"/>
      <c r="D1956" s="57"/>
      <c r="E1956" s="57"/>
      <c r="F1956" s="57"/>
      <c r="G1956" s="57"/>
      <c r="H1956" s="57"/>
      <c r="I1956" s="57"/>
      <c r="J1956" s="57"/>
      <c r="K1956" s="57"/>
      <c r="L1956" s="57"/>
      <c r="M1956" s="57"/>
      <c r="N1956" s="57"/>
      <c r="O1956" s="63"/>
      <c r="P1956" s="57"/>
      <c r="Q1956" s="57"/>
      <c r="R1956" s="57"/>
      <c r="S1956" s="57"/>
      <c r="T1956" s="57"/>
      <c r="U1956" s="57"/>
      <c r="V1956" s="57"/>
      <c r="W1956" s="57"/>
      <c r="X1956" s="57"/>
      <c r="Y1956" s="57"/>
      <c r="Z1956" s="57"/>
      <c r="AA1956" s="57"/>
      <c r="AB1956" s="57"/>
      <c r="AC1956" s="57"/>
      <c r="AD1956" s="57"/>
      <c r="AE1956" s="57"/>
      <c r="AF1956" s="64"/>
      <c r="AG1956" s="64"/>
      <c r="AH1956" s="64"/>
      <c r="AI1956" s="64"/>
      <c r="AJ1956" s="61"/>
      <c r="AL1956" s="62"/>
      <c r="AM1956" s="24"/>
      <c r="AS1956" s="24"/>
      <c r="AT1956" s="24"/>
      <c r="AU1956" s="24"/>
      <c r="AV1956" s="24"/>
      <c r="AW1956" s="24"/>
      <c r="AX1956" s="24"/>
      <c r="AZ1956" s="171"/>
      <c r="BA1956" s="171"/>
      <c r="BB1956" s="57"/>
      <c r="BC1956" s="203"/>
      <c r="BD1956" s="24"/>
      <c r="BE1956" s="151"/>
      <c r="BG1956" s="151"/>
      <c r="BI1956" s="151"/>
      <c r="BL1956" s="152"/>
    </row>
    <row r="1957" spans="1:64" s="169" customFormat="1">
      <c r="A1957" s="24"/>
      <c r="B1957" s="24"/>
      <c r="C1957" s="57"/>
      <c r="D1957" s="57"/>
      <c r="E1957" s="57"/>
      <c r="F1957" s="57"/>
      <c r="G1957" s="57"/>
      <c r="H1957" s="57"/>
      <c r="I1957" s="57"/>
      <c r="J1957" s="57"/>
      <c r="K1957" s="57"/>
      <c r="L1957" s="57"/>
      <c r="M1957" s="57"/>
      <c r="N1957" s="57"/>
      <c r="O1957" s="63"/>
      <c r="P1957" s="57"/>
      <c r="Q1957" s="57"/>
      <c r="R1957" s="57"/>
      <c r="S1957" s="57"/>
      <c r="T1957" s="57"/>
      <c r="U1957" s="57"/>
      <c r="V1957" s="57"/>
      <c r="W1957" s="57"/>
      <c r="X1957" s="57"/>
      <c r="Y1957" s="57"/>
      <c r="Z1957" s="57"/>
      <c r="AA1957" s="57"/>
      <c r="AB1957" s="57"/>
      <c r="AC1957" s="57"/>
      <c r="AD1957" s="57"/>
      <c r="AE1957" s="57"/>
      <c r="AF1957" s="64"/>
      <c r="AG1957" s="64"/>
      <c r="AH1957" s="64"/>
      <c r="AI1957" s="64"/>
      <c r="AJ1957" s="61"/>
      <c r="AL1957" s="62"/>
      <c r="AM1957" s="24"/>
      <c r="AS1957" s="24"/>
      <c r="AT1957" s="24"/>
      <c r="AU1957" s="24"/>
      <c r="AV1957" s="24"/>
      <c r="AW1957" s="24"/>
      <c r="AX1957" s="24"/>
      <c r="AZ1957" s="171"/>
      <c r="BA1957" s="171"/>
      <c r="BB1957" s="57"/>
      <c r="BC1957" s="203"/>
      <c r="BD1957" s="24"/>
      <c r="BE1957" s="151"/>
      <c r="BG1957" s="151"/>
      <c r="BI1957" s="151"/>
      <c r="BL1957" s="152"/>
    </row>
    <row r="1958" spans="1:64" s="169" customFormat="1">
      <c r="A1958" s="24"/>
      <c r="B1958" s="24"/>
      <c r="C1958" s="57"/>
      <c r="D1958" s="57"/>
      <c r="E1958" s="57"/>
      <c r="F1958" s="57"/>
      <c r="G1958" s="57"/>
      <c r="H1958" s="57"/>
      <c r="I1958" s="57"/>
      <c r="J1958" s="57"/>
      <c r="K1958" s="57"/>
      <c r="L1958" s="57"/>
      <c r="M1958" s="57"/>
      <c r="N1958" s="57"/>
      <c r="O1958" s="63"/>
      <c r="P1958" s="57"/>
      <c r="Q1958" s="57"/>
      <c r="R1958" s="57"/>
      <c r="S1958" s="57"/>
      <c r="T1958" s="57"/>
      <c r="U1958" s="57"/>
      <c r="V1958" s="57"/>
      <c r="W1958" s="57"/>
      <c r="X1958" s="57"/>
      <c r="Y1958" s="57"/>
      <c r="Z1958" s="57"/>
      <c r="AA1958" s="57"/>
      <c r="AB1958" s="57"/>
      <c r="AC1958" s="57"/>
      <c r="AD1958" s="57"/>
      <c r="AE1958" s="57"/>
      <c r="AF1958" s="64"/>
      <c r="AG1958" s="64"/>
      <c r="AH1958" s="64"/>
      <c r="AI1958" s="64"/>
      <c r="AJ1958" s="61"/>
      <c r="AL1958" s="62"/>
      <c r="AM1958" s="24"/>
      <c r="AS1958" s="24"/>
      <c r="AT1958" s="24"/>
      <c r="AU1958" s="24"/>
      <c r="AV1958" s="24"/>
      <c r="AW1958" s="24"/>
      <c r="AX1958" s="24"/>
      <c r="AZ1958" s="171"/>
      <c r="BA1958" s="171"/>
      <c r="BB1958" s="57"/>
      <c r="BC1958" s="203"/>
      <c r="BD1958" s="24"/>
      <c r="BE1958" s="151"/>
      <c r="BG1958" s="151"/>
      <c r="BI1958" s="151"/>
      <c r="BL1958" s="152"/>
    </row>
    <row r="1959" spans="1:64" s="169" customFormat="1">
      <c r="A1959" s="24"/>
      <c r="B1959" s="24"/>
      <c r="C1959" s="57"/>
      <c r="D1959" s="57"/>
      <c r="E1959" s="57"/>
      <c r="F1959" s="57"/>
      <c r="G1959" s="57"/>
      <c r="H1959" s="57"/>
      <c r="I1959" s="57"/>
      <c r="J1959" s="57"/>
      <c r="K1959" s="57"/>
      <c r="L1959" s="57"/>
      <c r="M1959" s="57"/>
      <c r="N1959" s="57"/>
      <c r="O1959" s="63"/>
      <c r="P1959" s="57"/>
      <c r="Q1959" s="57"/>
      <c r="R1959" s="57"/>
      <c r="S1959" s="57"/>
      <c r="T1959" s="57"/>
      <c r="U1959" s="57"/>
      <c r="V1959" s="57"/>
      <c r="W1959" s="57"/>
      <c r="X1959" s="57"/>
      <c r="Y1959" s="57"/>
      <c r="Z1959" s="57"/>
      <c r="AA1959" s="57"/>
      <c r="AB1959" s="57"/>
      <c r="AC1959" s="57"/>
      <c r="AD1959" s="57"/>
      <c r="AE1959" s="57"/>
      <c r="AF1959" s="64"/>
      <c r="AG1959" s="64"/>
      <c r="AH1959" s="64"/>
      <c r="AI1959" s="64"/>
      <c r="AJ1959" s="61"/>
      <c r="AL1959" s="62"/>
      <c r="AM1959" s="24"/>
      <c r="AS1959" s="24"/>
      <c r="AT1959" s="24"/>
      <c r="AU1959" s="24"/>
      <c r="AV1959" s="24"/>
      <c r="AW1959" s="24"/>
      <c r="AX1959" s="24"/>
      <c r="AZ1959" s="171"/>
      <c r="BA1959" s="171"/>
      <c r="BB1959" s="57"/>
      <c r="BC1959" s="203"/>
      <c r="BD1959" s="24"/>
      <c r="BE1959" s="151"/>
      <c r="BG1959" s="151"/>
      <c r="BI1959" s="151"/>
      <c r="BL1959" s="152"/>
    </row>
    <row r="1960" spans="1:64" s="169" customFormat="1">
      <c r="A1960" s="24"/>
      <c r="B1960" s="24"/>
      <c r="C1960" s="57"/>
      <c r="D1960" s="57"/>
      <c r="E1960" s="57"/>
      <c r="F1960" s="57"/>
      <c r="G1960" s="57"/>
      <c r="H1960" s="57"/>
      <c r="I1960" s="57"/>
      <c r="J1960" s="57"/>
      <c r="K1960" s="57"/>
      <c r="L1960" s="57"/>
      <c r="M1960" s="57"/>
      <c r="N1960" s="57"/>
      <c r="O1960" s="63"/>
      <c r="P1960" s="57"/>
      <c r="Q1960" s="57"/>
      <c r="R1960" s="57"/>
      <c r="S1960" s="57"/>
      <c r="T1960" s="57"/>
      <c r="U1960" s="57"/>
      <c r="V1960" s="57"/>
      <c r="W1960" s="57"/>
      <c r="X1960" s="57"/>
      <c r="Y1960" s="57"/>
      <c r="Z1960" s="57"/>
      <c r="AA1960" s="57"/>
      <c r="AB1960" s="57"/>
      <c r="AC1960" s="57"/>
      <c r="AD1960" s="57"/>
      <c r="AE1960" s="57"/>
      <c r="AF1960" s="64"/>
      <c r="AG1960" s="64"/>
      <c r="AH1960" s="64"/>
      <c r="AI1960" s="64"/>
      <c r="AJ1960" s="61"/>
      <c r="AL1960" s="62"/>
      <c r="AM1960" s="24"/>
      <c r="AS1960" s="24"/>
      <c r="AT1960" s="24"/>
      <c r="AU1960" s="24"/>
      <c r="AV1960" s="24"/>
      <c r="AW1960" s="24"/>
      <c r="AX1960" s="24"/>
      <c r="AZ1960" s="171"/>
      <c r="BA1960" s="171"/>
      <c r="BB1960" s="57"/>
      <c r="BC1960" s="203"/>
      <c r="BD1960" s="24"/>
      <c r="BE1960" s="151"/>
      <c r="BG1960" s="151"/>
      <c r="BI1960" s="151"/>
      <c r="BL1960" s="152"/>
    </row>
    <row r="1961" spans="1:64" s="169" customFormat="1">
      <c r="A1961" s="24"/>
      <c r="B1961" s="24"/>
      <c r="C1961" s="57"/>
      <c r="D1961" s="57"/>
      <c r="E1961" s="57"/>
      <c r="F1961" s="57"/>
      <c r="G1961" s="57"/>
      <c r="H1961" s="57"/>
      <c r="I1961" s="57"/>
      <c r="J1961" s="57"/>
      <c r="K1961" s="57"/>
      <c r="L1961" s="57"/>
      <c r="M1961" s="57"/>
      <c r="N1961" s="57"/>
      <c r="O1961" s="63"/>
      <c r="P1961" s="57"/>
      <c r="Q1961" s="57"/>
      <c r="R1961" s="57"/>
      <c r="S1961" s="57"/>
      <c r="T1961" s="57"/>
      <c r="U1961" s="57"/>
      <c r="V1961" s="57"/>
      <c r="W1961" s="57"/>
      <c r="X1961" s="57"/>
      <c r="Y1961" s="57"/>
      <c r="Z1961" s="57"/>
      <c r="AA1961" s="57"/>
      <c r="AB1961" s="57"/>
      <c r="AC1961" s="57"/>
      <c r="AD1961" s="57"/>
      <c r="AE1961" s="57"/>
      <c r="AF1961" s="64"/>
      <c r="AG1961" s="64"/>
      <c r="AH1961" s="64"/>
      <c r="AI1961" s="64"/>
      <c r="AJ1961" s="61"/>
      <c r="AL1961" s="62"/>
      <c r="AM1961" s="24"/>
      <c r="AS1961" s="24"/>
      <c r="AT1961" s="24"/>
      <c r="AU1961" s="24"/>
      <c r="AV1961" s="24"/>
      <c r="AW1961" s="24"/>
      <c r="AX1961" s="24"/>
      <c r="AZ1961" s="171"/>
      <c r="BA1961" s="171"/>
      <c r="BB1961" s="57"/>
      <c r="BC1961" s="203"/>
      <c r="BD1961" s="24"/>
      <c r="BE1961" s="151"/>
      <c r="BG1961" s="151"/>
      <c r="BI1961" s="151"/>
      <c r="BL1961" s="152"/>
    </row>
    <row r="1962" spans="1:64" s="169" customFormat="1">
      <c r="A1962" s="24"/>
      <c r="B1962" s="24"/>
      <c r="C1962" s="57"/>
      <c r="D1962" s="57"/>
      <c r="E1962" s="57"/>
      <c r="F1962" s="57"/>
      <c r="G1962" s="57"/>
      <c r="H1962" s="57"/>
      <c r="I1962" s="57"/>
      <c r="J1962" s="57"/>
      <c r="K1962" s="57"/>
      <c r="L1962" s="57"/>
      <c r="M1962" s="57"/>
      <c r="N1962" s="57"/>
      <c r="O1962" s="63"/>
      <c r="P1962" s="57"/>
      <c r="Q1962" s="57"/>
      <c r="R1962" s="57"/>
      <c r="S1962" s="57"/>
      <c r="T1962" s="57"/>
      <c r="U1962" s="57"/>
      <c r="V1962" s="57"/>
      <c r="W1962" s="57"/>
      <c r="X1962" s="57"/>
      <c r="Y1962" s="57"/>
      <c r="Z1962" s="57"/>
      <c r="AA1962" s="57"/>
      <c r="AB1962" s="57"/>
      <c r="AC1962" s="57"/>
      <c r="AD1962" s="57"/>
      <c r="AE1962" s="57"/>
      <c r="AF1962" s="64"/>
      <c r="AG1962" s="64"/>
      <c r="AH1962" s="64"/>
      <c r="AI1962" s="64"/>
      <c r="AJ1962" s="61"/>
      <c r="AL1962" s="62"/>
      <c r="AM1962" s="24"/>
      <c r="AS1962" s="24"/>
      <c r="AT1962" s="24"/>
      <c r="AU1962" s="24"/>
      <c r="AV1962" s="24"/>
      <c r="AW1962" s="24"/>
      <c r="AX1962" s="24"/>
      <c r="AZ1962" s="171"/>
      <c r="BA1962" s="171"/>
      <c r="BB1962" s="57"/>
      <c r="BC1962" s="203"/>
      <c r="BD1962" s="24"/>
      <c r="BE1962" s="151"/>
      <c r="BG1962" s="151"/>
      <c r="BI1962" s="151"/>
      <c r="BL1962" s="152"/>
    </row>
    <row r="1963" spans="1:64" s="169" customFormat="1">
      <c r="A1963" s="24"/>
      <c r="B1963" s="24"/>
      <c r="C1963" s="57"/>
      <c r="D1963" s="57"/>
      <c r="E1963" s="57"/>
      <c r="F1963" s="57"/>
      <c r="G1963" s="57"/>
      <c r="H1963" s="57"/>
      <c r="I1963" s="57"/>
      <c r="J1963" s="57"/>
      <c r="K1963" s="57"/>
      <c r="L1963" s="57"/>
      <c r="M1963" s="57"/>
      <c r="N1963" s="57"/>
      <c r="O1963" s="63"/>
      <c r="P1963" s="57"/>
      <c r="Q1963" s="57"/>
      <c r="R1963" s="57"/>
      <c r="S1963" s="57"/>
      <c r="T1963" s="57"/>
      <c r="U1963" s="57"/>
      <c r="V1963" s="57"/>
      <c r="W1963" s="57"/>
      <c r="X1963" s="57"/>
      <c r="Y1963" s="57"/>
      <c r="Z1963" s="57"/>
      <c r="AA1963" s="57"/>
      <c r="AB1963" s="57"/>
      <c r="AC1963" s="57"/>
      <c r="AD1963" s="57"/>
      <c r="AE1963" s="57"/>
      <c r="AF1963" s="64"/>
      <c r="AG1963" s="64"/>
      <c r="AH1963" s="64"/>
      <c r="AI1963" s="64"/>
      <c r="AJ1963" s="61"/>
      <c r="AL1963" s="62"/>
      <c r="AM1963" s="24"/>
      <c r="AS1963" s="24"/>
      <c r="AT1963" s="24"/>
      <c r="AU1963" s="24"/>
      <c r="AV1963" s="24"/>
      <c r="AW1963" s="24"/>
      <c r="AX1963" s="24"/>
      <c r="AZ1963" s="171"/>
      <c r="BA1963" s="171"/>
      <c r="BB1963" s="57"/>
      <c r="BC1963" s="203"/>
      <c r="BD1963" s="24"/>
      <c r="BE1963" s="151"/>
      <c r="BG1963" s="151"/>
      <c r="BI1963" s="151"/>
      <c r="BL1963" s="152"/>
    </row>
    <row r="1964" spans="1:64" s="169" customFormat="1">
      <c r="A1964" s="24"/>
      <c r="B1964" s="24"/>
      <c r="C1964" s="57"/>
      <c r="D1964" s="57"/>
      <c r="E1964" s="57"/>
      <c r="F1964" s="57"/>
      <c r="G1964" s="57"/>
      <c r="H1964" s="57"/>
      <c r="I1964" s="57"/>
      <c r="J1964" s="57"/>
      <c r="K1964" s="57"/>
      <c r="L1964" s="57"/>
      <c r="M1964" s="57"/>
      <c r="N1964" s="57"/>
      <c r="O1964" s="63"/>
      <c r="P1964" s="57"/>
      <c r="Q1964" s="57"/>
      <c r="R1964" s="57"/>
      <c r="S1964" s="57"/>
      <c r="T1964" s="57"/>
      <c r="U1964" s="57"/>
      <c r="V1964" s="57"/>
      <c r="W1964" s="57"/>
      <c r="X1964" s="57"/>
      <c r="Y1964" s="57"/>
      <c r="Z1964" s="57"/>
      <c r="AA1964" s="57"/>
      <c r="AB1964" s="57"/>
      <c r="AC1964" s="57"/>
      <c r="AD1964" s="57"/>
      <c r="AE1964" s="57"/>
      <c r="AF1964" s="64"/>
      <c r="AG1964" s="64"/>
      <c r="AH1964" s="64"/>
      <c r="AI1964" s="64"/>
      <c r="AJ1964" s="61"/>
      <c r="AL1964" s="62"/>
      <c r="AM1964" s="24"/>
      <c r="AS1964" s="24"/>
      <c r="AT1964" s="24"/>
      <c r="AU1964" s="24"/>
      <c r="AV1964" s="24"/>
      <c r="AW1964" s="24"/>
      <c r="AX1964" s="24"/>
      <c r="AZ1964" s="171"/>
      <c r="BA1964" s="171"/>
      <c r="BB1964" s="57"/>
      <c r="BC1964" s="203"/>
      <c r="BD1964" s="24"/>
      <c r="BE1964" s="151"/>
      <c r="BG1964" s="151"/>
      <c r="BI1964" s="151"/>
      <c r="BL1964" s="152"/>
    </row>
    <row r="1965" spans="1:64" s="169" customFormat="1">
      <c r="A1965" s="24"/>
      <c r="B1965" s="24"/>
      <c r="C1965" s="57"/>
      <c r="D1965" s="57"/>
      <c r="E1965" s="57"/>
      <c r="F1965" s="57"/>
      <c r="G1965" s="57"/>
      <c r="H1965" s="57"/>
      <c r="I1965" s="57"/>
      <c r="J1965" s="57"/>
      <c r="K1965" s="57"/>
      <c r="L1965" s="57"/>
      <c r="M1965" s="57"/>
      <c r="N1965" s="57"/>
      <c r="O1965" s="63"/>
      <c r="P1965" s="57"/>
      <c r="Q1965" s="57"/>
      <c r="R1965" s="57"/>
      <c r="S1965" s="57"/>
      <c r="T1965" s="57"/>
      <c r="U1965" s="57"/>
      <c r="V1965" s="57"/>
      <c r="W1965" s="57"/>
      <c r="X1965" s="57"/>
      <c r="Y1965" s="57"/>
      <c r="Z1965" s="57"/>
      <c r="AA1965" s="57"/>
      <c r="AB1965" s="57"/>
      <c r="AC1965" s="57"/>
      <c r="AD1965" s="57"/>
      <c r="AE1965" s="57"/>
      <c r="AF1965" s="64"/>
      <c r="AG1965" s="64"/>
      <c r="AH1965" s="64"/>
      <c r="AI1965" s="64"/>
      <c r="AJ1965" s="61"/>
      <c r="AL1965" s="62"/>
      <c r="AM1965" s="24"/>
      <c r="AS1965" s="24"/>
      <c r="AT1965" s="24"/>
      <c r="AU1965" s="24"/>
      <c r="AV1965" s="24"/>
      <c r="AW1965" s="24"/>
      <c r="AX1965" s="24"/>
      <c r="AZ1965" s="171"/>
      <c r="BA1965" s="171"/>
      <c r="BB1965" s="57"/>
      <c r="BC1965" s="203"/>
      <c r="BD1965" s="24"/>
      <c r="BE1965" s="151"/>
      <c r="BG1965" s="151"/>
      <c r="BI1965" s="151"/>
      <c r="BL1965" s="152"/>
    </row>
    <row r="1966" spans="1:64" s="169" customFormat="1">
      <c r="A1966" s="24"/>
      <c r="B1966" s="24"/>
      <c r="C1966" s="57"/>
      <c r="D1966" s="57"/>
      <c r="E1966" s="57"/>
      <c r="F1966" s="57"/>
      <c r="G1966" s="57"/>
      <c r="H1966" s="57"/>
      <c r="I1966" s="57"/>
      <c r="J1966" s="57"/>
      <c r="K1966" s="57"/>
      <c r="L1966" s="57"/>
      <c r="M1966" s="57"/>
      <c r="N1966" s="57"/>
      <c r="O1966" s="63"/>
      <c r="P1966" s="57"/>
      <c r="Q1966" s="57"/>
      <c r="R1966" s="57"/>
      <c r="S1966" s="57"/>
      <c r="T1966" s="57"/>
      <c r="U1966" s="57"/>
      <c r="V1966" s="57"/>
      <c r="W1966" s="57"/>
      <c r="X1966" s="57"/>
      <c r="Y1966" s="57"/>
      <c r="Z1966" s="57"/>
      <c r="AA1966" s="57"/>
      <c r="AB1966" s="57"/>
      <c r="AC1966" s="57"/>
      <c r="AD1966" s="57"/>
      <c r="AE1966" s="57"/>
      <c r="AF1966" s="64"/>
      <c r="AG1966" s="64"/>
      <c r="AH1966" s="64"/>
      <c r="AI1966" s="64"/>
      <c r="AJ1966" s="61"/>
      <c r="AL1966" s="62"/>
      <c r="AM1966" s="24"/>
      <c r="AS1966" s="24"/>
      <c r="AT1966" s="24"/>
      <c r="AU1966" s="24"/>
      <c r="AV1966" s="24"/>
      <c r="AW1966" s="24"/>
      <c r="AX1966" s="24"/>
      <c r="AZ1966" s="171"/>
      <c r="BA1966" s="171"/>
      <c r="BB1966" s="57"/>
      <c r="BC1966" s="203"/>
      <c r="BD1966" s="24"/>
      <c r="BE1966" s="151"/>
      <c r="BG1966" s="151"/>
      <c r="BI1966" s="151"/>
      <c r="BL1966" s="152"/>
    </row>
    <row r="1967" spans="1:64" s="169" customFormat="1">
      <c r="A1967" s="24"/>
      <c r="B1967" s="24"/>
      <c r="C1967" s="57"/>
      <c r="D1967" s="57"/>
      <c r="E1967" s="57"/>
      <c r="F1967" s="57"/>
      <c r="G1967" s="57"/>
      <c r="H1967" s="57"/>
      <c r="I1967" s="57"/>
      <c r="J1967" s="57"/>
      <c r="K1967" s="57"/>
      <c r="L1967" s="57"/>
      <c r="M1967" s="57"/>
      <c r="N1967" s="57"/>
      <c r="O1967" s="63"/>
      <c r="P1967" s="57"/>
      <c r="Q1967" s="57"/>
      <c r="R1967" s="57"/>
      <c r="S1967" s="57"/>
      <c r="T1967" s="57"/>
      <c r="U1967" s="57"/>
      <c r="V1967" s="57"/>
      <c r="W1967" s="57"/>
      <c r="X1967" s="57"/>
      <c r="Y1967" s="57"/>
      <c r="Z1967" s="57"/>
      <c r="AA1967" s="57"/>
      <c r="AB1967" s="57"/>
      <c r="AC1967" s="57"/>
      <c r="AD1967" s="57"/>
      <c r="AE1967" s="57"/>
      <c r="AF1967" s="64"/>
      <c r="AG1967" s="64"/>
      <c r="AH1967" s="64"/>
      <c r="AI1967" s="64"/>
      <c r="AJ1967" s="61"/>
      <c r="AL1967" s="62"/>
      <c r="AM1967" s="24"/>
      <c r="AS1967" s="24"/>
      <c r="AT1967" s="24"/>
      <c r="AU1967" s="24"/>
      <c r="AV1967" s="24"/>
      <c r="AW1967" s="24"/>
      <c r="AX1967" s="24"/>
      <c r="AZ1967" s="171"/>
      <c r="BA1967" s="171"/>
      <c r="BB1967" s="57"/>
      <c r="BC1967" s="203"/>
      <c r="BD1967" s="24"/>
      <c r="BE1967" s="151"/>
      <c r="BG1967" s="151"/>
      <c r="BI1967" s="151"/>
      <c r="BL1967" s="152"/>
    </row>
    <row r="1968" spans="1:64" s="169" customFormat="1">
      <c r="A1968" s="24"/>
      <c r="B1968" s="24"/>
      <c r="C1968" s="57"/>
      <c r="D1968" s="57"/>
      <c r="E1968" s="57"/>
      <c r="F1968" s="57"/>
      <c r="G1968" s="57"/>
      <c r="H1968" s="57"/>
      <c r="I1968" s="57"/>
      <c r="J1968" s="57"/>
      <c r="K1968" s="57"/>
      <c r="L1968" s="57"/>
      <c r="M1968" s="57"/>
      <c r="N1968" s="57"/>
      <c r="O1968" s="63"/>
      <c r="P1968" s="57"/>
      <c r="Q1968" s="57"/>
      <c r="R1968" s="57"/>
      <c r="S1968" s="57"/>
      <c r="T1968" s="57"/>
      <c r="U1968" s="57"/>
      <c r="V1968" s="57"/>
      <c r="W1968" s="57"/>
      <c r="X1968" s="57"/>
      <c r="Y1968" s="57"/>
      <c r="Z1968" s="57"/>
      <c r="AA1968" s="57"/>
      <c r="AB1968" s="57"/>
      <c r="AC1968" s="57"/>
      <c r="AD1968" s="57"/>
      <c r="AE1968" s="57"/>
      <c r="AF1968" s="64"/>
      <c r="AG1968" s="64"/>
      <c r="AH1968" s="64"/>
      <c r="AI1968" s="64"/>
      <c r="AJ1968" s="61"/>
      <c r="AL1968" s="62"/>
      <c r="AM1968" s="24"/>
      <c r="AS1968" s="24"/>
      <c r="AT1968" s="24"/>
      <c r="AU1968" s="24"/>
      <c r="AV1968" s="24"/>
      <c r="AW1968" s="24"/>
      <c r="AX1968" s="24"/>
      <c r="AZ1968" s="171"/>
      <c r="BA1968" s="171"/>
      <c r="BB1968" s="57"/>
      <c r="BC1968" s="203"/>
      <c r="BD1968" s="24"/>
      <c r="BE1968" s="151"/>
      <c r="BG1968" s="151"/>
      <c r="BI1968" s="151"/>
      <c r="BL1968" s="152"/>
    </row>
    <row r="1969" spans="1:64" s="169" customFormat="1">
      <c r="A1969" s="24"/>
      <c r="B1969" s="24"/>
      <c r="C1969" s="57"/>
      <c r="D1969" s="57"/>
      <c r="E1969" s="57"/>
      <c r="F1969" s="57"/>
      <c r="G1969" s="57"/>
      <c r="H1969" s="57"/>
      <c r="I1969" s="57"/>
      <c r="J1969" s="57"/>
      <c r="K1969" s="57"/>
      <c r="L1969" s="57"/>
      <c r="M1969" s="57"/>
      <c r="N1969" s="57"/>
      <c r="O1969" s="63"/>
      <c r="P1969" s="57"/>
      <c r="Q1969" s="57"/>
      <c r="R1969" s="57"/>
      <c r="S1969" s="57"/>
      <c r="T1969" s="57"/>
      <c r="U1969" s="57"/>
      <c r="V1969" s="57"/>
      <c r="W1969" s="57"/>
      <c r="X1969" s="57"/>
      <c r="Y1969" s="57"/>
      <c r="Z1969" s="57"/>
      <c r="AA1969" s="57"/>
      <c r="AB1969" s="57"/>
      <c r="AC1969" s="57"/>
      <c r="AD1969" s="57"/>
      <c r="AE1969" s="57"/>
      <c r="AF1969" s="64"/>
      <c r="AG1969" s="64"/>
      <c r="AH1969" s="64"/>
      <c r="AI1969" s="64"/>
      <c r="AJ1969" s="61"/>
      <c r="AL1969" s="62"/>
      <c r="AM1969" s="24"/>
      <c r="AS1969" s="24"/>
      <c r="AT1969" s="24"/>
      <c r="AU1969" s="24"/>
      <c r="AV1969" s="24"/>
      <c r="AW1969" s="24"/>
      <c r="AX1969" s="24"/>
      <c r="AZ1969" s="171"/>
      <c r="BA1969" s="171"/>
      <c r="BB1969" s="57"/>
      <c r="BC1969" s="203"/>
      <c r="BD1969" s="24"/>
      <c r="BE1969" s="151"/>
      <c r="BG1969" s="151"/>
      <c r="BI1969" s="151"/>
      <c r="BL1969" s="152"/>
    </row>
    <row r="1970" spans="1:64" s="169" customFormat="1">
      <c r="A1970" s="24"/>
      <c r="B1970" s="24"/>
      <c r="C1970" s="57"/>
      <c r="D1970" s="57"/>
      <c r="E1970" s="57"/>
      <c r="F1970" s="57"/>
      <c r="G1970" s="57"/>
      <c r="H1970" s="57"/>
      <c r="I1970" s="57"/>
      <c r="J1970" s="57"/>
      <c r="K1970" s="57"/>
      <c r="L1970" s="57"/>
      <c r="M1970" s="57"/>
      <c r="N1970" s="57"/>
      <c r="O1970" s="63"/>
      <c r="P1970" s="57"/>
      <c r="Q1970" s="57"/>
      <c r="R1970" s="57"/>
      <c r="S1970" s="57"/>
      <c r="T1970" s="57"/>
      <c r="U1970" s="57"/>
      <c r="V1970" s="57"/>
      <c r="W1970" s="57"/>
      <c r="X1970" s="57"/>
      <c r="Y1970" s="57"/>
      <c r="Z1970" s="57"/>
      <c r="AA1970" s="57"/>
      <c r="AB1970" s="57"/>
      <c r="AC1970" s="57"/>
      <c r="AD1970" s="57"/>
      <c r="AE1970" s="57"/>
      <c r="AF1970" s="64"/>
      <c r="AG1970" s="64"/>
      <c r="AH1970" s="64"/>
      <c r="AI1970" s="64"/>
      <c r="AJ1970" s="61"/>
      <c r="AL1970" s="62"/>
      <c r="AM1970" s="24"/>
      <c r="AS1970" s="24"/>
      <c r="AT1970" s="24"/>
      <c r="AU1970" s="24"/>
      <c r="AV1970" s="24"/>
      <c r="AW1970" s="24"/>
      <c r="AX1970" s="24"/>
      <c r="AZ1970" s="171"/>
      <c r="BA1970" s="171"/>
      <c r="BB1970" s="57"/>
      <c r="BC1970" s="203"/>
      <c r="BD1970" s="24"/>
      <c r="BE1970" s="151"/>
      <c r="BG1970" s="151"/>
      <c r="BI1970" s="151"/>
      <c r="BL1970" s="152"/>
    </row>
    <row r="1971" spans="1:64" s="169" customFormat="1">
      <c r="A1971" s="24"/>
      <c r="B1971" s="24"/>
      <c r="C1971" s="57"/>
      <c r="D1971" s="57"/>
      <c r="E1971" s="57"/>
      <c r="F1971" s="57"/>
      <c r="G1971" s="57"/>
      <c r="H1971" s="57"/>
      <c r="I1971" s="57"/>
      <c r="J1971" s="57"/>
      <c r="K1971" s="57"/>
      <c r="L1971" s="57"/>
      <c r="M1971" s="57"/>
      <c r="N1971" s="57"/>
      <c r="O1971" s="63"/>
      <c r="P1971" s="57"/>
      <c r="Q1971" s="57"/>
      <c r="R1971" s="57"/>
      <c r="S1971" s="57"/>
      <c r="T1971" s="57"/>
      <c r="U1971" s="57"/>
      <c r="V1971" s="57"/>
      <c r="W1971" s="57"/>
      <c r="X1971" s="57"/>
      <c r="Y1971" s="57"/>
      <c r="Z1971" s="57"/>
      <c r="AA1971" s="57"/>
      <c r="AB1971" s="57"/>
      <c r="AC1971" s="57"/>
      <c r="AD1971" s="57"/>
      <c r="AE1971" s="57"/>
      <c r="AF1971" s="64"/>
      <c r="AG1971" s="64"/>
      <c r="AH1971" s="64"/>
      <c r="AI1971" s="64"/>
      <c r="AJ1971" s="61"/>
      <c r="AL1971" s="62"/>
      <c r="AM1971" s="24"/>
      <c r="AS1971" s="24"/>
      <c r="AT1971" s="24"/>
      <c r="AU1971" s="24"/>
      <c r="AV1971" s="24"/>
      <c r="AW1971" s="24"/>
      <c r="AX1971" s="24"/>
      <c r="AZ1971" s="171"/>
      <c r="BA1971" s="171"/>
      <c r="BB1971" s="57"/>
      <c r="BC1971" s="203"/>
      <c r="BD1971" s="24"/>
      <c r="BE1971" s="151"/>
      <c r="BG1971" s="151"/>
      <c r="BI1971" s="151"/>
      <c r="BL1971" s="152"/>
    </row>
    <row r="1972" spans="1:64" s="169" customFormat="1">
      <c r="A1972" s="24"/>
      <c r="B1972" s="24"/>
      <c r="C1972" s="57"/>
      <c r="D1972" s="57"/>
      <c r="E1972" s="57"/>
      <c r="F1972" s="57"/>
      <c r="G1972" s="57"/>
      <c r="H1972" s="57"/>
      <c r="I1972" s="57"/>
      <c r="J1972" s="57"/>
      <c r="K1972" s="57"/>
      <c r="L1972" s="57"/>
      <c r="M1972" s="57"/>
      <c r="N1972" s="57"/>
      <c r="O1972" s="63"/>
      <c r="P1972" s="57"/>
      <c r="Q1972" s="57"/>
      <c r="R1972" s="57"/>
      <c r="S1972" s="57"/>
      <c r="T1972" s="57"/>
      <c r="U1972" s="57"/>
      <c r="V1972" s="57"/>
      <c r="W1972" s="57"/>
      <c r="X1972" s="57"/>
      <c r="Y1972" s="57"/>
      <c r="Z1972" s="57"/>
      <c r="AA1972" s="57"/>
      <c r="AB1972" s="57"/>
      <c r="AC1972" s="57"/>
      <c r="AD1972" s="57"/>
      <c r="AE1972" s="57"/>
      <c r="AF1972" s="64"/>
      <c r="AG1972" s="64"/>
      <c r="AH1972" s="64"/>
      <c r="AI1972" s="64"/>
      <c r="AJ1972" s="61"/>
      <c r="AL1972" s="62"/>
      <c r="AM1972" s="24"/>
      <c r="AS1972" s="24"/>
      <c r="AT1972" s="24"/>
      <c r="AU1972" s="24"/>
      <c r="AV1972" s="24"/>
      <c r="AW1972" s="24"/>
      <c r="AX1972" s="24"/>
      <c r="AZ1972" s="171"/>
      <c r="BA1972" s="171"/>
      <c r="BB1972" s="57"/>
      <c r="BC1972" s="203"/>
      <c r="BD1972" s="24"/>
      <c r="BE1972" s="151"/>
      <c r="BG1972" s="151"/>
      <c r="BI1972" s="151"/>
      <c r="BL1972" s="152"/>
    </row>
    <row r="1973" spans="1:64" s="169" customFormat="1">
      <c r="A1973" s="24"/>
      <c r="B1973" s="24"/>
      <c r="C1973" s="57"/>
      <c r="D1973" s="57"/>
      <c r="E1973" s="57"/>
      <c r="F1973" s="57"/>
      <c r="G1973" s="57"/>
      <c r="H1973" s="57"/>
      <c r="I1973" s="57"/>
      <c r="J1973" s="57"/>
      <c r="K1973" s="57"/>
      <c r="L1973" s="57"/>
      <c r="M1973" s="57"/>
      <c r="N1973" s="57"/>
      <c r="O1973" s="63"/>
      <c r="P1973" s="57"/>
      <c r="Q1973" s="57"/>
      <c r="R1973" s="57"/>
      <c r="S1973" s="57"/>
      <c r="T1973" s="57"/>
      <c r="U1973" s="57"/>
      <c r="V1973" s="57"/>
      <c r="W1973" s="57"/>
      <c r="X1973" s="57"/>
      <c r="Y1973" s="57"/>
      <c r="Z1973" s="57"/>
      <c r="AA1973" s="57"/>
      <c r="AB1973" s="57"/>
      <c r="AC1973" s="57"/>
      <c r="AD1973" s="57"/>
      <c r="AE1973" s="57"/>
      <c r="AF1973" s="64"/>
      <c r="AG1973" s="64"/>
      <c r="AH1973" s="64"/>
      <c r="AI1973" s="64"/>
      <c r="AJ1973" s="61"/>
      <c r="AL1973" s="62"/>
      <c r="AM1973" s="24"/>
      <c r="AS1973" s="24"/>
      <c r="AT1973" s="24"/>
      <c r="AU1973" s="24"/>
      <c r="AV1973" s="24"/>
      <c r="AW1973" s="24"/>
      <c r="AX1973" s="24"/>
      <c r="AZ1973" s="171"/>
      <c r="BA1973" s="171"/>
      <c r="BB1973" s="57"/>
      <c r="BC1973" s="203"/>
      <c r="BD1973" s="24"/>
      <c r="BE1973" s="151"/>
      <c r="BG1973" s="151"/>
      <c r="BI1973" s="151"/>
      <c r="BL1973" s="152"/>
    </row>
    <row r="1974" spans="1:64" s="169" customFormat="1">
      <c r="A1974" s="24"/>
      <c r="B1974" s="24"/>
      <c r="C1974" s="57"/>
      <c r="D1974" s="57"/>
      <c r="E1974" s="57"/>
      <c r="F1974" s="57"/>
      <c r="G1974" s="57"/>
      <c r="H1974" s="57"/>
      <c r="I1974" s="57"/>
      <c r="J1974" s="57"/>
      <c r="K1974" s="57"/>
      <c r="L1974" s="57"/>
      <c r="M1974" s="57"/>
      <c r="N1974" s="57"/>
      <c r="O1974" s="63"/>
      <c r="P1974" s="57"/>
      <c r="Q1974" s="57"/>
      <c r="R1974" s="57"/>
      <c r="S1974" s="57"/>
      <c r="T1974" s="57"/>
      <c r="U1974" s="57"/>
      <c r="V1974" s="57"/>
      <c r="W1974" s="57"/>
      <c r="X1974" s="57"/>
      <c r="Y1974" s="57"/>
      <c r="Z1974" s="57"/>
      <c r="AA1974" s="57"/>
      <c r="AB1974" s="57"/>
      <c r="AC1974" s="57"/>
      <c r="AD1974" s="57"/>
      <c r="AE1974" s="57"/>
      <c r="AF1974" s="64"/>
      <c r="AG1974" s="64"/>
      <c r="AH1974" s="64"/>
      <c r="AI1974" s="64"/>
      <c r="AJ1974" s="61"/>
      <c r="AL1974" s="62"/>
      <c r="AM1974" s="24"/>
      <c r="AS1974" s="24"/>
      <c r="AT1974" s="24"/>
      <c r="AU1974" s="24"/>
      <c r="AV1974" s="24"/>
      <c r="AW1974" s="24"/>
      <c r="AX1974" s="24"/>
      <c r="AZ1974" s="171"/>
      <c r="BA1974" s="171"/>
      <c r="BB1974" s="57"/>
      <c r="BC1974" s="203"/>
      <c r="BD1974" s="24"/>
      <c r="BE1974" s="151"/>
      <c r="BG1974" s="151"/>
      <c r="BI1974" s="151"/>
      <c r="BL1974" s="152"/>
    </row>
    <row r="1975" spans="1:64" s="169" customFormat="1">
      <c r="A1975" s="24"/>
      <c r="B1975" s="24"/>
      <c r="C1975" s="57"/>
      <c r="D1975" s="57"/>
      <c r="E1975" s="57"/>
      <c r="F1975" s="57"/>
      <c r="G1975" s="57"/>
      <c r="H1975" s="57"/>
      <c r="I1975" s="57"/>
      <c r="J1975" s="57"/>
      <c r="K1975" s="57"/>
      <c r="L1975" s="57"/>
      <c r="M1975" s="57"/>
      <c r="N1975" s="57"/>
      <c r="O1975" s="63"/>
      <c r="P1975" s="57"/>
      <c r="Q1975" s="57"/>
      <c r="R1975" s="57"/>
      <c r="S1975" s="57"/>
      <c r="T1975" s="57"/>
      <c r="U1975" s="57"/>
      <c r="V1975" s="57"/>
      <c r="W1975" s="57"/>
      <c r="X1975" s="57"/>
      <c r="Y1975" s="57"/>
      <c r="Z1975" s="57"/>
      <c r="AA1975" s="57"/>
      <c r="AB1975" s="57"/>
      <c r="AC1975" s="57"/>
      <c r="AD1975" s="57"/>
      <c r="AE1975" s="57"/>
      <c r="AF1975" s="64"/>
      <c r="AG1975" s="64"/>
      <c r="AH1975" s="64"/>
      <c r="AI1975" s="64"/>
      <c r="AJ1975" s="61"/>
      <c r="AL1975" s="62"/>
      <c r="AM1975" s="24"/>
      <c r="AS1975" s="24"/>
      <c r="AT1975" s="24"/>
      <c r="AU1975" s="24"/>
      <c r="AV1975" s="24"/>
      <c r="AW1975" s="24"/>
      <c r="AX1975" s="24"/>
      <c r="AZ1975" s="171"/>
      <c r="BA1975" s="171"/>
      <c r="BB1975" s="57"/>
      <c r="BC1975" s="203"/>
      <c r="BD1975" s="24"/>
      <c r="BE1975" s="151"/>
      <c r="BG1975" s="151"/>
      <c r="BI1975" s="151"/>
      <c r="BL1975" s="152"/>
    </row>
    <row r="1976" spans="1:64" s="169" customFormat="1">
      <c r="A1976" s="24"/>
      <c r="B1976" s="24"/>
      <c r="C1976" s="57"/>
      <c r="D1976" s="57"/>
      <c r="E1976" s="57"/>
      <c r="F1976" s="57"/>
      <c r="G1976" s="57"/>
      <c r="H1976" s="57"/>
      <c r="I1976" s="57"/>
      <c r="J1976" s="57"/>
      <c r="K1976" s="57"/>
      <c r="L1976" s="57"/>
      <c r="M1976" s="57"/>
      <c r="N1976" s="57"/>
      <c r="O1976" s="63"/>
      <c r="P1976" s="57"/>
      <c r="Q1976" s="57"/>
      <c r="R1976" s="57"/>
      <c r="S1976" s="57"/>
      <c r="T1976" s="57"/>
      <c r="U1976" s="57"/>
      <c r="V1976" s="57"/>
      <c r="W1976" s="57"/>
      <c r="X1976" s="57"/>
      <c r="Y1976" s="57"/>
      <c r="Z1976" s="57"/>
      <c r="AA1976" s="57"/>
      <c r="AB1976" s="57"/>
      <c r="AC1976" s="57"/>
      <c r="AD1976" s="57"/>
      <c r="AE1976" s="57"/>
      <c r="AF1976" s="64"/>
      <c r="AG1976" s="64"/>
      <c r="AH1976" s="64"/>
      <c r="AI1976" s="64"/>
      <c r="AJ1976" s="61"/>
      <c r="AL1976" s="62"/>
      <c r="AM1976" s="24"/>
      <c r="AS1976" s="24"/>
      <c r="AT1976" s="24"/>
      <c r="AU1976" s="24"/>
      <c r="AV1976" s="24"/>
      <c r="AW1976" s="24"/>
      <c r="AX1976" s="24"/>
      <c r="AZ1976" s="171"/>
      <c r="BA1976" s="171"/>
      <c r="BB1976" s="57"/>
      <c r="BC1976" s="203"/>
      <c r="BD1976" s="24"/>
      <c r="BE1976" s="151"/>
      <c r="BG1976" s="151"/>
      <c r="BI1976" s="151"/>
      <c r="BL1976" s="152"/>
    </row>
    <row r="1977" spans="1:64" s="169" customFormat="1">
      <c r="A1977" s="24"/>
      <c r="B1977" s="24"/>
      <c r="C1977" s="57"/>
      <c r="D1977" s="57"/>
      <c r="E1977" s="57"/>
      <c r="F1977" s="57"/>
      <c r="G1977" s="57"/>
      <c r="H1977" s="57"/>
      <c r="I1977" s="57"/>
      <c r="J1977" s="57"/>
      <c r="K1977" s="57"/>
      <c r="L1977" s="57"/>
      <c r="M1977" s="57"/>
      <c r="N1977" s="57"/>
      <c r="O1977" s="63"/>
      <c r="P1977" s="57"/>
      <c r="Q1977" s="57"/>
      <c r="R1977" s="57"/>
      <c r="S1977" s="57"/>
      <c r="T1977" s="57"/>
      <c r="U1977" s="57"/>
      <c r="V1977" s="57"/>
      <c r="W1977" s="57"/>
      <c r="X1977" s="57"/>
      <c r="Y1977" s="57"/>
      <c r="Z1977" s="57"/>
      <c r="AA1977" s="57"/>
      <c r="AB1977" s="57"/>
      <c r="AC1977" s="57"/>
      <c r="AD1977" s="57"/>
      <c r="AE1977" s="57"/>
      <c r="AF1977" s="64"/>
      <c r="AG1977" s="64"/>
      <c r="AH1977" s="64"/>
      <c r="AI1977" s="64"/>
      <c r="AJ1977" s="61"/>
      <c r="AL1977" s="62"/>
      <c r="AM1977" s="24"/>
      <c r="AS1977" s="24"/>
      <c r="AT1977" s="24"/>
      <c r="AU1977" s="24"/>
      <c r="AV1977" s="24"/>
      <c r="AW1977" s="24"/>
      <c r="AX1977" s="24"/>
      <c r="AZ1977" s="171"/>
      <c r="BA1977" s="171"/>
      <c r="BB1977" s="57"/>
      <c r="BC1977" s="203"/>
      <c r="BD1977" s="24"/>
      <c r="BE1977" s="151"/>
      <c r="BG1977" s="151"/>
      <c r="BI1977" s="151"/>
      <c r="BL1977" s="152"/>
    </row>
    <row r="1978" spans="1:64" s="169" customFormat="1">
      <c r="A1978" s="24"/>
      <c r="B1978" s="24"/>
      <c r="C1978" s="57"/>
      <c r="D1978" s="57"/>
      <c r="E1978" s="57"/>
      <c r="F1978" s="57"/>
      <c r="G1978" s="57"/>
      <c r="H1978" s="57"/>
      <c r="I1978" s="57"/>
      <c r="J1978" s="57"/>
      <c r="K1978" s="57"/>
      <c r="L1978" s="57"/>
      <c r="M1978" s="57"/>
      <c r="N1978" s="57"/>
      <c r="O1978" s="63"/>
      <c r="P1978" s="57"/>
      <c r="Q1978" s="57"/>
      <c r="R1978" s="57"/>
      <c r="S1978" s="57"/>
      <c r="T1978" s="57"/>
      <c r="U1978" s="57"/>
      <c r="V1978" s="57"/>
      <c r="W1978" s="57"/>
      <c r="X1978" s="57"/>
      <c r="Y1978" s="57"/>
      <c r="Z1978" s="57"/>
      <c r="AA1978" s="57"/>
      <c r="AB1978" s="57"/>
      <c r="AC1978" s="57"/>
      <c r="AD1978" s="57"/>
      <c r="AE1978" s="57"/>
      <c r="AF1978" s="64"/>
      <c r="AG1978" s="64"/>
      <c r="AH1978" s="64"/>
      <c r="AI1978" s="64"/>
      <c r="AJ1978" s="61"/>
      <c r="AL1978" s="62"/>
      <c r="AM1978" s="24"/>
      <c r="AS1978" s="24"/>
      <c r="AT1978" s="24"/>
      <c r="AU1978" s="24"/>
      <c r="AV1978" s="24"/>
      <c r="AW1978" s="24"/>
      <c r="AX1978" s="24"/>
      <c r="AZ1978" s="171"/>
      <c r="BA1978" s="171"/>
      <c r="BB1978" s="57"/>
      <c r="BC1978" s="203"/>
      <c r="BD1978" s="24"/>
      <c r="BE1978" s="151"/>
      <c r="BG1978" s="151"/>
      <c r="BI1978" s="151"/>
      <c r="BL1978" s="152"/>
    </row>
    <row r="1979" spans="1:64" s="169" customFormat="1">
      <c r="A1979" s="24"/>
      <c r="B1979" s="24"/>
      <c r="C1979" s="57"/>
      <c r="D1979" s="57"/>
      <c r="E1979" s="57"/>
      <c r="F1979" s="57"/>
      <c r="G1979" s="57"/>
      <c r="H1979" s="57"/>
      <c r="I1979" s="57"/>
      <c r="J1979" s="57"/>
      <c r="K1979" s="57"/>
      <c r="L1979" s="57"/>
      <c r="M1979" s="57"/>
      <c r="N1979" s="57"/>
      <c r="O1979" s="63"/>
      <c r="P1979" s="57"/>
      <c r="Q1979" s="57"/>
      <c r="R1979" s="57"/>
      <c r="S1979" s="57"/>
      <c r="T1979" s="57"/>
      <c r="U1979" s="57"/>
      <c r="V1979" s="57"/>
      <c r="W1979" s="57"/>
      <c r="X1979" s="57"/>
      <c r="Y1979" s="57"/>
      <c r="Z1979" s="57"/>
      <c r="AA1979" s="57"/>
      <c r="AB1979" s="57"/>
      <c r="AC1979" s="57"/>
      <c r="AD1979" s="57"/>
      <c r="AE1979" s="57"/>
      <c r="AF1979" s="64"/>
      <c r="AG1979" s="64"/>
      <c r="AH1979" s="64"/>
      <c r="AI1979" s="64"/>
      <c r="AJ1979" s="61"/>
      <c r="AL1979" s="62"/>
      <c r="AM1979" s="24"/>
      <c r="AS1979" s="24"/>
      <c r="AT1979" s="24"/>
      <c r="AU1979" s="24"/>
      <c r="AV1979" s="24"/>
      <c r="AW1979" s="24"/>
      <c r="AX1979" s="24"/>
      <c r="AZ1979" s="171"/>
      <c r="BA1979" s="171"/>
      <c r="BB1979" s="57"/>
      <c r="BC1979" s="203"/>
      <c r="BD1979" s="24"/>
      <c r="BE1979" s="151"/>
      <c r="BG1979" s="151"/>
      <c r="BI1979" s="151"/>
      <c r="BL1979" s="152"/>
    </row>
    <row r="1980" spans="1:64" s="169" customFormat="1">
      <c r="A1980" s="24"/>
      <c r="B1980" s="24"/>
      <c r="C1980" s="57"/>
      <c r="D1980" s="57"/>
      <c r="E1980" s="57"/>
      <c r="F1980" s="57"/>
      <c r="G1980" s="57"/>
      <c r="H1980" s="57"/>
      <c r="I1980" s="57"/>
      <c r="J1980" s="57"/>
      <c r="K1980" s="57"/>
      <c r="L1980" s="57"/>
      <c r="M1980" s="57"/>
      <c r="N1980" s="57"/>
      <c r="O1980" s="63"/>
      <c r="P1980" s="57"/>
      <c r="Q1980" s="57"/>
      <c r="R1980" s="57"/>
      <c r="S1980" s="57"/>
      <c r="T1980" s="57"/>
      <c r="U1980" s="57"/>
      <c r="V1980" s="57"/>
      <c r="W1980" s="57"/>
      <c r="X1980" s="57"/>
      <c r="Y1980" s="57"/>
      <c r="Z1980" s="57"/>
      <c r="AA1980" s="57"/>
      <c r="AB1980" s="57"/>
      <c r="AC1980" s="57"/>
      <c r="AD1980" s="57"/>
      <c r="AE1980" s="57"/>
      <c r="AF1980" s="64"/>
      <c r="AG1980" s="64"/>
      <c r="AH1980" s="64"/>
      <c r="AI1980" s="64"/>
      <c r="AJ1980" s="61"/>
      <c r="AL1980" s="62"/>
      <c r="AM1980" s="24"/>
      <c r="AS1980" s="24"/>
      <c r="AT1980" s="24"/>
      <c r="AU1980" s="24"/>
      <c r="AV1980" s="24"/>
      <c r="AW1980" s="24"/>
      <c r="AX1980" s="24"/>
      <c r="AZ1980" s="171"/>
      <c r="BA1980" s="171"/>
      <c r="BB1980" s="57"/>
      <c r="BC1980" s="203"/>
      <c r="BD1980" s="24"/>
      <c r="BE1980" s="151"/>
      <c r="BG1980" s="151"/>
      <c r="BI1980" s="151"/>
      <c r="BL1980" s="152"/>
    </row>
    <row r="1981" spans="1:64" s="169" customFormat="1">
      <c r="A1981" s="24"/>
      <c r="B1981" s="24"/>
      <c r="C1981" s="57"/>
      <c r="D1981" s="57"/>
      <c r="E1981" s="57"/>
      <c r="F1981" s="57"/>
      <c r="G1981" s="57"/>
      <c r="H1981" s="57"/>
      <c r="I1981" s="57"/>
      <c r="J1981" s="57"/>
      <c r="K1981" s="57"/>
      <c r="L1981" s="57"/>
      <c r="M1981" s="57"/>
      <c r="N1981" s="57"/>
      <c r="O1981" s="63"/>
      <c r="P1981" s="57"/>
      <c r="Q1981" s="57"/>
      <c r="R1981" s="57"/>
      <c r="S1981" s="57"/>
      <c r="T1981" s="57"/>
      <c r="U1981" s="57"/>
      <c r="V1981" s="57"/>
      <c r="W1981" s="57"/>
      <c r="X1981" s="57"/>
      <c r="Y1981" s="57"/>
      <c r="Z1981" s="57"/>
      <c r="AA1981" s="57"/>
      <c r="AB1981" s="57"/>
      <c r="AC1981" s="57"/>
      <c r="AD1981" s="57"/>
      <c r="AE1981" s="57"/>
      <c r="AF1981" s="64"/>
      <c r="AG1981" s="64"/>
      <c r="AH1981" s="64"/>
      <c r="AI1981" s="64"/>
      <c r="AJ1981" s="61"/>
      <c r="AL1981" s="62"/>
      <c r="AM1981" s="24"/>
      <c r="AS1981" s="24"/>
      <c r="AT1981" s="24"/>
      <c r="AU1981" s="24"/>
      <c r="AV1981" s="24"/>
      <c r="AW1981" s="24"/>
      <c r="AX1981" s="24"/>
      <c r="AZ1981" s="171"/>
      <c r="BA1981" s="171"/>
      <c r="BB1981" s="57"/>
      <c r="BC1981" s="203"/>
      <c r="BD1981" s="24"/>
      <c r="BE1981" s="151"/>
      <c r="BG1981" s="151"/>
      <c r="BI1981" s="151"/>
      <c r="BL1981" s="152"/>
    </row>
    <row r="1982" spans="1:64" s="169" customFormat="1">
      <c r="A1982" s="24"/>
      <c r="B1982" s="24"/>
      <c r="C1982" s="57"/>
      <c r="D1982" s="57"/>
      <c r="E1982" s="57"/>
      <c r="F1982" s="57"/>
      <c r="G1982" s="57"/>
      <c r="H1982" s="57"/>
      <c r="I1982" s="57"/>
      <c r="J1982" s="57"/>
      <c r="K1982" s="57"/>
      <c r="L1982" s="57"/>
      <c r="M1982" s="57"/>
      <c r="N1982" s="57"/>
      <c r="O1982" s="63"/>
      <c r="P1982" s="57"/>
      <c r="Q1982" s="57"/>
      <c r="R1982" s="57"/>
      <c r="S1982" s="57"/>
      <c r="T1982" s="57"/>
      <c r="U1982" s="57"/>
      <c r="V1982" s="57"/>
      <c r="W1982" s="57"/>
      <c r="X1982" s="57"/>
      <c r="Y1982" s="57"/>
      <c r="Z1982" s="57"/>
      <c r="AA1982" s="57"/>
      <c r="AB1982" s="57"/>
      <c r="AC1982" s="57"/>
      <c r="AD1982" s="57"/>
      <c r="AE1982" s="57"/>
      <c r="AF1982" s="64"/>
      <c r="AG1982" s="64"/>
      <c r="AH1982" s="64"/>
      <c r="AI1982" s="64"/>
      <c r="AJ1982" s="61"/>
      <c r="AL1982" s="62"/>
      <c r="AM1982" s="24"/>
      <c r="AS1982" s="24"/>
      <c r="AT1982" s="24"/>
      <c r="AU1982" s="24"/>
      <c r="AV1982" s="24"/>
      <c r="AW1982" s="24"/>
      <c r="AX1982" s="24"/>
      <c r="AZ1982" s="171"/>
      <c r="BA1982" s="171"/>
      <c r="BB1982" s="57"/>
      <c r="BC1982" s="203"/>
      <c r="BD1982" s="24"/>
      <c r="BE1982" s="151"/>
      <c r="BG1982" s="151"/>
      <c r="BI1982" s="151"/>
      <c r="BL1982" s="152"/>
    </row>
    <row r="1983" spans="1:64" s="169" customFormat="1">
      <c r="A1983" s="24"/>
      <c r="B1983" s="24"/>
      <c r="C1983" s="57"/>
      <c r="D1983" s="57"/>
      <c r="E1983" s="57"/>
      <c r="F1983" s="57"/>
      <c r="G1983" s="57"/>
      <c r="H1983" s="57"/>
      <c r="I1983" s="57"/>
      <c r="J1983" s="57"/>
      <c r="K1983" s="57"/>
      <c r="L1983" s="57"/>
      <c r="M1983" s="57"/>
      <c r="N1983" s="57"/>
      <c r="O1983" s="63"/>
      <c r="P1983" s="57"/>
      <c r="Q1983" s="57"/>
      <c r="R1983" s="57"/>
      <c r="S1983" s="57"/>
      <c r="T1983" s="57"/>
      <c r="U1983" s="57"/>
      <c r="V1983" s="57"/>
      <c r="W1983" s="57"/>
      <c r="X1983" s="57"/>
      <c r="Y1983" s="57"/>
      <c r="Z1983" s="57"/>
      <c r="AA1983" s="57"/>
      <c r="AB1983" s="57"/>
      <c r="AC1983" s="57"/>
      <c r="AD1983" s="57"/>
      <c r="AE1983" s="57"/>
      <c r="AF1983" s="64"/>
      <c r="AG1983" s="64"/>
      <c r="AH1983" s="64"/>
      <c r="AI1983" s="64"/>
      <c r="AJ1983" s="61"/>
      <c r="AL1983" s="62"/>
      <c r="AM1983" s="24"/>
      <c r="AS1983" s="24"/>
      <c r="AT1983" s="24"/>
      <c r="AU1983" s="24"/>
      <c r="AV1983" s="24"/>
      <c r="AW1983" s="24"/>
      <c r="AX1983" s="24"/>
      <c r="AZ1983" s="171"/>
      <c r="BA1983" s="171"/>
      <c r="BB1983" s="57"/>
      <c r="BC1983" s="203"/>
      <c r="BD1983" s="24"/>
      <c r="BE1983" s="151"/>
      <c r="BG1983" s="151"/>
      <c r="BI1983" s="151"/>
      <c r="BL1983" s="152"/>
    </row>
    <row r="1984" spans="1:64" s="169" customFormat="1">
      <c r="A1984" s="24"/>
      <c r="B1984" s="24"/>
      <c r="C1984" s="57"/>
      <c r="D1984" s="57"/>
      <c r="E1984" s="57"/>
      <c r="F1984" s="57"/>
      <c r="G1984" s="57"/>
      <c r="H1984" s="57"/>
      <c r="I1984" s="57"/>
      <c r="J1984" s="57"/>
      <c r="K1984" s="57"/>
      <c r="L1984" s="57"/>
      <c r="M1984" s="57"/>
      <c r="N1984" s="57"/>
      <c r="O1984" s="63"/>
      <c r="P1984" s="57"/>
      <c r="Q1984" s="57"/>
      <c r="R1984" s="57"/>
      <c r="S1984" s="57"/>
      <c r="T1984" s="57"/>
      <c r="U1984" s="57"/>
      <c r="V1984" s="57"/>
      <c r="W1984" s="57"/>
      <c r="X1984" s="57"/>
      <c r="Y1984" s="57"/>
      <c r="Z1984" s="57"/>
      <c r="AA1984" s="57"/>
      <c r="AB1984" s="57"/>
      <c r="AC1984" s="57"/>
      <c r="AD1984" s="57"/>
      <c r="AE1984" s="57"/>
      <c r="AF1984" s="64"/>
      <c r="AG1984" s="64"/>
      <c r="AH1984" s="64"/>
      <c r="AI1984" s="64"/>
      <c r="AJ1984" s="61"/>
      <c r="AL1984" s="62"/>
      <c r="AM1984" s="24"/>
      <c r="AS1984" s="24"/>
      <c r="AT1984" s="24"/>
      <c r="AU1984" s="24"/>
      <c r="AV1984" s="24"/>
      <c r="AW1984" s="24"/>
      <c r="AX1984" s="24"/>
      <c r="AZ1984" s="171"/>
      <c r="BA1984" s="171"/>
      <c r="BB1984" s="57"/>
      <c r="BC1984" s="203"/>
      <c r="BD1984" s="24"/>
      <c r="BE1984" s="151"/>
      <c r="BG1984" s="151"/>
      <c r="BI1984" s="151"/>
      <c r="BL1984" s="152"/>
    </row>
    <row r="1985" spans="1:64" s="169" customFormat="1">
      <c r="A1985" s="24"/>
      <c r="B1985" s="24"/>
      <c r="C1985" s="57"/>
      <c r="D1985" s="57"/>
      <c r="E1985" s="57"/>
      <c r="F1985" s="57"/>
      <c r="G1985" s="57"/>
      <c r="H1985" s="57"/>
      <c r="I1985" s="57"/>
      <c r="J1985" s="57"/>
      <c r="K1985" s="57"/>
      <c r="L1985" s="57"/>
      <c r="M1985" s="57"/>
      <c r="N1985" s="57"/>
      <c r="O1985" s="63"/>
      <c r="P1985" s="57"/>
      <c r="Q1985" s="57"/>
      <c r="R1985" s="57"/>
      <c r="S1985" s="57"/>
      <c r="T1985" s="57"/>
      <c r="U1985" s="57"/>
      <c r="V1985" s="57"/>
      <c r="W1985" s="57"/>
      <c r="X1985" s="57"/>
      <c r="Y1985" s="57"/>
      <c r="Z1985" s="57"/>
      <c r="AA1985" s="57"/>
      <c r="AB1985" s="57"/>
      <c r="AC1985" s="57"/>
      <c r="AD1985" s="57"/>
      <c r="AE1985" s="57"/>
      <c r="AF1985" s="64"/>
      <c r="AG1985" s="64"/>
      <c r="AH1985" s="64"/>
      <c r="AI1985" s="64"/>
      <c r="AJ1985" s="61"/>
      <c r="AL1985" s="62"/>
      <c r="AM1985" s="24"/>
      <c r="AS1985" s="24"/>
      <c r="AT1985" s="24"/>
      <c r="AU1985" s="24"/>
      <c r="AV1985" s="24"/>
      <c r="AW1985" s="24"/>
      <c r="AX1985" s="24"/>
      <c r="AZ1985" s="171"/>
      <c r="BA1985" s="171"/>
      <c r="BB1985" s="57"/>
      <c r="BC1985" s="203"/>
      <c r="BD1985" s="24"/>
      <c r="BE1985" s="151"/>
      <c r="BG1985" s="151"/>
      <c r="BI1985" s="151"/>
      <c r="BL1985" s="152"/>
    </row>
    <row r="1986" spans="1:64" s="169" customFormat="1">
      <c r="A1986" s="24"/>
      <c r="B1986" s="24"/>
      <c r="C1986" s="57"/>
      <c r="D1986" s="57"/>
      <c r="E1986" s="57"/>
      <c r="F1986" s="57"/>
      <c r="G1986" s="57"/>
      <c r="H1986" s="57"/>
      <c r="I1986" s="57"/>
      <c r="J1986" s="57"/>
      <c r="K1986" s="57"/>
      <c r="L1986" s="57"/>
      <c r="M1986" s="57"/>
      <c r="N1986" s="57"/>
      <c r="O1986" s="63"/>
      <c r="P1986" s="57"/>
      <c r="Q1986" s="57"/>
      <c r="R1986" s="57"/>
      <c r="S1986" s="57"/>
      <c r="T1986" s="57"/>
      <c r="U1986" s="57"/>
      <c r="V1986" s="57"/>
      <c r="W1986" s="57"/>
      <c r="X1986" s="57"/>
      <c r="Y1986" s="57"/>
      <c r="Z1986" s="57"/>
      <c r="AA1986" s="57"/>
      <c r="AB1986" s="57"/>
      <c r="AC1986" s="57"/>
      <c r="AD1986" s="57"/>
      <c r="AE1986" s="57"/>
      <c r="AF1986" s="64"/>
      <c r="AG1986" s="64"/>
      <c r="AH1986" s="64"/>
      <c r="AI1986" s="64"/>
      <c r="AJ1986" s="61"/>
      <c r="AL1986" s="62"/>
      <c r="AM1986" s="24"/>
      <c r="AS1986" s="24"/>
      <c r="AT1986" s="24"/>
      <c r="AU1986" s="24"/>
      <c r="AV1986" s="24"/>
      <c r="AW1986" s="24"/>
      <c r="AX1986" s="24"/>
      <c r="AZ1986" s="171"/>
      <c r="BA1986" s="171"/>
      <c r="BB1986" s="57"/>
      <c r="BC1986" s="203"/>
      <c r="BD1986" s="24"/>
      <c r="BE1986" s="151"/>
      <c r="BG1986" s="151"/>
      <c r="BI1986" s="151"/>
      <c r="BL1986" s="152"/>
    </row>
    <row r="1987" spans="1:64" s="169" customFormat="1">
      <c r="A1987" s="24"/>
      <c r="B1987" s="24"/>
      <c r="C1987" s="57"/>
      <c r="D1987" s="57"/>
      <c r="E1987" s="57"/>
      <c r="F1987" s="57"/>
      <c r="G1987" s="57"/>
      <c r="H1987" s="57"/>
      <c r="I1987" s="57"/>
      <c r="J1987" s="57"/>
      <c r="K1987" s="57"/>
      <c r="L1987" s="57"/>
      <c r="M1987" s="57"/>
      <c r="N1987" s="57"/>
      <c r="O1987" s="63"/>
      <c r="P1987" s="57"/>
      <c r="Q1987" s="57"/>
      <c r="R1987" s="57"/>
      <c r="S1987" s="57"/>
      <c r="T1987" s="57"/>
      <c r="U1987" s="57"/>
      <c r="V1987" s="57"/>
      <c r="W1987" s="57"/>
      <c r="X1987" s="57"/>
      <c r="Y1987" s="57"/>
      <c r="Z1987" s="57"/>
      <c r="AA1987" s="57"/>
      <c r="AB1987" s="57"/>
      <c r="AC1987" s="57"/>
      <c r="AD1987" s="57"/>
      <c r="AE1987" s="57"/>
      <c r="AF1987" s="64"/>
      <c r="AG1987" s="64"/>
      <c r="AH1987" s="64"/>
      <c r="AI1987" s="64"/>
      <c r="AJ1987" s="61"/>
      <c r="AL1987" s="62"/>
      <c r="AM1987" s="24"/>
      <c r="AS1987" s="24"/>
      <c r="AT1987" s="24"/>
      <c r="AU1987" s="24"/>
      <c r="AV1987" s="24"/>
      <c r="AW1987" s="24"/>
      <c r="AX1987" s="24"/>
      <c r="AZ1987" s="171"/>
      <c r="BA1987" s="171"/>
      <c r="BB1987" s="57"/>
      <c r="BC1987" s="203"/>
      <c r="BD1987" s="24"/>
      <c r="BE1987" s="151"/>
      <c r="BG1987" s="151"/>
      <c r="BI1987" s="151"/>
      <c r="BL1987" s="152"/>
    </row>
    <row r="1988" spans="1:64" s="169" customFormat="1">
      <c r="A1988" s="24"/>
      <c r="B1988" s="24"/>
      <c r="C1988" s="57"/>
      <c r="D1988" s="57"/>
      <c r="E1988" s="57"/>
      <c r="F1988" s="57"/>
      <c r="G1988" s="57"/>
      <c r="H1988" s="57"/>
      <c r="I1988" s="57"/>
      <c r="J1988" s="57"/>
      <c r="K1988" s="57"/>
      <c r="L1988" s="57"/>
      <c r="M1988" s="57"/>
      <c r="N1988" s="57"/>
      <c r="O1988" s="63"/>
      <c r="P1988" s="57"/>
      <c r="Q1988" s="57"/>
      <c r="R1988" s="57"/>
      <c r="S1988" s="57"/>
      <c r="T1988" s="57"/>
      <c r="U1988" s="57"/>
      <c r="V1988" s="57"/>
      <c r="W1988" s="57"/>
      <c r="X1988" s="57"/>
      <c r="Y1988" s="57"/>
      <c r="Z1988" s="57"/>
      <c r="AA1988" s="57"/>
      <c r="AB1988" s="57"/>
      <c r="AC1988" s="57"/>
      <c r="AD1988" s="57"/>
      <c r="AE1988" s="57"/>
      <c r="AF1988" s="64"/>
      <c r="AG1988" s="64"/>
      <c r="AH1988" s="64"/>
      <c r="AI1988" s="64"/>
      <c r="AJ1988" s="61"/>
      <c r="AL1988" s="62"/>
      <c r="AM1988" s="24"/>
      <c r="AS1988" s="24"/>
      <c r="AT1988" s="24"/>
      <c r="AU1988" s="24"/>
      <c r="AV1988" s="24"/>
      <c r="AW1988" s="24"/>
      <c r="AX1988" s="24"/>
      <c r="AZ1988" s="171"/>
      <c r="BA1988" s="171"/>
      <c r="BB1988" s="57"/>
      <c r="BC1988" s="203"/>
      <c r="BD1988" s="24"/>
      <c r="BE1988" s="151"/>
      <c r="BG1988" s="151"/>
      <c r="BI1988" s="151"/>
      <c r="BL1988" s="152"/>
    </row>
    <row r="1989" spans="1:64" s="169" customFormat="1">
      <c r="A1989" s="24"/>
      <c r="B1989" s="24"/>
      <c r="C1989" s="57"/>
      <c r="D1989" s="57"/>
      <c r="E1989" s="57"/>
      <c r="F1989" s="57"/>
      <c r="G1989" s="57"/>
      <c r="H1989" s="57"/>
      <c r="I1989" s="57"/>
      <c r="J1989" s="57"/>
      <c r="K1989" s="57"/>
      <c r="L1989" s="57"/>
      <c r="M1989" s="57"/>
      <c r="N1989" s="57"/>
      <c r="O1989" s="63"/>
      <c r="P1989" s="57"/>
      <c r="Q1989" s="57"/>
      <c r="R1989" s="57"/>
      <c r="S1989" s="57"/>
      <c r="T1989" s="57"/>
      <c r="U1989" s="57"/>
      <c r="V1989" s="57"/>
      <c r="W1989" s="57"/>
      <c r="X1989" s="57"/>
      <c r="Y1989" s="57"/>
      <c r="Z1989" s="57"/>
      <c r="AA1989" s="57"/>
      <c r="AB1989" s="57"/>
      <c r="AC1989" s="57"/>
      <c r="AD1989" s="57"/>
      <c r="AE1989" s="57"/>
      <c r="AF1989" s="64"/>
      <c r="AG1989" s="64"/>
      <c r="AH1989" s="64"/>
      <c r="AI1989" s="64"/>
      <c r="AJ1989" s="61"/>
      <c r="AL1989" s="62"/>
      <c r="AM1989" s="24"/>
      <c r="AS1989" s="24"/>
      <c r="AT1989" s="24"/>
      <c r="AU1989" s="24"/>
      <c r="AV1989" s="24"/>
      <c r="AW1989" s="24"/>
      <c r="AX1989" s="24"/>
      <c r="AZ1989" s="171"/>
      <c r="BA1989" s="171"/>
      <c r="BB1989" s="57"/>
      <c r="BC1989" s="203"/>
      <c r="BD1989" s="24"/>
      <c r="BE1989" s="151"/>
      <c r="BG1989" s="151"/>
      <c r="BI1989" s="151"/>
      <c r="BL1989" s="152"/>
    </row>
    <row r="1990" spans="1:64" s="169" customFormat="1">
      <c r="A1990" s="24"/>
      <c r="B1990" s="24"/>
      <c r="C1990" s="57"/>
      <c r="D1990" s="57"/>
      <c r="E1990" s="57"/>
      <c r="F1990" s="57"/>
      <c r="G1990" s="57"/>
      <c r="H1990" s="57"/>
      <c r="I1990" s="57"/>
      <c r="J1990" s="57"/>
      <c r="K1990" s="57"/>
      <c r="L1990" s="57"/>
      <c r="M1990" s="57"/>
      <c r="N1990" s="57"/>
      <c r="O1990" s="63"/>
      <c r="P1990" s="57"/>
      <c r="Q1990" s="57"/>
      <c r="R1990" s="57"/>
      <c r="S1990" s="57"/>
      <c r="T1990" s="57"/>
      <c r="U1990" s="57"/>
      <c r="V1990" s="57"/>
      <c r="W1990" s="57"/>
      <c r="X1990" s="57"/>
      <c r="Y1990" s="57"/>
      <c r="Z1990" s="57"/>
      <c r="AA1990" s="57"/>
      <c r="AB1990" s="57"/>
      <c r="AC1990" s="57"/>
      <c r="AD1990" s="57"/>
      <c r="AE1990" s="57"/>
      <c r="AF1990" s="64"/>
      <c r="AG1990" s="64"/>
      <c r="AH1990" s="64"/>
      <c r="AI1990" s="64"/>
      <c r="AJ1990" s="61"/>
      <c r="AL1990" s="62"/>
      <c r="AM1990" s="24"/>
      <c r="AS1990" s="24"/>
      <c r="AT1990" s="24"/>
      <c r="AU1990" s="24"/>
      <c r="AV1990" s="24"/>
      <c r="AW1990" s="24"/>
      <c r="AX1990" s="24"/>
      <c r="AZ1990" s="171"/>
      <c r="BA1990" s="171"/>
      <c r="BB1990" s="57"/>
      <c r="BC1990" s="203"/>
      <c r="BD1990" s="24"/>
      <c r="BE1990" s="151"/>
      <c r="BG1990" s="151"/>
      <c r="BI1990" s="151"/>
      <c r="BL1990" s="152"/>
    </row>
    <row r="1991" spans="1:64" s="169" customFormat="1">
      <c r="A1991" s="24"/>
      <c r="B1991" s="24"/>
      <c r="C1991" s="57"/>
      <c r="D1991" s="57"/>
      <c r="E1991" s="57"/>
      <c r="F1991" s="57"/>
      <c r="G1991" s="57"/>
      <c r="H1991" s="57"/>
      <c r="I1991" s="57"/>
      <c r="J1991" s="57"/>
      <c r="K1991" s="57"/>
      <c r="L1991" s="57"/>
      <c r="M1991" s="57"/>
      <c r="N1991" s="57"/>
      <c r="O1991" s="63"/>
      <c r="P1991" s="57"/>
      <c r="Q1991" s="57"/>
      <c r="R1991" s="57"/>
      <c r="S1991" s="57"/>
      <c r="T1991" s="57"/>
      <c r="U1991" s="57"/>
      <c r="V1991" s="57"/>
      <c r="W1991" s="57"/>
      <c r="X1991" s="57"/>
      <c r="Y1991" s="57"/>
      <c r="Z1991" s="57"/>
      <c r="AA1991" s="57"/>
      <c r="AB1991" s="57"/>
      <c r="AC1991" s="57"/>
      <c r="AD1991" s="57"/>
      <c r="AE1991" s="57"/>
      <c r="AF1991" s="64"/>
      <c r="AG1991" s="64"/>
      <c r="AH1991" s="64"/>
      <c r="AI1991" s="64"/>
      <c r="AJ1991" s="61"/>
      <c r="AL1991" s="62"/>
      <c r="AM1991" s="24"/>
      <c r="AS1991" s="24"/>
      <c r="AT1991" s="24"/>
      <c r="AU1991" s="24"/>
      <c r="AV1991" s="24"/>
      <c r="AW1991" s="24"/>
      <c r="AX1991" s="24"/>
      <c r="AZ1991" s="171"/>
      <c r="BA1991" s="171"/>
      <c r="BB1991" s="57"/>
      <c r="BC1991" s="203"/>
      <c r="BD1991" s="24"/>
      <c r="BE1991" s="151"/>
      <c r="BG1991" s="151"/>
      <c r="BI1991" s="151"/>
      <c r="BL1991" s="152"/>
    </row>
    <row r="1992" spans="1:64" s="169" customFormat="1">
      <c r="A1992" s="24"/>
      <c r="B1992" s="24"/>
      <c r="C1992" s="57"/>
      <c r="D1992" s="57"/>
      <c r="E1992" s="57"/>
      <c r="F1992" s="57"/>
      <c r="G1992" s="57"/>
      <c r="H1992" s="57"/>
      <c r="I1992" s="57"/>
      <c r="J1992" s="57"/>
      <c r="K1992" s="57"/>
      <c r="L1992" s="57"/>
      <c r="M1992" s="57"/>
      <c r="N1992" s="57"/>
      <c r="O1992" s="63"/>
      <c r="P1992" s="57"/>
      <c r="Q1992" s="57"/>
      <c r="R1992" s="57"/>
      <c r="S1992" s="57"/>
      <c r="T1992" s="57"/>
      <c r="U1992" s="57"/>
      <c r="V1992" s="57"/>
      <c r="W1992" s="57"/>
      <c r="X1992" s="57"/>
      <c r="Y1992" s="57"/>
      <c r="Z1992" s="57"/>
      <c r="AA1992" s="57"/>
      <c r="AB1992" s="57"/>
      <c r="AC1992" s="57"/>
      <c r="AD1992" s="57"/>
      <c r="AE1992" s="57"/>
      <c r="AF1992" s="64"/>
      <c r="AG1992" s="64"/>
      <c r="AH1992" s="64"/>
      <c r="AI1992" s="64"/>
      <c r="AJ1992" s="61"/>
      <c r="AL1992" s="62"/>
      <c r="AM1992" s="24"/>
      <c r="AS1992" s="24"/>
      <c r="AT1992" s="24"/>
      <c r="AU1992" s="24"/>
      <c r="AV1992" s="24"/>
      <c r="AW1992" s="24"/>
      <c r="AX1992" s="24"/>
      <c r="AZ1992" s="171"/>
      <c r="BA1992" s="171"/>
      <c r="BB1992" s="57"/>
      <c r="BC1992" s="203"/>
      <c r="BD1992" s="24"/>
      <c r="BE1992" s="151"/>
      <c r="BG1992" s="151"/>
      <c r="BI1992" s="151"/>
      <c r="BL1992" s="152"/>
    </row>
    <row r="1993" spans="1:64" s="169" customFormat="1">
      <c r="A1993" s="24"/>
      <c r="B1993" s="24"/>
      <c r="C1993" s="57"/>
      <c r="D1993" s="57"/>
      <c r="E1993" s="57"/>
      <c r="F1993" s="57"/>
      <c r="G1993" s="57"/>
      <c r="H1993" s="57"/>
      <c r="I1993" s="57"/>
      <c r="J1993" s="57"/>
      <c r="K1993" s="57"/>
      <c r="L1993" s="57"/>
      <c r="M1993" s="57"/>
      <c r="N1993" s="57"/>
      <c r="O1993" s="63"/>
      <c r="P1993" s="57"/>
      <c r="Q1993" s="57"/>
      <c r="R1993" s="57"/>
      <c r="S1993" s="57"/>
      <c r="T1993" s="57"/>
      <c r="U1993" s="57"/>
      <c r="V1993" s="57"/>
      <c r="W1993" s="57"/>
      <c r="X1993" s="57"/>
      <c r="Y1993" s="57"/>
      <c r="Z1993" s="57"/>
      <c r="AA1993" s="57"/>
      <c r="AB1993" s="57"/>
      <c r="AC1993" s="57"/>
      <c r="AD1993" s="57"/>
      <c r="AE1993" s="57"/>
      <c r="AF1993" s="64"/>
      <c r="AG1993" s="64"/>
      <c r="AH1993" s="64"/>
      <c r="AI1993" s="64"/>
      <c r="AJ1993" s="61"/>
      <c r="AL1993" s="62"/>
      <c r="AM1993" s="24"/>
      <c r="AS1993" s="24"/>
      <c r="AT1993" s="24"/>
      <c r="AU1993" s="24"/>
      <c r="AV1993" s="24"/>
      <c r="AW1993" s="24"/>
      <c r="AX1993" s="24"/>
      <c r="AZ1993" s="171"/>
      <c r="BA1993" s="171"/>
      <c r="BB1993" s="57"/>
      <c r="BC1993" s="203"/>
      <c r="BD1993" s="24"/>
      <c r="BE1993" s="151"/>
      <c r="BG1993" s="151"/>
      <c r="BI1993" s="151"/>
      <c r="BL1993" s="152"/>
    </row>
    <row r="1994" spans="1:64" s="169" customFormat="1">
      <c r="A1994" s="24"/>
      <c r="B1994" s="24"/>
      <c r="C1994" s="57"/>
      <c r="D1994" s="57"/>
      <c r="E1994" s="57"/>
      <c r="F1994" s="57"/>
      <c r="G1994" s="57"/>
      <c r="H1994" s="57"/>
      <c r="I1994" s="57"/>
      <c r="J1994" s="57"/>
      <c r="K1994" s="57"/>
      <c r="L1994" s="57"/>
      <c r="M1994" s="57"/>
      <c r="N1994" s="57"/>
      <c r="O1994" s="63"/>
      <c r="P1994" s="57"/>
      <c r="Q1994" s="57"/>
      <c r="R1994" s="57"/>
      <c r="S1994" s="57"/>
      <c r="T1994" s="57"/>
      <c r="U1994" s="57"/>
      <c r="V1994" s="57"/>
      <c r="W1994" s="57"/>
      <c r="X1994" s="57"/>
      <c r="Y1994" s="57"/>
      <c r="Z1994" s="57"/>
      <c r="AA1994" s="57"/>
      <c r="AB1994" s="57"/>
      <c r="AC1994" s="57"/>
      <c r="AD1994" s="57"/>
      <c r="AE1994" s="57"/>
      <c r="AF1994" s="64"/>
      <c r="AG1994" s="64"/>
      <c r="AH1994" s="64"/>
      <c r="AI1994" s="64"/>
      <c r="AJ1994" s="61"/>
      <c r="AL1994" s="62"/>
      <c r="AM1994" s="24"/>
      <c r="AS1994" s="24"/>
      <c r="AT1994" s="24"/>
      <c r="AU1994" s="24"/>
      <c r="AV1994" s="24"/>
      <c r="AW1994" s="24"/>
      <c r="AX1994" s="24"/>
      <c r="AZ1994" s="171"/>
      <c r="BA1994" s="171"/>
      <c r="BB1994" s="57"/>
      <c r="BC1994" s="203"/>
      <c r="BD1994" s="24"/>
      <c r="BE1994" s="151"/>
      <c r="BG1994" s="151"/>
      <c r="BI1994" s="151"/>
      <c r="BL1994" s="152"/>
    </row>
    <row r="1995" spans="1:64" s="169" customFormat="1">
      <c r="A1995" s="24"/>
      <c r="B1995" s="24"/>
      <c r="C1995" s="57"/>
      <c r="D1995" s="57"/>
      <c r="E1995" s="57"/>
      <c r="F1995" s="57"/>
      <c r="G1995" s="57"/>
      <c r="H1995" s="57"/>
      <c r="I1995" s="57"/>
      <c r="J1995" s="57"/>
      <c r="K1995" s="57"/>
      <c r="L1995" s="57"/>
      <c r="M1995" s="57"/>
      <c r="N1995" s="57"/>
      <c r="O1995" s="63"/>
      <c r="P1995" s="57"/>
      <c r="Q1995" s="57"/>
      <c r="R1995" s="57"/>
      <c r="S1995" s="57"/>
      <c r="T1995" s="57"/>
      <c r="U1995" s="57"/>
      <c r="V1995" s="57"/>
      <c r="W1995" s="57"/>
      <c r="X1995" s="57"/>
      <c r="Y1995" s="57"/>
      <c r="Z1995" s="57"/>
      <c r="AA1995" s="57"/>
      <c r="AB1995" s="57"/>
      <c r="AC1995" s="57"/>
      <c r="AD1995" s="57"/>
      <c r="AE1995" s="57"/>
      <c r="AF1995" s="64"/>
      <c r="AG1995" s="64"/>
      <c r="AH1995" s="64"/>
      <c r="AI1995" s="64"/>
      <c r="AJ1995" s="61"/>
      <c r="AL1995" s="62"/>
      <c r="AM1995" s="24"/>
      <c r="AS1995" s="24"/>
      <c r="AT1995" s="24"/>
      <c r="AU1995" s="24"/>
      <c r="AV1995" s="24"/>
      <c r="AW1995" s="24"/>
      <c r="AX1995" s="24"/>
      <c r="AZ1995" s="171"/>
      <c r="BA1995" s="171"/>
      <c r="BB1995" s="57"/>
      <c r="BC1995" s="203"/>
      <c r="BD1995" s="24"/>
      <c r="BE1995" s="151"/>
      <c r="BG1995" s="151"/>
      <c r="BI1995" s="151"/>
      <c r="BL1995" s="152"/>
    </row>
    <row r="1996" spans="1:64" s="169" customFormat="1">
      <c r="A1996" s="24"/>
      <c r="B1996" s="24"/>
      <c r="C1996" s="57"/>
      <c r="D1996" s="57"/>
      <c r="E1996" s="57"/>
      <c r="F1996" s="57"/>
      <c r="G1996" s="57"/>
      <c r="H1996" s="57"/>
      <c r="I1996" s="57"/>
      <c r="J1996" s="57"/>
      <c r="K1996" s="57"/>
      <c r="L1996" s="57"/>
      <c r="M1996" s="57"/>
      <c r="N1996" s="57"/>
      <c r="O1996" s="63"/>
      <c r="P1996" s="57"/>
      <c r="Q1996" s="57"/>
      <c r="R1996" s="57"/>
      <c r="S1996" s="57"/>
      <c r="T1996" s="57"/>
      <c r="U1996" s="57"/>
      <c r="V1996" s="57"/>
      <c r="W1996" s="57"/>
      <c r="X1996" s="57"/>
      <c r="Y1996" s="57"/>
      <c r="Z1996" s="57"/>
      <c r="AA1996" s="57"/>
      <c r="AB1996" s="57"/>
      <c r="AC1996" s="57"/>
      <c r="AD1996" s="57"/>
      <c r="AE1996" s="57"/>
      <c r="AF1996" s="64"/>
      <c r="AG1996" s="64"/>
      <c r="AH1996" s="64"/>
      <c r="AI1996" s="64"/>
      <c r="AJ1996" s="61"/>
      <c r="AL1996" s="62"/>
      <c r="AM1996" s="24"/>
      <c r="AS1996" s="24"/>
      <c r="AT1996" s="24"/>
      <c r="AU1996" s="24"/>
      <c r="AV1996" s="24"/>
      <c r="AW1996" s="24"/>
      <c r="AX1996" s="24"/>
      <c r="AZ1996" s="171"/>
      <c r="BA1996" s="171"/>
      <c r="BB1996" s="57"/>
      <c r="BC1996" s="203"/>
      <c r="BD1996" s="24"/>
      <c r="BE1996" s="151"/>
      <c r="BG1996" s="151"/>
      <c r="BI1996" s="151"/>
      <c r="BL1996" s="152"/>
    </row>
    <row r="1997" spans="1:64" s="169" customFormat="1">
      <c r="A1997" s="24"/>
      <c r="B1997" s="24"/>
      <c r="C1997" s="57"/>
      <c r="D1997" s="57"/>
      <c r="E1997" s="57"/>
      <c r="F1997" s="57"/>
      <c r="G1997" s="57"/>
      <c r="H1997" s="57"/>
      <c r="I1997" s="57"/>
      <c r="J1997" s="57"/>
      <c r="K1997" s="57"/>
      <c r="L1997" s="57"/>
      <c r="M1997" s="57"/>
      <c r="N1997" s="57"/>
      <c r="O1997" s="63"/>
      <c r="P1997" s="57"/>
      <c r="Q1997" s="57"/>
      <c r="R1997" s="57"/>
      <c r="S1997" s="57"/>
      <c r="T1997" s="57"/>
      <c r="U1997" s="57"/>
      <c r="V1997" s="57"/>
      <c r="W1997" s="57"/>
      <c r="X1997" s="57"/>
      <c r="Y1997" s="57"/>
      <c r="Z1997" s="57"/>
      <c r="AA1997" s="57"/>
      <c r="AB1997" s="57"/>
      <c r="AC1997" s="57"/>
      <c r="AD1997" s="57"/>
      <c r="AE1997" s="57"/>
      <c r="AF1997" s="64"/>
      <c r="AG1997" s="64"/>
      <c r="AH1997" s="64"/>
      <c r="AI1997" s="64"/>
      <c r="AJ1997" s="61"/>
      <c r="AL1997" s="62"/>
      <c r="AM1997" s="24"/>
      <c r="AS1997" s="24"/>
      <c r="AT1997" s="24"/>
      <c r="AU1997" s="24"/>
      <c r="AV1997" s="24"/>
      <c r="AW1997" s="24"/>
      <c r="AX1997" s="24"/>
      <c r="AZ1997" s="171"/>
      <c r="BA1997" s="171"/>
      <c r="BB1997" s="57"/>
      <c r="BC1997" s="203"/>
      <c r="BD1997" s="24"/>
      <c r="BE1997" s="151"/>
      <c r="BG1997" s="151"/>
      <c r="BI1997" s="151"/>
      <c r="BL1997" s="152"/>
    </row>
    <row r="1998" spans="1:64" s="169" customFormat="1">
      <c r="A1998" s="24"/>
      <c r="B1998" s="24"/>
      <c r="C1998" s="57"/>
      <c r="D1998" s="57"/>
      <c r="E1998" s="57"/>
      <c r="F1998" s="57"/>
      <c r="G1998" s="57"/>
      <c r="H1998" s="57"/>
      <c r="I1998" s="57"/>
      <c r="J1998" s="57"/>
      <c r="K1998" s="57"/>
      <c r="L1998" s="57"/>
      <c r="M1998" s="57"/>
      <c r="N1998" s="57"/>
      <c r="O1998" s="63"/>
      <c r="P1998" s="57"/>
      <c r="Q1998" s="57"/>
      <c r="R1998" s="57"/>
      <c r="S1998" s="57"/>
      <c r="T1998" s="57"/>
      <c r="U1998" s="57"/>
      <c r="V1998" s="57"/>
      <c r="W1998" s="57"/>
      <c r="X1998" s="57"/>
      <c r="Y1998" s="57"/>
      <c r="Z1998" s="57"/>
      <c r="AA1998" s="57"/>
      <c r="AB1998" s="57"/>
      <c r="AC1998" s="57"/>
      <c r="AD1998" s="57"/>
      <c r="AE1998" s="57"/>
      <c r="AF1998" s="64"/>
      <c r="AG1998" s="64"/>
      <c r="AH1998" s="64"/>
      <c r="AI1998" s="64"/>
      <c r="AJ1998" s="61"/>
      <c r="AL1998" s="62"/>
      <c r="AM1998" s="24"/>
      <c r="AS1998" s="24"/>
      <c r="AT1998" s="24"/>
      <c r="AU1998" s="24"/>
      <c r="AV1998" s="24"/>
      <c r="AW1998" s="24"/>
      <c r="AX1998" s="24"/>
      <c r="AZ1998" s="171"/>
      <c r="BA1998" s="171"/>
      <c r="BB1998" s="57"/>
      <c r="BC1998" s="203"/>
      <c r="BD1998" s="24"/>
      <c r="BE1998" s="151"/>
      <c r="BG1998" s="151"/>
      <c r="BI1998" s="151"/>
      <c r="BL1998" s="152"/>
    </row>
    <row r="1999" spans="1:64" s="169" customFormat="1">
      <c r="A1999" s="24"/>
      <c r="B1999" s="24"/>
      <c r="C1999" s="57"/>
      <c r="D1999" s="57"/>
      <c r="E1999" s="57"/>
      <c r="F1999" s="57"/>
      <c r="G1999" s="57"/>
      <c r="H1999" s="57"/>
      <c r="I1999" s="57"/>
      <c r="J1999" s="57"/>
      <c r="K1999" s="57"/>
      <c r="L1999" s="57"/>
      <c r="M1999" s="57"/>
      <c r="N1999" s="57"/>
      <c r="O1999" s="63"/>
      <c r="P1999" s="57"/>
      <c r="Q1999" s="57"/>
      <c r="R1999" s="57"/>
      <c r="S1999" s="57"/>
      <c r="T1999" s="57"/>
      <c r="U1999" s="57"/>
      <c r="V1999" s="57"/>
      <c r="W1999" s="57"/>
      <c r="X1999" s="57"/>
      <c r="Y1999" s="57"/>
      <c r="Z1999" s="57"/>
      <c r="AA1999" s="57"/>
      <c r="AB1999" s="57"/>
      <c r="AC1999" s="57"/>
      <c r="AD1999" s="57"/>
      <c r="AE1999" s="57"/>
      <c r="AF1999" s="64"/>
      <c r="AG1999" s="64"/>
      <c r="AH1999" s="64"/>
      <c r="AI1999" s="64"/>
      <c r="AJ1999" s="61"/>
      <c r="AL1999" s="62"/>
      <c r="AM1999" s="24"/>
      <c r="AS1999" s="24"/>
      <c r="AT1999" s="24"/>
      <c r="AU1999" s="24"/>
      <c r="AV1999" s="24"/>
      <c r="AW1999" s="24"/>
      <c r="AX1999" s="24"/>
      <c r="AZ1999" s="171"/>
      <c r="BA1999" s="171"/>
      <c r="BB1999" s="57"/>
      <c r="BC1999" s="203"/>
      <c r="BD1999" s="24"/>
      <c r="BE1999" s="151"/>
      <c r="BG1999" s="151"/>
      <c r="BI1999" s="151"/>
      <c r="BL1999" s="152"/>
    </row>
    <row r="2000" spans="1:64" s="169" customFormat="1">
      <c r="A2000" s="24"/>
      <c r="B2000" s="24"/>
      <c r="C2000" s="57"/>
      <c r="D2000" s="57"/>
      <c r="E2000" s="57"/>
      <c r="F2000" s="57"/>
      <c r="G2000" s="57"/>
      <c r="H2000" s="57"/>
      <c r="I2000" s="57"/>
      <c r="J2000" s="57"/>
      <c r="K2000" s="57"/>
      <c r="L2000" s="57"/>
      <c r="M2000" s="57"/>
      <c r="N2000" s="57"/>
      <c r="O2000" s="63"/>
      <c r="P2000" s="57"/>
      <c r="Q2000" s="57"/>
      <c r="R2000" s="57"/>
      <c r="S2000" s="57"/>
      <c r="T2000" s="57"/>
      <c r="U2000" s="57"/>
      <c r="V2000" s="57"/>
      <c r="W2000" s="57"/>
      <c r="X2000" s="57"/>
      <c r="Y2000" s="57"/>
      <c r="Z2000" s="57"/>
      <c r="AA2000" s="57"/>
      <c r="AB2000" s="57"/>
      <c r="AC2000" s="57"/>
      <c r="AD2000" s="57"/>
      <c r="AE2000" s="57"/>
      <c r="AF2000" s="64"/>
      <c r="AG2000" s="64"/>
      <c r="AH2000" s="64"/>
      <c r="AI2000" s="64"/>
      <c r="AJ2000" s="61"/>
      <c r="AL2000" s="62"/>
      <c r="AM2000" s="24"/>
      <c r="AS2000" s="24"/>
      <c r="AT2000" s="24"/>
      <c r="AU2000" s="24"/>
      <c r="AV2000" s="24"/>
      <c r="AW2000" s="24"/>
      <c r="AX2000" s="24"/>
      <c r="AZ2000" s="171"/>
      <c r="BA2000" s="171"/>
      <c r="BB2000" s="57"/>
      <c r="BC2000" s="203"/>
      <c r="BD2000" s="24"/>
      <c r="BE2000" s="151"/>
      <c r="BG2000" s="151"/>
      <c r="BI2000" s="151"/>
      <c r="BL2000" s="152"/>
    </row>
  </sheetData>
  <sortState xmlns:xlrd2="http://schemas.microsoft.com/office/spreadsheetml/2017/richdata2" ref="A2:AP1782">
    <sortCondition ref="A2:A1782"/>
    <sortCondition ref="AF2:AF1782"/>
  </sortState>
  <phoneticPr fontId="3" type="noConversion"/>
  <pageMargins left="0.75" right="0.75" top="1" bottom="1" header="0.5" footer="0.5"/>
  <pageSetup paperSize="9"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5C937-A0AC-064B-970B-553A455D56C1}">
  <sheetPr codeName="工作表5">
    <tabColor rgb="FFFFFF00"/>
  </sheetPr>
  <dimension ref="A1:AE2000"/>
  <sheetViews>
    <sheetView zoomScale="75" zoomScaleNormal="75" zoomScalePageLayoutView="75" workbookViewId="0">
      <pane xSplit="2" ySplit="1" topLeftCell="C2" activePane="bottomRight" state="frozen"/>
      <selection pane="topRight" activeCell="C1" sqref="C1"/>
      <selection pane="bottomLeft" activeCell="A2" sqref="A2"/>
      <selection pane="bottomRight" activeCell="W3" sqref="W3"/>
    </sheetView>
  </sheetViews>
  <sheetFormatPr baseColWidth="10" defaultColWidth="10.83203125" defaultRowHeight="15"/>
  <cols>
    <col min="1" max="2" width="10.83203125" style="85"/>
    <col min="3" max="10" width="10.83203125" style="65"/>
    <col min="11" max="15" width="10.83203125" style="85"/>
    <col min="16" max="16" width="11.5" style="85" customWidth="1"/>
    <col min="17" max="20" width="11.5" style="86" customWidth="1"/>
    <col min="21" max="21" width="11.5" style="85" bestFit="1" customWidth="1"/>
    <col min="22" max="22" width="19.6640625" style="85" bestFit="1" customWidth="1"/>
    <col min="23" max="24" width="12" style="87" customWidth="1"/>
    <col min="25" max="27" width="12" style="150" customWidth="1"/>
    <col min="28" max="28" width="10.1640625" style="161" bestFit="1" customWidth="1"/>
    <col min="29" max="29" width="9.6640625" style="161" bestFit="1" customWidth="1"/>
    <col min="30" max="30" width="13.5" style="90" customWidth="1"/>
    <col min="31" max="31" width="10.83203125" style="90"/>
    <col min="32" max="16384" width="10.83203125" style="85"/>
  </cols>
  <sheetData>
    <row r="1" spans="1:30" ht="18">
      <c r="A1" s="15" t="s">
        <v>1</v>
      </c>
      <c r="B1" s="15" t="s">
        <v>2</v>
      </c>
      <c r="C1" s="17" t="s">
        <v>4633</v>
      </c>
      <c r="D1" s="16" t="s">
        <v>4634</v>
      </c>
      <c r="E1" s="16" t="s">
        <v>4635</v>
      </c>
      <c r="F1" s="17" t="s">
        <v>4636</v>
      </c>
      <c r="G1" s="69" t="s">
        <v>4637</v>
      </c>
      <c r="H1" s="16" t="s">
        <v>4638</v>
      </c>
      <c r="I1" s="16" t="s">
        <v>4639</v>
      </c>
      <c r="J1" s="69" t="s">
        <v>4640</v>
      </c>
      <c r="K1" s="70" t="s">
        <v>4641</v>
      </c>
      <c r="L1" s="15" t="s">
        <v>4642</v>
      </c>
      <c r="M1" s="15" t="s">
        <v>4643</v>
      </c>
      <c r="N1" s="71" t="s">
        <v>4644</v>
      </c>
      <c r="O1" s="15" t="s">
        <v>4645</v>
      </c>
      <c r="P1" s="15" t="s">
        <v>4646</v>
      </c>
      <c r="Q1" s="16" t="s">
        <v>4647</v>
      </c>
      <c r="R1" s="16" t="s">
        <v>4648</v>
      </c>
      <c r="S1" s="16" t="s">
        <v>4649</v>
      </c>
      <c r="T1" s="16" t="s">
        <v>4650</v>
      </c>
      <c r="U1" s="17" t="s">
        <v>4655</v>
      </c>
      <c r="V1" s="78" t="s">
        <v>4470</v>
      </c>
      <c r="W1" s="17" t="s">
        <v>4656</v>
      </c>
      <c r="X1" s="17" t="s">
        <v>4653</v>
      </c>
      <c r="Y1" s="78" t="s">
        <v>4778</v>
      </c>
      <c r="Z1" s="78" t="s">
        <v>4779</v>
      </c>
      <c r="AA1" s="78" t="s">
        <v>4780</v>
      </c>
      <c r="AB1" s="78" t="s">
        <v>4814</v>
      </c>
      <c r="AC1" s="78" t="s">
        <v>4815</v>
      </c>
    </row>
    <row r="2" spans="1:30">
      <c r="A2" s="24">
        <v>1101</v>
      </c>
      <c r="B2" s="24" t="s">
        <v>13</v>
      </c>
      <c r="C2" s="57">
        <v>40.75</v>
      </c>
      <c r="D2" s="57">
        <v>41.8</v>
      </c>
      <c r="E2" s="57">
        <v>40.65</v>
      </c>
      <c r="F2" s="57">
        <v>41.4</v>
      </c>
      <c r="G2" s="57">
        <v>41.5</v>
      </c>
      <c r="H2" s="57">
        <v>41.65</v>
      </c>
      <c r="I2" s="57">
        <v>40.950000000000003</v>
      </c>
      <c r="J2" s="57">
        <v>41.15</v>
      </c>
      <c r="K2" s="57">
        <v>41.15</v>
      </c>
      <c r="L2" s="57">
        <v>41.3</v>
      </c>
      <c r="M2" s="57">
        <v>40.15</v>
      </c>
      <c r="N2" s="57">
        <v>40.299999999999997</v>
      </c>
      <c r="O2" s="57">
        <v>46227</v>
      </c>
      <c r="P2" s="57">
        <v>41375</v>
      </c>
      <c r="Q2" s="57">
        <v>20.069299999999998</v>
      </c>
      <c r="R2" s="57">
        <v>27.909500000000001</v>
      </c>
      <c r="S2" s="57">
        <v>15.3795</v>
      </c>
      <c r="T2" s="57">
        <v>23.732800000000001</v>
      </c>
      <c r="U2" s="77">
        <f ca="1">O2/(P2*WEEKDAY(TODAY(),2)/5)</f>
        <v>0.79804920155373327</v>
      </c>
      <c r="V2" s="24" t="str">
        <f>IF(AND(MIN(C2,F2)&gt;MAX(G2,J2),MAX(G2,J2)&lt;MIN(K2,N2),IFERROR(IF(FIND("黑",Y2),"V",),"X")="V",IFERROR(IF(FIND("紅",AA2),"V",),"X")="V"), IF(OR(IFERROR(IF(FIND("十字",Z2),"V",),"X")="V",IFERROR(IF(FIND("T字",Z2),"V",),"X")="V",IFERROR(IF(FIND("蜻蜓",Z2),"V",),"X")="V",IFERROR(IF(FIND("頂槌",Z2),"V",),"X")="V",IFERROR(IF(FIND("上槌",Z2),"V",),"X")="V"),"晨蜻蜓", IF(IFERROR(IF(FIND("紅",Z2),"V",),"X")="V","晨紅星", "晨黑星")), IF(AND(MAX(C2,F2)&lt;MIN(G2,J2),MIN(G2,J2)&gt;MAX(K2,N2),IFERROR(IF(FIND("紅",Y2),"V",),"X")="V",IFERROR(IF(FIND("黑",AA2),"V",),"X")="V"), IF(OR(IFERROR(IF(FIND("十字",Z2),"V",),"X")="V",IFERROR(IF(FIND("墓碑",Z2),"V",),"X")="V",IFERROR(IF(FIND("天劍",Z2),"V",),"X")="V",IFERROR(IF(FIND("底槌",Z2),"V",),"X")="V",IFERROR(IF(FIND("下槌",Z2),"V",),"X")="V"),"夜天劍", IF(IFERROR(IF(FIND("黑",Z2),"V",),"X")="V","夜黑星", " 夜紅星")), IF(AND(G2&gt;MAX(K2,N2), J2&lt;MIN(K2,N2), OR(IFERROR(IF(FIND("中黑K",Z2),"V",),"X")="V",IFERROR(IF(FIND("大黑K",Z2),"V",),"X")="V"),IFERROR(IF(FIND("黑",AA2),"V",),"X")="X"), IF(IFERROR(IF(FIND("紅K",AA2),"V",),"X")="V","多母紅K", IF(OR(IFERROR(IF(FIND("T字",AA2),"V",),"X")="V",IFERROR(IF(FIND("蜻蜓",AA2),"V",),"X")="V",IFERROR(IF(FIND("頂槌",AA2),"V",),"X")="V",IFERROR(IF(FIND("上槌",AA2),"V",),"X")="V",),"多母蜻蜓",IF(OR(IFERROR(IF(FIND("十字",AA2),"V",),"X")="V",IFERROR(IF(FIND("一字",AA2),"V",),"X")="V"),"多母十一", "多母劍碑"))), IF(AND(J2&gt;MAX(K2,N2), G2&lt;MIN(K2,N2), OR(IFERROR(IF(FIND("中紅K",Z2),"V",),"X")="V",IFERROR(IF(FIND("大紅K",Z2),"V",),"X")="V"),IFERROR(IF(FIND("紅",AA2),"V",),"X")="X"), IF(IFERROR(IF(FIND("黑K",AA2),"V",),"X")="V","空母黑K", IF(OR(IFERROR(IF(FIND("墓碑",AA2),"V",),"X")="V",IFERROR(IF(FIND("天劍",AA2),"V",),"X")="V",IFERROR(IF(FIND("底槌",AA2),"V",),"X")="V",IFERROR(IF(FIND("下槌",AA2),"V",),"X")="V",),"空母天劍",IF(OR(IFERROR(IF(FIND("十字",AA2),"V",),"X")="V",IFERROR(IF(FIND("一字",AA2),"V",),"X")="V"),"空母十一", "空母蜻蜓"))), IF(AND(G2&gt;MAX(K2,N2), J2&gt;MIN(K2,N2),N2&gt;(MIN(G2,J2)+ABS(G2-J2)*65%),OR(IFERROR(IF(FIND("中紅K",AA2),"V",),"X")="V",IFERROR(IF(FIND("大紅K",AA2),"V",),"X")="V"),OR(IFERROR(IF(FIND("中黑K",Z2),"V",),"X")="V",IFERROR(IF(FIND("大黑K",Z2),"V",),"X")="V")),"多頭貫穿", IF(AND(J2&lt;MAX(K2,N2), G2&lt;MIN(K2,N2),N2&lt;(MAX(G2,J2)-ABS(G2-J2)*65%),OR(IFERROR(IF(FIND("中黑K",AA2),"V",),"X")="V",IFERROR(IF(FIND("大黑K",AA2),"V",),"X")="V"),OR(IFERROR(IF(FIND("中紅K",Z2),"V",),"X")="V",IFERROR(IF(FIND("大紅K",Z2),"V",),"X")="V")),"空頭貫穿", IF(AND(G2&lt;MAX(K2,N2), J2&gt;MIN(K2,N2), OR(IFERROR(IF(FIND("中紅K",AA2),"V",),"X")="V",IFERROR(IF(FIND("大紅K",AA2),"V",),"X")="V"),IFERROR(IF(FIND("紅",Z2),"V",),"X")="X"), IF(IFERROR(IF(FIND("黑K",Z2),"V",),"X")="V","多吞黑K", IF(OR(IFERROR(IF(FIND("墓碑",Z2),"V",),"X")="V",IFERROR(IF(FIND("天劍",Z2),"V",),"X")="V",IFERROR(IF(FIND("底槌",Z2),"V",),"X")="V",IFERROR(IF(FIND("下槌",Z2),"V",),"X")="V",),"多吞墓碑", IF(OR(IFERROR(IF(FIND("十字",Z2),"V",),"X")="V",IFERROR(IF(FIND("一字",Z2),"V",),"X")="V"),"多吞十一", "多吞蜻蜓"))), IF(AND(J2&gt;MAX(C2,F2),G2&lt;MIN(K2,N2), J2&lt;MAX(K2,N2), OR(IFERROR(IF(FIND("中黑K",AA2),"V",),"X")="V",IFERROR(IF(FIND("大黑K",AA2),"V",),"X")="V"),IFERROR(IF(FIND("黑",Z2),"V",),"X")="X"), IF(IFERROR(IF(FIND("紅K",Z2),"V",),"X")="V","空吞紅K", IF(OR(IFERROR(IF(FIND("T字",Z2),"V",),"X")="V",IFERROR(IF(FIND("蜻蜓",Z2),"V",),"X")="V",IFERROR(IF(FIND("頂槌",Z2),"V",),"X")="V",IFERROR(IF(FIND("上槌",Z2),"V",),"X")="V",),"空吞T字", IF(OR(IFERROR(IF(FIND("十字",Z2),"V",),"X")="V",IFERROR(IF(FIND("一字",Z2),"V",),"X")="V"),"空吞十一", "空吞天劍"))), IF(AND(J2&lt;MIN(K2,N2),G2&lt;MAX(K2,N2),G2&gt;MIN(K2,N2),OR(IFERROR(IF(FIND("中紅K",AA2),"V",),"X")="V",IFERROR(IF(FIND("大紅K",AA2),"V",),"X")="V"),IFERROR(IF(FIND("紅",Z2),"V",),"X")="X"),"旭日東昇", IF(AND(J2&gt;MAX(C2,F2),J2&gt;MAX(K2,N2),G2&gt;MIN(K2,N2),OR(IFERROR(IF(FIND("中黑K",AA2),"V",),"X")="V",IFERROR(IF(FIND("大黑K",AA2),"V",),"X")="V"),IFERROR(IF(FIND("黑",Z2),"V",),"X")="X"),"夜幕低垂", IF(AND(AND(MAX(K2,N2)&lt;MIN(G2,J2), MAX(K2,N2)&lt;MIN(C2,F2),IFERROR(IF(FIND("黑",Z2),"V",),"X")="V"),OR(IFERROR(IF(FIND("T字",AA2),"V",),"X")="V",IFERROR(IF(FIND("蜻蜓",AA2),"V",),"X")="V",IFERROR(IF(FIND("頂槌",AA2),"V",),"X")="V",IFERROR(IF(FIND("上槌",AA2),"V",),"X")="V")),"下阻線", IF(AND(AND(MIN(K2,N2)&gt;MAX(G2,J2), MIN(K2,N2)&gt;MAX(C2,F2), M2&lt;MIN(G2,J2),IFERROR(IF(FIND("紅",Z2),"V",),"X")="V"),OR(IFERROR(IF(FIND("T字",AA2),"V",),"X")="V",IFERROR(IF(FIND("蜻蜓",AA2),"V",),"X")="V",IFERROR(IF(FIND("頂槌",AA2),"V",),"X")="V",IFERROR(IF(FIND("上槌",AA2),"V",),"X")="V")),"吊首線", IF(MAX(G2,J2)&lt;MIN(K2,N2),"跳漲" &amp;AA2&amp;" "&amp;AB2&amp;", "&amp;AC2, IF(MIN(G2,J2)&gt;MAX(K2,N2),"跳跌" &amp;AA2&amp;" "&amp;AB2&amp;", "&amp;AC2, AA2&amp;" "&amp;AB2&amp;", "&amp;AC2))))))))))))))</f>
        <v>小黑K雙影 10%, 10%</v>
      </c>
      <c r="W2" s="87" t="str">
        <f>IF(COUNTA(Q2)=0,"尚無資料",IF(AND(Q2&lt;R2,S2&gt;T2),IF(AND(Q2&lt;20.5,R2&lt;20.5),"黃金交叉向上","交叉向上"),IF(AND(Q2&gt;R2,S2&lt;T2),IF(AND(Q2&gt;79.5,R2&gt;79.5),"死亡交叉向下","交叉向下"),IF(S2&gt;Q2,IF(AND((T2-R2)&lt;1,T2&gt;=S2),"即將交叉向上","KD向上"),IF(AND((T2-R2)&gt;1,S2&gt;=T2),"即將交叉向下","KD向下")))))</f>
        <v>KD向下</v>
      </c>
      <c r="X2" s="87" t="str">
        <f>IF(COUNTA(S2)=0,"尚無資料",IF(AND(S2&gt;79.5,T2&gt;79.5),"超買區",IF(OR(S2&gt;75,T2&gt;75),"靠近超買區",IF(AND(S2&lt;20.5,T2&lt;20.5),"超賣區",IF(OR(S2&lt;25,T2&lt;25),"靠近超賣區",IF(OR(S2&gt;50,T2&gt;50),"上徘徊區","下徘徊區"))))))</f>
        <v>靠近超賣區</v>
      </c>
      <c r="Y2" s="24" t="str">
        <f>IF(C2=F2, IF(AND(D2=E2,E2=F2),"一字線",IF(C2=D2,IF((D2-E2)/E2&lt;2.3%,"小T字",IF((D2-E2)/E2&lt;3.6%,"中T字","大T字")),IF(E2=F2,IF((D2-E2)/E2&lt;2.3%,"小墓碑",IF((D2-E2)/E2&lt;3.6%,"中墓碑","大墓碑")),IF(F2&gt;=(D2-((D2-E2)*35%)),IF((D2-E2)/E2&lt;2.3%,"小蜻蜓",IF((D2-E2)/E2&lt;3.6%,"中蜻蜓","大蜻蜓")),IF(C2&lt;=(E2+((D2-E2)*35%)),IF((D2-E2)/E2&lt;2.3%,"小天劍",IF((D2-E2)/E2&lt;3.6%,"中天劍","大天劍")),IF((D2-E2)/E2&lt;2.3%,"小十字",IF((D2-E2)/E2&lt;3.6%,"中十字","大十字"))))))),IF(F2&gt;C2, IF(AND(MAX(C2,F2)=D2,MIN(C2,F2)=E2), IF(OR(C2=F2,ABS(C2-F2)/MIN(C2,F2)&lt;0.15%),紅一字,IF(ABS(C2-F2)/MIN(C2,F2)&lt;2.3%,"小紅K",IF(ABS(C2-F2)/MIN(C2,F2)&lt;3.6%,"中紅K","大紅K"))), IF(SUM((D2-MAX(C2,F2))/(D2-E2), (MIN(C2,F2)-E2)/(D2-E2))&gt;=65%, IF((MIN(C2, F2)-E2)/(D2-E2)&gt;50%, IF(D2=MAX(C2,F2), IF((MIN(C2,F2)-E2)/(D2-E2)&gt;=85%, IF((D2-E2)/E2&lt;2.3%,"小紅T字",IF((D2-E2)/E2&lt;3.6%,"中紅T字","大紅T字")), IF((D2-E2)/E2&lt;2.3%,"小紅頂槌",IF((D2-E2)/E2&lt;3.6%,"中紅頂槌","大紅頂槌"))), IF(SUM((D2-MAX(C2,F2))/(D2-E2), (MIN(C2,F2)-E2)/(D2-E2))&gt;=85%, IF((D2-E2)/E2&lt;2.3%,"小紅蜻蜓",IF((D2-E2)/E2&lt;3.6%,"中紅蜻蜓","大紅蜻蜓")), IF((D2-E2)/E2&lt;2.3%,"小紅上槌",IF((D2-E2)/E2&lt;3.6%,"中紅上槌","大紅上槌")))), IF((D2-MAX(C2, F2))/(D2-E2)&gt;50%, IF(E2=MIN(C2,F2), IF((D2-MAX(C2,F2))/(D2-E2)&gt;=85%, IF((D2-E2)/E2&lt;2.3%,"小紅墓碑",IF((D2-E2)/E2&lt;3.6%,"中紅墓碑","大紅墓碑")), IF((D2-E2)/E2&lt;2.3%,"小紅底槌",IF((D2-E2)/E2&lt;3.6%,"中紅底槌","大紅底槌"))), IF(SUM((D2-MAX(C2,F2))/(D2-E2), (MIN(C2,F2)-E2)/(D2-E2))&gt;=85%, IF((D2-E2)/E2&lt;2.3%,"小紅天劍",IF((D2-E2)/E2&lt;3.6%,"中紅天劍","大紅天劍")), IF((D2-E2)/E2&lt;2.3%,"小紅下槌",IF((D2-E2)/E2&lt;3.6%,"中紅下槌","大紅下槌")))), IF(AND((D2-MAX(C2, F2))/(D2-E2)&gt;=32.5%,(MIN(C2, F2)-E2)/(D2-E2)&gt;=32.5%), IF(SUM((D2-MAX(C2,F2))/(D2-E2), (MIN(C2,F2)-E2)/(D2-E2))&gt;=85%, IF((D2-E2)/E2&lt;2.3%,"小紅十字",IF((D2-E2)/E2&lt;3.6%,"中紅十字","大紅十字")), IF((D2-E2)/E2&lt;2.3%,"小紅十槌",IF((D2-E2)/E2&lt;3.6%,"中紅十槌","大紅十槌"))), IF(D2=MAX(C2,F2), IF(ABS(C2-F2)/MIN(C2,F2)&lt;2.3%,"小紅K下影",IF(ABS(C2-F2)/MIN(C2,F2)&lt;3.6%,"中紅K下影","大紅K下影")), IF(E2=MIN(C2,F2), IF(ABS(C2-F2)/MIN(C2,F2)&lt;2.3%,"小紅K上影",IF(ABS(C2-F2)/MIN(C2,F2)&lt;3.6%,"中紅K上影","大紅K上影")), IF(ABS(C2-F2)/MIN(C2,F2)&lt;2.3%,"小紅K雙影",IF(ABS(C2-F2)/MIN(C2,F2)&lt;3.6%,"中紅K雙影","大紅K雙影"))))))), IF(D2=MAX(C2,F2), IF(ABS(C2-F2)/MIN(C2,F2)&lt;2.3%,"小紅K下影",IF(ABS(C2-F2)/MIN(C2,F2)&lt;3.6%,"中紅K下影","大紅K下影")), IF(E2=MIN(C2,F2), IF(ABS(C2-F2)/MIN(C2,F2)&lt;2.3%,"小紅K上影",IF(ABS(C2-F2)/MIN(C2,F2)&lt;3.6%,"中紅K上影","大紅K上影")), IF(ABS(C2-F2)/MIN(C2,F2)&lt;2.3%,"小紅K雙影",IF(ABS(C2-F2)/MIN(C2,F2)&lt;3.6%,"中紅K雙影","大紅K雙影")))))), IF(AND(MAX(C2,F2)=D2,MIN(C2,F2)=E2), IF(OR(C2=F2,ABS(C2-F2)/MIN(C2,F2)&lt;0.15%),黑一字,IF(ABS(C2-F2)/MIN(C2,F2)&lt;2.3%,"小黑K",IF(ABS(C2-F2)/MIN(C2,F2)&lt;3.6%,"中黑K","大黑K"))), IF(SUM((D2-MAX(C2,F2))/(D2-E2), (MIN(C2,F2)-E2)/(D2-E2))&gt;=65%, IF((MIN(C2, F2)-E2)/(D2-E2)&gt;50%, IF(D2=MAX(C2,F2), IF((MIN(C2,F2)-E2)/(D2-E2)&gt;=85%, IF((D2-E2)/E2&lt;2.3%,"小黑T字",IF((D2-E2)/E2&lt;3.6%,"中黑T字","大黑T字")), IF((D2-E2)/E2&lt;2.3%,"小黑頂槌",IF((D2-E2)/E2&lt;3.6%,"中黑頂槌","大黑頂槌"))), IF(SUM((D2-MAX(C2,F2))/(D2-E2), (MIN(C2,F2)-E2)/(D2-E2))&gt;=85%, IF((D2-E2)/E2&lt;2.3%,"小黑蜻蜓",IF((D2-E2)/E2&lt;3.6%,"中黑蜻蜓","大黑蜻蜓")), IF((D2-E2)/E2&lt;2.3%,"小黑上槌",IF((D2-E2)/E2&lt;3.6%,"中黑上槌","大黑上槌")))), IF((D2-MAX(C2, F2))/(D2-E2)&gt;50%, IF(E2=MIN(C2,F2), IF((D2-MAX(C2,F2))/(D2-E2)&gt;=85%, IF((D2-E2)/E2&lt;2.3%,"小黑墓碑",IF((D2-E2)/E2&lt;3.6%,"中黑墓碑","大黑墓碑")), IF((D2-E2)/E2&lt;2.3%,"小黑底槌",IF((D2-E2)/E2&lt;3.6%,"中黑底槌","大黑底槌"))), IF(SUM((D2-MAX(C2,F2))/(D2-E2), (MIN(C2,F2)-E2)/(D2-E2))&gt;=85%, IF((D2-E2)/E2&lt;2.3%,"小黑天劍",IF((D2-E2)/E2&lt;3.6%,"中黑天劍","大黑天劍")), IF((D2-E2)/E2&lt;2.3%,"小黑下槌",IF((D2-E2)/E2&lt;3.6%,"中黑下槌","大黑下槌")))), IF(AND((D2-MAX(C2, F2))/(D2-E2)&gt;=32.5%,(MIN(C2, F2)-E2)/(D2-E2)&gt;=32.5%), IF(SUM((D2-MAX(C2,F2))/(D2-E2), (MIN(C2,F2)-E2)/(D2-E2))&gt;=85%, IF((D2-E2)/E2&lt;2.3%,"小黑十字",IF((D2-E2)/E2&lt;3.6%,"中黑十字","大黑十字")), IF((D2-E2)/E2&lt;2.3%,"小黑十槌",IF((D2-E2)/E2&lt;3.6%,"中黑十槌","大黑十槌"))), IF(D2=MAX(C2,F2), IF(ABS(C2-F2)/MIN(C2,F2)&lt;2.3%,"小黑K下影",IF(ABS(C2-F2)/MIN(C2,F2)&lt;3.6%,"中黑K下影","大黑K下影")), IF(E2=MIN(C2,F2), IF(ABS(C2-F2)/MIN(C2,F2)&lt;2.3%,"小黑K上影",IF(ABS(C2-F2)/MIN(C2,F2)&lt;3.6%,"中黑K上影","大黑K上影")), IF(ABS(C2-F2)/MIN(C2,F2)&lt;2.3%,"小黑K雙影",IF(ABS(C2-F2)/MIN(C2,F2)&lt;3.6%,"中黑K雙影","大黑K雙影"))))))), IF(D2=MAX(C2,F2), IF(ABS(C2-F2)/MIN(C2,F2)&lt;2.3%,"小黑K下影",IF(ABS(C2-F2)/MIN(C2,F2)&lt;3.6%,"中黑K下影","大黑K下影")), IF(E2=MIN(C2,F2), IF(ABS(C2-F2)/MIN(C2,F2)&lt;2.3%,"小黑K上影",IF(ABS(C2-F2)/MIN(C2,F2)&lt;3.6%,"中黑K上影","大黑K上影")), IF(ABS(C2-F2)/MIN(C2,F2)&lt;2.3%,"小黑K雙影",IF(ABS(C2-F2)/MIN(C2,F2)&lt;3.6%,"中黑K雙影","大黑K雙影"))))))))</f>
        <v>小紅K雙影</v>
      </c>
      <c r="Z2" s="24" t="str">
        <f>IF(G2=J2, IF(AND(H2=I2,I2=J2),"一字線",IF(G2=H2,IF((H2-I2)/I2&lt;2.3%,"小T字",IF((H2-I2)/I2&lt;3.6%,"中T字","大T字")),IF(I2=J2,IF((H2-I2)/I2&lt;2.3%,"小墓碑",IF((H2-I2)/I2&lt;3.6%,"中墓碑","大墓碑")),IF(J2&gt;=(H2-((H2-I2)*35%)),IF((H2-I2)/I2&lt;2.3%,"小蜻蜓",IF((H2-I2)/I2&lt;3.6%,"中蜻蜓","大蜻蜓")),IF(G2&lt;=(I2+((H2-I2)*35%)),IF((H2-I2)/I2&lt;2.3%,"小天劍",IF((H2-I2)/I2&lt;3.6%,"中天劍","大天劍")),IF((H2-I2)/I2&lt;2.3%,"小十字",IF((H2-I2)/I2&lt;3.6%,"中十字","大十字"))))))),IF(J2&gt;G2, IF(AND(MAX(G2,J2)=H2,MIN(G2,J2)=I2), IF(OR(G2=J2,ABS(G2-J2)/MIN(G2,J2)&lt;0.15%),紅一字,IF(ABS(G2-J2)/MIN(G2,J2)&lt;2.3%,"小紅K",IF(ABS(G2-J2)/MIN(G2,J2)&lt;3.6%,"中紅K","大紅K"))), IF(SUM((H2-MAX(G2,J2))/(H2-I2), (MIN(G2,J2)-I2)/(H2-I2))&gt;=65%, IF((MIN(G2, J2)-I2)/(H2-I2)&gt;50%, IF(H2=MAX(G2,J2), IF((MIN(G2,J2)-I2)/(H2-I2)&gt;=85%, IF((H2-I2)/I2&lt;2.3%,"小紅T字",IF((H2-I2)/I2&lt;3.6%,"中紅T字","大紅T字")), IF((H2-I2)/I2&lt;2.3%,"小紅頂槌",IF((H2-I2)/I2&lt;3.6%,"中紅頂槌","大紅頂槌"))), IF(SUM((H2-MAX(G2,J2))/(H2-I2), (MIN(G2,J2)-I2)/(H2-I2))&gt;=85%, IF((H2-I2)/I2&lt;2.3%,"小紅蜻蜓",IF((H2-I2)/I2&lt;3.6%,"中紅蜻蜓","大紅蜻蜓")), IF((H2-I2)/I2&lt;2.3%,"小紅上槌",IF((H2-I2)/I2&lt;3.6%,"中紅上槌","大紅上槌")))), IF((H2-MAX(G2, J2))/(H2-I2)&gt;50%, IF(I2=MIN(G2,J2), IF((H2-MAX(G2,J2))/(H2-I2)&gt;=85%, IF((H2-I2)/I2&lt;2.3%,"小紅墓碑",IF((H2-I2)/I2&lt;3.6%,"中紅墓碑","大紅墓碑")), IF((H2-I2)/I2&lt;2.3%,"小紅底槌",IF((H2-I2)/I2&lt;3.6%,"中紅底槌","大紅底槌"))), IF(SUM((H2-MAX(G2,J2))/(H2-I2), (MIN(G2,J2)-I2)/(H2-I2))&gt;=85%, IF((H2-I2)/I2&lt;2.3%,"小紅天劍",IF((H2-I2)/I2&lt;3.6%,"中紅天劍","大紅天劍")), IF((H2-I2)/I2&lt;2.3%,"小紅下槌",IF((H2-I2)/I2&lt;3.6%,"中紅下槌","大紅下槌")))), IF(AND((H2-MAX(G2, J2))/(H2-I2)&gt;=32.5%,(MIN(G2, J2)-I2)/(H2-I2)&gt;=32.5%), IF(SUM((H2-MAX(G2,J2))/(H2-I2), (MIN(G2,J2)-I2)/(H2-I2))&gt;=85%, IF((H2-I2)/I2&lt;2.3%,"小紅十字",IF((H2-I2)/I2&lt;3.6%,"中紅十字","大紅十字")), IF((H2-I2)/I2&lt;2.3%,"小紅十槌",IF((H2-I2)/I2&lt;3.6%,"中紅十槌","大紅十槌"))), IF(H2=MAX(G2,J2), IF(ABS(G2-J2)/MIN(G2,J2)&lt;2.3%,"小紅K下影",IF(ABS(G2-J2)/MIN(G2,J2)&lt;3.6%,"中紅K下影","大紅K下影")), IF(I2=MIN(G2,J2), IF(ABS(G2-J2)/MIN(G2,J2)&lt;2.3%,"小紅K上影",IF(ABS(G2-J2)/MIN(G2,J2)&lt;3.6%,"中紅K上影","大紅K上影")), IF(ABS(G2-J2)/MIN(G2,J2)&lt;2.3%,"小紅K雙影",IF(ABS(G2-J2)/MIN(G2,J2)&lt;3.6%,"中紅K雙影","大紅K雙影"))))))), IF(H2=MAX(G2,J2), IF(ABS(G2-J2)/MIN(G2,J2)&lt;2.3%,"小紅K下影",IF(ABS(G2-J2)/MIN(G2,J2)&lt;3.6%,"中紅K下影","大紅K下影")), IF(I2=MIN(G2,J2), IF(ABS(G2-J2)/MIN(G2,J2)&lt;2.3%,"小紅K上影",IF(ABS(G2-J2)/MIN(G2,J2)&lt;3.6%,"中紅K上影","大紅K上影")), IF(ABS(G2-J2)/MIN(G2,J2)&lt;2.3%,"小紅K雙影",IF(ABS(G2-J2)/MIN(G2,J2)&lt;3.6%,"中紅K雙影","大紅K雙影")))))), IF(AND(MAX(G2,J2)=H2,MIN(G2,J2)=I2), IF(OR(G2=J2,ABS(G2-J2)/MIN(G2,J2)&lt;0.15%),黑一字,IF(ABS(G2-J2)/MIN(G2,J2)&lt;2.3%,"小黑K",IF(ABS(G2-J2)/MIN(G2,J2)&lt;3.6%,"中黑K","大黑K"))), IF(SUM((H2-MAX(G2,J2))/(H2-I2), (MIN(G2,J2)-I2)/(H2-I2))&gt;=65%, IF((MIN(G2, J2)-I2)/(H2-I2)&gt;50%, IF(H2=MAX(G2,J2), IF((MIN(G2,J2)-I2)/(H2-I2)&gt;=85%, IF((H2-I2)/I2&lt;2.3%,"小黑T字",IF((H2-I2)/I2&lt;3.6%,"中黑T字","大黑T字")), IF((H2-I2)/I2&lt;2.3%,"小黑頂槌",IF((H2-I2)/I2&lt;3.6%,"中黑頂槌","大黑頂槌"))), IF(SUM((H2-MAX(G2,J2))/(H2-I2), (MIN(G2,J2)-I2)/(H2-I2))&gt;=85%, IF((H2-I2)/I2&lt;2.3%,"小黑蜻蜓",IF((H2-I2)/I2&lt;3.6%,"中黑蜻蜓","大黑蜻蜓")), IF((H2-I2)/I2&lt;2.3%,"小黑上槌",IF((H2-I2)/I2&lt;3.6%,"中黑上槌","大黑上槌")))), IF((H2-MAX(G2, J2))/(H2-I2)&gt;50%, IF(I2=MIN(G2,J2), IF((H2-MAX(G2,J2))/(H2-I2)&gt;=85%, IF((H2-I2)/I2&lt;2.3%,"小黑墓碑",IF((H2-I2)/I2&lt;3.6%,"中黑墓碑","大黑墓碑")), IF((H2-I2)/I2&lt;2.3%,"小黑底槌",IF((H2-I2)/I2&lt;3.6%,"中黑底槌","大黑底槌"))), IF(SUM((H2-MAX(G2,J2))/(H2-I2), (MIN(G2,J2)-I2)/(H2-I2))&gt;=85%, IF((H2-I2)/I2&lt;2.3%,"小黑天劍",IF((H2-I2)/I2&lt;3.6%,"中黑天劍","大黑天劍")), IF((H2-I2)/I2&lt;2.3%,"小黑下槌",IF((H2-I2)/I2&lt;3.6%,"中黑下槌","大黑下槌")))), IF(AND((H2-MAX(G2, J2))/(H2-I2)&gt;=32.5%,(MIN(G2, J2)-I2)/(H2-I2)&gt;=32.5%), IF(SUM((H2-MAX(G2,J2))/(H2-I2), (MIN(G2,J2)-I2)/(H2-I2))&gt;=85%, IF((H2-I2)/I2&lt;2.3%,"小黑十字",IF((H2-I2)/I2&lt;3.6%,"中黑十字","大黑十字")), IF((H2-I2)/I2&lt;2.3%,"小黑十槌",IF((H2-I2)/I2&lt;3.6%,"中黑十槌","大黑十槌"))), IF(H2=MAX(G2,J2), IF(ABS(G2-J2)/MIN(G2,J2)&lt;2.3%,"小黑K下影",IF(ABS(G2-J2)/MIN(G2,J2)&lt;3.6%,"中黑K下影","大黑K下影")), IF(I2=MIN(G2,J2), IF(ABS(G2-J2)/MIN(G2,J2)&lt;2.3%,"小黑K上影",IF(ABS(G2-J2)/MIN(G2,J2)&lt;3.6%,"中黑K上影","大黑K上影")), IF(ABS(G2-J2)/MIN(G2,J2)&lt;2.3%,"小黑K雙影",IF(ABS(G2-J2)/MIN(G2,J2)&lt;3.6%,"中黑K雙影","大黑K雙影"))))))), IF(H2=MAX(G2,J2), IF(ABS(G2-J2)/MIN(G2,J2)&lt;2.3%,"小黑K下影",IF(ABS(G2-J2)/MIN(G2,J2)&lt;3.6%,"中黑K下影","大黑K下影")), IF(I2=MIN(G2,J2), IF(ABS(G2-J2)/MIN(G2,J2)&lt;2.3%,"小黑K上影",IF(ABS(G2-J2)/MIN(G2,J2)&lt;3.6%,"中黑K上影","大黑K上影")), IF(ABS(G2-J2)/MIN(G2,J2)&lt;2.3%,"小黑K雙影",IF(ABS(G2-J2)/MIN(G2,J2)&lt;3.6%,"中黑K雙影","大黑K雙影"))))))))</f>
        <v>小黑K雙影</v>
      </c>
      <c r="AA2" s="24" t="str">
        <f>IF(K2=N2, IF(AND(L2=M2,M2=N2),"一字線",IF(K2=L2,IF((L2-M2)/M2&lt;2.3%,"小T字",IF((L2-M2)/M2&lt;3.6%,"中T字","大T字")),IF(M2=N2,IF((L2-M2)/M2&lt;2.3%,"小墓碑",IF((L2-M2)/M2&lt;3.6%,"中墓碑","大墓碑")),IF(N2&gt;=(L2-((L2-M2)*35%)),IF((L2-M2)/M2&lt;2.3%,"小蜻蜓",IF((L2-M2)/M2&lt;3.6%,"中蜻蜓","大蜻蜓")),IF(K2&lt;=(M2+((L2-M2)*35%)),IF((L2-M2)/M2&lt;2.3%,"小天劍",IF((L2-M2)/M2&lt;3.6%,"中天劍","大天劍")),IF((L2-M2)/M2&lt;2.3%,"小十字",IF((L2-M2)/M2&lt;3.6%,"中十字","大十字"))))))),IF(N2&gt;K2, IF(AND(MAX(K2,N2)=L2,MIN(K2,N2)=M2), IF(OR(K2=N2,ABS(K2-N2)/MIN(K2,N2)&lt;0.15%),紅一字,IF(ABS(K2-N2)/MIN(K2,N2)&lt;2.3%,"小紅K",IF(ABS(K2-N2)/MIN(K2,N2)&lt;3.6%,"中紅K","大紅K"))), IF(SUM((L2-MAX(K2,N2))/(L2-M2), (MIN(K2,N2)-M2)/(L2-M2))&gt;=65%, IF((MIN(K2, N2)-M2)/(L2-M2)&gt;50%, IF(L2=MAX(K2,N2), IF((MIN(K2,N2)-M2)/(L2-M2)&gt;=85%, IF((L2-M2)/M2&lt;2.3%,"小紅T字",IF((L2-M2)/M2&lt;3.6%,"中紅T字","大紅T字")), IF((L2-M2)/M2&lt;2.3%,"小紅頂槌",IF((L2-M2)/M2&lt;3.6%,"中紅頂槌","大紅頂槌"))), IF(SUM((L2-MAX(K2,N2))/(L2-M2), (MIN(K2,N2)-M2)/(L2-M2))&gt;=85%, IF((L2-M2)/M2&lt;2.3%,"小紅蜻蜓",IF((L2-M2)/M2&lt;3.6%,"中紅蜻蜓","大紅蜻蜓")), IF((L2-M2)/M2&lt;2.3%,"小紅上槌",IF((L2-M2)/M2&lt;3.6%,"中紅上槌","大紅上槌")))), IF((L2-MAX(K2, N2))/(L2-M2)&gt;50%, IF(M2=MIN(K2,N2), IF((L2-MAX(K2,N2))/(L2-M2)&gt;=85%, IF((L2-M2)/M2&lt;2.3%,"小紅墓碑",IF((L2-M2)/M2&lt;3.6%,"中紅墓碑","大紅墓碑")), IF((L2-M2)/M2&lt;2.3%,"小紅底槌",IF((L2-M2)/M2&lt;3.6%,"中紅底槌","大紅底槌"))), IF(SUM((L2-MAX(K2,N2))/(L2-M2), (MIN(K2,N2)-M2)/(L2-M2))&gt;=85%, IF((L2-M2)/M2&lt;2.3%,"小紅天劍",IF((L2-M2)/M2&lt;3.6%,"中紅天劍","大紅天劍")), IF((L2-M2)/M2&lt;2.3%,"小紅下槌",IF((L2-M2)/M2&lt;3.6%,"中紅下槌","大紅下槌")))), IF(AND((L2-MAX(K2, N2))/(L2-M2)&gt;=32.5%,(MIN(K2, N2)-M2)/(L2-M2)&gt;=32.5%), IF(SUM((L2-MAX(K2,N2))/(L2-M2), (MIN(K2,N2)-M2)/(L2-M2))&gt;=85%, IF((L2-M2)/M2&lt;2.3%,"小紅十字",IF((L2-M2)/M2&lt;3.6%,"中紅十字","大紅十字")), IF((L2-M2)/M2&lt;2.3%,"小紅十槌",IF((L2-M2)/M2&lt;3.6%,"中紅十槌","大紅十槌"))), IF(L2=MAX(K2,N2), IF(ABS(K2-N2)/MIN(K2,N2)&lt;2.3%,"小紅K下影",IF(ABS(K2-N2)/MIN(K2,N2)&lt;3.6%,"中紅K下影","大紅K下影")), IF(M2=MIN(K2,N2), IF(ABS(K2-N2)/MIN(K2,N2)&lt;2.3%,"小紅K上影",IF(ABS(K2-N2)/MIN(K2,N2)&lt;3.6%,"中紅K上影","大紅K上影")), IF(ABS(K2-N2)/MIN(K2,N2)&lt;2.3%,"小紅K雙影",IF(ABS(K2-N2)/MIN(K2,N2)&lt;3.6%,"中紅K雙影","大紅K雙影"))))))), IF(L2=MAX(K2,N2), IF(ABS(K2-N2)/MIN(K2,N2)&lt;2.3%,"小紅K下影",IF(ABS(K2-N2)/MIN(K2,N2)&lt;3.6%,"中紅K下影","大紅K下影")), IF(M2=MIN(K2,N2), IF(ABS(K2-N2)/MIN(K2,N2)&lt;2.3%,"小紅K上影",IF(ABS(K2-N2)/MIN(K2,N2)&lt;3.6%,"中紅K上影","大紅K上影")), IF(ABS(K2-N2)/MIN(K2,N2)&lt;2.3%,"小紅K雙影",IF(ABS(K2-N2)/MIN(K2,N2)&lt;3.6%,"中紅K雙影","大紅K雙影")))))), IF(AND(MAX(K2,N2)=L2,MIN(K2,N2)=M2), IF(OR(K2=N2,ABS(K2-N2)/MIN(K2,N2)&lt;0.15%),黑一字,IF(ABS(K2-N2)/MIN(K2,N2)&lt;2.3%,"小黑K",IF(ABS(K2-N2)/MIN(K2,N2)&lt;3.6%,"中黑K","大黑K"))), IF(SUM((L2-MAX(K2,N2))/(L2-M2), (MIN(K2,N2)-M2)/(L2-M2))&gt;=65%, IF((MIN(K2, N2)-M2)/(L2-M2)&gt;50%, IF(L2=MAX(K2,N2), IF((MIN(K2,N2)-M2)/(L2-M2)&gt;=85%, IF((L2-M2)/M2&lt;2.3%,"小黑T字",IF((L2-M2)/M2&lt;3.6%,"中黑T字","大黑T字")), IF((L2-M2)/M2&lt;2.3%,"小黑頂槌",IF((L2-M2)/M2&lt;3.6%,"中黑頂槌","大黑頂槌"))), IF(SUM((L2-MAX(K2,N2))/(L2-M2), (MIN(K2,N2)-M2)/(L2-M2))&gt;=85%, IF((L2-M2)/M2&lt;2.3%,"小黑蜻蜓",IF((L2-M2)/M2&lt;3.6%,"中黑蜻蜓","大黑蜻蜓")), IF((L2-M2)/M2&lt;2.3%,"小黑上槌",IF((L2-M2)/M2&lt;3.6%,"中黑上槌","大黑上槌")))), IF((L2-MAX(K2, N2))/(L2-M2)&gt;50%, IF(M2=MIN(K2,N2), IF((L2-MAX(K2,N2))/(L2-M2)&gt;=85%, IF((L2-M2)/M2&lt;2.3%,"小黑墓碑",IF((L2-M2)/M2&lt;3.6%,"中黑墓碑","大黑墓碑")), IF((L2-M2)/M2&lt;2.3%,"小黑底槌",IF((L2-M2)/M2&lt;3.6%,"中黑底槌","大黑底槌"))), IF(SUM((L2-MAX(K2,N2))/(L2-M2), (MIN(K2,N2)-M2)/(L2-M2))&gt;=85%, IF((L2-M2)/M2&lt;2.3%,"小黑天劍",IF((L2-M2)/M2&lt;3.6%,"中黑天劍","大黑天劍")), IF((L2-M2)/M2&lt;2.3%,"小黑下槌",IF((L2-M2)/M2&lt;3.6%,"中黑下槌","大黑下槌")))), IF(AND((L2-MAX(K2, N2))/(L2-M2)&gt;=32.5%,(MIN(K2, N2)-M2)/(L2-M2)&gt;=32.5%), IF(SUM((L2-MAX(K2,N2))/(L2-M2), (MIN(K2,N2)-M2)/(L2-M2))&gt;=85%, IF((L2-M2)/M2&lt;2.3%,"小黑十字",IF((L2-M2)/M2&lt;3.6%,"中黑十字","大黑十字")), IF((L2-M2)/M2&lt;2.3%,"小黑十槌",IF((L2-M2)/M2&lt;3.6%,"中黑十槌","大黑十槌"))), IF(L2=MAX(K2,N2), IF(ABS(K2-N2)/MIN(K2,N2)&lt;2.3%,"小黑K下影",IF(ABS(K2-N2)/MIN(K2,N2)&lt;3.6%,"中黑K下影","大黑K下影")), IF(M2=MIN(K2,N2), IF(ABS(K2-N2)/MIN(K2,N2)&lt;2.3%,"小黑K上影",IF(ABS(K2-N2)/MIN(K2,N2)&lt;3.6%,"中黑K上影","大黑K上影")), IF(ABS(K2-N2)/MIN(K2,N2)&lt;2.3%,"小黑K雙影",IF(ABS(K2-N2)/MIN(K2,N2)&lt;3.6%,"中黑K雙影","大黑K雙影"))))))), IF(L2=MAX(K2,N2), IF(ABS(K2-N2)/MIN(K2,N2)&lt;2.3%,"小黑K下影",IF(ABS(K2-N2)/MIN(K2,N2)&lt;3.6%,"中黑K下影","大黑K下影")), IF(M2=MIN(K2,N2), IF(ABS(K2-N2)/MIN(K2,N2)&lt;2.3%,"小黑K上影",IF(ABS(K2-N2)/MIN(K2,N2)&lt;3.6%,"中黑K上影","大黑K上影")), IF(ABS(K2-N2)/MIN(K2,N2)&lt;2.3%,"小黑K雙影",IF(ABS(K2-N2)/MIN(K2,N2)&lt;3.6%,"中黑K雙影","大黑K雙影"))))))))</f>
        <v>小黑K雙影</v>
      </c>
      <c r="AB2" s="24" t="str">
        <f>IF(AA2="一字線",0&amp;"%",ROUND((L2-MAX(K2,N2))/(L2-M2),1)*100&amp;"%")</f>
        <v>10%</v>
      </c>
      <c r="AC2" s="24" t="str">
        <f>IF(AA2="一字線",0&amp;"%",ROUND((MIN(K2, N2)-M2)/(L2-M2),1) *100&amp;"%")</f>
        <v>10%</v>
      </c>
    </row>
    <row r="3" spans="1:30" s="169" customFormat="1">
      <c r="A3" s="24"/>
      <c r="B3" s="24"/>
      <c r="C3" s="57"/>
      <c r="D3" s="57"/>
      <c r="E3" s="57"/>
      <c r="F3" s="57"/>
      <c r="G3" s="57"/>
      <c r="H3" s="57"/>
      <c r="I3" s="57"/>
      <c r="J3" s="57"/>
      <c r="K3" s="57"/>
      <c r="L3" s="57"/>
      <c r="M3" s="57"/>
      <c r="N3" s="57"/>
      <c r="O3" s="57"/>
      <c r="P3" s="57"/>
      <c r="Q3" s="57"/>
      <c r="R3" s="57"/>
      <c r="S3" s="57"/>
      <c r="T3" s="57"/>
      <c r="U3" s="77"/>
      <c r="V3" s="24"/>
      <c r="Y3" s="24"/>
      <c r="Z3" s="24"/>
      <c r="AA3" s="24"/>
      <c r="AB3" s="24"/>
      <c r="AC3" s="24"/>
    </row>
    <row r="4" spans="1:30" s="169" customFormat="1">
      <c r="A4" s="24"/>
      <c r="B4" s="24"/>
      <c r="C4" s="57"/>
      <c r="D4" s="57"/>
      <c r="E4" s="57"/>
      <c r="F4" s="57"/>
      <c r="G4" s="57"/>
      <c r="H4" s="57"/>
      <c r="I4" s="57"/>
      <c r="J4" s="57"/>
      <c r="K4" s="57"/>
      <c r="L4" s="57"/>
      <c r="M4" s="57"/>
      <c r="N4" s="57"/>
      <c r="O4" s="57"/>
      <c r="P4" s="57"/>
      <c r="Q4" s="57"/>
      <c r="R4" s="57"/>
      <c r="S4" s="57"/>
      <c r="T4" s="57"/>
      <c r="U4" s="77"/>
      <c r="V4" s="24"/>
      <c r="Y4" s="24"/>
      <c r="Z4" s="24"/>
      <c r="AA4" s="24"/>
      <c r="AB4" s="24"/>
      <c r="AC4" s="24"/>
    </row>
    <row r="5" spans="1:30" s="169" customFormat="1">
      <c r="A5" s="24"/>
      <c r="B5" s="24"/>
      <c r="C5" s="57"/>
      <c r="D5" s="57"/>
      <c r="E5" s="57"/>
      <c r="F5" s="57"/>
      <c r="G5" s="57"/>
      <c r="H5" s="57"/>
      <c r="I5" s="57"/>
      <c r="J5" s="57"/>
      <c r="K5" s="57"/>
      <c r="L5" s="57"/>
      <c r="M5" s="57"/>
      <c r="N5" s="57"/>
      <c r="O5" s="57"/>
      <c r="P5" s="57"/>
      <c r="Q5" s="57"/>
      <c r="R5" s="57"/>
      <c r="S5" s="57"/>
      <c r="T5" s="57"/>
      <c r="U5" s="77"/>
      <c r="V5" s="24"/>
      <c r="Y5" s="24"/>
      <c r="Z5" s="24"/>
      <c r="AA5" s="24"/>
      <c r="AB5" s="24"/>
      <c r="AC5" s="24"/>
      <c r="AD5" s="169" t="s">
        <v>4622</v>
      </c>
    </row>
    <row r="6" spans="1:30" s="169" customFormat="1">
      <c r="A6" s="24"/>
      <c r="B6" s="24"/>
      <c r="C6" s="57"/>
      <c r="D6" s="57"/>
      <c r="E6" s="57"/>
      <c r="F6" s="57"/>
      <c r="G6" s="57"/>
      <c r="H6" s="57"/>
      <c r="I6" s="57"/>
      <c r="J6" s="57"/>
      <c r="K6" s="57"/>
      <c r="L6" s="57"/>
      <c r="M6" s="57"/>
      <c r="N6" s="57"/>
      <c r="O6" s="57"/>
      <c r="P6" s="57"/>
      <c r="Q6" s="57"/>
      <c r="R6" s="57"/>
      <c r="S6" s="57"/>
      <c r="T6" s="57"/>
      <c r="U6" s="77"/>
      <c r="V6" s="24"/>
      <c r="Y6" s="24"/>
      <c r="Z6" s="24"/>
      <c r="AA6" s="24"/>
      <c r="AB6" s="24"/>
      <c r="AC6" s="24"/>
      <c r="AD6" s="169">
        <f ca="1">NETWORKDAYS(EOMONTH(TODAY(),-1),TODAY(),假日表!A:A)/NETWORKDAYS(EOMONTH(TODAY(),-1)+1,EOMONTH(TODAY(),0),假日表!A:A)</f>
        <v>0.81818181818181823</v>
      </c>
    </row>
    <row r="7" spans="1:30" s="169" customFormat="1">
      <c r="A7" s="24"/>
      <c r="B7" s="24"/>
      <c r="C7" s="57"/>
      <c r="D7" s="57"/>
      <c r="E7" s="57"/>
      <c r="F7" s="57"/>
      <c r="G7" s="57"/>
      <c r="H7" s="57"/>
      <c r="I7" s="57"/>
      <c r="J7" s="57"/>
      <c r="K7" s="57"/>
      <c r="L7" s="57"/>
      <c r="M7" s="57"/>
      <c r="N7" s="57"/>
      <c r="O7" s="57"/>
      <c r="P7" s="57"/>
      <c r="Q7" s="57"/>
      <c r="R7" s="57"/>
      <c r="S7" s="57"/>
      <c r="T7" s="57"/>
      <c r="U7" s="77"/>
      <c r="V7" s="24"/>
      <c r="Y7" s="24"/>
      <c r="Z7" s="24"/>
      <c r="AA7" s="24"/>
      <c r="AB7" s="24"/>
      <c r="AC7" s="24"/>
    </row>
    <row r="8" spans="1:30" s="169" customFormat="1">
      <c r="A8" s="24"/>
      <c r="B8" s="24"/>
      <c r="C8" s="57"/>
      <c r="D8" s="57"/>
      <c r="E8" s="57"/>
      <c r="F8" s="57"/>
      <c r="G8" s="57"/>
      <c r="H8" s="57"/>
      <c r="I8" s="57"/>
      <c r="J8" s="57"/>
      <c r="K8" s="57"/>
      <c r="L8" s="57"/>
      <c r="M8" s="57"/>
      <c r="N8" s="57"/>
      <c r="O8" s="57"/>
      <c r="P8" s="57"/>
      <c r="Q8" s="57"/>
      <c r="R8" s="57"/>
      <c r="S8" s="57"/>
      <c r="T8" s="57"/>
      <c r="U8" s="77"/>
      <c r="V8" s="24"/>
      <c r="Y8" s="24"/>
      <c r="Z8" s="24"/>
      <c r="AA8" s="24"/>
      <c r="AB8" s="24"/>
      <c r="AC8" s="24"/>
      <c r="AD8" s="169" t="s">
        <v>4623</v>
      </c>
    </row>
    <row r="9" spans="1:30" s="169" customFormat="1">
      <c r="A9" s="24"/>
      <c r="B9" s="24"/>
      <c r="C9" s="57"/>
      <c r="D9" s="57"/>
      <c r="E9" s="57"/>
      <c r="F9" s="57"/>
      <c r="G9" s="57"/>
      <c r="H9" s="57"/>
      <c r="I9" s="57"/>
      <c r="J9" s="57"/>
      <c r="K9" s="57"/>
      <c r="L9" s="57"/>
      <c r="M9" s="57"/>
      <c r="N9" s="57"/>
      <c r="O9" s="57"/>
      <c r="P9" s="57"/>
      <c r="Q9" s="57"/>
      <c r="R9" s="57"/>
      <c r="S9" s="57"/>
      <c r="T9" s="57"/>
      <c r="U9" s="77"/>
      <c r="V9" s="24"/>
      <c r="Y9" s="24"/>
      <c r="Z9" s="24"/>
      <c r="AA9" s="24"/>
      <c r="AB9" s="24"/>
      <c r="AC9" s="24"/>
      <c r="AD9" s="169">
        <f ca="1">NETWORKDAYS(EOMONTH(TODAY(),-1),TODAY(),假日表!A:A)</f>
        <v>18</v>
      </c>
    </row>
    <row r="10" spans="1:30" s="169" customFormat="1">
      <c r="A10" s="24"/>
      <c r="B10" s="24"/>
      <c r="C10" s="57"/>
      <c r="D10" s="57"/>
      <c r="E10" s="57"/>
      <c r="F10" s="57"/>
      <c r="G10" s="57"/>
      <c r="H10" s="57"/>
      <c r="I10" s="57"/>
      <c r="J10" s="57"/>
      <c r="K10" s="57"/>
      <c r="L10" s="57"/>
      <c r="M10" s="57"/>
      <c r="N10" s="57"/>
      <c r="O10" s="57"/>
      <c r="P10" s="57"/>
      <c r="Q10" s="57"/>
      <c r="R10" s="57"/>
      <c r="S10" s="57"/>
      <c r="T10" s="57"/>
      <c r="U10" s="77"/>
      <c r="V10" s="24"/>
      <c r="Y10" s="24"/>
      <c r="Z10" s="24"/>
      <c r="AA10" s="24"/>
      <c r="AB10" s="24"/>
      <c r="AC10" s="24"/>
    </row>
    <row r="11" spans="1:30" s="169" customFormat="1">
      <c r="A11" s="24"/>
      <c r="B11" s="24"/>
      <c r="C11" s="57"/>
      <c r="D11" s="57"/>
      <c r="E11" s="57"/>
      <c r="F11" s="57"/>
      <c r="G11" s="57"/>
      <c r="H11" s="57"/>
      <c r="I11" s="57"/>
      <c r="J11" s="57"/>
      <c r="K11" s="57"/>
      <c r="L11" s="57"/>
      <c r="M11" s="57"/>
      <c r="N11" s="57"/>
      <c r="O11" s="57"/>
      <c r="P11" s="57"/>
      <c r="Q11" s="57"/>
      <c r="R11" s="57"/>
      <c r="S11" s="57"/>
      <c r="T11" s="57"/>
      <c r="U11" s="77"/>
      <c r="V11" s="24"/>
      <c r="Y11" s="24"/>
      <c r="Z11" s="24"/>
      <c r="AA11" s="24"/>
      <c r="AB11" s="24"/>
      <c r="AC11" s="24"/>
      <c r="AD11" s="169" t="s">
        <v>4624</v>
      </c>
    </row>
    <row r="12" spans="1:30" s="169" customFormat="1">
      <c r="A12" s="24"/>
      <c r="B12" s="24"/>
      <c r="C12" s="57"/>
      <c r="D12" s="57"/>
      <c r="E12" s="57"/>
      <c r="F12" s="57"/>
      <c r="G12" s="57"/>
      <c r="H12" s="57"/>
      <c r="I12" s="57"/>
      <c r="J12" s="57"/>
      <c r="K12" s="57"/>
      <c r="L12" s="57"/>
      <c r="M12" s="57"/>
      <c r="N12" s="57"/>
      <c r="O12" s="57"/>
      <c r="P12" s="57"/>
      <c r="Q12" s="57"/>
      <c r="R12" s="57"/>
      <c r="S12" s="57"/>
      <c r="T12" s="57"/>
      <c r="U12" s="77"/>
      <c r="V12" s="24"/>
      <c r="Y12" s="24"/>
      <c r="Z12" s="24"/>
      <c r="AA12" s="24"/>
      <c r="AB12" s="24"/>
      <c r="AC12" s="24"/>
      <c r="AD12" s="169">
        <f ca="1">NETWORKDAYS(EOMONTH(TODAY(),-2)+1,EOMONTH(TODAY(),-1),假日表!A:A)</f>
        <v>21</v>
      </c>
    </row>
    <row r="13" spans="1:30" s="169" customFormat="1">
      <c r="A13" s="24"/>
      <c r="B13" s="24"/>
      <c r="C13" s="57"/>
      <c r="D13" s="57"/>
      <c r="E13" s="57"/>
      <c r="F13" s="57"/>
      <c r="G13" s="57"/>
      <c r="H13" s="57"/>
      <c r="I13" s="57"/>
      <c r="J13" s="57"/>
      <c r="K13" s="57"/>
      <c r="L13" s="57"/>
      <c r="M13" s="57"/>
      <c r="N13" s="57"/>
      <c r="O13" s="57"/>
      <c r="P13" s="57"/>
      <c r="Q13" s="57"/>
      <c r="R13" s="57"/>
      <c r="S13" s="57"/>
      <c r="T13" s="57"/>
      <c r="U13" s="77"/>
      <c r="V13" s="24"/>
      <c r="Y13" s="24"/>
      <c r="Z13" s="24"/>
      <c r="AA13" s="24"/>
      <c r="AB13" s="24"/>
      <c r="AC13" s="24"/>
    </row>
    <row r="14" spans="1:30" s="169" customFormat="1">
      <c r="A14" s="24"/>
      <c r="B14" s="24"/>
      <c r="C14" s="57"/>
      <c r="D14" s="57"/>
      <c r="E14" s="57"/>
      <c r="F14" s="57"/>
      <c r="G14" s="57"/>
      <c r="H14" s="57"/>
      <c r="I14" s="57"/>
      <c r="J14" s="57"/>
      <c r="K14" s="57"/>
      <c r="L14" s="57"/>
      <c r="M14" s="57"/>
      <c r="N14" s="57"/>
      <c r="O14" s="57"/>
      <c r="P14" s="57"/>
      <c r="Q14" s="57"/>
      <c r="R14" s="57"/>
      <c r="S14" s="57"/>
      <c r="T14" s="57"/>
      <c r="U14" s="77"/>
      <c r="V14" s="24"/>
      <c r="Y14" s="24"/>
      <c r="Z14" s="24"/>
      <c r="AA14" s="24"/>
      <c r="AB14" s="24"/>
      <c r="AC14" s="24"/>
    </row>
    <row r="15" spans="1:30" s="169" customFormat="1">
      <c r="A15" s="24"/>
      <c r="B15" s="24"/>
      <c r="C15" s="57"/>
      <c r="D15" s="57"/>
      <c r="E15" s="57"/>
      <c r="F15" s="57"/>
      <c r="G15" s="57"/>
      <c r="H15" s="57"/>
      <c r="I15" s="57"/>
      <c r="J15" s="57"/>
      <c r="K15" s="57"/>
      <c r="L15" s="57"/>
      <c r="M15" s="57"/>
      <c r="N15" s="57"/>
      <c r="O15" s="57"/>
      <c r="P15" s="57"/>
      <c r="Q15" s="57"/>
      <c r="R15" s="57"/>
      <c r="S15" s="57"/>
      <c r="T15" s="57"/>
      <c r="U15" s="77"/>
      <c r="V15" s="24"/>
      <c r="Y15" s="24"/>
      <c r="Z15" s="24"/>
      <c r="AA15" s="24"/>
      <c r="AB15" s="24"/>
      <c r="AC15" s="24"/>
    </row>
    <row r="16" spans="1:30" s="169" customFormat="1">
      <c r="A16" s="24"/>
      <c r="B16" s="24"/>
      <c r="C16" s="57"/>
      <c r="D16" s="57"/>
      <c r="E16" s="57"/>
      <c r="F16" s="57"/>
      <c r="G16" s="57"/>
      <c r="H16" s="57"/>
      <c r="I16" s="57"/>
      <c r="J16" s="57"/>
      <c r="K16" s="57"/>
      <c r="L16" s="57"/>
      <c r="M16" s="57"/>
      <c r="N16" s="57"/>
      <c r="O16" s="57"/>
      <c r="P16" s="57"/>
      <c r="Q16" s="57"/>
      <c r="R16" s="57"/>
      <c r="S16" s="57"/>
      <c r="T16" s="57"/>
      <c r="U16" s="77"/>
      <c r="V16" s="24"/>
      <c r="Y16" s="24"/>
      <c r="Z16" s="24"/>
      <c r="AA16" s="24"/>
      <c r="AB16" s="24"/>
      <c r="AC16" s="24"/>
      <c r="AD16" s="169">
        <f ca="1">WEEKDAY(TODAY(),2)</f>
        <v>7</v>
      </c>
    </row>
    <row r="17" spans="1:29" s="169" customFormat="1">
      <c r="A17" s="24"/>
      <c r="B17" s="24"/>
      <c r="C17" s="57"/>
      <c r="D17" s="57"/>
      <c r="E17" s="57"/>
      <c r="F17" s="57"/>
      <c r="G17" s="57"/>
      <c r="H17" s="57"/>
      <c r="I17" s="57"/>
      <c r="J17" s="57"/>
      <c r="K17" s="57"/>
      <c r="L17" s="57"/>
      <c r="M17" s="57"/>
      <c r="N17" s="57"/>
      <c r="O17" s="57"/>
      <c r="P17" s="57"/>
      <c r="Q17" s="57"/>
      <c r="R17" s="57"/>
      <c r="S17" s="57"/>
      <c r="T17" s="57"/>
      <c r="U17" s="77"/>
      <c r="V17" s="24"/>
      <c r="Y17" s="24"/>
      <c r="Z17" s="24"/>
      <c r="AA17" s="24"/>
      <c r="AB17" s="24"/>
      <c r="AC17" s="24"/>
    </row>
    <row r="18" spans="1:29" s="169" customFormat="1">
      <c r="A18" s="24"/>
      <c r="B18" s="24"/>
      <c r="C18" s="57"/>
      <c r="D18" s="57"/>
      <c r="E18" s="57"/>
      <c r="F18" s="57"/>
      <c r="G18" s="57"/>
      <c r="H18" s="57"/>
      <c r="I18" s="57"/>
      <c r="J18" s="57"/>
      <c r="K18" s="57"/>
      <c r="L18" s="57"/>
      <c r="M18" s="57"/>
      <c r="N18" s="57"/>
      <c r="O18" s="57"/>
      <c r="P18" s="57"/>
      <c r="Q18" s="57"/>
      <c r="R18" s="57"/>
      <c r="S18" s="57"/>
      <c r="T18" s="57"/>
      <c r="U18" s="77"/>
      <c r="V18" s="24"/>
      <c r="Y18" s="24"/>
      <c r="Z18" s="24"/>
      <c r="AA18" s="24"/>
      <c r="AB18" s="24"/>
      <c r="AC18" s="24"/>
    </row>
    <row r="19" spans="1:29" s="169" customFormat="1">
      <c r="A19" s="24"/>
      <c r="B19" s="24"/>
      <c r="C19" s="57"/>
      <c r="D19" s="57"/>
      <c r="E19" s="57"/>
      <c r="F19" s="57"/>
      <c r="G19" s="57"/>
      <c r="H19" s="57"/>
      <c r="I19" s="57"/>
      <c r="J19" s="57"/>
      <c r="K19" s="57"/>
      <c r="L19" s="57"/>
      <c r="M19" s="57"/>
      <c r="N19" s="57"/>
      <c r="O19" s="57"/>
      <c r="P19" s="57"/>
      <c r="Q19" s="57"/>
      <c r="R19" s="57"/>
      <c r="S19" s="57"/>
      <c r="T19" s="57"/>
      <c r="U19" s="77"/>
      <c r="V19" s="24"/>
      <c r="Y19" s="24"/>
      <c r="Z19" s="24"/>
      <c r="AA19" s="24"/>
      <c r="AB19" s="24"/>
      <c r="AC19" s="24"/>
    </row>
    <row r="20" spans="1:29" s="169" customFormat="1">
      <c r="A20" s="24"/>
      <c r="B20" s="24"/>
      <c r="C20" s="57"/>
      <c r="D20" s="57"/>
      <c r="E20" s="57"/>
      <c r="F20" s="57"/>
      <c r="G20" s="57"/>
      <c r="H20" s="57"/>
      <c r="I20" s="57"/>
      <c r="J20" s="57"/>
      <c r="K20" s="57"/>
      <c r="L20" s="57"/>
      <c r="M20" s="57"/>
      <c r="N20" s="57"/>
      <c r="O20" s="57"/>
      <c r="P20" s="57"/>
      <c r="Q20" s="57"/>
      <c r="R20" s="57"/>
      <c r="S20" s="57"/>
      <c r="T20" s="57"/>
      <c r="U20" s="77"/>
      <c r="V20" s="24"/>
      <c r="Y20" s="24"/>
      <c r="Z20" s="24"/>
      <c r="AA20" s="24"/>
      <c r="AB20" s="24"/>
      <c r="AC20" s="24"/>
    </row>
    <row r="21" spans="1:29" s="169" customFormat="1">
      <c r="A21" s="24"/>
      <c r="B21" s="24"/>
      <c r="C21" s="24"/>
      <c r="D21" s="24"/>
      <c r="E21" s="57"/>
      <c r="F21" s="57"/>
      <c r="G21" s="57"/>
      <c r="H21" s="57"/>
      <c r="I21" s="57"/>
      <c r="J21" s="57"/>
      <c r="K21" s="57"/>
      <c r="L21" s="57"/>
      <c r="M21" s="57"/>
      <c r="N21" s="57"/>
      <c r="O21" s="57"/>
      <c r="P21" s="57"/>
      <c r="Q21" s="57"/>
      <c r="R21" s="57"/>
      <c r="S21" s="57"/>
      <c r="T21" s="57"/>
      <c r="U21" s="77"/>
      <c r="V21" s="24"/>
      <c r="Y21" s="24"/>
      <c r="Z21" s="24"/>
      <c r="AA21" s="24"/>
      <c r="AB21" s="24"/>
      <c r="AC21" s="24"/>
    </row>
    <row r="22" spans="1:29" s="169" customFormat="1">
      <c r="A22" s="24"/>
      <c r="B22" s="24"/>
      <c r="C22" s="57"/>
      <c r="D22" s="57"/>
      <c r="E22" s="57"/>
      <c r="F22" s="57"/>
      <c r="G22" s="57"/>
      <c r="H22" s="57"/>
      <c r="I22" s="57"/>
      <c r="J22" s="57"/>
      <c r="K22" s="57"/>
      <c r="L22" s="57"/>
      <c r="M22" s="57"/>
      <c r="N22" s="57"/>
      <c r="O22" s="57"/>
      <c r="P22" s="57"/>
      <c r="Q22" s="57"/>
      <c r="R22" s="57"/>
      <c r="S22" s="57"/>
      <c r="T22" s="57"/>
      <c r="U22" s="77"/>
      <c r="V22" s="24"/>
      <c r="Y22" s="24"/>
      <c r="Z22" s="24"/>
      <c r="AA22" s="24"/>
      <c r="AB22" s="24"/>
      <c r="AC22" s="24"/>
    </row>
    <row r="23" spans="1:29" s="169" customFormat="1">
      <c r="A23" s="24"/>
      <c r="B23" s="24"/>
      <c r="C23" s="57"/>
      <c r="D23" s="57"/>
      <c r="E23" s="57"/>
      <c r="F23" s="57"/>
      <c r="G23" s="57"/>
      <c r="H23" s="57"/>
      <c r="I23" s="57"/>
      <c r="J23" s="57"/>
      <c r="K23" s="57"/>
      <c r="L23" s="57"/>
      <c r="M23" s="57"/>
      <c r="N23" s="57"/>
      <c r="O23" s="57"/>
      <c r="P23" s="57"/>
      <c r="Q23" s="57"/>
      <c r="R23" s="57"/>
      <c r="S23" s="57"/>
      <c r="T23" s="57"/>
      <c r="U23" s="77"/>
      <c r="V23" s="24"/>
      <c r="Y23" s="24"/>
      <c r="Z23" s="24"/>
      <c r="AA23" s="24"/>
      <c r="AB23" s="24"/>
      <c r="AC23" s="24"/>
    </row>
    <row r="24" spans="1:29" s="169" customFormat="1">
      <c r="A24" s="24"/>
      <c r="B24" s="24"/>
      <c r="C24" s="57"/>
      <c r="D24" s="57"/>
      <c r="E24" s="57"/>
      <c r="F24" s="57"/>
      <c r="G24" s="57"/>
      <c r="H24" s="57"/>
      <c r="I24" s="57"/>
      <c r="J24" s="57"/>
      <c r="K24" s="57"/>
      <c r="L24" s="57"/>
      <c r="M24" s="57"/>
      <c r="N24" s="57"/>
      <c r="O24" s="57"/>
      <c r="P24" s="57"/>
      <c r="Q24" s="57"/>
      <c r="R24" s="57"/>
      <c r="S24" s="57"/>
      <c r="T24" s="57"/>
      <c r="U24" s="77"/>
      <c r="V24" s="24"/>
      <c r="Y24" s="24"/>
      <c r="Z24" s="24"/>
      <c r="AA24" s="24"/>
      <c r="AB24" s="24"/>
      <c r="AC24" s="24"/>
    </row>
    <row r="25" spans="1:29" s="169" customFormat="1">
      <c r="A25" s="24"/>
      <c r="B25" s="24"/>
      <c r="C25" s="57"/>
      <c r="D25" s="57"/>
      <c r="E25" s="57"/>
      <c r="F25" s="57"/>
      <c r="G25" s="57"/>
      <c r="H25" s="57"/>
      <c r="I25" s="57"/>
      <c r="J25" s="57"/>
      <c r="K25" s="57"/>
      <c r="L25" s="57"/>
      <c r="M25" s="57"/>
      <c r="N25" s="57"/>
      <c r="O25" s="57"/>
      <c r="P25" s="57"/>
      <c r="Q25" s="57"/>
      <c r="R25" s="57"/>
      <c r="S25" s="57"/>
      <c r="T25" s="57"/>
      <c r="U25" s="77"/>
      <c r="V25" s="24"/>
      <c r="Y25" s="24"/>
      <c r="Z25" s="24"/>
      <c r="AA25" s="24"/>
      <c r="AB25" s="24"/>
      <c r="AC25" s="24"/>
    </row>
    <row r="26" spans="1:29" s="169" customFormat="1">
      <c r="A26" s="24"/>
      <c r="B26" s="24"/>
      <c r="C26" s="57"/>
      <c r="D26" s="57"/>
      <c r="E26" s="57"/>
      <c r="F26" s="57"/>
      <c r="G26" s="57"/>
      <c r="H26" s="57"/>
      <c r="I26" s="57"/>
      <c r="J26" s="57"/>
      <c r="K26" s="57"/>
      <c r="L26" s="57"/>
      <c r="M26" s="57"/>
      <c r="N26" s="57"/>
      <c r="O26" s="57"/>
      <c r="P26" s="57"/>
      <c r="Q26" s="57"/>
      <c r="R26" s="57"/>
      <c r="S26" s="57"/>
      <c r="T26" s="57"/>
      <c r="U26" s="77"/>
      <c r="V26" s="24"/>
      <c r="Y26" s="24"/>
      <c r="Z26" s="24"/>
      <c r="AA26" s="24"/>
      <c r="AB26" s="24"/>
      <c r="AC26" s="24"/>
    </row>
    <row r="27" spans="1:29" s="169" customFormat="1">
      <c r="A27" s="24"/>
      <c r="B27" s="24"/>
      <c r="C27" s="57"/>
      <c r="D27" s="57"/>
      <c r="E27" s="57"/>
      <c r="F27" s="57"/>
      <c r="G27" s="57"/>
      <c r="H27" s="57"/>
      <c r="I27" s="57"/>
      <c r="J27" s="57"/>
      <c r="K27" s="57"/>
      <c r="L27" s="57"/>
      <c r="M27" s="57"/>
      <c r="N27" s="57"/>
      <c r="O27" s="57"/>
      <c r="P27" s="57"/>
      <c r="Q27" s="57"/>
      <c r="R27" s="57"/>
      <c r="S27" s="57"/>
      <c r="T27" s="57"/>
      <c r="U27" s="77"/>
      <c r="V27" s="24"/>
      <c r="Y27" s="24"/>
      <c r="Z27" s="24"/>
      <c r="AA27" s="24"/>
      <c r="AB27" s="24"/>
      <c r="AC27" s="24"/>
    </row>
    <row r="28" spans="1:29" s="169" customFormat="1">
      <c r="A28" s="24"/>
      <c r="B28" s="24"/>
      <c r="C28" s="57"/>
      <c r="D28" s="57"/>
      <c r="E28" s="57"/>
      <c r="F28" s="57"/>
      <c r="G28" s="57"/>
      <c r="H28" s="57"/>
      <c r="I28" s="57"/>
      <c r="J28" s="57"/>
      <c r="K28" s="57"/>
      <c r="L28" s="57"/>
      <c r="M28" s="57"/>
      <c r="N28" s="57"/>
      <c r="O28" s="57"/>
      <c r="P28" s="57"/>
      <c r="Q28" s="57"/>
      <c r="R28" s="57"/>
      <c r="S28" s="57"/>
      <c r="T28" s="57"/>
      <c r="U28" s="77"/>
      <c r="V28" s="24"/>
      <c r="Y28" s="24"/>
      <c r="Z28" s="24"/>
      <c r="AA28" s="24"/>
      <c r="AB28" s="24"/>
      <c r="AC28" s="24"/>
    </row>
    <row r="29" spans="1:29" s="169" customFormat="1">
      <c r="A29" s="24"/>
      <c r="B29" s="24"/>
      <c r="C29" s="57"/>
      <c r="D29" s="57"/>
      <c r="E29" s="57"/>
      <c r="F29" s="57"/>
      <c r="G29" s="57"/>
      <c r="H29" s="57"/>
      <c r="I29" s="57"/>
      <c r="J29" s="57"/>
      <c r="K29" s="57"/>
      <c r="L29" s="57"/>
      <c r="M29" s="57"/>
      <c r="N29" s="57"/>
      <c r="O29" s="57"/>
      <c r="P29" s="57"/>
      <c r="Q29" s="57"/>
      <c r="R29" s="57"/>
      <c r="S29" s="57"/>
      <c r="T29" s="57"/>
      <c r="U29" s="77"/>
      <c r="V29" s="24"/>
      <c r="Y29" s="24"/>
      <c r="Z29" s="24"/>
      <c r="AA29" s="24"/>
      <c r="AB29" s="24"/>
      <c r="AC29" s="24"/>
    </row>
    <row r="30" spans="1:29" s="169" customFormat="1">
      <c r="A30" s="24"/>
      <c r="B30" s="24"/>
      <c r="C30" s="57"/>
      <c r="D30" s="57"/>
      <c r="E30" s="57"/>
      <c r="F30" s="57"/>
      <c r="G30" s="57"/>
      <c r="H30" s="57"/>
      <c r="I30" s="57"/>
      <c r="J30" s="57"/>
      <c r="K30" s="57"/>
      <c r="L30" s="57"/>
      <c r="M30" s="57"/>
      <c r="N30" s="57"/>
      <c r="O30" s="57"/>
      <c r="P30" s="57"/>
      <c r="Q30" s="57"/>
      <c r="R30" s="57"/>
      <c r="S30" s="57"/>
      <c r="T30" s="57"/>
      <c r="U30" s="77"/>
      <c r="V30" s="24"/>
      <c r="Y30" s="24"/>
      <c r="Z30" s="24"/>
      <c r="AA30" s="24"/>
      <c r="AB30" s="24"/>
      <c r="AC30" s="24"/>
    </row>
    <row r="31" spans="1:29" s="169" customFormat="1">
      <c r="A31" s="24"/>
      <c r="B31" s="24"/>
      <c r="C31" s="57"/>
      <c r="D31" s="57"/>
      <c r="E31" s="57"/>
      <c r="F31" s="57"/>
      <c r="G31" s="57"/>
      <c r="H31" s="57"/>
      <c r="I31" s="57"/>
      <c r="J31" s="57"/>
      <c r="K31" s="57"/>
      <c r="L31" s="57"/>
      <c r="M31" s="57"/>
      <c r="N31" s="57"/>
      <c r="O31" s="57"/>
      <c r="P31" s="57"/>
      <c r="Q31" s="57"/>
      <c r="R31" s="57"/>
      <c r="S31" s="57"/>
      <c r="T31" s="57"/>
      <c r="U31" s="77"/>
      <c r="V31" s="24"/>
      <c r="Y31" s="24"/>
      <c r="Z31" s="24"/>
      <c r="AA31" s="24"/>
      <c r="AB31" s="24"/>
      <c r="AC31" s="24"/>
    </row>
    <row r="32" spans="1:29" s="169" customFormat="1">
      <c r="A32" s="24"/>
      <c r="B32" s="24"/>
      <c r="C32" s="57"/>
      <c r="D32" s="57"/>
      <c r="E32" s="57"/>
      <c r="F32" s="57"/>
      <c r="G32" s="57"/>
      <c r="H32" s="57"/>
      <c r="I32" s="57"/>
      <c r="J32" s="57"/>
      <c r="K32" s="57"/>
      <c r="L32" s="57"/>
      <c r="M32" s="57"/>
      <c r="N32" s="57"/>
      <c r="O32" s="57"/>
      <c r="P32" s="57"/>
      <c r="Q32" s="57"/>
      <c r="R32" s="57"/>
      <c r="S32" s="57"/>
      <c r="T32" s="57"/>
      <c r="U32" s="77"/>
      <c r="V32" s="24"/>
      <c r="Y32" s="24"/>
      <c r="Z32" s="24"/>
      <c r="AA32" s="24"/>
      <c r="AB32" s="24"/>
      <c r="AC32" s="24"/>
    </row>
    <row r="33" spans="1:29" s="169" customFormat="1">
      <c r="A33" s="24"/>
      <c r="B33" s="24"/>
      <c r="C33" s="57"/>
      <c r="D33" s="57"/>
      <c r="E33" s="57"/>
      <c r="F33" s="57"/>
      <c r="G33" s="57"/>
      <c r="H33" s="57"/>
      <c r="I33" s="57"/>
      <c r="J33" s="57"/>
      <c r="K33" s="57"/>
      <c r="L33" s="57"/>
      <c r="M33" s="57"/>
      <c r="N33" s="57"/>
      <c r="O33" s="57"/>
      <c r="P33" s="57"/>
      <c r="Q33" s="57"/>
      <c r="R33" s="57"/>
      <c r="S33" s="57"/>
      <c r="T33" s="57"/>
      <c r="U33" s="77"/>
      <c r="V33" s="24"/>
      <c r="Y33" s="24"/>
      <c r="Z33" s="24"/>
      <c r="AA33" s="24"/>
      <c r="AB33" s="24"/>
      <c r="AC33" s="24"/>
    </row>
    <row r="34" spans="1:29" s="169" customFormat="1">
      <c r="A34" s="24"/>
      <c r="B34" s="24"/>
      <c r="C34" s="57"/>
      <c r="D34" s="57"/>
      <c r="E34" s="57"/>
      <c r="F34" s="57"/>
      <c r="G34" s="57"/>
      <c r="H34" s="57"/>
      <c r="I34" s="57"/>
      <c r="J34" s="57"/>
      <c r="K34" s="57"/>
      <c r="L34" s="57"/>
      <c r="M34" s="57"/>
      <c r="N34" s="57"/>
      <c r="O34" s="57"/>
      <c r="P34" s="57"/>
      <c r="Q34" s="57"/>
      <c r="R34" s="57"/>
      <c r="S34" s="57"/>
      <c r="T34" s="57"/>
      <c r="U34" s="77"/>
      <c r="V34" s="24"/>
      <c r="Y34" s="24"/>
      <c r="Z34" s="24"/>
      <c r="AA34" s="24"/>
      <c r="AB34" s="24"/>
      <c r="AC34" s="24"/>
    </row>
    <row r="35" spans="1:29" s="169" customFormat="1">
      <c r="A35" s="24"/>
      <c r="B35" s="24"/>
      <c r="C35" s="57"/>
      <c r="D35" s="57"/>
      <c r="E35" s="57"/>
      <c r="F35" s="57"/>
      <c r="G35" s="57"/>
      <c r="H35" s="57"/>
      <c r="I35" s="57"/>
      <c r="J35" s="57"/>
      <c r="K35" s="57"/>
      <c r="L35" s="57"/>
      <c r="M35" s="57"/>
      <c r="N35" s="57"/>
      <c r="O35" s="57"/>
      <c r="P35" s="57"/>
      <c r="Q35" s="57"/>
      <c r="R35" s="57"/>
      <c r="S35" s="57"/>
      <c r="T35" s="57"/>
      <c r="U35" s="77"/>
      <c r="V35" s="24"/>
      <c r="Y35" s="24"/>
      <c r="Z35" s="24"/>
      <c r="AA35" s="24"/>
      <c r="AB35" s="24"/>
      <c r="AC35" s="24"/>
    </row>
    <row r="36" spans="1:29" s="169" customFormat="1">
      <c r="A36" s="24"/>
      <c r="B36" s="24"/>
      <c r="C36" s="57"/>
      <c r="D36" s="57"/>
      <c r="E36" s="57"/>
      <c r="F36" s="57"/>
      <c r="G36" s="57"/>
      <c r="H36" s="57"/>
      <c r="I36" s="57"/>
      <c r="J36" s="57"/>
      <c r="K36" s="57"/>
      <c r="L36" s="57"/>
      <c r="M36" s="57"/>
      <c r="N36" s="57"/>
      <c r="O36" s="57"/>
      <c r="P36" s="57"/>
      <c r="Q36" s="57"/>
      <c r="R36" s="57"/>
      <c r="S36" s="57"/>
      <c r="T36" s="57"/>
      <c r="U36" s="77"/>
      <c r="V36" s="24"/>
      <c r="Y36" s="24"/>
      <c r="Z36" s="24"/>
      <c r="AA36" s="24"/>
      <c r="AB36" s="24"/>
      <c r="AC36" s="24"/>
    </row>
    <row r="37" spans="1:29" s="169" customFormat="1">
      <c r="A37" s="24"/>
      <c r="B37" s="24"/>
      <c r="C37" s="57"/>
      <c r="D37" s="57"/>
      <c r="E37" s="57"/>
      <c r="F37" s="57"/>
      <c r="G37" s="57"/>
      <c r="H37" s="57"/>
      <c r="I37" s="57"/>
      <c r="J37" s="57"/>
      <c r="K37" s="57"/>
      <c r="L37" s="57"/>
      <c r="M37" s="57"/>
      <c r="N37" s="57"/>
      <c r="O37" s="57"/>
      <c r="P37" s="57"/>
      <c r="Q37" s="57"/>
      <c r="R37" s="57"/>
      <c r="S37" s="57"/>
      <c r="T37" s="57"/>
      <c r="U37" s="77"/>
      <c r="V37" s="24"/>
      <c r="Y37" s="24"/>
      <c r="Z37" s="24"/>
      <c r="AA37" s="24"/>
      <c r="AB37" s="24"/>
      <c r="AC37" s="24"/>
    </row>
    <row r="38" spans="1:29" s="169" customFormat="1">
      <c r="A38" s="24"/>
      <c r="B38" s="24"/>
      <c r="C38" s="57"/>
      <c r="D38" s="57"/>
      <c r="E38" s="57"/>
      <c r="F38" s="57"/>
      <c r="G38" s="57"/>
      <c r="H38" s="57"/>
      <c r="I38" s="57"/>
      <c r="J38" s="57"/>
      <c r="K38" s="57"/>
      <c r="L38" s="57"/>
      <c r="M38" s="57"/>
      <c r="N38" s="57"/>
      <c r="O38" s="57"/>
      <c r="P38" s="57"/>
      <c r="Q38" s="57"/>
      <c r="R38" s="57"/>
      <c r="S38" s="57"/>
      <c r="T38" s="57"/>
      <c r="U38" s="77"/>
      <c r="V38" s="24"/>
      <c r="Y38" s="24"/>
      <c r="Z38" s="24"/>
      <c r="AA38" s="24"/>
      <c r="AB38" s="24"/>
      <c r="AC38" s="24"/>
    </row>
    <row r="39" spans="1:29" s="169" customFormat="1">
      <c r="A39" s="24"/>
      <c r="B39" s="24"/>
      <c r="C39" s="57"/>
      <c r="D39" s="57"/>
      <c r="E39" s="57"/>
      <c r="F39" s="57"/>
      <c r="G39" s="57"/>
      <c r="H39" s="57"/>
      <c r="I39" s="57"/>
      <c r="J39" s="57"/>
      <c r="K39" s="57"/>
      <c r="L39" s="57"/>
      <c r="M39" s="57"/>
      <c r="N39" s="57"/>
      <c r="O39" s="57"/>
      <c r="P39" s="57"/>
      <c r="Q39" s="57"/>
      <c r="R39" s="57"/>
      <c r="S39" s="57"/>
      <c r="T39" s="57"/>
      <c r="U39" s="77"/>
      <c r="V39" s="24"/>
      <c r="Y39" s="24"/>
      <c r="Z39" s="24"/>
      <c r="AA39" s="24"/>
      <c r="AB39" s="24"/>
      <c r="AC39" s="24"/>
    </row>
    <row r="40" spans="1:29" s="169" customFormat="1">
      <c r="A40" s="24"/>
      <c r="B40" s="24"/>
      <c r="C40" s="57"/>
      <c r="D40" s="57"/>
      <c r="E40" s="57"/>
      <c r="F40" s="57"/>
      <c r="G40" s="57"/>
      <c r="H40" s="57"/>
      <c r="I40" s="57"/>
      <c r="J40" s="57"/>
      <c r="K40" s="57"/>
      <c r="L40" s="57"/>
      <c r="M40" s="57"/>
      <c r="N40" s="57"/>
      <c r="O40" s="57"/>
      <c r="P40" s="57"/>
      <c r="Q40" s="57"/>
      <c r="R40" s="57"/>
      <c r="S40" s="57"/>
      <c r="T40" s="57"/>
      <c r="U40" s="77"/>
      <c r="V40" s="24"/>
      <c r="Y40" s="24"/>
      <c r="Z40" s="24"/>
      <c r="AA40" s="24"/>
      <c r="AB40" s="24"/>
      <c r="AC40" s="24"/>
    </row>
    <row r="41" spans="1:29" s="169" customFormat="1">
      <c r="A41" s="24"/>
      <c r="B41" s="24"/>
      <c r="C41" s="57"/>
      <c r="D41" s="57"/>
      <c r="E41" s="57"/>
      <c r="F41" s="57"/>
      <c r="G41" s="57"/>
      <c r="H41" s="57"/>
      <c r="I41" s="57"/>
      <c r="J41" s="57"/>
      <c r="K41" s="57"/>
      <c r="L41" s="57"/>
      <c r="M41" s="57"/>
      <c r="N41" s="57"/>
      <c r="O41" s="57"/>
      <c r="P41" s="57"/>
      <c r="Q41" s="57"/>
      <c r="R41" s="57"/>
      <c r="S41" s="57"/>
      <c r="T41" s="57"/>
      <c r="U41" s="77"/>
      <c r="V41" s="24"/>
      <c r="Y41" s="24"/>
      <c r="Z41" s="24"/>
      <c r="AA41" s="24"/>
      <c r="AB41" s="24"/>
      <c r="AC41" s="24"/>
    </row>
    <row r="42" spans="1:29" s="169" customFormat="1">
      <c r="A42" s="24"/>
      <c r="B42" s="24"/>
      <c r="C42" s="57"/>
      <c r="D42" s="57"/>
      <c r="E42" s="57"/>
      <c r="F42" s="57"/>
      <c r="G42" s="57"/>
      <c r="H42" s="57"/>
      <c r="I42" s="57"/>
      <c r="J42" s="57"/>
      <c r="K42" s="57"/>
      <c r="L42" s="57"/>
      <c r="M42" s="57"/>
      <c r="N42" s="57"/>
      <c r="O42" s="57"/>
      <c r="P42" s="57"/>
      <c r="Q42" s="57"/>
      <c r="R42" s="57"/>
      <c r="S42" s="57"/>
      <c r="T42" s="57"/>
      <c r="U42" s="77"/>
      <c r="V42" s="24"/>
      <c r="Y42" s="24"/>
      <c r="Z42" s="24"/>
      <c r="AA42" s="24"/>
      <c r="AB42" s="24"/>
      <c r="AC42" s="24"/>
    </row>
    <row r="43" spans="1:29" s="169" customFormat="1">
      <c r="A43" s="24"/>
      <c r="B43" s="24"/>
      <c r="C43" s="57"/>
      <c r="D43" s="57"/>
      <c r="E43" s="57"/>
      <c r="F43" s="57"/>
      <c r="G43" s="57"/>
      <c r="H43" s="57"/>
      <c r="I43" s="57"/>
      <c r="J43" s="57"/>
      <c r="K43" s="57"/>
      <c r="L43" s="57"/>
      <c r="M43" s="57"/>
      <c r="N43" s="57"/>
      <c r="O43" s="57"/>
      <c r="P43" s="57"/>
      <c r="Q43" s="57"/>
      <c r="R43" s="57"/>
      <c r="S43" s="57"/>
      <c r="T43" s="57"/>
      <c r="U43" s="77"/>
      <c r="V43" s="24"/>
      <c r="Y43" s="24"/>
      <c r="Z43" s="24"/>
      <c r="AA43" s="24"/>
      <c r="AB43" s="24"/>
      <c r="AC43" s="24"/>
    </row>
    <row r="44" spans="1:29" s="169" customFormat="1">
      <c r="A44" s="24"/>
      <c r="B44" s="24"/>
      <c r="C44" s="57"/>
      <c r="D44" s="57"/>
      <c r="E44" s="57"/>
      <c r="F44" s="57"/>
      <c r="G44" s="57"/>
      <c r="H44" s="57"/>
      <c r="I44" s="57"/>
      <c r="J44" s="57"/>
      <c r="K44" s="57"/>
      <c r="L44" s="57"/>
      <c r="M44" s="57"/>
      <c r="N44" s="57"/>
      <c r="O44" s="57"/>
      <c r="P44" s="57"/>
      <c r="Q44" s="57"/>
      <c r="R44" s="57"/>
      <c r="S44" s="57"/>
      <c r="T44" s="57"/>
      <c r="U44" s="77"/>
      <c r="V44" s="24"/>
      <c r="Y44" s="24"/>
      <c r="Z44" s="24"/>
      <c r="AA44" s="24"/>
      <c r="AB44" s="24"/>
      <c r="AC44" s="24"/>
    </row>
    <row r="45" spans="1:29" s="169" customFormat="1">
      <c r="A45" s="24"/>
      <c r="B45" s="24"/>
      <c r="C45" s="57"/>
      <c r="D45" s="57"/>
      <c r="E45" s="57"/>
      <c r="F45" s="57"/>
      <c r="G45" s="57"/>
      <c r="H45" s="57"/>
      <c r="I45" s="57"/>
      <c r="J45" s="57"/>
      <c r="K45" s="57"/>
      <c r="L45" s="57"/>
      <c r="M45" s="57"/>
      <c r="N45" s="57"/>
      <c r="O45" s="57"/>
      <c r="P45" s="57"/>
      <c r="Q45" s="57"/>
      <c r="R45" s="57"/>
      <c r="S45" s="57"/>
      <c r="T45" s="57"/>
      <c r="U45" s="77"/>
      <c r="V45" s="24"/>
      <c r="Y45" s="24"/>
      <c r="Z45" s="24"/>
      <c r="AA45" s="24"/>
      <c r="AB45" s="24"/>
      <c r="AC45" s="24"/>
    </row>
    <row r="46" spans="1:29" s="169" customFormat="1">
      <c r="A46" s="24"/>
      <c r="B46" s="24"/>
      <c r="C46" s="57"/>
      <c r="D46" s="57"/>
      <c r="E46" s="57"/>
      <c r="F46" s="57"/>
      <c r="G46" s="57"/>
      <c r="H46" s="57"/>
      <c r="I46" s="57"/>
      <c r="J46" s="57"/>
      <c r="K46" s="57"/>
      <c r="L46" s="57"/>
      <c r="M46" s="57"/>
      <c r="N46" s="57"/>
      <c r="O46" s="57"/>
      <c r="P46" s="57"/>
      <c r="Q46" s="57"/>
      <c r="R46" s="57"/>
      <c r="S46" s="57"/>
      <c r="T46" s="57"/>
      <c r="U46" s="77"/>
      <c r="V46" s="24"/>
      <c r="Y46" s="24"/>
      <c r="Z46" s="24"/>
      <c r="AA46" s="24"/>
      <c r="AB46" s="24"/>
      <c r="AC46" s="24"/>
    </row>
    <row r="47" spans="1:29" s="169" customFormat="1">
      <c r="A47" s="24"/>
      <c r="B47" s="24"/>
      <c r="C47" s="57"/>
      <c r="D47" s="57"/>
      <c r="E47" s="57"/>
      <c r="F47" s="57"/>
      <c r="G47" s="57"/>
      <c r="H47" s="57"/>
      <c r="I47" s="57"/>
      <c r="J47" s="57"/>
      <c r="K47" s="57"/>
      <c r="L47" s="57"/>
      <c r="M47" s="57"/>
      <c r="N47" s="57"/>
      <c r="O47" s="57"/>
      <c r="P47" s="57"/>
      <c r="Q47" s="57"/>
      <c r="R47" s="57"/>
      <c r="S47" s="57"/>
      <c r="T47" s="57"/>
      <c r="U47" s="77"/>
      <c r="V47" s="24"/>
      <c r="Y47" s="24"/>
      <c r="Z47" s="24"/>
      <c r="AA47" s="24"/>
      <c r="AB47" s="24"/>
      <c r="AC47" s="24"/>
    </row>
    <row r="48" spans="1:29" s="169" customFormat="1">
      <c r="A48" s="24"/>
      <c r="B48" s="24"/>
      <c r="C48" s="57"/>
      <c r="D48" s="57"/>
      <c r="E48" s="57"/>
      <c r="F48" s="57"/>
      <c r="G48" s="57"/>
      <c r="H48" s="57"/>
      <c r="I48" s="57"/>
      <c r="J48" s="57"/>
      <c r="K48" s="57"/>
      <c r="L48" s="57"/>
      <c r="M48" s="57"/>
      <c r="N48" s="57"/>
      <c r="O48" s="57"/>
      <c r="P48" s="57"/>
      <c r="Q48" s="57"/>
      <c r="R48" s="57"/>
      <c r="S48" s="57"/>
      <c r="T48" s="57"/>
      <c r="U48" s="77"/>
      <c r="V48" s="24"/>
      <c r="Y48" s="24"/>
      <c r="Z48" s="24"/>
      <c r="AA48" s="24"/>
      <c r="AB48" s="24"/>
      <c r="AC48" s="24"/>
    </row>
    <row r="49" spans="1:29" s="169" customFormat="1">
      <c r="A49" s="24"/>
      <c r="B49" s="24"/>
      <c r="C49" s="57"/>
      <c r="D49" s="57"/>
      <c r="E49" s="57"/>
      <c r="F49" s="57"/>
      <c r="G49" s="57"/>
      <c r="H49" s="57"/>
      <c r="I49" s="57"/>
      <c r="J49" s="57"/>
      <c r="K49" s="57"/>
      <c r="L49" s="57"/>
      <c r="M49" s="57"/>
      <c r="N49" s="57"/>
      <c r="O49" s="57"/>
      <c r="P49" s="57"/>
      <c r="Q49" s="57"/>
      <c r="R49" s="57"/>
      <c r="S49" s="57"/>
      <c r="T49" s="57"/>
      <c r="U49" s="77"/>
      <c r="V49" s="24"/>
      <c r="Y49" s="24"/>
      <c r="Z49" s="24"/>
      <c r="AA49" s="24"/>
      <c r="AB49" s="24"/>
      <c r="AC49" s="24"/>
    </row>
    <row r="50" spans="1:29" s="169" customFormat="1">
      <c r="A50" s="24"/>
      <c r="B50" s="24"/>
      <c r="C50" s="57"/>
      <c r="D50" s="57"/>
      <c r="E50" s="57"/>
      <c r="F50" s="57"/>
      <c r="G50" s="57"/>
      <c r="H50" s="57"/>
      <c r="I50" s="57"/>
      <c r="J50" s="57"/>
      <c r="K50" s="57"/>
      <c r="L50" s="57"/>
      <c r="M50" s="57"/>
      <c r="N50" s="57"/>
      <c r="O50" s="57"/>
      <c r="P50" s="57"/>
      <c r="Q50" s="57"/>
      <c r="R50" s="57"/>
      <c r="S50" s="57"/>
      <c r="T50" s="57"/>
      <c r="U50" s="77"/>
      <c r="V50" s="24"/>
      <c r="Y50" s="24"/>
      <c r="Z50" s="24"/>
      <c r="AA50" s="24"/>
      <c r="AB50" s="24"/>
      <c r="AC50" s="24"/>
    </row>
    <row r="51" spans="1:29" s="169" customFormat="1">
      <c r="A51" s="24"/>
      <c r="B51" s="24"/>
      <c r="C51" s="57"/>
      <c r="D51" s="57"/>
      <c r="E51" s="57"/>
      <c r="F51" s="57"/>
      <c r="G51" s="57"/>
      <c r="H51" s="57"/>
      <c r="I51" s="57"/>
      <c r="J51" s="57"/>
      <c r="K51" s="57"/>
      <c r="L51" s="57"/>
      <c r="M51" s="57"/>
      <c r="N51" s="57"/>
      <c r="O51" s="57"/>
      <c r="P51" s="57"/>
      <c r="Q51" s="57"/>
      <c r="R51" s="57"/>
      <c r="S51" s="57"/>
      <c r="T51" s="57"/>
      <c r="U51" s="77"/>
      <c r="V51" s="24"/>
      <c r="Y51" s="24"/>
      <c r="Z51" s="24"/>
      <c r="AA51" s="24"/>
      <c r="AB51" s="24"/>
      <c r="AC51" s="24"/>
    </row>
    <row r="52" spans="1:29" s="169" customFormat="1">
      <c r="A52" s="24"/>
      <c r="B52" s="24"/>
      <c r="C52" s="57"/>
      <c r="D52" s="57"/>
      <c r="E52" s="57"/>
      <c r="F52" s="57"/>
      <c r="G52" s="57"/>
      <c r="H52" s="57"/>
      <c r="I52" s="57"/>
      <c r="J52" s="57"/>
      <c r="K52" s="57"/>
      <c r="L52" s="57"/>
      <c r="M52" s="57"/>
      <c r="N52" s="57"/>
      <c r="O52" s="57"/>
      <c r="P52" s="57"/>
      <c r="Q52" s="57"/>
      <c r="R52" s="57"/>
      <c r="S52" s="57"/>
      <c r="T52" s="57"/>
      <c r="U52" s="77"/>
      <c r="V52" s="24"/>
      <c r="Y52" s="24"/>
      <c r="Z52" s="24"/>
      <c r="AA52" s="24"/>
      <c r="AB52" s="24"/>
      <c r="AC52" s="24"/>
    </row>
    <row r="53" spans="1:29" s="169" customFormat="1">
      <c r="A53" s="24"/>
      <c r="B53" s="24"/>
      <c r="C53" s="57"/>
      <c r="D53" s="57"/>
      <c r="E53" s="57"/>
      <c r="F53" s="57"/>
      <c r="G53" s="57"/>
      <c r="H53" s="57"/>
      <c r="I53" s="57"/>
      <c r="J53" s="57"/>
      <c r="K53" s="57"/>
      <c r="L53" s="57"/>
      <c r="M53" s="57"/>
      <c r="N53" s="57"/>
      <c r="O53" s="57"/>
      <c r="P53" s="57"/>
      <c r="Q53" s="57"/>
      <c r="R53" s="57"/>
      <c r="S53" s="57"/>
      <c r="T53" s="57"/>
      <c r="U53" s="77"/>
      <c r="V53" s="24"/>
      <c r="Y53" s="24"/>
      <c r="Z53" s="24"/>
      <c r="AA53" s="24"/>
      <c r="AB53" s="24"/>
      <c r="AC53" s="24"/>
    </row>
    <row r="54" spans="1:29" s="169" customFormat="1">
      <c r="A54" s="24"/>
      <c r="B54" s="24"/>
      <c r="C54" s="57"/>
      <c r="D54" s="57"/>
      <c r="E54" s="57"/>
      <c r="F54" s="57"/>
      <c r="G54" s="57"/>
      <c r="H54" s="57"/>
      <c r="I54" s="57"/>
      <c r="J54" s="57"/>
      <c r="K54" s="57"/>
      <c r="L54" s="57"/>
      <c r="M54" s="57"/>
      <c r="N54" s="57"/>
      <c r="O54" s="57"/>
      <c r="P54" s="57"/>
      <c r="Q54" s="57"/>
      <c r="R54" s="57"/>
      <c r="S54" s="57"/>
      <c r="T54" s="57"/>
      <c r="U54" s="77"/>
      <c r="V54" s="24"/>
      <c r="Y54" s="24"/>
      <c r="Z54" s="24"/>
      <c r="AA54" s="24"/>
      <c r="AB54" s="24"/>
      <c r="AC54" s="24"/>
    </row>
    <row r="55" spans="1:29" s="169" customFormat="1">
      <c r="A55" s="24"/>
      <c r="B55" s="24"/>
      <c r="C55" s="57"/>
      <c r="D55" s="57"/>
      <c r="E55" s="57"/>
      <c r="F55" s="57"/>
      <c r="G55" s="57"/>
      <c r="H55" s="57"/>
      <c r="I55" s="57"/>
      <c r="J55" s="57"/>
      <c r="K55" s="57"/>
      <c r="L55" s="57"/>
      <c r="M55" s="57"/>
      <c r="N55" s="57"/>
      <c r="O55" s="57"/>
      <c r="P55" s="57"/>
      <c r="Q55" s="57"/>
      <c r="R55" s="57"/>
      <c r="S55" s="57"/>
      <c r="T55" s="57"/>
      <c r="U55" s="77"/>
      <c r="V55" s="24"/>
      <c r="Y55" s="24"/>
      <c r="Z55" s="24"/>
      <c r="AA55" s="24"/>
      <c r="AB55" s="24"/>
      <c r="AC55" s="24"/>
    </row>
    <row r="56" spans="1:29" s="169" customFormat="1">
      <c r="A56" s="24"/>
      <c r="B56" s="24"/>
      <c r="C56" s="57"/>
      <c r="D56" s="57"/>
      <c r="E56" s="57"/>
      <c r="F56" s="57"/>
      <c r="G56" s="57"/>
      <c r="H56" s="57"/>
      <c r="I56" s="57"/>
      <c r="J56" s="57"/>
      <c r="K56" s="57"/>
      <c r="L56" s="57"/>
      <c r="M56" s="57"/>
      <c r="N56" s="57"/>
      <c r="O56" s="57"/>
      <c r="P56" s="57"/>
      <c r="Q56" s="57"/>
      <c r="R56" s="57"/>
      <c r="S56" s="57"/>
      <c r="T56" s="57"/>
      <c r="U56" s="77"/>
      <c r="V56" s="24"/>
      <c r="Y56" s="24"/>
      <c r="Z56" s="24"/>
      <c r="AA56" s="24"/>
      <c r="AB56" s="24"/>
      <c r="AC56" s="24"/>
    </row>
    <row r="57" spans="1:29" s="169" customFormat="1">
      <c r="A57" s="24"/>
      <c r="B57" s="24"/>
      <c r="C57" s="57"/>
      <c r="D57" s="57"/>
      <c r="E57" s="57"/>
      <c r="F57" s="57"/>
      <c r="G57" s="57"/>
      <c r="H57" s="57"/>
      <c r="I57" s="57"/>
      <c r="J57" s="57"/>
      <c r="K57" s="57"/>
      <c r="L57" s="57"/>
      <c r="M57" s="57"/>
      <c r="N57" s="57"/>
      <c r="O57" s="57"/>
      <c r="P57" s="57"/>
      <c r="Q57" s="57"/>
      <c r="R57" s="57"/>
      <c r="S57" s="57"/>
      <c r="T57" s="57"/>
      <c r="U57" s="77"/>
      <c r="V57" s="24"/>
      <c r="Y57" s="24"/>
      <c r="Z57" s="24"/>
      <c r="AA57" s="24"/>
      <c r="AB57" s="24"/>
      <c r="AC57" s="24"/>
    </row>
    <row r="58" spans="1:29" s="169" customFormat="1">
      <c r="A58" s="24"/>
      <c r="B58" s="24"/>
      <c r="C58" s="57"/>
      <c r="D58" s="57"/>
      <c r="E58" s="57"/>
      <c r="F58" s="57"/>
      <c r="G58" s="57"/>
      <c r="H58" s="57"/>
      <c r="I58" s="57"/>
      <c r="J58" s="57"/>
      <c r="K58" s="57"/>
      <c r="L58" s="57"/>
      <c r="M58" s="57"/>
      <c r="N58" s="57"/>
      <c r="O58" s="57"/>
      <c r="P58" s="57"/>
      <c r="Q58" s="57"/>
      <c r="R58" s="57"/>
      <c r="S58" s="57"/>
      <c r="T58" s="57"/>
      <c r="U58" s="77"/>
      <c r="V58" s="24"/>
      <c r="Y58" s="24"/>
      <c r="Z58" s="24"/>
      <c r="AA58" s="24"/>
      <c r="AB58" s="24"/>
      <c r="AC58" s="24"/>
    </row>
    <row r="59" spans="1:29" s="169" customFormat="1">
      <c r="A59" s="24"/>
      <c r="B59" s="24"/>
      <c r="C59" s="57"/>
      <c r="D59" s="57"/>
      <c r="E59" s="57"/>
      <c r="F59" s="57"/>
      <c r="G59" s="57"/>
      <c r="H59" s="57"/>
      <c r="I59" s="57"/>
      <c r="J59" s="57"/>
      <c r="K59" s="57"/>
      <c r="L59" s="57"/>
      <c r="M59" s="57"/>
      <c r="N59" s="57"/>
      <c r="O59" s="57"/>
      <c r="P59" s="57"/>
      <c r="Q59" s="57"/>
      <c r="R59" s="57"/>
      <c r="S59" s="57"/>
      <c r="T59" s="57"/>
      <c r="U59" s="77"/>
      <c r="V59" s="24"/>
      <c r="Y59" s="24"/>
      <c r="Z59" s="24"/>
      <c r="AA59" s="24"/>
      <c r="AB59" s="24"/>
      <c r="AC59" s="24"/>
    </row>
    <row r="60" spans="1:29" s="169" customFormat="1">
      <c r="A60" s="24"/>
      <c r="B60" s="24"/>
      <c r="C60" s="57"/>
      <c r="D60" s="57"/>
      <c r="E60" s="57"/>
      <c r="F60" s="57"/>
      <c r="G60" s="57"/>
      <c r="H60" s="57"/>
      <c r="I60" s="57"/>
      <c r="J60" s="57"/>
      <c r="K60" s="57"/>
      <c r="L60" s="57"/>
      <c r="M60" s="57"/>
      <c r="N60" s="57"/>
      <c r="O60" s="57"/>
      <c r="P60" s="57"/>
      <c r="Q60" s="57"/>
      <c r="R60" s="57"/>
      <c r="S60" s="57"/>
      <c r="T60" s="57"/>
      <c r="U60" s="77"/>
      <c r="V60" s="24"/>
      <c r="Y60" s="24"/>
      <c r="Z60" s="24"/>
      <c r="AA60" s="24"/>
      <c r="AB60" s="24"/>
      <c r="AC60" s="24"/>
    </row>
    <row r="61" spans="1:29" s="169" customFormat="1">
      <c r="A61" s="24"/>
      <c r="B61" s="24"/>
      <c r="C61" s="57"/>
      <c r="D61" s="57"/>
      <c r="E61" s="57"/>
      <c r="F61" s="57"/>
      <c r="G61" s="57"/>
      <c r="H61" s="57"/>
      <c r="I61" s="57"/>
      <c r="J61" s="57"/>
      <c r="K61" s="57"/>
      <c r="L61" s="57"/>
      <c r="M61" s="57"/>
      <c r="N61" s="57"/>
      <c r="O61" s="57"/>
      <c r="P61" s="57"/>
      <c r="Q61" s="57"/>
      <c r="R61" s="57"/>
      <c r="S61" s="57"/>
      <c r="T61" s="57"/>
      <c r="U61" s="77"/>
      <c r="V61" s="24"/>
      <c r="Y61" s="24"/>
      <c r="Z61" s="24"/>
      <c r="AA61" s="24"/>
      <c r="AB61" s="24"/>
      <c r="AC61" s="24"/>
    </row>
    <row r="62" spans="1:29" s="169" customFormat="1">
      <c r="A62" s="24"/>
      <c r="B62" s="24"/>
      <c r="C62" s="57"/>
      <c r="D62" s="57"/>
      <c r="E62" s="57"/>
      <c r="F62" s="57"/>
      <c r="G62" s="57"/>
      <c r="H62" s="57"/>
      <c r="I62" s="57"/>
      <c r="J62" s="57"/>
      <c r="K62" s="57"/>
      <c r="L62" s="57"/>
      <c r="M62" s="57"/>
      <c r="N62" s="57"/>
      <c r="O62" s="57"/>
      <c r="P62" s="57"/>
      <c r="Q62" s="57"/>
      <c r="R62" s="57"/>
      <c r="S62" s="57"/>
      <c r="T62" s="57"/>
      <c r="U62" s="77"/>
      <c r="V62" s="24"/>
      <c r="Y62" s="24"/>
      <c r="Z62" s="24"/>
      <c r="AA62" s="24"/>
      <c r="AB62" s="24"/>
      <c r="AC62" s="24"/>
    </row>
    <row r="63" spans="1:29" s="169" customFormat="1">
      <c r="A63" s="24"/>
      <c r="B63" s="24"/>
      <c r="C63" s="57"/>
      <c r="D63" s="57"/>
      <c r="E63" s="57"/>
      <c r="F63" s="57"/>
      <c r="G63" s="57"/>
      <c r="H63" s="57"/>
      <c r="I63" s="57"/>
      <c r="J63" s="57"/>
      <c r="K63" s="57"/>
      <c r="L63" s="57"/>
      <c r="M63" s="57"/>
      <c r="N63" s="57"/>
      <c r="O63" s="57"/>
      <c r="P63" s="57"/>
      <c r="Q63" s="57"/>
      <c r="R63" s="57"/>
      <c r="S63" s="57"/>
      <c r="T63" s="57"/>
      <c r="U63" s="77"/>
      <c r="V63" s="24"/>
      <c r="Y63" s="24"/>
      <c r="Z63" s="24"/>
      <c r="AA63" s="24"/>
      <c r="AB63" s="24"/>
      <c r="AC63" s="24"/>
    </row>
    <row r="64" spans="1:29" s="169" customFormat="1">
      <c r="A64" s="24"/>
      <c r="B64" s="24"/>
      <c r="C64" s="57"/>
      <c r="D64" s="57"/>
      <c r="E64" s="57"/>
      <c r="F64" s="57"/>
      <c r="G64" s="57"/>
      <c r="H64" s="57"/>
      <c r="I64" s="57"/>
      <c r="J64" s="57"/>
      <c r="K64" s="57"/>
      <c r="L64" s="57"/>
      <c r="M64" s="57"/>
      <c r="N64" s="57"/>
      <c r="O64" s="57"/>
      <c r="P64" s="57"/>
      <c r="Q64" s="57"/>
      <c r="R64" s="57"/>
      <c r="S64" s="57"/>
      <c r="T64" s="57"/>
      <c r="U64" s="77"/>
      <c r="V64" s="24"/>
      <c r="Y64" s="24"/>
      <c r="Z64" s="24"/>
      <c r="AA64" s="24"/>
      <c r="AB64" s="24"/>
      <c r="AC64" s="24"/>
    </row>
    <row r="65" spans="1:29" s="169" customFormat="1">
      <c r="A65" s="24"/>
      <c r="B65" s="24"/>
      <c r="C65" s="57"/>
      <c r="D65" s="57"/>
      <c r="E65" s="57"/>
      <c r="F65" s="57"/>
      <c r="G65" s="57"/>
      <c r="H65" s="57"/>
      <c r="I65" s="57"/>
      <c r="J65" s="57"/>
      <c r="K65" s="57"/>
      <c r="L65" s="57"/>
      <c r="M65" s="57"/>
      <c r="N65" s="57"/>
      <c r="O65" s="57"/>
      <c r="P65" s="57"/>
      <c r="Q65" s="57"/>
      <c r="R65" s="57"/>
      <c r="S65" s="57"/>
      <c r="T65" s="57"/>
      <c r="U65" s="77"/>
      <c r="V65" s="24"/>
      <c r="Y65" s="24"/>
      <c r="Z65" s="24"/>
      <c r="AA65" s="24"/>
      <c r="AB65" s="24"/>
      <c r="AC65" s="24"/>
    </row>
    <row r="66" spans="1:29" s="169" customFormat="1">
      <c r="A66" s="24"/>
      <c r="B66" s="24"/>
      <c r="C66" s="57"/>
      <c r="D66" s="57"/>
      <c r="E66" s="57"/>
      <c r="F66" s="57"/>
      <c r="G66" s="57"/>
      <c r="H66" s="57"/>
      <c r="I66" s="57"/>
      <c r="J66" s="57"/>
      <c r="K66" s="57"/>
      <c r="L66" s="57"/>
      <c r="M66" s="57"/>
      <c r="N66" s="57"/>
      <c r="O66" s="57"/>
      <c r="P66" s="57"/>
      <c r="Q66" s="57"/>
      <c r="R66" s="57"/>
      <c r="S66" s="57"/>
      <c r="T66" s="57"/>
      <c r="U66" s="77"/>
      <c r="V66" s="24"/>
      <c r="Y66" s="24"/>
      <c r="Z66" s="24"/>
      <c r="AA66" s="24"/>
      <c r="AB66" s="24"/>
      <c r="AC66" s="24"/>
    </row>
    <row r="67" spans="1:29" s="169" customFormat="1">
      <c r="A67" s="24"/>
      <c r="B67" s="24"/>
      <c r="C67" s="57"/>
      <c r="D67" s="57"/>
      <c r="E67" s="57"/>
      <c r="F67" s="57"/>
      <c r="G67" s="57"/>
      <c r="H67" s="57"/>
      <c r="I67" s="57"/>
      <c r="J67" s="57"/>
      <c r="K67" s="57"/>
      <c r="L67" s="57"/>
      <c r="M67" s="57"/>
      <c r="N67" s="57"/>
      <c r="O67" s="57"/>
      <c r="P67" s="57"/>
      <c r="Q67" s="57"/>
      <c r="R67" s="57"/>
      <c r="S67" s="57"/>
      <c r="T67" s="57"/>
      <c r="U67" s="77"/>
      <c r="V67" s="24"/>
      <c r="Y67" s="24"/>
      <c r="Z67" s="24"/>
      <c r="AA67" s="24"/>
      <c r="AB67" s="24"/>
      <c r="AC67" s="24"/>
    </row>
    <row r="68" spans="1:29" s="169" customFormat="1">
      <c r="A68" s="24"/>
      <c r="B68" s="24"/>
      <c r="C68" s="57"/>
      <c r="D68" s="57"/>
      <c r="E68" s="57"/>
      <c r="F68" s="57"/>
      <c r="G68" s="57"/>
      <c r="H68" s="57"/>
      <c r="I68" s="57"/>
      <c r="J68" s="57"/>
      <c r="K68" s="57"/>
      <c r="L68" s="57"/>
      <c r="M68" s="57"/>
      <c r="N68" s="57"/>
      <c r="O68" s="57"/>
      <c r="P68" s="57"/>
      <c r="Q68" s="57"/>
      <c r="R68" s="57"/>
      <c r="S68" s="57"/>
      <c r="T68" s="57"/>
      <c r="U68" s="77"/>
      <c r="V68" s="24"/>
      <c r="Y68" s="24"/>
      <c r="Z68" s="24"/>
      <c r="AA68" s="24"/>
      <c r="AB68" s="24"/>
      <c r="AC68" s="24"/>
    </row>
    <row r="69" spans="1:29" s="169" customFormat="1">
      <c r="A69" s="24"/>
      <c r="B69" s="24"/>
      <c r="C69" s="57"/>
      <c r="D69" s="57"/>
      <c r="E69" s="57"/>
      <c r="F69" s="57"/>
      <c r="G69" s="57"/>
      <c r="H69" s="57"/>
      <c r="I69" s="57"/>
      <c r="J69" s="57"/>
      <c r="K69" s="57"/>
      <c r="L69" s="57"/>
      <c r="M69" s="57"/>
      <c r="N69" s="57"/>
      <c r="O69" s="57"/>
      <c r="P69" s="57"/>
      <c r="Q69" s="57"/>
      <c r="R69" s="57"/>
      <c r="S69" s="57"/>
      <c r="T69" s="57"/>
      <c r="U69" s="77"/>
      <c r="V69" s="24"/>
      <c r="Y69" s="24"/>
      <c r="Z69" s="24"/>
      <c r="AA69" s="24"/>
      <c r="AB69" s="24"/>
      <c r="AC69" s="24"/>
    </row>
    <row r="70" spans="1:29" s="169" customFormat="1">
      <c r="A70" s="24"/>
      <c r="B70" s="24"/>
      <c r="C70" s="57"/>
      <c r="D70" s="57"/>
      <c r="E70" s="57"/>
      <c r="F70" s="57"/>
      <c r="G70" s="57"/>
      <c r="H70" s="57"/>
      <c r="I70" s="57"/>
      <c r="J70" s="57"/>
      <c r="K70" s="57"/>
      <c r="L70" s="57"/>
      <c r="M70" s="57"/>
      <c r="N70" s="57"/>
      <c r="O70" s="57"/>
      <c r="P70" s="57"/>
      <c r="Q70" s="57"/>
      <c r="R70" s="57"/>
      <c r="S70" s="57"/>
      <c r="T70" s="57"/>
      <c r="U70" s="77"/>
      <c r="V70" s="24"/>
      <c r="Y70" s="24"/>
      <c r="Z70" s="24"/>
      <c r="AA70" s="24"/>
      <c r="AB70" s="24"/>
      <c r="AC70" s="24"/>
    </row>
    <row r="71" spans="1:29" s="169" customFormat="1">
      <c r="A71" s="24"/>
      <c r="B71" s="24"/>
      <c r="C71" s="57"/>
      <c r="D71" s="57"/>
      <c r="E71" s="57"/>
      <c r="F71" s="57"/>
      <c r="G71" s="57"/>
      <c r="H71" s="57"/>
      <c r="I71" s="57"/>
      <c r="J71" s="57"/>
      <c r="K71" s="57"/>
      <c r="L71" s="57"/>
      <c r="M71" s="57"/>
      <c r="N71" s="57"/>
      <c r="O71" s="57"/>
      <c r="P71" s="57"/>
      <c r="Q71" s="57"/>
      <c r="R71" s="57"/>
      <c r="S71" s="57"/>
      <c r="T71" s="57"/>
      <c r="U71" s="77"/>
      <c r="V71" s="24"/>
      <c r="Y71" s="24"/>
      <c r="Z71" s="24"/>
      <c r="AA71" s="24"/>
      <c r="AB71" s="24"/>
      <c r="AC71" s="24"/>
    </row>
    <row r="72" spans="1:29" s="169" customFormat="1">
      <c r="A72" s="24"/>
      <c r="B72" s="24"/>
      <c r="C72" s="57"/>
      <c r="D72" s="57"/>
      <c r="E72" s="57"/>
      <c r="F72" s="57"/>
      <c r="G72" s="57"/>
      <c r="H72" s="57"/>
      <c r="I72" s="57"/>
      <c r="J72" s="57"/>
      <c r="K72" s="57"/>
      <c r="L72" s="57"/>
      <c r="M72" s="57"/>
      <c r="N72" s="57"/>
      <c r="O72" s="57"/>
      <c r="P72" s="57"/>
      <c r="Q72" s="57"/>
      <c r="R72" s="57"/>
      <c r="S72" s="57"/>
      <c r="T72" s="57"/>
      <c r="U72" s="77"/>
      <c r="V72" s="24"/>
      <c r="Y72" s="24"/>
      <c r="Z72" s="24"/>
      <c r="AA72" s="24"/>
      <c r="AB72" s="24"/>
      <c r="AC72" s="24"/>
    </row>
    <row r="73" spans="1:29" s="169" customFormat="1">
      <c r="A73" s="24"/>
      <c r="B73" s="24"/>
      <c r="C73" s="57"/>
      <c r="D73" s="57"/>
      <c r="E73" s="57"/>
      <c r="F73" s="57"/>
      <c r="G73" s="57"/>
      <c r="H73" s="57"/>
      <c r="I73" s="57"/>
      <c r="J73" s="57"/>
      <c r="K73" s="57"/>
      <c r="L73" s="57"/>
      <c r="M73" s="57"/>
      <c r="N73" s="57"/>
      <c r="O73" s="57"/>
      <c r="P73" s="57"/>
      <c r="Q73" s="57"/>
      <c r="R73" s="57"/>
      <c r="S73" s="57"/>
      <c r="T73" s="57"/>
      <c r="U73" s="77"/>
      <c r="V73" s="24"/>
      <c r="Y73" s="24"/>
      <c r="Z73" s="24"/>
      <c r="AA73" s="24"/>
      <c r="AB73" s="24"/>
      <c r="AC73" s="24"/>
    </row>
    <row r="74" spans="1:29" s="169" customFormat="1">
      <c r="A74" s="24"/>
      <c r="B74" s="24"/>
      <c r="C74" s="57"/>
      <c r="D74" s="57"/>
      <c r="E74" s="57"/>
      <c r="F74" s="57"/>
      <c r="G74" s="57"/>
      <c r="H74" s="57"/>
      <c r="I74" s="57"/>
      <c r="J74" s="57"/>
      <c r="K74" s="57"/>
      <c r="L74" s="57"/>
      <c r="M74" s="57"/>
      <c r="N74" s="57"/>
      <c r="O74" s="57"/>
      <c r="P74" s="57"/>
      <c r="Q74" s="57"/>
      <c r="R74" s="57"/>
      <c r="S74" s="57"/>
      <c r="T74" s="57"/>
      <c r="U74" s="77"/>
      <c r="V74" s="24"/>
      <c r="Y74" s="24"/>
      <c r="Z74" s="24"/>
      <c r="AA74" s="24"/>
      <c r="AB74" s="24"/>
      <c r="AC74" s="24"/>
    </row>
    <row r="75" spans="1:29" s="169" customFormat="1">
      <c r="A75" s="24"/>
      <c r="B75" s="24"/>
      <c r="C75" s="57"/>
      <c r="D75" s="57"/>
      <c r="E75" s="57"/>
      <c r="F75" s="57"/>
      <c r="G75" s="57"/>
      <c r="H75" s="57"/>
      <c r="I75" s="57"/>
      <c r="J75" s="57"/>
      <c r="K75" s="57"/>
      <c r="L75" s="57"/>
      <c r="M75" s="57"/>
      <c r="N75" s="57"/>
      <c r="O75" s="57"/>
      <c r="P75" s="57"/>
      <c r="Q75" s="57"/>
      <c r="R75" s="57"/>
      <c r="S75" s="57"/>
      <c r="T75" s="57"/>
      <c r="U75" s="77"/>
      <c r="V75" s="24"/>
      <c r="Y75" s="24"/>
      <c r="Z75" s="24"/>
      <c r="AA75" s="24"/>
      <c r="AB75" s="24"/>
      <c r="AC75" s="24"/>
    </row>
    <row r="76" spans="1:29" s="169" customFormat="1">
      <c r="A76" s="24"/>
      <c r="B76" s="24"/>
      <c r="C76" s="57"/>
      <c r="D76" s="57"/>
      <c r="E76" s="57"/>
      <c r="F76" s="57"/>
      <c r="G76" s="57"/>
      <c r="H76" s="57"/>
      <c r="I76" s="57"/>
      <c r="J76" s="57"/>
      <c r="K76" s="57"/>
      <c r="L76" s="57"/>
      <c r="M76" s="57"/>
      <c r="N76" s="57"/>
      <c r="O76" s="57"/>
      <c r="P76" s="57"/>
      <c r="Q76" s="57"/>
      <c r="R76" s="57"/>
      <c r="S76" s="57"/>
      <c r="T76" s="57"/>
      <c r="U76" s="77"/>
      <c r="V76" s="24"/>
      <c r="Y76" s="24"/>
      <c r="Z76" s="24"/>
      <c r="AA76" s="24"/>
      <c r="AB76" s="24"/>
      <c r="AC76" s="24"/>
    </row>
    <row r="77" spans="1:29" s="169" customFormat="1">
      <c r="A77" s="24"/>
      <c r="B77" s="24"/>
      <c r="C77" s="57"/>
      <c r="D77" s="57"/>
      <c r="E77" s="57"/>
      <c r="F77" s="57"/>
      <c r="G77" s="57"/>
      <c r="H77" s="57"/>
      <c r="I77" s="57"/>
      <c r="J77" s="57"/>
      <c r="K77" s="57"/>
      <c r="L77" s="57"/>
      <c r="M77" s="57"/>
      <c r="N77" s="57"/>
      <c r="O77" s="57"/>
      <c r="P77" s="57"/>
      <c r="Q77" s="57"/>
      <c r="R77" s="57"/>
      <c r="S77" s="57"/>
      <c r="T77" s="57"/>
      <c r="U77" s="77"/>
      <c r="V77" s="24"/>
      <c r="Y77" s="24"/>
      <c r="Z77" s="24"/>
      <c r="AA77" s="24"/>
      <c r="AB77" s="24"/>
      <c r="AC77" s="24"/>
    </row>
    <row r="78" spans="1:29" s="169" customFormat="1">
      <c r="A78" s="24"/>
      <c r="B78" s="24"/>
      <c r="C78" s="57"/>
      <c r="D78" s="57"/>
      <c r="E78" s="57"/>
      <c r="F78" s="57"/>
      <c r="G78" s="57"/>
      <c r="H78" s="57"/>
      <c r="I78" s="57"/>
      <c r="J78" s="57"/>
      <c r="K78" s="57"/>
      <c r="L78" s="57"/>
      <c r="M78" s="57"/>
      <c r="N78" s="57"/>
      <c r="O78" s="57"/>
      <c r="P78" s="57"/>
      <c r="Q78" s="57"/>
      <c r="R78" s="57"/>
      <c r="S78" s="57"/>
      <c r="T78" s="57"/>
      <c r="U78" s="77"/>
      <c r="V78" s="24"/>
      <c r="Y78" s="24"/>
      <c r="Z78" s="24"/>
      <c r="AA78" s="24"/>
      <c r="AB78" s="24"/>
      <c r="AC78" s="24"/>
    </row>
    <row r="79" spans="1:29" s="169" customFormat="1">
      <c r="A79" s="24"/>
      <c r="B79" s="24"/>
      <c r="C79" s="57"/>
      <c r="D79" s="57"/>
      <c r="E79" s="57"/>
      <c r="F79" s="57"/>
      <c r="G79" s="57"/>
      <c r="H79" s="57"/>
      <c r="I79" s="57"/>
      <c r="J79" s="57"/>
      <c r="K79" s="57"/>
      <c r="L79" s="57"/>
      <c r="M79" s="57"/>
      <c r="N79" s="57"/>
      <c r="O79" s="57"/>
      <c r="P79" s="57"/>
      <c r="Q79" s="57"/>
      <c r="R79" s="57"/>
      <c r="S79" s="57"/>
      <c r="T79" s="57"/>
      <c r="U79" s="77"/>
      <c r="V79" s="24"/>
      <c r="Y79" s="24"/>
      <c r="Z79" s="24"/>
      <c r="AA79" s="24"/>
      <c r="AB79" s="24"/>
      <c r="AC79" s="24"/>
    </row>
    <row r="80" spans="1:29" s="169" customFormat="1">
      <c r="A80" s="24"/>
      <c r="B80" s="24"/>
      <c r="C80" s="57"/>
      <c r="D80" s="57"/>
      <c r="E80" s="57"/>
      <c r="F80" s="57"/>
      <c r="G80" s="57"/>
      <c r="H80" s="57"/>
      <c r="I80" s="57"/>
      <c r="J80" s="57"/>
      <c r="K80" s="57"/>
      <c r="L80" s="57"/>
      <c r="M80" s="57"/>
      <c r="N80" s="57"/>
      <c r="O80" s="57"/>
      <c r="P80" s="57"/>
      <c r="Q80" s="57"/>
      <c r="R80" s="57"/>
      <c r="S80" s="57"/>
      <c r="T80" s="57"/>
      <c r="U80" s="77"/>
      <c r="V80" s="24"/>
      <c r="Y80" s="24"/>
      <c r="Z80" s="24"/>
      <c r="AA80" s="24"/>
      <c r="AB80" s="24"/>
      <c r="AC80" s="24"/>
    </row>
    <row r="81" spans="1:29" s="169" customFormat="1">
      <c r="A81" s="24"/>
      <c r="B81" s="24"/>
      <c r="C81" s="57"/>
      <c r="D81" s="57"/>
      <c r="E81" s="57"/>
      <c r="F81" s="57"/>
      <c r="G81" s="57"/>
      <c r="H81" s="57"/>
      <c r="I81" s="57"/>
      <c r="J81" s="57"/>
      <c r="K81" s="57"/>
      <c r="L81" s="57"/>
      <c r="M81" s="57"/>
      <c r="N81" s="57"/>
      <c r="O81" s="57"/>
      <c r="P81" s="57"/>
      <c r="Q81" s="57"/>
      <c r="R81" s="57"/>
      <c r="S81" s="57"/>
      <c r="T81" s="57"/>
      <c r="U81" s="77"/>
      <c r="V81" s="24"/>
      <c r="Y81" s="24"/>
      <c r="Z81" s="24"/>
      <c r="AA81" s="24"/>
      <c r="AB81" s="24"/>
      <c r="AC81" s="24"/>
    </row>
    <row r="82" spans="1:29" s="169" customFormat="1">
      <c r="A82" s="24"/>
      <c r="B82" s="24"/>
      <c r="C82" s="57"/>
      <c r="D82" s="57"/>
      <c r="E82" s="57"/>
      <c r="F82" s="57"/>
      <c r="G82" s="57"/>
      <c r="H82" s="57"/>
      <c r="I82" s="57"/>
      <c r="J82" s="57"/>
      <c r="K82" s="57"/>
      <c r="L82" s="57"/>
      <c r="M82" s="57"/>
      <c r="N82" s="57"/>
      <c r="O82" s="57"/>
      <c r="P82" s="57"/>
      <c r="Q82" s="57"/>
      <c r="R82" s="57"/>
      <c r="S82" s="57"/>
      <c r="T82" s="57"/>
      <c r="U82" s="77"/>
      <c r="V82" s="24"/>
      <c r="Y82" s="24"/>
      <c r="Z82" s="24"/>
      <c r="AA82" s="24"/>
      <c r="AB82" s="24"/>
      <c r="AC82" s="24"/>
    </row>
    <row r="83" spans="1:29" s="169" customFormat="1">
      <c r="A83" s="24"/>
      <c r="B83" s="24"/>
      <c r="C83" s="57"/>
      <c r="D83" s="57"/>
      <c r="E83" s="57"/>
      <c r="F83" s="57"/>
      <c r="G83" s="57"/>
      <c r="H83" s="57"/>
      <c r="I83" s="57"/>
      <c r="J83" s="57"/>
      <c r="K83" s="57"/>
      <c r="L83" s="57"/>
      <c r="M83" s="57"/>
      <c r="N83" s="57"/>
      <c r="O83" s="57"/>
      <c r="P83" s="57"/>
      <c r="Q83" s="57"/>
      <c r="R83" s="57"/>
      <c r="S83" s="57"/>
      <c r="T83" s="57"/>
      <c r="U83" s="77"/>
      <c r="V83" s="24"/>
      <c r="Y83" s="24"/>
      <c r="Z83" s="24"/>
      <c r="AA83" s="24"/>
      <c r="AB83" s="24"/>
      <c r="AC83" s="24"/>
    </row>
    <row r="84" spans="1:29" s="169" customFormat="1">
      <c r="A84" s="24"/>
      <c r="B84" s="24"/>
      <c r="C84" s="57"/>
      <c r="D84" s="57"/>
      <c r="E84" s="57"/>
      <c r="F84" s="57"/>
      <c r="G84" s="57"/>
      <c r="H84" s="57"/>
      <c r="I84" s="57"/>
      <c r="J84" s="57"/>
      <c r="K84" s="57"/>
      <c r="L84" s="57"/>
      <c r="M84" s="57"/>
      <c r="N84" s="57"/>
      <c r="O84" s="57"/>
      <c r="P84" s="57"/>
      <c r="Q84" s="57"/>
      <c r="R84" s="57"/>
      <c r="S84" s="57"/>
      <c r="T84" s="57"/>
      <c r="U84" s="77"/>
      <c r="V84" s="24"/>
      <c r="Y84" s="24"/>
      <c r="Z84" s="24"/>
      <c r="AA84" s="24"/>
      <c r="AB84" s="24"/>
      <c r="AC84" s="24"/>
    </row>
    <row r="85" spans="1:29" s="169" customFormat="1">
      <c r="A85" s="24"/>
      <c r="B85" s="24"/>
      <c r="C85" s="57"/>
      <c r="D85" s="57"/>
      <c r="E85" s="57"/>
      <c r="F85" s="57"/>
      <c r="G85" s="57"/>
      <c r="H85" s="57"/>
      <c r="I85" s="57"/>
      <c r="J85" s="57"/>
      <c r="K85" s="57"/>
      <c r="L85" s="57"/>
      <c r="M85" s="57"/>
      <c r="N85" s="57"/>
      <c r="O85" s="57"/>
      <c r="P85" s="57"/>
      <c r="Q85" s="57"/>
      <c r="R85" s="57"/>
      <c r="S85" s="57"/>
      <c r="T85" s="57"/>
      <c r="U85" s="77"/>
      <c r="V85" s="24"/>
      <c r="Y85" s="24"/>
      <c r="Z85" s="24"/>
      <c r="AA85" s="24"/>
      <c r="AB85" s="24"/>
      <c r="AC85" s="24"/>
    </row>
    <row r="86" spans="1:29" s="169" customFormat="1">
      <c r="A86" s="24"/>
      <c r="B86" s="24"/>
      <c r="C86" s="57"/>
      <c r="D86" s="57"/>
      <c r="E86" s="57"/>
      <c r="F86" s="57"/>
      <c r="G86" s="57"/>
      <c r="H86" s="57"/>
      <c r="I86" s="57"/>
      <c r="J86" s="57"/>
      <c r="K86" s="57"/>
      <c r="L86" s="57"/>
      <c r="M86" s="57"/>
      <c r="N86" s="57"/>
      <c r="O86" s="57"/>
      <c r="P86" s="57"/>
      <c r="Q86" s="57"/>
      <c r="R86" s="57"/>
      <c r="S86" s="57"/>
      <c r="T86" s="57"/>
      <c r="U86" s="77"/>
      <c r="V86" s="24"/>
      <c r="Y86" s="24"/>
      <c r="Z86" s="24"/>
      <c r="AA86" s="24"/>
      <c r="AB86" s="24"/>
      <c r="AC86" s="24"/>
    </row>
    <row r="87" spans="1:29" s="169" customFormat="1">
      <c r="A87" s="24"/>
      <c r="B87" s="24"/>
      <c r="C87" s="57"/>
      <c r="D87" s="57"/>
      <c r="E87" s="57"/>
      <c r="F87" s="57"/>
      <c r="G87" s="57"/>
      <c r="H87" s="57"/>
      <c r="I87" s="57"/>
      <c r="J87" s="57"/>
      <c r="K87" s="57"/>
      <c r="L87" s="57"/>
      <c r="M87" s="57"/>
      <c r="N87" s="57"/>
      <c r="O87" s="57"/>
      <c r="P87" s="57"/>
      <c r="Q87" s="57"/>
      <c r="R87" s="57"/>
      <c r="S87" s="57"/>
      <c r="T87" s="57"/>
      <c r="U87" s="77"/>
      <c r="V87" s="24"/>
      <c r="Y87" s="24"/>
      <c r="Z87" s="24"/>
      <c r="AA87" s="24"/>
      <c r="AB87" s="24"/>
      <c r="AC87" s="24"/>
    </row>
    <row r="88" spans="1:29" s="169" customFormat="1">
      <c r="A88" s="24"/>
      <c r="B88" s="24"/>
      <c r="C88" s="57"/>
      <c r="D88" s="57"/>
      <c r="E88" s="57"/>
      <c r="F88" s="57"/>
      <c r="G88" s="57"/>
      <c r="H88" s="57"/>
      <c r="I88" s="57"/>
      <c r="J88" s="57"/>
      <c r="K88" s="57"/>
      <c r="L88" s="57"/>
      <c r="M88" s="57"/>
      <c r="N88" s="57"/>
      <c r="O88" s="57"/>
      <c r="P88" s="57"/>
      <c r="Q88" s="57"/>
      <c r="R88" s="57"/>
      <c r="S88" s="57"/>
      <c r="T88" s="57"/>
      <c r="U88" s="77"/>
      <c r="V88" s="24"/>
      <c r="Y88" s="24"/>
      <c r="Z88" s="24"/>
      <c r="AA88" s="24"/>
      <c r="AB88" s="24"/>
      <c r="AC88" s="24"/>
    </row>
    <row r="89" spans="1:29" s="169" customFormat="1">
      <c r="A89" s="24"/>
      <c r="B89" s="24"/>
      <c r="C89" s="57"/>
      <c r="D89" s="57"/>
      <c r="E89" s="57"/>
      <c r="F89" s="57"/>
      <c r="G89" s="57"/>
      <c r="H89" s="57"/>
      <c r="I89" s="57"/>
      <c r="J89" s="57"/>
      <c r="K89" s="57"/>
      <c r="L89" s="57"/>
      <c r="M89" s="57"/>
      <c r="N89" s="57"/>
      <c r="O89" s="57"/>
      <c r="P89" s="57"/>
      <c r="Q89" s="57"/>
      <c r="R89" s="57"/>
      <c r="S89" s="57"/>
      <c r="T89" s="57"/>
      <c r="U89" s="77"/>
      <c r="V89" s="24"/>
      <c r="Y89" s="24"/>
      <c r="Z89" s="24"/>
      <c r="AA89" s="24"/>
      <c r="AB89" s="24"/>
      <c r="AC89" s="24"/>
    </row>
    <row r="90" spans="1:29" s="169" customFormat="1">
      <c r="A90" s="24"/>
      <c r="B90" s="24"/>
      <c r="C90" s="57"/>
      <c r="D90" s="57"/>
      <c r="E90" s="57"/>
      <c r="F90" s="57"/>
      <c r="G90" s="57"/>
      <c r="H90" s="57"/>
      <c r="I90" s="57"/>
      <c r="J90" s="57"/>
      <c r="K90" s="57"/>
      <c r="L90" s="57"/>
      <c r="M90" s="57"/>
      <c r="N90" s="57"/>
      <c r="O90" s="57"/>
      <c r="P90" s="57"/>
      <c r="Q90" s="57"/>
      <c r="R90" s="57"/>
      <c r="S90" s="57"/>
      <c r="T90" s="57"/>
      <c r="U90" s="77"/>
      <c r="V90" s="24"/>
      <c r="Y90" s="24"/>
      <c r="Z90" s="24"/>
      <c r="AA90" s="24"/>
      <c r="AB90" s="24"/>
      <c r="AC90" s="24"/>
    </row>
    <row r="91" spans="1:29" s="169" customFormat="1">
      <c r="A91" s="24"/>
      <c r="B91" s="24"/>
      <c r="C91" s="57"/>
      <c r="D91" s="57"/>
      <c r="E91" s="57"/>
      <c r="F91" s="57"/>
      <c r="G91" s="57"/>
      <c r="H91" s="57"/>
      <c r="I91" s="57"/>
      <c r="J91" s="57"/>
      <c r="K91" s="57"/>
      <c r="L91" s="57"/>
      <c r="M91" s="57"/>
      <c r="N91" s="57"/>
      <c r="O91" s="57"/>
      <c r="P91" s="57"/>
      <c r="Q91" s="57"/>
      <c r="R91" s="57"/>
      <c r="S91" s="57"/>
      <c r="T91" s="57"/>
      <c r="U91" s="77"/>
      <c r="V91" s="24"/>
      <c r="Y91" s="24"/>
      <c r="Z91" s="24"/>
      <c r="AA91" s="24"/>
      <c r="AB91" s="24"/>
      <c r="AC91" s="24"/>
    </row>
    <row r="92" spans="1:29" s="169" customFormat="1">
      <c r="A92" s="24"/>
      <c r="B92" s="24"/>
      <c r="C92" s="57"/>
      <c r="D92" s="57"/>
      <c r="E92" s="57"/>
      <c r="F92" s="57"/>
      <c r="G92" s="57"/>
      <c r="H92" s="57"/>
      <c r="I92" s="57"/>
      <c r="J92" s="57"/>
      <c r="K92" s="57"/>
      <c r="L92" s="57"/>
      <c r="M92" s="57"/>
      <c r="N92" s="57"/>
      <c r="O92" s="57"/>
      <c r="P92" s="57"/>
      <c r="Q92" s="57"/>
      <c r="R92" s="57"/>
      <c r="S92" s="57"/>
      <c r="T92" s="57"/>
      <c r="U92" s="77"/>
      <c r="V92" s="24"/>
      <c r="Y92" s="24"/>
      <c r="Z92" s="24"/>
      <c r="AA92" s="24"/>
      <c r="AB92" s="24"/>
      <c r="AC92" s="24"/>
    </row>
    <row r="93" spans="1:29" s="169" customFormat="1">
      <c r="A93" s="24"/>
      <c r="B93" s="24"/>
      <c r="C93" s="57"/>
      <c r="D93" s="57"/>
      <c r="E93" s="57"/>
      <c r="F93" s="57"/>
      <c r="G93" s="57"/>
      <c r="H93" s="57"/>
      <c r="I93" s="57"/>
      <c r="J93" s="57"/>
      <c r="K93" s="57"/>
      <c r="L93" s="57"/>
      <c r="M93" s="57"/>
      <c r="N93" s="57"/>
      <c r="O93" s="57"/>
      <c r="P93" s="57"/>
      <c r="Q93" s="57"/>
      <c r="R93" s="57"/>
      <c r="S93" s="57"/>
      <c r="T93" s="57"/>
      <c r="U93" s="77"/>
      <c r="V93" s="24"/>
      <c r="Y93" s="24"/>
      <c r="Z93" s="24"/>
      <c r="AA93" s="24"/>
      <c r="AB93" s="24"/>
      <c r="AC93" s="24"/>
    </row>
    <row r="94" spans="1:29" s="169" customFormat="1">
      <c r="A94" s="24"/>
      <c r="B94" s="24"/>
      <c r="C94" s="57"/>
      <c r="D94" s="57"/>
      <c r="E94" s="57"/>
      <c r="F94" s="57"/>
      <c r="G94" s="57"/>
      <c r="H94" s="57"/>
      <c r="I94" s="57"/>
      <c r="J94" s="57"/>
      <c r="K94" s="57"/>
      <c r="L94" s="57"/>
      <c r="M94" s="57"/>
      <c r="N94" s="57"/>
      <c r="O94" s="57"/>
      <c r="P94" s="57"/>
      <c r="Q94" s="57"/>
      <c r="R94" s="57"/>
      <c r="S94" s="57"/>
      <c r="T94" s="57"/>
      <c r="U94" s="77"/>
      <c r="V94" s="24"/>
      <c r="Y94" s="24"/>
      <c r="Z94" s="24"/>
      <c r="AA94" s="24"/>
      <c r="AB94" s="24"/>
      <c r="AC94" s="24"/>
    </row>
    <row r="95" spans="1:29" s="169" customFormat="1">
      <c r="A95" s="24"/>
      <c r="B95" s="24"/>
      <c r="C95" s="57"/>
      <c r="D95" s="57"/>
      <c r="E95" s="57"/>
      <c r="F95" s="57"/>
      <c r="G95" s="57"/>
      <c r="H95" s="57"/>
      <c r="I95" s="57"/>
      <c r="J95" s="57"/>
      <c r="K95" s="57"/>
      <c r="L95" s="57"/>
      <c r="M95" s="57"/>
      <c r="N95" s="57"/>
      <c r="O95" s="57"/>
      <c r="P95" s="57"/>
      <c r="Q95" s="57"/>
      <c r="R95" s="57"/>
      <c r="S95" s="57"/>
      <c r="T95" s="57"/>
      <c r="U95" s="77"/>
      <c r="V95" s="24"/>
      <c r="Y95" s="24"/>
      <c r="Z95" s="24"/>
      <c r="AA95" s="24"/>
      <c r="AB95" s="24"/>
      <c r="AC95" s="24"/>
    </row>
    <row r="96" spans="1:29" s="169" customFormat="1">
      <c r="A96" s="24"/>
      <c r="B96" s="24"/>
      <c r="C96" s="57"/>
      <c r="D96" s="57"/>
      <c r="E96" s="57"/>
      <c r="F96" s="57"/>
      <c r="G96" s="57"/>
      <c r="H96" s="57"/>
      <c r="I96" s="57"/>
      <c r="J96" s="57"/>
      <c r="K96" s="57"/>
      <c r="L96" s="57"/>
      <c r="M96" s="57"/>
      <c r="N96" s="57"/>
      <c r="O96" s="57"/>
      <c r="P96" s="57"/>
      <c r="Q96" s="57"/>
      <c r="R96" s="57"/>
      <c r="S96" s="57"/>
      <c r="T96" s="57"/>
      <c r="U96" s="77"/>
      <c r="V96" s="24"/>
      <c r="Y96" s="24"/>
      <c r="Z96" s="24"/>
      <c r="AA96" s="24"/>
      <c r="AB96" s="24"/>
      <c r="AC96" s="24"/>
    </row>
    <row r="97" spans="1:29" s="169" customFormat="1">
      <c r="A97" s="24"/>
      <c r="B97" s="24"/>
      <c r="C97" s="57"/>
      <c r="D97" s="57"/>
      <c r="E97" s="57"/>
      <c r="F97" s="57"/>
      <c r="G97" s="57"/>
      <c r="H97" s="57"/>
      <c r="I97" s="57"/>
      <c r="J97" s="57"/>
      <c r="K97" s="57"/>
      <c r="L97" s="57"/>
      <c r="M97" s="57"/>
      <c r="N97" s="57"/>
      <c r="O97" s="57"/>
      <c r="P97" s="57"/>
      <c r="Q97" s="57"/>
      <c r="R97" s="57"/>
      <c r="S97" s="57"/>
      <c r="T97" s="57"/>
      <c r="U97" s="77"/>
      <c r="V97" s="24"/>
      <c r="Y97" s="24"/>
      <c r="Z97" s="24"/>
      <c r="AA97" s="24"/>
      <c r="AB97" s="24"/>
      <c r="AC97" s="24"/>
    </row>
    <row r="98" spans="1:29" s="169" customFormat="1">
      <c r="A98" s="24"/>
      <c r="B98" s="24"/>
      <c r="C98" s="57"/>
      <c r="D98" s="57"/>
      <c r="E98" s="57"/>
      <c r="F98" s="57"/>
      <c r="G98" s="57"/>
      <c r="H98" s="57"/>
      <c r="I98" s="57"/>
      <c r="J98" s="57"/>
      <c r="K98" s="57"/>
      <c r="L98" s="57"/>
      <c r="M98" s="57"/>
      <c r="N98" s="57"/>
      <c r="O98" s="57"/>
      <c r="P98" s="57"/>
      <c r="Q98" s="57"/>
      <c r="R98" s="57"/>
      <c r="S98" s="57"/>
      <c r="T98" s="57"/>
      <c r="U98" s="77"/>
      <c r="V98" s="24"/>
      <c r="Y98" s="24"/>
      <c r="Z98" s="24"/>
      <c r="AA98" s="24"/>
      <c r="AB98" s="24"/>
      <c r="AC98" s="24"/>
    </row>
    <row r="99" spans="1:29" s="169" customFormat="1">
      <c r="A99" s="24"/>
      <c r="B99" s="24"/>
      <c r="C99" s="57"/>
      <c r="D99" s="57"/>
      <c r="E99" s="57"/>
      <c r="F99" s="57"/>
      <c r="G99" s="57"/>
      <c r="H99" s="57"/>
      <c r="I99" s="57"/>
      <c r="J99" s="57"/>
      <c r="K99" s="57"/>
      <c r="L99" s="57"/>
      <c r="M99" s="57"/>
      <c r="N99" s="57"/>
      <c r="O99" s="57"/>
      <c r="P99" s="57"/>
      <c r="Q99" s="57"/>
      <c r="R99" s="57"/>
      <c r="S99" s="57"/>
      <c r="T99" s="57"/>
      <c r="U99" s="77"/>
      <c r="V99" s="24"/>
      <c r="Y99" s="24"/>
      <c r="Z99" s="24"/>
      <c r="AA99" s="24"/>
      <c r="AB99" s="24"/>
      <c r="AC99" s="24"/>
    </row>
    <row r="100" spans="1:29" s="169" customFormat="1">
      <c r="A100" s="24"/>
      <c r="B100" s="24"/>
      <c r="C100" s="57"/>
      <c r="D100" s="57"/>
      <c r="E100" s="57"/>
      <c r="F100" s="57"/>
      <c r="G100" s="57"/>
      <c r="H100" s="57"/>
      <c r="I100" s="57"/>
      <c r="J100" s="57"/>
      <c r="K100" s="57"/>
      <c r="L100" s="57"/>
      <c r="M100" s="57"/>
      <c r="N100" s="57"/>
      <c r="O100" s="57"/>
      <c r="P100" s="57"/>
      <c r="Q100" s="57"/>
      <c r="R100" s="57"/>
      <c r="S100" s="57"/>
      <c r="T100" s="57"/>
      <c r="U100" s="77"/>
      <c r="V100" s="24"/>
      <c r="Y100" s="24"/>
      <c r="Z100" s="24"/>
      <c r="AA100" s="24"/>
      <c r="AB100" s="24"/>
      <c r="AC100" s="24"/>
    </row>
    <row r="101" spans="1:29" s="169" customFormat="1">
      <c r="A101" s="24"/>
      <c r="B101" s="24"/>
      <c r="C101" s="57"/>
      <c r="D101" s="57"/>
      <c r="E101" s="57"/>
      <c r="F101" s="57"/>
      <c r="G101" s="57"/>
      <c r="H101" s="57"/>
      <c r="I101" s="57"/>
      <c r="J101" s="57"/>
      <c r="K101" s="57"/>
      <c r="L101" s="57"/>
      <c r="M101" s="57"/>
      <c r="N101" s="57"/>
      <c r="O101" s="57"/>
      <c r="P101" s="57"/>
      <c r="Q101" s="57"/>
      <c r="R101" s="57"/>
      <c r="S101" s="57"/>
      <c r="T101" s="57"/>
      <c r="U101" s="77"/>
      <c r="V101" s="24"/>
      <c r="Y101" s="24"/>
      <c r="Z101" s="24"/>
      <c r="AA101" s="24"/>
      <c r="AB101" s="24"/>
      <c r="AC101" s="24"/>
    </row>
    <row r="102" spans="1:29" s="169" customFormat="1">
      <c r="A102" s="24"/>
      <c r="B102" s="24"/>
      <c r="C102" s="57"/>
      <c r="D102" s="57"/>
      <c r="E102" s="57"/>
      <c r="F102" s="57"/>
      <c r="G102" s="57"/>
      <c r="H102" s="57"/>
      <c r="I102" s="57"/>
      <c r="J102" s="57"/>
      <c r="K102" s="57"/>
      <c r="L102" s="57"/>
      <c r="M102" s="57"/>
      <c r="N102" s="57"/>
      <c r="O102" s="57"/>
      <c r="P102" s="57"/>
      <c r="Q102" s="57"/>
      <c r="R102" s="57"/>
      <c r="S102" s="57"/>
      <c r="T102" s="57"/>
      <c r="U102" s="77"/>
      <c r="V102" s="24"/>
      <c r="Y102" s="24"/>
      <c r="Z102" s="24"/>
      <c r="AA102" s="24"/>
      <c r="AB102" s="24"/>
      <c r="AC102" s="24"/>
    </row>
    <row r="103" spans="1:29" s="169" customFormat="1">
      <c r="A103" s="24"/>
      <c r="B103" s="24"/>
      <c r="C103" s="57"/>
      <c r="D103" s="57"/>
      <c r="E103" s="57"/>
      <c r="F103" s="57"/>
      <c r="G103" s="57"/>
      <c r="H103" s="57"/>
      <c r="I103" s="57"/>
      <c r="J103" s="57"/>
      <c r="K103" s="57"/>
      <c r="L103" s="57"/>
      <c r="M103" s="57"/>
      <c r="N103" s="57"/>
      <c r="O103" s="57"/>
      <c r="P103" s="57"/>
      <c r="Q103" s="57"/>
      <c r="R103" s="57"/>
      <c r="S103" s="57"/>
      <c r="T103" s="57"/>
      <c r="U103" s="77"/>
      <c r="V103" s="24"/>
      <c r="Y103" s="24"/>
      <c r="Z103" s="24"/>
      <c r="AA103" s="24"/>
      <c r="AB103" s="24"/>
      <c r="AC103" s="24"/>
    </row>
    <row r="104" spans="1:29" s="169" customFormat="1">
      <c r="A104" s="24"/>
      <c r="B104" s="24"/>
      <c r="C104" s="57"/>
      <c r="D104" s="57"/>
      <c r="E104" s="57"/>
      <c r="F104" s="57"/>
      <c r="G104" s="57"/>
      <c r="H104" s="57"/>
      <c r="I104" s="57"/>
      <c r="J104" s="57"/>
      <c r="K104" s="57"/>
      <c r="L104" s="57"/>
      <c r="M104" s="57"/>
      <c r="N104" s="57"/>
      <c r="O104" s="57"/>
      <c r="P104" s="57"/>
      <c r="Q104" s="57"/>
      <c r="R104" s="57"/>
      <c r="S104" s="57"/>
      <c r="T104" s="57"/>
      <c r="U104" s="77"/>
      <c r="V104" s="24"/>
      <c r="Y104" s="24"/>
      <c r="Z104" s="24"/>
      <c r="AA104" s="24"/>
      <c r="AB104" s="24"/>
      <c r="AC104" s="24"/>
    </row>
    <row r="105" spans="1:29" s="169" customFormat="1">
      <c r="A105" s="24"/>
      <c r="B105" s="24"/>
      <c r="C105" s="57"/>
      <c r="D105" s="57"/>
      <c r="E105" s="57"/>
      <c r="F105" s="57"/>
      <c r="G105" s="57"/>
      <c r="H105" s="57"/>
      <c r="I105" s="57"/>
      <c r="J105" s="57"/>
      <c r="K105" s="57"/>
      <c r="L105" s="57"/>
      <c r="M105" s="57"/>
      <c r="N105" s="57"/>
      <c r="O105" s="57"/>
      <c r="P105" s="57"/>
      <c r="Q105" s="57"/>
      <c r="R105" s="57"/>
      <c r="S105" s="57"/>
      <c r="T105" s="57"/>
      <c r="U105" s="77"/>
      <c r="V105" s="24"/>
      <c r="Y105" s="24"/>
      <c r="Z105" s="24"/>
      <c r="AA105" s="24"/>
      <c r="AB105" s="24"/>
      <c r="AC105" s="24"/>
    </row>
    <row r="106" spans="1:29" s="169" customFormat="1">
      <c r="A106" s="24"/>
      <c r="B106" s="24"/>
      <c r="C106" s="57"/>
      <c r="D106" s="57"/>
      <c r="E106" s="57"/>
      <c r="F106" s="57"/>
      <c r="G106" s="57"/>
      <c r="H106" s="57"/>
      <c r="I106" s="57"/>
      <c r="J106" s="57"/>
      <c r="K106" s="57"/>
      <c r="L106" s="57"/>
      <c r="M106" s="57"/>
      <c r="N106" s="57"/>
      <c r="O106" s="57"/>
      <c r="P106" s="57"/>
      <c r="Q106" s="57"/>
      <c r="R106" s="57"/>
      <c r="S106" s="57"/>
      <c r="T106" s="57"/>
      <c r="U106" s="77"/>
      <c r="V106" s="24"/>
      <c r="Y106" s="24"/>
      <c r="Z106" s="24"/>
      <c r="AA106" s="24"/>
      <c r="AB106" s="24"/>
      <c r="AC106" s="24"/>
    </row>
    <row r="107" spans="1:29" s="169" customFormat="1">
      <c r="A107" s="24"/>
      <c r="B107" s="24"/>
      <c r="C107" s="57"/>
      <c r="D107" s="57"/>
      <c r="E107" s="57"/>
      <c r="F107" s="57"/>
      <c r="G107" s="57"/>
      <c r="H107" s="57"/>
      <c r="I107" s="57"/>
      <c r="J107" s="57"/>
      <c r="K107" s="57"/>
      <c r="L107" s="57"/>
      <c r="M107" s="57"/>
      <c r="N107" s="57"/>
      <c r="O107" s="57"/>
      <c r="P107" s="57"/>
      <c r="Q107" s="57"/>
      <c r="R107" s="57"/>
      <c r="S107" s="57"/>
      <c r="T107" s="57"/>
      <c r="U107" s="77"/>
      <c r="V107" s="24"/>
      <c r="Y107" s="24"/>
      <c r="Z107" s="24"/>
      <c r="AA107" s="24"/>
      <c r="AB107" s="24"/>
      <c r="AC107" s="24"/>
    </row>
    <row r="108" spans="1:29" s="169" customFormat="1">
      <c r="A108" s="24"/>
      <c r="B108" s="24"/>
      <c r="C108" s="57"/>
      <c r="D108" s="57"/>
      <c r="E108" s="57"/>
      <c r="F108" s="57"/>
      <c r="G108" s="57"/>
      <c r="H108" s="57"/>
      <c r="I108" s="57"/>
      <c r="J108" s="57"/>
      <c r="K108" s="57"/>
      <c r="L108" s="57"/>
      <c r="M108" s="57"/>
      <c r="N108" s="57"/>
      <c r="O108" s="57"/>
      <c r="P108" s="57"/>
      <c r="Q108" s="57"/>
      <c r="R108" s="57"/>
      <c r="S108" s="57"/>
      <c r="T108" s="57"/>
      <c r="U108" s="77"/>
      <c r="V108" s="24"/>
      <c r="Y108" s="24"/>
      <c r="Z108" s="24"/>
      <c r="AA108" s="24"/>
      <c r="AB108" s="24"/>
      <c r="AC108" s="24"/>
    </row>
    <row r="109" spans="1:29" s="169" customFormat="1">
      <c r="A109" s="24"/>
      <c r="B109" s="24"/>
      <c r="C109" s="57"/>
      <c r="D109" s="57"/>
      <c r="E109" s="57"/>
      <c r="F109" s="57"/>
      <c r="G109" s="57"/>
      <c r="H109" s="57"/>
      <c r="I109" s="57"/>
      <c r="J109" s="57"/>
      <c r="K109" s="57"/>
      <c r="L109" s="57"/>
      <c r="M109" s="57"/>
      <c r="N109" s="57"/>
      <c r="O109" s="57"/>
      <c r="P109" s="57"/>
      <c r="Q109" s="57"/>
      <c r="R109" s="57"/>
      <c r="S109" s="57"/>
      <c r="T109" s="57"/>
      <c r="U109" s="77"/>
      <c r="V109" s="24"/>
      <c r="Y109" s="24"/>
      <c r="Z109" s="24"/>
      <c r="AA109" s="24"/>
      <c r="AB109" s="24"/>
      <c r="AC109" s="24"/>
    </row>
    <row r="110" spans="1:29" s="169" customFormat="1">
      <c r="A110" s="24"/>
      <c r="B110" s="24"/>
      <c r="C110" s="57"/>
      <c r="D110" s="57"/>
      <c r="E110" s="57"/>
      <c r="F110" s="57"/>
      <c r="G110" s="57"/>
      <c r="H110" s="57"/>
      <c r="I110" s="57"/>
      <c r="J110" s="57"/>
      <c r="K110" s="57"/>
      <c r="L110" s="57"/>
      <c r="M110" s="57"/>
      <c r="N110" s="57"/>
      <c r="O110" s="57"/>
      <c r="P110" s="57"/>
      <c r="Q110" s="57"/>
      <c r="R110" s="57"/>
      <c r="S110" s="57"/>
      <c r="T110" s="57"/>
      <c r="U110" s="77"/>
      <c r="V110" s="24"/>
      <c r="Y110" s="24"/>
      <c r="Z110" s="24"/>
      <c r="AA110" s="24"/>
      <c r="AB110" s="24"/>
      <c r="AC110" s="24"/>
    </row>
    <row r="111" spans="1:29" s="169" customFormat="1">
      <c r="A111" s="24"/>
      <c r="B111" s="24"/>
      <c r="C111" s="57"/>
      <c r="D111" s="57"/>
      <c r="E111" s="57"/>
      <c r="F111" s="57"/>
      <c r="G111" s="57"/>
      <c r="H111" s="57"/>
      <c r="I111" s="57"/>
      <c r="J111" s="57"/>
      <c r="K111" s="57"/>
      <c r="L111" s="57"/>
      <c r="M111" s="57"/>
      <c r="N111" s="57"/>
      <c r="O111" s="57"/>
      <c r="P111" s="57"/>
      <c r="Q111" s="57"/>
      <c r="R111" s="57"/>
      <c r="S111" s="57"/>
      <c r="T111" s="57"/>
      <c r="U111" s="77"/>
      <c r="V111" s="24"/>
      <c r="Y111" s="24"/>
      <c r="Z111" s="24"/>
      <c r="AA111" s="24"/>
      <c r="AB111" s="24"/>
      <c r="AC111" s="24"/>
    </row>
    <row r="112" spans="1:29" s="169" customFormat="1">
      <c r="A112" s="24"/>
      <c r="B112" s="24"/>
      <c r="C112" s="57"/>
      <c r="D112" s="57"/>
      <c r="E112" s="57"/>
      <c r="F112" s="57"/>
      <c r="G112" s="57"/>
      <c r="H112" s="57"/>
      <c r="I112" s="57"/>
      <c r="J112" s="57"/>
      <c r="K112" s="57"/>
      <c r="L112" s="57"/>
      <c r="M112" s="57"/>
      <c r="N112" s="57"/>
      <c r="O112" s="57"/>
      <c r="P112" s="57"/>
      <c r="Q112" s="57"/>
      <c r="R112" s="57"/>
      <c r="S112" s="57"/>
      <c r="T112" s="57"/>
      <c r="U112" s="77"/>
      <c r="V112" s="24"/>
      <c r="Y112" s="24"/>
      <c r="Z112" s="24"/>
      <c r="AA112" s="24"/>
      <c r="AB112" s="24"/>
      <c r="AC112" s="24"/>
    </row>
    <row r="113" spans="1:29" s="169" customFormat="1">
      <c r="A113" s="24"/>
      <c r="B113" s="24"/>
      <c r="C113" s="57"/>
      <c r="D113" s="57"/>
      <c r="E113" s="57"/>
      <c r="F113" s="57"/>
      <c r="G113" s="57"/>
      <c r="H113" s="57"/>
      <c r="I113" s="57"/>
      <c r="J113" s="57"/>
      <c r="K113" s="57"/>
      <c r="L113" s="57"/>
      <c r="M113" s="57"/>
      <c r="N113" s="57"/>
      <c r="O113" s="57"/>
      <c r="P113" s="57"/>
      <c r="Q113" s="57"/>
      <c r="R113" s="57"/>
      <c r="S113" s="57"/>
      <c r="T113" s="57"/>
      <c r="U113" s="77"/>
      <c r="V113" s="24"/>
      <c r="Y113" s="24"/>
      <c r="Z113" s="24"/>
      <c r="AA113" s="24"/>
      <c r="AB113" s="24"/>
      <c r="AC113" s="24"/>
    </row>
    <row r="114" spans="1:29" s="169" customFormat="1">
      <c r="A114" s="24"/>
      <c r="B114" s="24"/>
      <c r="C114" s="57"/>
      <c r="D114" s="57"/>
      <c r="E114" s="57"/>
      <c r="F114" s="57"/>
      <c r="G114" s="57"/>
      <c r="H114" s="57"/>
      <c r="I114" s="57"/>
      <c r="J114" s="57"/>
      <c r="K114" s="57"/>
      <c r="L114" s="57"/>
      <c r="M114" s="57"/>
      <c r="N114" s="57"/>
      <c r="O114" s="57"/>
      <c r="P114" s="57"/>
      <c r="Q114" s="57"/>
      <c r="R114" s="57"/>
      <c r="S114" s="57"/>
      <c r="T114" s="57"/>
      <c r="U114" s="77"/>
      <c r="V114" s="24"/>
      <c r="Y114" s="24"/>
      <c r="Z114" s="24"/>
      <c r="AA114" s="24"/>
      <c r="AB114" s="24"/>
      <c r="AC114" s="24"/>
    </row>
    <row r="115" spans="1:29" s="169" customFormat="1">
      <c r="A115" s="24"/>
      <c r="B115" s="24"/>
      <c r="C115" s="57"/>
      <c r="D115" s="57"/>
      <c r="E115" s="57"/>
      <c r="F115" s="57"/>
      <c r="G115" s="57"/>
      <c r="H115" s="57"/>
      <c r="I115" s="57"/>
      <c r="J115" s="57"/>
      <c r="K115" s="57"/>
      <c r="L115" s="57"/>
      <c r="M115" s="57"/>
      <c r="N115" s="57"/>
      <c r="O115" s="57"/>
      <c r="P115" s="57"/>
      <c r="Q115" s="57"/>
      <c r="R115" s="57"/>
      <c r="S115" s="57"/>
      <c r="T115" s="57"/>
      <c r="U115" s="77"/>
      <c r="V115" s="24"/>
      <c r="Y115" s="24"/>
      <c r="Z115" s="24"/>
      <c r="AA115" s="24"/>
      <c r="AB115" s="24"/>
      <c r="AC115" s="24"/>
    </row>
    <row r="116" spans="1:29" s="169" customFormat="1">
      <c r="A116" s="24"/>
      <c r="B116" s="24"/>
      <c r="C116" s="57"/>
      <c r="D116" s="57"/>
      <c r="E116" s="57"/>
      <c r="F116" s="57"/>
      <c r="G116" s="57"/>
      <c r="H116" s="57"/>
      <c r="I116" s="57"/>
      <c r="J116" s="57"/>
      <c r="K116" s="57"/>
      <c r="L116" s="57"/>
      <c r="M116" s="57"/>
      <c r="N116" s="57"/>
      <c r="O116" s="57"/>
      <c r="P116" s="57"/>
      <c r="Q116" s="57"/>
      <c r="R116" s="57"/>
      <c r="S116" s="57"/>
      <c r="T116" s="57"/>
      <c r="U116" s="77"/>
      <c r="V116" s="24"/>
      <c r="Y116" s="24"/>
      <c r="Z116" s="24"/>
      <c r="AA116" s="24"/>
      <c r="AB116" s="24"/>
      <c r="AC116" s="24"/>
    </row>
    <row r="117" spans="1:29" s="169" customFormat="1">
      <c r="A117" s="24"/>
      <c r="B117" s="24"/>
      <c r="C117" s="57"/>
      <c r="D117" s="57"/>
      <c r="E117" s="57"/>
      <c r="F117" s="57"/>
      <c r="G117" s="57"/>
      <c r="H117" s="57"/>
      <c r="I117" s="57"/>
      <c r="J117" s="57"/>
      <c r="K117" s="57"/>
      <c r="L117" s="57"/>
      <c r="M117" s="57"/>
      <c r="N117" s="57"/>
      <c r="O117" s="57"/>
      <c r="P117" s="57"/>
      <c r="Q117" s="57"/>
      <c r="R117" s="57"/>
      <c r="S117" s="57"/>
      <c r="T117" s="57"/>
      <c r="U117" s="77"/>
      <c r="V117" s="24"/>
      <c r="Y117" s="24"/>
      <c r="Z117" s="24"/>
      <c r="AA117" s="24"/>
      <c r="AB117" s="24"/>
      <c r="AC117" s="24"/>
    </row>
    <row r="118" spans="1:29" s="169" customFormat="1">
      <c r="A118" s="24"/>
      <c r="B118" s="24"/>
      <c r="C118" s="57"/>
      <c r="D118" s="57"/>
      <c r="E118" s="57"/>
      <c r="F118" s="57"/>
      <c r="G118" s="57"/>
      <c r="H118" s="57"/>
      <c r="I118" s="57"/>
      <c r="J118" s="57"/>
      <c r="K118" s="57"/>
      <c r="L118" s="57"/>
      <c r="M118" s="57"/>
      <c r="N118" s="57"/>
      <c r="O118" s="57"/>
      <c r="P118" s="57"/>
      <c r="Q118" s="57"/>
      <c r="R118" s="57"/>
      <c r="S118" s="57"/>
      <c r="T118" s="57"/>
      <c r="U118" s="77"/>
      <c r="V118" s="24"/>
      <c r="Y118" s="24"/>
      <c r="Z118" s="24"/>
      <c r="AA118" s="24"/>
      <c r="AB118" s="24"/>
      <c r="AC118" s="24"/>
    </row>
    <row r="119" spans="1:29" s="169" customFormat="1">
      <c r="A119" s="24"/>
      <c r="B119" s="24"/>
      <c r="C119" s="57"/>
      <c r="D119" s="57"/>
      <c r="E119" s="57"/>
      <c r="F119" s="57"/>
      <c r="G119" s="57"/>
      <c r="H119" s="57"/>
      <c r="I119" s="57"/>
      <c r="J119" s="57"/>
      <c r="K119" s="57"/>
      <c r="L119" s="57"/>
      <c r="M119" s="57"/>
      <c r="N119" s="57"/>
      <c r="O119" s="57"/>
      <c r="P119" s="57"/>
      <c r="Q119" s="57"/>
      <c r="R119" s="57"/>
      <c r="S119" s="57"/>
      <c r="T119" s="57"/>
      <c r="U119" s="77"/>
      <c r="V119" s="24"/>
      <c r="Y119" s="24"/>
      <c r="Z119" s="24"/>
      <c r="AA119" s="24"/>
      <c r="AB119" s="24"/>
      <c r="AC119" s="24"/>
    </row>
    <row r="120" spans="1:29" s="169" customFormat="1">
      <c r="A120" s="24"/>
      <c r="B120" s="24"/>
      <c r="C120" s="57"/>
      <c r="D120" s="57"/>
      <c r="E120" s="57"/>
      <c r="F120" s="57"/>
      <c r="G120" s="57"/>
      <c r="H120" s="57"/>
      <c r="I120" s="57"/>
      <c r="J120" s="57"/>
      <c r="K120" s="57"/>
      <c r="L120" s="57"/>
      <c r="M120" s="57"/>
      <c r="N120" s="57"/>
      <c r="O120" s="57"/>
      <c r="P120" s="57"/>
      <c r="Q120" s="57"/>
      <c r="R120" s="57"/>
      <c r="S120" s="57"/>
      <c r="T120" s="57"/>
      <c r="U120" s="77"/>
      <c r="V120" s="24"/>
      <c r="Y120" s="24"/>
      <c r="Z120" s="24"/>
      <c r="AA120" s="24"/>
      <c r="AB120" s="24"/>
      <c r="AC120" s="24"/>
    </row>
    <row r="121" spans="1:29" s="169" customFormat="1">
      <c r="A121" s="24"/>
      <c r="B121" s="24"/>
      <c r="C121" s="57"/>
      <c r="D121" s="57"/>
      <c r="E121" s="57"/>
      <c r="F121" s="57"/>
      <c r="G121" s="57"/>
      <c r="H121" s="57"/>
      <c r="I121" s="57"/>
      <c r="J121" s="57"/>
      <c r="K121" s="57"/>
      <c r="L121" s="57"/>
      <c r="M121" s="57"/>
      <c r="N121" s="57"/>
      <c r="O121" s="57"/>
      <c r="P121" s="57"/>
      <c r="Q121" s="57"/>
      <c r="R121" s="57"/>
      <c r="S121" s="57"/>
      <c r="T121" s="57"/>
      <c r="U121" s="77"/>
      <c r="V121" s="24"/>
      <c r="Y121" s="24"/>
      <c r="Z121" s="24"/>
      <c r="AA121" s="24"/>
      <c r="AB121" s="24"/>
      <c r="AC121" s="24"/>
    </row>
    <row r="122" spans="1:29" s="169" customFormat="1">
      <c r="A122" s="24"/>
      <c r="B122" s="24"/>
      <c r="C122" s="57"/>
      <c r="D122" s="57"/>
      <c r="E122" s="57"/>
      <c r="F122" s="57"/>
      <c r="G122" s="57"/>
      <c r="H122" s="57"/>
      <c r="I122" s="57"/>
      <c r="J122" s="57"/>
      <c r="K122" s="57"/>
      <c r="L122" s="57"/>
      <c r="M122" s="57"/>
      <c r="N122" s="57"/>
      <c r="O122" s="57"/>
      <c r="P122" s="57"/>
      <c r="Q122" s="57"/>
      <c r="R122" s="57"/>
      <c r="S122" s="57"/>
      <c r="T122" s="57"/>
      <c r="U122" s="77"/>
      <c r="V122" s="24"/>
      <c r="Y122" s="24"/>
      <c r="Z122" s="24"/>
      <c r="AA122" s="24"/>
      <c r="AB122" s="24"/>
      <c r="AC122" s="24"/>
    </row>
    <row r="123" spans="1:29" s="169" customFormat="1">
      <c r="A123" s="24"/>
      <c r="B123" s="24"/>
      <c r="C123" s="57"/>
      <c r="D123" s="57"/>
      <c r="E123" s="57"/>
      <c r="F123" s="57"/>
      <c r="G123" s="57"/>
      <c r="H123" s="57"/>
      <c r="I123" s="57"/>
      <c r="J123" s="57"/>
      <c r="K123" s="57"/>
      <c r="L123" s="57"/>
      <c r="M123" s="57"/>
      <c r="N123" s="57"/>
      <c r="O123" s="57"/>
      <c r="P123" s="57"/>
      <c r="Q123" s="57"/>
      <c r="R123" s="57"/>
      <c r="S123" s="57"/>
      <c r="T123" s="57"/>
      <c r="U123" s="77"/>
      <c r="V123" s="24"/>
      <c r="Y123" s="24"/>
      <c r="Z123" s="24"/>
      <c r="AA123" s="24"/>
      <c r="AB123" s="24"/>
      <c r="AC123" s="24"/>
    </row>
    <row r="124" spans="1:29" s="169" customFormat="1">
      <c r="A124" s="24"/>
      <c r="B124" s="24"/>
      <c r="C124" s="57"/>
      <c r="D124" s="57"/>
      <c r="E124" s="57"/>
      <c r="F124" s="57"/>
      <c r="G124" s="57"/>
      <c r="H124" s="57"/>
      <c r="I124" s="57"/>
      <c r="J124" s="57"/>
      <c r="K124" s="57"/>
      <c r="L124" s="57"/>
      <c r="M124" s="57"/>
      <c r="N124" s="57"/>
      <c r="O124" s="57"/>
      <c r="P124" s="57"/>
      <c r="Q124" s="57"/>
      <c r="R124" s="57"/>
      <c r="S124" s="57"/>
      <c r="T124" s="57"/>
      <c r="U124" s="77"/>
      <c r="V124" s="24"/>
      <c r="Y124" s="24"/>
      <c r="Z124" s="24"/>
      <c r="AA124" s="24"/>
      <c r="AB124" s="24"/>
      <c r="AC124" s="24"/>
    </row>
    <row r="125" spans="1:29" s="169" customFormat="1">
      <c r="A125" s="24"/>
      <c r="B125" s="24"/>
      <c r="C125" s="57"/>
      <c r="D125" s="57"/>
      <c r="E125" s="57"/>
      <c r="F125" s="57"/>
      <c r="G125" s="57"/>
      <c r="H125" s="57"/>
      <c r="I125" s="57"/>
      <c r="J125" s="57"/>
      <c r="K125" s="57"/>
      <c r="L125" s="57"/>
      <c r="M125" s="57"/>
      <c r="N125" s="57"/>
      <c r="O125" s="57"/>
      <c r="P125" s="57"/>
      <c r="Q125" s="57"/>
      <c r="R125" s="57"/>
      <c r="S125" s="57"/>
      <c r="T125" s="57"/>
      <c r="U125" s="77"/>
      <c r="V125" s="24"/>
      <c r="Y125" s="24"/>
      <c r="Z125" s="24"/>
      <c r="AA125" s="24"/>
      <c r="AB125" s="24"/>
      <c r="AC125" s="24"/>
    </row>
    <row r="126" spans="1:29" s="169" customFormat="1">
      <c r="A126" s="24"/>
      <c r="B126" s="24"/>
      <c r="C126" s="57"/>
      <c r="D126" s="57"/>
      <c r="E126" s="57"/>
      <c r="F126" s="57"/>
      <c r="G126" s="57"/>
      <c r="H126" s="57"/>
      <c r="I126" s="57"/>
      <c r="J126" s="57"/>
      <c r="K126" s="57"/>
      <c r="L126" s="57"/>
      <c r="M126" s="57"/>
      <c r="N126" s="57"/>
      <c r="O126" s="57"/>
      <c r="P126" s="57"/>
      <c r="Q126" s="57"/>
      <c r="R126" s="57"/>
      <c r="S126" s="57"/>
      <c r="T126" s="57"/>
      <c r="U126" s="77"/>
      <c r="V126" s="24"/>
      <c r="Y126" s="24"/>
      <c r="Z126" s="24"/>
      <c r="AA126" s="24"/>
      <c r="AB126" s="24"/>
      <c r="AC126" s="24"/>
    </row>
    <row r="127" spans="1:29" s="169" customFormat="1">
      <c r="A127" s="24"/>
      <c r="B127" s="24"/>
      <c r="C127" s="57"/>
      <c r="D127" s="57"/>
      <c r="E127" s="57"/>
      <c r="F127" s="57"/>
      <c r="G127" s="57"/>
      <c r="H127" s="57"/>
      <c r="I127" s="57"/>
      <c r="J127" s="57"/>
      <c r="K127" s="57"/>
      <c r="L127" s="57"/>
      <c r="M127" s="57"/>
      <c r="N127" s="57"/>
      <c r="O127" s="57"/>
      <c r="P127" s="57"/>
      <c r="Q127" s="57"/>
      <c r="R127" s="57"/>
      <c r="S127" s="57"/>
      <c r="T127" s="57"/>
      <c r="U127" s="77"/>
      <c r="V127" s="24"/>
      <c r="Y127" s="24"/>
      <c r="Z127" s="24"/>
      <c r="AA127" s="24"/>
      <c r="AB127" s="24"/>
      <c r="AC127" s="24"/>
    </row>
    <row r="128" spans="1:29" s="169" customFormat="1">
      <c r="A128" s="24"/>
      <c r="B128" s="24"/>
      <c r="C128" s="57"/>
      <c r="D128" s="57"/>
      <c r="E128" s="57"/>
      <c r="F128" s="57"/>
      <c r="G128" s="57"/>
      <c r="H128" s="57"/>
      <c r="I128" s="57"/>
      <c r="J128" s="57"/>
      <c r="K128" s="57"/>
      <c r="L128" s="57"/>
      <c r="M128" s="57"/>
      <c r="N128" s="57"/>
      <c r="O128" s="57"/>
      <c r="P128" s="57"/>
      <c r="Q128" s="57"/>
      <c r="R128" s="57"/>
      <c r="S128" s="57"/>
      <c r="T128" s="57"/>
      <c r="U128" s="77"/>
      <c r="V128" s="24"/>
      <c r="Y128" s="24"/>
      <c r="Z128" s="24"/>
      <c r="AA128" s="24"/>
      <c r="AB128" s="24"/>
      <c r="AC128" s="24"/>
    </row>
    <row r="129" spans="1:29" s="169" customFormat="1">
      <c r="A129" s="24"/>
      <c r="B129" s="24"/>
      <c r="C129" s="57"/>
      <c r="D129" s="57"/>
      <c r="E129" s="57"/>
      <c r="F129" s="57"/>
      <c r="G129" s="57"/>
      <c r="H129" s="57"/>
      <c r="I129" s="57"/>
      <c r="J129" s="57"/>
      <c r="K129" s="57"/>
      <c r="L129" s="57"/>
      <c r="M129" s="57"/>
      <c r="N129" s="57"/>
      <c r="O129" s="57"/>
      <c r="P129" s="57"/>
      <c r="Q129" s="57"/>
      <c r="R129" s="57"/>
      <c r="S129" s="57"/>
      <c r="T129" s="57"/>
      <c r="U129" s="77"/>
      <c r="V129" s="24"/>
      <c r="Y129" s="24"/>
      <c r="Z129" s="24"/>
      <c r="AA129" s="24"/>
      <c r="AB129" s="24"/>
      <c r="AC129" s="24"/>
    </row>
    <row r="130" spans="1:29" s="169" customFormat="1">
      <c r="A130" s="24"/>
      <c r="B130" s="24"/>
      <c r="C130" s="57"/>
      <c r="D130" s="57"/>
      <c r="E130" s="57"/>
      <c r="F130" s="57"/>
      <c r="G130" s="57"/>
      <c r="H130" s="57"/>
      <c r="I130" s="57"/>
      <c r="J130" s="57"/>
      <c r="K130" s="57"/>
      <c r="L130" s="57"/>
      <c r="M130" s="57"/>
      <c r="N130" s="57"/>
      <c r="O130" s="57"/>
      <c r="P130" s="57"/>
      <c r="Q130" s="57"/>
      <c r="R130" s="57"/>
      <c r="S130" s="57"/>
      <c r="T130" s="57"/>
      <c r="U130" s="77"/>
      <c r="V130" s="24"/>
      <c r="Y130" s="24"/>
      <c r="Z130" s="24"/>
      <c r="AA130" s="24"/>
      <c r="AB130" s="24"/>
      <c r="AC130" s="24"/>
    </row>
    <row r="131" spans="1:29" s="169" customFormat="1">
      <c r="A131" s="24"/>
      <c r="B131" s="24"/>
      <c r="C131" s="57"/>
      <c r="D131" s="57"/>
      <c r="E131" s="57"/>
      <c r="F131" s="57"/>
      <c r="G131" s="57"/>
      <c r="H131" s="57"/>
      <c r="I131" s="57"/>
      <c r="J131" s="57"/>
      <c r="K131" s="57"/>
      <c r="L131" s="57"/>
      <c r="M131" s="57"/>
      <c r="N131" s="57"/>
      <c r="O131" s="57"/>
      <c r="P131" s="57"/>
      <c r="Q131" s="57"/>
      <c r="R131" s="57"/>
      <c r="S131" s="57"/>
      <c r="T131" s="57"/>
      <c r="U131" s="77"/>
      <c r="V131" s="24"/>
      <c r="Y131" s="24"/>
      <c r="Z131" s="24"/>
      <c r="AA131" s="24"/>
      <c r="AB131" s="24"/>
      <c r="AC131" s="24"/>
    </row>
    <row r="132" spans="1:29" s="169" customFormat="1">
      <c r="A132" s="24"/>
      <c r="B132" s="24"/>
      <c r="C132" s="57"/>
      <c r="D132" s="57"/>
      <c r="E132" s="57"/>
      <c r="F132" s="57"/>
      <c r="G132" s="57"/>
      <c r="H132" s="57"/>
      <c r="I132" s="57"/>
      <c r="J132" s="57"/>
      <c r="K132" s="57"/>
      <c r="L132" s="57"/>
      <c r="M132" s="57"/>
      <c r="N132" s="57"/>
      <c r="O132" s="57"/>
      <c r="P132" s="57"/>
      <c r="Q132" s="57"/>
      <c r="R132" s="57"/>
      <c r="S132" s="57"/>
      <c r="T132" s="57"/>
      <c r="U132" s="77"/>
      <c r="V132" s="24"/>
      <c r="Y132" s="24"/>
      <c r="Z132" s="24"/>
      <c r="AA132" s="24"/>
      <c r="AB132" s="24"/>
      <c r="AC132" s="24"/>
    </row>
    <row r="133" spans="1:29" s="169" customFormat="1">
      <c r="A133" s="24"/>
      <c r="B133" s="24"/>
      <c r="C133" s="57"/>
      <c r="D133" s="57"/>
      <c r="E133" s="57"/>
      <c r="F133" s="57"/>
      <c r="G133" s="57"/>
      <c r="H133" s="57"/>
      <c r="I133" s="57"/>
      <c r="J133" s="57"/>
      <c r="K133" s="57"/>
      <c r="L133" s="57"/>
      <c r="M133" s="57"/>
      <c r="N133" s="57"/>
      <c r="O133" s="57"/>
      <c r="P133" s="57"/>
      <c r="Q133" s="57"/>
      <c r="R133" s="57"/>
      <c r="S133" s="57"/>
      <c r="T133" s="57"/>
      <c r="U133" s="77"/>
      <c r="V133" s="24"/>
      <c r="Y133" s="24"/>
      <c r="Z133" s="24"/>
      <c r="AA133" s="24"/>
      <c r="AB133" s="24"/>
      <c r="AC133" s="24"/>
    </row>
    <row r="134" spans="1:29" s="169" customFormat="1">
      <c r="A134" s="24"/>
      <c r="B134" s="24"/>
      <c r="C134" s="57"/>
      <c r="D134" s="57"/>
      <c r="E134" s="57"/>
      <c r="F134" s="57"/>
      <c r="G134" s="57"/>
      <c r="H134" s="57"/>
      <c r="I134" s="57"/>
      <c r="J134" s="57"/>
      <c r="K134" s="57"/>
      <c r="L134" s="57"/>
      <c r="M134" s="57"/>
      <c r="N134" s="57"/>
      <c r="O134" s="57"/>
      <c r="P134" s="57"/>
      <c r="Q134" s="57"/>
      <c r="R134" s="57"/>
      <c r="S134" s="57"/>
      <c r="T134" s="57"/>
      <c r="U134" s="77"/>
      <c r="V134" s="24"/>
      <c r="Y134" s="24"/>
      <c r="Z134" s="24"/>
      <c r="AA134" s="24"/>
      <c r="AB134" s="24"/>
      <c r="AC134" s="24"/>
    </row>
    <row r="135" spans="1:29" s="169" customFormat="1">
      <c r="A135" s="24"/>
      <c r="B135" s="24"/>
      <c r="C135" s="57"/>
      <c r="D135" s="57"/>
      <c r="E135" s="57"/>
      <c r="F135" s="57"/>
      <c r="G135" s="57"/>
      <c r="H135" s="57"/>
      <c r="I135" s="57"/>
      <c r="J135" s="57"/>
      <c r="K135" s="57"/>
      <c r="L135" s="57"/>
      <c r="M135" s="57"/>
      <c r="N135" s="57"/>
      <c r="O135" s="57"/>
      <c r="P135" s="57"/>
      <c r="Q135" s="57"/>
      <c r="R135" s="57"/>
      <c r="S135" s="57"/>
      <c r="T135" s="57"/>
      <c r="U135" s="77"/>
      <c r="V135" s="24"/>
      <c r="Y135" s="24"/>
      <c r="Z135" s="24"/>
      <c r="AA135" s="24"/>
      <c r="AB135" s="24"/>
      <c r="AC135" s="24"/>
    </row>
    <row r="136" spans="1:29" s="169" customFormat="1">
      <c r="A136" s="24"/>
      <c r="B136" s="24"/>
      <c r="C136" s="57"/>
      <c r="D136" s="57"/>
      <c r="E136" s="57"/>
      <c r="F136" s="57"/>
      <c r="G136" s="57"/>
      <c r="H136" s="57"/>
      <c r="I136" s="57"/>
      <c r="J136" s="57"/>
      <c r="K136" s="57"/>
      <c r="L136" s="57"/>
      <c r="M136" s="57"/>
      <c r="N136" s="57"/>
      <c r="O136" s="57"/>
      <c r="P136" s="57"/>
      <c r="Q136" s="57"/>
      <c r="R136" s="57"/>
      <c r="S136" s="57"/>
      <c r="T136" s="57"/>
      <c r="U136" s="77"/>
      <c r="V136" s="24"/>
      <c r="Y136" s="24"/>
      <c r="Z136" s="24"/>
      <c r="AA136" s="24"/>
      <c r="AB136" s="24"/>
      <c r="AC136" s="24"/>
    </row>
    <row r="137" spans="1:29" s="169" customFormat="1">
      <c r="A137" s="24"/>
      <c r="B137" s="24"/>
      <c r="C137" s="57"/>
      <c r="D137" s="57"/>
      <c r="E137" s="57"/>
      <c r="F137" s="57"/>
      <c r="G137" s="57"/>
      <c r="H137" s="57"/>
      <c r="I137" s="57"/>
      <c r="J137" s="57"/>
      <c r="K137" s="57"/>
      <c r="L137" s="57"/>
      <c r="M137" s="57"/>
      <c r="N137" s="57"/>
      <c r="O137" s="57"/>
      <c r="P137" s="57"/>
      <c r="Q137" s="57"/>
      <c r="R137" s="57"/>
      <c r="S137" s="57"/>
      <c r="T137" s="57"/>
      <c r="U137" s="77"/>
      <c r="V137" s="24"/>
      <c r="Y137" s="24"/>
      <c r="Z137" s="24"/>
      <c r="AA137" s="24"/>
      <c r="AB137" s="24"/>
      <c r="AC137" s="24"/>
    </row>
    <row r="138" spans="1:29" s="169" customFormat="1">
      <c r="A138" s="24"/>
      <c r="B138" s="24"/>
      <c r="C138" s="57"/>
      <c r="D138" s="57"/>
      <c r="E138" s="57"/>
      <c r="F138" s="57"/>
      <c r="G138" s="57"/>
      <c r="H138" s="57"/>
      <c r="I138" s="57"/>
      <c r="J138" s="57"/>
      <c r="K138" s="57"/>
      <c r="L138" s="57"/>
      <c r="M138" s="57"/>
      <c r="N138" s="57"/>
      <c r="O138" s="57"/>
      <c r="P138" s="57"/>
      <c r="Q138" s="57"/>
      <c r="R138" s="57"/>
      <c r="S138" s="57"/>
      <c r="T138" s="57"/>
      <c r="U138" s="77"/>
      <c r="V138" s="24"/>
      <c r="Y138" s="24"/>
      <c r="Z138" s="24"/>
      <c r="AA138" s="24"/>
      <c r="AB138" s="24"/>
      <c r="AC138" s="24"/>
    </row>
    <row r="139" spans="1:29" s="169" customFormat="1">
      <c r="A139" s="24"/>
      <c r="B139" s="24"/>
      <c r="C139" s="57"/>
      <c r="D139" s="57"/>
      <c r="E139" s="57"/>
      <c r="F139" s="57"/>
      <c r="G139" s="57"/>
      <c r="H139" s="57"/>
      <c r="I139" s="57"/>
      <c r="J139" s="57"/>
      <c r="K139" s="57"/>
      <c r="L139" s="57"/>
      <c r="M139" s="57"/>
      <c r="N139" s="57"/>
      <c r="O139" s="57"/>
      <c r="P139" s="57"/>
      <c r="Q139" s="57"/>
      <c r="R139" s="57"/>
      <c r="S139" s="57"/>
      <c r="T139" s="57"/>
      <c r="U139" s="77"/>
      <c r="V139" s="24"/>
      <c r="Y139" s="24"/>
      <c r="Z139" s="24"/>
      <c r="AA139" s="24"/>
      <c r="AB139" s="24"/>
      <c r="AC139" s="24"/>
    </row>
    <row r="140" spans="1:29" s="169" customFormat="1">
      <c r="A140" s="24"/>
      <c r="B140" s="24"/>
      <c r="C140" s="57"/>
      <c r="D140" s="57"/>
      <c r="E140" s="57"/>
      <c r="F140" s="57"/>
      <c r="G140" s="57"/>
      <c r="H140" s="57"/>
      <c r="I140" s="57"/>
      <c r="J140" s="57"/>
      <c r="K140" s="57"/>
      <c r="L140" s="57"/>
      <c r="M140" s="57"/>
      <c r="N140" s="57"/>
      <c r="O140" s="57"/>
      <c r="P140" s="57"/>
      <c r="Q140" s="57"/>
      <c r="R140" s="57"/>
      <c r="S140" s="57"/>
      <c r="T140" s="57"/>
      <c r="U140" s="77"/>
      <c r="V140" s="24"/>
      <c r="Y140" s="24"/>
      <c r="Z140" s="24"/>
      <c r="AA140" s="24"/>
      <c r="AB140" s="24"/>
      <c r="AC140" s="24"/>
    </row>
    <row r="141" spans="1:29" s="169" customFormat="1">
      <c r="A141" s="24"/>
      <c r="B141" s="24"/>
      <c r="C141" s="57"/>
      <c r="D141" s="57"/>
      <c r="E141" s="57"/>
      <c r="F141" s="57"/>
      <c r="G141" s="57"/>
      <c r="H141" s="57"/>
      <c r="I141" s="57"/>
      <c r="J141" s="57"/>
      <c r="K141" s="57"/>
      <c r="L141" s="57"/>
      <c r="M141" s="57"/>
      <c r="N141" s="57"/>
      <c r="O141" s="57"/>
      <c r="P141" s="57"/>
      <c r="Q141" s="57"/>
      <c r="R141" s="57"/>
      <c r="S141" s="57"/>
      <c r="T141" s="57"/>
      <c r="U141" s="77"/>
      <c r="V141" s="24"/>
      <c r="Y141" s="24"/>
      <c r="Z141" s="24"/>
      <c r="AA141" s="24"/>
      <c r="AB141" s="24"/>
      <c r="AC141" s="24"/>
    </row>
    <row r="142" spans="1:29" s="169" customFormat="1">
      <c r="A142" s="24"/>
      <c r="B142" s="24"/>
      <c r="C142" s="57"/>
      <c r="D142" s="57"/>
      <c r="E142" s="57"/>
      <c r="F142" s="57"/>
      <c r="G142" s="57"/>
      <c r="H142" s="57"/>
      <c r="I142" s="57"/>
      <c r="J142" s="57"/>
      <c r="K142" s="57"/>
      <c r="L142" s="57"/>
      <c r="M142" s="57"/>
      <c r="N142" s="57"/>
      <c r="O142" s="57"/>
      <c r="P142" s="57"/>
      <c r="Q142" s="57"/>
      <c r="R142" s="57"/>
      <c r="S142" s="57"/>
      <c r="T142" s="57"/>
      <c r="U142" s="77"/>
      <c r="V142" s="24"/>
      <c r="Y142" s="24"/>
      <c r="Z142" s="24"/>
      <c r="AA142" s="24"/>
      <c r="AB142" s="24"/>
      <c r="AC142" s="24"/>
    </row>
    <row r="143" spans="1:29" s="169" customFormat="1">
      <c r="A143" s="24"/>
      <c r="B143" s="24"/>
      <c r="C143" s="57"/>
      <c r="D143" s="57"/>
      <c r="E143" s="57"/>
      <c r="F143" s="57"/>
      <c r="G143" s="57"/>
      <c r="H143" s="57"/>
      <c r="I143" s="57"/>
      <c r="J143" s="57"/>
      <c r="K143" s="57"/>
      <c r="L143" s="57"/>
      <c r="M143" s="57"/>
      <c r="N143" s="57"/>
      <c r="O143" s="57"/>
      <c r="P143" s="57"/>
      <c r="Q143" s="57"/>
      <c r="R143" s="57"/>
      <c r="S143" s="57"/>
      <c r="T143" s="57"/>
      <c r="U143" s="77"/>
      <c r="V143" s="24"/>
      <c r="Y143" s="24"/>
      <c r="Z143" s="24"/>
      <c r="AA143" s="24"/>
      <c r="AB143" s="24"/>
      <c r="AC143" s="24"/>
    </row>
    <row r="144" spans="1:29" s="169" customFormat="1">
      <c r="A144" s="24"/>
      <c r="B144" s="24"/>
      <c r="C144" s="57"/>
      <c r="D144" s="57"/>
      <c r="E144" s="57"/>
      <c r="F144" s="57"/>
      <c r="G144" s="57"/>
      <c r="H144" s="57"/>
      <c r="I144" s="57"/>
      <c r="J144" s="57"/>
      <c r="K144" s="57"/>
      <c r="L144" s="57"/>
      <c r="M144" s="57"/>
      <c r="N144" s="57"/>
      <c r="O144" s="57"/>
      <c r="P144" s="57"/>
      <c r="Q144" s="57"/>
      <c r="R144" s="57"/>
      <c r="S144" s="57"/>
      <c r="T144" s="57"/>
      <c r="U144" s="77"/>
      <c r="V144" s="24"/>
      <c r="Y144" s="24"/>
      <c r="Z144" s="24"/>
      <c r="AA144" s="24"/>
      <c r="AB144" s="24"/>
      <c r="AC144" s="24"/>
    </row>
    <row r="145" spans="1:29" s="169" customFormat="1">
      <c r="A145" s="24"/>
      <c r="B145" s="24"/>
      <c r="C145" s="57"/>
      <c r="D145" s="57"/>
      <c r="E145" s="57"/>
      <c r="F145" s="57"/>
      <c r="G145" s="57"/>
      <c r="H145" s="57"/>
      <c r="I145" s="57"/>
      <c r="J145" s="57"/>
      <c r="K145" s="57"/>
      <c r="L145" s="57"/>
      <c r="M145" s="57"/>
      <c r="N145" s="57"/>
      <c r="O145" s="57"/>
      <c r="P145" s="57"/>
      <c r="Q145" s="57"/>
      <c r="R145" s="57"/>
      <c r="S145" s="57"/>
      <c r="T145" s="57"/>
      <c r="U145" s="77"/>
      <c r="V145" s="24"/>
      <c r="Y145" s="24"/>
      <c r="Z145" s="24"/>
      <c r="AA145" s="24"/>
      <c r="AB145" s="24"/>
      <c r="AC145" s="24"/>
    </row>
    <row r="146" spans="1:29" s="169" customFormat="1">
      <c r="A146" s="24"/>
      <c r="B146" s="24"/>
      <c r="C146" s="57"/>
      <c r="D146" s="57"/>
      <c r="E146" s="57"/>
      <c r="F146" s="57"/>
      <c r="G146" s="57"/>
      <c r="H146" s="57"/>
      <c r="I146" s="57"/>
      <c r="J146" s="57"/>
      <c r="K146" s="57"/>
      <c r="L146" s="57"/>
      <c r="M146" s="57"/>
      <c r="N146" s="57"/>
      <c r="O146" s="57"/>
      <c r="P146" s="57"/>
      <c r="Q146" s="57"/>
      <c r="R146" s="57"/>
      <c r="S146" s="57"/>
      <c r="T146" s="57"/>
      <c r="U146" s="77"/>
      <c r="V146" s="24"/>
      <c r="Y146" s="24"/>
      <c r="Z146" s="24"/>
      <c r="AA146" s="24"/>
      <c r="AB146" s="24"/>
      <c r="AC146" s="24"/>
    </row>
    <row r="147" spans="1:29" s="169" customFormat="1">
      <c r="A147" s="24"/>
      <c r="B147" s="24"/>
      <c r="C147" s="57"/>
      <c r="D147" s="57"/>
      <c r="E147" s="57"/>
      <c r="F147" s="57"/>
      <c r="G147" s="57"/>
      <c r="H147" s="57"/>
      <c r="I147" s="57"/>
      <c r="J147" s="57"/>
      <c r="K147" s="57"/>
      <c r="L147" s="57"/>
      <c r="M147" s="57"/>
      <c r="N147" s="57"/>
      <c r="O147" s="57"/>
      <c r="P147" s="57"/>
      <c r="Q147" s="57"/>
      <c r="R147" s="57"/>
      <c r="S147" s="57"/>
      <c r="T147" s="57"/>
      <c r="U147" s="77"/>
      <c r="V147" s="24"/>
      <c r="Y147" s="24"/>
      <c r="Z147" s="24"/>
      <c r="AA147" s="24"/>
      <c r="AB147" s="24"/>
      <c r="AC147" s="24"/>
    </row>
    <row r="148" spans="1:29" s="169" customFormat="1">
      <c r="A148" s="24"/>
      <c r="B148" s="24"/>
      <c r="C148" s="57"/>
      <c r="D148" s="57"/>
      <c r="E148" s="57"/>
      <c r="F148" s="57"/>
      <c r="G148" s="57"/>
      <c r="H148" s="57"/>
      <c r="I148" s="57"/>
      <c r="J148" s="57"/>
      <c r="K148" s="57"/>
      <c r="L148" s="57"/>
      <c r="M148" s="57"/>
      <c r="N148" s="57"/>
      <c r="O148" s="57"/>
      <c r="P148" s="57"/>
      <c r="Q148" s="57"/>
      <c r="R148" s="57"/>
      <c r="S148" s="57"/>
      <c r="T148" s="57"/>
      <c r="U148" s="77"/>
      <c r="V148" s="24"/>
      <c r="Y148" s="24"/>
      <c r="Z148" s="24"/>
      <c r="AA148" s="24"/>
      <c r="AB148" s="24"/>
      <c r="AC148" s="24"/>
    </row>
    <row r="149" spans="1:29" s="169" customFormat="1">
      <c r="A149" s="24"/>
      <c r="B149" s="24"/>
      <c r="C149" s="57"/>
      <c r="D149" s="57"/>
      <c r="E149" s="57"/>
      <c r="F149" s="57"/>
      <c r="G149" s="57"/>
      <c r="H149" s="57"/>
      <c r="I149" s="57"/>
      <c r="J149" s="57"/>
      <c r="K149" s="57"/>
      <c r="L149" s="57"/>
      <c r="M149" s="57"/>
      <c r="N149" s="57"/>
      <c r="O149" s="57"/>
      <c r="P149" s="57"/>
      <c r="Q149" s="57"/>
      <c r="R149" s="57"/>
      <c r="S149" s="57"/>
      <c r="T149" s="57"/>
      <c r="U149" s="77"/>
      <c r="V149" s="24"/>
      <c r="Y149" s="24"/>
      <c r="Z149" s="24"/>
      <c r="AA149" s="24"/>
      <c r="AB149" s="24"/>
      <c r="AC149" s="24"/>
    </row>
    <row r="150" spans="1:29" s="169" customFormat="1">
      <c r="A150" s="24"/>
      <c r="B150" s="24"/>
      <c r="C150" s="57"/>
      <c r="D150" s="57"/>
      <c r="E150" s="57"/>
      <c r="F150" s="57"/>
      <c r="G150" s="57"/>
      <c r="H150" s="57"/>
      <c r="I150" s="57"/>
      <c r="J150" s="57"/>
      <c r="K150" s="57"/>
      <c r="L150" s="57"/>
      <c r="M150" s="57"/>
      <c r="N150" s="57"/>
      <c r="O150" s="57"/>
      <c r="P150" s="57"/>
      <c r="Q150" s="57"/>
      <c r="R150" s="57"/>
      <c r="S150" s="57"/>
      <c r="T150" s="57"/>
      <c r="U150" s="77"/>
      <c r="V150" s="24"/>
      <c r="Y150" s="24"/>
      <c r="Z150" s="24"/>
      <c r="AA150" s="24"/>
      <c r="AB150" s="24"/>
      <c r="AC150" s="24"/>
    </row>
    <row r="151" spans="1:29" s="169" customFormat="1">
      <c r="A151" s="24"/>
      <c r="B151" s="24"/>
      <c r="C151" s="57"/>
      <c r="D151" s="57"/>
      <c r="E151" s="57"/>
      <c r="F151" s="57"/>
      <c r="G151" s="57"/>
      <c r="H151" s="57"/>
      <c r="I151" s="57"/>
      <c r="J151" s="57"/>
      <c r="K151" s="57"/>
      <c r="L151" s="57"/>
      <c r="M151" s="57"/>
      <c r="N151" s="57"/>
      <c r="O151" s="57"/>
      <c r="P151" s="57"/>
      <c r="Q151" s="57"/>
      <c r="R151" s="57"/>
      <c r="S151" s="57"/>
      <c r="T151" s="57"/>
      <c r="U151" s="77"/>
      <c r="V151" s="24"/>
      <c r="Y151" s="24"/>
      <c r="Z151" s="24"/>
      <c r="AA151" s="24"/>
      <c r="AB151" s="24"/>
      <c r="AC151" s="24"/>
    </row>
    <row r="152" spans="1:29" s="169" customFormat="1">
      <c r="A152" s="24"/>
      <c r="B152" s="24"/>
      <c r="C152" s="57"/>
      <c r="D152" s="57"/>
      <c r="E152" s="57"/>
      <c r="F152" s="57"/>
      <c r="G152" s="57"/>
      <c r="H152" s="57"/>
      <c r="I152" s="57"/>
      <c r="J152" s="57"/>
      <c r="K152" s="57"/>
      <c r="L152" s="57"/>
      <c r="M152" s="57"/>
      <c r="N152" s="57"/>
      <c r="O152" s="57"/>
      <c r="P152" s="57"/>
      <c r="Q152" s="57"/>
      <c r="R152" s="57"/>
      <c r="S152" s="57"/>
      <c r="T152" s="57"/>
      <c r="U152" s="77"/>
      <c r="V152" s="24"/>
      <c r="Y152" s="24"/>
      <c r="Z152" s="24"/>
      <c r="AA152" s="24"/>
      <c r="AB152" s="24"/>
      <c r="AC152" s="24"/>
    </row>
    <row r="153" spans="1:29" s="169" customFormat="1">
      <c r="A153" s="24"/>
      <c r="B153" s="24"/>
      <c r="C153" s="57"/>
      <c r="D153" s="57"/>
      <c r="E153" s="57"/>
      <c r="F153" s="57"/>
      <c r="G153" s="57"/>
      <c r="H153" s="57"/>
      <c r="I153" s="57"/>
      <c r="J153" s="57"/>
      <c r="K153" s="57"/>
      <c r="L153" s="57"/>
      <c r="M153" s="57"/>
      <c r="N153" s="57"/>
      <c r="O153" s="57"/>
      <c r="P153" s="57"/>
      <c r="Q153" s="57"/>
      <c r="R153" s="57"/>
      <c r="S153" s="57"/>
      <c r="T153" s="57"/>
      <c r="U153" s="77"/>
      <c r="V153" s="24"/>
      <c r="Y153" s="24"/>
      <c r="Z153" s="24"/>
      <c r="AA153" s="24"/>
      <c r="AB153" s="24"/>
      <c r="AC153" s="24"/>
    </row>
    <row r="154" spans="1:29" s="169" customFormat="1">
      <c r="A154" s="24"/>
      <c r="B154" s="24"/>
      <c r="C154" s="57"/>
      <c r="D154" s="57"/>
      <c r="E154" s="57"/>
      <c r="F154" s="57"/>
      <c r="G154" s="57"/>
      <c r="H154" s="57"/>
      <c r="I154" s="57"/>
      <c r="J154" s="57"/>
      <c r="K154" s="57"/>
      <c r="L154" s="57"/>
      <c r="M154" s="57"/>
      <c r="N154" s="57"/>
      <c r="O154" s="57"/>
      <c r="P154" s="57"/>
      <c r="Q154" s="57"/>
      <c r="R154" s="57"/>
      <c r="S154" s="57"/>
      <c r="T154" s="57"/>
      <c r="U154" s="77"/>
      <c r="V154" s="24"/>
      <c r="Y154" s="24"/>
      <c r="Z154" s="24"/>
      <c r="AA154" s="24"/>
      <c r="AB154" s="24"/>
      <c r="AC154" s="24"/>
    </row>
    <row r="155" spans="1:29" s="169" customFormat="1">
      <c r="A155" s="24"/>
      <c r="B155" s="24"/>
      <c r="C155" s="57"/>
      <c r="D155" s="57"/>
      <c r="E155" s="57"/>
      <c r="F155" s="57"/>
      <c r="G155" s="57"/>
      <c r="H155" s="57"/>
      <c r="I155" s="57"/>
      <c r="J155" s="57"/>
      <c r="K155" s="57"/>
      <c r="L155" s="57"/>
      <c r="M155" s="57"/>
      <c r="N155" s="57"/>
      <c r="O155" s="57"/>
      <c r="P155" s="57"/>
      <c r="Q155" s="57"/>
      <c r="R155" s="57"/>
      <c r="S155" s="57"/>
      <c r="T155" s="57"/>
      <c r="U155" s="77"/>
      <c r="V155" s="24"/>
      <c r="Y155" s="24"/>
      <c r="Z155" s="24"/>
      <c r="AA155" s="24"/>
      <c r="AB155" s="24"/>
      <c r="AC155" s="24"/>
    </row>
    <row r="156" spans="1:29" s="169" customFormat="1">
      <c r="A156" s="24"/>
      <c r="B156" s="24"/>
      <c r="C156" s="57"/>
      <c r="D156" s="57"/>
      <c r="E156" s="57"/>
      <c r="F156" s="57"/>
      <c r="G156" s="57"/>
      <c r="H156" s="57"/>
      <c r="I156" s="57"/>
      <c r="J156" s="57"/>
      <c r="K156" s="57"/>
      <c r="L156" s="57"/>
      <c r="M156" s="57"/>
      <c r="N156" s="57"/>
      <c r="O156" s="57"/>
      <c r="P156" s="57"/>
      <c r="Q156" s="57"/>
      <c r="R156" s="57"/>
      <c r="S156" s="57"/>
      <c r="T156" s="57"/>
      <c r="U156" s="77"/>
      <c r="V156" s="24"/>
      <c r="Y156" s="24"/>
      <c r="Z156" s="24"/>
      <c r="AA156" s="24"/>
      <c r="AB156" s="24"/>
      <c r="AC156" s="24"/>
    </row>
    <row r="157" spans="1:29" s="169" customFormat="1">
      <c r="A157" s="24"/>
      <c r="B157" s="24"/>
      <c r="C157" s="57"/>
      <c r="D157" s="57"/>
      <c r="E157" s="57"/>
      <c r="F157" s="57"/>
      <c r="G157" s="57"/>
      <c r="H157" s="57"/>
      <c r="I157" s="57"/>
      <c r="J157" s="57"/>
      <c r="K157" s="57"/>
      <c r="L157" s="57"/>
      <c r="M157" s="57"/>
      <c r="N157" s="57"/>
      <c r="O157" s="57"/>
      <c r="P157" s="57"/>
      <c r="Q157" s="57"/>
      <c r="R157" s="57"/>
      <c r="S157" s="57"/>
      <c r="T157" s="57"/>
      <c r="U157" s="77"/>
      <c r="V157" s="24"/>
      <c r="Y157" s="24"/>
      <c r="Z157" s="24"/>
      <c r="AA157" s="24"/>
      <c r="AB157" s="24"/>
      <c r="AC157" s="24"/>
    </row>
    <row r="158" spans="1:29" s="169" customFormat="1">
      <c r="A158" s="24"/>
      <c r="B158" s="24"/>
      <c r="C158" s="57"/>
      <c r="D158" s="57"/>
      <c r="E158" s="57"/>
      <c r="F158" s="57"/>
      <c r="G158" s="57"/>
      <c r="H158" s="57"/>
      <c r="I158" s="57"/>
      <c r="J158" s="57"/>
      <c r="K158" s="57"/>
      <c r="L158" s="57"/>
      <c r="M158" s="57"/>
      <c r="N158" s="57"/>
      <c r="O158" s="57"/>
      <c r="P158" s="57"/>
      <c r="Q158" s="57"/>
      <c r="R158" s="57"/>
      <c r="S158" s="57"/>
      <c r="T158" s="57"/>
      <c r="U158" s="77"/>
      <c r="V158" s="24"/>
      <c r="Y158" s="24"/>
      <c r="Z158" s="24"/>
      <c r="AA158" s="24"/>
      <c r="AB158" s="24"/>
      <c r="AC158" s="24"/>
    </row>
    <row r="159" spans="1:29" s="169" customFormat="1">
      <c r="A159" s="24"/>
      <c r="B159" s="24"/>
      <c r="C159" s="57"/>
      <c r="D159" s="57"/>
      <c r="E159" s="57"/>
      <c r="F159" s="57"/>
      <c r="G159" s="57"/>
      <c r="H159" s="57"/>
      <c r="I159" s="57"/>
      <c r="J159" s="57"/>
      <c r="K159" s="57"/>
      <c r="L159" s="57"/>
      <c r="M159" s="57"/>
      <c r="N159" s="57"/>
      <c r="O159" s="57"/>
      <c r="P159" s="57"/>
      <c r="Q159" s="57"/>
      <c r="R159" s="57"/>
      <c r="S159" s="57"/>
      <c r="T159" s="57"/>
      <c r="U159" s="77"/>
      <c r="V159" s="24"/>
      <c r="Y159" s="24"/>
      <c r="Z159" s="24"/>
      <c r="AA159" s="24"/>
      <c r="AB159" s="24"/>
      <c r="AC159" s="24"/>
    </row>
    <row r="160" spans="1:29" s="169" customFormat="1">
      <c r="A160" s="24"/>
      <c r="B160" s="24"/>
      <c r="C160" s="57"/>
      <c r="D160" s="57"/>
      <c r="E160" s="57"/>
      <c r="F160" s="57"/>
      <c r="G160" s="57"/>
      <c r="H160" s="57"/>
      <c r="I160" s="57"/>
      <c r="J160" s="57"/>
      <c r="K160" s="57"/>
      <c r="L160" s="57"/>
      <c r="M160" s="57"/>
      <c r="N160" s="57"/>
      <c r="O160" s="57"/>
      <c r="P160" s="57"/>
      <c r="Q160" s="57"/>
      <c r="R160" s="57"/>
      <c r="S160" s="57"/>
      <c r="T160" s="57"/>
      <c r="U160" s="77"/>
      <c r="V160" s="24"/>
      <c r="Y160" s="24"/>
      <c r="Z160" s="24"/>
      <c r="AA160" s="24"/>
      <c r="AB160" s="24"/>
      <c r="AC160" s="24"/>
    </row>
    <row r="161" spans="1:29" s="169" customFormat="1">
      <c r="A161" s="24"/>
      <c r="B161" s="24"/>
      <c r="C161" s="57"/>
      <c r="D161" s="57"/>
      <c r="E161" s="57"/>
      <c r="F161" s="57"/>
      <c r="G161" s="57"/>
      <c r="H161" s="57"/>
      <c r="I161" s="57"/>
      <c r="J161" s="57"/>
      <c r="K161" s="57"/>
      <c r="L161" s="57"/>
      <c r="M161" s="57"/>
      <c r="N161" s="57"/>
      <c r="O161" s="57"/>
      <c r="P161" s="57"/>
      <c r="Q161" s="57"/>
      <c r="R161" s="57"/>
      <c r="S161" s="57"/>
      <c r="T161" s="57"/>
      <c r="U161" s="77"/>
      <c r="V161" s="24"/>
      <c r="Y161" s="24"/>
      <c r="Z161" s="24"/>
      <c r="AA161" s="24"/>
      <c r="AB161" s="24"/>
      <c r="AC161" s="24"/>
    </row>
    <row r="162" spans="1:29" s="169" customFormat="1">
      <c r="A162" s="24"/>
      <c r="B162" s="24"/>
      <c r="C162" s="57"/>
      <c r="D162" s="57"/>
      <c r="E162" s="57"/>
      <c r="F162" s="57"/>
      <c r="G162" s="57"/>
      <c r="H162" s="57"/>
      <c r="I162" s="57"/>
      <c r="J162" s="57"/>
      <c r="K162" s="57"/>
      <c r="L162" s="57"/>
      <c r="M162" s="57"/>
      <c r="N162" s="57"/>
      <c r="O162" s="57"/>
      <c r="P162" s="57"/>
      <c r="Q162" s="57"/>
      <c r="R162" s="57"/>
      <c r="S162" s="57"/>
      <c r="T162" s="57"/>
      <c r="U162" s="77"/>
      <c r="V162" s="24"/>
      <c r="Y162" s="24"/>
      <c r="Z162" s="24"/>
      <c r="AA162" s="24"/>
      <c r="AB162" s="24"/>
      <c r="AC162" s="24"/>
    </row>
    <row r="163" spans="1:29" s="169" customFormat="1">
      <c r="A163" s="24"/>
      <c r="B163" s="24"/>
      <c r="C163" s="57"/>
      <c r="D163" s="57"/>
      <c r="E163" s="57"/>
      <c r="F163" s="57"/>
      <c r="G163" s="57"/>
      <c r="H163" s="57"/>
      <c r="I163" s="57"/>
      <c r="J163" s="57"/>
      <c r="K163" s="57"/>
      <c r="L163" s="57"/>
      <c r="M163" s="57"/>
      <c r="N163" s="57"/>
      <c r="O163" s="57"/>
      <c r="P163" s="57"/>
      <c r="Q163" s="57"/>
      <c r="R163" s="57"/>
      <c r="S163" s="57"/>
      <c r="T163" s="57"/>
      <c r="U163" s="77"/>
      <c r="V163" s="24"/>
      <c r="Y163" s="24"/>
      <c r="Z163" s="24"/>
      <c r="AA163" s="24"/>
      <c r="AB163" s="24"/>
      <c r="AC163" s="24"/>
    </row>
    <row r="164" spans="1:29" s="169" customFormat="1">
      <c r="A164" s="24"/>
      <c r="B164" s="24"/>
      <c r="C164" s="57"/>
      <c r="D164" s="57"/>
      <c r="E164" s="57"/>
      <c r="F164" s="57"/>
      <c r="G164" s="57"/>
      <c r="H164" s="57"/>
      <c r="I164" s="57"/>
      <c r="J164" s="57"/>
      <c r="K164" s="57"/>
      <c r="L164" s="57"/>
      <c r="M164" s="57"/>
      <c r="N164" s="57"/>
      <c r="O164" s="57"/>
      <c r="P164" s="57"/>
      <c r="Q164" s="57"/>
      <c r="R164" s="57"/>
      <c r="S164" s="57"/>
      <c r="T164" s="57"/>
      <c r="U164" s="77"/>
      <c r="V164" s="24"/>
      <c r="Y164" s="24"/>
      <c r="Z164" s="24"/>
      <c r="AA164" s="24"/>
      <c r="AB164" s="24"/>
      <c r="AC164" s="24"/>
    </row>
    <row r="165" spans="1:29" s="169" customFormat="1">
      <c r="A165" s="24"/>
      <c r="B165" s="24"/>
      <c r="C165" s="57"/>
      <c r="D165" s="57"/>
      <c r="E165" s="57"/>
      <c r="F165" s="57"/>
      <c r="G165" s="57"/>
      <c r="H165" s="57"/>
      <c r="I165" s="57"/>
      <c r="J165" s="57"/>
      <c r="K165" s="57"/>
      <c r="L165" s="57"/>
      <c r="M165" s="57"/>
      <c r="N165" s="57"/>
      <c r="O165" s="57"/>
      <c r="P165" s="57"/>
      <c r="Q165" s="57"/>
      <c r="R165" s="57"/>
      <c r="S165" s="57"/>
      <c r="T165" s="57"/>
      <c r="U165" s="77"/>
      <c r="V165" s="24"/>
      <c r="Y165" s="24"/>
      <c r="Z165" s="24"/>
      <c r="AA165" s="24"/>
      <c r="AB165" s="24"/>
      <c r="AC165" s="24"/>
    </row>
    <row r="166" spans="1:29" s="169" customFormat="1">
      <c r="A166" s="24"/>
      <c r="B166" s="24"/>
      <c r="C166" s="57"/>
      <c r="D166" s="57"/>
      <c r="E166" s="57"/>
      <c r="F166" s="57"/>
      <c r="G166" s="57"/>
      <c r="H166" s="57"/>
      <c r="I166" s="57"/>
      <c r="J166" s="57"/>
      <c r="K166" s="57"/>
      <c r="L166" s="57"/>
      <c r="M166" s="57"/>
      <c r="N166" s="57"/>
      <c r="O166" s="57"/>
      <c r="P166" s="57"/>
      <c r="Q166" s="57"/>
      <c r="R166" s="57"/>
      <c r="S166" s="57"/>
      <c r="T166" s="57"/>
      <c r="U166" s="77"/>
      <c r="V166" s="24"/>
      <c r="Y166" s="24"/>
      <c r="Z166" s="24"/>
      <c r="AA166" s="24"/>
      <c r="AB166" s="24"/>
      <c r="AC166" s="24"/>
    </row>
    <row r="167" spans="1:29" s="169" customFormat="1">
      <c r="A167" s="24"/>
      <c r="B167" s="24"/>
      <c r="C167" s="57"/>
      <c r="D167" s="57"/>
      <c r="E167" s="57"/>
      <c r="F167" s="57"/>
      <c r="G167" s="57"/>
      <c r="H167" s="57"/>
      <c r="I167" s="57"/>
      <c r="J167" s="57"/>
      <c r="K167" s="57"/>
      <c r="L167" s="57"/>
      <c r="M167" s="57"/>
      <c r="N167" s="57"/>
      <c r="O167" s="57"/>
      <c r="P167" s="57"/>
      <c r="Q167" s="57"/>
      <c r="R167" s="57"/>
      <c r="S167" s="57"/>
      <c r="T167" s="57"/>
      <c r="U167" s="77"/>
      <c r="V167" s="24"/>
      <c r="Y167" s="24"/>
      <c r="Z167" s="24"/>
      <c r="AA167" s="24"/>
      <c r="AB167" s="24"/>
      <c r="AC167" s="24"/>
    </row>
    <row r="168" spans="1:29" s="169" customFormat="1">
      <c r="A168" s="24"/>
      <c r="B168" s="24"/>
      <c r="C168" s="57"/>
      <c r="D168" s="57"/>
      <c r="E168" s="57"/>
      <c r="F168" s="57"/>
      <c r="G168" s="57"/>
      <c r="H168" s="57"/>
      <c r="I168" s="57"/>
      <c r="J168" s="57"/>
      <c r="K168" s="57"/>
      <c r="L168" s="57"/>
      <c r="M168" s="57"/>
      <c r="N168" s="57"/>
      <c r="O168" s="57"/>
      <c r="P168" s="57"/>
      <c r="Q168" s="57"/>
      <c r="R168" s="57"/>
      <c r="S168" s="57"/>
      <c r="T168" s="57"/>
      <c r="U168" s="77"/>
      <c r="V168" s="24"/>
      <c r="Y168" s="24"/>
      <c r="Z168" s="24"/>
      <c r="AA168" s="24"/>
      <c r="AB168" s="24"/>
      <c r="AC168" s="24"/>
    </row>
    <row r="169" spans="1:29" s="169" customFormat="1">
      <c r="A169" s="24"/>
      <c r="B169" s="24"/>
      <c r="C169" s="57"/>
      <c r="D169" s="57"/>
      <c r="E169" s="57"/>
      <c r="F169" s="57"/>
      <c r="G169" s="57"/>
      <c r="H169" s="57"/>
      <c r="I169" s="57"/>
      <c r="J169" s="57"/>
      <c r="K169" s="57"/>
      <c r="L169" s="57"/>
      <c r="M169" s="57"/>
      <c r="N169" s="57"/>
      <c r="O169" s="57"/>
      <c r="P169" s="57"/>
      <c r="Q169" s="57"/>
      <c r="R169" s="57"/>
      <c r="S169" s="57"/>
      <c r="T169" s="57"/>
      <c r="U169" s="77"/>
      <c r="V169" s="24"/>
      <c r="Y169" s="24"/>
      <c r="Z169" s="24"/>
      <c r="AA169" s="24"/>
      <c r="AB169" s="24"/>
      <c r="AC169" s="24"/>
    </row>
    <row r="170" spans="1:29" s="169" customFormat="1">
      <c r="A170" s="24"/>
      <c r="B170" s="24"/>
      <c r="C170" s="57"/>
      <c r="D170" s="57"/>
      <c r="E170" s="57"/>
      <c r="F170" s="57"/>
      <c r="G170" s="57"/>
      <c r="H170" s="57"/>
      <c r="I170" s="57"/>
      <c r="J170" s="57"/>
      <c r="K170" s="57"/>
      <c r="L170" s="57"/>
      <c r="M170" s="57"/>
      <c r="N170" s="57"/>
      <c r="O170" s="57"/>
      <c r="P170" s="57"/>
      <c r="Q170" s="57"/>
      <c r="R170" s="57"/>
      <c r="S170" s="57"/>
      <c r="T170" s="57"/>
      <c r="U170" s="77"/>
      <c r="V170" s="24"/>
      <c r="Y170" s="24"/>
      <c r="Z170" s="24"/>
      <c r="AA170" s="24"/>
      <c r="AB170" s="24"/>
      <c r="AC170" s="24"/>
    </row>
    <row r="171" spans="1:29" s="169" customFormat="1">
      <c r="A171" s="24"/>
      <c r="B171" s="24"/>
      <c r="C171" s="57"/>
      <c r="D171" s="57"/>
      <c r="E171" s="57"/>
      <c r="F171" s="57"/>
      <c r="G171" s="57"/>
      <c r="H171" s="57"/>
      <c r="I171" s="57"/>
      <c r="J171" s="57"/>
      <c r="K171" s="57"/>
      <c r="L171" s="57"/>
      <c r="M171" s="57"/>
      <c r="N171" s="57"/>
      <c r="O171" s="57"/>
      <c r="P171" s="57"/>
      <c r="Q171" s="57"/>
      <c r="R171" s="57"/>
      <c r="S171" s="57"/>
      <c r="T171" s="57"/>
      <c r="U171" s="77"/>
      <c r="V171" s="24"/>
      <c r="Y171" s="24"/>
      <c r="Z171" s="24"/>
      <c r="AA171" s="24"/>
      <c r="AB171" s="24"/>
      <c r="AC171" s="24"/>
    </row>
    <row r="172" spans="1:29" s="169" customFormat="1">
      <c r="A172" s="24"/>
      <c r="B172" s="24"/>
      <c r="C172" s="57"/>
      <c r="D172" s="57"/>
      <c r="E172" s="57"/>
      <c r="F172" s="57"/>
      <c r="G172" s="57"/>
      <c r="H172" s="57"/>
      <c r="I172" s="57"/>
      <c r="J172" s="57"/>
      <c r="K172" s="57"/>
      <c r="L172" s="57"/>
      <c r="M172" s="57"/>
      <c r="N172" s="57"/>
      <c r="O172" s="57"/>
      <c r="P172" s="57"/>
      <c r="Q172" s="57"/>
      <c r="R172" s="57"/>
      <c r="S172" s="57"/>
      <c r="T172" s="57"/>
      <c r="U172" s="77"/>
      <c r="V172" s="24"/>
      <c r="Y172" s="24"/>
      <c r="Z172" s="24"/>
      <c r="AA172" s="24"/>
      <c r="AB172" s="24"/>
      <c r="AC172" s="24"/>
    </row>
    <row r="173" spans="1:29" s="169" customFormat="1">
      <c r="A173" s="24"/>
      <c r="B173" s="24"/>
      <c r="C173" s="57"/>
      <c r="D173" s="57"/>
      <c r="E173" s="57"/>
      <c r="F173" s="57"/>
      <c r="G173" s="57"/>
      <c r="H173" s="57"/>
      <c r="I173" s="57"/>
      <c r="J173" s="57"/>
      <c r="K173" s="57"/>
      <c r="L173" s="57"/>
      <c r="M173" s="57"/>
      <c r="N173" s="57"/>
      <c r="O173" s="57"/>
      <c r="P173" s="57"/>
      <c r="Q173" s="57"/>
      <c r="R173" s="57"/>
      <c r="S173" s="57"/>
      <c r="T173" s="57"/>
      <c r="U173" s="77"/>
      <c r="V173" s="24"/>
      <c r="Y173" s="24"/>
      <c r="Z173" s="24"/>
      <c r="AA173" s="24"/>
      <c r="AB173" s="24"/>
      <c r="AC173" s="24"/>
    </row>
    <row r="174" spans="1:29" s="169" customFormat="1">
      <c r="A174" s="24"/>
      <c r="B174" s="24"/>
      <c r="C174" s="57"/>
      <c r="D174" s="57"/>
      <c r="E174" s="57"/>
      <c r="F174" s="57"/>
      <c r="G174" s="57"/>
      <c r="H174" s="57"/>
      <c r="I174" s="57"/>
      <c r="J174" s="57"/>
      <c r="K174" s="57"/>
      <c r="L174" s="57"/>
      <c r="M174" s="57"/>
      <c r="N174" s="57"/>
      <c r="O174" s="57"/>
      <c r="P174" s="57"/>
      <c r="Q174" s="57"/>
      <c r="R174" s="57"/>
      <c r="S174" s="57"/>
      <c r="T174" s="57"/>
      <c r="U174" s="77"/>
      <c r="V174" s="24"/>
      <c r="Y174" s="24"/>
      <c r="Z174" s="24"/>
      <c r="AA174" s="24"/>
      <c r="AB174" s="24"/>
      <c r="AC174" s="24"/>
    </row>
    <row r="175" spans="1:29" s="169" customFormat="1">
      <c r="A175" s="24"/>
      <c r="B175" s="24"/>
      <c r="C175" s="57"/>
      <c r="D175" s="57"/>
      <c r="E175" s="57"/>
      <c r="F175" s="57"/>
      <c r="G175" s="57"/>
      <c r="H175" s="57"/>
      <c r="I175" s="57"/>
      <c r="J175" s="57"/>
      <c r="K175" s="57"/>
      <c r="L175" s="57"/>
      <c r="M175" s="57"/>
      <c r="N175" s="57"/>
      <c r="O175" s="57"/>
      <c r="P175" s="57"/>
      <c r="Q175" s="57"/>
      <c r="R175" s="57"/>
      <c r="S175" s="57"/>
      <c r="T175" s="57"/>
      <c r="U175" s="77"/>
      <c r="V175" s="24"/>
      <c r="Y175" s="24"/>
      <c r="Z175" s="24"/>
      <c r="AA175" s="24"/>
      <c r="AB175" s="24"/>
      <c r="AC175" s="24"/>
    </row>
    <row r="176" spans="1:29" s="169" customFormat="1">
      <c r="A176" s="24"/>
      <c r="B176" s="24"/>
      <c r="C176" s="57"/>
      <c r="D176" s="57"/>
      <c r="E176" s="57"/>
      <c r="F176" s="57"/>
      <c r="G176" s="57"/>
      <c r="H176" s="57"/>
      <c r="I176" s="57"/>
      <c r="J176" s="57"/>
      <c r="K176" s="57"/>
      <c r="L176" s="57"/>
      <c r="M176" s="57"/>
      <c r="N176" s="57"/>
      <c r="O176" s="57"/>
      <c r="P176" s="57"/>
      <c r="Q176" s="57"/>
      <c r="R176" s="57"/>
      <c r="S176" s="57"/>
      <c r="T176" s="57"/>
      <c r="U176" s="77"/>
      <c r="V176" s="24"/>
      <c r="Y176" s="24"/>
      <c r="Z176" s="24"/>
      <c r="AA176" s="24"/>
      <c r="AB176" s="24"/>
      <c r="AC176" s="24"/>
    </row>
    <row r="177" spans="1:29" s="169" customFormat="1">
      <c r="A177" s="24"/>
      <c r="B177" s="24"/>
      <c r="C177" s="57"/>
      <c r="D177" s="57"/>
      <c r="E177" s="57"/>
      <c r="F177" s="57"/>
      <c r="G177" s="57"/>
      <c r="H177" s="57"/>
      <c r="I177" s="57"/>
      <c r="J177" s="57"/>
      <c r="K177" s="57"/>
      <c r="L177" s="57"/>
      <c r="M177" s="57"/>
      <c r="N177" s="57"/>
      <c r="O177" s="57"/>
      <c r="P177" s="57"/>
      <c r="Q177" s="57"/>
      <c r="R177" s="57"/>
      <c r="S177" s="57"/>
      <c r="T177" s="57"/>
      <c r="U177" s="77"/>
      <c r="V177" s="24"/>
      <c r="Y177" s="24"/>
      <c r="Z177" s="24"/>
      <c r="AA177" s="24"/>
      <c r="AB177" s="24"/>
      <c r="AC177" s="24"/>
    </row>
    <row r="178" spans="1:29" s="169" customFormat="1">
      <c r="A178" s="24"/>
      <c r="B178" s="24"/>
      <c r="C178" s="57"/>
      <c r="D178" s="57"/>
      <c r="E178" s="57"/>
      <c r="F178" s="57"/>
      <c r="G178" s="57"/>
      <c r="H178" s="57"/>
      <c r="I178" s="57"/>
      <c r="J178" s="57"/>
      <c r="K178" s="57"/>
      <c r="L178" s="57"/>
      <c r="M178" s="57"/>
      <c r="N178" s="57"/>
      <c r="O178" s="57"/>
      <c r="P178" s="57"/>
      <c r="Q178" s="57"/>
      <c r="R178" s="57"/>
      <c r="S178" s="57"/>
      <c r="T178" s="57"/>
      <c r="U178" s="77"/>
      <c r="V178" s="24"/>
      <c r="Y178" s="24"/>
      <c r="Z178" s="24"/>
      <c r="AA178" s="24"/>
      <c r="AB178" s="24"/>
      <c r="AC178" s="24"/>
    </row>
    <row r="179" spans="1:29" s="169" customFormat="1">
      <c r="A179" s="24"/>
      <c r="B179" s="24"/>
      <c r="C179" s="57"/>
      <c r="D179" s="57"/>
      <c r="E179" s="57"/>
      <c r="F179" s="57"/>
      <c r="G179" s="57"/>
      <c r="H179" s="57"/>
      <c r="I179" s="57"/>
      <c r="J179" s="57"/>
      <c r="K179" s="57"/>
      <c r="L179" s="57"/>
      <c r="M179" s="57"/>
      <c r="N179" s="57"/>
      <c r="O179" s="57"/>
      <c r="P179" s="57"/>
      <c r="Q179" s="57"/>
      <c r="R179" s="57"/>
      <c r="S179" s="57"/>
      <c r="T179" s="57"/>
      <c r="U179" s="77"/>
      <c r="V179" s="24"/>
      <c r="Y179" s="24"/>
      <c r="Z179" s="24"/>
      <c r="AA179" s="24"/>
      <c r="AB179" s="24"/>
      <c r="AC179" s="24"/>
    </row>
    <row r="180" spans="1:29" s="169" customFormat="1">
      <c r="A180" s="24"/>
      <c r="B180" s="24"/>
      <c r="C180" s="57"/>
      <c r="D180" s="57"/>
      <c r="E180" s="57"/>
      <c r="F180" s="57"/>
      <c r="G180" s="57"/>
      <c r="H180" s="57"/>
      <c r="I180" s="57"/>
      <c r="J180" s="57"/>
      <c r="K180" s="57"/>
      <c r="L180" s="57"/>
      <c r="M180" s="57"/>
      <c r="N180" s="57"/>
      <c r="O180" s="57"/>
      <c r="P180" s="57"/>
      <c r="Q180" s="57"/>
      <c r="R180" s="57"/>
      <c r="S180" s="57"/>
      <c r="T180" s="57"/>
      <c r="U180" s="77"/>
      <c r="V180" s="24"/>
      <c r="Y180" s="24"/>
      <c r="Z180" s="24"/>
      <c r="AA180" s="24"/>
      <c r="AB180" s="24"/>
      <c r="AC180" s="24"/>
    </row>
    <row r="181" spans="1:29" s="169" customFormat="1">
      <c r="A181" s="24"/>
      <c r="B181" s="24"/>
      <c r="C181" s="57"/>
      <c r="D181" s="57"/>
      <c r="E181" s="57"/>
      <c r="F181" s="57"/>
      <c r="G181" s="57"/>
      <c r="H181" s="57"/>
      <c r="I181" s="57"/>
      <c r="J181" s="57"/>
      <c r="K181" s="57"/>
      <c r="L181" s="57"/>
      <c r="M181" s="57"/>
      <c r="N181" s="57"/>
      <c r="O181" s="57"/>
      <c r="P181" s="57"/>
      <c r="Q181" s="57"/>
      <c r="R181" s="57"/>
      <c r="S181" s="57"/>
      <c r="T181" s="57"/>
      <c r="U181" s="77"/>
      <c r="V181" s="24"/>
      <c r="Y181" s="24"/>
      <c r="Z181" s="24"/>
      <c r="AA181" s="24"/>
      <c r="AB181" s="24"/>
      <c r="AC181" s="24"/>
    </row>
    <row r="182" spans="1:29" s="169" customFormat="1">
      <c r="A182" s="24"/>
      <c r="B182" s="24"/>
      <c r="C182" s="57"/>
      <c r="D182" s="57"/>
      <c r="E182" s="57"/>
      <c r="F182" s="57"/>
      <c r="G182" s="57"/>
      <c r="H182" s="57"/>
      <c r="I182" s="57"/>
      <c r="J182" s="57"/>
      <c r="K182" s="57"/>
      <c r="L182" s="57"/>
      <c r="M182" s="57"/>
      <c r="N182" s="57"/>
      <c r="O182" s="57"/>
      <c r="P182" s="57"/>
      <c r="Q182" s="57"/>
      <c r="R182" s="57"/>
      <c r="S182" s="57"/>
      <c r="T182" s="57"/>
      <c r="U182" s="77"/>
      <c r="V182" s="24"/>
      <c r="Y182" s="24"/>
      <c r="Z182" s="24"/>
      <c r="AA182" s="24"/>
      <c r="AB182" s="24"/>
      <c r="AC182" s="24"/>
    </row>
    <row r="183" spans="1:29" s="169" customFormat="1">
      <c r="A183" s="24"/>
      <c r="B183" s="24"/>
      <c r="C183" s="57"/>
      <c r="D183" s="57"/>
      <c r="E183" s="57"/>
      <c r="F183" s="57"/>
      <c r="G183" s="57"/>
      <c r="H183" s="57"/>
      <c r="I183" s="57"/>
      <c r="J183" s="57"/>
      <c r="K183" s="57"/>
      <c r="L183" s="57"/>
      <c r="M183" s="57"/>
      <c r="N183" s="57"/>
      <c r="O183" s="57"/>
      <c r="P183" s="57"/>
      <c r="Q183" s="57"/>
      <c r="R183" s="57"/>
      <c r="S183" s="57"/>
      <c r="T183" s="57"/>
      <c r="U183" s="77"/>
      <c r="V183" s="24"/>
      <c r="Y183" s="24"/>
      <c r="Z183" s="24"/>
      <c r="AA183" s="24"/>
      <c r="AB183" s="24"/>
      <c r="AC183" s="24"/>
    </row>
    <row r="184" spans="1:29" s="169" customFormat="1">
      <c r="A184" s="24"/>
      <c r="B184" s="24"/>
      <c r="C184" s="57"/>
      <c r="D184" s="57"/>
      <c r="E184" s="57"/>
      <c r="F184" s="57"/>
      <c r="G184" s="57"/>
      <c r="H184" s="57"/>
      <c r="I184" s="57"/>
      <c r="J184" s="57"/>
      <c r="K184" s="57"/>
      <c r="L184" s="57"/>
      <c r="M184" s="57"/>
      <c r="N184" s="57"/>
      <c r="O184" s="57"/>
      <c r="P184" s="57"/>
      <c r="Q184" s="57"/>
      <c r="R184" s="57"/>
      <c r="S184" s="57"/>
      <c r="T184" s="57"/>
      <c r="U184" s="77"/>
      <c r="V184" s="24"/>
      <c r="Y184" s="24"/>
      <c r="Z184" s="24"/>
      <c r="AA184" s="24"/>
      <c r="AB184" s="24"/>
      <c r="AC184" s="24"/>
    </row>
    <row r="185" spans="1:29" s="169" customFormat="1">
      <c r="A185" s="24"/>
      <c r="B185" s="24"/>
      <c r="C185" s="57"/>
      <c r="D185" s="57"/>
      <c r="E185" s="57"/>
      <c r="F185" s="57"/>
      <c r="G185" s="57"/>
      <c r="H185" s="57"/>
      <c r="I185" s="57"/>
      <c r="J185" s="57"/>
      <c r="K185" s="57"/>
      <c r="L185" s="57"/>
      <c r="M185" s="57"/>
      <c r="N185" s="57"/>
      <c r="O185" s="57"/>
      <c r="P185" s="57"/>
      <c r="Q185" s="57"/>
      <c r="R185" s="57"/>
      <c r="S185" s="57"/>
      <c r="T185" s="57"/>
      <c r="U185" s="77"/>
      <c r="V185" s="24"/>
      <c r="Y185" s="24"/>
      <c r="Z185" s="24"/>
      <c r="AA185" s="24"/>
      <c r="AB185" s="24"/>
      <c r="AC185" s="24"/>
    </row>
    <row r="186" spans="1:29" s="169" customFormat="1">
      <c r="A186" s="24"/>
      <c r="B186" s="24"/>
      <c r="C186" s="57"/>
      <c r="D186" s="57"/>
      <c r="E186" s="57"/>
      <c r="F186" s="57"/>
      <c r="G186" s="57"/>
      <c r="H186" s="57"/>
      <c r="I186" s="57"/>
      <c r="J186" s="57"/>
      <c r="K186" s="57"/>
      <c r="L186" s="57"/>
      <c r="M186" s="57"/>
      <c r="N186" s="57"/>
      <c r="O186" s="57"/>
      <c r="P186" s="57"/>
      <c r="Q186" s="57"/>
      <c r="R186" s="57"/>
      <c r="S186" s="57"/>
      <c r="T186" s="57"/>
      <c r="U186" s="77"/>
      <c r="V186" s="24"/>
      <c r="Y186" s="24"/>
      <c r="Z186" s="24"/>
      <c r="AA186" s="24"/>
      <c r="AB186" s="24"/>
      <c r="AC186" s="24"/>
    </row>
    <row r="187" spans="1:29" s="169" customFormat="1">
      <c r="A187" s="24"/>
      <c r="B187" s="24"/>
      <c r="C187" s="57"/>
      <c r="D187" s="57"/>
      <c r="E187" s="57"/>
      <c r="F187" s="57"/>
      <c r="G187" s="57"/>
      <c r="H187" s="57"/>
      <c r="I187" s="57"/>
      <c r="J187" s="57"/>
      <c r="K187" s="57"/>
      <c r="L187" s="57"/>
      <c r="M187" s="57"/>
      <c r="N187" s="57"/>
      <c r="O187" s="57"/>
      <c r="P187" s="57"/>
      <c r="Q187" s="57"/>
      <c r="R187" s="57"/>
      <c r="S187" s="57"/>
      <c r="T187" s="57"/>
      <c r="U187" s="77"/>
      <c r="V187" s="24"/>
      <c r="Y187" s="24"/>
      <c r="Z187" s="24"/>
      <c r="AA187" s="24"/>
      <c r="AB187" s="24"/>
      <c r="AC187" s="24"/>
    </row>
    <row r="188" spans="1:29" s="169" customFormat="1">
      <c r="A188" s="24"/>
      <c r="B188" s="24"/>
      <c r="C188" s="57"/>
      <c r="D188" s="57"/>
      <c r="E188" s="57"/>
      <c r="F188" s="57"/>
      <c r="G188" s="57"/>
      <c r="H188" s="57"/>
      <c r="I188" s="57"/>
      <c r="J188" s="57"/>
      <c r="K188" s="57"/>
      <c r="L188" s="57"/>
      <c r="M188" s="57"/>
      <c r="N188" s="57"/>
      <c r="O188" s="57"/>
      <c r="P188" s="57"/>
      <c r="Q188" s="57"/>
      <c r="R188" s="57"/>
      <c r="S188" s="57"/>
      <c r="T188" s="57"/>
      <c r="U188" s="77"/>
      <c r="V188" s="24"/>
      <c r="Y188" s="24"/>
      <c r="Z188" s="24"/>
      <c r="AA188" s="24"/>
      <c r="AB188" s="24"/>
      <c r="AC188" s="24"/>
    </row>
    <row r="189" spans="1:29" s="169" customFormat="1">
      <c r="A189" s="24"/>
      <c r="B189" s="24"/>
      <c r="C189" s="57"/>
      <c r="D189" s="57"/>
      <c r="E189" s="57"/>
      <c r="F189" s="57"/>
      <c r="G189" s="57"/>
      <c r="H189" s="57"/>
      <c r="I189" s="57"/>
      <c r="J189" s="57"/>
      <c r="K189" s="57"/>
      <c r="L189" s="57"/>
      <c r="M189" s="57"/>
      <c r="N189" s="57"/>
      <c r="O189" s="57"/>
      <c r="P189" s="57"/>
      <c r="Q189" s="57"/>
      <c r="R189" s="57"/>
      <c r="S189" s="57"/>
      <c r="T189" s="57"/>
      <c r="U189" s="77"/>
      <c r="V189" s="24"/>
      <c r="Y189" s="24"/>
      <c r="Z189" s="24"/>
      <c r="AA189" s="24"/>
      <c r="AB189" s="24"/>
      <c r="AC189" s="24"/>
    </row>
    <row r="190" spans="1:29" s="169" customFormat="1">
      <c r="A190" s="24"/>
      <c r="B190" s="24"/>
      <c r="C190" s="57"/>
      <c r="D190" s="57"/>
      <c r="E190" s="57"/>
      <c r="F190" s="57"/>
      <c r="G190" s="57"/>
      <c r="H190" s="57"/>
      <c r="I190" s="57"/>
      <c r="J190" s="57"/>
      <c r="K190" s="57"/>
      <c r="L190" s="57"/>
      <c r="M190" s="57"/>
      <c r="N190" s="57"/>
      <c r="O190" s="57"/>
      <c r="P190" s="57"/>
      <c r="Q190" s="57"/>
      <c r="R190" s="57"/>
      <c r="S190" s="57"/>
      <c r="T190" s="57"/>
      <c r="U190" s="77"/>
      <c r="V190" s="24"/>
      <c r="Y190" s="24"/>
      <c r="Z190" s="24"/>
      <c r="AA190" s="24"/>
      <c r="AB190" s="24"/>
      <c r="AC190" s="24"/>
    </row>
    <row r="191" spans="1:29" s="169" customFormat="1">
      <c r="A191" s="24"/>
      <c r="B191" s="24"/>
      <c r="C191" s="57"/>
      <c r="D191" s="57"/>
      <c r="E191" s="57"/>
      <c r="F191" s="57"/>
      <c r="G191" s="57"/>
      <c r="H191" s="57"/>
      <c r="I191" s="57"/>
      <c r="J191" s="57"/>
      <c r="K191" s="57"/>
      <c r="L191" s="57"/>
      <c r="M191" s="57"/>
      <c r="N191" s="57"/>
      <c r="O191" s="57"/>
      <c r="P191" s="57"/>
      <c r="Q191" s="57"/>
      <c r="R191" s="57"/>
      <c r="S191" s="57"/>
      <c r="T191" s="57"/>
      <c r="U191" s="77"/>
      <c r="V191" s="24"/>
      <c r="Y191" s="24"/>
      <c r="Z191" s="24"/>
      <c r="AA191" s="24"/>
      <c r="AB191" s="24"/>
      <c r="AC191" s="24"/>
    </row>
    <row r="192" spans="1:29" s="169" customFormat="1">
      <c r="A192" s="24"/>
      <c r="B192" s="24"/>
      <c r="C192" s="57"/>
      <c r="D192" s="57"/>
      <c r="E192" s="57"/>
      <c r="F192" s="57"/>
      <c r="G192" s="57"/>
      <c r="H192" s="57"/>
      <c r="I192" s="57"/>
      <c r="J192" s="57"/>
      <c r="K192" s="57"/>
      <c r="L192" s="57"/>
      <c r="M192" s="57"/>
      <c r="N192" s="57"/>
      <c r="O192" s="57"/>
      <c r="P192" s="57"/>
      <c r="Q192" s="57"/>
      <c r="R192" s="57"/>
      <c r="S192" s="57"/>
      <c r="T192" s="57"/>
      <c r="U192" s="77"/>
      <c r="V192" s="24"/>
      <c r="Y192" s="24"/>
      <c r="Z192" s="24"/>
      <c r="AA192" s="24"/>
      <c r="AB192" s="24"/>
      <c r="AC192" s="24"/>
    </row>
    <row r="193" spans="1:29" s="169" customFormat="1">
      <c r="A193" s="24"/>
      <c r="B193" s="24"/>
      <c r="C193" s="57"/>
      <c r="D193" s="57"/>
      <c r="E193" s="57"/>
      <c r="F193" s="57"/>
      <c r="G193" s="57"/>
      <c r="H193" s="57"/>
      <c r="I193" s="57"/>
      <c r="J193" s="57"/>
      <c r="K193" s="57"/>
      <c r="L193" s="57"/>
      <c r="M193" s="57"/>
      <c r="N193" s="57"/>
      <c r="O193" s="57"/>
      <c r="P193" s="57"/>
      <c r="Q193" s="57"/>
      <c r="R193" s="57"/>
      <c r="S193" s="57"/>
      <c r="T193" s="57"/>
      <c r="U193" s="77"/>
      <c r="V193" s="24"/>
      <c r="Y193" s="24"/>
      <c r="Z193" s="24"/>
      <c r="AA193" s="24"/>
      <c r="AB193" s="24"/>
      <c r="AC193" s="24"/>
    </row>
    <row r="194" spans="1:29" s="169" customFormat="1">
      <c r="A194" s="24"/>
      <c r="B194" s="24"/>
      <c r="C194" s="57"/>
      <c r="D194" s="57"/>
      <c r="E194" s="57"/>
      <c r="F194" s="57"/>
      <c r="G194" s="57"/>
      <c r="H194" s="57"/>
      <c r="I194" s="57"/>
      <c r="J194" s="57"/>
      <c r="K194" s="57"/>
      <c r="L194" s="57"/>
      <c r="M194" s="57"/>
      <c r="N194" s="57"/>
      <c r="O194" s="57"/>
      <c r="P194" s="57"/>
      <c r="Q194" s="57"/>
      <c r="R194" s="57"/>
      <c r="S194" s="57"/>
      <c r="T194" s="57"/>
      <c r="U194" s="77"/>
      <c r="V194" s="24"/>
      <c r="Y194" s="24"/>
      <c r="Z194" s="24"/>
      <c r="AA194" s="24"/>
      <c r="AB194" s="24"/>
      <c r="AC194" s="24"/>
    </row>
    <row r="195" spans="1:29" s="169" customFormat="1">
      <c r="A195" s="24"/>
      <c r="B195" s="24"/>
      <c r="C195" s="57"/>
      <c r="D195" s="57"/>
      <c r="E195" s="57"/>
      <c r="F195" s="57"/>
      <c r="G195" s="57"/>
      <c r="H195" s="57"/>
      <c r="I195" s="57"/>
      <c r="J195" s="57"/>
      <c r="K195" s="57"/>
      <c r="L195" s="57"/>
      <c r="M195" s="57"/>
      <c r="N195" s="57"/>
      <c r="O195" s="57"/>
      <c r="P195" s="57"/>
      <c r="Q195" s="57"/>
      <c r="R195" s="57"/>
      <c r="S195" s="57"/>
      <c r="T195" s="57"/>
      <c r="U195" s="77"/>
      <c r="V195" s="24"/>
      <c r="Y195" s="24"/>
      <c r="Z195" s="24"/>
      <c r="AA195" s="24"/>
      <c r="AB195" s="24"/>
      <c r="AC195" s="24"/>
    </row>
    <row r="196" spans="1:29" s="169" customFormat="1">
      <c r="A196" s="24"/>
      <c r="B196" s="24"/>
      <c r="C196" s="57"/>
      <c r="D196" s="57"/>
      <c r="E196" s="57"/>
      <c r="F196" s="57"/>
      <c r="G196" s="57"/>
      <c r="H196" s="57"/>
      <c r="I196" s="57"/>
      <c r="J196" s="57"/>
      <c r="K196" s="57"/>
      <c r="L196" s="57"/>
      <c r="M196" s="57"/>
      <c r="N196" s="57"/>
      <c r="O196" s="57"/>
      <c r="P196" s="57"/>
      <c r="Q196" s="57"/>
      <c r="R196" s="57"/>
      <c r="S196" s="57"/>
      <c r="T196" s="57"/>
      <c r="U196" s="77"/>
      <c r="V196" s="24"/>
      <c r="Y196" s="24"/>
      <c r="Z196" s="24"/>
      <c r="AA196" s="24"/>
      <c r="AB196" s="24"/>
      <c r="AC196" s="24"/>
    </row>
    <row r="197" spans="1:29" s="169" customFormat="1">
      <c r="A197" s="24"/>
      <c r="B197" s="24"/>
      <c r="C197" s="57"/>
      <c r="D197" s="57"/>
      <c r="E197" s="57"/>
      <c r="F197" s="57"/>
      <c r="G197" s="57"/>
      <c r="H197" s="57"/>
      <c r="I197" s="57"/>
      <c r="J197" s="57"/>
      <c r="K197" s="57"/>
      <c r="L197" s="57"/>
      <c r="M197" s="57"/>
      <c r="N197" s="57"/>
      <c r="O197" s="57"/>
      <c r="P197" s="57"/>
      <c r="Q197" s="57"/>
      <c r="R197" s="57"/>
      <c r="S197" s="57"/>
      <c r="T197" s="57"/>
      <c r="U197" s="77"/>
      <c r="V197" s="24"/>
      <c r="Y197" s="24"/>
      <c r="Z197" s="24"/>
      <c r="AA197" s="24"/>
      <c r="AB197" s="24"/>
      <c r="AC197" s="24"/>
    </row>
    <row r="198" spans="1:29" s="169" customFormat="1">
      <c r="A198" s="24"/>
      <c r="B198" s="24"/>
      <c r="C198" s="57"/>
      <c r="D198" s="57"/>
      <c r="E198" s="57"/>
      <c r="F198" s="57"/>
      <c r="G198" s="57"/>
      <c r="H198" s="57"/>
      <c r="I198" s="57"/>
      <c r="J198" s="57"/>
      <c r="K198" s="57"/>
      <c r="L198" s="57"/>
      <c r="M198" s="57"/>
      <c r="N198" s="57"/>
      <c r="O198" s="57"/>
      <c r="P198" s="57"/>
      <c r="Q198" s="57"/>
      <c r="R198" s="57"/>
      <c r="S198" s="57"/>
      <c r="T198" s="57"/>
      <c r="U198" s="77"/>
      <c r="V198" s="24"/>
      <c r="Y198" s="24"/>
      <c r="Z198" s="24"/>
      <c r="AA198" s="24"/>
      <c r="AB198" s="24"/>
      <c r="AC198" s="24"/>
    </row>
    <row r="199" spans="1:29" s="169" customFormat="1">
      <c r="A199" s="24"/>
      <c r="B199" s="24"/>
      <c r="C199" s="57"/>
      <c r="D199" s="57"/>
      <c r="E199" s="57"/>
      <c r="F199" s="57"/>
      <c r="G199" s="57"/>
      <c r="H199" s="57"/>
      <c r="I199" s="57"/>
      <c r="J199" s="57"/>
      <c r="K199" s="57"/>
      <c r="L199" s="57"/>
      <c r="M199" s="57"/>
      <c r="N199" s="57"/>
      <c r="O199" s="57"/>
      <c r="P199" s="57"/>
      <c r="Q199" s="57"/>
      <c r="R199" s="57"/>
      <c r="S199" s="57"/>
      <c r="T199" s="57"/>
      <c r="U199" s="77"/>
      <c r="V199" s="24"/>
      <c r="Y199" s="24"/>
      <c r="Z199" s="24"/>
      <c r="AA199" s="24"/>
      <c r="AB199" s="24"/>
      <c r="AC199" s="24"/>
    </row>
    <row r="200" spans="1:29" s="169" customFormat="1">
      <c r="A200" s="24"/>
      <c r="B200" s="24"/>
      <c r="C200" s="57"/>
      <c r="D200" s="57"/>
      <c r="E200" s="57"/>
      <c r="F200" s="57"/>
      <c r="G200" s="57"/>
      <c r="H200" s="57"/>
      <c r="I200" s="57"/>
      <c r="J200" s="57"/>
      <c r="K200" s="57"/>
      <c r="L200" s="57"/>
      <c r="M200" s="57"/>
      <c r="N200" s="57"/>
      <c r="O200" s="57"/>
      <c r="P200" s="57"/>
      <c r="Q200" s="57"/>
      <c r="R200" s="57"/>
      <c r="S200" s="57"/>
      <c r="T200" s="57"/>
      <c r="U200" s="77"/>
      <c r="V200" s="24"/>
      <c r="Y200" s="24"/>
      <c r="Z200" s="24"/>
      <c r="AA200" s="24"/>
      <c r="AB200" s="24"/>
      <c r="AC200" s="24"/>
    </row>
    <row r="201" spans="1:29" s="169" customFormat="1">
      <c r="A201" s="24"/>
      <c r="B201" s="24"/>
      <c r="C201" s="57"/>
      <c r="D201" s="57"/>
      <c r="E201" s="57"/>
      <c r="F201" s="57"/>
      <c r="G201" s="57"/>
      <c r="H201" s="57"/>
      <c r="I201" s="57"/>
      <c r="J201" s="57"/>
      <c r="K201" s="57"/>
      <c r="L201" s="57"/>
      <c r="M201" s="57"/>
      <c r="N201" s="57"/>
      <c r="O201" s="57"/>
      <c r="P201" s="57"/>
      <c r="Q201" s="57"/>
      <c r="R201" s="57"/>
      <c r="S201" s="57"/>
      <c r="T201" s="57"/>
      <c r="U201" s="77"/>
      <c r="V201" s="24"/>
      <c r="Y201" s="24"/>
      <c r="Z201" s="24"/>
      <c r="AA201" s="24"/>
      <c r="AB201" s="24"/>
      <c r="AC201" s="24"/>
    </row>
    <row r="202" spans="1:29" s="169" customFormat="1">
      <c r="A202" s="24"/>
      <c r="B202" s="24"/>
      <c r="C202" s="57"/>
      <c r="D202" s="57"/>
      <c r="E202" s="57"/>
      <c r="F202" s="57"/>
      <c r="G202" s="57"/>
      <c r="H202" s="57"/>
      <c r="I202" s="57"/>
      <c r="J202" s="57"/>
      <c r="K202" s="57"/>
      <c r="L202" s="57"/>
      <c r="M202" s="57"/>
      <c r="N202" s="57"/>
      <c r="O202" s="57"/>
      <c r="P202" s="57"/>
      <c r="Q202" s="57"/>
      <c r="R202" s="57"/>
      <c r="S202" s="57"/>
      <c r="T202" s="57"/>
      <c r="U202" s="77"/>
      <c r="V202" s="24"/>
      <c r="Y202" s="24"/>
      <c r="Z202" s="24"/>
      <c r="AA202" s="24"/>
      <c r="AB202" s="24"/>
      <c r="AC202" s="24"/>
    </row>
    <row r="203" spans="1:29" s="169" customFormat="1">
      <c r="A203" s="24"/>
      <c r="B203" s="24"/>
      <c r="C203" s="57"/>
      <c r="D203" s="57"/>
      <c r="E203" s="57"/>
      <c r="F203" s="57"/>
      <c r="G203" s="57"/>
      <c r="H203" s="57"/>
      <c r="I203" s="57"/>
      <c r="J203" s="57"/>
      <c r="K203" s="57"/>
      <c r="L203" s="57"/>
      <c r="M203" s="57"/>
      <c r="N203" s="57"/>
      <c r="O203" s="57"/>
      <c r="P203" s="57"/>
      <c r="Q203" s="57"/>
      <c r="R203" s="57"/>
      <c r="S203" s="57"/>
      <c r="T203" s="57"/>
      <c r="U203" s="77"/>
      <c r="V203" s="24"/>
      <c r="Y203" s="24"/>
      <c r="Z203" s="24"/>
      <c r="AA203" s="24"/>
      <c r="AB203" s="24"/>
      <c r="AC203" s="24"/>
    </row>
    <row r="204" spans="1:29" s="169" customFormat="1">
      <c r="A204" s="24"/>
      <c r="B204" s="24"/>
      <c r="C204" s="57"/>
      <c r="D204" s="57"/>
      <c r="E204" s="57"/>
      <c r="F204" s="57"/>
      <c r="G204" s="57"/>
      <c r="H204" s="57"/>
      <c r="I204" s="57"/>
      <c r="J204" s="57"/>
      <c r="K204" s="57"/>
      <c r="L204" s="57"/>
      <c r="M204" s="57"/>
      <c r="N204" s="57"/>
      <c r="O204" s="57"/>
      <c r="P204" s="57"/>
      <c r="Q204" s="57"/>
      <c r="R204" s="57"/>
      <c r="S204" s="57"/>
      <c r="T204" s="57"/>
      <c r="U204" s="77"/>
      <c r="V204" s="24"/>
      <c r="Y204" s="24"/>
      <c r="Z204" s="24"/>
      <c r="AA204" s="24"/>
      <c r="AB204" s="24"/>
      <c r="AC204" s="24"/>
    </row>
    <row r="205" spans="1:29" s="169" customFormat="1">
      <c r="A205" s="24"/>
      <c r="B205" s="24"/>
      <c r="C205" s="57"/>
      <c r="D205" s="57"/>
      <c r="E205" s="57"/>
      <c r="F205" s="57"/>
      <c r="G205" s="57"/>
      <c r="H205" s="57"/>
      <c r="I205" s="57"/>
      <c r="J205" s="57"/>
      <c r="K205" s="57"/>
      <c r="L205" s="57"/>
      <c r="M205" s="57"/>
      <c r="N205" s="57"/>
      <c r="O205" s="57"/>
      <c r="P205" s="57"/>
      <c r="Q205" s="57"/>
      <c r="R205" s="57"/>
      <c r="S205" s="57"/>
      <c r="T205" s="57"/>
      <c r="U205" s="77"/>
      <c r="V205" s="24"/>
      <c r="Y205" s="24"/>
      <c r="Z205" s="24"/>
      <c r="AA205" s="24"/>
      <c r="AB205" s="24"/>
      <c r="AC205" s="24"/>
    </row>
    <row r="206" spans="1:29" s="169" customFormat="1">
      <c r="A206" s="24"/>
      <c r="B206" s="24"/>
      <c r="C206" s="57"/>
      <c r="D206" s="57"/>
      <c r="E206" s="57"/>
      <c r="F206" s="57"/>
      <c r="G206" s="57"/>
      <c r="H206" s="57"/>
      <c r="I206" s="57"/>
      <c r="J206" s="57"/>
      <c r="K206" s="57"/>
      <c r="L206" s="57"/>
      <c r="M206" s="57"/>
      <c r="N206" s="57"/>
      <c r="O206" s="57"/>
      <c r="P206" s="57"/>
      <c r="Q206" s="57"/>
      <c r="R206" s="57"/>
      <c r="S206" s="57"/>
      <c r="T206" s="57"/>
      <c r="U206" s="77"/>
      <c r="V206" s="24"/>
      <c r="Y206" s="24"/>
      <c r="Z206" s="24"/>
      <c r="AA206" s="24"/>
      <c r="AB206" s="24"/>
      <c r="AC206" s="24"/>
    </row>
    <row r="207" spans="1:29" s="169" customFormat="1">
      <c r="A207" s="24"/>
      <c r="B207" s="24"/>
      <c r="C207" s="57"/>
      <c r="D207" s="57"/>
      <c r="E207" s="57"/>
      <c r="F207" s="57"/>
      <c r="G207" s="57"/>
      <c r="H207" s="57"/>
      <c r="I207" s="57"/>
      <c r="J207" s="57"/>
      <c r="K207" s="57"/>
      <c r="L207" s="57"/>
      <c r="M207" s="57"/>
      <c r="N207" s="57"/>
      <c r="O207" s="57"/>
      <c r="P207" s="57"/>
      <c r="Q207" s="57"/>
      <c r="R207" s="57"/>
      <c r="S207" s="57"/>
      <c r="T207" s="57"/>
      <c r="U207" s="77"/>
      <c r="V207" s="24"/>
      <c r="Y207" s="24"/>
      <c r="Z207" s="24"/>
      <c r="AA207" s="24"/>
      <c r="AB207" s="24"/>
      <c r="AC207" s="24"/>
    </row>
    <row r="208" spans="1:29" s="169" customFormat="1">
      <c r="A208" s="24"/>
      <c r="B208" s="24"/>
      <c r="C208" s="57"/>
      <c r="D208" s="57"/>
      <c r="E208" s="57"/>
      <c r="F208" s="57"/>
      <c r="G208" s="57"/>
      <c r="H208" s="57"/>
      <c r="I208" s="57"/>
      <c r="J208" s="57"/>
      <c r="K208" s="57"/>
      <c r="L208" s="57"/>
      <c r="M208" s="57"/>
      <c r="N208" s="57"/>
      <c r="O208" s="57"/>
      <c r="P208" s="57"/>
      <c r="Q208" s="57"/>
      <c r="R208" s="57"/>
      <c r="S208" s="57"/>
      <c r="T208" s="57"/>
      <c r="U208" s="77"/>
      <c r="V208" s="24"/>
      <c r="Y208" s="24"/>
      <c r="Z208" s="24"/>
      <c r="AA208" s="24"/>
      <c r="AB208" s="24"/>
      <c r="AC208" s="24"/>
    </row>
    <row r="209" spans="1:29" s="169" customFormat="1">
      <c r="A209" s="24"/>
      <c r="B209" s="24"/>
      <c r="C209" s="57"/>
      <c r="D209" s="57"/>
      <c r="E209" s="57"/>
      <c r="F209" s="57"/>
      <c r="G209" s="57"/>
      <c r="H209" s="57"/>
      <c r="I209" s="57"/>
      <c r="J209" s="57"/>
      <c r="K209" s="57"/>
      <c r="L209" s="57"/>
      <c r="M209" s="57"/>
      <c r="N209" s="57"/>
      <c r="O209" s="57"/>
      <c r="P209" s="57"/>
      <c r="Q209" s="57"/>
      <c r="R209" s="57"/>
      <c r="S209" s="57"/>
      <c r="T209" s="57"/>
      <c r="U209" s="77"/>
      <c r="V209" s="24"/>
      <c r="Y209" s="24"/>
      <c r="Z209" s="24"/>
      <c r="AA209" s="24"/>
      <c r="AB209" s="24"/>
      <c r="AC209" s="24"/>
    </row>
    <row r="210" spans="1:29" s="169" customFormat="1">
      <c r="A210" s="24"/>
      <c r="B210" s="24"/>
      <c r="C210" s="57"/>
      <c r="D210" s="57"/>
      <c r="E210" s="57"/>
      <c r="F210" s="57"/>
      <c r="G210" s="57"/>
      <c r="H210" s="57"/>
      <c r="I210" s="57"/>
      <c r="J210" s="57"/>
      <c r="K210" s="57"/>
      <c r="L210" s="57"/>
      <c r="M210" s="57"/>
      <c r="N210" s="57"/>
      <c r="O210" s="57"/>
      <c r="P210" s="57"/>
      <c r="Q210" s="57"/>
      <c r="R210" s="57"/>
      <c r="S210" s="57"/>
      <c r="T210" s="57"/>
      <c r="U210" s="77"/>
      <c r="V210" s="24"/>
      <c r="Y210" s="24"/>
      <c r="Z210" s="24"/>
      <c r="AA210" s="24"/>
      <c r="AB210" s="24"/>
      <c r="AC210" s="24"/>
    </row>
    <row r="211" spans="1:29" s="169" customFormat="1">
      <c r="A211" s="24"/>
      <c r="B211" s="24"/>
      <c r="C211" s="57"/>
      <c r="D211" s="57"/>
      <c r="E211" s="57"/>
      <c r="F211" s="57"/>
      <c r="G211" s="57"/>
      <c r="H211" s="57"/>
      <c r="I211" s="57"/>
      <c r="J211" s="57"/>
      <c r="K211" s="57"/>
      <c r="L211" s="57"/>
      <c r="M211" s="57"/>
      <c r="N211" s="57"/>
      <c r="O211" s="57"/>
      <c r="P211" s="57"/>
      <c r="Q211" s="57"/>
      <c r="R211" s="57"/>
      <c r="S211" s="57"/>
      <c r="T211" s="57"/>
      <c r="U211" s="77"/>
      <c r="V211" s="24"/>
      <c r="Y211" s="24"/>
      <c r="Z211" s="24"/>
      <c r="AA211" s="24"/>
      <c r="AB211" s="24"/>
      <c r="AC211" s="24"/>
    </row>
    <row r="212" spans="1:29" s="169" customFormat="1">
      <c r="A212" s="24"/>
      <c r="B212" s="24"/>
      <c r="C212" s="57"/>
      <c r="D212" s="57"/>
      <c r="E212" s="57"/>
      <c r="F212" s="57"/>
      <c r="G212" s="57"/>
      <c r="H212" s="57"/>
      <c r="I212" s="57"/>
      <c r="J212" s="57"/>
      <c r="K212" s="57"/>
      <c r="L212" s="57"/>
      <c r="M212" s="57"/>
      <c r="N212" s="57"/>
      <c r="O212" s="57"/>
      <c r="P212" s="57"/>
      <c r="Q212" s="57"/>
      <c r="R212" s="57"/>
      <c r="S212" s="57"/>
      <c r="T212" s="57"/>
      <c r="U212" s="77"/>
      <c r="V212" s="24"/>
      <c r="Y212" s="24"/>
      <c r="Z212" s="24"/>
      <c r="AA212" s="24"/>
      <c r="AB212" s="24"/>
      <c r="AC212" s="24"/>
    </row>
    <row r="213" spans="1:29" s="169" customFormat="1">
      <c r="A213" s="24"/>
      <c r="B213" s="24"/>
      <c r="C213" s="57"/>
      <c r="D213" s="57"/>
      <c r="E213" s="57"/>
      <c r="F213" s="57"/>
      <c r="G213" s="57"/>
      <c r="H213" s="57"/>
      <c r="I213" s="57"/>
      <c r="J213" s="57"/>
      <c r="K213" s="57"/>
      <c r="L213" s="57"/>
      <c r="M213" s="57"/>
      <c r="N213" s="57"/>
      <c r="O213" s="57"/>
      <c r="P213" s="57"/>
      <c r="Q213" s="57"/>
      <c r="R213" s="57"/>
      <c r="S213" s="57"/>
      <c r="T213" s="57"/>
      <c r="U213" s="77"/>
      <c r="V213" s="24"/>
      <c r="Y213" s="24"/>
      <c r="Z213" s="24"/>
      <c r="AA213" s="24"/>
      <c r="AB213" s="24"/>
      <c r="AC213" s="24"/>
    </row>
    <row r="214" spans="1:29" s="169" customFormat="1">
      <c r="A214" s="24"/>
      <c r="B214" s="24"/>
      <c r="C214" s="57"/>
      <c r="D214" s="57"/>
      <c r="E214" s="57"/>
      <c r="F214" s="57"/>
      <c r="G214" s="57"/>
      <c r="H214" s="57"/>
      <c r="I214" s="57"/>
      <c r="J214" s="57"/>
      <c r="K214" s="57"/>
      <c r="L214" s="57"/>
      <c r="M214" s="57"/>
      <c r="N214" s="57"/>
      <c r="O214" s="57"/>
      <c r="P214" s="57"/>
      <c r="Q214" s="57"/>
      <c r="R214" s="57"/>
      <c r="S214" s="57"/>
      <c r="T214" s="57"/>
      <c r="U214" s="77"/>
      <c r="V214" s="24"/>
      <c r="Y214" s="24"/>
      <c r="Z214" s="24"/>
      <c r="AA214" s="24"/>
      <c r="AB214" s="24"/>
      <c r="AC214" s="24"/>
    </row>
    <row r="215" spans="1:29" s="169" customFormat="1">
      <c r="A215" s="24"/>
      <c r="B215" s="24"/>
      <c r="C215" s="57"/>
      <c r="D215" s="57"/>
      <c r="E215" s="57"/>
      <c r="F215" s="57"/>
      <c r="G215" s="57"/>
      <c r="H215" s="57"/>
      <c r="I215" s="57"/>
      <c r="J215" s="57"/>
      <c r="K215" s="57"/>
      <c r="L215" s="57"/>
      <c r="M215" s="57"/>
      <c r="N215" s="57"/>
      <c r="O215" s="57"/>
      <c r="P215" s="57"/>
      <c r="Q215" s="57"/>
      <c r="R215" s="57"/>
      <c r="S215" s="57"/>
      <c r="T215" s="57"/>
      <c r="U215" s="77"/>
      <c r="V215" s="24"/>
      <c r="Y215" s="24"/>
      <c r="Z215" s="24"/>
      <c r="AA215" s="24"/>
      <c r="AB215" s="24"/>
      <c r="AC215" s="24"/>
    </row>
    <row r="216" spans="1:29" s="169" customFormat="1">
      <c r="A216" s="24"/>
      <c r="B216" s="24"/>
      <c r="C216" s="57"/>
      <c r="D216" s="57"/>
      <c r="E216" s="57"/>
      <c r="F216" s="57"/>
      <c r="G216" s="57"/>
      <c r="H216" s="57"/>
      <c r="I216" s="57"/>
      <c r="J216" s="57"/>
      <c r="K216" s="57"/>
      <c r="L216" s="57"/>
      <c r="M216" s="57"/>
      <c r="N216" s="57"/>
      <c r="O216" s="57"/>
      <c r="P216" s="57"/>
      <c r="Q216" s="57"/>
      <c r="R216" s="57"/>
      <c r="S216" s="57"/>
      <c r="T216" s="57"/>
      <c r="U216" s="77"/>
      <c r="V216" s="24"/>
      <c r="Y216" s="24"/>
      <c r="Z216" s="24"/>
      <c r="AA216" s="24"/>
      <c r="AB216" s="24"/>
      <c r="AC216" s="24"/>
    </row>
    <row r="217" spans="1:29" s="169" customFormat="1">
      <c r="A217" s="24"/>
      <c r="B217" s="24"/>
      <c r="C217" s="57"/>
      <c r="D217" s="57"/>
      <c r="E217" s="57"/>
      <c r="F217" s="57"/>
      <c r="G217" s="57"/>
      <c r="H217" s="57"/>
      <c r="I217" s="57"/>
      <c r="J217" s="57"/>
      <c r="K217" s="57"/>
      <c r="L217" s="57"/>
      <c r="M217" s="57"/>
      <c r="N217" s="57"/>
      <c r="O217" s="57"/>
      <c r="P217" s="57"/>
      <c r="Q217" s="57"/>
      <c r="R217" s="57"/>
      <c r="S217" s="57"/>
      <c r="T217" s="57"/>
      <c r="U217" s="77"/>
      <c r="V217" s="24"/>
      <c r="Y217" s="24"/>
      <c r="Z217" s="24"/>
      <c r="AA217" s="24"/>
      <c r="AB217" s="24"/>
      <c r="AC217" s="24"/>
    </row>
    <row r="218" spans="1:29" s="169" customFormat="1">
      <c r="A218" s="24"/>
      <c r="B218" s="24"/>
      <c r="C218" s="57"/>
      <c r="D218" s="57"/>
      <c r="E218" s="57"/>
      <c r="F218" s="57"/>
      <c r="G218" s="57"/>
      <c r="H218" s="57"/>
      <c r="I218" s="57"/>
      <c r="J218" s="57"/>
      <c r="K218" s="57"/>
      <c r="L218" s="57"/>
      <c r="M218" s="57"/>
      <c r="N218" s="57"/>
      <c r="O218" s="57"/>
      <c r="P218" s="57"/>
      <c r="Q218" s="57"/>
      <c r="R218" s="57"/>
      <c r="S218" s="57"/>
      <c r="T218" s="57"/>
      <c r="U218" s="77"/>
      <c r="V218" s="24"/>
      <c r="Y218" s="24"/>
      <c r="Z218" s="24"/>
      <c r="AA218" s="24"/>
      <c r="AB218" s="24"/>
      <c r="AC218" s="24"/>
    </row>
    <row r="219" spans="1:29" s="169" customFormat="1">
      <c r="A219" s="24"/>
      <c r="B219" s="24"/>
      <c r="C219" s="57"/>
      <c r="D219" s="57"/>
      <c r="E219" s="57"/>
      <c r="F219" s="57"/>
      <c r="G219" s="57"/>
      <c r="H219" s="57"/>
      <c r="I219" s="57"/>
      <c r="J219" s="57"/>
      <c r="K219" s="57"/>
      <c r="L219" s="57"/>
      <c r="M219" s="57"/>
      <c r="N219" s="57"/>
      <c r="O219" s="57"/>
      <c r="P219" s="57"/>
      <c r="Q219" s="57"/>
      <c r="R219" s="57"/>
      <c r="S219" s="57"/>
      <c r="T219" s="57"/>
      <c r="U219" s="77"/>
      <c r="V219" s="24"/>
      <c r="Y219" s="24"/>
      <c r="Z219" s="24"/>
      <c r="AA219" s="24"/>
      <c r="AB219" s="24"/>
      <c r="AC219" s="24"/>
    </row>
    <row r="220" spans="1:29" s="169" customFormat="1">
      <c r="A220" s="24"/>
      <c r="B220" s="24"/>
      <c r="C220" s="57"/>
      <c r="D220" s="57"/>
      <c r="E220" s="57"/>
      <c r="F220" s="57"/>
      <c r="G220" s="57"/>
      <c r="H220" s="57"/>
      <c r="I220" s="57"/>
      <c r="J220" s="57"/>
      <c r="K220" s="57"/>
      <c r="L220" s="57"/>
      <c r="M220" s="57"/>
      <c r="N220" s="57"/>
      <c r="O220" s="57"/>
      <c r="P220" s="57"/>
      <c r="Q220" s="57"/>
      <c r="R220" s="57"/>
      <c r="S220" s="57"/>
      <c r="T220" s="57"/>
      <c r="U220" s="77"/>
      <c r="V220" s="24"/>
      <c r="Y220" s="24"/>
      <c r="Z220" s="24"/>
      <c r="AA220" s="24"/>
      <c r="AB220" s="24"/>
      <c r="AC220" s="24"/>
    </row>
    <row r="221" spans="1:29" s="169" customFormat="1">
      <c r="A221" s="24"/>
      <c r="B221" s="24"/>
      <c r="C221" s="57"/>
      <c r="D221" s="57"/>
      <c r="E221" s="57"/>
      <c r="F221" s="57"/>
      <c r="G221" s="57"/>
      <c r="H221" s="57"/>
      <c r="I221" s="57"/>
      <c r="J221" s="57"/>
      <c r="K221" s="57"/>
      <c r="L221" s="57"/>
      <c r="M221" s="57"/>
      <c r="N221" s="57"/>
      <c r="O221" s="57"/>
      <c r="P221" s="57"/>
      <c r="Q221" s="57"/>
      <c r="R221" s="57"/>
      <c r="S221" s="57"/>
      <c r="T221" s="57"/>
      <c r="U221" s="77"/>
      <c r="V221" s="24"/>
      <c r="Y221" s="24"/>
      <c r="Z221" s="24"/>
      <c r="AA221" s="24"/>
      <c r="AB221" s="24"/>
      <c r="AC221" s="24"/>
    </row>
    <row r="222" spans="1:29" s="169" customFormat="1">
      <c r="A222" s="24"/>
      <c r="B222" s="24"/>
      <c r="C222" s="57"/>
      <c r="D222" s="57"/>
      <c r="E222" s="57"/>
      <c r="F222" s="57"/>
      <c r="G222" s="57"/>
      <c r="H222" s="57"/>
      <c r="I222" s="57"/>
      <c r="J222" s="57"/>
      <c r="K222" s="57"/>
      <c r="L222" s="57"/>
      <c r="M222" s="57"/>
      <c r="N222" s="57"/>
      <c r="O222" s="57"/>
      <c r="P222" s="57"/>
      <c r="Q222" s="57"/>
      <c r="R222" s="57"/>
      <c r="S222" s="57"/>
      <c r="T222" s="57"/>
      <c r="U222" s="77"/>
      <c r="V222" s="24"/>
      <c r="Y222" s="24"/>
      <c r="Z222" s="24"/>
      <c r="AA222" s="24"/>
      <c r="AB222" s="24"/>
      <c r="AC222" s="24"/>
    </row>
    <row r="223" spans="1:29" s="169" customFormat="1">
      <c r="A223" s="24"/>
      <c r="B223" s="24"/>
      <c r="C223" s="57"/>
      <c r="D223" s="57"/>
      <c r="E223" s="57"/>
      <c r="F223" s="57"/>
      <c r="G223" s="57"/>
      <c r="H223" s="57"/>
      <c r="I223" s="57"/>
      <c r="J223" s="57"/>
      <c r="K223" s="57"/>
      <c r="L223" s="57"/>
      <c r="M223" s="57"/>
      <c r="N223" s="57"/>
      <c r="O223" s="57"/>
      <c r="P223" s="57"/>
      <c r="Q223" s="57"/>
      <c r="R223" s="57"/>
      <c r="S223" s="57"/>
      <c r="T223" s="57"/>
      <c r="U223" s="77"/>
      <c r="V223" s="24"/>
      <c r="Y223" s="24"/>
      <c r="Z223" s="24"/>
      <c r="AA223" s="24"/>
      <c r="AB223" s="24"/>
      <c r="AC223" s="24"/>
    </row>
    <row r="224" spans="1:29" s="169" customFormat="1">
      <c r="A224" s="24"/>
      <c r="B224" s="24"/>
      <c r="C224" s="57"/>
      <c r="D224" s="57"/>
      <c r="E224" s="57"/>
      <c r="F224" s="57"/>
      <c r="G224" s="57"/>
      <c r="H224" s="57"/>
      <c r="I224" s="57"/>
      <c r="J224" s="57"/>
      <c r="K224" s="57"/>
      <c r="L224" s="57"/>
      <c r="M224" s="57"/>
      <c r="N224" s="57"/>
      <c r="O224" s="57"/>
      <c r="P224" s="57"/>
      <c r="Q224" s="57"/>
      <c r="R224" s="57"/>
      <c r="S224" s="57"/>
      <c r="T224" s="57"/>
      <c r="U224" s="77"/>
      <c r="V224" s="24"/>
      <c r="Y224" s="24"/>
      <c r="Z224" s="24"/>
      <c r="AA224" s="24"/>
      <c r="AB224" s="24"/>
      <c r="AC224" s="24"/>
    </row>
    <row r="225" spans="1:29" s="169" customFormat="1">
      <c r="A225" s="24"/>
      <c r="B225" s="24"/>
      <c r="C225" s="57"/>
      <c r="D225" s="57"/>
      <c r="E225" s="57"/>
      <c r="F225" s="57"/>
      <c r="G225" s="57"/>
      <c r="H225" s="57"/>
      <c r="I225" s="57"/>
      <c r="J225" s="57"/>
      <c r="K225" s="57"/>
      <c r="L225" s="57"/>
      <c r="M225" s="57"/>
      <c r="N225" s="57"/>
      <c r="O225" s="57"/>
      <c r="P225" s="57"/>
      <c r="Q225" s="57"/>
      <c r="R225" s="57"/>
      <c r="S225" s="57"/>
      <c r="T225" s="57"/>
      <c r="U225" s="77"/>
      <c r="V225" s="24"/>
      <c r="Y225" s="24"/>
      <c r="Z225" s="24"/>
      <c r="AA225" s="24"/>
      <c r="AB225" s="24"/>
      <c r="AC225" s="24"/>
    </row>
    <row r="226" spans="1:29" s="169" customFormat="1">
      <c r="A226" s="24"/>
      <c r="B226" s="24"/>
      <c r="C226" s="57"/>
      <c r="D226" s="57"/>
      <c r="E226" s="57"/>
      <c r="F226" s="57"/>
      <c r="G226" s="57"/>
      <c r="H226" s="57"/>
      <c r="I226" s="57"/>
      <c r="J226" s="57"/>
      <c r="K226" s="57"/>
      <c r="L226" s="57"/>
      <c r="M226" s="57"/>
      <c r="N226" s="57"/>
      <c r="O226" s="57"/>
      <c r="P226" s="57"/>
      <c r="Q226" s="57"/>
      <c r="R226" s="57"/>
      <c r="S226" s="57"/>
      <c r="T226" s="57"/>
      <c r="U226" s="77"/>
      <c r="V226" s="24"/>
      <c r="Y226" s="24"/>
      <c r="Z226" s="24"/>
      <c r="AA226" s="24"/>
      <c r="AB226" s="24"/>
      <c r="AC226" s="24"/>
    </row>
    <row r="227" spans="1:29" s="169" customFormat="1">
      <c r="A227" s="24"/>
      <c r="B227" s="24"/>
      <c r="C227" s="57"/>
      <c r="D227" s="57"/>
      <c r="E227" s="57"/>
      <c r="F227" s="57"/>
      <c r="G227" s="57"/>
      <c r="H227" s="57"/>
      <c r="I227" s="57"/>
      <c r="J227" s="57"/>
      <c r="K227" s="57"/>
      <c r="L227" s="57"/>
      <c r="M227" s="57"/>
      <c r="N227" s="57"/>
      <c r="O227" s="57"/>
      <c r="P227" s="57"/>
      <c r="Q227" s="57"/>
      <c r="R227" s="57"/>
      <c r="S227" s="57"/>
      <c r="T227" s="57"/>
      <c r="U227" s="77"/>
      <c r="V227" s="24"/>
      <c r="Y227" s="24"/>
      <c r="Z227" s="24"/>
      <c r="AA227" s="24"/>
      <c r="AB227" s="24"/>
      <c r="AC227" s="24"/>
    </row>
    <row r="228" spans="1:29" s="169" customFormat="1">
      <c r="A228" s="24"/>
      <c r="B228" s="24"/>
      <c r="C228" s="57"/>
      <c r="D228" s="57"/>
      <c r="E228" s="57"/>
      <c r="F228" s="57"/>
      <c r="G228" s="57"/>
      <c r="H228" s="57"/>
      <c r="I228" s="57"/>
      <c r="J228" s="57"/>
      <c r="K228" s="57"/>
      <c r="L228" s="57"/>
      <c r="M228" s="57"/>
      <c r="N228" s="57"/>
      <c r="O228" s="57"/>
      <c r="P228" s="57"/>
      <c r="Q228" s="57"/>
      <c r="R228" s="57"/>
      <c r="S228" s="57"/>
      <c r="T228" s="57"/>
      <c r="U228" s="77"/>
      <c r="V228" s="24"/>
      <c r="Y228" s="24"/>
      <c r="Z228" s="24"/>
      <c r="AA228" s="24"/>
      <c r="AB228" s="24"/>
      <c r="AC228" s="24"/>
    </row>
    <row r="229" spans="1:29" s="169" customFormat="1">
      <c r="A229" s="24"/>
      <c r="B229" s="24"/>
      <c r="C229" s="57"/>
      <c r="D229" s="57"/>
      <c r="E229" s="57"/>
      <c r="F229" s="57"/>
      <c r="G229" s="57"/>
      <c r="H229" s="57"/>
      <c r="I229" s="57"/>
      <c r="J229" s="57"/>
      <c r="K229" s="57"/>
      <c r="L229" s="57"/>
      <c r="M229" s="57"/>
      <c r="N229" s="57"/>
      <c r="O229" s="57"/>
      <c r="P229" s="57"/>
      <c r="Q229" s="57"/>
      <c r="R229" s="57"/>
      <c r="S229" s="57"/>
      <c r="T229" s="57"/>
      <c r="U229" s="77"/>
      <c r="V229" s="24"/>
      <c r="Y229" s="24"/>
      <c r="Z229" s="24"/>
      <c r="AA229" s="24"/>
      <c r="AB229" s="24"/>
      <c r="AC229" s="24"/>
    </row>
    <row r="230" spans="1:29" s="169" customFormat="1">
      <c r="A230" s="24"/>
      <c r="B230" s="24"/>
      <c r="C230" s="57"/>
      <c r="D230" s="57"/>
      <c r="E230" s="57"/>
      <c r="F230" s="57"/>
      <c r="G230" s="57"/>
      <c r="H230" s="57"/>
      <c r="I230" s="57"/>
      <c r="J230" s="57"/>
      <c r="K230" s="57"/>
      <c r="L230" s="57"/>
      <c r="M230" s="57"/>
      <c r="N230" s="57"/>
      <c r="O230" s="57"/>
      <c r="P230" s="57"/>
      <c r="Q230" s="57"/>
      <c r="R230" s="57"/>
      <c r="S230" s="57"/>
      <c r="T230" s="57"/>
      <c r="U230" s="77"/>
      <c r="V230" s="24"/>
      <c r="Y230" s="24"/>
      <c r="Z230" s="24"/>
      <c r="AA230" s="24"/>
      <c r="AB230" s="24"/>
      <c r="AC230" s="24"/>
    </row>
    <row r="231" spans="1:29" s="169" customFormat="1">
      <c r="A231" s="24"/>
      <c r="B231" s="24"/>
      <c r="C231" s="57"/>
      <c r="D231" s="57"/>
      <c r="E231" s="57"/>
      <c r="F231" s="57"/>
      <c r="G231" s="57"/>
      <c r="H231" s="57"/>
      <c r="I231" s="57"/>
      <c r="J231" s="57"/>
      <c r="K231" s="57"/>
      <c r="L231" s="57"/>
      <c r="M231" s="57"/>
      <c r="N231" s="57"/>
      <c r="O231" s="57"/>
      <c r="P231" s="57"/>
      <c r="Q231" s="57"/>
      <c r="R231" s="57"/>
      <c r="S231" s="57"/>
      <c r="T231" s="57"/>
      <c r="U231" s="77"/>
      <c r="V231" s="24"/>
      <c r="Y231" s="24"/>
      <c r="Z231" s="24"/>
      <c r="AA231" s="24"/>
      <c r="AB231" s="24"/>
      <c r="AC231" s="24"/>
    </row>
    <row r="232" spans="1:29" s="169" customFormat="1">
      <c r="A232" s="24"/>
      <c r="B232" s="24"/>
      <c r="C232" s="57"/>
      <c r="D232" s="57"/>
      <c r="E232" s="57"/>
      <c r="F232" s="57"/>
      <c r="G232" s="57"/>
      <c r="H232" s="57"/>
      <c r="I232" s="57"/>
      <c r="J232" s="57"/>
      <c r="K232" s="57"/>
      <c r="L232" s="57"/>
      <c r="M232" s="57"/>
      <c r="N232" s="57"/>
      <c r="O232" s="57"/>
      <c r="P232" s="57"/>
      <c r="Q232" s="57"/>
      <c r="R232" s="57"/>
      <c r="S232" s="57"/>
      <c r="T232" s="57"/>
      <c r="U232" s="77"/>
      <c r="V232" s="24"/>
      <c r="Y232" s="24"/>
      <c r="Z232" s="24"/>
      <c r="AA232" s="24"/>
      <c r="AB232" s="24"/>
      <c r="AC232" s="24"/>
    </row>
    <row r="233" spans="1:29" s="169" customFormat="1">
      <c r="A233" s="24"/>
      <c r="B233" s="24"/>
      <c r="C233" s="57"/>
      <c r="D233" s="57"/>
      <c r="E233" s="57"/>
      <c r="F233" s="57"/>
      <c r="G233" s="57"/>
      <c r="H233" s="57"/>
      <c r="I233" s="57"/>
      <c r="J233" s="57"/>
      <c r="K233" s="57"/>
      <c r="L233" s="57"/>
      <c r="M233" s="57"/>
      <c r="N233" s="57"/>
      <c r="O233" s="57"/>
      <c r="P233" s="57"/>
      <c r="Q233" s="57"/>
      <c r="R233" s="57"/>
      <c r="S233" s="57"/>
      <c r="T233" s="57"/>
      <c r="U233" s="77"/>
      <c r="V233" s="24"/>
      <c r="Y233" s="24"/>
      <c r="Z233" s="24"/>
      <c r="AA233" s="24"/>
      <c r="AB233" s="24"/>
      <c r="AC233" s="24"/>
    </row>
    <row r="234" spans="1:29" s="169" customFormat="1">
      <c r="A234" s="24"/>
      <c r="B234" s="24"/>
      <c r="C234" s="57"/>
      <c r="D234" s="57"/>
      <c r="E234" s="57"/>
      <c r="F234" s="57"/>
      <c r="G234" s="57"/>
      <c r="H234" s="57"/>
      <c r="I234" s="57"/>
      <c r="J234" s="57"/>
      <c r="K234" s="57"/>
      <c r="L234" s="57"/>
      <c r="M234" s="57"/>
      <c r="N234" s="57"/>
      <c r="O234" s="57"/>
      <c r="P234" s="57"/>
      <c r="Q234" s="57"/>
      <c r="R234" s="57"/>
      <c r="S234" s="57"/>
      <c r="T234" s="57"/>
      <c r="U234" s="77"/>
      <c r="V234" s="24"/>
      <c r="Y234" s="24"/>
      <c r="Z234" s="24"/>
      <c r="AA234" s="24"/>
      <c r="AB234" s="24"/>
      <c r="AC234" s="24"/>
    </row>
    <row r="235" spans="1:29" s="169" customFormat="1">
      <c r="A235" s="24"/>
      <c r="B235" s="24"/>
      <c r="C235" s="57"/>
      <c r="D235" s="57"/>
      <c r="E235" s="57"/>
      <c r="F235" s="57"/>
      <c r="G235" s="57"/>
      <c r="H235" s="57"/>
      <c r="I235" s="57"/>
      <c r="J235" s="57"/>
      <c r="K235" s="57"/>
      <c r="L235" s="57"/>
      <c r="M235" s="57"/>
      <c r="N235" s="57"/>
      <c r="O235" s="57"/>
      <c r="P235" s="57"/>
      <c r="Q235" s="57"/>
      <c r="R235" s="57"/>
      <c r="S235" s="57"/>
      <c r="T235" s="57"/>
      <c r="U235" s="77"/>
      <c r="V235" s="24"/>
      <c r="Y235" s="24"/>
      <c r="Z235" s="24"/>
      <c r="AA235" s="24"/>
      <c r="AB235" s="24"/>
      <c r="AC235" s="24"/>
    </row>
    <row r="236" spans="1:29" s="169" customFormat="1">
      <c r="A236" s="24"/>
      <c r="B236" s="24"/>
      <c r="C236" s="57"/>
      <c r="D236" s="57"/>
      <c r="E236" s="57"/>
      <c r="F236" s="57"/>
      <c r="G236" s="57"/>
      <c r="H236" s="57"/>
      <c r="I236" s="57"/>
      <c r="J236" s="57"/>
      <c r="K236" s="57"/>
      <c r="L236" s="57"/>
      <c r="M236" s="57"/>
      <c r="N236" s="57"/>
      <c r="O236" s="57"/>
      <c r="P236" s="57"/>
      <c r="Q236" s="57"/>
      <c r="R236" s="57"/>
      <c r="S236" s="57"/>
      <c r="T236" s="57"/>
      <c r="U236" s="77"/>
      <c r="V236" s="24"/>
      <c r="Y236" s="24"/>
      <c r="Z236" s="24"/>
      <c r="AA236" s="24"/>
      <c r="AB236" s="24"/>
      <c r="AC236" s="24"/>
    </row>
    <row r="237" spans="1:29" s="169" customFormat="1">
      <c r="A237" s="24"/>
      <c r="B237" s="24"/>
      <c r="C237" s="57"/>
      <c r="D237" s="57"/>
      <c r="E237" s="57"/>
      <c r="F237" s="57"/>
      <c r="G237" s="57"/>
      <c r="H237" s="57"/>
      <c r="I237" s="57"/>
      <c r="J237" s="57"/>
      <c r="K237" s="57"/>
      <c r="L237" s="57"/>
      <c r="M237" s="57"/>
      <c r="N237" s="57"/>
      <c r="O237" s="57"/>
      <c r="P237" s="57"/>
      <c r="Q237" s="57"/>
      <c r="R237" s="57"/>
      <c r="S237" s="57"/>
      <c r="T237" s="57"/>
      <c r="U237" s="77"/>
      <c r="V237" s="24"/>
      <c r="Y237" s="24"/>
      <c r="Z237" s="24"/>
      <c r="AA237" s="24"/>
      <c r="AB237" s="24"/>
      <c r="AC237" s="24"/>
    </row>
    <row r="238" spans="1:29" s="169" customFormat="1">
      <c r="A238" s="24"/>
      <c r="B238" s="24"/>
      <c r="C238" s="57"/>
      <c r="D238" s="57"/>
      <c r="E238" s="57"/>
      <c r="F238" s="57"/>
      <c r="G238" s="57"/>
      <c r="H238" s="57"/>
      <c r="I238" s="57"/>
      <c r="J238" s="57"/>
      <c r="K238" s="57"/>
      <c r="L238" s="57"/>
      <c r="M238" s="57"/>
      <c r="N238" s="57"/>
      <c r="O238" s="57"/>
      <c r="P238" s="57"/>
      <c r="Q238" s="57"/>
      <c r="R238" s="57"/>
      <c r="S238" s="57"/>
      <c r="T238" s="57"/>
      <c r="U238" s="77"/>
      <c r="V238" s="24"/>
      <c r="Y238" s="24"/>
      <c r="Z238" s="24"/>
      <c r="AA238" s="24"/>
      <c r="AB238" s="24"/>
      <c r="AC238" s="24"/>
    </row>
    <row r="239" spans="1:29" s="169" customFormat="1">
      <c r="A239" s="24"/>
      <c r="B239" s="24"/>
      <c r="C239" s="57"/>
      <c r="D239" s="57"/>
      <c r="E239" s="57"/>
      <c r="F239" s="57"/>
      <c r="G239" s="57"/>
      <c r="H239" s="57"/>
      <c r="I239" s="57"/>
      <c r="J239" s="57"/>
      <c r="K239" s="57"/>
      <c r="L239" s="57"/>
      <c r="M239" s="57"/>
      <c r="N239" s="57"/>
      <c r="O239" s="57"/>
      <c r="P239" s="57"/>
      <c r="Q239" s="57"/>
      <c r="R239" s="57"/>
      <c r="S239" s="57"/>
      <c r="T239" s="57"/>
      <c r="U239" s="77"/>
      <c r="V239" s="24"/>
      <c r="Y239" s="24"/>
      <c r="Z239" s="24"/>
      <c r="AA239" s="24"/>
      <c r="AB239" s="24"/>
      <c r="AC239" s="24"/>
    </row>
    <row r="240" spans="1:29" s="169" customFormat="1">
      <c r="A240" s="24"/>
      <c r="B240" s="24"/>
      <c r="C240" s="57"/>
      <c r="D240" s="57"/>
      <c r="E240" s="57"/>
      <c r="F240" s="57"/>
      <c r="G240" s="57"/>
      <c r="H240" s="57"/>
      <c r="I240" s="57"/>
      <c r="J240" s="57"/>
      <c r="K240" s="57"/>
      <c r="L240" s="57"/>
      <c r="M240" s="57"/>
      <c r="N240" s="57"/>
      <c r="O240" s="57"/>
      <c r="P240" s="57"/>
      <c r="Q240" s="57"/>
      <c r="R240" s="57"/>
      <c r="S240" s="57"/>
      <c r="T240" s="57"/>
      <c r="U240" s="77"/>
      <c r="V240" s="24"/>
      <c r="Y240" s="24"/>
      <c r="Z240" s="24"/>
      <c r="AA240" s="24"/>
      <c r="AB240" s="24"/>
      <c r="AC240" s="24"/>
    </row>
    <row r="241" spans="1:29" s="169" customFormat="1">
      <c r="A241" s="24"/>
      <c r="B241" s="24"/>
      <c r="C241" s="57"/>
      <c r="D241" s="57"/>
      <c r="E241" s="57"/>
      <c r="F241" s="57"/>
      <c r="G241" s="57"/>
      <c r="H241" s="57"/>
      <c r="I241" s="57"/>
      <c r="J241" s="57"/>
      <c r="K241" s="57"/>
      <c r="L241" s="57"/>
      <c r="M241" s="57"/>
      <c r="N241" s="57"/>
      <c r="O241" s="57"/>
      <c r="P241" s="57"/>
      <c r="Q241" s="57"/>
      <c r="R241" s="57"/>
      <c r="S241" s="57"/>
      <c r="T241" s="57"/>
      <c r="U241" s="77"/>
      <c r="V241" s="24"/>
      <c r="Y241" s="24"/>
      <c r="Z241" s="24"/>
      <c r="AA241" s="24"/>
      <c r="AB241" s="24"/>
      <c r="AC241" s="24"/>
    </row>
    <row r="242" spans="1:29" s="169" customFormat="1">
      <c r="A242" s="24"/>
      <c r="B242" s="24"/>
      <c r="C242" s="57"/>
      <c r="D242" s="57"/>
      <c r="E242" s="57"/>
      <c r="F242" s="57"/>
      <c r="G242" s="57"/>
      <c r="H242" s="57"/>
      <c r="I242" s="57"/>
      <c r="J242" s="57"/>
      <c r="K242" s="57"/>
      <c r="L242" s="57"/>
      <c r="M242" s="57"/>
      <c r="N242" s="57"/>
      <c r="O242" s="57"/>
      <c r="P242" s="57"/>
      <c r="Q242" s="57"/>
      <c r="R242" s="57"/>
      <c r="S242" s="57"/>
      <c r="T242" s="57"/>
      <c r="U242" s="77"/>
      <c r="V242" s="24"/>
      <c r="Y242" s="24"/>
      <c r="Z242" s="24"/>
      <c r="AA242" s="24"/>
      <c r="AB242" s="24"/>
      <c r="AC242" s="24"/>
    </row>
    <row r="243" spans="1:29" s="169" customFormat="1">
      <c r="A243" s="24"/>
      <c r="B243" s="24"/>
      <c r="C243" s="57"/>
      <c r="D243" s="57"/>
      <c r="E243" s="57"/>
      <c r="F243" s="57"/>
      <c r="G243" s="57"/>
      <c r="H243" s="57"/>
      <c r="I243" s="57"/>
      <c r="J243" s="57"/>
      <c r="K243" s="57"/>
      <c r="L243" s="57"/>
      <c r="M243" s="57"/>
      <c r="N243" s="57"/>
      <c r="O243" s="57"/>
      <c r="P243" s="57"/>
      <c r="Q243" s="57"/>
      <c r="R243" s="57"/>
      <c r="S243" s="57"/>
      <c r="T243" s="57"/>
      <c r="U243" s="77"/>
      <c r="V243" s="24"/>
      <c r="Y243" s="24"/>
      <c r="Z243" s="24"/>
      <c r="AA243" s="24"/>
      <c r="AB243" s="24"/>
      <c r="AC243" s="24"/>
    </row>
    <row r="244" spans="1:29" s="169" customFormat="1">
      <c r="A244" s="24"/>
      <c r="B244" s="24"/>
      <c r="C244" s="57"/>
      <c r="D244" s="57"/>
      <c r="E244" s="57"/>
      <c r="F244" s="57"/>
      <c r="G244" s="57"/>
      <c r="H244" s="57"/>
      <c r="I244" s="57"/>
      <c r="J244" s="57"/>
      <c r="K244" s="57"/>
      <c r="L244" s="57"/>
      <c r="M244" s="57"/>
      <c r="N244" s="57"/>
      <c r="O244" s="57"/>
      <c r="P244" s="57"/>
      <c r="Q244" s="57"/>
      <c r="R244" s="57"/>
      <c r="S244" s="57"/>
      <c r="T244" s="57"/>
      <c r="U244" s="77"/>
      <c r="V244" s="24"/>
      <c r="Y244" s="24"/>
      <c r="Z244" s="24"/>
      <c r="AA244" s="24"/>
      <c r="AB244" s="24"/>
      <c r="AC244" s="24"/>
    </row>
    <row r="245" spans="1:29" s="169" customFormat="1">
      <c r="A245" s="24"/>
      <c r="B245" s="24"/>
      <c r="C245" s="57"/>
      <c r="D245" s="57"/>
      <c r="E245" s="57"/>
      <c r="F245" s="57"/>
      <c r="G245" s="57"/>
      <c r="H245" s="57"/>
      <c r="I245" s="57"/>
      <c r="J245" s="57"/>
      <c r="K245" s="57"/>
      <c r="L245" s="57"/>
      <c r="M245" s="57"/>
      <c r="N245" s="57"/>
      <c r="O245" s="57"/>
      <c r="P245" s="57"/>
      <c r="Q245" s="57"/>
      <c r="R245" s="57"/>
      <c r="S245" s="57"/>
      <c r="T245" s="57"/>
      <c r="U245" s="77"/>
      <c r="V245" s="24"/>
      <c r="Y245" s="24"/>
      <c r="Z245" s="24"/>
      <c r="AA245" s="24"/>
      <c r="AB245" s="24"/>
      <c r="AC245" s="24"/>
    </row>
    <row r="246" spans="1:29" s="169" customFormat="1">
      <c r="A246" s="24"/>
      <c r="B246" s="24"/>
      <c r="C246" s="57"/>
      <c r="D246" s="57"/>
      <c r="E246" s="57"/>
      <c r="F246" s="57"/>
      <c r="G246" s="57"/>
      <c r="H246" s="57"/>
      <c r="I246" s="57"/>
      <c r="J246" s="57"/>
      <c r="K246" s="57"/>
      <c r="L246" s="57"/>
      <c r="M246" s="57"/>
      <c r="N246" s="57"/>
      <c r="O246" s="57"/>
      <c r="P246" s="57"/>
      <c r="Q246" s="57"/>
      <c r="R246" s="57"/>
      <c r="S246" s="57"/>
      <c r="T246" s="57"/>
      <c r="U246" s="77"/>
      <c r="V246" s="24"/>
      <c r="Y246" s="24"/>
      <c r="Z246" s="24"/>
      <c r="AA246" s="24"/>
      <c r="AB246" s="24"/>
      <c r="AC246" s="24"/>
    </row>
    <row r="247" spans="1:29" s="169" customFormat="1">
      <c r="A247" s="24"/>
      <c r="B247" s="24"/>
      <c r="C247" s="57"/>
      <c r="D247" s="57"/>
      <c r="E247" s="57"/>
      <c r="F247" s="57"/>
      <c r="G247" s="57"/>
      <c r="H247" s="57"/>
      <c r="I247" s="57"/>
      <c r="J247" s="57"/>
      <c r="K247" s="57"/>
      <c r="L247" s="57"/>
      <c r="M247" s="57"/>
      <c r="N247" s="57"/>
      <c r="O247" s="57"/>
      <c r="P247" s="57"/>
      <c r="Q247" s="57"/>
      <c r="R247" s="57"/>
      <c r="S247" s="57"/>
      <c r="T247" s="57"/>
      <c r="U247" s="77"/>
      <c r="V247" s="24"/>
      <c r="Y247" s="24"/>
      <c r="Z247" s="24"/>
      <c r="AA247" s="24"/>
      <c r="AB247" s="24"/>
      <c r="AC247" s="24"/>
    </row>
    <row r="248" spans="1:29" s="169" customFormat="1">
      <c r="A248" s="24"/>
      <c r="B248" s="24"/>
      <c r="C248" s="57"/>
      <c r="D248" s="57"/>
      <c r="E248" s="57"/>
      <c r="F248" s="57"/>
      <c r="G248" s="57"/>
      <c r="H248" s="57"/>
      <c r="I248" s="57"/>
      <c r="J248" s="57"/>
      <c r="K248" s="57"/>
      <c r="L248" s="57"/>
      <c r="M248" s="57"/>
      <c r="N248" s="57"/>
      <c r="O248" s="57"/>
      <c r="P248" s="57"/>
      <c r="Q248" s="57"/>
      <c r="R248" s="57"/>
      <c r="S248" s="57"/>
      <c r="T248" s="57"/>
      <c r="U248" s="77"/>
      <c r="V248" s="24"/>
      <c r="Y248" s="24"/>
      <c r="Z248" s="24"/>
      <c r="AA248" s="24"/>
      <c r="AB248" s="24"/>
      <c r="AC248" s="24"/>
    </row>
    <row r="249" spans="1:29" s="169" customFormat="1">
      <c r="A249" s="24"/>
      <c r="B249" s="24"/>
      <c r="C249" s="57"/>
      <c r="D249" s="57"/>
      <c r="E249" s="57"/>
      <c r="F249" s="57"/>
      <c r="G249" s="57"/>
      <c r="H249" s="57"/>
      <c r="I249" s="57"/>
      <c r="J249" s="57"/>
      <c r="K249" s="57"/>
      <c r="L249" s="57"/>
      <c r="M249" s="57"/>
      <c r="N249" s="57"/>
      <c r="O249" s="57"/>
      <c r="P249" s="57"/>
      <c r="Q249" s="57"/>
      <c r="R249" s="57"/>
      <c r="S249" s="57"/>
      <c r="T249" s="57"/>
      <c r="U249" s="77"/>
      <c r="V249" s="24"/>
      <c r="Y249" s="24"/>
      <c r="Z249" s="24"/>
      <c r="AA249" s="24"/>
      <c r="AB249" s="24"/>
      <c r="AC249" s="24"/>
    </row>
    <row r="250" spans="1:29" s="169" customFormat="1">
      <c r="A250" s="24"/>
      <c r="B250" s="24"/>
      <c r="C250" s="57"/>
      <c r="D250" s="57"/>
      <c r="E250" s="57"/>
      <c r="F250" s="57"/>
      <c r="G250" s="57"/>
      <c r="H250" s="57"/>
      <c r="I250" s="57"/>
      <c r="J250" s="57"/>
      <c r="K250" s="57"/>
      <c r="L250" s="57"/>
      <c r="M250" s="57"/>
      <c r="N250" s="57"/>
      <c r="O250" s="57"/>
      <c r="P250" s="57"/>
      <c r="Q250" s="57"/>
      <c r="R250" s="57"/>
      <c r="S250" s="57"/>
      <c r="T250" s="57"/>
      <c r="U250" s="77"/>
      <c r="V250" s="24"/>
      <c r="Y250" s="24"/>
      <c r="Z250" s="24"/>
      <c r="AA250" s="24"/>
      <c r="AB250" s="24"/>
      <c r="AC250" s="24"/>
    </row>
    <row r="251" spans="1:29" s="169" customFormat="1">
      <c r="A251" s="24"/>
      <c r="B251" s="24"/>
      <c r="C251" s="57"/>
      <c r="D251" s="57"/>
      <c r="E251" s="57"/>
      <c r="F251" s="57"/>
      <c r="G251" s="57"/>
      <c r="H251" s="57"/>
      <c r="I251" s="57"/>
      <c r="J251" s="57"/>
      <c r="K251" s="57"/>
      <c r="L251" s="57"/>
      <c r="M251" s="57"/>
      <c r="N251" s="57"/>
      <c r="O251" s="57"/>
      <c r="P251" s="57"/>
      <c r="Q251" s="57"/>
      <c r="R251" s="57"/>
      <c r="S251" s="57"/>
      <c r="T251" s="57"/>
      <c r="U251" s="77"/>
      <c r="V251" s="24"/>
      <c r="Y251" s="24"/>
      <c r="Z251" s="24"/>
      <c r="AA251" s="24"/>
      <c r="AB251" s="24"/>
      <c r="AC251" s="24"/>
    </row>
    <row r="252" spans="1:29" s="169" customFormat="1">
      <c r="A252" s="24"/>
      <c r="B252" s="24"/>
      <c r="C252" s="57"/>
      <c r="D252" s="57"/>
      <c r="E252" s="57"/>
      <c r="F252" s="57"/>
      <c r="G252" s="57"/>
      <c r="H252" s="57"/>
      <c r="I252" s="57"/>
      <c r="J252" s="57"/>
      <c r="K252" s="57"/>
      <c r="L252" s="57"/>
      <c r="M252" s="57"/>
      <c r="N252" s="57"/>
      <c r="O252" s="57"/>
      <c r="P252" s="57"/>
      <c r="Q252" s="57"/>
      <c r="R252" s="57"/>
      <c r="S252" s="57"/>
      <c r="T252" s="57"/>
      <c r="U252" s="77"/>
      <c r="V252" s="24"/>
      <c r="Y252" s="24"/>
      <c r="Z252" s="24"/>
      <c r="AA252" s="24"/>
      <c r="AB252" s="24"/>
      <c r="AC252" s="24"/>
    </row>
    <row r="253" spans="1:29" s="169" customFormat="1">
      <c r="A253" s="24"/>
      <c r="B253" s="24"/>
      <c r="C253" s="57"/>
      <c r="D253" s="57"/>
      <c r="E253" s="57"/>
      <c r="F253" s="57"/>
      <c r="G253" s="57"/>
      <c r="H253" s="57"/>
      <c r="I253" s="57"/>
      <c r="J253" s="57"/>
      <c r="K253" s="57"/>
      <c r="L253" s="57"/>
      <c r="M253" s="57"/>
      <c r="N253" s="57"/>
      <c r="O253" s="57"/>
      <c r="P253" s="57"/>
      <c r="Q253" s="57"/>
      <c r="R253" s="57"/>
      <c r="S253" s="57"/>
      <c r="T253" s="57"/>
      <c r="U253" s="77"/>
      <c r="V253" s="24"/>
      <c r="Y253" s="24"/>
      <c r="Z253" s="24"/>
      <c r="AA253" s="24"/>
      <c r="AB253" s="24"/>
      <c r="AC253" s="24"/>
    </row>
    <row r="254" spans="1:29" s="169" customFormat="1">
      <c r="A254" s="24"/>
      <c r="B254" s="24"/>
      <c r="C254" s="57"/>
      <c r="D254" s="57"/>
      <c r="E254" s="57"/>
      <c r="F254" s="57"/>
      <c r="G254" s="57"/>
      <c r="H254" s="57"/>
      <c r="I254" s="57"/>
      <c r="J254" s="57"/>
      <c r="K254" s="57"/>
      <c r="L254" s="57"/>
      <c r="M254" s="57"/>
      <c r="N254" s="57"/>
      <c r="O254" s="57"/>
      <c r="P254" s="57"/>
      <c r="Q254" s="57"/>
      <c r="R254" s="57"/>
      <c r="S254" s="57"/>
      <c r="T254" s="57"/>
      <c r="U254" s="77"/>
      <c r="V254" s="24"/>
      <c r="Y254" s="24"/>
      <c r="Z254" s="24"/>
      <c r="AA254" s="24"/>
      <c r="AB254" s="24"/>
      <c r="AC254" s="24"/>
    </row>
    <row r="255" spans="1:29" s="169" customFormat="1">
      <c r="A255" s="24"/>
      <c r="B255" s="24"/>
      <c r="C255" s="57"/>
      <c r="D255" s="57"/>
      <c r="E255" s="57"/>
      <c r="F255" s="57"/>
      <c r="G255" s="57"/>
      <c r="H255" s="57"/>
      <c r="I255" s="57"/>
      <c r="J255" s="57"/>
      <c r="K255" s="57"/>
      <c r="L255" s="57"/>
      <c r="M255" s="57"/>
      <c r="N255" s="57"/>
      <c r="O255" s="57"/>
      <c r="P255" s="57"/>
      <c r="Q255" s="57"/>
      <c r="R255" s="57"/>
      <c r="S255" s="57"/>
      <c r="T255" s="57"/>
      <c r="U255" s="77"/>
      <c r="V255" s="24"/>
      <c r="Y255" s="24"/>
      <c r="Z255" s="24"/>
      <c r="AA255" s="24"/>
      <c r="AB255" s="24"/>
      <c r="AC255" s="24"/>
    </row>
    <row r="256" spans="1:29" s="169" customFormat="1">
      <c r="A256" s="24"/>
      <c r="B256" s="24"/>
      <c r="C256" s="57"/>
      <c r="D256" s="57"/>
      <c r="E256" s="57"/>
      <c r="F256" s="57"/>
      <c r="G256" s="57"/>
      <c r="H256" s="57"/>
      <c r="I256" s="57"/>
      <c r="J256" s="57"/>
      <c r="K256" s="57"/>
      <c r="L256" s="57"/>
      <c r="M256" s="57"/>
      <c r="N256" s="57"/>
      <c r="O256" s="57"/>
      <c r="P256" s="57"/>
      <c r="Q256" s="57"/>
      <c r="R256" s="57"/>
      <c r="S256" s="57"/>
      <c r="T256" s="57"/>
      <c r="U256" s="77"/>
      <c r="V256" s="24"/>
      <c r="Y256" s="24"/>
      <c r="Z256" s="24"/>
      <c r="AA256" s="24"/>
      <c r="AB256" s="24"/>
      <c r="AC256" s="24"/>
    </row>
    <row r="257" spans="1:29" s="169" customFormat="1">
      <c r="A257" s="24"/>
      <c r="B257" s="24"/>
      <c r="C257" s="57"/>
      <c r="D257" s="57"/>
      <c r="E257" s="57"/>
      <c r="F257" s="57"/>
      <c r="G257" s="57"/>
      <c r="H257" s="57"/>
      <c r="I257" s="57"/>
      <c r="J257" s="57"/>
      <c r="K257" s="57"/>
      <c r="L257" s="57"/>
      <c r="M257" s="57"/>
      <c r="N257" s="57"/>
      <c r="O257" s="57"/>
      <c r="P257" s="57"/>
      <c r="Q257" s="57"/>
      <c r="R257" s="57"/>
      <c r="S257" s="57"/>
      <c r="T257" s="57"/>
      <c r="U257" s="77"/>
      <c r="V257" s="24"/>
      <c r="Y257" s="24"/>
      <c r="Z257" s="24"/>
      <c r="AA257" s="24"/>
      <c r="AB257" s="24"/>
      <c r="AC257" s="24"/>
    </row>
    <row r="258" spans="1:29" s="169" customFormat="1">
      <c r="A258" s="24"/>
      <c r="B258" s="24"/>
      <c r="C258" s="57"/>
      <c r="D258" s="57"/>
      <c r="E258" s="57"/>
      <c r="F258" s="57"/>
      <c r="G258" s="57"/>
      <c r="H258" s="57"/>
      <c r="I258" s="57"/>
      <c r="J258" s="57"/>
      <c r="K258" s="57"/>
      <c r="L258" s="57"/>
      <c r="M258" s="57"/>
      <c r="N258" s="57"/>
      <c r="O258" s="57"/>
      <c r="P258" s="57"/>
      <c r="Q258" s="57"/>
      <c r="R258" s="57"/>
      <c r="S258" s="57"/>
      <c r="T258" s="57"/>
      <c r="U258" s="77"/>
      <c r="V258" s="24"/>
      <c r="Y258" s="24"/>
      <c r="Z258" s="24"/>
      <c r="AA258" s="24"/>
      <c r="AB258" s="24"/>
      <c r="AC258" s="24"/>
    </row>
    <row r="259" spans="1:29" s="169" customFormat="1">
      <c r="A259" s="24"/>
      <c r="B259" s="24"/>
      <c r="C259" s="57"/>
      <c r="D259" s="57"/>
      <c r="E259" s="57"/>
      <c r="F259" s="57"/>
      <c r="G259" s="57"/>
      <c r="H259" s="57"/>
      <c r="I259" s="57"/>
      <c r="J259" s="57"/>
      <c r="K259" s="57"/>
      <c r="L259" s="57"/>
      <c r="M259" s="57"/>
      <c r="N259" s="57"/>
      <c r="O259" s="57"/>
      <c r="P259" s="57"/>
      <c r="Q259" s="57"/>
      <c r="R259" s="57"/>
      <c r="S259" s="57"/>
      <c r="T259" s="57"/>
      <c r="U259" s="77"/>
      <c r="V259" s="24"/>
      <c r="Y259" s="24"/>
      <c r="Z259" s="24"/>
      <c r="AA259" s="24"/>
      <c r="AB259" s="24"/>
      <c r="AC259" s="24"/>
    </row>
    <row r="260" spans="1:29" s="169" customFormat="1">
      <c r="A260" s="24"/>
      <c r="B260" s="24"/>
      <c r="C260" s="57"/>
      <c r="D260" s="57"/>
      <c r="E260" s="57"/>
      <c r="F260" s="57"/>
      <c r="G260" s="57"/>
      <c r="H260" s="57"/>
      <c r="I260" s="57"/>
      <c r="J260" s="57"/>
      <c r="K260" s="57"/>
      <c r="L260" s="57"/>
      <c r="M260" s="57"/>
      <c r="N260" s="57"/>
      <c r="O260" s="57"/>
      <c r="P260" s="57"/>
      <c r="Q260" s="57"/>
      <c r="R260" s="57"/>
      <c r="S260" s="57"/>
      <c r="T260" s="57"/>
      <c r="U260" s="77"/>
      <c r="V260" s="24"/>
      <c r="Y260" s="24"/>
      <c r="Z260" s="24"/>
      <c r="AA260" s="24"/>
      <c r="AB260" s="24"/>
      <c r="AC260" s="24"/>
    </row>
    <row r="261" spans="1:29" s="169" customFormat="1">
      <c r="A261" s="24"/>
      <c r="B261" s="24"/>
      <c r="C261" s="57"/>
      <c r="D261" s="57"/>
      <c r="E261" s="57"/>
      <c r="F261" s="57"/>
      <c r="G261" s="57"/>
      <c r="H261" s="57"/>
      <c r="I261" s="57"/>
      <c r="J261" s="57"/>
      <c r="K261" s="57"/>
      <c r="L261" s="57"/>
      <c r="M261" s="57"/>
      <c r="N261" s="57"/>
      <c r="O261" s="57"/>
      <c r="P261" s="57"/>
      <c r="Q261" s="57"/>
      <c r="R261" s="57"/>
      <c r="S261" s="57"/>
      <c r="T261" s="57"/>
      <c r="U261" s="77"/>
      <c r="V261" s="24"/>
      <c r="Y261" s="24"/>
      <c r="Z261" s="24"/>
      <c r="AA261" s="24"/>
      <c r="AB261" s="24"/>
      <c r="AC261" s="24"/>
    </row>
    <row r="262" spans="1:29" s="169" customFormat="1">
      <c r="A262" s="24"/>
      <c r="B262" s="24"/>
      <c r="C262" s="57"/>
      <c r="D262" s="57"/>
      <c r="E262" s="57"/>
      <c r="F262" s="57"/>
      <c r="G262" s="57"/>
      <c r="H262" s="57"/>
      <c r="I262" s="57"/>
      <c r="J262" s="57"/>
      <c r="K262" s="57"/>
      <c r="L262" s="57"/>
      <c r="M262" s="57"/>
      <c r="N262" s="57"/>
      <c r="O262" s="57"/>
      <c r="P262" s="57"/>
      <c r="Q262" s="57"/>
      <c r="R262" s="57"/>
      <c r="S262" s="57"/>
      <c r="T262" s="57"/>
      <c r="U262" s="77"/>
      <c r="V262" s="24"/>
      <c r="Y262" s="24"/>
      <c r="Z262" s="24"/>
      <c r="AA262" s="24"/>
      <c r="AB262" s="24"/>
      <c r="AC262" s="24"/>
    </row>
    <row r="263" spans="1:29" s="169" customFormat="1">
      <c r="A263" s="24"/>
      <c r="B263" s="24"/>
      <c r="C263" s="57"/>
      <c r="D263" s="57"/>
      <c r="E263" s="57"/>
      <c r="F263" s="57"/>
      <c r="G263" s="57"/>
      <c r="H263" s="57"/>
      <c r="I263" s="57"/>
      <c r="J263" s="57"/>
      <c r="K263" s="57"/>
      <c r="L263" s="57"/>
      <c r="M263" s="57"/>
      <c r="N263" s="57"/>
      <c r="O263" s="57"/>
      <c r="P263" s="57"/>
      <c r="Q263" s="57"/>
      <c r="R263" s="57"/>
      <c r="S263" s="57"/>
      <c r="T263" s="57"/>
      <c r="U263" s="77"/>
      <c r="V263" s="24"/>
      <c r="Y263" s="24"/>
      <c r="Z263" s="24"/>
      <c r="AA263" s="24"/>
      <c r="AB263" s="24"/>
      <c r="AC263" s="24"/>
    </row>
    <row r="264" spans="1:29" s="169" customFormat="1">
      <c r="A264" s="24"/>
      <c r="B264" s="24"/>
      <c r="C264" s="57"/>
      <c r="D264" s="57"/>
      <c r="E264" s="57"/>
      <c r="F264" s="57"/>
      <c r="G264" s="57"/>
      <c r="H264" s="57"/>
      <c r="I264" s="57"/>
      <c r="J264" s="57"/>
      <c r="K264" s="57"/>
      <c r="L264" s="57"/>
      <c r="M264" s="57"/>
      <c r="N264" s="57"/>
      <c r="O264" s="57"/>
      <c r="P264" s="57"/>
      <c r="Q264" s="57"/>
      <c r="R264" s="57"/>
      <c r="S264" s="57"/>
      <c r="T264" s="57"/>
      <c r="U264" s="77"/>
      <c r="V264" s="24"/>
      <c r="Y264" s="24"/>
      <c r="Z264" s="24"/>
      <c r="AA264" s="24"/>
      <c r="AB264" s="24"/>
      <c r="AC264" s="24"/>
    </row>
    <row r="265" spans="1:29" s="169" customFormat="1">
      <c r="A265" s="24"/>
      <c r="B265" s="24"/>
      <c r="C265" s="57"/>
      <c r="D265" s="57"/>
      <c r="E265" s="57"/>
      <c r="F265" s="57"/>
      <c r="G265" s="57"/>
      <c r="H265" s="57"/>
      <c r="I265" s="57"/>
      <c r="J265" s="57"/>
      <c r="K265" s="57"/>
      <c r="L265" s="57"/>
      <c r="M265" s="57"/>
      <c r="N265" s="57"/>
      <c r="O265" s="57"/>
      <c r="P265" s="57"/>
      <c r="Q265" s="57"/>
      <c r="R265" s="57"/>
      <c r="S265" s="57"/>
      <c r="T265" s="57"/>
      <c r="U265" s="77"/>
      <c r="V265" s="24"/>
      <c r="Y265" s="24"/>
      <c r="Z265" s="24"/>
      <c r="AA265" s="24"/>
      <c r="AB265" s="24"/>
      <c r="AC265" s="24"/>
    </row>
    <row r="266" spans="1:29" s="169" customFormat="1">
      <c r="A266" s="24"/>
      <c r="B266" s="24"/>
      <c r="C266" s="57"/>
      <c r="D266" s="57"/>
      <c r="E266" s="57"/>
      <c r="F266" s="57"/>
      <c r="G266" s="57"/>
      <c r="H266" s="57"/>
      <c r="I266" s="57"/>
      <c r="J266" s="57"/>
      <c r="K266" s="57"/>
      <c r="L266" s="57"/>
      <c r="M266" s="57"/>
      <c r="N266" s="57"/>
      <c r="O266" s="57"/>
      <c r="P266" s="57"/>
      <c r="Q266" s="57"/>
      <c r="R266" s="57"/>
      <c r="S266" s="57"/>
      <c r="T266" s="57"/>
      <c r="U266" s="77"/>
      <c r="V266" s="24"/>
      <c r="Y266" s="24"/>
      <c r="Z266" s="24"/>
      <c r="AA266" s="24"/>
      <c r="AB266" s="24"/>
      <c r="AC266" s="24"/>
    </row>
    <row r="267" spans="1:29" s="169" customFormat="1">
      <c r="A267" s="24"/>
      <c r="B267" s="24"/>
      <c r="C267" s="57"/>
      <c r="D267" s="57"/>
      <c r="E267" s="57"/>
      <c r="F267" s="57"/>
      <c r="G267" s="57"/>
      <c r="H267" s="57"/>
      <c r="I267" s="57"/>
      <c r="J267" s="57"/>
      <c r="K267" s="57"/>
      <c r="L267" s="57"/>
      <c r="M267" s="57"/>
      <c r="N267" s="57"/>
      <c r="O267" s="57"/>
      <c r="P267" s="57"/>
      <c r="Q267" s="57"/>
      <c r="R267" s="57"/>
      <c r="S267" s="57"/>
      <c r="T267" s="57"/>
      <c r="U267" s="77"/>
      <c r="V267" s="24"/>
      <c r="Y267" s="24"/>
      <c r="Z267" s="24"/>
      <c r="AA267" s="24"/>
      <c r="AB267" s="24"/>
      <c r="AC267" s="24"/>
    </row>
    <row r="268" spans="1:29" s="169" customFormat="1">
      <c r="A268" s="24"/>
      <c r="B268" s="24"/>
      <c r="C268" s="57"/>
      <c r="D268" s="57"/>
      <c r="E268" s="57"/>
      <c r="F268" s="57"/>
      <c r="G268" s="57"/>
      <c r="H268" s="57"/>
      <c r="I268" s="57"/>
      <c r="J268" s="57"/>
      <c r="K268" s="57"/>
      <c r="L268" s="57"/>
      <c r="M268" s="57"/>
      <c r="N268" s="57"/>
      <c r="O268" s="57"/>
      <c r="P268" s="57"/>
      <c r="Q268" s="57"/>
      <c r="R268" s="57"/>
      <c r="S268" s="57"/>
      <c r="T268" s="57"/>
      <c r="U268" s="77"/>
      <c r="V268" s="24"/>
      <c r="Y268" s="24"/>
      <c r="Z268" s="24"/>
      <c r="AA268" s="24"/>
      <c r="AB268" s="24"/>
      <c r="AC268" s="24"/>
    </row>
    <row r="269" spans="1:29" s="169" customFormat="1">
      <c r="A269" s="24"/>
      <c r="B269" s="24"/>
      <c r="C269" s="57"/>
      <c r="D269" s="57"/>
      <c r="E269" s="57"/>
      <c r="F269" s="57"/>
      <c r="G269" s="57"/>
      <c r="H269" s="57"/>
      <c r="I269" s="57"/>
      <c r="J269" s="57"/>
      <c r="K269" s="57"/>
      <c r="L269" s="57"/>
      <c r="M269" s="57"/>
      <c r="N269" s="57"/>
      <c r="O269" s="57"/>
      <c r="P269" s="57"/>
      <c r="Q269" s="57"/>
      <c r="R269" s="57"/>
      <c r="S269" s="57"/>
      <c r="T269" s="57"/>
      <c r="U269" s="77"/>
      <c r="V269" s="24"/>
      <c r="Y269" s="24"/>
      <c r="Z269" s="24"/>
      <c r="AA269" s="24"/>
      <c r="AB269" s="24"/>
      <c r="AC269" s="24"/>
    </row>
    <row r="270" spans="1:29" s="169" customFormat="1">
      <c r="A270" s="24"/>
      <c r="B270" s="24"/>
      <c r="C270" s="57"/>
      <c r="D270" s="57"/>
      <c r="E270" s="57"/>
      <c r="F270" s="57"/>
      <c r="G270" s="57"/>
      <c r="H270" s="57"/>
      <c r="I270" s="57"/>
      <c r="J270" s="57"/>
      <c r="K270" s="57"/>
      <c r="L270" s="57"/>
      <c r="M270" s="57"/>
      <c r="N270" s="57"/>
      <c r="O270" s="57"/>
      <c r="P270" s="57"/>
      <c r="Q270" s="57"/>
      <c r="R270" s="57"/>
      <c r="S270" s="57"/>
      <c r="T270" s="57"/>
      <c r="U270" s="77"/>
      <c r="V270" s="24"/>
      <c r="Y270" s="24"/>
      <c r="Z270" s="24"/>
      <c r="AA270" s="24"/>
      <c r="AB270" s="24"/>
      <c r="AC270" s="24"/>
    </row>
    <row r="271" spans="1:29" s="169" customFormat="1">
      <c r="A271" s="24"/>
      <c r="B271" s="24"/>
      <c r="C271" s="57"/>
      <c r="D271" s="57"/>
      <c r="E271" s="57"/>
      <c r="F271" s="57"/>
      <c r="G271" s="57"/>
      <c r="H271" s="57"/>
      <c r="I271" s="57"/>
      <c r="J271" s="57"/>
      <c r="K271" s="57"/>
      <c r="L271" s="57"/>
      <c r="M271" s="57"/>
      <c r="N271" s="57"/>
      <c r="O271" s="57"/>
      <c r="P271" s="57"/>
      <c r="Q271" s="57"/>
      <c r="R271" s="57"/>
      <c r="S271" s="57"/>
      <c r="T271" s="57"/>
      <c r="U271" s="77"/>
      <c r="V271" s="24"/>
      <c r="Y271" s="24"/>
      <c r="Z271" s="24"/>
      <c r="AA271" s="24"/>
      <c r="AB271" s="24"/>
      <c r="AC271" s="24"/>
    </row>
    <row r="272" spans="1:29" s="169" customFormat="1">
      <c r="A272" s="24"/>
      <c r="B272" s="24"/>
      <c r="C272" s="57"/>
      <c r="D272" s="57"/>
      <c r="E272" s="57"/>
      <c r="F272" s="57"/>
      <c r="G272" s="57"/>
      <c r="H272" s="57"/>
      <c r="I272" s="57"/>
      <c r="J272" s="57"/>
      <c r="K272" s="57"/>
      <c r="L272" s="57"/>
      <c r="M272" s="57"/>
      <c r="N272" s="57"/>
      <c r="O272" s="57"/>
      <c r="P272" s="57"/>
      <c r="Q272" s="57"/>
      <c r="R272" s="57"/>
      <c r="S272" s="57"/>
      <c r="T272" s="57"/>
      <c r="U272" s="77"/>
      <c r="V272" s="24"/>
      <c r="Y272" s="24"/>
      <c r="Z272" s="24"/>
      <c r="AA272" s="24"/>
      <c r="AB272" s="24"/>
      <c r="AC272" s="24"/>
    </row>
    <row r="273" spans="1:29" s="169" customFormat="1">
      <c r="A273" s="24"/>
      <c r="B273" s="24"/>
      <c r="C273" s="57"/>
      <c r="D273" s="57"/>
      <c r="E273" s="57"/>
      <c r="F273" s="57"/>
      <c r="G273" s="57"/>
      <c r="H273" s="57"/>
      <c r="I273" s="57"/>
      <c r="J273" s="57"/>
      <c r="K273" s="57"/>
      <c r="L273" s="57"/>
      <c r="M273" s="57"/>
      <c r="N273" s="57"/>
      <c r="O273" s="57"/>
      <c r="P273" s="57"/>
      <c r="Q273" s="57"/>
      <c r="R273" s="57"/>
      <c r="S273" s="57"/>
      <c r="T273" s="57"/>
      <c r="U273" s="77"/>
      <c r="V273" s="24"/>
      <c r="Y273" s="24"/>
      <c r="Z273" s="24"/>
      <c r="AA273" s="24"/>
      <c r="AB273" s="24"/>
      <c r="AC273" s="24"/>
    </row>
    <row r="274" spans="1:29" s="169" customFormat="1">
      <c r="A274" s="24"/>
      <c r="B274" s="24"/>
      <c r="C274" s="57"/>
      <c r="D274" s="57"/>
      <c r="E274" s="57"/>
      <c r="F274" s="57"/>
      <c r="G274" s="57"/>
      <c r="H274" s="57"/>
      <c r="I274" s="57"/>
      <c r="J274" s="57"/>
      <c r="K274" s="57"/>
      <c r="L274" s="57"/>
      <c r="M274" s="57"/>
      <c r="N274" s="57"/>
      <c r="O274" s="57"/>
      <c r="P274" s="57"/>
      <c r="Q274" s="57"/>
      <c r="R274" s="57"/>
      <c r="S274" s="57"/>
      <c r="T274" s="57"/>
      <c r="U274" s="77"/>
      <c r="V274" s="24"/>
      <c r="Y274" s="24"/>
      <c r="Z274" s="24"/>
      <c r="AA274" s="24"/>
      <c r="AB274" s="24"/>
      <c r="AC274" s="24"/>
    </row>
    <row r="275" spans="1:29" s="169" customFormat="1">
      <c r="A275" s="24"/>
      <c r="B275" s="24"/>
      <c r="C275" s="57"/>
      <c r="D275" s="57"/>
      <c r="E275" s="57"/>
      <c r="F275" s="57"/>
      <c r="G275" s="57"/>
      <c r="H275" s="57"/>
      <c r="I275" s="57"/>
      <c r="J275" s="57"/>
      <c r="K275" s="57"/>
      <c r="L275" s="57"/>
      <c r="M275" s="57"/>
      <c r="N275" s="57"/>
      <c r="O275" s="57"/>
      <c r="P275" s="57"/>
      <c r="Q275" s="57"/>
      <c r="R275" s="57"/>
      <c r="S275" s="57"/>
      <c r="T275" s="57"/>
      <c r="U275" s="77"/>
      <c r="V275" s="24"/>
      <c r="Y275" s="24"/>
      <c r="Z275" s="24"/>
      <c r="AA275" s="24"/>
      <c r="AB275" s="24"/>
      <c r="AC275" s="24"/>
    </row>
    <row r="276" spans="1:29" s="169" customFormat="1">
      <c r="A276" s="24"/>
      <c r="B276" s="24"/>
      <c r="C276" s="57"/>
      <c r="D276" s="57"/>
      <c r="E276" s="57"/>
      <c r="F276" s="57"/>
      <c r="G276" s="57"/>
      <c r="H276" s="57"/>
      <c r="I276" s="57"/>
      <c r="J276" s="57"/>
      <c r="K276" s="57"/>
      <c r="L276" s="57"/>
      <c r="M276" s="57"/>
      <c r="N276" s="57"/>
      <c r="O276" s="57"/>
      <c r="P276" s="57"/>
      <c r="Q276" s="57"/>
      <c r="R276" s="57"/>
      <c r="S276" s="57"/>
      <c r="T276" s="57"/>
      <c r="U276" s="77"/>
      <c r="V276" s="24"/>
      <c r="Y276" s="24"/>
      <c r="Z276" s="24"/>
      <c r="AA276" s="24"/>
      <c r="AB276" s="24"/>
      <c r="AC276" s="24"/>
    </row>
    <row r="277" spans="1:29" s="169" customFormat="1">
      <c r="A277" s="24"/>
      <c r="B277" s="24"/>
      <c r="C277" s="57"/>
      <c r="D277" s="57"/>
      <c r="E277" s="57"/>
      <c r="F277" s="57"/>
      <c r="G277" s="57"/>
      <c r="H277" s="57"/>
      <c r="I277" s="57"/>
      <c r="J277" s="57"/>
      <c r="K277" s="57"/>
      <c r="L277" s="57"/>
      <c r="M277" s="57"/>
      <c r="N277" s="57"/>
      <c r="O277" s="57"/>
      <c r="P277" s="57"/>
      <c r="Q277" s="57"/>
      <c r="R277" s="57"/>
      <c r="S277" s="57"/>
      <c r="T277" s="57"/>
      <c r="U277" s="77"/>
      <c r="V277" s="24"/>
      <c r="Y277" s="24"/>
      <c r="Z277" s="24"/>
      <c r="AA277" s="24"/>
      <c r="AB277" s="24"/>
      <c r="AC277" s="24"/>
    </row>
    <row r="278" spans="1:29" s="169" customFormat="1">
      <c r="A278" s="24"/>
      <c r="B278" s="24"/>
      <c r="C278" s="57"/>
      <c r="D278" s="57"/>
      <c r="E278" s="57"/>
      <c r="F278" s="57"/>
      <c r="G278" s="57"/>
      <c r="H278" s="57"/>
      <c r="I278" s="57"/>
      <c r="J278" s="57"/>
      <c r="K278" s="57"/>
      <c r="L278" s="57"/>
      <c r="M278" s="57"/>
      <c r="N278" s="57"/>
      <c r="O278" s="57"/>
      <c r="P278" s="57"/>
      <c r="Q278" s="57"/>
      <c r="R278" s="57"/>
      <c r="S278" s="57"/>
      <c r="T278" s="57"/>
      <c r="U278" s="77"/>
      <c r="V278" s="24"/>
      <c r="Y278" s="24"/>
      <c r="Z278" s="24"/>
      <c r="AA278" s="24"/>
      <c r="AB278" s="24"/>
      <c r="AC278" s="24"/>
    </row>
    <row r="279" spans="1:29" s="169" customFormat="1">
      <c r="A279" s="24"/>
      <c r="B279" s="24"/>
      <c r="C279" s="57"/>
      <c r="D279" s="57"/>
      <c r="E279" s="57"/>
      <c r="F279" s="57"/>
      <c r="G279" s="57"/>
      <c r="H279" s="57"/>
      <c r="I279" s="57"/>
      <c r="J279" s="57"/>
      <c r="K279" s="57"/>
      <c r="L279" s="57"/>
      <c r="M279" s="57"/>
      <c r="N279" s="57"/>
      <c r="O279" s="57"/>
      <c r="P279" s="57"/>
      <c r="Q279" s="57"/>
      <c r="R279" s="57"/>
      <c r="S279" s="57"/>
      <c r="T279" s="57"/>
      <c r="U279" s="77"/>
      <c r="V279" s="24"/>
      <c r="Y279" s="24"/>
      <c r="Z279" s="24"/>
      <c r="AA279" s="24"/>
      <c r="AB279" s="24"/>
      <c r="AC279" s="24"/>
    </row>
    <row r="280" spans="1:29" s="169" customFormat="1">
      <c r="A280" s="24"/>
      <c r="B280" s="24"/>
      <c r="C280" s="57"/>
      <c r="D280" s="57"/>
      <c r="E280" s="57"/>
      <c r="F280" s="57"/>
      <c r="G280" s="57"/>
      <c r="H280" s="57"/>
      <c r="I280" s="57"/>
      <c r="J280" s="57"/>
      <c r="K280" s="57"/>
      <c r="L280" s="57"/>
      <c r="M280" s="57"/>
      <c r="N280" s="57"/>
      <c r="O280" s="57"/>
      <c r="P280" s="57"/>
      <c r="Q280" s="57"/>
      <c r="R280" s="57"/>
      <c r="S280" s="57"/>
      <c r="T280" s="57"/>
      <c r="U280" s="77"/>
      <c r="V280" s="24"/>
      <c r="Y280" s="24"/>
      <c r="Z280" s="24"/>
      <c r="AA280" s="24"/>
      <c r="AB280" s="24"/>
      <c r="AC280" s="24"/>
    </row>
    <row r="281" spans="1:29" s="169" customFormat="1">
      <c r="A281" s="24"/>
      <c r="B281" s="24"/>
      <c r="C281" s="57"/>
      <c r="D281" s="57"/>
      <c r="E281" s="57"/>
      <c r="F281" s="57"/>
      <c r="G281" s="57"/>
      <c r="H281" s="57"/>
      <c r="I281" s="57"/>
      <c r="J281" s="57"/>
      <c r="K281" s="57"/>
      <c r="L281" s="57"/>
      <c r="M281" s="57"/>
      <c r="N281" s="57"/>
      <c r="O281" s="57"/>
      <c r="P281" s="57"/>
      <c r="Q281" s="57"/>
      <c r="R281" s="57"/>
      <c r="S281" s="57"/>
      <c r="T281" s="57"/>
      <c r="U281" s="77"/>
      <c r="V281" s="24"/>
      <c r="Y281" s="24"/>
      <c r="Z281" s="24"/>
      <c r="AA281" s="24"/>
      <c r="AB281" s="24"/>
      <c r="AC281" s="24"/>
    </row>
    <row r="282" spans="1:29" s="169" customFormat="1">
      <c r="A282" s="24"/>
      <c r="B282" s="24"/>
      <c r="C282" s="57"/>
      <c r="D282" s="57"/>
      <c r="E282" s="57"/>
      <c r="F282" s="57"/>
      <c r="G282" s="57"/>
      <c r="H282" s="57"/>
      <c r="I282" s="57"/>
      <c r="J282" s="57"/>
      <c r="K282" s="57"/>
      <c r="L282" s="57"/>
      <c r="M282" s="57"/>
      <c r="N282" s="57"/>
      <c r="O282" s="57"/>
      <c r="P282" s="57"/>
      <c r="Q282" s="57"/>
      <c r="R282" s="57"/>
      <c r="S282" s="57"/>
      <c r="T282" s="57"/>
      <c r="U282" s="77"/>
      <c r="V282" s="24"/>
      <c r="Y282" s="24"/>
      <c r="Z282" s="24"/>
      <c r="AA282" s="24"/>
      <c r="AB282" s="24"/>
      <c r="AC282" s="24"/>
    </row>
    <row r="283" spans="1:29" s="169" customFormat="1">
      <c r="A283" s="24"/>
      <c r="B283" s="24"/>
      <c r="C283" s="57"/>
      <c r="D283" s="57"/>
      <c r="E283" s="57"/>
      <c r="F283" s="57"/>
      <c r="G283" s="57"/>
      <c r="H283" s="57"/>
      <c r="I283" s="57"/>
      <c r="J283" s="57"/>
      <c r="K283" s="57"/>
      <c r="L283" s="57"/>
      <c r="M283" s="57"/>
      <c r="N283" s="57"/>
      <c r="O283" s="57"/>
      <c r="P283" s="57"/>
      <c r="Q283" s="57"/>
      <c r="R283" s="57"/>
      <c r="S283" s="57"/>
      <c r="T283" s="57"/>
      <c r="U283" s="77"/>
      <c r="V283" s="24"/>
      <c r="Y283" s="24"/>
      <c r="Z283" s="24"/>
      <c r="AA283" s="24"/>
      <c r="AB283" s="24"/>
      <c r="AC283" s="24"/>
    </row>
    <row r="284" spans="1:29" s="169" customFormat="1">
      <c r="A284" s="24"/>
      <c r="B284" s="24"/>
      <c r="C284" s="57"/>
      <c r="D284" s="57"/>
      <c r="E284" s="57"/>
      <c r="F284" s="57"/>
      <c r="G284" s="57"/>
      <c r="H284" s="57"/>
      <c r="I284" s="57"/>
      <c r="J284" s="57"/>
      <c r="K284" s="57"/>
      <c r="L284" s="57"/>
      <c r="M284" s="57"/>
      <c r="N284" s="57"/>
      <c r="O284" s="57"/>
      <c r="P284" s="57"/>
      <c r="Q284" s="57"/>
      <c r="R284" s="57"/>
      <c r="S284" s="57"/>
      <c r="T284" s="57"/>
      <c r="U284" s="77"/>
      <c r="V284" s="24"/>
      <c r="Y284" s="24"/>
      <c r="Z284" s="24"/>
      <c r="AA284" s="24"/>
      <c r="AB284" s="24"/>
      <c r="AC284" s="24"/>
    </row>
    <row r="285" spans="1:29" s="169" customFormat="1">
      <c r="A285" s="24"/>
      <c r="B285" s="24"/>
      <c r="C285" s="57"/>
      <c r="D285" s="57"/>
      <c r="E285" s="57"/>
      <c r="F285" s="57"/>
      <c r="G285" s="57"/>
      <c r="H285" s="57"/>
      <c r="I285" s="57"/>
      <c r="J285" s="57"/>
      <c r="K285" s="57"/>
      <c r="L285" s="57"/>
      <c r="M285" s="57"/>
      <c r="N285" s="57"/>
      <c r="O285" s="57"/>
      <c r="P285" s="57"/>
      <c r="Q285" s="57"/>
      <c r="R285" s="57"/>
      <c r="S285" s="57"/>
      <c r="T285" s="57"/>
      <c r="U285" s="77"/>
      <c r="V285" s="24"/>
      <c r="Y285" s="24"/>
      <c r="Z285" s="24"/>
      <c r="AA285" s="24"/>
      <c r="AB285" s="24"/>
      <c r="AC285" s="24"/>
    </row>
    <row r="286" spans="1:29" s="169" customFormat="1">
      <c r="A286" s="24"/>
      <c r="B286" s="24"/>
      <c r="C286" s="57"/>
      <c r="D286" s="57"/>
      <c r="E286" s="57"/>
      <c r="F286" s="57"/>
      <c r="G286" s="57"/>
      <c r="H286" s="57"/>
      <c r="I286" s="57"/>
      <c r="J286" s="57"/>
      <c r="K286" s="57"/>
      <c r="L286" s="57"/>
      <c r="M286" s="57"/>
      <c r="N286" s="57"/>
      <c r="O286" s="57"/>
      <c r="P286" s="57"/>
      <c r="Q286" s="57"/>
      <c r="R286" s="57"/>
      <c r="S286" s="57"/>
      <c r="T286" s="57"/>
      <c r="U286" s="77"/>
      <c r="V286" s="24"/>
      <c r="Y286" s="24"/>
      <c r="Z286" s="24"/>
      <c r="AA286" s="24"/>
      <c r="AB286" s="24"/>
      <c r="AC286" s="24"/>
    </row>
    <row r="287" spans="1:29" s="169" customFormat="1">
      <c r="A287" s="24"/>
      <c r="B287" s="24"/>
      <c r="C287" s="57"/>
      <c r="D287" s="57"/>
      <c r="E287" s="57"/>
      <c r="F287" s="57"/>
      <c r="G287" s="57"/>
      <c r="H287" s="57"/>
      <c r="I287" s="57"/>
      <c r="J287" s="57"/>
      <c r="K287" s="57"/>
      <c r="L287" s="57"/>
      <c r="M287" s="57"/>
      <c r="N287" s="57"/>
      <c r="O287" s="57"/>
      <c r="P287" s="57"/>
      <c r="Q287" s="57"/>
      <c r="R287" s="57"/>
      <c r="S287" s="57"/>
      <c r="T287" s="57"/>
      <c r="U287" s="77"/>
      <c r="V287" s="24"/>
      <c r="Y287" s="24"/>
      <c r="Z287" s="24"/>
      <c r="AA287" s="24"/>
      <c r="AB287" s="24"/>
      <c r="AC287" s="24"/>
    </row>
    <row r="288" spans="1:29" s="169" customFormat="1">
      <c r="A288" s="24"/>
      <c r="B288" s="24"/>
      <c r="C288" s="57"/>
      <c r="D288" s="57"/>
      <c r="E288" s="57"/>
      <c r="F288" s="57"/>
      <c r="G288" s="57"/>
      <c r="H288" s="57"/>
      <c r="I288" s="57"/>
      <c r="J288" s="57"/>
      <c r="K288" s="57"/>
      <c r="L288" s="57"/>
      <c r="M288" s="57"/>
      <c r="N288" s="57"/>
      <c r="O288" s="57"/>
      <c r="P288" s="57"/>
      <c r="Q288" s="57"/>
      <c r="R288" s="57"/>
      <c r="S288" s="57"/>
      <c r="T288" s="57"/>
      <c r="U288" s="77"/>
      <c r="V288" s="24"/>
      <c r="Y288" s="24"/>
      <c r="Z288" s="24"/>
      <c r="AA288" s="24"/>
      <c r="AB288" s="24"/>
      <c r="AC288" s="24"/>
    </row>
    <row r="289" spans="1:29" s="169" customFormat="1">
      <c r="A289" s="24"/>
      <c r="B289" s="24"/>
      <c r="C289" s="57"/>
      <c r="D289" s="57"/>
      <c r="E289" s="57"/>
      <c r="F289" s="57"/>
      <c r="G289" s="57"/>
      <c r="H289" s="57"/>
      <c r="I289" s="57"/>
      <c r="J289" s="57"/>
      <c r="K289" s="57"/>
      <c r="L289" s="57"/>
      <c r="M289" s="57"/>
      <c r="N289" s="57"/>
      <c r="O289" s="57"/>
      <c r="P289" s="57"/>
      <c r="Q289" s="57"/>
      <c r="R289" s="57"/>
      <c r="S289" s="57"/>
      <c r="T289" s="57"/>
      <c r="U289" s="77"/>
      <c r="V289" s="24"/>
      <c r="Y289" s="24"/>
      <c r="Z289" s="24"/>
      <c r="AA289" s="24"/>
      <c r="AB289" s="24"/>
      <c r="AC289" s="24"/>
    </row>
    <row r="290" spans="1:29" s="169" customFormat="1">
      <c r="A290" s="24"/>
      <c r="B290" s="24"/>
      <c r="C290" s="57"/>
      <c r="D290" s="57"/>
      <c r="E290" s="57"/>
      <c r="F290" s="57"/>
      <c r="G290" s="57"/>
      <c r="H290" s="57"/>
      <c r="I290" s="57"/>
      <c r="J290" s="57"/>
      <c r="K290" s="57"/>
      <c r="L290" s="57"/>
      <c r="M290" s="57"/>
      <c r="N290" s="57"/>
      <c r="O290" s="57"/>
      <c r="P290" s="57"/>
      <c r="Q290" s="57"/>
      <c r="R290" s="57"/>
      <c r="S290" s="57"/>
      <c r="T290" s="57"/>
      <c r="U290" s="77"/>
      <c r="V290" s="24"/>
      <c r="Y290" s="24"/>
      <c r="Z290" s="24"/>
      <c r="AA290" s="24"/>
      <c r="AB290" s="24"/>
      <c r="AC290" s="24"/>
    </row>
    <row r="291" spans="1:29" s="169" customFormat="1">
      <c r="A291" s="24"/>
      <c r="B291" s="24"/>
      <c r="C291" s="57"/>
      <c r="D291" s="57"/>
      <c r="E291" s="57"/>
      <c r="F291" s="57"/>
      <c r="G291" s="57"/>
      <c r="H291" s="57"/>
      <c r="I291" s="57"/>
      <c r="J291" s="57"/>
      <c r="K291" s="57"/>
      <c r="L291" s="57"/>
      <c r="M291" s="57"/>
      <c r="N291" s="57"/>
      <c r="O291" s="57"/>
      <c r="P291" s="57"/>
      <c r="Q291" s="57"/>
      <c r="R291" s="57"/>
      <c r="S291" s="57"/>
      <c r="T291" s="57"/>
      <c r="U291" s="77"/>
      <c r="V291" s="24"/>
      <c r="Y291" s="24"/>
      <c r="Z291" s="24"/>
      <c r="AA291" s="24"/>
      <c r="AB291" s="24"/>
      <c r="AC291" s="24"/>
    </row>
    <row r="292" spans="1:29" s="169" customFormat="1">
      <c r="A292" s="24"/>
      <c r="B292" s="24"/>
      <c r="C292" s="57"/>
      <c r="D292" s="57"/>
      <c r="E292" s="57"/>
      <c r="F292" s="57"/>
      <c r="G292" s="57"/>
      <c r="H292" s="57"/>
      <c r="I292" s="57"/>
      <c r="J292" s="57"/>
      <c r="K292" s="57"/>
      <c r="L292" s="57"/>
      <c r="M292" s="57"/>
      <c r="N292" s="57"/>
      <c r="O292" s="57"/>
      <c r="P292" s="57"/>
      <c r="Q292" s="57"/>
      <c r="R292" s="57"/>
      <c r="S292" s="57"/>
      <c r="T292" s="57"/>
      <c r="U292" s="77"/>
      <c r="V292" s="24"/>
      <c r="Y292" s="24"/>
      <c r="Z292" s="24"/>
      <c r="AA292" s="24"/>
      <c r="AB292" s="24"/>
      <c r="AC292" s="24"/>
    </row>
    <row r="293" spans="1:29" s="169" customFormat="1">
      <c r="A293" s="24"/>
      <c r="B293" s="24"/>
      <c r="C293" s="57"/>
      <c r="D293" s="57"/>
      <c r="E293" s="57"/>
      <c r="F293" s="57"/>
      <c r="G293" s="57"/>
      <c r="H293" s="57"/>
      <c r="I293" s="57"/>
      <c r="J293" s="57"/>
      <c r="K293" s="57"/>
      <c r="L293" s="57"/>
      <c r="M293" s="57"/>
      <c r="N293" s="57"/>
      <c r="O293" s="57"/>
      <c r="P293" s="57"/>
      <c r="Q293" s="57"/>
      <c r="R293" s="57"/>
      <c r="S293" s="57"/>
      <c r="T293" s="57"/>
      <c r="U293" s="77"/>
      <c r="V293" s="24"/>
      <c r="Y293" s="24"/>
      <c r="Z293" s="24"/>
      <c r="AA293" s="24"/>
      <c r="AB293" s="24"/>
      <c r="AC293" s="24"/>
    </row>
    <row r="294" spans="1:29" s="169" customFormat="1">
      <c r="A294" s="24"/>
      <c r="B294" s="24"/>
      <c r="C294" s="57"/>
      <c r="D294" s="57"/>
      <c r="E294" s="57"/>
      <c r="F294" s="57"/>
      <c r="G294" s="57"/>
      <c r="H294" s="57"/>
      <c r="I294" s="57"/>
      <c r="J294" s="57"/>
      <c r="K294" s="57"/>
      <c r="L294" s="57"/>
      <c r="M294" s="57"/>
      <c r="N294" s="57"/>
      <c r="O294" s="57"/>
      <c r="P294" s="57"/>
      <c r="Q294" s="57"/>
      <c r="R294" s="57"/>
      <c r="S294" s="57"/>
      <c r="T294" s="57"/>
      <c r="U294" s="77"/>
      <c r="V294" s="24"/>
      <c r="Y294" s="24"/>
      <c r="Z294" s="24"/>
      <c r="AA294" s="24"/>
      <c r="AB294" s="24"/>
      <c r="AC294" s="24"/>
    </row>
    <row r="295" spans="1:29" s="169" customFormat="1">
      <c r="A295" s="24"/>
      <c r="B295" s="24"/>
      <c r="C295" s="57"/>
      <c r="D295" s="57"/>
      <c r="E295" s="57"/>
      <c r="F295" s="57"/>
      <c r="G295" s="57"/>
      <c r="H295" s="57"/>
      <c r="I295" s="57"/>
      <c r="J295" s="57"/>
      <c r="K295" s="57"/>
      <c r="L295" s="57"/>
      <c r="M295" s="57"/>
      <c r="N295" s="57"/>
      <c r="O295" s="57"/>
      <c r="P295" s="57"/>
      <c r="Q295" s="57"/>
      <c r="R295" s="57"/>
      <c r="S295" s="57"/>
      <c r="T295" s="57"/>
      <c r="U295" s="77"/>
      <c r="V295" s="24"/>
      <c r="Y295" s="24"/>
      <c r="Z295" s="24"/>
      <c r="AA295" s="24"/>
      <c r="AB295" s="24"/>
      <c r="AC295" s="24"/>
    </row>
    <row r="296" spans="1:29" s="169" customFormat="1">
      <c r="A296" s="24"/>
      <c r="B296" s="24"/>
      <c r="C296" s="57"/>
      <c r="D296" s="57"/>
      <c r="E296" s="57"/>
      <c r="F296" s="57"/>
      <c r="G296" s="57"/>
      <c r="H296" s="57"/>
      <c r="I296" s="57"/>
      <c r="J296" s="57"/>
      <c r="K296" s="57"/>
      <c r="L296" s="57"/>
      <c r="M296" s="57"/>
      <c r="N296" s="57"/>
      <c r="O296" s="57"/>
      <c r="P296" s="57"/>
      <c r="Q296" s="57"/>
      <c r="R296" s="57"/>
      <c r="S296" s="57"/>
      <c r="T296" s="57"/>
      <c r="U296" s="77"/>
      <c r="V296" s="24"/>
      <c r="Y296" s="24"/>
      <c r="Z296" s="24"/>
      <c r="AA296" s="24"/>
      <c r="AB296" s="24"/>
      <c r="AC296" s="24"/>
    </row>
    <row r="297" spans="1:29" s="169" customFormat="1">
      <c r="A297" s="24"/>
      <c r="B297" s="24"/>
      <c r="C297" s="57"/>
      <c r="D297" s="57"/>
      <c r="E297" s="57"/>
      <c r="F297" s="57"/>
      <c r="G297" s="57"/>
      <c r="H297" s="57"/>
      <c r="I297" s="57"/>
      <c r="J297" s="57"/>
      <c r="K297" s="57"/>
      <c r="L297" s="57"/>
      <c r="M297" s="57"/>
      <c r="N297" s="57"/>
      <c r="O297" s="57"/>
      <c r="P297" s="57"/>
      <c r="Q297" s="57"/>
      <c r="R297" s="57"/>
      <c r="S297" s="57"/>
      <c r="T297" s="57"/>
      <c r="U297" s="77"/>
      <c r="V297" s="24"/>
      <c r="Y297" s="24"/>
      <c r="Z297" s="24"/>
      <c r="AA297" s="24"/>
      <c r="AB297" s="24"/>
      <c r="AC297" s="24"/>
    </row>
    <row r="298" spans="1:29" s="169" customFormat="1">
      <c r="A298" s="24"/>
      <c r="B298" s="24"/>
      <c r="C298" s="57"/>
      <c r="D298" s="57"/>
      <c r="E298" s="57"/>
      <c r="F298" s="57"/>
      <c r="G298" s="57"/>
      <c r="H298" s="57"/>
      <c r="I298" s="57"/>
      <c r="J298" s="57"/>
      <c r="K298" s="57"/>
      <c r="L298" s="57"/>
      <c r="M298" s="57"/>
      <c r="N298" s="57"/>
      <c r="O298" s="57"/>
      <c r="P298" s="57"/>
      <c r="Q298" s="57"/>
      <c r="R298" s="57"/>
      <c r="S298" s="57"/>
      <c r="T298" s="57"/>
      <c r="U298" s="77"/>
      <c r="V298" s="24"/>
      <c r="Y298" s="24"/>
      <c r="Z298" s="24"/>
      <c r="AA298" s="24"/>
      <c r="AB298" s="24"/>
      <c r="AC298" s="24"/>
    </row>
    <row r="299" spans="1:29" s="169" customFormat="1">
      <c r="A299" s="24"/>
      <c r="B299" s="24"/>
      <c r="C299" s="57"/>
      <c r="D299" s="57"/>
      <c r="E299" s="57"/>
      <c r="F299" s="57"/>
      <c r="G299" s="57"/>
      <c r="H299" s="57"/>
      <c r="I299" s="57"/>
      <c r="J299" s="57"/>
      <c r="K299" s="57"/>
      <c r="L299" s="57"/>
      <c r="M299" s="57"/>
      <c r="N299" s="57"/>
      <c r="O299" s="57"/>
      <c r="P299" s="57"/>
      <c r="Q299" s="57"/>
      <c r="R299" s="57"/>
      <c r="S299" s="57"/>
      <c r="T299" s="57"/>
      <c r="U299" s="77"/>
      <c r="V299" s="24"/>
      <c r="Y299" s="24"/>
      <c r="Z299" s="24"/>
      <c r="AA299" s="24"/>
      <c r="AB299" s="24"/>
      <c r="AC299" s="24"/>
    </row>
    <row r="300" spans="1:29" s="169" customFormat="1">
      <c r="A300" s="24"/>
      <c r="B300" s="24"/>
      <c r="C300" s="57"/>
      <c r="D300" s="57"/>
      <c r="E300" s="57"/>
      <c r="F300" s="57"/>
      <c r="G300" s="57"/>
      <c r="H300" s="57"/>
      <c r="I300" s="57"/>
      <c r="J300" s="57"/>
      <c r="K300" s="57"/>
      <c r="L300" s="57"/>
      <c r="M300" s="57"/>
      <c r="N300" s="57"/>
      <c r="O300" s="57"/>
      <c r="P300" s="57"/>
      <c r="Q300" s="57"/>
      <c r="R300" s="57"/>
      <c r="S300" s="57"/>
      <c r="T300" s="57"/>
      <c r="U300" s="77"/>
      <c r="V300" s="24"/>
      <c r="Y300" s="24"/>
      <c r="Z300" s="24"/>
      <c r="AA300" s="24"/>
      <c r="AB300" s="24"/>
      <c r="AC300" s="24"/>
    </row>
    <row r="301" spans="1:29" s="169" customFormat="1">
      <c r="A301" s="24"/>
      <c r="B301" s="24"/>
      <c r="C301" s="57"/>
      <c r="D301" s="57"/>
      <c r="E301" s="57"/>
      <c r="F301" s="57"/>
      <c r="G301" s="57"/>
      <c r="H301" s="57"/>
      <c r="I301" s="57"/>
      <c r="J301" s="57"/>
      <c r="K301" s="57"/>
      <c r="L301" s="57"/>
      <c r="M301" s="57"/>
      <c r="N301" s="57"/>
      <c r="O301" s="57"/>
      <c r="P301" s="57"/>
      <c r="Q301" s="57"/>
      <c r="R301" s="57"/>
      <c r="S301" s="57"/>
      <c r="T301" s="57"/>
      <c r="U301" s="77"/>
      <c r="V301" s="24"/>
      <c r="Y301" s="24"/>
      <c r="Z301" s="24"/>
      <c r="AA301" s="24"/>
      <c r="AB301" s="24"/>
      <c r="AC301" s="24"/>
    </row>
    <row r="302" spans="1:29" s="169" customFormat="1">
      <c r="A302" s="24"/>
      <c r="B302" s="24"/>
      <c r="C302" s="57"/>
      <c r="D302" s="57"/>
      <c r="E302" s="57"/>
      <c r="F302" s="57"/>
      <c r="G302" s="57"/>
      <c r="H302" s="57"/>
      <c r="I302" s="57"/>
      <c r="J302" s="57"/>
      <c r="K302" s="57"/>
      <c r="L302" s="57"/>
      <c r="M302" s="57"/>
      <c r="N302" s="57"/>
      <c r="O302" s="57"/>
      <c r="P302" s="57"/>
      <c r="Q302" s="57"/>
      <c r="R302" s="57"/>
      <c r="S302" s="57"/>
      <c r="T302" s="57"/>
      <c r="U302" s="77"/>
      <c r="V302" s="24"/>
      <c r="Y302" s="24"/>
      <c r="Z302" s="24"/>
      <c r="AA302" s="24"/>
      <c r="AB302" s="24"/>
      <c r="AC302" s="24"/>
    </row>
    <row r="303" spans="1:29" s="169" customFormat="1">
      <c r="A303" s="24"/>
      <c r="B303" s="24"/>
      <c r="C303" s="57"/>
      <c r="D303" s="57"/>
      <c r="E303" s="57"/>
      <c r="F303" s="57"/>
      <c r="G303" s="57"/>
      <c r="H303" s="57"/>
      <c r="I303" s="57"/>
      <c r="J303" s="57"/>
      <c r="K303" s="57"/>
      <c r="L303" s="57"/>
      <c r="M303" s="57"/>
      <c r="N303" s="57"/>
      <c r="O303" s="57"/>
      <c r="P303" s="57"/>
      <c r="Q303" s="57"/>
      <c r="R303" s="57"/>
      <c r="S303" s="57"/>
      <c r="T303" s="57"/>
      <c r="U303" s="77"/>
      <c r="V303" s="24"/>
      <c r="Y303" s="24"/>
      <c r="Z303" s="24"/>
      <c r="AA303" s="24"/>
      <c r="AB303" s="24"/>
      <c r="AC303" s="24"/>
    </row>
    <row r="304" spans="1:29" s="169" customFormat="1">
      <c r="A304" s="24"/>
      <c r="B304" s="24"/>
      <c r="C304" s="57"/>
      <c r="D304" s="57"/>
      <c r="E304" s="57"/>
      <c r="F304" s="57"/>
      <c r="G304" s="57"/>
      <c r="H304" s="57"/>
      <c r="I304" s="57"/>
      <c r="J304" s="57"/>
      <c r="K304" s="57"/>
      <c r="L304" s="57"/>
      <c r="M304" s="57"/>
      <c r="N304" s="57"/>
      <c r="O304" s="57"/>
      <c r="P304" s="57"/>
      <c r="Q304" s="57"/>
      <c r="R304" s="57"/>
      <c r="S304" s="57"/>
      <c r="T304" s="57"/>
      <c r="U304" s="77"/>
      <c r="V304" s="24"/>
      <c r="Y304" s="24"/>
      <c r="Z304" s="24"/>
      <c r="AA304" s="24"/>
      <c r="AB304" s="24"/>
      <c r="AC304" s="24"/>
    </row>
    <row r="305" spans="1:29" s="169" customFormat="1">
      <c r="A305" s="24"/>
      <c r="B305" s="24"/>
      <c r="C305" s="57"/>
      <c r="D305" s="57"/>
      <c r="E305" s="57"/>
      <c r="F305" s="57"/>
      <c r="G305" s="57"/>
      <c r="H305" s="57"/>
      <c r="I305" s="57"/>
      <c r="J305" s="57"/>
      <c r="K305" s="57"/>
      <c r="L305" s="57"/>
      <c r="M305" s="57"/>
      <c r="N305" s="57"/>
      <c r="O305" s="57"/>
      <c r="P305" s="57"/>
      <c r="Q305" s="57"/>
      <c r="R305" s="57"/>
      <c r="S305" s="57"/>
      <c r="T305" s="57"/>
      <c r="U305" s="77"/>
      <c r="V305" s="24"/>
      <c r="Y305" s="24"/>
      <c r="Z305" s="24"/>
      <c r="AA305" s="24"/>
      <c r="AB305" s="24"/>
      <c r="AC305" s="24"/>
    </row>
    <row r="306" spans="1:29" s="169" customFormat="1">
      <c r="A306" s="24"/>
      <c r="B306" s="24"/>
      <c r="C306" s="57"/>
      <c r="D306" s="57"/>
      <c r="E306" s="57"/>
      <c r="F306" s="57"/>
      <c r="G306" s="57"/>
      <c r="H306" s="57"/>
      <c r="I306" s="57"/>
      <c r="J306" s="57"/>
      <c r="K306" s="57"/>
      <c r="L306" s="57"/>
      <c r="M306" s="57"/>
      <c r="N306" s="57"/>
      <c r="O306" s="57"/>
      <c r="P306" s="57"/>
      <c r="Q306" s="57"/>
      <c r="R306" s="57"/>
      <c r="S306" s="57"/>
      <c r="T306" s="57"/>
      <c r="U306" s="77"/>
      <c r="V306" s="24"/>
      <c r="Y306" s="24"/>
      <c r="Z306" s="24"/>
      <c r="AA306" s="24"/>
      <c r="AB306" s="24"/>
      <c r="AC306" s="24"/>
    </row>
    <row r="307" spans="1:29" s="169" customFormat="1">
      <c r="A307" s="24"/>
      <c r="B307" s="24"/>
      <c r="C307" s="57"/>
      <c r="D307" s="57"/>
      <c r="E307" s="57"/>
      <c r="F307" s="57"/>
      <c r="G307" s="57"/>
      <c r="H307" s="57"/>
      <c r="I307" s="57"/>
      <c r="J307" s="57"/>
      <c r="K307" s="57"/>
      <c r="L307" s="57"/>
      <c r="M307" s="57"/>
      <c r="N307" s="57"/>
      <c r="O307" s="57"/>
      <c r="P307" s="57"/>
      <c r="Q307" s="57"/>
      <c r="R307" s="57"/>
      <c r="S307" s="57"/>
      <c r="T307" s="57"/>
      <c r="U307" s="77"/>
      <c r="V307" s="24"/>
      <c r="Y307" s="24"/>
      <c r="Z307" s="24"/>
      <c r="AA307" s="24"/>
      <c r="AB307" s="24"/>
      <c r="AC307" s="24"/>
    </row>
    <row r="308" spans="1:29" s="169" customFormat="1">
      <c r="A308" s="24"/>
      <c r="B308" s="24"/>
      <c r="C308" s="57"/>
      <c r="D308" s="57"/>
      <c r="E308" s="57"/>
      <c r="F308" s="57"/>
      <c r="G308" s="57"/>
      <c r="H308" s="57"/>
      <c r="I308" s="57"/>
      <c r="J308" s="57"/>
      <c r="K308" s="57"/>
      <c r="L308" s="57"/>
      <c r="M308" s="57"/>
      <c r="N308" s="57"/>
      <c r="O308" s="57"/>
      <c r="P308" s="57"/>
      <c r="Q308" s="57"/>
      <c r="R308" s="57"/>
      <c r="S308" s="57"/>
      <c r="T308" s="57"/>
      <c r="U308" s="77"/>
      <c r="V308" s="24"/>
      <c r="Y308" s="24"/>
      <c r="Z308" s="24"/>
      <c r="AA308" s="24"/>
      <c r="AB308" s="24"/>
      <c r="AC308" s="24"/>
    </row>
    <row r="309" spans="1:29" s="169" customFormat="1">
      <c r="A309" s="24"/>
      <c r="B309" s="24"/>
      <c r="C309" s="57"/>
      <c r="D309" s="57"/>
      <c r="E309" s="57"/>
      <c r="F309" s="57"/>
      <c r="G309" s="57"/>
      <c r="H309" s="57"/>
      <c r="I309" s="57"/>
      <c r="J309" s="57"/>
      <c r="K309" s="57"/>
      <c r="L309" s="57"/>
      <c r="M309" s="57"/>
      <c r="N309" s="57"/>
      <c r="O309" s="57"/>
      <c r="P309" s="57"/>
      <c r="Q309" s="57"/>
      <c r="R309" s="57"/>
      <c r="S309" s="57"/>
      <c r="T309" s="57"/>
      <c r="U309" s="77"/>
      <c r="V309" s="24"/>
      <c r="Y309" s="24"/>
      <c r="Z309" s="24"/>
      <c r="AA309" s="24"/>
      <c r="AB309" s="24"/>
      <c r="AC309" s="24"/>
    </row>
    <row r="310" spans="1:29" s="169" customFormat="1">
      <c r="A310" s="24"/>
      <c r="B310" s="24"/>
      <c r="C310" s="57"/>
      <c r="D310" s="57"/>
      <c r="E310" s="57"/>
      <c r="F310" s="57"/>
      <c r="G310" s="57"/>
      <c r="H310" s="57"/>
      <c r="I310" s="57"/>
      <c r="J310" s="57"/>
      <c r="K310" s="57"/>
      <c r="L310" s="57"/>
      <c r="M310" s="57"/>
      <c r="N310" s="57"/>
      <c r="O310" s="57"/>
      <c r="P310" s="57"/>
      <c r="Q310" s="57"/>
      <c r="R310" s="57"/>
      <c r="S310" s="57"/>
      <c r="T310" s="57"/>
      <c r="U310" s="77"/>
      <c r="V310" s="24"/>
      <c r="Y310" s="24"/>
      <c r="Z310" s="24"/>
      <c r="AA310" s="24"/>
      <c r="AB310" s="24"/>
      <c r="AC310" s="24"/>
    </row>
    <row r="311" spans="1:29" s="169" customFormat="1">
      <c r="A311" s="24"/>
      <c r="B311" s="24"/>
      <c r="C311" s="57"/>
      <c r="D311" s="57"/>
      <c r="E311" s="57"/>
      <c r="F311" s="57"/>
      <c r="G311" s="57"/>
      <c r="H311" s="57"/>
      <c r="I311" s="57"/>
      <c r="J311" s="57"/>
      <c r="K311" s="57"/>
      <c r="L311" s="57"/>
      <c r="M311" s="57"/>
      <c r="N311" s="57"/>
      <c r="O311" s="57"/>
      <c r="P311" s="57"/>
      <c r="Q311" s="57"/>
      <c r="R311" s="57"/>
      <c r="S311" s="57"/>
      <c r="T311" s="57"/>
      <c r="U311" s="77"/>
      <c r="V311" s="24"/>
      <c r="Y311" s="24"/>
      <c r="Z311" s="24"/>
      <c r="AA311" s="24"/>
      <c r="AB311" s="24"/>
      <c r="AC311" s="24"/>
    </row>
    <row r="312" spans="1:29" s="169" customFormat="1">
      <c r="A312" s="24"/>
      <c r="B312" s="24"/>
      <c r="C312" s="57"/>
      <c r="D312" s="57"/>
      <c r="E312" s="57"/>
      <c r="F312" s="57"/>
      <c r="G312" s="57"/>
      <c r="H312" s="57"/>
      <c r="I312" s="57"/>
      <c r="J312" s="57"/>
      <c r="K312" s="57"/>
      <c r="L312" s="57"/>
      <c r="M312" s="57"/>
      <c r="N312" s="57"/>
      <c r="O312" s="57"/>
      <c r="P312" s="57"/>
      <c r="Q312" s="57"/>
      <c r="R312" s="57"/>
      <c r="S312" s="57"/>
      <c r="T312" s="57"/>
      <c r="U312" s="77"/>
      <c r="V312" s="24"/>
      <c r="Y312" s="24"/>
      <c r="Z312" s="24"/>
      <c r="AA312" s="24"/>
      <c r="AB312" s="24"/>
      <c r="AC312" s="24"/>
    </row>
    <row r="313" spans="1:29" s="169" customFormat="1">
      <c r="A313" s="24"/>
      <c r="B313" s="24"/>
      <c r="C313" s="57"/>
      <c r="D313" s="57"/>
      <c r="E313" s="57"/>
      <c r="F313" s="57"/>
      <c r="G313" s="57"/>
      <c r="H313" s="57"/>
      <c r="I313" s="57"/>
      <c r="J313" s="57"/>
      <c r="K313" s="57"/>
      <c r="L313" s="57"/>
      <c r="M313" s="57"/>
      <c r="N313" s="57"/>
      <c r="O313" s="57"/>
      <c r="P313" s="57"/>
      <c r="Q313" s="57"/>
      <c r="R313" s="57"/>
      <c r="S313" s="57"/>
      <c r="T313" s="57"/>
      <c r="U313" s="77"/>
      <c r="V313" s="24"/>
      <c r="Y313" s="24"/>
      <c r="Z313" s="24"/>
      <c r="AA313" s="24"/>
      <c r="AB313" s="24"/>
      <c r="AC313" s="24"/>
    </row>
    <row r="314" spans="1:29" s="169" customFormat="1">
      <c r="A314" s="24"/>
      <c r="B314" s="24"/>
      <c r="C314" s="57"/>
      <c r="D314" s="57"/>
      <c r="E314" s="57"/>
      <c r="F314" s="57"/>
      <c r="G314" s="57"/>
      <c r="H314" s="57"/>
      <c r="I314" s="57"/>
      <c r="J314" s="57"/>
      <c r="K314" s="57"/>
      <c r="L314" s="57"/>
      <c r="M314" s="57"/>
      <c r="N314" s="57"/>
      <c r="O314" s="57"/>
      <c r="P314" s="57"/>
      <c r="Q314" s="57"/>
      <c r="R314" s="57"/>
      <c r="S314" s="57"/>
      <c r="T314" s="57"/>
      <c r="U314" s="77"/>
      <c r="V314" s="24"/>
      <c r="Y314" s="24"/>
      <c r="Z314" s="24"/>
      <c r="AA314" s="24"/>
      <c r="AB314" s="24"/>
      <c r="AC314" s="24"/>
    </row>
    <row r="315" spans="1:29" s="169" customFormat="1">
      <c r="A315" s="24"/>
      <c r="B315" s="24"/>
      <c r="C315" s="57"/>
      <c r="D315" s="57"/>
      <c r="E315" s="57"/>
      <c r="F315" s="57"/>
      <c r="G315" s="57"/>
      <c r="H315" s="57"/>
      <c r="I315" s="57"/>
      <c r="J315" s="57"/>
      <c r="K315" s="57"/>
      <c r="L315" s="57"/>
      <c r="M315" s="57"/>
      <c r="N315" s="57"/>
      <c r="O315" s="57"/>
      <c r="P315" s="57"/>
      <c r="Q315" s="57"/>
      <c r="R315" s="57"/>
      <c r="S315" s="57"/>
      <c r="T315" s="57"/>
      <c r="U315" s="77"/>
      <c r="V315" s="24"/>
      <c r="Y315" s="24"/>
      <c r="Z315" s="24"/>
      <c r="AA315" s="24"/>
      <c r="AB315" s="24"/>
      <c r="AC315" s="24"/>
    </row>
    <row r="316" spans="1:29" s="169" customFormat="1">
      <c r="A316" s="24"/>
      <c r="B316" s="24"/>
      <c r="C316" s="57"/>
      <c r="D316" s="57"/>
      <c r="E316" s="57"/>
      <c r="F316" s="57"/>
      <c r="G316" s="57"/>
      <c r="H316" s="57"/>
      <c r="I316" s="57"/>
      <c r="J316" s="57"/>
      <c r="K316" s="57"/>
      <c r="L316" s="57"/>
      <c r="M316" s="57"/>
      <c r="N316" s="57"/>
      <c r="O316" s="57"/>
      <c r="P316" s="57"/>
      <c r="Q316" s="57"/>
      <c r="R316" s="57"/>
      <c r="S316" s="57"/>
      <c r="T316" s="57"/>
      <c r="U316" s="77"/>
      <c r="V316" s="24"/>
      <c r="Y316" s="24"/>
      <c r="Z316" s="24"/>
      <c r="AA316" s="24"/>
      <c r="AB316" s="24"/>
      <c r="AC316" s="24"/>
    </row>
    <row r="317" spans="1:29" s="169" customFormat="1">
      <c r="A317" s="24"/>
      <c r="B317" s="24"/>
      <c r="C317" s="57"/>
      <c r="D317" s="57"/>
      <c r="E317" s="57"/>
      <c r="F317" s="57"/>
      <c r="G317" s="57"/>
      <c r="H317" s="57"/>
      <c r="I317" s="57"/>
      <c r="J317" s="57"/>
      <c r="K317" s="57"/>
      <c r="L317" s="57"/>
      <c r="M317" s="57"/>
      <c r="N317" s="57"/>
      <c r="O317" s="57"/>
      <c r="P317" s="57"/>
      <c r="Q317" s="57"/>
      <c r="R317" s="57"/>
      <c r="S317" s="57"/>
      <c r="T317" s="57"/>
      <c r="U317" s="77"/>
      <c r="V317" s="24"/>
      <c r="Y317" s="24"/>
      <c r="Z317" s="24"/>
      <c r="AA317" s="24"/>
      <c r="AB317" s="24"/>
      <c r="AC317" s="24"/>
    </row>
    <row r="318" spans="1:29" s="169" customFormat="1">
      <c r="A318" s="24"/>
      <c r="B318" s="24"/>
      <c r="C318" s="57"/>
      <c r="D318" s="57"/>
      <c r="E318" s="57"/>
      <c r="F318" s="57"/>
      <c r="G318" s="57"/>
      <c r="H318" s="57"/>
      <c r="I318" s="57"/>
      <c r="J318" s="57"/>
      <c r="K318" s="57"/>
      <c r="L318" s="57"/>
      <c r="M318" s="57"/>
      <c r="N318" s="57"/>
      <c r="O318" s="57"/>
      <c r="P318" s="57"/>
      <c r="Q318" s="57"/>
      <c r="R318" s="57"/>
      <c r="S318" s="57"/>
      <c r="T318" s="57"/>
      <c r="U318" s="77"/>
      <c r="V318" s="24"/>
      <c r="Y318" s="24"/>
      <c r="Z318" s="24"/>
      <c r="AA318" s="24"/>
      <c r="AB318" s="24"/>
      <c r="AC318" s="24"/>
    </row>
    <row r="319" spans="1:29" s="169" customFormat="1">
      <c r="A319" s="24"/>
      <c r="B319" s="24"/>
      <c r="C319" s="57"/>
      <c r="D319" s="57"/>
      <c r="E319" s="57"/>
      <c r="F319" s="57"/>
      <c r="G319" s="57"/>
      <c r="H319" s="57"/>
      <c r="I319" s="57"/>
      <c r="J319" s="57"/>
      <c r="K319" s="57"/>
      <c r="L319" s="57"/>
      <c r="M319" s="57"/>
      <c r="N319" s="57"/>
      <c r="O319" s="57"/>
      <c r="P319" s="57"/>
      <c r="Q319" s="57"/>
      <c r="R319" s="57"/>
      <c r="S319" s="57"/>
      <c r="T319" s="57"/>
      <c r="U319" s="77"/>
      <c r="V319" s="24"/>
      <c r="Y319" s="24"/>
      <c r="Z319" s="24"/>
      <c r="AA319" s="24"/>
      <c r="AB319" s="24"/>
      <c r="AC319" s="24"/>
    </row>
    <row r="320" spans="1:29" s="169" customFormat="1">
      <c r="A320" s="24"/>
      <c r="B320" s="24"/>
      <c r="C320" s="57"/>
      <c r="D320" s="57"/>
      <c r="E320" s="57"/>
      <c r="F320" s="57"/>
      <c r="G320" s="57"/>
      <c r="H320" s="57"/>
      <c r="I320" s="57"/>
      <c r="J320" s="57"/>
      <c r="K320" s="57"/>
      <c r="L320" s="57"/>
      <c r="M320" s="57"/>
      <c r="N320" s="57"/>
      <c r="O320" s="57"/>
      <c r="P320" s="57"/>
      <c r="Q320" s="57"/>
      <c r="R320" s="57"/>
      <c r="S320" s="57"/>
      <c r="T320" s="57"/>
      <c r="U320" s="77"/>
      <c r="V320" s="24"/>
      <c r="Y320" s="24"/>
      <c r="Z320" s="24"/>
      <c r="AA320" s="24"/>
      <c r="AB320" s="24"/>
      <c r="AC320" s="24"/>
    </row>
    <row r="321" spans="1:29" s="169" customFormat="1">
      <c r="A321" s="24"/>
      <c r="B321" s="24"/>
      <c r="C321" s="57"/>
      <c r="D321" s="57"/>
      <c r="E321" s="57"/>
      <c r="F321" s="57"/>
      <c r="G321" s="57"/>
      <c r="H321" s="57"/>
      <c r="I321" s="57"/>
      <c r="J321" s="57"/>
      <c r="K321" s="57"/>
      <c r="L321" s="57"/>
      <c r="M321" s="57"/>
      <c r="N321" s="57"/>
      <c r="O321" s="57"/>
      <c r="P321" s="57"/>
      <c r="Q321" s="57"/>
      <c r="R321" s="57"/>
      <c r="S321" s="57"/>
      <c r="T321" s="57"/>
      <c r="U321" s="77"/>
      <c r="V321" s="24"/>
      <c r="Y321" s="24"/>
      <c r="Z321" s="24"/>
      <c r="AA321" s="24"/>
      <c r="AB321" s="24"/>
      <c r="AC321" s="24"/>
    </row>
    <row r="322" spans="1:29" s="169" customFormat="1">
      <c r="A322" s="24"/>
      <c r="B322" s="24"/>
      <c r="C322" s="57"/>
      <c r="D322" s="57"/>
      <c r="E322" s="57"/>
      <c r="F322" s="57"/>
      <c r="G322" s="57"/>
      <c r="H322" s="57"/>
      <c r="I322" s="57"/>
      <c r="J322" s="57"/>
      <c r="K322" s="57"/>
      <c r="L322" s="57"/>
      <c r="M322" s="57"/>
      <c r="N322" s="57"/>
      <c r="O322" s="57"/>
      <c r="P322" s="57"/>
      <c r="Q322" s="57"/>
      <c r="R322" s="57"/>
      <c r="S322" s="57"/>
      <c r="T322" s="57"/>
      <c r="U322" s="77"/>
      <c r="V322" s="24"/>
      <c r="Y322" s="24"/>
      <c r="Z322" s="24"/>
      <c r="AA322" s="24"/>
      <c r="AB322" s="24"/>
      <c r="AC322" s="24"/>
    </row>
    <row r="323" spans="1:29" s="169" customFormat="1">
      <c r="A323" s="24"/>
      <c r="B323" s="24"/>
      <c r="C323" s="57"/>
      <c r="D323" s="57"/>
      <c r="E323" s="57"/>
      <c r="F323" s="57"/>
      <c r="G323" s="57"/>
      <c r="H323" s="57"/>
      <c r="I323" s="57"/>
      <c r="J323" s="57"/>
      <c r="K323" s="57"/>
      <c r="L323" s="57"/>
      <c r="M323" s="57"/>
      <c r="N323" s="57"/>
      <c r="O323" s="57"/>
      <c r="P323" s="57"/>
      <c r="Q323" s="57"/>
      <c r="R323" s="57"/>
      <c r="S323" s="57"/>
      <c r="T323" s="57"/>
      <c r="U323" s="77"/>
      <c r="V323" s="24"/>
      <c r="Y323" s="24"/>
      <c r="Z323" s="24"/>
      <c r="AA323" s="24"/>
      <c r="AB323" s="24"/>
      <c r="AC323" s="24"/>
    </row>
    <row r="324" spans="1:29" s="169" customFormat="1">
      <c r="A324" s="24"/>
      <c r="B324" s="24"/>
      <c r="C324" s="57"/>
      <c r="D324" s="57"/>
      <c r="E324" s="57"/>
      <c r="F324" s="57"/>
      <c r="G324" s="57"/>
      <c r="H324" s="57"/>
      <c r="I324" s="57"/>
      <c r="J324" s="57"/>
      <c r="K324" s="57"/>
      <c r="L324" s="57"/>
      <c r="M324" s="57"/>
      <c r="N324" s="57"/>
      <c r="O324" s="57"/>
      <c r="P324" s="57"/>
      <c r="Q324" s="57"/>
      <c r="R324" s="57"/>
      <c r="S324" s="57"/>
      <c r="T324" s="57"/>
      <c r="U324" s="77"/>
      <c r="V324" s="24"/>
      <c r="Y324" s="24"/>
      <c r="Z324" s="24"/>
      <c r="AA324" s="24"/>
      <c r="AB324" s="24"/>
      <c r="AC324" s="24"/>
    </row>
    <row r="325" spans="1:29" s="169" customFormat="1">
      <c r="A325" s="24"/>
      <c r="B325" s="24"/>
      <c r="C325" s="57"/>
      <c r="D325" s="57"/>
      <c r="E325" s="57"/>
      <c r="F325" s="57"/>
      <c r="G325" s="57"/>
      <c r="H325" s="57"/>
      <c r="I325" s="57"/>
      <c r="J325" s="57"/>
      <c r="K325" s="57"/>
      <c r="L325" s="57"/>
      <c r="M325" s="57"/>
      <c r="N325" s="57"/>
      <c r="O325" s="57"/>
      <c r="P325" s="57"/>
      <c r="Q325" s="57"/>
      <c r="R325" s="57"/>
      <c r="S325" s="57"/>
      <c r="T325" s="57"/>
      <c r="U325" s="77"/>
      <c r="V325" s="24"/>
      <c r="Y325" s="24"/>
      <c r="Z325" s="24"/>
      <c r="AA325" s="24"/>
      <c r="AB325" s="24"/>
      <c r="AC325" s="24"/>
    </row>
    <row r="326" spans="1:29" s="169" customFormat="1">
      <c r="A326" s="24"/>
      <c r="B326" s="24"/>
      <c r="C326" s="57"/>
      <c r="D326" s="57"/>
      <c r="E326" s="57"/>
      <c r="F326" s="57"/>
      <c r="G326" s="57"/>
      <c r="H326" s="57"/>
      <c r="I326" s="57"/>
      <c r="J326" s="57"/>
      <c r="K326" s="57"/>
      <c r="L326" s="57"/>
      <c r="M326" s="57"/>
      <c r="N326" s="57"/>
      <c r="O326" s="57"/>
      <c r="P326" s="57"/>
      <c r="Q326" s="57"/>
      <c r="R326" s="57"/>
      <c r="S326" s="57"/>
      <c r="T326" s="57"/>
      <c r="U326" s="77"/>
      <c r="V326" s="24"/>
      <c r="Y326" s="24"/>
      <c r="Z326" s="24"/>
      <c r="AA326" s="24"/>
      <c r="AB326" s="24"/>
      <c r="AC326" s="24"/>
    </row>
    <row r="327" spans="1:29" s="169" customFormat="1">
      <c r="A327" s="24"/>
      <c r="B327" s="24"/>
      <c r="C327" s="57"/>
      <c r="D327" s="57"/>
      <c r="E327" s="57"/>
      <c r="F327" s="57"/>
      <c r="G327" s="57"/>
      <c r="H327" s="57"/>
      <c r="I327" s="57"/>
      <c r="J327" s="57"/>
      <c r="K327" s="57"/>
      <c r="L327" s="57"/>
      <c r="M327" s="57"/>
      <c r="N327" s="57"/>
      <c r="O327" s="57"/>
      <c r="P327" s="57"/>
      <c r="Q327" s="57"/>
      <c r="R327" s="57"/>
      <c r="S327" s="57"/>
      <c r="T327" s="57"/>
      <c r="U327" s="77"/>
      <c r="V327" s="24"/>
      <c r="Y327" s="24"/>
      <c r="Z327" s="24"/>
      <c r="AA327" s="24"/>
      <c r="AB327" s="24"/>
      <c r="AC327" s="24"/>
    </row>
    <row r="328" spans="1:29" s="169" customFormat="1">
      <c r="A328" s="24"/>
      <c r="B328" s="24"/>
      <c r="C328" s="57"/>
      <c r="D328" s="57"/>
      <c r="E328" s="57"/>
      <c r="F328" s="57"/>
      <c r="G328" s="57"/>
      <c r="H328" s="57"/>
      <c r="I328" s="57"/>
      <c r="J328" s="57"/>
      <c r="K328" s="57"/>
      <c r="L328" s="57"/>
      <c r="M328" s="57"/>
      <c r="N328" s="57"/>
      <c r="O328" s="57"/>
      <c r="P328" s="57"/>
      <c r="Q328" s="57"/>
      <c r="R328" s="57"/>
      <c r="S328" s="57"/>
      <c r="T328" s="57"/>
      <c r="U328" s="77"/>
      <c r="V328" s="24"/>
      <c r="Y328" s="24"/>
      <c r="Z328" s="24"/>
      <c r="AA328" s="24"/>
      <c r="AB328" s="24"/>
      <c r="AC328" s="24"/>
    </row>
    <row r="329" spans="1:29" s="169" customFormat="1">
      <c r="A329" s="24"/>
      <c r="B329" s="24"/>
      <c r="C329" s="57"/>
      <c r="D329" s="57"/>
      <c r="E329" s="57"/>
      <c r="F329" s="57"/>
      <c r="G329" s="57"/>
      <c r="H329" s="57"/>
      <c r="I329" s="57"/>
      <c r="J329" s="57"/>
      <c r="K329" s="57"/>
      <c r="L329" s="57"/>
      <c r="M329" s="57"/>
      <c r="N329" s="57"/>
      <c r="O329" s="57"/>
      <c r="P329" s="57"/>
      <c r="Q329" s="57"/>
      <c r="R329" s="57"/>
      <c r="S329" s="57"/>
      <c r="T329" s="57"/>
      <c r="U329" s="77"/>
      <c r="V329" s="24"/>
      <c r="Y329" s="24"/>
      <c r="Z329" s="24"/>
      <c r="AA329" s="24"/>
      <c r="AB329" s="24"/>
      <c r="AC329" s="24"/>
    </row>
    <row r="330" spans="1:29" s="169" customFormat="1">
      <c r="A330" s="24"/>
      <c r="B330" s="24"/>
      <c r="C330" s="57"/>
      <c r="D330" s="57"/>
      <c r="E330" s="57"/>
      <c r="F330" s="57"/>
      <c r="G330" s="57"/>
      <c r="H330" s="57"/>
      <c r="I330" s="57"/>
      <c r="J330" s="57"/>
      <c r="K330" s="57"/>
      <c r="L330" s="57"/>
      <c r="M330" s="57"/>
      <c r="N330" s="57"/>
      <c r="O330" s="57"/>
      <c r="P330" s="57"/>
      <c r="Q330" s="57"/>
      <c r="R330" s="57"/>
      <c r="S330" s="57"/>
      <c r="T330" s="57"/>
      <c r="U330" s="77"/>
      <c r="V330" s="24"/>
      <c r="Y330" s="24"/>
      <c r="Z330" s="24"/>
      <c r="AA330" s="24"/>
      <c r="AB330" s="24"/>
      <c r="AC330" s="24"/>
    </row>
    <row r="331" spans="1:29" s="169" customFormat="1">
      <c r="A331" s="24"/>
      <c r="B331" s="24"/>
      <c r="C331" s="57"/>
      <c r="D331" s="57"/>
      <c r="E331" s="57"/>
      <c r="F331" s="57"/>
      <c r="G331" s="57"/>
      <c r="H331" s="57"/>
      <c r="I331" s="57"/>
      <c r="J331" s="57"/>
      <c r="K331" s="57"/>
      <c r="L331" s="57"/>
      <c r="M331" s="57"/>
      <c r="N331" s="57"/>
      <c r="O331" s="57"/>
      <c r="P331" s="57"/>
      <c r="Q331" s="57"/>
      <c r="R331" s="57"/>
      <c r="S331" s="57"/>
      <c r="T331" s="57"/>
      <c r="U331" s="77"/>
      <c r="V331" s="24"/>
      <c r="Y331" s="24"/>
      <c r="Z331" s="24"/>
      <c r="AA331" s="24"/>
      <c r="AB331" s="24"/>
      <c r="AC331" s="24"/>
    </row>
    <row r="332" spans="1:29" s="169" customFormat="1">
      <c r="A332" s="24"/>
      <c r="B332" s="24"/>
      <c r="C332" s="57"/>
      <c r="D332" s="57"/>
      <c r="E332" s="57"/>
      <c r="F332" s="57"/>
      <c r="G332" s="57"/>
      <c r="H332" s="57"/>
      <c r="I332" s="57"/>
      <c r="J332" s="57"/>
      <c r="K332" s="57"/>
      <c r="L332" s="57"/>
      <c r="M332" s="57"/>
      <c r="N332" s="57"/>
      <c r="O332" s="57"/>
      <c r="P332" s="57"/>
      <c r="Q332" s="57"/>
      <c r="R332" s="57"/>
      <c r="S332" s="57"/>
      <c r="T332" s="57"/>
      <c r="U332" s="77"/>
      <c r="V332" s="24"/>
      <c r="Y332" s="24"/>
      <c r="Z332" s="24"/>
      <c r="AA332" s="24"/>
      <c r="AB332" s="24"/>
      <c r="AC332" s="24"/>
    </row>
    <row r="333" spans="1:29" s="169" customFormat="1">
      <c r="A333" s="24"/>
      <c r="B333" s="24"/>
      <c r="C333" s="57"/>
      <c r="D333" s="57"/>
      <c r="E333" s="57"/>
      <c r="F333" s="57"/>
      <c r="G333" s="57"/>
      <c r="H333" s="57"/>
      <c r="I333" s="57"/>
      <c r="J333" s="57"/>
      <c r="K333" s="57"/>
      <c r="L333" s="57"/>
      <c r="M333" s="57"/>
      <c r="N333" s="57"/>
      <c r="O333" s="57"/>
      <c r="P333" s="57"/>
      <c r="Q333" s="57"/>
      <c r="R333" s="57"/>
      <c r="S333" s="57"/>
      <c r="T333" s="57"/>
      <c r="U333" s="77"/>
      <c r="V333" s="24"/>
      <c r="Y333" s="24"/>
      <c r="Z333" s="24"/>
      <c r="AA333" s="24"/>
      <c r="AB333" s="24"/>
      <c r="AC333" s="24"/>
    </row>
    <row r="334" spans="1:29" s="169" customFormat="1">
      <c r="A334" s="24"/>
      <c r="B334" s="24"/>
      <c r="C334" s="57"/>
      <c r="D334" s="57"/>
      <c r="E334" s="57"/>
      <c r="F334" s="57"/>
      <c r="G334" s="57"/>
      <c r="H334" s="57"/>
      <c r="I334" s="57"/>
      <c r="J334" s="57"/>
      <c r="K334" s="57"/>
      <c r="L334" s="57"/>
      <c r="M334" s="57"/>
      <c r="N334" s="57"/>
      <c r="O334" s="57"/>
      <c r="P334" s="57"/>
      <c r="Q334" s="57"/>
      <c r="R334" s="57"/>
      <c r="S334" s="57"/>
      <c r="T334" s="57"/>
      <c r="U334" s="77"/>
      <c r="V334" s="24"/>
      <c r="Y334" s="24"/>
      <c r="Z334" s="24"/>
      <c r="AA334" s="24"/>
      <c r="AB334" s="24"/>
      <c r="AC334" s="24"/>
    </row>
    <row r="335" spans="1:29" s="169" customFormat="1">
      <c r="A335" s="24"/>
      <c r="B335" s="24"/>
      <c r="C335" s="57"/>
      <c r="D335" s="57"/>
      <c r="E335" s="57"/>
      <c r="F335" s="57"/>
      <c r="G335" s="57"/>
      <c r="H335" s="57"/>
      <c r="I335" s="57"/>
      <c r="J335" s="57"/>
      <c r="K335" s="57"/>
      <c r="L335" s="57"/>
      <c r="M335" s="57"/>
      <c r="N335" s="57"/>
      <c r="O335" s="57"/>
      <c r="P335" s="57"/>
      <c r="Q335" s="57"/>
      <c r="R335" s="57"/>
      <c r="S335" s="57"/>
      <c r="T335" s="57"/>
      <c r="U335" s="77"/>
      <c r="V335" s="24"/>
      <c r="Y335" s="24"/>
      <c r="Z335" s="24"/>
      <c r="AA335" s="24"/>
      <c r="AB335" s="24"/>
      <c r="AC335" s="24"/>
    </row>
    <row r="336" spans="1:29" s="169" customFormat="1">
      <c r="A336" s="24"/>
      <c r="B336" s="24"/>
      <c r="C336" s="57"/>
      <c r="D336" s="57"/>
      <c r="E336" s="57"/>
      <c r="F336" s="57"/>
      <c r="G336" s="57"/>
      <c r="H336" s="57"/>
      <c r="I336" s="57"/>
      <c r="J336" s="57"/>
      <c r="K336" s="57"/>
      <c r="L336" s="57"/>
      <c r="M336" s="57"/>
      <c r="N336" s="57"/>
      <c r="O336" s="57"/>
      <c r="P336" s="57"/>
      <c r="Q336" s="57"/>
      <c r="R336" s="57"/>
      <c r="S336" s="57"/>
      <c r="T336" s="57"/>
      <c r="U336" s="77"/>
      <c r="V336" s="24"/>
      <c r="Y336" s="24"/>
      <c r="Z336" s="24"/>
      <c r="AA336" s="24"/>
      <c r="AB336" s="24"/>
      <c r="AC336" s="24"/>
    </row>
    <row r="337" spans="1:29" s="169" customFormat="1">
      <c r="A337" s="24"/>
      <c r="B337" s="24"/>
      <c r="C337" s="57"/>
      <c r="D337" s="57"/>
      <c r="E337" s="57"/>
      <c r="F337" s="57"/>
      <c r="G337" s="57"/>
      <c r="H337" s="57"/>
      <c r="I337" s="57"/>
      <c r="J337" s="57"/>
      <c r="K337" s="57"/>
      <c r="L337" s="57"/>
      <c r="M337" s="57"/>
      <c r="N337" s="57"/>
      <c r="O337" s="57"/>
      <c r="P337" s="57"/>
      <c r="Q337" s="57"/>
      <c r="R337" s="57"/>
      <c r="S337" s="57"/>
      <c r="T337" s="57"/>
      <c r="U337" s="77"/>
      <c r="V337" s="24"/>
      <c r="Y337" s="24"/>
      <c r="Z337" s="24"/>
      <c r="AA337" s="24"/>
      <c r="AB337" s="24"/>
      <c r="AC337" s="24"/>
    </row>
    <row r="338" spans="1:29" s="169" customFormat="1">
      <c r="A338" s="24"/>
      <c r="B338" s="24"/>
      <c r="C338" s="57"/>
      <c r="D338" s="57"/>
      <c r="E338" s="57"/>
      <c r="F338" s="57"/>
      <c r="G338" s="57"/>
      <c r="H338" s="57"/>
      <c r="I338" s="57"/>
      <c r="J338" s="57"/>
      <c r="K338" s="57"/>
      <c r="L338" s="57"/>
      <c r="M338" s="57"/>
      <c r="N338" s="57"/>
      <c r="O338" s="57"/>
      <c r="P338" s="57"/>
      <c r="Q338" s="57"/>
      <c r="R338" s="57"/>
      <c r="S338" s="57"/>
      <c r="T338" s="57"/>
      <c r="U338" s="77"/>
      <c r="V338" s="24"/>
      <c r="Y338" s="24"/>
      <c r="Z338" s="24"/>
      <c r="AA338" s="24"/>
      <c r="AB338" s="24"/>
      <c r="AC338" s="24"/>
    </row>
    <row r="339" spans="1:29" s="169" customFormat="1">
      <c r="A339" s="24"/>
      <c r="B339" s="24"/>
      <c r="C339" s="57"/>
      <c r="D339" s="57"/>
      <c r="E339" s="57"/>
      <c r="F339" s="57"/>
      <c r="G339" s="57"/>
      <c r="H339" s="57"/>
      <c r="I339" s="57"/>
      <c r="J339" s="57"/>
      <c r="K339" s="57"/>
      <c r="L339" s="57"/>
      <c r="M339" s="57"/>
      <c r="N339" s="57"/>
      <c r="O339" s="57"/>
      <c r="P339" s="57"/>
      <c r="Q339" s="57"/>
      <c r="R339" s="57"/>
      <c r="S339" s="57"/>
      <c r="T339" s="57"/>
      <c r="U339" s="77"/>
      <c r="V339" s="24"/>
      <c r="Y339" s="24"/>
      <c r="Z339" s="24"/>
      <c r="AA339" s="24"/>
      <c r="AB339" s="24"/>
      <c r="AC339" s="24"/>
    </row>
    <row r="340" spans="1:29" s="169" customFormat="1">
      <c r="A340" s="24"/>
      <c r="B340" s="24"/>
      <c r="C340" s="57"/>
      <c r="D340" s="57"/>
      <c r="E340" s="57"/>
      <c r="F340" s="57"/>
      <c r="G340" s="57"/>
      <c r="H340" s="57"/>
      <c r="I340" s="57"/>
      <c r="J340" s="57"/>
      <c r="K340" s="57"/>
      <c r="L340" s="57"/>
      <c r="M340" s="57"/>
      <c r="N340" s="57"/>
      <c r="O340" s="57"/>
      <c r="P340" s="57"/>
      <c r="Q340" s="57"/>
      <c r="R340" s="57"/>
      <c r="S340" s="57"/>
      <c r="T340" s="57"/>
      <c r="U340" s="77"/>
      <c r="V340" s="24"/>
      <c r="Y340" s="24"/>
      <c r="Z340" s="24"/>
      <c r="AA340" s="24"/>
      <c r="AB340" s="24"/>
      <c r="AC340" s="24"/>
    </row>
    <row r="341" spans="1:29" s="169" customFormat="1">
      <c r="A341" s="24"/>
      <c r="B341" s="24"/>
      <c r="C341" s="57"/>
      <c r="D341" s="57"/>
      <c r="E341" s="57"/>
      <c r="F341" s="57"/>
      <c r="G341" s="57"/>
      <c r="H341" s="57"/>
      <c r="I341" s="57"/>
      <c r="J341" s="57"/>
      <c r="K341" s="57"/>
      <c r="L341" s="57"/>
      <c r="M341" s="57"/>
      <c r="N341" s="57"/>
      <c r="O341" s="57"/>
      <c r="P341" s="57"/>
      <c r="Q341" s="57"/>
      <c r="R341" s="57"/>
      <c r="S341" s="57"/>
      <c r="T341" s="57"/>
      <c r="U341" s="77"/>
      <c r="V341" s="24"/>
      <c r="Y341" s="24"/>
      <c r="Z341" s="24"/>
      <c r="AA341" s="24"/>
      <c r="AB341" s="24"/>
      <c r="AC341" s="24"/>
    </row>
    <row r="342" spans="1:29" s="169" customFormat="1">
      <c r="A342" s="24"/>
      <c r="B342" s="24"/>
      <c r="C342" s="57"/>
      <c r="D342" s="57"/>
      <c r="E342" s="57"/>
      <c r="F342" s="57"/>
      <c r="G342" s="57"/>
      <c r="H342" s="57"/>
      <c r="I342" s="57"/>
      <c r="J342" s="57"/>
      <c r="K342" s="57"/>
      <c r="L342" s="57"/>
      <c r="M342" s="57"/>
      <c r="N342" s="57"/>
      <c r="O342" s="57"/>
      <c r="P342" s="57"/>
      <c r="Q342" s="57"/>
      <c r="R342" s="57"/>
      <c r="S342" s="57"/>
      <c r="T342" s="57"/>
      <c r="U342" s="77"/>
      <c r="V342" s="24"/>
      <c r="Y342" s="24"/>
      <c r="Z342" s="24"/>
      <c r="AA342" s="24"/>
      <c r="AB342" s="24"/>
      <c r="AC342" s="24"/>
    </row>
    <row r="343" spans="1:29" s="169" customFormat="1">
      <c r="A343" s="24"/>
      <c r="B343" s="24"/>
      <c r="C343" s="57"/>
      <c r="D343" s="57"/>
      <c r="E343" s="57"/>
      <c r="F343" s="57"/>
      <c r="G343" s="57"/>
      <c r="H343" s="57"/>
      <c r="I343" s="57"/>
      <c r="J343" s="57"/>
      <c r="K343" s="57"/>
      <c r="L343" s="57"/>
      <c r="M343" s="57"/>
      <c r="N343" s="57"/>
      <c r="O343" s="57"/>
      <c r="P343" s="57"/>
      <c r="Q343" s="57"/>
      <c r="R343" s="57"/>
      <c r="S343" s="57"/>
      <c r="T343" s="57"/>
      <c r="U343" s="77"/>
      <c r="V343" s="24"/>
      <c r="Y343" s="24"/>
      <c r="Z343" s="24"/>
      <c r="AA343" s="24"/>
      <c r="AB343" s="24"/>
      <c r="AC343" s="24"/>
    </row>
    <row r="344" spans="1:29" s="169" customFormat="1">
      <c r="A344" s="24"/>
      <c r="B344" s="24"/>
      <c r="C344" s="57"/>
      <c r="D344" s="57"/>
      <c r="E344" s="57"/>
      <c r="F344" s="57"/>
      <c r="G344" s="57"/>
      <c r="H344" s="57"/>
      <c r="I344" s="57"/>
      <c r="J344" s="57"/>
      <c r="K344" s="57"/>
      <c r="L344" s="57"/>
      <c r="M344" s="57"/>
      <c r="N344" s="57"/>
      <c r="O344" s="57"/>
      <c r="P344" s="57"/>
      <c r="Q344" s="57"/>
      <c r="R344" s="57"/>
      <c r="S344" s="57"/>
      <c r="T344" s="57"/>
      <c r="U344" s="77"/>
      <c r="V344" s="24"/>
      <c r="Y344" s="24"/>
      <c r="Z344" s="24"/>
      <c r="AA344" s="24"/>
      <c r="AB344" s="24"/>
      <c r="AC344" s="24"/>
    </row>
    <row r="345" spans="1:29" s="169" customFormat="1">
      <c r="A345" s="24"/>
      <c r="B345" s="24"/>
      <c r="C345" s="57"/>
      <c r="D345" s="57"/>
      <c r="E345" s="57"/>
      <c r="F345" s="57"/>
      <c r="G345" s="57"/>
      <c r="H345" s="57"/>
      <c r="I345" s="57"/>
      <c r="J345" s="57"/>
      <c r="K345" s="57"/>
      <c r="L345" s="57"/>
      <c r="M345" s="57"/>
      <c r="N345" s="57"/>
      <c r="O345" s="57"/>
      <c r="P345" s="57"/>
      <c r="Q345" s="57"/>
      <c r="R345" s="57"/>
      <c r="S345" s="57"/>
      <c r="T345" s="57"/>
      <c r="U345" s="77"/>
      <c r="V345" s="24"/>
      <c r="Y345" s="24"/>
      <c r="Z345" s="24"/>
      <c r="AA345" s="24"/>
      <c r="AB345" s="24"/>
      <c r="AC345" s="24"/>
    </row>
    <row r="346" spans="1:29" s="169" customFormat="1">
      <c r="A346" s="24"/>
      <c r="B346" s="24"/>
      <c r="C346" s="57"/>
      <c r="D346" s="57"/>
      <c r="E346" s="57"/>
      <c r="F346" s="57"/>
      <c r="G346" s="57"/>
      <c r="H346" s="57"/>
      <c r="I346" s="57"/>
      <c r="J346" s="57"/>
      <c r="K346" s="57"/>
      <c r="L346" s="57"/>
      <c r="M346" s="57"/>
      <c r="N346" s="57"/>
      <c r="O346" s="57"/>
      <c r="P346" s="57"/>
      <c r="Q346" s="57"/>
      <c r="R346" s="57"/>
      <c r="S346" s="57"/>
      <c r="T346" s="57"/>
      <c r="U346" s="77"/>
      <c r="V346" s="24"/>
      <c r="Y346" s="24"/>
      <c r="Z346" s="24"/>
      <c r="AA346" s="24"/>
      <c r="AB346" s="24"/>
      <c r="AC346" s="24"/>
    </row>
    <row r="347" spans="1:29" s="169" customFormat="1">
      <c r="A347" s="24"/>
      <c r="B347" s="24"/>
      <c r="C347" s="57"/>
      <c r="D347" s="57"/>
      <c r="E347" s="57"/>
      <c r="F347" s="57"/>
      <c r="G347" s="57"/>
      <c r="H347" s="57"/>
      <c r="I347" s="57"/>
      <c r="J347" s="57"/>
      <c r="K347" s="57"/>
      <c r="L347" s="57"/>
      <c r="M347" s="57"/>
      <c r="N347" s="57"/>
      <c r="O347" s="57"/>
      <c r="P347" s="57"/>
      <c r="Q347" s="57"/>
      <c r="R347" s="57"/>
      <c r="S347" s="57"/>
      <c r="T347" s="57"/>
      <c r="U347" s="77"/>
      <c r="V347" s="24"/>
      <c r="Y347" s="24"/>
      <c r="Z347" s="24"/>
      <c r="AA347" s="24"/>
      <c r="AB347" s="24"/>
      <c r="AC347" s="24"/>
    </row>
    <row r="348" spans="1:29" s="169" customFormat="1">
      <c r="A348" s="24"/>
      <c r="B348" s="24"/>
      <c r="C348" s="57"/>
      <c r="D348" s="57"/>
      <c r="E348" s="57"/>
      <c r="F348" s="57"/>
      <c r="G348" s="57"/>
      <c r="H348" s="57"/>
      <c r="I348" s="57"/>
      <c r="J348" s="57"/>
      <c r="K348" s="57"/>
      <c r="L348" s="57"/>
      <c r="M348" s="57"/>
      <c r="N348" s="57"/>
      <c r="O348" s="57"/>
      <c r="P348" s="57"/>
      <c r="Q348" s="57"/>
      <c r="R348" s="57"/>
      <c r="S348" s="57"/>
      <c r="T348" s="57"/>
      <c r="U348" s="77"/>
      <c r="V348" s="24"/>
      <c r="Y348" s="24"/>
      <c r="Z348" s="24"/>
      <c r="AA348" s="24"/>
      <c r="AB348" s="24"/>
      <c r="AC348" s="24"/>
    </row>
    <row r="349" spans="1:29" s="169" customFormat="1">
      <c r="A349" s="24"/>
      <c r="B349" s="24"/>
      <c r="C349" s="57"/>
      <c r="D349" s="57"/>
      <c r="E349" s="57"/>
      <c r="F349" s="57"/>
      <c r="G349" s="57"/>
      <c r="H349" s="57"/>
      <c r="I349" s="57"/>
      <c r="J349" s="57"/>
      <c r="K349" s="57"/>
      <c r="L349" s="57"/>
      <c r="M349" s="57"/>
      <c r="N349" s="57"/>
      <c r="O349" s="57"/>
      <c r="P349" s="57"/>
      <c r="Q349" s="57"/>
      <c r="R349" s="57"/>
      <c r="S349" s="57"/>
      <c r="T349" s="57"/>
      <c r="U349" s="77"/>
      <c r="V349" s="24"/>
      <c r="Y349" s="24"/>
      <c r="Z349" s="24"/>
      <c r="AA349" s="24"/>
      <c r="AB349" s="24"/>
      <c r="AC349" s="24"/>
    </row>
    <row r="350" spans="1:29" s="169" customFormat="1">
      <c r="A350" s="24"/>
      <c r="B350" s="24"/>
      <c r="C350" s="57"/>
      <c r="D350" s="57"/>
      <c r="E350" s="57"/>
      <c r="F350" s="57"/>
      <c r="G350" s="57"/>
      <c r="H350" s="57"/>
      <c r="I350" s="57"/>
      <c r="J350" s="57"/>
      <c r="K350" s="57"/>
      <c r="L350" s="57"/>
      <c r="M350" s="57"/>
      <c r="N350" s="57"/>
      <c r="O350" s="57"/>
      <c r="P350" s="57"/>
      <c r="Q350" s="57"/>
      <c r="R350" s="57"/>
      <c r="S350" s="57"/>
      <c r="T350" s="57"/>
      <c r="U350" s="77"/>
      <c r="V350" s="24"/>
      <c r="Y350" s="24"/>
      <c r="Z350" s="24"/>
      <c r="AA350" s="24"/>
      <c r="AB350" s="24"/>
      <c r="AC350" s="24"/>
    </row>
    <row r="351" spans="1:29" s="169" customFormat="1">
      <c r="A351" s="24"/>
      <c r="B351" s="24"/>
      <c r="C351" s="57"/>
      <c r="D351" s="57"/>
      <c r="E351" s="57"/>
      <c r="F351" s="57"/>
      <c r="G351" s="57"/>
      <c r="H351" s="57"/>
      <c r="I351" s="57"/>
      <c r="J351" s="57"/>
      <c r="K351" s="57"/>
      <c r="L351" s="57"/>
      <c r="M351" s="57"/>
      <c r="N351" s="57"/>
      <c r="O351" s="57"/>
      <c r="P351" s="57"/>
      <c r="Q351" s="57"/>
      <c r="R351" s="57"/>
      <c r="S351" s="57"/>
      <c r="T351" s="57"/>
      <c r="U351" s="77"/>
      <c r="V351" s="24"/>
      <c r="Y351" s="24"/>
      <c r="Z351" s="24"/>
      <c r="AA351" s="24"/>
      <c r="AB351" s="24"/>
      <c r="AC351" s="24"/>
    </row>
    <row r="352" spans="1:29" s="169" customFormat="1">
      <c r="A352" s="24"/>
      <c r="B352" s="24"/>
      <c r="C352" s="57"/>
      <c r="D352" s="57"/>
      <c r="E352" s="57"/>
      <c r="F352" s="57"/>
      <c r="G352" s="57"/>
      <c r="H352" s="57"/>
      <c r="I352" s="57"/>
      <c r="J352" s="57"/>
      <c r="K352" s="57"/>
      <c r="L352" s="57"/>
      <c r="M352" s="57"/>
      <c r="N352" s="57"/>
      <c r="O352" s="57"/>
      <c r="P352" s="57"/>
      <c r="Q352" s="57"/>
      <c r="R352" s="57"/>
      <c r="S352" s="57"/>
      <c r="T352" s="57"/>
      <c r="U352" s="77"/>
      <c r="V352" s="24"/>
      <c r="Y352" s="24"/>
      <c r="Z352" s="24"/>
      <c r="AA352" s="24"/>
      <c r="AB352" s="24"/>
      <c r="AC352" s="24"/>
    </row>
    <row r="353" spans="1:29" s="169" customFormat="1">
      <c r="A353" s="24"/>
      <c r="B353" s="24"/>
      <c r="C353" s="57"/>
      <c r="D353" s="57"/>
      <c r="E353" s="57"/>
      <c r="F353" s="57"/>
      <c r="G353" s="57"/>
      <c r="H353" s="57"/>
      <c r="I353" s="57"/>
      <c r="J353" s="57"/>
      <c r="K353" s="57"/>
      <c r="L353" s="57"/>
      <c r="M353" s="57"/>
      <c r="N353" s="57"/>
      <c r="O353" s="57"/>
      <c r="P353" s="57"/>
      <c r="Q353" s="57"/>
      <c r="R353" s="57"/>
      <c r="S353" s="57"/>
      <c r="T353" s="57"/>
      <c r="U353" s="77"/>
      <c r="V353" s="24"/>
      <c r="Y353" s="24"/>
      <c r="Z353" s="24"/>
      <c r="AA353" s="24"/>
      <c r="AB353" s="24"/>
      <c r="AC353" s="24"/>
    </row>
    <row r="354" spans="1:29" s="169" customFormat="1">
      <c r="A354" s="24"/>
      <c r="B354" s="24"/>
      <c r="C354" s="57"/>
      <c r="D354" s="57"/>
      <c r="E354" s="57"/>
      <c r="F354" s="57"/>
      <c r="G354" s="57"/>
      <c r="H354" s="57"/>
      <c r="I354" s="57"/>
      <c r="J354" s="57"/>
      <c r="K354" s="57"/>
      <c r="L354" s="57"/>
      <c r="M354" s="57"/>
      <c r="N354" s="57"/>
      <c r="O354" s="57"/>
      <c r="P354" s="57"/>
      <c r="Q354" s="57"/>
      <c r="R354" s="57"/>
      <c r="S354" s="57"/>
      <c r="T354" s="57"/>
      <c r="U354" s="77"/>
      <c r="V354" s="24"/>
      <c r="Y354" s="24"/>
      <c r="Z354" s="24"/>
      <c r="AA354" s="24"/>
      <c r="AB354" s="24"/>
      <c r="AC354" s="24"/>
    </row>
    <row r="355" spans="1:29" s="169" customFormat="1">
      <c r="A355" s="24"/>
      <c r="B355" s="24"/>
      <c r="C355" s="57"/>
      <c r="D355" s="57"/>
      <c r="E355" s="57"/>
      <c r="F355" s="57"/>
      <c r="G355" s="57"/>
      <c r="H355" s="57"/>
      <c r="I355" s="57"/>
      <c r="J355" s="57"/>
      <c r="K355" s="57"/>
      <c r="L355" s="57"/>
      <c r="M355" s="57"/>
      <c r="N355" s="57"/>
      <c r="O355" s="57"/>
      <c r="P355" s="57"/>
      <c r="Q355" s="57"/>
      <c r="R355" s="57"/>
      <c r="S355" s="57"/>
      <c r="T355" s="57"/>
      <c r="U355" s="77"/>
      <c r="V355" s="24"/>
      <c r="Y355" s="24"/>
      <c r="Z355" s="24"/>
      <c r="AA355" s="24"/>
      <c r="AB355" s="24"/>
      <c r="AC355" s="24"/>
    </row>
    <row r="356" spans="1:29" s="169" customFormat="1">
      <c r="A356" s="24"/>
      <c r="B356" s="24"/>
      <c r="C356" s="57"/>
      <c r="D356" s="57"/>
      <c r="E356" s="57"/>
      <c r="F356" s="57"/>
      <c r="G356" s="57"/>
      <c r="H356" s="57"/>
      <c r="I356" s="57"/>
      <c r="J356" s="57"/>
      <c r="K356" s="57"/>
      <c r="L356" s="57"/>
      <c r="M356" s="57"/>
      <c r="N356" s="57"/>
      <c r="O356" s="57"/>
      <c r="P356" s="57"/>
      <c r="Q356" s="57"/>
      <c r="R356" s="57"/>
      <c r="S356" s="57"/>
      <c r="T356" s="57"/>
      <c r="U356" s="77"/>
      <c r="V356" s="24"/>
      <c r="Y356" s="24"/>
      <c r="Z356" s="24"/>
      <c r="AA356" s="24"/>
      <c r="AB356" s="24"/>
      <c r="AC356" s="24"/>
    </row>
    <row r="357" spans="1:29" s="169" customFormat="1">
      <c r="A357" s="24"/>
      <c r="B357" s="24"/>
      <c r="C357" s="57"/>
      <c r="D357" s="57"/>
      <c r="E357" s="57"/>
      <c r="F357" s="57"/>
      <c r="G357" s="57"/>
      <c r="H357" s="57"/>
      <c r="I357" s="57"/>
      <c r="J357" s="57"/>
      <c r="K357" s="57"/>
      <c r="L357" s="57"/>
      <c r="M357" s="57"/>
      <c r="N357" s="57"/>
      <c r="O357" s="57"/>
      <c r="P357" s="57"/>
      <c r="Q357" s="57"/>
      <c r="R357" s="57"/>
      <c r="S357" s="57"/>
      <c r="T357" s="57"/>
      <c r="U357" s="77"/>
      <c r="V357" s="24"/>
      <c r="Y357" s="24"/>
      <c r="Z357" s="24"/>
      <c r="AA357" s="24"/>
      <c r="AB357" s="24"/>
      <c r="AC357" s="24"/>
    </row>
    <row r="358" spans="1:29" s="169" customFormat="1">
      <c r="A358" s="24"/>
      <c r="B358" s="24"/>
      <c r="C358" s="57"/>
      <c r="D358" s="57"/>
      <c r="E358" s="57"/>
      <c r="F358" s="57"/>
      <c r="G358" s="57"/>
      <c r="H358" s="57"/>
      <c r="I358" s="57"/>
      <c r="J358" s="57"/>
      <c r="K358" s="57"/>
      <c r="L358" s="57"/>
      <c r="M358" s="57"/>
      <c r="N358" s="57"/>
      <c r="O358" s="57"/>
      <c r="P358" s="57"/>
      <c r="Q358" s="57"/>
      <c r="R358" s="57"/>
      <c r="S358" s="57"/>
      <c r="T358" s="57"/>
      <c r="U358" s="77"/>
      <c r="V358" s="24"/>
      <c r="Y358" s="24"/>
      <c r="Z358" s="24"/>
      <c r="AA358" s="24"/>
      <c r="AB358" s="24"/>
      <c r="AC358" s="24"/>
    </row>
    <row r="359" spans="1:29" s="169" customFormat="1">
      <c r="A359" s="24"/>
      <c r="B359" s="24"/>
      <c r="C359" s="57"/>
      <c r="D359" s="57"/>
      <c r="E359" s="57"/>
      <c r="F359" s="57"/>
      <c r="G359" s="57"/>
      <c r="H359" s="57"/>
      <c r="I359" s="57"/>
      <c r="J359" s="57"/>
      <c r="K359" s="57"/>
      <c r="L359" s="57"/>
      <c r="M359" s="57"/>
      <c r="N359" s="57"/>
      <c r="O359" s="57"/>
      <c r="P359" s="57"/>
      <c r="Q359" s="57"/>
      <c r="R359" s="57"/>
      <c r="S359" s="57"/>
      <c r="T359" s="57"/>
      <c r="U359" s="77"/>
      <c r="V359" s="24"/>
      <c r="Y359" s="24"/>
      <c r="Z359" s="24"/>
      <c r="AA359" s="24"/>
      <c r="AB359" s="24"/>
      <c r="AC359" s="24"/>
    </row>
    <row r="360" spans="1:29" s="169" customFormat="1">
      <c r="A360" s="24"/>
      <c r="B360" s="24"/>
      <c r="C360" s="57"/>
      <c r="D360" s="57"/>
      <c r="E360" s="57"/>
      <c r="F360" s="57"/>
      <c r="G360" s="57"/>
      <c r="H360" s="57"/>
      <c r="I360" s="57"/>
      <c r="J360" s="57"/>
      <c r="K360" s="57"/>
      <c r="L360" s="57"/>
      <c r="M360" s="57"/>
      <c r="N360" s="57"/>
      <c r="O360" s="57"/>
      <c r="P360" s="57"/>
      <c r="Q360" s="57"/>
      <c r="R360" s="57"/>
      <c r="S360" s="57"/>
      <c r="T360" s="57"/>
      <c r="U360" s="77"/>
      <c r="V360" s="24"/>
      <c r="Y360" s="24"/>
      <c r="Z360" s="24"/>
      <c r="AA360" s="24"/>
      <c r="AB360" s="24"/>
      <c r="AC360" s="24"/>
    </row>
    <row r="361" spans="1:29" s="169" customFormat="1">
      <c r="A361" s="24"/>
      <c r="B361" s="24"/>
      <c r="C361" s="57"/>
      <c r="D361" s="57"/>
      <c r="E361" s="57"/>
      <c r="F361" s="57"/>
      <c r="G361" s="57"/>
      <c r="H361" s="57"/>
      <c r="I361" s="57"/>
      <c r="J361" s="57"/>
      <c r="K361" s="57"/>
      <c r="L361" s="57"/>
      <c r="M361" s="57"/>
      <c r="N361" s="57"/>
      <c r="O361" s="57"/>
      <c r="P361" s="57"/>
      <c r="Q361" s="57"/>
      <c r="R361" s="57"/>
      <c r="S361" s="57"/>
      <c r="T361" s="57"/>
      <c r="U361" s="77"/>
      <c r="V361" s="24"/>
      <c r="Y361" s="24"/>
      <c r="Z361" s="24"/>
      <c r="AA361" s="24"/>
      <c r="AB361" s="24"/>
      <c r="AC361" s="24"/>
    </row>
    <row r="362" spans="1:29" s="169" customFormat="1">
      <c r="A362" s="24"/>
      <c r="B362" s="24"/>
      <c r="C362" s="57"/>
      <c r="D362" s="57"/>
      <c r="E362" s="57"/>
      <c r="F362" s="57"/>
      <c r="G362" s="57"/>
      <c r="H362" s="57"/>
      <c r="I362" s="57"/>
      <c r="J362" s="57"/>
      <c r="K362" s="57"/>
      <c r="L362" s="57"/>
      <c r="M362" s="57"/>
      <c r="N362" s="57"/>
      <c r="O362" s="57"/>
      <c r="P362" s="57"/>
      <c r="Q362" s="57"/>
      <c r="R362" s="57"/>
      <c r="S362" s="57"/>
      <c r="T362" s="57"/>
      <c r="U362" s="77"/>
      <c r="V362" s="24"/>
      <c r="Y362" s="24"/>
      <c r="Z362" s="24"/>
      <c r="AA362" s="24"/>
      <c r="AB362" s="24"/>
      <c r="AC362" s="24"/>
    </row>
    <row r="363" spans="1:29" s="169" customFormat="1">
      <c r="A363" s="24"/>
      <c r="B363" s="24"/>
      <c r="C363" s="57"/>
      <c r="D363" s="57"/>
      <c r="E363" s="57"/>
      <c r="F363" s="57"/>
      <c r="G363" s="57"/>
      <c r="H363" s="57"/>
      <c r="I363" s="57"/>
      <c r="J363" s="57"/>
      <c r="K363" s="57"/>
      <c r="L363" s="57"/>
      <c r="M363" s="57"/>
      <c r="N363" s="57"/>
      <c r="O363" s="57"/>
      <c r="P363" s="57"/>
      <c r="Q363" s="57"/>
      <c r="R363" s="57"/>
      <c r="S363" s="57"/>
      <c r="T363" s="57"/>
      <c r="U363" s="77"/>
      <c r="V363" s="24"/>
      <c r="Y363" s="24"/>
      <c r="Z363" s="24"/>
      <c r="AA363" s="24"/>
      <c r="AB363" s="24"/>
      <c r="AC363" s="24"/>
    </row>
    <row r="364" spans="1:29" s="169" customFormat="1">
      <c r="A364" s="24"/>
      <c r="B364" s="24"/>
      <c r="C364" s="57"/>
      <c r="D364" s="57"/>
      <c r="E364" s="57"/>
      <c r="F364" s="57"/>
      <c r="G364" s="57"/>
      <c r="H364" s="57"/>
      <c r="I364" s="57"/>
      <c r="J364" s="57"/>
      <c r="K364" s="57"/>
      <c r="L364" s="57"/>
      <c r="M364" s="57"/>
      <c r="N364" s="57"/>
      <c r="O364" s="57"/>
      <c r="P364" s="57"/>
      <c r="Q364" s="57"/>
      <c r="R364" s="57"/>
      <c r="S364" s="57"/>
      <c r="T364" s="57"/>
      <c r="U364" s="77"/>
      <c r="V364" s="24"/>
      <c r="Y364" s="24"/>
      <c r="Z364" s="24"/>
      <c r="AA364" s="24"/>
      <c r="AB364" s="24"/>
      <c r="AC364" s="24"/>
    </row>
    <row r="365" spans="1:29" s="169" customFormat="1">
      <c r="A365" s="24"/>
      <c r="B365" s="24"/>
      <c r="C365" s="57"/>
      <c r="D365" s="57"/>
      <c r="E365" s="57"/>
      <c r="F365" s="57"/>
      <c r="G365" s="57"/>
      <c r="H365" s="57"/>
      <c r="I365" s="57"/>
      <c r="J365" s="57"/>
      <c r="K365" s="57"/>
      <c r="L365" s="57"/>
      <c r="M365" s="57"/>
      <c r="N365" s="57"/>
      <c r="O365" s="57"/>
      <c r="P365" s="57"/>
      <c r="Q365" s="57"/>
      <c r="R365" s="57"/>
      <c r="S365" s="57"/>
      <c r="T365" s="57"/>
      <c r="U365" s="77"/>
      <c r="V365" s="24"/>
      <c r="Y365" s="24"/>
      <c r="Z365" s="24"/>
      <c r="AA365" s="24"/>
      <c r="AB365" s="24"/>
      <c r="AC365" s="24"/>
    </row>
    <row r="366" spans="1:29" s="169" customFormat="1">
      <c r="A366" s="24"/>
      <c r="B366" s="24"/>
      <c r="C366" s="57"/>
      <c r="D366" s="57"/>
      <c r="E366" s="57"/>
      <c r="F366" s="57"/>
      <c r="G366" s="57"/>
      <c r="H366" s="57"/>
      <c r="I366" s="57"/>
      <c r="J366" s="57"/>
      <c r="K366" s="57"/>
      <c r="L366" s="57"/>
      <c r="M366" s="57"/>
      <c r="N366" s="57"/>
      <c r="O366" s="57"/>
      <c r="P366" s="57"/>
      <c r="Q366" s="57"/>
      <c r="R366" s="57"/>
      <c r="S366" s="57"/>
      <c r="T366" s="57"/>
      <c r="U366" s="77"/>
      <c r="V366" s="24"/>
      <c r="Y366" s="24"/>
      <c r="Z366" s="24"/>
      <c r="AA366" s="24"/>
      <c r="AB366" s="24"/>
      <c r="AC366" s="24"/>
    </row>
    <row r="367" spans="1:29" s="169" customFormat="1">
      <c r="A367" s="24"/>
      <c r="B367" s="24"/>
      <c r="C367" s="57"/>
      <c r="D367" s="57"/>
      <c r="E367" s="57"/>
      <c r="F367" s="57"/>
      <c r="G367" s="57"/>
      <c r="H367" s="57"/>
      <c r="I367" s="57"/>
      <c r="J367" s="57"/>
      <c r="K367" s="57"/>
      <c r="L367" s="57"/>
      <c r="M367" s="57"/>
      <c r="N367" s="57"/>
      <c r="O367" s="57"/>
      <c r="P367" s="57"/>
      <c r="Q367" s="57"/>
      <c r="R367" s="57"/>
      <c r="S367" s="57"/>
      <c r="T367" s="57"/>
      <c r="U367" s="77"/>
      <c r="V367" s="24"/>
      <c r="Y367" s="24"/>
      <c r="Z367" s="24"/>
      <c r="AA367" s="24"/>
      <c r="AB367" s="24"/>
      <c r="AC367" s="24"/>
    </row>
    <row r="368" spans="1:29" s="169" customFormat="1">
      <c r="A368" s="24"/>
      <c r="B368" s="24"/>
      <c r="C368" s="57"/>
      <c r="D368" s="57"/>
      <c r="E368" s="57"/>
      <c r="F368" s="57"/>
      <c r="G368" s="57"/>
      <c r="H368" s="57"/>
      <c r="I368" s="57"/>
      <c r="J368" s="57"/>
      <c r="K368" s="57"/>
      <c r="L368" s="57"/>
      <c r="M368" s="57"/>
      <c r="N368" s="57"/>
      <c r="O368" s="57"/>
      <c r="P368" s="57"/>
      <c r="Q368" s="57"/>
      <c r="R368" s="57"/>
      <c r="S368" s="57"/>
      <c r="T368" s="57"/>
      <c r="U368" s="77"/>
      <c r="V368" s="24"/>
      <c r="Y368" s="24"/>
      <c r="Z368" s="24"/>
      <c r="AA368" s="24"/>
      <c r="AB368" s="24"/>
      <c r="AC368" s="24"/>
    </row>
    <row r="369" spans="1:29" s="169" customFormat="1">
      <c r="A369" s="24"/>
      <c r="B369" s="24"/>
      <c r="C369" s="57"/>
      <c r="D369" s="57"/>
      <c r="E369" s="57"/>
      <c r="F369" s="57"/>
      <c r="G369" s="57"/>
      <c r="H369" s="57"/>
      <c r="I369" s="57"/>
      <c r="J369" s="57"/>
      <c r="K369" s="57"/>
      <c r="L369" s="57"/>
      <c r="M369" s="57"/>
      <c r="N369" s="57"/>
      <c r="O369" s="57"/>
      <c r="P369" s="57"/>
      <c r="Q369" s="57"/>
      <c r="R369" s="57"/>
      <c r="S369" s="57"/>
      <c r="T369" s="57"/>
      <c r="U369" s="77"/>
      <c r="V369" s="24"/>
      <c r="Y369" s="24"/>
      <c r="Z369" s="24"/>
      <c r="AA369" s="24"/>
      <c r="AB369" s="24"/>
      <c r="AC369" s="24"/>
    </row>
    <row r="370" spans="1:29" s="169" customFormat="1">
      <c r="A370" s="24"/>
      <c r="B370" s="24"/>
      <c r="C370" s="57"/>
      <c r="D370" s="57"/>
      <c r="E370" s="57"/>
      <c r="F370" s="57"/>
      <c r="G370" s="57"/>
      <c r="H370" s="57"/>
      <c r="I370" s="57"/>
      <c r="J370" s="57"/>
      <c r="K370" s="57"/>
      <c r="L370" s="57"/>
      <c r="M370" s="57"/>
      <c r="N370" s="57"/>
      <c r="O370" s="57"/>
      <c r="P370" s="57"/>
      <c r="Q370" s="57"/>
      <c r="R370" s="57"/>
      <c r="S370" s="57"/>
      <c r="T370" s="57"/>
      <c r="U370" s="77"/>
      <c r="V370" s="24"/>
      <c r="Y370" s="24"/>
      <c r="Z370" s="24"/>
      <c r="AA370" s="24"/>
      <c r="AB370" s="24"/>
      <c r="AC370" s="24"/>
    </row>
    <row r="371" spans="1:29" s="169" customFormat="1">
      <c r="A371" s="24"/>
      <c r="B371" s="24"/>
      <c r="C371" s="57"/>
      <c r="D371" s="57"/>
      <c r="E371" s="57"/>
      <c r="F371" s="57"/>
      <c r="G371" s="57"/>
      <c r="H371" s="57"/>
      <c r="I371" s="57"/>
      <c r="J371" s="57"/>
      <c r="K371" s="57"/>
      <c r="L371" s="57"/>
      <c r="M371" s="57"/>
      <c r="N371" s="57"/>
      <c r="O371" s="57"/>
      <c r="P371" s="57"/>
      <c r="Q371" s="57"/>
      <c r="R371" s="57"/>
      <c r="S371" s="57"/>
      <c r="T371" s="57"/>
      <c r="U371" s="77"/>
      <c r="V371" s="24"/>
      <c r="Y371" s="24"/>
      <c r="Z371" s="24"/>
      <c r="AA371" s="24"/>
      <c r="AB371" s="24"/>
      <c r="AC371" s="24"/>
    </row>
    <row r="372" spans="1:29" s="169" customFormat="1">
      <c r="A372" s="24"/>
      <c r="B372" s="24"/>
      <c r="C372" s="57"/>
      <c r="D372" s="57"/>
      <c r="E372" s="57"/>
      <c r="F372" s="57"/>
      <c r="G372" s="57"/>
      <c r="H372" s="57"/>
      <c r="I372" s="57"/>
      <c r="J372" s="57"/>
      <c r="K372" s="57"/>
      <c r="L372" s="57"/>
      <c r="M372" s="57"/>
      <c r="N372" s="57"/>
      <c r="O372" s="57"/>
      <c r="P372" s="57"/>
      <c r="Q372" s="57"/>
      <c r="R372" s="57"/>
      <c r="S372" s="57"/>
      <c r="T372" s="57"/>
      <c r="U372" s="77"/>
      <c r="V372" s="24"/>
      <c r="Y372" s="24"/>
      <c r="Z372" s="24"/>
      <c r="AA372" s="24"/>
      <c r="AB372" s="24"/>
      <c r="AC372" s="24"/>
    </row>
    <row r="373" spans="1:29" s="169" customFormat="1">
      <c r="A373" s="24"/>
      <c r="B373" s="24"/>
      <c r="C373" s="57"/>
      <c r="D373" s="57"/>
      <c r="E373" s="57"/>
      <c r="F373" s="57"/>
      <c r="G373" s="57"/>
      <c r="H373" s="57"/>
      <c r="I373" s="57"/>
      <c r="J373" s="57"/>
      <c r="K373" s="57"/>
      <c r="L373" s="57"/>
      <c r="M373" s="57"/>
      <c r="N373" s="57"/>
      <c r="O373" s="57"/>
      <c r="P373" s="57"/>
      <c r="Q373" s="57"/>
      <c r="R373" s="57"/>
      <c r="S373" s="57"/>
      <c r="T373" s="57"/>
      <c r="U373" s="77"/>
      <c r="V373" s="24"/>
      <c r="Y373" s="24"/>
      <c r="Z373" s="24"/>
      <c r="AA373" s="24"/>
      <c r="AB373" s="24"/>
      <c r="AC373" s="24"/>
    </row>
    <row r="374" spans="1:29" s="169" customFormat="1">
      <c r="A374" s="24"/>
      <c r="B374" s="24"/>
      <c r="C374" s="57"/>
      <c r="D374" s="57"/>
      <c r="E374" s="57"/>
      <c r="F374" s="57"/>
      <c r="G374" s="57"/>
      <c r="H374" s="57"/>
      <c r="I374" s="57"/>
      <c r="J374" s="57"/>
      <c r="K374" s="57"/>
      <c r="L374" s="57"/>
      <c r="M374" s="57"/>
      <c r="N374" s="57"/>
      <c r="O374" s="57"/>
      <c r="P374" s="57"/>
      <c r="Q374" s="57"/>
      <c r="R374" s="57"/>
      <c r="S374" s="57"/>
      <c r="T374" s="57"/>
      <c r="U374" s="77"/>
      <c r="V374" s="24"/>
      <c r="Y374" s="24"/>
      <c r="Z374" s="24"/>
      <c r="AA374" s="24"/>
      <c r="AB374" s="24"/>
      <c r="AC374" s="24"/>
    </row>
    <row r="375" spans="1:29" s="169" customFormat="1">
      <c r="A375" s="24"/>
      <c r="B375" s="24"/>
      <c r="C375" s="57"/>
      <c r="D375" s="57"/>
      <c r="E375" s="57"/>
      <c r="F375" s="57"/>
      <c r="G375" s="57"/>
      <c r="H375" s="57"/>
      <c r="I375" s="57"/>
      <c r="J375" s="57"/>
      <c r="K375" s="57"/>
      <c r="L375" s="57"/>
      <c r="M375" s="57"/>
      <c r="N375" s="57"/>
      <c r="O375" s="57"/>
      <c r="P375" s="57"/>
      <c r="Q375" s="57"/>
      <c r="R375" s="57"/>
      <c r="S375" s="57"/>
      <c r="T375" s="57"/>
      <c r="U375" s="77"/>
      <c r="V375" s="24"/>
      <c r="Y375" s="24"/>
      <c r="Z375" s="24"/>
      <c r="AA375" s="24"/>
      <c r="AB375" s="24"/>
      <c r="AC375" s="24"/>
    </row>
    <row r="376" spans="1:29" s="169" customFormat="1">
      <c r="A376" s="24"/>
      <c r="B376" s="24"/>
      <c r="C376" s="57"/>
      <c r="D376" s="57"/>
      <c r="E376" s="57"/>
      <c r="F376" s="57"/>
      <c r="G376" s="57"/>
      <c r="H376" s="57"/>
      <c r="I376" s="57"/>
      <c r="J376" s="57"/>
      <c r="K376" s="57"/>
      <c r="L376" s="57"/>
      <c r="M376" s="57"/>
      <c r="N376" s="57"/>
      <c r="O376" s="57"/>
      <c r="P376" s="57"/>
      <c r="Q376" s="57"/>
      <c r="R376" s="57"/>
      <c r="S376" s="57"/>
      <c r="T376" s="57"/>
      <c r="U376" s="77"/>
      <c r="V376" s="24"/>
      <c r="Y376" s="24"/>
      <c r="Z376" s="24"/>
      <c r="AA376" s="24"/>
      <c r="AB376" s="24"/>
      <c r="AC376" s="24"/>
    </row>
    <row r="377" spans="1:29" s="169" customFormat="1">
      <c r="A377" s="24"/>
      <c r="B377" s="24"/>
      <c r="C377" s="57"/>
      <c r="D377" s="57"/>
      <c r="E377" s="57"/>
      <c r="F377" s="57"/>
      <c r="G377" s="57"/>
      <c r="H377" s="57"/>
      <c r="I377" s="57"/>
      <c r="J377" s="57"/>
      <c r="K377" s="57"/>
      <c r="L377" s="57"/>
      <c r="M377" s="57"/>
      <c r="N377" s="57"/>
      <c r="O377" s="57"/>
      <c r="P377" s="57"/>
      <c r="Q377" s="57"/>
      <c r="R377" s="57"/>
      <c r="S377" s="57"/>
      <c r="T377" s="57"/>
      <c r="U377" s="77"/>
      <c r="V377" s="24"/>
      <c r="Y377" s="24"/>
      <c r="Z377" s="24"/>
      <c r="AA377" s="24"/>
      <c r="AB377" s="24"/>
      <c r="AC377" s="24"/>
    </row>
    <row r="378" spans="1:29" s="169" customFormat="1">
      <c r="A378" s="24"/>
      <c r="B378" s="24"/>
      <c r="C378" s="57"/>
      <c r="D378" s="57"/>
      <c r="E378" s="57"/>
      <c r="F378" s="57"/>
      <c r="G378" s="57"/>
      <c r="H378" s="57"/>
      <c r="I378" s="57"/>
      <c r="J378" s="57"/>
      <c r="K378" s="57"/>
      <c r="L378" s="57"/>
      <c r="M378" s="57"/>
      <c r="N378" s="57"/>
      <c r="O378" s="57"/>
      <c r="P378" s="57"/>
      <c r="Q378" s="57"/>
      <c r="R378" s="57"/>
      <c r="S378" s="57"/>
      <c r="T378" s="57"/>
      <c r="U378" s="77"/>
      <c r="V378" s="24"/>
      <c r="Y378" s="24"/>
      <c r="Z378" s="24"/>
      <c r="AA378" s="24"/>
      <c r="AB378" s="24"/>
      <c r="AC378" s="24"/>
    </row>
    <row r="379" spans="1:29" s="169" customFormat="1">
      <c r="A379" s="24"/>
      <c r="B379" s="24"/>
      <c r="C379" s="57"/>
      <c r="D379" s="57"/>
      <c r="E379" s="57"/>
      <c r="F379" s="57"/>
      <c r="G379" s="57"/>
      <c r="H379" s="57"/>
      <c r="I379" s="57"/>
      <c r="J379" s="57"/>
      <c r="K379" s="57"/>
      <c r="L379" s="57"/>
      <c r="M379" s="57"/>
      <c r="N379" s="57"/>
      <c r="O379" s="57"/>
      <c r="P379" s="57"/>
      <c r="Q379" s="57"/>
      <c r="R379" s="57"/>
      <c r="S379" s="57"/>
      <c r="T379" s="57"/>
      <c r="U379" s="77"/>
      <c r="V379" s="24"/>
      <c r="Y379" s="24"/>
      <c r="Z379" s="24"/>
      <c r="AA379" s="24"/>
      <c r="AB379" s="24"/>
      <c r="AC379" s="24"/>
    </row>
    <row r="380" spans="1:29" s="169" customFormat="1">
      <c r="A380" s="24"/>
      <c r="B380" s="24"/>
      <c r="C380" s="57"/>
      <c r="D380" s="57"/>
      <c r="E380" s="57"/>
      <c r="F380" s="57"/>
      <c r="G380" s="57"/>
      <c r="H380" s="57"/>
      <c r="I380" s="57"/>
      <c r="J380" s="57"/>
      <c r="K380" s="57"/>
      <c r="L380" s="57"/>
      <c r="M380" s="57"/>
      <c r="N380" s="57"/>
      <c r="O380" s="57"/>
      <c r="P380" s="57"/>
      <c r="Q380" s="57"/>
      <c r="R380" s="57"/>
      <c r="S380" s="57"/>
      <c r="T380" s="57"/>
      <c r="U380" s="77"/>
      <c r="V380" s="24"/>
      <c r="Y380" s="24"/>
      <c r="Z380" s="24"/>
      <c r="AA380" s="24"/>
      <c r="AB380" s="24"/>
      <c r="AC380" s="24"/>
    </row>
    <row r="381" spans="1:29" s="169" customFormat="1">
      <c r="A381" s="24"/>
      <c r="B381" s="24"/>
      <c r="C381" s="57"/>
      <c r="D381" s="57"/>
      <c r="E381" s="57"/>
      <c r="F381" s="57"/>
      <c r="G381" s="57"/>
      <c r="H381" s="57"/>
      <c r="I381" s="57"/>
      <c r="J381" s="57"/>
      <c r="K381" s="57"/>
      <c r="L381" s="57"/>
      <c r="M381" s="57"/>
      <c r="N381" s="57"/>
      <c r="O381" s="57"/>
      <c r="P381" s="57"/>
      <c r="Q381" s="57"/>
      <c r="R381" s="57"/>
      <c r="S381" s="57"/>
      <c r="T381" s="57"/>
      <c r="U381" s="77"/>
      <c r="V381" s="24"/>
      <c r="Y381" s="24"/>
      <c r="Z381" s="24"/>
      <c r="AA381" s="24"/>
      <c r="AB381" s="24"/>
      <c r="AC381" s="24"/>
    </row>
    <row r="382" spans="1:29" s="169" customFormat="1">
      <c r="A382" s="24"/>
      <c r="B382" s="24"/>
      <c r="C382" s="57"/>
      <c r="D382" s="57"/>
      <c r="E382" s="57"/>
      <c r="F382" s="57"/>
      <c r="G382" s="57"/>
      <c r="H382" s="57"/>
      <c r="I382" s="57"/>
      <c r="J382" s="57"/>
      <c r="K382" s="57"/>
      <c r="L382" s="57"/>
      <c r="M382" s="57"/>
      <c r="N382" s="57"/>
      <c r="O382" s="57"/>
      <c r="P382" s="57"/>
      <c r="Q382" s="57"/>
      <c r="R382" s="57"/>
      <c r="S382" s="57"/>
      <c r="T382" s="57"/>
      <c r="U382" s="77"/>
      <c r="V382" s="24"/>
      <c r="Y382" s="24"/>
      <c r="Z382" s="24"/>
      <c r="AA382" s="24"/>
      <c r="AB382" s="24"/>
      <c r="AC382" s="24"/>
    </row>
    <row r="383" spans="1:29" s="169" customFormat="1">
      <c r="A383" s="24"/>
      <c r="B383" s="24"/>
      <c r="C383" s="57"/>
      <c r="D383" s="57"/>
      <c r="E383" s="57"/>
      <c r="F383" s="57"/>
      <c r="G383" s="57"/>
      <c r="H383" s="57"/>
      <c r="I383" s="57"/>
      <c r="J383" s="57"/>
      <c r="K383" s="57"/>
      <c r="L383" s="57"/>
      <c r="M383" s="57"/>
      <c r="N383" s="57"/>
      <c r="O383" s="57"/>
      <c r="P383" s="57"/>
      <c r="Q383" s="57"/>
      <c r="R383" s="57"/>
      <c r="S383" s="57"/>
      <c r="T383" s="57"/>
      <c r="U383" s="77"/>
      <c r="V383" s="24"/>
      <c r="Y383" s="24"/>
      <c r="Z383" s="24"/>
      <c r="AA383" s="24"/>
      <c r="AB383" s="24"/>
      <c r="AC383" s="24"/>
    </row>
    <row r="384" spans="1:29" s="169" customFormat="1">
      <c r="A384" s="24"/>
      <c r="B384" s="24"/>
      <c r="C384" s="57"/>
      <c r="D384" s="57"/>
      <c r="E384" s="57"/>
      <c r="F384" s="57"/>
      <c r="G384" s="57"/>
      <c r="H384" s="57"/>
      <c r="I384" s="57"/>
      <c r="J384" s="57"/>
      <c r="K384" s="57"/>
      <c r="L384" s="57"/>
      <c r="M384" s="57"/>
      <c r="N384" s="57"/>
      <c r="O384" s="57"/>
      <c r="P384" s="57"/>
      <c r="Q384" s="57"/>
      <c r="R384" s="57"/>
      <c r="S384" s="57"/>
      <c r="T384" s="57"/>
      <c r="U384" s="77"/>
      <c r="V384" s="24"/>
      <c r="Y384" s="24"/>
      <c r="Z384" s="24"/>
      <c r="AA384" s="24"/>
      <c r="AB384" s="24"/>
      <c r="AC384" s="24"/>
    </row>
    <row r="385" spans="1:29" s="169" customFormat="1">
      <c r="A385" s="24"/>
      <c r="B385" s="24"/>
      <c r="C385" s="57"/>
      <c r="D385" s="57"/>
      <c r="E385" s="57"/>
      <c r="F385" s="57"/>
      <c r="G385" s="57"/>
      <c r="H385" s="57"/>
      <c r="I385" s="57"/>
      <c r="J385" s="57"/>
      <c r="K385" s="57"/>
      <c r="L385" s="57"/>
      <c r="M385" s="57"/>
      <c r="N385" s="57"/>
      <c r="O385" s="57"/>
      <c r="P385" s="57"/>
      <c r="Q385" s="57"/>
      <c r="R385" s="57"/>
      <c r="S385" s="57"/>
      <c r="T385" s="57"/>
      <c r="U385" s="77"/>
      <c r="V385" s="24"/>
      <c r="Y385" s="24"/>
      <c r="Z385" s="24"/>
      <c r="AA385" s="24"/>
      <c r="AB385" s="24"/>
      <c r="AC385" s="24"/>
    </row>
    <row r="386" spans="1:29" s="169" customFormat="1">
      <c r="A386" s="24"/>
      <c r="B386" s="24"/>
      <c r="C386" s="57"/>
      <c r="D386" s="57"/>
      <c r="E386" s="57"/>
      <c r="F386" s="57"/>
      <c r="G386" s="57"/>
      <c r="H386" s="57"/>
      <c r="I386" s="57"/>
      <c r="J386" s="57"/>
      <c r="K386" s="57"/>
      <c r="L386" s="57"/>
      <c r="M386" s="57"/>
      <c r="N386" s="57"/>
      <c r="O386" s="57"/>
      <c r="P386" s="57"/>
      <c r="Q386" s="57"/>
      <c r="R386" s="57"/>
      <c r="S386" s="57"/>
      <c r="T386" s="57"/>
      <c r="U386" s="77"/>
      <c r="V386" s="24"/>
      <c r="Y386" s="24"/>
      <c r="Z386" s="24"/>
      <c r="AA386" s="24"/>
      <c r="AB386" s="24"/>
      <c r="AC386" s="24"/>
    </row>
    <row r="387" spans="1:29" s="169" customFormat="1">
      <c r="A387" s="24"/>
      <c r="B387" s="24"/>
      <c r="C387" s="57"/>
      <c r="D387" s="57"/>
      <c r="E387" s="57"/>
      <c r="F387" s="57"/>
      <c r="G387" s="57"/>
      <c r="H387" s="57"/>
      <c r="I387" s="57"/>
      <c r="J387" s="57"/>
      <c r="K387" s="57"/>
      <c r="L387" s="57"/>
      <c r="M387" s="57"/>
      <c r="N387" s="57"/>
      <c r="O387" s="57"/>
      <c r="P387" s="57"/>
      <c r="Q387" s="57"/>
      <c r="R387" s="57"/>
      <c r="S387" s="57"/>
      <c r="T387" s="57"/>
      <c r="U387" s="77"/>
      <c r="V387" s="24"/>
      <c r="Y387" s="24"/>
      <c r="Z387" s="24"/>
      <c r="AA387" s="24"/>
      <c r="AB387" s="24"/>
      <c r="AC387" s="24"/>
    </row>
    <row r="388" spans="1:29" s="169" customFormat="1">
      <c r="A388" s="24"/>
      <c r="B388" s="24"/>
      <c r="C388" s="57"/>
      <c r="D388" s="57"/>
      <c r="E388" s="57"/>
      <c r="F388" s="57"/>
      <c r="G388" s="57"/>
      <c r="H388" s="57"/>
      <c r="I388" s="57"/>
      <c r="J388" s="57"/>
      <c r="K388" s="57"/>
      <c r="L388" s="57"/>
      <c r="M388" s="57"/>
      <c r="N388" s="57"/>
      <c r="O388" s="57"/>
      <c r="P388" s="57"/>
      <c r="Q388" s="57"/>
      <c r="R388" s="57"/>
      <c r="S388" s="57"/>
      <c r="T388" s="57"/>
      <c r="U388" s="77"/>
      <c r="V388" s="24"/>
      <c r="Y388" s="24"/>
      <c r="Z388" s="24"/>
      <c r="AA388" s="24"/>
      <c r="AB388" s="24"/>
      <c r="AC388" s="24"/>
    </row>
    <row r="389" spans="1:29" s="169" customFormat="1">
      <c r="A389" s="24"/>
      <c r="B389" s="24"/>
      <c r="C389" s="57"/>
      <c r="D389" s="57"/>
      <c r="E389" s="57"/>
      <c r="F389" s="57"/>
      <c r="G389" s="57"/>
      <c r="H389" s="57"/>
      <c r="I389" s="57"/>
      <c r="J389" s="57"/>
      <c r="K389" s="57"/>
      <c r="L389" s="57"/>
      <c r="M389" s="57"/>
      <c r="N389" s="57"/>
      <c r="O389" s="57"/>
      <c r="P389" s="57"/>
      <c r="Q389" s="57"/>
      <c r="R389" s="57"/>
      <c r="S389" s="57"/>
      <c r="T389" s="57"/>
      <c r="U389" s="77"/>
      <c r="V389" s="24"/>
      <c r="Y389" s="24"/>
      <c r="Z389" s="24"/>
      <c r="AA389" s="24"/>
      <c r="AB389" s="24"/>
      <c r="AC389" s="24"/>
    </row>
    <row r="390" spans="1:29" s="169" customFormat="1">
      <c r="A390" s="24"/>
      <c r="B390" s="24"/>
      <c r="C390" s="57"/>
      <c r="D390" s="57"/>
      <c r="E390" s="57"/>
      <c r="F390" s="57"/>
      <c r="G390" s="57"/>
      <c r="H390" s="57"/>
      <c r="I390" s="57"/>
      <c r="J390" s="57"/>
      <c r="K390" s="57"/>
      <c r="L390" s="57"/>
      <c r="M390" s="57"/>
      <c r="N390" s="57"/>
      <c r="O390" s="57"/>
      <c r="P390" s="57"/>
      <c r="Q390" s="57"/>
      <c r="R390" s="57"/>
      <c r="S390" s="57"/>
      <c r="T390" s="57"/>
      <c r="U390" s="77"/>
      <c r="V390" s="24"/>
      <c r="Y390" s="24"/>
      <c r="Z390" s="24"/>
      <c r="AA390" s="24"/>
      <c r="AB390" s="24"/>
      <c r="AC390" s="24"/>
    </row>
    <row r="391" spans="1:29" s="169" customFormat="1">
      <c r="A391" s="24"/>
      <c r="B391" s="24"/>
      <c r="C391" s="57"/>
      <c r="D391" s="57"/>
      <c r="E391" s="57"/>
      <c r="F391" s="57"/>
      <c r="G391" s="57"/>
      <c r="H391" s="57"/>
      <c r="I391" s="57"/>
      <c r="J391" s="57"/>
      <c r="K391" s="57"/>
      <c r="L391" s="57"/>
      <c r="M391" s="57"/>
      <c r="N391" s="57"/>
      <c r="O391" s="57"/>
      <c r="P391" s="57"/>
      <c r="Q391" s="57"/>
      <c r="R391" s="57"/>
      <c r="S391" s="57"/>
      <c r="T391" s="57"/>
      <c r="U391" s="77"/>
      <c r="V391" s="24"/>
      <c r="Y391" s="24"/>
      <c r="Z391" s="24"/>
      <c r="AA391" s="24"/>
      <c r="AB391" s="24"/>
      <c r="AC391" s="24"/>
    </row>
    <row r="392" spans="1:29" s="169" customFormat="1">
      <c r="A392" s="24"/>
      <c r="B392" s="24"/>
      <c r="C392" s="57"/>
      <c r="D392" s="57"/>
      <c r="E392" s="57"/>
      <c r="F392" s="57"/>
      <c r="G392" s="57"/>
      <c r="H392" s="57"/>
      <c r="I392" s="57"/>
      <c r="J392" s="57"/>
      <c r="K392" s="57"/>
      <c r="L392" s="57"/>
      <c r="M392" s="57"/>
      <c r="N392" s="57"/>
      <c r="O392" s="57"/>
      <c r="P392" s="57"/>
      <c r="Q392" s="57"/>
      <c r="R392" s="57"/>
      <c r="S392" s="57"/>
      <c r="T392" s="57"/>
      <c r="U392" s="77"/>
      <c r="V392" s="24"/>
      <c r="Y392" s="24"/>
      <c r="Z392" s="24"/>
      <c r="AA392" s="24"/>
      <c r="AB392" s="24"/>
      <c r="AC392" s="24"/>
    </row>
    <row r="393" spans="1:29" s="169" customFormat="1">
      <c r="A393" s="24"/>
      <c r="B393" s="24"/>
      <c r="C393" s="57"/>
      <c r="D393" s="57"/>
      <c r="E393" s="57"/>
      <c r="F393" s="57"/>
      <c r="G393" s="57"/>
      <c r="H393" s="57"/>
      <c r="I393" s="57"/>
      <c r="J393" s="57"/>
      <c r="K393" s="57"/>
      <c r="L393" s="57"/>
      <c r="M393" s="57"/>
      <c r="N393" s="57"/>
      <c r="O393" s="57"/>
      <c r="P393" s="57"/>
      <c r="Q393" s="57"/>
      <c r="R393" s="57"/>
      <c r="S393" s="57"/>
      <c r="T393" s="57"/>
      <c r="U393" s="77"/>
      <c r="V393" s="24"/>
      <c r="Y393" s="24"/>
      <c r="Z393" s="24"/>
      <c r="AA393" s="24"/>
      <c r="AB393" s="24"/>
      <c r="AC393" s="24"/>
    </row>
    <row r="394" spans="1:29" s="169" customFormat="1">
      <c r="A394" s="24"/>
      <c r="B394" s="24"/>
      <c r="C394" s="57"/>
      <c r="D394" s="57"/>
      <c r="E394" s="57"/>
      <c r="F394" s="57"/>
      <c r="G394" s="57"/>
      <c r="H394" s="57"/>
      <c r="I394" s="57"/>
      <c r="J394" s="57"/>
      <c r="K394" s="57"/>
      <c r="L394" s="57"/>
      <c r="M394" s="57"/>
      <c r="N394" s="57"/>
      <c r="O394" s="57"/>
      <c r="P394" s="57"/>
      <c r="Q394" s="57"/>
      <c r="R394" s="57"/>
      <c r="S394" s="57"/>
      <c r="T394" s="57"/>
      <c r="U394" s="77"/>
      <c r="V394" s="24"/>
      <c r="Y394" s="24"/>
      <c r="Z394" s="24"/>
      <c r="AA394" s="24"/>
      <c r="AB394" s="24"/>
      <c r="AC394" s="24"/>
    </row>
    <row r="395" spans="1:29" s="169" customFormat="1">
      <c r="A395" s="24"/>
      <c r="B395" s="24"/>
      <c r="C395" s="57"/>
      <c r="D395" s="57"/>
      <c r="E395" s="57"/>
      <c r="F395" s="57"/>
      <c r="G395" s="57"/>
      <c r="H395" s="57"/>
      <c r="I395" s="57"/>
      <c r="J395" s="57"/>
      <c r="K395" s="57"/>
      <c r="L395" s="57"/>
      <c r="M395" s="57"/>
      <c r="N395" s="57"/>
      <c r="O395" s="57"/>
      <c r="P395" s="57"/>
      <c r="Q395" s="57"/>
      <c r="R395" s="57"/>
      <c r="S395" s="57"/>
      <c r="T395" s="57"/>
      <c r="U395" s="77"/>
      <c r="V395" s="24"/>
      <c r="Y395" s="24"/>
      <c r="Z395" s="24"/>
      <c r="AA395" s="24"/>
      <c r="AB395" s="24"/>
      <c r="AC395" s="24"/>
    </row>
    <row r="396" spans="1:29" s="169" customFormat="1">
      <c r="A396" s="24"/>
      <c r="B396" s="24"/>
      <c r="C396" s="57"/>
      <c r="D396" s="57"/>
      <c r="E396" s="57"/>
      <c r="F396" s="57"/>
      <c r="G396" s="57"/>
      <c r="H396" s="57"/>
      <c r="I396" s="57"/>
      <c r="J396" s="57"/>
      <c r="K396" s="57"/>
      <c r="L396" s="57"/>
      <c r="M396" s="57"/>
      <c r="N396" s="57"/>
      <c r="O396" s="57"/>
      <c r="P396" s="57"/>
      <c r="Q396" s="57"/>
      <c r="R396" s="57"/>
      <c r="S396" s="57"/>
      <c r="T396" s="57"/>
      <c r="U396" s="77"/>
      <c r="V396" s="24"/>
      <c r="Y396" s="24"/>
      <c r="Z396" s="24"/>
      <c r="AA396" s="24"/>
      <c r="AB396" s="24"/>
      <c r="AC396" s="24"/>
    </row>
    <row r="397" spans="1:29" s="169" customFormat="1">
      <c r="A397" s="24"/>
      <c r="B397" s="24"/>
      <c r="C397" s="57"/>
      <c r="D397" s="57"/>
      <c r="E397" s="57"/>
      <c r="F397" s="57"/>
      <c r="G397" s="57"/>
      <c r="H397" s="57"/>
      <c r="I397" s="57"/>
      <c r="J397" s="57"/>
      <c r="K397" s="57"/>
      <c r="L397" s="57"/>
      <c r="M397" s="57"/>
      <c r="N397" s="57"/>
      <c r="O397" s="57"/>
      <c r="P397" s="57"/>
      <c r="Q397" s="57"/>
      <c r="R397" s="57"/>
      <c r="S397" s="57"/>
      <c r="T397" s="57"/>
      <c r="U397" s="77"/>
      <c r="V397" s="24"/>
      <c r="Y397" s="24"/>
      <c r="Z397" s="24"/>
      <c r="AA397" s="24"/>
      <c r="AB397" s="24"/>
      <c r="AC397" s="24"/>
    </row>
    <row r="398" spans="1:29" s="169" customFormat="1">
      <c r="A398" s="24"/>
      <c r="B398" s="24"/>
      <c r="C398" s="57"/>
      <c r="D398" s="57"/>
      <c r="E398" s="57"/>
      <c r="F398" s="57"/>
      <c r="G398" s="57"/>
      <c r="H398" s="57"/>
      <c r="I398" s="57"/>
      <c r="J398" s="57"/>
      <c r="K398" s="57"/>
      <c r="L398" s="57"/>
      <c r="M398" s="57"/>
      <c r="N398" s="57"/>
      <c r="O398" s="57"/>
      <c r="P398" s="57"/>
      <c r="Q398" s="57"/>
      <c r="R398" s="57"/>
      <c r="S398" s="57"/>
      <c r="T398" s="57"/>
      <c r="U398" s="77"/>
      <c r="V398" s="24"/>
      <c r="Y398" s="24"/>
      <c r="Z398" s="24"/>
      <c r="AA398" s="24"/>
      <c r="AB398" s="24"/>
      <c r="AC398" s="24"/>
    </row>
    <row r="399" spans="1:29" s="169" customFormat="1">
      <c r="A399" s="24"/>
      <c r="B399" s="24"/>
      <c r="C399" s="57"/>
      <c r="D399" s="57"/>
      <c r="E399" s="57"/>
      <c r="F399" s="57"/>
      <c r="G399" s="57"/>
      <c r="H399" s="57"/>
      <c r="I399" s="57"/>
      <c r="J399" s="57"/>
      <c r="K399" s="57"/>
      <c r="L399" s="57"/>
      <c r="M399" s="57"/>
      <c r="N399" s="57"/>
      <c r="O399" s="57"/>
      <c r="P399" s="57"/>
      <c r="Q399" s="57"/>
      <c r="R399" s="57"/>
      <c r="S399" s="57"/>
      <c r="T399" s="57"/>
      <c r="U399" s="77"/>
      <c r="V399" s="24"/>
      <c r="Y399" s="24"/>
      <c r="Z399" s="24"/>
      <c r="AA399" s="24"/>
      <c r="AB399" s="24"/>
      <c r="AC399" s="24"/>
    </row>
    <row r="400" spans="1:29" s="169" customFormat="1">
      <c r="A400" s="24"/>
      <c r="B400" s="24"/>
      <c r="C400" s="57"/>
      <c r="D400" s="57"/>
      <c r="E400" s="57"/>
      <c r="F400" s="57"/>
      <c r="G400" s="57"/>
      <c r="H400" s="57"/>
      <c r="I400" s="57"/>
      <c r="J400" s="57"/>
      <c r="K400" s="57"/>
      <c r="L400" s="57"/>
      <c r="M400" s="57"/>
      <c r="N400" s="57"/>
      <c r="O400" s="57"/>
      <c r="P400" s="57"/>
      <c r="Q400" s="57"/>
      <c r="R400" s="57"/>
      <c r="S400" s="57"/>
      <c r="T400" s="57"/>
      <c r="U400" s="77"/>
      <c r="V400" s="24"/>
      <c r="Y400" s="24"/>
      <c r="Z400" s="24"/>
      <c r="AA400" s="24"/>
      <c r="AB400" s="24"/>
      <c r="AC400" s="24"/>
    </row>
    <row r="401" spans="1:29" s="169" customFormat="1">
      <c r="A401" s="24"/>
      <c r="B401" s="24"/>
      <c r="C401" s="57"/>
      <c r="D401" s="57"/>
      <c r="E401" s="57"/>
      <c r="F401" s="57"/>
      <c r="G401" s="57"/>
      <c r="H401" s="57"/>
      <c r="I401" s="57"/>
      <c r="J401" s="57"/>
      <c r="K401" s="57"/>
      <c r="L401" s="57"/>
      <c r="M401" s="57"/>
      <c r="N401" s="57"/>
      <c r="O401" s="57"/>
      <c r="P401" s="57"/>
      <c r="Q401" s="57"/>
      <c r="R401" s="57"/>
      <c r="S401" s="57"/>
      <c r="T401" s="57"/>
      <c r="U401" s="77"/>
      <c r="V401" s="24"/>
      <c r="Y401" s="24"/>
      <c r="Z401" s="24"/>
      <c r="AA401" s="24"/>
      <c r="AB401" s="24"/>
      <c r="AC401" s="24"/>
    </row>
    <row r="402" spans="1:29" s="169" customFormat="1">
      <c r="A402" s="24"/>
      <c r="B402" s="24"/>
      <c r="C402" s="57"/>
      <c r="D402" s="57"/>
      <c r="E402" s="57"/>
      <c r="F402" s="57"/>
      <c r="G402" s="57"/>
      <c r="H402" s="57"/>
      <c r="I402" s="57"/>
      <c r="J402" s="57"/>
      <c r="K402" s="57"/>
      <c r="L402" s="57"/>
      <c r="M402" s="57"/>
      <c r="N402" s="57"/>
      <c r="O402" s="57"/>
      <c r="P402" s="57"/>
      <c r="Q402" s="57"/>
      <c r="R402" s="57"/>
      <c r="S402" s="57"/>
      <c r="T402" s="57"/>
      <c r="U402" s="77"/>
      <c r="V402" s="24"/>
      <c r="Y402" s="24"/>
      <c r="Z402" s="24"/>
      <c r="AA402" s="24"/>
      <c r="AB402" s="24"/>
      <c r="AC402" s="24"/>
    </row>
    <row r="403" spans="1:29" s="169" customFormat="1">
      <c r="A403" s="24"/>
      <c r="B403" s="24"/>
      <c r="C403" s="57"/>
      <c r="D403" s="57"/>
      <c r="E403" s="57"/>
      <c r="F403" s="57"/>
      <c r="G403" s="57"/>
      <c r="H403" s="57"/>
      <c r="I403" s="57"/>
      <c r="J403" s="57"/>
      <c r="K403" s="57"/>
      <c r="L403" s="57"/>
      <c r="M403" s="57"/>
      <c r="N403" s="57"/>
      <c r="O403" s="57"/>
      <c r="P403" s="57"/>
      <c r="Q403" s="57"/>
      <c r="R403" s="57"/>
      <c r="S403" s="57"/>
      <c r="T403" s="57"/>
      <c r="U403" s="77"/>
      <c r="V403" s="24"/>
      <c r="Y403" s="24"/>
      <c r="Z403" s="24"/>
      <c r="AA403" s="24"/>
      <c r="AB403" s="24"/>
      <c r="AC403" s="24"/>
    </row>
    <row r="404" spans="1:29" s="169" customFormat="1">
      <c r="A404" s="24"/>
      <c r="B404" s="24"/>
      <c r="C404" s="57"/>
      <c r="D404" s="57"/>
      <c r="E404" s="57"/>
      <c r="F404" s="57"/>
      <c r="G404" s="57"/>
      <c r="H404" s="57"/>
      <c r="I404" s="57"/>
      <c r="J404" s="57"/>
      <c r="K404" s="57"/>
      <c r="L404" s="57"/>
      <c r="M404" s="57"/>
      <c r="N404" s="57"/>
      <c r="O404" s="57"/>
      <c r="P404" s="57"/>
      <c r="Q404" s="57"/>
      <c r="R404" s="57"/>
      <c r="S404" s="57"/>
      <c r="T404" s="57"/>
      <c r="U404" s="77"/>
      <c r="V404" s="24"/>
      <c r="Y404" s="24"/>
      <c r="Z404" s="24"/>
      <c r="AA404" s="24"/>
      <c r="AB404" s="24"/>
      <c r="AC404" s="24"/>
    </row>
    <row r="405" spans="1:29" s="169" customFormat="1">
      <c r="A405" s="24"/>
      <c r="B405" s="24"/>
      <c r="C405" s="57"/>
      <c r="D405" s="57"/>
      <c r="E405" s="57"/>
      <c r="F405" s="57"/>
      <c r="G405" s="57"/>
      <c r="H405" s="57"/>
      <c r="I405" s="57"/>
      <c r="J405" s="57"/>
      <c r="K405" s="57"/>
      <c r="L405" s="57"/>
      <c r="M405" s="57"/>
      <c r="N405" s="57"/>
      <c r="O405" s="57"/>
      <c r="P405" s="57"/>
      <c r="Q405" s="57"/>
      <c r="R405" s="57"/>
      <c r="S405" s="57"/>
      <c r="T405" s="57"/>
      <c r="U405" s="77"/>
      <c r="V405" s="24"/>
      <c r="Y405" s="24"/>
      <c r="Z405" s="24"/>
      <c r="AA405" s="24"/>
      <c r="AB405" s="24"/>
      <c r="AC405" s="24"/>
    </row>
    <row r="406" spans="1:29" s="169" customFormat="1">
      <c r="A406" s="24"/>
      <c r="B406" s="24"/>
      <c r="C406" s="57"/>
      <c r="D406" s="57"/>
      <c r="E406" s="57"/>
      <c r="F406" s="57"/>
      <c r="G406" s="57"/>
      <c r="H406" s="57"/>
      <c r="I406" s="57"/>
      <c r="J406" s="57"/>
      <c r="K406" s="57"/>
      <c r="L406" s="57"/>
      <c r="M406" s="57"/>
      <c r="N406" s="57"/>
      <c r="O406" s="57"/>
      <c r="P406" s="57"/>
      <c r="Q406" s="57"/>
      <c r="R406" s="57"/>
      <c r="S406" s="57"/>
      <c r="T406" s="57"/>
      <c r="U406" s="77"/>
      <c r="V406" s="24"/>
      <c r="Y406" s="24"/>
      <c r="Z406" s="24"/>
      <c r="AA406" s="24"/>
      <c r="AB406" s="24"/>
      <c r="AC406" s="24"/>
    </row>
    <row r="407" spans="1:29" s="169" customFormat="1">
      <c r="A407" s="24"/>
      <c r="B407" s="24"/>
      <c r="C407" s="57"/>
      <c r="D407" s="57"/>
      <c r="E407" s="57"/>
      <c r="F407" s="57"/>
      <c r="G407" s="57"/>
      <c r="H407" s="57"/>
      <c r="I407" s="57"/>
      <c r="J407" s="57"/>
      <c r="K407" s="57"/>
      <c r="L407" s="57"/>
      <c r="M407" s="57"/>
      <c r="N407" s="57"/>
      <c r="O407" s="57"/>
      <c r="P407" s="57"/>
      <c r="Q407" s="57"/>
      <c r="R407" s="57"/>
      <c r="S407" s="57"/>
      <c r="T407" s="57"/>
      <c r="U407" s="77"/>
      <c r="V407" s="24"/>
      <c r="Y407" s="24"/>
      <c r="Z407" s="24"/>
      <c r="AA407" s="24"/>
      <c r="AB407" s="24"/>
      <c r="AC407" s="24"/>
    </row>
    <row r="408" spans="1:29" s="169" customFormat="1">
      <c r="A408" s="24"/>
      <c r="B408" s="24"/>
      <c r="C408" s="57"/>
      <c r="D408" s="57"/>
      <c r="E408" s="57"/>
      <c r="F408" s="57"/>
      <c r="G408" s="57"/>
      <c r="H408" s="57"/>
      <c r="I408" s="57"/>
      <c r="J408" s="57"/>
      <c r="K408" s="57"/>
      <c r="L408" s="57"/>
      <c r="M408" s="57"/>
      <c r="N408" s="57"/>
      <c r="O408" s="57"/>
      <c r="P408" s="57"/>
      <c r="Q408" s="57"/>
      <c r="R408" s="57"/>
      <c r="S408" s="57"/>
      <c r="T408" s="57"/>
      <c r="U408" s="77"/>
      <c r="V408" s="24"/>
      <c r="Y408" s="24"/>
      <c r="Z408" s="24"/>
      <c r="AA408" s="24"/>
      <c r="AB408" s="24"/>
      <c r="AC408" s="24"/>
    </row>
    <row r="409" spans="1:29" s="169" customFormat="1">
      <c r="A409" s="24"/>
      <c r="B409" s="24"/>
      <c r="C409" s="57"/>
      <c r="D409" s="57"/>
      <c r="E409" s="57"/>
      <c r="F409" s="57"/>
      <c r="G409" s="57"/>
      <c r="H409" s="57"/>
      <c r="I409" s="57"/>
      <c r="J409" s="57"/>
      <c r="K409" s="57"/>
      <c r="L409" s="57"/>
      <c r="M409" s="57"/>
      <c r="N409" s="57"/>
      <c r="O409" s="57"/>
      <c r="P409" s="57"/>
      <c r="Q409" s="57"/>
      <c r="R409" s="57"/>
      <c r="S409" s="57"/>
      <c r="T409" s="57"/>
      <c r="U409" s="77"/>
      <c r="V409" s="24"/>
      <c r="Y409" s="24"/>
      <c r="Z409" s="24"/>
      <c r="AA409" s="24"/>
      <c r="AB409" s="24"/>
      <c r="AC409" s="24"/>
    </row>
    <row r="410" spans="1:29" s="169" customFormat="1">
      <c r="A410" s="24"/>
      <c r="B410" s="24"/>
      <c r="C410" s="57"/>
      <c r="D410" s="57"/>
      <c r="E410" s="57"/>
      <c r="F410" s="57"/>
      <c r="G410" s="57"/>
      <c r="H410" s="57"/>
      <c r="I410" s="57"/>
      <c r="J410" s="57"/>
      <c r="K410" s="57"/>
      <c r="L410" s="57"/>
      <c r="M410" s="57"/>
      <c r="N410" s="57"/>
      <c r="O410" s="57"/>
      <c r="P410" s="57"/>
      <c r="Q410" s="57"/>
      <c r="R410" s="57"/>
      <c r="S410" s="57"/>
      <c r="T410" s="57"/>
      <c r="U410" s="77"/>
      <c r="V410" s="24"/>
      <c r="Y410" s="24"/>
      <c r="Z410" s="24"/>
      <c r="AA410" s="24"/>
      <c r="AB410" s="24"/>
      <c r="AC410" s="24"/>
    </row>
    <row r="411" spans="1:29" s="169" customFormat="1">
      <c r="A411" s="24"/>
      <c r="B411" s="24"/>
      <c r="C411" s="57"/>
      <c r="D411" s="57"/>
      <c r="E411" s="57"/>
      <c r="F411" s="57"/>
      <c r="G411" s="57"/>
      <c r="H411" s="57"/>
      <c r="I411" s="57"/>
      <c r="J411" s="57"/>
      <c r="K411" s="57"/>
      <c r="L411" s="57"/>
      <c r="M411" s="57"/>
      <c r="N411" s="57"/>
      <c r="O411" s="57"/>
      <c r="P411" s="57"/>
      <c r="Q411" s="57"/>
      <c r="R411" s="57"/>
      <c r="S411" s="57"/>
      <c r="T411" s="57"/>
      <c r="U411" s="77"/>
      <c r="V411" s="24"/>
      <c r="Y411" s="24"/>
      <c r="Z411" s="24"/>
      <c r="AA411" s="24"/>
      <c r="AB411" s="24"/>
      <c r="AC411" s="24"/>
    </row>
    <row r="412" spans="1:29" s="169" customFormat="1">
      <c r="A412" s="24"/>
      <c r="B412" s="24"/>
      <c r="C412" s="57"/>
      <c r="D412" s="57"/>
      <c r="E412" s="57"/>
      <c r="F412" s="57"/>
      <c r="G412" s="57"/>
      <c r="H412" s="57"/>
      <c r="I412" s="57"/>
      <c r="J412" s="57"/>
      <c r="K412" s="57"/>
      <c r="L412" s="57"/>
      <c r="M412" s="57"/>
      <c r="N412" s="57"/>
      <c r="O412" s="57"/>
      <c r="P412" s="57"/>
      <c r="Q412" s="57"/>
      <c r="R412" s="57"/>
      <c r="S412" s="57"/>
      <c r="T412" s="57"/>
      <c r="U412" s="77"/>
      <c r="V412" s="24"/>
      <c r="Y412" s="24"/>
      <c r="Z412" s="24"/>
      <c r="AA412" s="24"/>
      <c r="AB412" s="24"/>
      <c r="AC412" s="24"/>
    </row>
    <row r="413" spans="1:29" s="169" customFormat="1">
      <c r="A413" s="24"/>
      <c r="B413" s="24"/>
      <c r="C413" s="57"/>
      <c r="D413" s="57"/>
      <c r="E413" s="57"/>
      <c r="F413" s="57"/>
      <c r="G413" s="57"/>
      <c r="H413" s="57"/>
      <c r="I413" s="57"/>
      <c r="J413" s="57"/>
      <c r="K413" s="57"/>
      <c r="L413" s="57"/>
      <c r="M413" s="57"/>
      <c r="N413" s="57"/>
      <c r="O413" s="57"/>
      <c r="P413" s="57"/>
      <c r="Q413" s="57"/>
      <c r="R413" s="57"/>
      <c r="S413" s="57"/>
      <c r="T413" s="57"/>
      <c r="U413" s="77"/>
      <c r="V413" s="24"/>
      <c r="Y413" s="24"/>
      <c r="Z413" s="24"/>
      <c r="AA413" s="24"/>
      <c r="AB413" s="24"/>
      <c r="AC413" s="24"/>
    </row>
    <row r="414" spans="1:29" s="169" customFormat="1">
      <c r="A414" s="24"/>
      <c r="B414" s="24"/>
      <c r="C414" s="57"/>
      <c r="D414" s="57"/>
      <c r="E414" s="57"/>
      <c r="F414" s="57"/>
      <c r="G414" s="57"/>
      <c r="H414" s="57"/>
      <c r="I414" s="57"/>
      <c r="J414" s="57"/>
      <c r="K414" s="57"/>
      <c r="L414" s="57"/>
      <c r="M414" s="57"/>
      <c r="N414" s="57"/>
      <c r="O414" s="57"/>
      <c r="P414" s="57"/>
      <c r="Q414" s="57"/>
      <c r="R414" s="57"/>
      <c r="S414" s="57"/>
      <c r="T414" s="57"/>
      <c r="U414" s="77"/>
      <c r="V414" s="24"/>
      <c r="Y414" s="24"/>
      <c r="Z414" s="24"/>
      <c r="AA414" s="24"/>
      <c r="AB414" s="24"/>
      <c r="AC414" s="24"/>
    </row>
    <row r="415" spans="1:29" s="169" customFormat="1">
      <c r="A415" s="24"/>
      <c r="B415" s="24"/>
      <c r="C415" s="57"/>
      <c r="D415" s="57"/>
      <c r="E415" s="57"/>
      <c r="F415" s="57"/>
      <c r="G415" s="57"/>
      <c r="H415" s="57"/>
      <c r="I415" s="57"/>
      <c r="J415" s="57"/>
      <c r="K415" s="57"/>
      <c r="L415" s="57"/>
      <c r="M415" s="57"/>
      <c r="N415" s="57"/>
      <c r="O415" s="57"/>
      <c r="P415" s="57"/>
      <c r="Q415" s="57"/>
      <c r="R415" s="57"/>
      <c r="S415" s="57"/>
      <c r="T415" s="57"/>
      <c r="U415" s="77"/>
      <c r="V415" s="24"/>
      <c r="Y415" s="24"/>
      <c r="Z415" s="24"/>
      <c r="AA415" s="24"/>
      <c r="AB415" s="24"/>
      <c r="AC415" s="24"/>
    </row>
    <row r="416" spans="1:29" s="169" customFormat="1">
      <c r="A416" s="24"/>
      <c r="B416" s="24"/>
      <c r="C416" s="57"/>
      <c r="D416" s="57"/>
      <c r="E416" s="57"/>
      <c r="F416" s="57"/>
      <c r="G416" s="57"/>
      <c r="H416" s="57"/>
      <c r="I416" s="57"/>
      <c r="J416" s="57"/>
      <c r="K416" s="57"/>
      <c r="L416" s="57"/>
      <c r="M416" s="57"/>
      <c r="N416" s="57"/>
      <c r="O416" s="57"/>
      <c r="P416" s="57"/>
      <c r="Q416" s="57"/>
      <c r="R416" s="57"/>
      <c r="S416" s="57"/>
      <c r="T416" s="57"/>
      <c r="U416" s="77"/>
      <c r="V416" s="24"/>
      <c r="Y416" s="24"/>
      <c r="Z416" s="24"/>
      <c r="AA416" s="24"/>
      <c r="AB416" s="24"/>
      <c r="AC416" s="24"/>
    </row>
    <row r="417" spans="1:29" s="169" customFormat="1">
      <c r="A417" s="24"/>
      <c r="B417" s="24"/>
      <c r="C417" s="57"/>
      <c r="D417" s="57"/>
      <c r="E417" s="57"/>
      <c r="F417" s="57"/>
      <c r="G417" s="57"/>
      <c r="H417" s="57"/>
      <c r="I417" s="57"/>
      <c r="J417" s="57"/>
      <c r="K417" s="57"/>
      <c r="L417" s="57"/>
      <c r="M417" s="57"/>
      <c r="N417" s="57"/>
      <c r="O417" s="57"/>
      <c r="P417" s="57"/>
      <c r="Q417" s="57"/>
      <c r="R417" s="57"/>
      <c r="S417" s="57"/>
      <c r="T417" s="57"/>
      <c r="U417" s="77"/>
      <c r="V417" s="24"/>
      <c r="Y417" s="24"/>
      <c r="Z417" s="24"/>
      <c r="AA417" s="24"/>
      <c r="AB417" s="24"/>
      <c r="AC417" s="24"/>
    </row>
    <row r="418" spans="1:29" s="169" customFormat="1">
      <c r="A418" s="24"/>
      <c r="B418" s="24"/>
      <c r="C418" s="57"/>
      <c r="D418" s="57"/>
      <c r="E418" s="57"/>
      <c r="F418" s="57"/>
      <c r="G418" s="57"/>
      <c r="H418" s="57"/>
      <c r="I418" s="57"/>
      <c r="J418" s="57"/>
      <c r="K418" s="57"/>
      <c r="L418" s="57"/>
      <c r="M418" s="57"/>
      <c r="N418" s="57"/>
      <c r="O418" s="57"/>
      <c r="P418" s="57"/>
      <c r="Q418" s="57"/>
      <c r="R418" s="57"/>
      <c r="S418" s="57"/>
      <c r="T418" s="57"/>
      <c r="U418" s="77"/>
      <c r="V418" s="24"/>
      <c r="Y418" s="24"/>
      <c r="Z418" s="24"/>
      <c r="AA418" s="24"/>
      <c r="AB418" s="24"/>
      <c r="AC418" s="24"/>
    </row>
    <row r="419" spans="1:29" s="169" customFormat="1">
      <c r="A419" s="24"/>
      <c r="B419" s="24"/>
      <c r="C419" s="57"/>
      <c r="D419" s="57"/>
      <c r="E419" s="57"/>
      <c r="F419" s="57"/>
      <c r="G419" s="57"/>
      <c r="H419" s="57"/>
      <c r="I419" s="57"/>
      <c r="J419" s="57"/>
      <c r="K419" s="57"/>
      <c r="L419" s="57"/>
      <c r="M419" s="57"/>
      <c r="N419" s="57"/>
      <c r="O419" s="57"/>
      <c r="P419" s="57"/>
      <c r="Q419" s="57"/>
      <c r="R419" s="57"/>
      <c r="S419" s="57"/>
      <c r="T419" s="57"/>
      <c r="U419" s="77"/>
      <c r="V419" s="24"/>
      <c r="Y419" s="24"/>
      <c r="Z419" s="24"/>
      <c r="AA419" s="24"/>
      <c r="AB419" s="24"/>
      <c r="AC419" s="24"/>
    </row>
    <row r="420" spans="1:29" s="169" customFormat="1">
      <c r="A420" s="24"/>
      <c r="B420" s="24"/>
      <c r="C420" s="57"/>
      <c r="D420" s="57"/>
      <c r="E420" s="57"/>
      <c r="F420" s="57"/>
      <c r="G420" s="57"/>
      <c r="H420" s="57"/>
      <c r="I420" s="57"/>
      <c r="J420" s="57"/>
      <c r="K420" s="57"/>
      <c r="L420" s="57"/>
      <c r="M420" s="57"/>
      <c r="N420" s="57"/>
      <c r="O420" s="57"/>
      <c r="P420" s="57"/>
      <c r="Q420" s="57"/>
      <c r="R420" s="57"/>
      <c r="S420" s="57"/>
      <c r="T420" s="57"/>
      <c r="U420" s="77"/>
      <c r="V420" s="24"/>
      <c r="Y420" s="24"/>
      <c r="Z420" s="24"/>
      <c r="AA420" s="24"/>
      <c r="AB420" s="24"/>
      <c r="AC420" s="24"/>
    </row>
    <row r="421" spans="1:29" s="169" customFormat="1">
      <c r="A421" s="24"/>
      <c r="B421" s="24"/>
      <c r="C421" s="57"/>
      <c r="D421" s="57"/>
      <c r="E421" s="57"/>
      <c r="F421" s="57"/>
      <c r="G421" s="57"/>
      <c r="H421" s="57"/>
      <c r="I421" s="57"/>
      <c r="J421" s="57"/>
      <c r="K421" s="57"/>
      <c r="L421" s="57"/>
      <c r="M421" s="57"/>
      <c r="N421" s="57"/>
      <c r="O421" s="57"/>
      <c r="P421" s="57"/>
      <c r="Q421" s="57"/>
      <c r="R421" s="57"/>
      <c r="S421" s="57"/>
      <c r="T421" s="57"/>
      <c r="U421" s="77"/>
      <c r="V421" s="24"/>
      <c r="Y421" s="24"/>
      <c r="Z421" s="24"/>
      <c r="AA421" s="24"/>
      <c r="AB421" s="24"/>
      <c r="AC421" s="24"/>
    </row>
    <row r="422" spans="1:29" s="169" customFormat="1">
      <c r="A422" s="24"/>
      <c r="B422" s="24"/>
      <c r="C422" s="57"/>
      <c r="D422" s="57"/>
      <c r="E422" s="57"/>
      <c r="F422" s="57"/>
      <c r="G422" s="57"/>
      <c r="H422" s="57"/>
      <c r="I422" s="57"/>
      <c r="J422" s="57"/>
      <c r="K422" s="57"/>
      <c r="L422" s="57"/>
      <c r="M422" s="57"/>
      <c r="N422" s="57"/>
      <c r="O422" s="57"/>
      <c r="P422" s="57"/>
      <c r="Q422" s="57"/>
      <c r="R422" s="57"/>
      <c r="S422" s="57"/>
      <c r="T422" s="57"/>
      <c r="U422" s="77"/>
      <c r="V422" s="24"/>
      <c r="Y422" s="24"/>
      <c r="Z422" s="24"/>
      <c r="AA422" s="24"/>
      <c r="AB422" s="24"/>
      <c r="AC422" s="24"/>
    </row>
    <row r="423" spans="1:29" s="169" customFormat="1">
      <c r="A423" s="24"/>
      <c r="B423" s="24"/>
      <c r="C423" s="57"/>
      <c r="D423" s="57"/>
      <c r="E423" s="57"/>
      <c r="F423" s="57"/>
      <c r="G423" s="57"/>
      <c r="H423" s="57"/>
      <c r="I423" s="57"/>
      <c r="J423" s="57"/>
      <c r="K423" s="57"/>
      <c r="L423" s="57"/>
      <c r="M423" s="57"/>
      <c r="N423" s="57"/>
      <c r="O423" s="57"/>
      <c r="P423" s="57"/>
      <c r="Q423" s="57"/>
      <c r="R423" s="57"/>
      <c r="S423" s="57"/>
      <c r="T423" s="57"/>
      <c r="U423" s="77"/>
      <c r="V423" s="24"/>
      <c r="Y423" s="24"/>
      <c r="Z423" s="24"/>
      <c r="AA423" s="24"/>
      <c r="AB423" s="24"/>
      <c r="AC423" s="24"/>
    </row>
    <row r="424" spans="1:29" s="169" customFormat="1">
      <c r="A424" s="24"/>
      <c r="B424" s="24"/>
      <c r="C424" s="57"/>
      <c r="D424" s="57"/>
      <c r="E424" s="57"/>
      <c r="F424" s="57"/>
      <c r="G424" s="57"/>
      <c r="H424" s="57"/>
      <c r="I424" s="57"/>
      <c r="J424" s="57"/>
      <c r="K424" s="57"/>
      <c r="L424" s="57"/>
      <c r="M424" s="57"/>
      <c r="N424" s="57"/>
      <c r="O424" s="57"/>
      <c r="P424" s="57"/>
      <c r="Q424" s="57"/>
      <c r="R424" s="57"/>
      <c r="S424" s="57"/>
      <c r="T424" s="57"/>
      <c r="U424" s="77"/>
      <c r="V424" s="24"/>
      <c r="Y424" s="24"/>
      <c r="Z424" s="24"/>
      <c r="AA424" s="24"/>
      <c r="AB424" s="24"/>
      <c r="AC424" s="24"/>
    </row>
    <row r="425" spans="1:29" s="169" customFormat="1">
      <c r="A425" s="24"/>
      <c r="B425" s="24"/>
      <c r="C425" s="57"/>
      <c r="D425" s="57"/>
      <c r="E425" s="57"/>
      <c r="F425" s="57"/>
      <c r="G425" s="57"/>
      <c r="H425" s="57"/>
      <c r="I425" s="57"/>
      <c r="J425" s="57"/>
      <c r="K425" s="57"/>
      <c r="L425" s="57"/>
      <c r="M425" s="57"/>
      <c r="N425" s="57"/>
      <c r="O425" s="57"/>
      <c r="P425" s="57"/>
      <c r="Q425" s="57"/>
      <c r="R425" s="57"/>
      <c r="S425" s="57"/>
      <c r="T425" s="57"/>
      <c r="U425" s="77"/>
      <c r="V425" s="24"/>
      <c r="Y425" s="24"/>
      <c r="Z425" s="24"/>
      <c r="AA425" s="24"/>
      <c r="AB425" s="24"/>
      <c r="AC425" s="24"/>
    </row>
    <row r="426" spans="1:29" s="169" customFormat="1">
      <c r="A426" s="24"/>
      <c r="B426" s="24"/>
      <c r="C426" s="57"/>
      <c r="D426" s="57"/>
      <c r="E426" s="57"/>
      <c r="F426" s="57"/>
      <c r="G426" s="57"/>
      <c r="H426" s="57"/>
      <c r="I426" s="57"/>
      <c r="J426" s="57"/>
      <c r="K426" s="57"/>
      <c r="L426" s="57"/>
      <c r="M426" s="57"/>
      <c r="N426" s="57"/>
      <c r="O426" s="57"/>
      <c r="P426" s="57"/>
      <c r="Q426" s="57"/>
      <c r="R426" s="57"/>
      <c r="S426" s="57"/>
      <c r="T426" s="57"/>
      <c r="U426" s="77"/>
      <c r="V426" s="24"/>
      <c r="Y426" s="24"/>
      <c r="Z426" s="24"/>
      <c r="AA426" s="24"/>
      <c r="AB426" s="24"/>
      <c r="AC426" s="24"/>
    </row>
    <row r="427" spans="1:29" s="169" customFormat="1">
      <c r="A427" s="24"/>
      <c r="B427" s="24"/>
      <c r="C427" s="57"/>
      <c r="D427" s="57"/>
      <c r="E427" s="57"/>
      <c r="F427" s="57"/>
      <c r="G427" s="57"/>
      <c r="H427" s="57"/>
      <c r="I427" s="57"/>
      <c r="J427" s="57"/>
      <c r="K427" s="57"/>
      <c r="L427" s="57"/>
      <c r="M427" s="57"/>
      <c r="N427" s="57"/>
      <c r="O427" s="57"/>
      <c r="P427" s="57"/>
      <c r="Q427" s="57"/>
      <c r="R427" s="57"/>
      <c r="S427" s="57"/>
      <c r="T427" s="57"/>
      <c r="U427" s="77"/>
      <c r="V427" s="24"/>
      <c r="Y427" s="24"/>
      <c r="Z427" s="24"/>
      <c r="AA427" s="24"/>
      <c r="AB427" s="24"/>
      <c r="AC427" s="24"/>
    </row>
    <row r="428" spans="1:29" s="169" customFormat="1">
      <c r="A428" s="24"/>
      <c r="B428" s="24"/>
      <c r="C428" s="57"/>
      <c r="D428" s="57"/>
      <c r="E428" s="57"/>
      <c r="F428" s="57"/>
      <c r="G428" s="57"/>
      <c r="H428" s="57"/>
      <c r="I428" s="57"/>
      <c r="J428" s="57"/>
      <c r="K428" s="57"/>
      <c r="L428" s="57"/>
      <c r="M428" s="57"/>
      <c r="N428" s="57"/>
      <c r="O428" s="57"/>
      <c r="P428" s="57"/>
      <c r="Q428" s="57"/>
      <c r="R428" s="57"/>
      <c r="S428" s="57"/>
      <c r="T428" s="57"/>
      <c r="U428" s="77"/>
      <c r="V428" s="24"/>
      <c r="Y428" s="24"/>
      <c r="Z428" s="24"/>
      <c r="AA428" s="24"/>
      <c r="AB428" s="24"/>
      <c r="AC428" s="24"/>
    </row>
    <row r="429" spans="1:29" s="169" customFormat="1">
      <c r="A429" s="24"/>
      <c r="B429" s="24"/>
      <c r="C429" s="57"/>
      <c r="D429" s="57"/>
      <c r="E429" s="57"/>
      <c r="F429" s="57"/>
      <c r="G429" s="57"/>
      <c r="H429" s="57"/>
      <c r="I429" s="57"/>
      <c r="J429" s="57"/>
      <c r="K429" s="57"/>
      <c r="L429" s="57"/>
      <c r="M429" s="57"/>
      <c r="N429" s="57"/>
      <c r="O429" s="57"/>
      <c r="P429" s="57"/>
      <c r="Q429" s="57"/>
      <c r="R429" s="57"/>
      <c r="S429" s="57"/>
      <c r="T429" s="57"/>
      <c r="U429" s="77"/>
      <c r="V429" s="24"/>
      <c r="Y429" s="24"/>
      <c r="Z429" s="24"/>
      <c r="AA429" s="24"/>
      <c r="AB429" s="24"/>
      <c r="AC429" s="24"/>
    </row>
    <row r="430" spans="1:29" s="169" customFormat="1">
      <c r="A430" s="24"/>
      <c r="B430" s="24"/>
      <c r="C430" s="57"/>
      <c r="D430" s="57"/>
      <c r="E430" s="57"/>
      <c r="F430" s="57"/>
      <c r="G430" s="57"/>
      <c r="H430" s="57"/>
      <c r="I430" s="57"/>
      <c r="J430" s="57"/>
      <c r="K430" s="57"/>
      <c r="L430" s="57"/>
      <c r="M430" s="57"/>
      <c r="N430" s="57"/>
      <c r="O430" s="57"/>
      <c r="P430" s="57"/>
      <c r="Q430" s="57"/>
      <c r="R430" s="57"/>
      <c r="S430" s="57"/>
      <c r="T430" s="57"/>
      <c r="U430" s="77"/>
      <c r="V430" s="24"/>
      <c r="Y430" s="24"/>
      <c r="Z430" s="24"/>
      <c r="AA430" s="24"/>
      <c r="AB430" s="24"/>
      <c r="AC430" s="24"/>
    </row>
    <row r="431" spans="1:29" s="169" customFormat="1">
      <c r="A431" s="24"/>
      <c r="B431" s="24"/>
      <c r="C431" s="57"/>
      <c r="D431" s="57"/>
      <c r="E431" s="57"/>
      <c r="F431" s="57"/>
      <c r="G431" s="57"/>
      <c r="H431" s="57"/>
      <c r="I431" s="57"/>
      <c r="J431" s="57"/>
      <c r="K431" s="57"/>
      <c r="L431" s="57"/>
      <c r="M431" s="57"/>
      <c r="N431" s="57"/>
      <c r="O431" s="57"/>
      <c r="P431" s="57"/>
      <c r="Q431" s="57"/>
      <c r="R431" s="57"/>
      <c r="S431" s="57"/>
      <c r="T431" s="57"/>
      <c r="U431" s="77"/>
      <c r="V431" s="24"/>
      <c r="Y431" s="24"/>
      <c r="Z431" s="24"/>
      <c r="AA431" s="24"/>
      <c r="AB431" s="24"/>
      <c r="AC431" s="24"/>
    </row>
    <row r="432" spans="1:29" s="169" customFormat="1">
      <c r="A432" s="24"/>
      <c r="B432" s="24"/>
      <c r="C432" s="57"/>
      <c r="D432" s="57"/>
      <c r="E432" s="57"/>
      <c r="F432" s="57"/>
      <c r="G432" s="57"/>
      <c r="H432" s="57"/>
      <c r="I432" s="57"/>
      <c r="J432" s="57"/>
      <c r="K432" s="57"/>
      <c r="L432" s="57"/>
      <c r="M432" s="57"/>
      <c r="N432" s="57"/>
      <c r="O432" s="57"/>
      <c r="P432" s="57"/>
      <c r="Q432" s="57"/>
      <c r="R432" s="57"/>
      <c r="S432" s="57"/>
      <c r="T432" s="57"/>
      <c r="U432" s="77"/>
      <c r="V432" s="24"/>
      <c r="Y432" s="24"/>
      <c r="Z432" s="24"/>
      <c r="AA432" s="24"/>
      <c r="AB432" s="24"/>
      <c r="AC432" s="24"/>
    </row>
    <row r="433" spans="1:29" s="169" customFormat="1">
      <c r="A433" s="24"/>
      <c r="B433" s="24"/>
      <c r="C433" s="57"/>
      <c r="D433" s="57"/>
      <c r="E433" s="57"/>
      <c r="F433" s="57"/>
      <c r="G433" s="57"/>
      <c r="H433" s="57"/>
      <c r="I433" s="57"/>
      <c r="J433" s="57"/>
      <c r="K433" s="57"/>
      <c r="L433" s="57"/>
      <c r="M433" s="57"/>
      <c r="N433" s="57"/>
      <c r="O433" s="57"/>
      <c r="P433" s="57"/>
      <c r="Q433" s="57"/>
      <c r="R433" s="57"/>
      <c r="S433" s="57"/>
      <c r="T433" s="57"/>
      <c r="U433" s="77"/>
      <c r="V433" s="24"/>
      <c r="Y433" s="24"/>
      <c r="Z433" s="24"/>
      <c r="AA433" s="24"/>
      <c r="AB433" s="24"/>
      <c r="AC433" s="24"/>
    </row>
    <row r="434" spans="1:29" s="169" customFormat="1">
      <c r="A434" s="24"/>
      <c r="B434" s="24"/>
      <c r="C434" s="57"/>
      <c r="D434" s="57"/>
      <c r="E434" s="57"/>
      <c r="F434" s="57"/>
      <c r="G434" s="57"/>
      <c r="H434" s="57"/>
      <c r="I434" s="57"/>
      <c r="J434" s="57"/>
      <c r="K434" s="57"/>
      <c r="L434" s="57"/>
      <c r="M434" s="57"/>
      <c r="N434" s="57"/>
      <c r="O434" s="57"/>
      <c r="P434" s="57"/>
      <c r="Q434" s="57"/>
      <c r="R434" s="57"/>
      <c r="S434" s="57"/>
      <c r="T434" s="57"/>
      <c r="U434" s="77"/>
      <c r="V434" s="24"/>
      <c r="Y434" s="24"/>
      <c r="Z434" s="24"/>
      <c r="AA434" s="24"/>
      <c r="AB434" s="24"/>
      <c r="AC434" s="24"/>
    </row>
    <row r="435" spans="1:29" s="169" customFormat="1">
      <c r="A435" s="24"/>
      <c r="B435" s="24"/>
      <c r="C435" s="57"/>
      <c r="D435" s="57"/>
      <c r="E435" s="57"/>
      <c r="F435" s="57"/>
      <c r="G435" s="57"/>
      <c r="H435" s="57"/>
      <c r="I435" s="57"/>
      <c r="J435" s="57"/>
      <c r="K435" s="57"/>
      <c r="L435" s="57"/>
      <c r="M435" s="57"/>
      <c r="N435" s="57"/>
      <c r="O435" s="57"/>
      <c r="P435" s="57"/>
      <c r="Q435" s="57"/>
      <c r="R435" s="57"/>
      <c r="S435" s="57"/>
      <c r="T435" s="57"/>
      <c r="U435" s="77"/>
      <c r="V435" s="24"/>
      <c r="Y435" s="24"/>
      <c r="Z435" s="24"/>
      <c r="AA435" s="24"/>
      <c r="AB435" s="24"/>
      <c r="AC435" s="24"/>
    </row>
    <row r="436" spans="1:29" s="169" customFormat="1">
      <c r="A436" s="24"/>
      <c r="B436" s="24"/>
      <c r="C436" s="57"/>
      <c r="D436" s="57"/>
      <c r="E436" s="57"/>
      <c r="F436" s="57"/>
      <c r="G436" s="57"/>
      <c r="H436" s="57"/>
      <c r="I436" s="57"/>
      <c r="J436" s="57"/>
      <c r="K436" s="57"/>
      <c r="L436" s="57"/>
      <c r="M436" s="57"/>
      <c r="N436" s="57"/>
      <c r="O436" s="57"/>
      <c r="P436" s="57"/>
      <c r="Q436" s="57"/>
      <c r="R436" s="57"/>
      <c r="S436" s="57"/>
      <c r="T436" s="57"/>
      <c r="U436" s="77"/>
      <c r="V436" s="24"/>
      <c r="Y436" s="24"/>
      <c r="Z436" s="24"/>
      <c r="AA436" s="24"/>
      <c r="AB436" s="24"/>
      <c r="AC436" s="24"/>
    </row>
    <row r="437" spans="1:29" s="169" customFormat="1">
      <c r="A437" s="24"/>
      <c r="B437" s="24"/>
      <c r="C437" s="57"/>
      <c r="D437" s="57"/>
      <c r="E437" s="57"/>
      <c r="F437" s="57"/>
      <c r="G437" s="57"/>
      <c r="H437" s="57"/>
      <c r="I437" s="57"/>
      <c r="J437" s="57"/>
      <c r="K437" s="57"/>
      <c r="L437" s="57"/>
      <c r="M437" s="57"/>
      <c r="N437" s="57"/>
      <c r="O437" s="57"/>
      <c r="P437" s="57"/>
      <c r="Q437" s="57"/>
      <c r="R437" s="57"/>
      <c r="S437" s="57"/>
      <c r="T437" s="57"/>
      <c r="U437" s="77"/>
      <c r="V437" s="24"/>
      <c r="Y437" s="24"/>
      <c r="Z437" s="24"/>
      <c r="AA437" s="24"/>
      <c r="AB437" s="24"/>
      <c r="AC437" s="24"/>
    </row>
    <row r="438" spans="1:29" s="169" customFormat="1">
      <c r="A438" s="24"/>
      <c r="B438" s="24"/>
      <c r="C438" s="57"/>
      <c r="D438" s="57"/>
      <c r="E438" s="57"/>
      <c r="F438" s="57"/>
      <c r="G438" s="57"/>
      <c r="H438" s="57"/>
      <c r="I438" s="57"/>
      <c r="J438" s="57"/>
      <c r="K438" s="57"/>
      <c r="L438" s="57"/>
      <c r="M438" s="57"/>
      <c r="N438" s="57"/>
      <c r="O438" s="57"/>
      <c r="P438" s="57"/>
      <c r="Q438" s="57"/>
      <c r="R438" s="57"/>
      <c r="S438" s="57"/>
      <c r="T438" s="57"/>
      <c r="U438" s="77"/>
      <c r="V438" s="24"/>
      <c r="Y438" s="24"/>
      <c r="Z438" s="24"/>
      <c r="AA438" s="24"/>
      <c r="AB438" s="24"/>
      <c r="AC438" s="24"/>
    </row>
    <row r="439" spans="1:29" s="169" customFormat="1">
      <c r="A439" s="24"/>
      <c r="B439" s="24"/>
      <c r="C439" s="57"/>
      <c r="D439" s="57"/>
      <c r="E439" s="57"/>
      <c r="F439" s="57"/>
      <c r="G439" s="57"/>
      <c r="H439" s="57"/>
      <c r="I439" s="57"/>
      <c r="J439" s="57"/>
      <c r="K439" s="57"/>
      <c r="L439" s="57"/>
      <c r="M439" s="57"/>
      <c r="N439" s="57"/>
      <c r="O439" s="57"/>
      <c r="P439" s="57"/>
      <c r="Q439" s="57"/>
      <c r="R439" s="57"/>
      <c r="S439" s="57"/>
      <c r="T439" s="57"/>
      <c r="U439" s="77"/>
      <c r="V439" s="24"/>
      <c r="Y439" s="24"/>
      <c r="Z439" s="24"/>
      <c r="AA439" s="24"/>
      <c r="AB439" s="24"/>
      <c r="AC439" s="24"/>
    </row>
    <row r="440" spans="1:29" s="169" customFormat="1">
      <c r="A440" s="24"/>
      <c r="B440" s="24"/>
      <c r="C440" s="57"/>
      <c r="D440" s="57"/>
      <c r="E440" s="57"/>
      <c r="F440" s="57"/>
      <c r="G440" s="57"/>
      <c r="H440" s="57"/>
      <c r="I440" s="57"/>
      <c r="J440" s="57"/>
      <c r="K440" s="57"/>
      <c r="L440" s="57"/>
      <c r="M440" s="57"/>
      <c r="N440" s="57"/>
      <c r="O440" s="57"/>
      <c r="P440" s="57"/>
      <c r="Q440" s="57"/>
      <c r="R440" s="57"/>
      <c r="S440" s="57"/>
      <c r="T440" s="57"/>
      <c r="U440" s="77"/>
      <c r="V440" s="24"/>
      <c r="Y440" s="24"/>
      <c r="Z440" s="24"/>
      <c r="AA440" s="24"/>
      <c r="AB440" s="24"/>
      <c r="AC440" s="24"/>
    </row>
    <row r="441" spans="1:29" s="169" customFormat="1">
      <c r="A441" s="24"/>
      <c r="B441" s="24"/>
      <c r="C441" s="57"/>
      <c r="D441" s="57"/>
      <c r="E441" s="57"/>
      <c r="F441" s="57"/>
      <c r="G441" s="57"/>
      <c r="H441" s="57"/>
      <c r="I441" s="57"/>
      <c r="J441" s="57"/>
      <c r="K441" s="57"/>
      <c r="L441" s="57"/>
      <c r="M441" s="57"/>
      <c r="N441" s="57"/>
      <c r="O441" s="57"/>
      <c r="P441" s="57"/>
      <c r="Q441" s="57"/>
      <c r="R441" s="57"/>
      <c r="S441" s="57"/>
      <c r="T441" s="57"/>
      <c r="U441" s="77"/>
      <c r="V441" s="24"/>
      <c r="Y441" s="24"/>
      <c r="Z441" s="24"/>
      <c r="AA441" s="24"/>
      <c r="AB441" s="24"/>
      <c r="AC441" s="24"/>
    </row>
    <row r="442" spans="1:29" s="169" customFormat="1">
      <c r="A442" s="24"/>
      <c r="B442" s="24"/>
      <c r="C442" s="57"/>
      <c r="D442" s="57"/>
      <c r="E442" s="57"/>
      <c r="F442" s="57"/>
      <c r="G442" s="57"/>
      <c r="H442" s="57"/>
      <c r="I442" s="57"/>
      <c r="J442" s="57"/>
      <c r="K442" s="57"/>
      <c r="L442" s="57"/>
      <c r="M442" s="57"/>
      <c r="N442" s="57"/>
      <c r="O442" s="57"/>
      <c r="P442" s="57"/>
      <c r="Q442" s="57"/>
      <c r="R442" s="57"/>
      <c r="S442" s="57"/>
      <c r="T442" s="57"/>
      <c r="U442" s="77"/>
      <c r="V442" s="24"/>
      <c r="Y442" s="24"/>
      <c r="Z442" s="24"/>
      <c r="AA442" s="24"/>
      <c r="AB442" s="24"/>
      <c r="AC442" s="24"/>
    </row>
    <row r="443" spans="1:29" s="169" customFormat="1">
      <c r="A443" s="24"/>
      <c r="B443" s="24"/>
      <c r="C443" s="57"/>
      <c r="D443" s="57"/>
      <c r="E443" s="57"/>
      <c r="F443" s="57"/>
      <c r="G443" s="57"/>
      <c r="H443" s="57"/>
      <c r="I443" s="57"/>
      <c r="J443" s="57"/>
      <c r="K443" s="57"/>
      <c r="L443" s="57"/>
      <c r="M443" s="57"/>
      <c r="N443" s="57"/>
      <c r="O443" s="57"/>
      <c r="P443" s="57"/>
      <c r="Q443" s="57"/>
      <c r="R443" s="57"/>
      <c r="S443" s="57"/>
      <c r="T443" s="57"/>
      <c r="U443" s="77"/>
      <c r="V443" s="24"/>
      <c r="Y443" s="24"/>
      <c r="Z443" s="24"/>
      <c r="AA443" s="24"/>
      <c r="AB443" s="24"/>
      <c r="AC443" s="24"/>
    </row>
    <row r="444" spans="1:29" s="169" customFormat="1">
      <c r="A444" s="24"/>
      <c r="B444" s="24"/>
      <c r="C444" s="57"/>
      <c r="D444" s="57"/>
      <c r="E444" s="57"/>
      <c r="F444" s="57"/>
      <c r="G444" s="57"/>
      <c r="H444" s="57"/>
      <c r="I444" s="57"/>
      <c r="J444" s="57"/>
      <c r="K444" s="57"/>
      <c r="L444" s="57"/>
      <c r="M444" s="57"/>
      <c r="N444" s="57"/>
      <c r="O444" s="57"/>
      <c r="P444" s="57"/>
      <c r="Q444" s="57"/>
      <c r="R444" s="57"/>
      <c r="S444" s="57"/>
      <c r="T444" s="57"/>
      <c r="U444" s="77"/>
      <c r="V444" s="24"/>
      <c r="Y444" s="24"/>
      <c r="Z444" s="24"/>
      <c r="AA444" s="24"/>
      <c r="AB444" s="24"/>
      <c r="AC444" s="24"/>
    </row>
    <row r="445" spans="1:29" s="169" customFormat="1">
      <c r="A445" s="24"/>
      <c r="B445" s="24"/>
      <c r="C445" s="57"/>
      <c r="D445" s="57"/>
      <c r="E445" s="57"/>
      <c r="F445" s="57"/>
      <c r="G445" s="57"/>
      <c r="H445" s="57"/>
      <c r="I445" s="57"/>
      <c r="J445" s="57"/>
      <c r="K445" s="57"/>
      <c r="L445" s="57"/>
      <c r="M445" s="57"/>
      <c r="N445" s="57"/>
      <c r="O445" s="57"/>
      <c r="P445" s="57"/>
      <c r="Q445" s="57"/>
      <c r="R445" s="57"/>
      <c r="S445" s="57"/>
      <c r="T445" s="57"/>
      <c r="U445" s="77"/>
      <c r="V445" s="24"/>
      <c r="Y445" s="24"/>
      <c r="Z445" s="24"/>
      <c r="AA445" s="24"/>
      <c r="AB445" s="24"/>
      <c r="AC445" s="24"/>
    </row>
    <row r="446" spans="1:29" s="169" customFormat="1">
      <c r="A446" s="24"/>
      <c r="B446" s="24"/>
      <c r="C446" s="57"/>
      <c r="D446" s="57"/>
      <c r="E446" s="57"/>
      <c r="F446" s="57"/>
      <c r="G446" s="57"/>
      <c r="H446" s="57"/>
      <c r="I446" s="57"/>
      <c r="J446" s="57"/>
      <c r="K446" s="57"/>
      <c r="L446" s="57"/>
      <c r="M446" s="57"/>
      <c r="N446" s="57"/>
      <c r="O446" s="57"/>
      <c r="P446" s="57"/>
      <c r="Q446" s="57"/>
      <c r="R446" s="57"/>
      <c r="S446" s="57"/>
      <c r="T446" s="57"/>
      <c r="U446" s="77"/>
      <c r="V446" s="24"/>
      <c r="Y446" s="24"/>
      <c r="Z446" s="24"/>
      <c r="AA446" s="24"/>
      <c r="AB446" s="24"/>
      <c r="AC446" s="24"/>
    </row>
    <row r="447" spans="1:29" s="169" customFormat="1">
      <c r="A447" s="24"/>
      <c r="B447" s="24"/>
      <c r="C447" s="57"/>
      <c r="D447" s="57"/>
      <c r="E447" s="57"/>
      <c r="F447" s="57"/>
      <c r="G447" s="57"/>
      <c r="H447" s="57"/>
      <c r="I447" s="57"/>
      <c r="J447" s="57"/>
      <c r="K447" s="57"/>
      <c r="L447" s="57"/>
      <c r="M447" s="57"/>
      <c r="N447" s="57"/>
      <c r="O447" s="57"/>
      <c r="P447" s="57"/>
      <c r="Q447" s="57"/>
      <c r="R447" s="57"/>
      <c r="S447" s="57"/>
      <c r="T447" s="57"/>
      <c r="U447" s="77"/>
      <c r="V447" s="24"/>
      <c r="Y447" s="24"/>
      <c r="Z447" s="24"/>
      <c r="AA447" s="24"/>
      <c r="AB447" s="24"/>
      <c r="AC447" s="24"/>
    </row>
    <row r="448" spans="1:29" s="169" customFormat="1">
      <c r="A448" s="24"/>
      <c r="B448" s="24"/>
      <c r="C448" s="57"/>
      <c r="D448" s="57"/>
      <c r="E448" s="57"/>
      <c r="F448" s="57"/>
      <c r="G448" s="57"/>
      <c r="H448" s="57"/>
      <c r="I448" s="57"/>
      <c r="J448" s="57"/>
      <c r="K448" s="57"/>
      <c r="L448" s="57"/>
      <c r="M448" s="57"/>
      <c r="N448" s="57"/>
      <c r="O448" s="57"/>
      <c r="P448" s="57"/>
      <c r="Q448" s="57"/>
      <c r="R448" s="57"/>
      <c r="S448" s="57"/>
      <c r="T448" s="57"/>
      <c r="U448" s="77"/>
      <c r="V448" s="24"/>
      <c r="Y448" s="24"/>
      <c r="Z448" s="24"/>
      <c r="AA448" s="24"/>
      <c r="AB448" s="24"/>
      <c r="AC448" s="24"/>
    </row>
    <row r="449" spans="1:29" s="169" customFormat="1">
      <c r="A449" s="24"/>
      <c r="B449" s="24"/>
      <c r="C449" s="57"/>
      <c r="D449" s="57"/>
      <c r="E449" s="57"/>
      <c r="F449" s="57"/>
      <c r="G449" s="57"/>
      <c r="H449" s="57"/>
      <c r="I449" s="57"/>
      <c r="J449" s="57"/>
      <c r="K449" s="57"/>
      <c r="L449" s="57"/>
      <c r="M449" s="57"/>
      <c r="N449" s="57"/>
      <c r="O449" s="57"/>
      <c r="P449" s="57"/>
      <c r="Q449" s="57"/>
      <c r="R449" s="57"/>
      <c r="S449" s="57"/>
      <c r="T449" s="57"/>
      <c r="U449" s="77"/>
      <c r="V449" s="24"/>
      <c r="Y449" s="24"/>
      <c r="Z449" s="24"/>
      <c r="AA449" s="24"/>
      <c r="AB449" s="24"/>
      <c r="AC449" s="24"/>
    </row>
    <row r="450" spans="1:29" s="169" customFormat="1">
      <c r="A450" s="24"/>
      <c r="B450" s="24"/>
      <c r="C450" s="57"/>
      <c r="D450" s="57"/>
      <c r="E450" s="57"/>
      <c r="F450" s="57"/>
      <c r="G450" s="57"/>
      <c r="H450" s="57"/>
      <c r="I450" s="57"/>
      <c r="J450" s="57"/>
      <c r="K450" s="57"/>
      <c r="L450" s="57"/>
      <c r="M450" s="57"/>
      <c r="N450" s="57"/>
      <c r="O450" s="57"/>
      <c r="P450" s="57"/>
      <c r="Q450" s="57"/>
      <c r="R450" s="57"/>
      <c r="S450" s="57"/>
      <c r="T450" s="57"/>
      <c r="U450" s="77"/>
      <c r="V450" s="24"/>
      <c r="Y450" s="24"/>
      <c r="Z450" s="24"/>
      <c r="AA450" s="24"/>
      <c r="AB450" s="24"/>
      <c r="AC450" s="24"/>
    </row>
    <row r="451" spans="1:29" s="169" customFormat="1">
      <c r="A451" s="24"/>
      <c r="B451" s="24"/>
      <c r="C451" s="57"/>
      <c r="D451" s="57"/>
      <c r="E451" s="57"/>
      <c r="F451" s="57"/>
      <c r="G451" s="57"/>
      <c r="H451" s="57"/>
      <c r="I451" s="57"/>
      <c r="J451" s="57"/>
      <c r="K451" s="57"/>
      <c r="L451" s="57"/>
      <c r="M451" s="57"/>
      <c r="N451" s="57"/>
      <c r="O451" s="57"/>
      <c r="P451" s="57"/>
      <c r="Q451" s="57"/>
      <c r="R451" s="57"/>
      <c r="S451" s="57"/>
      <c r="T451" s="57"/>
      <c r="U451" s="77"/>
      <c r="V451" s="24"/>
      <c r="Y451" s="24"/>
      <c r="Z451" s="24"/>
      <c r="AA451" s="24"/>
      <c r="AB451" s="24"/>
      <c r="AC451" s="24"/>
    </row>
    <row r="452" spans="1:29" s="169" customFormat="1">
      <c r="A452" s="24"/>
      <c r="B452" s="24"/>
      <c r="C452" s="57"/>
      <c r="D452" s="57"/>
      <c r="E452" s="57"/>
      <c r="F452" s="57"/>
      <c r="G452" s="57"/>
      <c r="H452" s="57"/>
      <c r="I452" s="57"/>
      <c r="J452" s="57"/>
      <c r="K452" s="57"/>
      <c r="L452" s="57"/>
      <c r="M452" s="57"/>
      <c r="N452" s="57"/>
      <c r="O452" s="57"/>
      <c r="P452" s="57"/>
      <c r="Q452" s="57"/>
      <c r="R452" s="57"/>
      <c r="S452" s="57"/>
      <c r="T452" s="57"/>
      <c r="U452" s="77"/>
      <c r="V452" s="24"/>
      <c r="Y452" s="24"/>
      <c r="Z452" s="24"/>
      <c r="AA452" s="24"/>
      <c r="AB452" s="24"/>
      <c r="AC452" s="24"/>
    </row>
    <row r="453" spans="1:29" s="169" customFormat="1">
      <c r="A453" s="24"/>
      <c r="B453" s="24"/>
      <c r="C453" s="57"/>
      <c r="D453" s="57"/>
      <c r="E453" s="57"/>
      <c r="F453" s="57"/>
      <c r="G453" s="57"/>
      <c r="H453" s="57"/>
      <c r="I453" s="57"/>
      <c r="J453" s="57"/>
      <c r="K453" s="57"/>
      <c r="L453" s="57"/>
      <c r="M453" s="57"/>
      <c r="N453" s="57"/>
      <c r="O453" s="57"/>
      <c r="P453" s="57"/>
      <c r="Q453" s="57"/>
      <c r="R453" s="57"/>
      <c r="S453" s="57"/>
      <c r="T453" s="57"/>
      <c r="U453" s="77"/>
      <c r="V453" s="24"/>
      <c r="Y453" s="24"/>
      <c r="Z453" s="24"/>
      <c r="AA453" s="24"/>
      <c r="AB453" s="24"/>
      <c r="AC453" s="24"/>
    </row>
    <row r="454" spans="1:29" s="169" customFormat="1">
      <c r="A454" s="24"/>
      <c r="B454" s="24"/>
      <c r="C454" s="57"/>
      <c r="D454" s="57"/>
      <c r="E454" s="57"/>
      <c r="F454" s="57"/>
      <c r="G454" s="57"/>
      <c r="H454" s="57"/>
      <c r="I454" s="57"/>
      <c r="J454" s="57"/>
      <c r="K454" s="57"/>
      <c r="L454" s="57"/>
      <c r="M454" s="57"/>
      <c r="N454" s="57"/>
      <c r="O454" s="57"/>
      <c r="P454" s="57"/>
      <c r="Q454" s="57"/>
      <c r="R454" s="57"/>
      <c r="S454" s="57"/>
      <c r="T454" s="57"/>
      <c r="U454" s="77"/>
      <c r="V454" s="24"/>
      <c r="Y454" s="24"/>
      <c r="Z454" s="24"/>
      <c r="AA454" s="24"/>
      <c r="AB454" s="24"/>
      <c r="AC454" s="24"/>
    </row>
    <row r="455" spans="1:29" s="169" customFormat="1">
      <c r="A455" s="24"/>
      <c r="B455" s="24"/>
      <c r="C455" s="57"/>
      <c r="D455" s="57"/>
      <c r="E455" s="57"/>
      <c r="F455" s="57"/>
      <c r="G455" s="57"/>
      <c r="H455" s="57"/>
      <c r="I455" s="57"/>
      <c r="J455" s="57"/>
      <c r="K455" s="57"/>
      <c r="L455" s="57"/>
      <c r="M455" s="57"/>
      <c r="N455" s="57"/>
      <c r="O455" s="57"/>
      <c r="P455" s="57"/>
      <c r="Q455" s="57"/>
      <c r="R455" s="57"/>
      <c r="S455" s="57"/>
      <c r="T455" s="57"/>
      <c r="U455" s="77"/>
      <c r="V455" s="24"/>
      <c r="Y455" s="24"/>
      <c r="Z455" s="24"/>
      <c r="AA455" s="24"/>
      <c r="AB455" s="24"/>
      <c r="AC455" s="24"/>
    </row>
    <row r="456" spans="1:29" s="169" customFormat="1">
      <c r="A456" s="24"/>
      <c r="B456" s="24"/>
      <c r="C456" s="57"/>
      <c r="D456" s="57"/>
      <c r="E456" s="57"/>
      <c r="F456" s="57"/>
      <c r="G456" s="57"/>
      <c r="H456" s="57"/>
      <c r="I456" s="57"/>
      <c r="J456" s="57"/>
      <c r="K456" s="57"/>
      <c r="L456" s="57"/>
      <c r="M456" s="57"/>
      <c r="N456" s="57"/>
      <c r="O456" s="57"/>
      <c r="P456" s="57"/>
      <c r="Q456" s="57"/>
      <c r="R456" s="57"/>
      <c r="S456" s="57"/>
      <c r="T456" s="57"/>
      <c r="U456" s="77"/>
      <c r="V456" s="24"/>
      <c r="Y456" s="24"/>
      <c r="Z456" s="24"/>
      <c r="AA456" s="24"/>
      <c r="AB456" s="24"/>
      <c r="AC456" s="24"/>
    </row>
    <row r="457" spans="1:29" s="169" customFormat="1">
      <c r="A457" s="24"/>
      <c r="B457" s="24"/>
      <c r="C457" s="57"/>
      <c r="D457" s="57"/>
      <c r="E457" s="57"/>
      <c r="F457" s="57"/>
      <c r="G457" s="57"/>
      <c r="H457" s="57"/>
      <c r="I457" s="57"/>
      <c r="J457" s="57"/>
      <c r="K457" s="57"/>
      <c r="L457" s="57"/>
      <c r="M457" s="57"/>
      <c r="N457" s="57"/>
      <c r="O457" s="57"/>
      <c r="P457" s="57"/>
      <c r="Q457" s="57"/>
      <c r="R457" s="57"/>
      <c r="S457" s="57"/>
      <c r="T457" s="57"/>
      <c r="U457" s="77"/>
      <c r="V457" s="24"/>
      <c r="Y457" s="24"/>
      <c r="Z457" s="24"/>
      <c r="AA457" s="24"/>
      <c r="AB457" s="24"/>
      <c r="AC457" s="24"/>
    </row>
    <row r="458" spans="1:29" s="169" customFormat="1">
      <c r="A458" s="24"/>
      <c r="B458" s="24"/>
      <c r="C458" s="57"/>
      <c r="D458" s="57"/>
      <c r="E458" s="57"/>
      <c r="F458" s="57"/>
      <c r="G458" s="57"/>
      <c r="H458" s="57"/>
      <c r="I458" s="57"/>
      <c r="J458" s="57"/>
      <c r="K458" s="57"/>
      <c r="L458" s="57"/>
      <c r="M458" s="57"/>
      <c r="N458" s="57"/>
      <c r="O458" s="57"/>
      <c r="P458" s="57"/>
      <c r="Q458" s="57"/>
      <c r="R458" s="57"/>
      <c r="S458" s="57"/>
      <c r="T458" s="57"/>
      <c r="U458" s="77"/>
      <c r="V458" s="24"/>
      <c r="Y458" s="24"/>
      <c r="Z458" s="24"/>
      <c r="AA458" s="24"/>
      <c r="AB458" s="24"/>
      <c r="AC458" s="24"/>
    </row>
    <row r="459" spans="1:29" s="169" customFormat="1">
      <c r="A459" s="24"/>
      <c r="B459" s="24"/>
      <c r="C459" s="57"/>
      <c r="D459" s="57"/>
      <c r="E459" s="57"/>
      <c r="F459" s="57"/>
      <c r="G459" s="57"/>
      <c r="H459" s="57"/>
      <c r="I459" s="57"/>
      <c r="J459" s="57"/>
      <c r="K459" s="57"/>
      <c r="L459" s="57"/>
      <c r="M459" s="57"/>
      <c r="N459" s="57"/>
      <c r="O459" s="57"/>
      <c r="P459" s="57"/>
      <c r="Q459" s="57"/>
      <c r="R459" s="57"/>
      <c r="S459" s="57"/>
      <c r="T459" s="57"/>
      <c r="U459" s="77"/>
      <c r="V459" s="24"/>
      <c r="Y459" s="24"/>
      <c r="Z459" s="24"/>
      <c r="AA459" s="24"/>
      <c r="AB459" s="24"/>
      <c r="AC459" s="24"/>
    </row>
    <row r="460" spans="1:29" s="169" customFormat="1">
      <c r="A460" s="24"/>
      <c r="B460" s="24"/>
      <c r="C460" s="57"/>
      <c r="D460" s="57"/>
      <c r="E460" s="57"/>
      <c r="F460" s="57"/>
      <c r="G460" s="57"/>
      <c r="H460" s="57"/>
      <c r="I460" s="57"/>
      <c r="J460" s="57"/>
      <c r="K460" s="57"/>
      <c r="L460" s="57"/>
      <c r="M460" s="57"/>
      <c r="N460" s="57"/>
      <c r="O460" s="57"/>
      <c r="P460" s="57"/>
      <c r="Q460" s="57"/>
      <c r="R460" s="57"/>
      <c r="S460" s="57"/>
      <c r="T460" s="57"/>
      <c r="U460" s="77"/>
      <c r="V460" s="24"/>
      <c r="Y460" s="24"/>
      <c r="Z460" s="24"/>
      <c r="AA460" s="24"/>
      <c r="AB460" s="24"/>
      <c r="AC460" s="24"/>
    </row>
    <row r="461" spans="1:29" s="169" customFormat="1">
      <c r="A461" s="24"/>
      <c r="B461" s="24"/>
      <c r="C461" s="57"/>
      <c r="D461" s="57"/>
      <c r="E461" s="57"/>
      <c r="F461" s="57"/>
      <c r="G461" s="57"/>
      <c r="H461" s="57"/>
      <c r="I461" s="57"/>
      <c r="J461" s="57"/>
      <c r="K461" s="57"/>
      <c r="L461" s="57"/>
      <c r="M461" s="57"/>
      <c r="N461" s="57"/>
      <c r="O461" s="57"/>
      <c r="P461" s="57"/>
      <c r="Q461" s="57"/>
      <c r="R461" s="57"/>
      <c r="S461" s="57"/>
      <c r="T461" s="57"/>
      <c r="U461" s="77"/>
      <c r="V461" s="24"/>
      <c r="Y461" s="24"/>
      <c r="Z461" s="24"/>
      <c r="AA461" s="24"/>
      <c r="AB461" s="24"/>
      <c r="AC461" s="24"/>
    </row>
    <row r="462" spans="1:29" s="169" customFormat="1">
      <c r="A462" s="24"/>
      <c r="B462" s="24"/>
      <c r="C462" s="57"/>
      <c r="D462" s="57"/>
      <c r="E462" s="57"/>
      <c r="F462" s="57"/>
      <c r="G462" s="57"/>
      <c r="H462" s="57"/>
      <c r="I462" s="57"/>
      <c r="J462" s="57"/>
      <c r="K462" s="57"/>
      <c r="L462" s="57"/>
      <c r="M462" s="57"/>
      <c r="N462" s="57"/>
      <c r="O462" s="57"/>
      <c r="P462" s="57"/>
      <c r="Q462" s="57"/>
      <c r="R462" s="57"/>
      <c r="S462" s="57"/>
      <c r="T462" s="57"/>
      <c r="U462" s="77"/>
      <c r="V462" s="24"/>
      <c r="Y462" s="24"/>
      <c r="Z462" s="24"/>
      <c r="AA462" s="24"/>
      <c r="AB462" s="24"/>
      <c r="AC462" s="24"/>
    </row>
    <row r="463" spans="1:29" s="169" customFormat="1">
      <c r="A463" s="24"/>
      <c r="B463" s="24"/>
      <c r="C463" s="57"/>
      <c r="D463" s="57"/>
      <c r="E463" s="57"/>
      <c r="F463" s="57"/>
      <c r="G463" s="57"/>
      <c r="H463" s="57"/>
      <c r="I463" s="57"/>
      <c r="J463" s="57"/>
      <c r="K463" s="57"/>
      <c r="L463" s="57"/>
      <c r="M463" s="57"/>
      <c r="N463" s="57"/>
      <c r="O463" s="57"/>
      <c r="P463" s="57"/>
      <c r="Q463" s="57"/>
      <c r="R463" s="57"/>
      <c r="S463" s="57"/>
      <c r="T463" s="57"/>
      <c r="U463" s="77"/>
      <c r="V463" s="24"/>
      <c r="Y463" s="24"/>
      <c r="Z463" s="24"/>
      <c r="AA463" s="24"/>
      <c r="AB463" s="24"/>
      <c r="AC463" s="24"/>
    </row>
    <row r="464" spans="1:29" s="169" customFormat="1">
      <c r="A464" s="24"/>
      <c r="B464" s="24"/>
      <c r="C464" s="57"/>
      <c r="D464" s="57"/>
      <c r="E464" s="57"/>
      <c r="F464" s="57"/>
      <c r="G464" s="57"/>
      <c r="H464" s="57"/>
      <c r="I464" s="57"/>
      <c r="J464" s="57"/>
      <c r="K464" s="57"/>
      <c r="L464" s="57"/>
      <c r="M464" s="57"/>
      <c r="N464" s="57"/>
      <c r="O464" s="57"/>
      <c r="P464" s="57"/>
      <c r="Q464" s="57"/>
      <c r="R464" s="57"/>
      <c r="S464" s="57"/>
      <c r="T464" s="57"/>
      <c r="U464" s="77"/>
      <c r="V464" s="24"/>
      <c r="Y464" s="24"/>
      <c r="Z464" s="24"/>
      <c r="AA464" s="24"/>
      <c r="AB464" s="24"/>
      <c r="AC464" s="24"/>
    </row>
    <row r="465" spans="1:29" s="169" customFormat="1">
      <c r="A465" s="24"/>
      <c r="B465" s="24"/>
      <c r="C465" s="57"/>
      <c r="D465" s="57"/>
      <c r="E465" s="57"/>
      <c r="F465" s="57"/>
      <c r="G465" s="57"/>
      <c r="H465" s="57"/>
      <c r="I465" s="57"/>
      <c r="J465" s="57"/>
      <c r="K465" s="57"/>
      <c r="L465" s="57"/>
      <c r="M465" s="57"/>
      <c r="N465" s="57"/>
      <c r="O465" s="57"/>
      <c r="P465" s="57"/>
      <c r="Q465" s="57"/>
      <c r="R465" s="57"/>
      <c r="S465" s="57"/>
      <c r="T465" s="57"/>
      <c r="U465" s="77"/>
      <c r="V465" s="24"/>
      <c r="Y465" s="24"/>
      <c r="Z465" s="24"/>
      <c r="AA465" s="24"/>
      <c r="AB465" s="24"/>
      <c r="AC465" s="24"/>
    </row>
    <row r="466" spans="1:29" s="169" customFormat="1">
      <c r="A466" s="24"/>
      <c r="B466" s="24"/>
      <c r="C466" s="57"/>
      <c r="D466" s="57"/>
      <c r="E466" s="57"/>
      <c r="F466" s="57"/>
      <c r="G466" s="57"/>
      <c r="H466" s="57"/>
      <c r="I466" s="57"/>
      <c r="J466" s="57"/>
      <c r="K466" s="57"/>
      <c r="L466" s="57"/>
      <c r="M466" s="57"/>
      <c r="N466" s="57"/>
      <c r="O466" s="57"/>
      <c r="P466" s="57"/>
      <c r="Q466" s="57"/>
      <c r="R466" s="57"/>
      <c r="S466" s="57"/>
      <c r="T466" s="57"/>
      <c r="U466" s="77"/>
      <c r="V466" s="24"/>
      <c r="Y466" s="24"/>
      <c r="Z466" s="24"/>
      <c r="AA466" s="24"/>
      <c r="AB466" s="24"/>
      <c r="AC466" s="24"/>
    </row>
    <row r="467" spans="1:29" s="169" customFormat="1">
      <c r="A467" s="24"/>
      <c r="B467" s="24"/>
      <c r="C467" s="57"/>
      <c r="D467" s="57"/>
      <c r="E467" s="57"/>
      <c r="F467" s="57"/>
      <c r="G467" s="57"/>
      <c r="H467" s="57"/>
      <c r="I467" s="57"/>
      <c r="J467" s="57"/>
      <c r="K467" s="57"/>
      <c r="L467" s="57"/>
      <c r="M467" s="57"/>
      <c r="N467" s="57"/>
      <c r="O467" s="57"/>
      <c r="P467" s="57"/>
      <c r="Q467" s="57"/>
      <c r="R467" s="57"/>
      <c r="S467" s="57"/>
      <c r="T467" s="57"/>
      <c r="U467" s="77"/>
      <c r="V467" s="24"/>
      <c r="Y467" s="24"/>
      <c r="Z467" s="24"/>
      <c r="AA467" s="24"/>
      <c r="AB467" s="24"/>
      <c r="AC467" s="24"/>
    </row>
    <row r="468" spans="1:29" s="169" customFormat="1">
      <c r="A468" s="24"/>
      <c r="B468" s="24"/>
      <c r="C468" s="57"/>
      <c r="D468" s="57"/>
      <c r="E468" s="57"/>
      <c r="F468" s="57"/>
      <c r="G468" s="57"/>
      <c r="H468" s="57"/>
      <c r="I468" s="57"/>
      <c r="J468" s="57"/>
      <c r="K468" s="57"/>
      <c r="L468" s="57"/>
      <c r="M468" s="57"/>
      <c r="N468" s="57"/>
      <c r="O468" s="57"/>
      <c r="P468" s="57"/>
      <c r="Q468" s="57"/>
      <c r="R468" s="57"/>
      <c r="S468" s="57"/>
      <c r="T468" s="57"/>
      <c r="U468" s="77"/>
      <c r="V468" s="24"/>
      <c r="Y468" s="24"/>
      <c r="Z468" s="24"/>
      <c r="AA468" s="24"/>
      <c r="AB468" s="24"/>
      <c r="AC468" s="24"/>
    </row>
    <row r="469" spans="1:29" s="169" customFormat="1">
      <c r="A469" s="24"/>
      <c r="B469" s="24"/>
      <c r="C469" s="57"/>
      <c r="D469" s="57"/>
      <c r="E469" s="57"/>
      <c r="F469" s="57"/>
      <c r="G469" s="57"/>
      <c r="H469" s="57"/>
      <c r="I469" s="57"/>
      <c r="J469" s="57"/>
      <c r="K469" s="57"/>
      <c r="L469" s="57"/>
      <c r="M469" s="57"/>
      <c r="N469" s="57"/>
      <c r="O469" s="57"/>
      <c r="P469" s="57"/>
      <c r="Q469" s="57"/>
      <c r="R469" s="57"/>
      <c r="S469" s="57"/>
      <c r="T469" s="57"/>
      <c r="U469" s="77"/>
      <c r="V469" s="24"/>
      <c r="Y469" s="24"/>
      <c r="Z469" s="24"/>
      <c r="AA469" s="24"/>
      <c r="AB469" s="24"/>
      <c r="AC469" s="24"/>
    </row>
    <row r="470" spans="1:29" s="169" customFormat="1">
      <c r="A470" s="24"/>
      <c r="B470" s="24"/>
      <c r="C470" s="57"/>
      <c r="D470" s="57"/>
      <c r="E470" s="57"/>
      <c r="F470" s="57"/>
      <c r="G470" s="57"/>
      <c r="H470" s="57"/>
      <c r="I470" s="57"/>
      <c r="J470" s="57"/>
      <c r="K470" s="57"/>
      <c r="L470" s="57"/>
      <c r="M470" s="57"/>
      <c r="N470" s="57"/>
      <c r="O470" s="57"/>
      <c r="P470" s="57"/>
      <c r="Q470" s="57"/>
      <c r="R470" s="57"/>
      <c r="S470" s="57"/>
      <c r="T470" s="57"/>
      <c r="U470" s="77"/>
      <c r="V470" s="24"/>
      <c r="Y470" s="24"/>
      <c r="Z470" s="24"/>
      <c r="AA470" s="24"/>
      <c r="AB470" s="24"/>
      <c r="AC470" s="24"/>
    </row>
    <row r="471" spans="1:29" s="169" customFormat="1">
      <c r="A471" s="24"/>
      <c r="B471" s="24"/>
      <c r="C471" s="57"/>
      <c r="D471" s="57"/>
      <c r="E471" s="57"/>
      <c r="F471" s="57"/>
      <c r="G471" s="57"/>
      <c r="H471" s="57"/>
      <c r="I471" s="57"/>
      <c r="J471" s="57"/>
      <c r="K471" s="57"/>
      <c r="L471" s="57"/>
      <c r="M471" s="57"/>
      <c r="N471" s="57"/>
      <c r="O471" s="57"/>
      <c r="P471" s="57"/>
      <c r="Q471" s="57"/>
      <c r="R471" s="57"/>
      <c r="S471" s="57"/>
      <c r="T471" s="57"/>
      <c r="U471" s="77"/>
      <c r="V471" s="24"/>
      <c r="Y471" s="24"/>
      <c r="Z471" s="24"/>
      <c r="AA471" s="24"/>
      <c r="AB471" s="24"/>
      <c r="AC471" s="24"/>
    </row>
    <row r="472" spans="1:29" s="169" customFormat="1">
      <c r="A472" s="24"/>
      <c r="B472" s="24"/>
      <c r="C472" s="57"/>
      <c r="D472" s="57"/>
      <c r="E472" s="57"/>
      <c r="F472" s="57"/>
      <c r="G472" s="57"/>
      <c r="H472" s="57"/>
      <c r="I472" s="57"/>
      <c r="J472" s="57"/>
      <c r="K472" s="57"/>
      <c r="L472" s="57"/>
      <c r="M472" s="57"/>
      <c r="N472" s="57"/>
      <c r="O472" s="57"/>
      <c r="P472" s="57"/>
      <c r="Q472" s="57"/>
      <c r="R472" s="57"/>
      <c r="S472" s="57"/>
      <c r="T472" s="57"/>
      <c r="U472" s="77"/>
      <c r="V472" s="24"/>
      <c r="Y472" s="24"/>
      <c r="Z472" s="24"/>
      <c r="AA472" s="24"/>
      <c r="AB472" s="24"/>
      <c r="AC472" s="24"/>
    </row>
    <row r="473" spans="1:29" s="169" customFormat="1">
      <c r="A473" s="24"/>
      <c r="B473" s="24"/>
      <c r="C473" s="57"/>
      <c r="D473" s="57"/>
      <c r="E473" s="57"/>
      <c r="F473" s="57"/>
      <c r="G473" s="57"/>
      <c r="H473" s="57"/>
      <c r="I473" s="57"/>
      <c r="J473" s="57"/>
      <c r="K473" s="57"/>
      <c r="L473" s="57"/>
      <c r="M473" s="57"/>
      <c r="N473" s="57"/>
      <c r="O473" s="57"/>
      <c r="P473" s="57"/>
      <c r="Q473" s="57"/>
      <c r="R473" s="57"/>
      <c r="S473" s="57"/>
      <c r="T473" s="57"/>
      <c r="U473" s="77"/>
      <c r="V473" s="24"/>
      <c r="Y473" s="24"/>
      <c r="Z473" s="24"/>
      <c r="AA473" s="24"/>
      <c r="AB473" s="24"/>
      <c r="AC473" s="24"/>
    </row>
    <row r="474" spans="1:29" s="169" customFormat="1">
      <c r="A474" s="24"/>
      <c r="B474" s="24"/>
      <c r="C474" s="57"/>
      <c r="D474" s="57"/>
      <c r="E474" s="57"/>
      <c r="F474" s="57"/>
      <c r="G474" s="57"/>
      <c r="H474" s="57"/>
      <c r="I474" s="57"/>
      <c r="J474" s="57"/>
      <c r="K474" s="57"/>
      <c r="L474" s="57"/>
      <c r="M474" s="57"/>
      <c r="N474" s="57"/>
      <c r="O474" s="57"/>
      <c r="P474" s="57"/>
      <c r="Q474" s="57"/>
      <c r="R474" s="57"/>
      <c r="S474" s="57"/>
      <c r="T474" s="57"/>
      <c r="U474" s="77"/>
      <c r="V474" s="24"/>
      <c r="Y474" s="24"/>
      <c r="Z474" s="24"/>
      <c r="AA474" s="24"/>
      <c r="AB474" s="24"/>
      <c r="AC474" s="24"/>
    </row>
    <row r="475" spans="1:29" s="169" customFormat="1">
      <c r="A475" s="24"/>
      <c r="B475" s="24"/>
      <c r="C475" s="57"/>
      <c r="D475" s="57"/>
      <c r="E475" s="57"/>
      <c r="F475" s="57"/>
      <c r="G475" s="57"/>
      <c r="H475" s="57"/>
      <c r="I475" s="57"/>
      <c r="J475" s="57"/>
      <c r="K475" s="57"/>
      <c r="L475" s="57"/>
      <c r="M475" s="57"/>
      <c r="N475" s="57"/>
      <c r="O475" s="57"/>
      <c r="P475" s="57"/>
      <c r="Q475" s="57"/>
      <c r="R475" s="57"/>
      <c r="S475" s="57"/>
      <c r="T475" s="57"/>
      <c r="U475" s="77"/>
      <c r="V475" s="24"/>
      <c r="Y475" s="24"/>
      <c r="Z475" s="24"/>
      <c r="AA475" s="24"/>
      <c r="AB475" s="24"/>
      <c r="AC475" s="24"/>
    </row>
    <row r="476" spans="1:29" s="169" customFormat="1">
      <c r="A476" s="24"/>
      <c r="B476" s="24"/>
      <c r="C476" s="57"/>
      <c r="D476" s="57"/>
      <c r="E476" s="57"/>
      <c r="F476" s="57"/>
      <c r="G476" s="57"/>
      <c r="H476" s="57"/>
      <c r="I476" s="57"/>
      <c r="J476" s="57"/>
      <c r="K476" s="57"/>
      <c r="L476" s="57"/>
      <c r="M476" s="57"/>
      <c r="N476" s="57"/>
      <c r="O476" s="57"/>
      <c r="P476" s="57"/>
      <c r="Q476" s="57"/>
      <c r="R476" s="57"/>
      <c r="S476" s="57"/>
      <c r="T476" s="57"/>
      <c r="U476" s="77"/>
      <c r="V476" s="24"/>
      <c r="Y476" s="24"/>
      <c r="Z476" s="24"/>
      <c r="AA476" s="24"/>
      <c r="AB476" s="24"/>
      <c r="AC476" s="24"/>
    </row>
    <row r="477" spans="1:29" s="169" customFormat="1">
      <c r="A477" s="24"/>
      <c r="B477" s="24"/>
      <c r="C477" s="57"/>
      <c r="D477" s="57"/>
      <c r="E477" s="57"/>
      <c r="F477" s="57"/>
      <c r="G477" s="57"/>
      <c r="H477" s="57"/>
      <c r="I477" s="57"/>
      <c r="J477" s="57"/>
      <c r="K477" s="57"/>
      <c r="L477" s="57"/>
      <c r="M477" s="57"/>
      <c r="N477" s="57"/>
      <c r="O477" s="57"/>
      <c r="P477" s="57"/>
      <c r="Q477" s="57"/>
      <c r="R477" s="57"/>
      <c r="S477" s="57"/>
      <c r="T477" s="57"/>
      <c r="U477" s="77"/>
      <c r="V477" s="24"/>
      <c r="Y477" s="24"/>
      <c r="Z477" s="24"/>
      <c r="AA477" s="24"/>
      <c r="AB477" s="24"/>
      <c r="AC477" s="24"/>
    </row>
    <row r="478" spans="1:29" s="169" customFormat="1">
      <c r="A478" s="24"/>
      <c r="B478" s="24"/>
      <c r="C478" s="57"/>
      <c r="D478" s="57"/>
      <c r="E478" s="57"/>
      <c r="F478" s="57"/>
      <c r="G478" s="57"/>
      <c r="H478" s="57"/>
      <c r="I478" s="57"/>
      <c r="J478" s="57"/>
      <c r="K478" s="57"/>
      <c r="L478" s="57"/>
      <c r="M478" s="57"/>
      <c r="N478" s="57"/>
      <c r="O478" s="57"/>
      <c r="P478" s="57"/>
      <c r="Q478" s="57"/>
      <c r="R478" s="57"/>
      <c r="S478" s="57"/>
      <c r="T478" s="57"/>
      <c r="U478" s="77"/>
      <c r="V478" s="24"/>
      <c r="Y478" s="24"/>
      <c r="Z478" s="24"/>
      <c r="AA478" s="24"/>
      <c r="AB478" s="24"/>
      <c r="AC478" s="24"/>
    </row>
    <row r="479" spans="1:29" s="169" customFormat="1">
      <c r="A479" s="24"/>
      <c r="B479" s="24"/>
      <c r="C479" s="57"/>
      <c r="D479" s="57"/>
      <c r="E479" s="57"/>
      <c r="F479" s="57"/>
      <c r="G479" s="57"/>
      <c r="H479" s="57"/>
      <c r="I479" s="57"/>
      <c r="J479" s="57"/>
      <c r="K479" s="57"/>
      <c r="L479" s="57"/>
      <c r="M479" s="57"/>
      <c r="N479" s="57"/>
      <c r="O479" s="57"/>
      <c r="P479" s="57"/>
      <c r="Q479" s="57"/>
      <c r="R479" s="57"/>
      <c r="S479" s="57"/>
      <c r="T479" s="57"/>
      <c r="U479" s="77"/>
      <c r="V479" s="24"/>
      <c r="Y479" s="24"/>
      <c r="Z479" s="24"/>
      <c r="AA479" s="24"/>
      <c r="AB479" s="24"/>
      <c r="AC479" s="24"/>
    </row>
    <row r="480" spans="1:29" s="169" customFormat="1">
      <c r="A480" s="24"/>
      <c r="B480" s="24"/>
      <c r="C480" s="57"/>
      <c r="D480" s="57"/>
      <c r="E480" s="57"/>
      <c r="F480" s="57"/>
      <c r="G480" s="57"/>
      <c r="H480" s="57"/>
      <c r="I480" s="57"/>
      <c r="J480" s="57"/>
      <c r="K480" s="57"/>
      <c r="L480" s="57"/>
      <c r="M480" s="57"/>
      <c r="N480" s="57"/>
      <c r="O480" s="57"/>
      <c r="P480" s="57"/>
      <c r="Q480" s="57"/>
      <c r="R480" s="57"/>
      <c r="S480" s="57"/>
      <c r="T480" s="57"/>
      <c r="U480" s="77"/>
      <c r="V480" s="24"/>
      <c r="Y480" s="24"/>
      <c r="Z480" s="24"/>
      <c r="AA480" s="24"/>
      <c r="AB480" s="24"/>
      <c r="AC480" s="24"/>
    </row>
    <row r="481" spans="1:29" s="169" customFormat="1">
      <c r="A481" s="24"/>
      <c r="B481" s="24"/>
      <c r="C481" s="57"/>
      <c r="D481" s="57"/>
      <c r="E481" s="57"/>
      <c r="F481" s="57"/>
      <c r="G481" s="57"/>
      <c r="H481" s="57"/>
      <c r="I481" s="57"/>
      <c r="J481" s="57"/>
      <c r="K481" s="57"/>
      <c r="L481" s="57"/>
      <c r="M481" s="57"/>
      <c r="N481" s="57"/>
      <c r="O481" s="57"/>
      <c r="P481" s="57"/>
      <c r="Q481" s="57"/>
      <c r="R481" s="57"/>
      <c r="S481" s="57"/>
      <c r="T481" s="57"/>
      <c r="U481" s="77"/>
      <c r="V481" s="24"/>
      <c r="Y481" s="24"/>
      <c r="Z481" s="24"/>
      <c r="AA481" s="24"/>
      <c r="AB481" s="24"/>
      <c r="AC481" s="24"/>
    </row>
    <row r="482" spans="1:29" s="169" customFormat="1">
      <c r="A482" s="24"/>
      <c r="B482" s="24"/>
      <c r="C482" s="57"/>
      <c r="D482" s="57"/>
      <c r="E482" s="57"/>
      <c r="F482" s="57"/>
      <c r="G482" s="57"/>
      <c r="H482" s="57"/>
      <c r="I482" s="57"/>
      <c r="J482" s="57"/>
      <c r="K482" s="57"/>
      <c r="L482" s="57"/>
      <c r="M482" s="57"/>
      <c r="N482" s="57"/>
      <c r="O482" s="57"/>
      <c r="P482" s="57"/>
      <c r="Q482" s="57"/>
      <c r="R482" s="57"/>
      <c r="S482" s="57"/>
      <c r="T482" s="57"/>
      <c r="U482" s="77"/>
      <c r="V482" s="24"/>
      <c r="Y482" s="24"/>
      <c r="Z482" s="24"/>
      <c r="AA482" s="24"/>
      <c r="AB482" s="24"/>
      <c r="AC482" s="24"/>
    </row>
    <row r="483" spans="1:29" s="169" customFormat="1">
      <c r="A483" s="24"/>
      <c r="B483" s="24"/>
      <c r="C483" s="57"/>
      <c r="D483" s="57"/>
      <c r="E483" s="57"/>
      <c r="F483" s="57"/>
      <c r="G483" s="57"/>
      <c r="H483" s="57"/>
      <c r="I483" s="57"/>
      <c r="J483" s="57"/>
      <c r="K483" s="57"/>
      <c r="L483" s="57"/>
      <c r="M483" s="57"/>
      <c r="N483" s="57"/>
      <c r="O483" s="57"/>
      <c r="P483" s="57"/>
      <c r="Q483" s="57"/>
      <c r="R483" s="57"/>
      <c r="S483" s="57"/>
      <c r="T483" s="57"/>
      <c r="U483" s="77"/>
      <c r="V483" s="24"/>
      <c r="Y483" s="24"/>
      <c r="Z483" s="24"/>
      <c r="AA483" s="24"/>
      <c r="AB483" s="24"/>
      <c r="AC483" s="24"/>
    </row>
    <row r="484" spans="1:29" s="169" customFormat="1">
      <c r="A484" s="24"/>
      <c r="B484" s="24"/>
      <c r="C484" s="57"/>
      <c r="D484" s="57"/>
      <c r="E484" s="57"/>
      <c r="F484" s="57"/>
      <c r="G484" s="57"/>
      <c r="H484" s="57"/>
      <c r="I484" s="57"/>
      <c r="J484" s="57"/>
      <c r="K484" s="57"/>
      <c r="L484" s="57"/>
      <c r="M484" s="57"/>
      <c r="N484" s="57"/>
      <c r="O484" s="57"/>
      <c r="P484" s="57"/>
      <c r="Q484" s="57"/>
      <c r="R484" s="57"/>
      <c r="S484" s="57"/>
      <c r="T484" s="57"/>
      <c r="U484" s="77"/>
      <c r="V484" s="24"/>
      <c r="Y484" s="24"/>
      <c r="Z484" s="24"/>
      <c r="AA484" s="24"/>
      <c r="AB484" s="24"/>
      <c r="AC484" s="24"/>
    </row>
    <row r="485" spans="1:29" s="169" customFormat="1">
      <c r="A485" s="24"/>
      <c r="B485" s="24"/>
      <c r="C485" s="57"/>
      <c r="D485" s="57"/>
      <c r="E485" s="57"/>
      <c r="F485" s="57"/>
      <c r="G485" s="57"/>
      <c r="H485" s="57"/>
      <c r="I485" s="57"/>
      <c r="J485" s="57"/>
      <c r="K485" s="57"/>
      <c r="L485" s="57"/>
      <c r="M485" s="57"/>
      <c r="N485" s="57"/>
      <c r="O485" s="57"/>
      <c r="P485" s="57"/>
      <c r="Q485" s="57"/>
      <c r="R485" s="57"/>
      <c r="S485" s="57"/>
      <c r="T485" s="57"/>
      <c r="U485" s="77"/>
      <c r="V485" s="24"/>
      <c r="Y485" s="24"/>
      <c r="Z485" s="24"/>
      <c r="AA485" s="24"/>
      <c r="AB485" s="24"/>
      <c r="AC485" s="24"/>
    </row>
    <row r="486" spans="1:29" s="169" customFormat="1">
      <c r="A486" s="24"/>
      <c r="B486" s="24"/>
      <c r="C486" s="57"/>
      <c r="D486" s="57"/>
      <c r="E486" s="57"/>
      <c r="F486" s="57"/>
      <c r="G486" s="57"/>
      <c r="H486" s="57"/>
      <c r="I486" s="57"/>
      <c r="J486" s="57"/>
      <c r="K486" s="57"/>
      <c r="L486" s="57"/>
      <c r="M486" s="57"/>
      <c r="N486" s="57"/>
      <c r="O486" s="57"/>
      <c r="P486" s="57"/>
      <c r="Q486" s="57"/>
      <c r="R486" s="57"/>
      <c r="S486" s="57"/>
      <c r="T486" s="57"/>
      <c r="U486" s="77"/>
      <c r="V486" s="24"/>
      <c r="Y486" s="24"/>
      <c r="Z486" s="24"/>
      <c r="AA486" s="24"/>
      <c r="AB486" s="24"/>
      <c r="AC486" s="24"/>
    </row>
    <row r="487" spans="1:29" s="169" customFormat="1">
      <c r="A487" s="24"/>
      <c r="B487" s="24"/>
      <c r="C487" s="57"/>
      <c r="D487" s="57"/>
      <c r="E487" s="57"/>
      <c r="F487" s="57"/>
      <c r="G487" s="57"/>
      <c r="H487" s="57"/>
      <c r="I487" s="57"/>
      <c r="J487" s="57"/>
      <c r="K487" s="57"/>
      <c r="L487" s="57"/>
      <c r="M487" s="57"/>
      <c r="N487" s="57"/>
      <c r="O487" s="57"/>
      <c r="P487" s="57"/>
      <c r="Q487" s="57"/>
      <c r="R487" s="57"/>
      <c r="S487" s="57"/>
      <c r="T487" s="57"/>
      <c r="U487" s="77"/>
      <c r="V487" s="24"/>
      <c r="Y487" s="24"/>
      <c r="Z487" s="24"/>
      <c r="AA487" s="24"/>
      <c r="AB487" s="24"/>
      <c r="AC487" s="24"/>
    </row>
    <row r="488" spans="1:29" s="169" customFormat="1">
      <c r="A488" s="24"/>
      <c r="B488" s="24"/>
      <c r="C488" s="57"/>
      <c r="D488" s="57"/>
      <c r="E488" s="57"/>
      <c r="F488" s="57"/>
      <c r="G488" s="57"/>
      <c r="H488" s="57"/>
      <c r="I488" s="57"/>
      <c r="J488" s="57"/>
      <c r="K488" s="57"/>
      <c r="L488" s="57"/>
      <c r="M488" s="57"/>
      <c r="N488" s="57"/>
      <c r="O488" s="57"/>
      <c r="P488" s="57"/>
      <c r="Q488" s="57"/>
      <c r="R488" s="57"/>
      <c r="S488" s="57"/>
      <c r="T488" s="57"/>
      <c r="U488" s="77"/>
      <c r="V488" s="24"/>
      <c r="Y488" s="24"/>
      <c r="Z488" s="24"/>
      <c r="AA488" s="24"/>
      <c r="AB488" s="24"/>
      <c r="AC488" s="24"/>
    </row>
    <row r="489" spans="1:29" s="169" customFormat="1">
      <c r="A489" s="24"/>
      <c r="B489" s="24"/>
      <c r="C489" s="57"/>
      <c r="D489" s="57"/>
      <c r="E489" s="57"/>
      <c r="F489" s="57"/>
      <c r="G489" s="57"/>
      <c r="H489" s="57"/>
      <c r="I489" s="57"/>
      <c r="J489" s="57"/>
      <c r="K489" s="57"/>
      <c r="L489" s="57"/>
      <c r="M489" s="57"/>
      <c r="N489" s="57"/>
      <c r="O489" s="57"/>
      <c r="P489" s="57"/>
      <c r="Q489" s="57"/>
      <c r="R489" s="57"/>
      <c r="S489" s="57"/>
      <c r="T489" s="57"/>
      <c r="U489" s="77"/>
      <c r="V489" s="24"/>
      <c r="Y489" s="24"/>
      <c r="Z489" s="24"/>
      <c r="AA489" s="24"/>
      <c r="AB489" s="24"/>
      <c r="AC489" s="24"/>
    </row>
    <row r="490" spans="1:29" s="169" customFormat="1">
      <c r="A490" s="24"/>
      <c r="B490" s="24"/>
      <c r="C490" s="57"/>
      <c r="D490" s="57"/>
      <c r="E490" s="57"/>
      <c r="F490" s="57"/>
      <c r="G490" s="57"/>
      <c r="H490" s="57"/>
      <c r="I490" s="57"/>
      <c r="J490" s="57"/>
      <c r="K490" s="57"/>
      <c r="L490" s="57"/>
      <c r="M490" s="57"/>
      <c r="N490" s="57"/>
      <c r="O490" s="57"/>
      <c r="P490" s="57"/>
      <c r="Q490" s="57"/>
      <c r="R490" s="57"/>
      <c r="S490" s="57"/>
      <c r="T490" s="57"/>
      <c r="U490" s="77"/>
      <c r="V490" s="24"/>
      <c r="Y490" s="24"/>
      <c r="Z490" s="24"/>
      <c r="AA490" s="24"/>
      <c r="AB490" s="24"/>
      <c r="AC490" s="24"/>
    </row>
    <row r="491" spans="1:29" s="169" customFormat="1">
      <c r="A491" s="24"/>
      <c r="B491" s="24"/>
      <c r="C491" s="57"/>
      <c r="D491" s="57"/>
      <c r="E491" s="57"/>
      <c r="F491" s="57"/>
      <c r="G491" s="57"/>
      <c r="H491" s="57"/>
      <c r="I491" s="57"/>
      <c r="J491" s="57"/>
      <c r="K491" s="57"/>
      <c r="L491" s="57"/>
      <c r="M491" s="57"/>
      <c r="N491" s="57"/>
      <c r="O491" s="57"/>
      <c r="P491" s="57"/>
      <c r="Q491" s="57"/>
      <c r="R491" s="57"/>
      <c r="S491" s="57"/>
      <c r="T491" s="57"/>
      <c r="U491" s="77"/>
      <c r="V491" s="24"/>
      <c r="Y491" s="24"/>
      <c r="Z491" s="24"/>
      <c r="AA491" s="24"/>
      <c r="AB491" s="24"/>
      <c r="AC491" s="24"/>
    </row>
    <row r="492" spans="1:29" s="169" customFormat="1">
      <c r="A492" s="24"/>
      <c r="B492" s="24"/>
      <c r="C492" s="57"/>
      <c r="D492" s="57"/>
      <c r="E492" s="57"/>
      <c r="F492" s="57"/>
      <c r="G492" s="57"/>
      <c r="H492" s="57"/>
      <c r="I492" s="57"/>
      <c r="J492" s="57"/>
      <c r="K492" s="57"/>
      <c r="L492" s="57"/>
      <c r="M492" s="57"/>
      <c r="N492" s="57"/>
      <c r="O492" s="57"/>
      <c r="P492" s="57"/>
      <c r="Q492" s="57"/>
      <c r="R492" s="57"/>
      <c r="S492" s="57"/>
      <c r="T492" s="57"/>
      <c r="U492" s="77"/>
      <c r="V492" s="24"/>
      <c r="Y492" s="24"/>
      <c r="Z492" s="24"/>
      <c r="AA492" s="24"/>
      <c r="AB492" s="24"/>
      <c r="AC492" s="24"/>
    </row>
    <row r="493" spans="1:29" s="169" customFormat="1">
      <c r="A493" s="24"/>
      <c r="B493" s="24"/>
      <c r="C493" s="57"/>
      <c r="D493" s="57"/>
      <c r="E493" s="57"/>
      <c r="F493" s="57"/>
      <c r="G493" s="57"/>
      <c r="H493" s="57"/>
      <c r="I493" s="57"/>
      <c r="J493" s="57"/>
      <c r="K493" s="57"/>
      <c r="L493" s="57"/>
      <c r="M493" s="57"/>
      <c r="N493" s="57"/>
      <c r="O493" s="57"/>
      <c r="P493" s="57"/>
      <c r="Q493" s="57"/>
      <c r="R493" s="57"/>
      <c r="S493" s="57"/>
      <c r="T493" s="57"/>
      <c r="U493" s="77"/>
      <c r="V493" s="24"/>
      <c r="Y493" s="24"/>
      <c r="Z493" s="24"/>
      <c r="AA493" s="24"/>
      <c r="AB493" s="24"/>
      <c r="AC493" s="24"/>
    </row>
    <row r="494" spans="1:29" s="169" customFormat="1">
      <c r="A494" s="24"/>
      <c r="B494" s="24"/>
      <c r="C494" s="57"/>
      <c r="D494" s="57"/>
      <c r="E494" s="57"/>
      <c r="F494" s="57"/>
      <c r="G494" s="57"/>
      <c r="H494" s="57"/>
      <c r="I494" s="57"/>
      <c r="J494" s="57"/>
      <c r="K494" s="57"/>
      <c r="L494" s="57"/>
      <c r="M494" s="57"/>
      <c r="N494" s="57"/>
      <c r="O494" s="57"/>
      <c r="P494" s="57"/>
      <c r="Q494" s="57"/>
      <c r="R494" s="57"/>
      <c r="S494" s="57"/>
      <c r="T494" s="57"/>
      <c r="U494" s="77"/>
      <c r="V494" s="24"/>
      <c r="Y494" s="24"/>
      <c r="Z494" s="24"/>
      <c r="AA494" s="24"/>
      <c r="AB494" s="24"/>
      <c r="AC494" s="24"/>
    </row>
    <row r="495" spans="1:29" s="169" customFormat="1">
      <c r="A495" s="24"/>
      <c r="B495" s="24"/>
      <c r="C495" s="57"/>
      <c r="D495" s="57"/>
      <c r="E495" s="57"/>
      <c r="F495" s="57"/>
      <c r="G495" s="57"/>
      <c r="H495" s="57"/>
      <c r="I495" s="57"/>
      <c r="J495" s="57"/>
      <c r="K495" s="57"/>
      <c r="L495" s="57"/>
      <c r="M495" s="57"/>
      <c r="N495" s="57"/>
      <c r="O495" s="57"/>
      <c r="P495" s="57"/>
      <c r="Q495" s="57"/>
      <c r="R495" s="57"/>
      <c r="S495" s="57"/>
      <c r="T495" s="57"/>
      <c r="U495" s="77"/>
      <c r="V495" s="24"/>
      <c r="Y495" s="24"/>
      <c r="Z495" s="24"/>
      <c r="AA495" s="24"/>
      <c r="AB495" s="24"/>
      <c r="AC495" s="24"/>
    </row>
    <row r="496" spans="1:29" s="169" customFormat="1">
      <c r="A496" s="24"/>
      <c r="B496" s="24"/>
      <c r="C496" s="57"/>
      <c r="D496" s="57"/>
      <c r="E496" s="57"/>
      <c r="F496" s="57"/>
      <c r="G496" s="57"/>
      <c r="H496" s="57"/>
      <c r="I496" s="57"/>
      <c r="J496" s="57"/>
      <c r="K496" s="57"/>
      <c r="L496" s="57"/>
      <c r="M496" s="57"/>
      <c r="N496" s="57"/>
      <c r="O496" s="57"/>
      <c r="P496" s="57"/>
      <c r="Q496" s="57"/>
      <c r="R496" s="57"/>
      <c r="S496" s="57"/>
      <c r="T496" s="57"/>
      <c r="U496" s="77"/>
      <c r="V496" s="24"/>
      <c r="Y496" s="24"/>
      <c r="Z496" s="24"/>
      <c r="AA496" s="24"/>
      <c r="AB496" s="24"/>
      <c r="AC496" s="24"/>
    </row>
    <row r="497" spans="1:29" s="169" customFormat="1">
      <c r="A497" s="24"/>
      <c r="B497" s="24"/>
      <c r="C497" s="57"/>
      <c r="D497" s="57"/>
      <c r="E497" s="57"/>
      <c r="F497" s="57"/>
      <c r="G497" s="57"/>
      <c r="H497" s="57"/>
      <c r="I497" s="57"/>
      <c r="J497" s="57"/>
      <c r="K497" s="57"/>
      <c r="L497" s="57"/>
      <c r="M497" s="57"/>
      <c r="N497" s="57"/>
      <c r="O497" s="57"/>
      <c r="P497" s="57"/>
      <c r="Q497" s="57"/>
      <c r="R497" s="57"/>
      <c r="S497" s="57"/>
      <c r="T497" s="57"/>
      <c r="U497" s="77"/>
      <c r="V497" s="24"/>
      <c r="Y497" s="24"/>
      <c r="Z497" s="24"/>
      <c r="AA497" s="24"/>
      <c r="AB497" s="24"/>
      <c r="AC497" s="24"/>
    </row>
    <row r="498" spans="1:29" s="169" customFormat="1">
      <c r="A498" s="24"/>
      <c r="B498" s="24"/>
      <c r="C498" s="57"/>
      <c r="D498" s="57"/>
      <c r="E498" s="57"/>
      <c r="F498" s="57"/>
      <c r="G498" s="57"/>
      <c r="H498" s="57"/>
      <c r="I498" s="57"/>
      <c r="J498" s="57"/>
      <c r="K498" s="57"/>
      <c r="L498" s="57"/>
      <c r="M498" s="57"/>
      <c r="N498" s="57"/>
      <c r="O498" s="57"/>
      <c r="P498" s="57"/>
      <c r="Q498" s="57"/>
      <c r="R498" s="57"/>
      <c r="S498" s="57"/>
      <c r="T498" s="57"/>
      <c r="U498" s="77"/>
      <c r="V498" s="24"/>
      <c r="Y498" s="24"/>
      <c r="Z498" s="24"/>
      <c r="AA498" s="24"/>
      <c r="AB498" s="24"/>
      <c r="AC498" s="24"/>
    </row>
    <row r="499" spans="1:29" s="169" customFormat="1">
      <c r="A499" s="24"/>
      <c r="B499" s="24"/>
      <c r="C499" s="57"/>
      <c r="D499" s="57"/>
      <c r="E499" s="57"/>
      <c r="F499" s="57"/>
      <c r="G499" s="57"/>
      <c r="H499" s="57"/>
      <c r="I499" s="57"/>
      <c r="J499" s="57"/>
      <c r="K499" s="57"/>
      <c r="L499" s="57"/>
      <c r="M499" s="57"/>
      <c r="N499" s="57"/>
      <c r="O499" s="57"/>
      <c r="P499" s="57"/>
      <c r="Q499" s="57"/>
      <c r="R499" s="57"/>
      <c r="S499" s="57"/>
      <c r="T499" s="57"/>
      <c r="U499" s="77"/>
      <c r="V499" s="24"/>
      <c r="Y499" s="24"/>
      <c r="Z499" s="24"/>
      <c r="AA499" s="24"/>
      <c r="AB499" s="24"/>
      <c r="AC499" s="24"/>
    </row>
    <row r="500" spans="1:29" s="169" customFormat="1">
      <c r="A500" s="24"/>
      <c r="B500" s="24"/>
      <c r="C500" s="57"/>
      <c r="D500" s="57"/>
      <c r="E500" s="57"/>
      <c r="F500" s="57"/>
      <c r="G500" s="57"/>
      <c r="H500" s="57"/>
      <c r="I500" s="57"/>
      <c r="J500" s="57"/>
      <c r="K500" s="57"/>
      <c r="L500" s="57"/>
      <c r="M500" s="57"/>
      <c r="N500" s="57"/>
      <c r="O500" s="57"/>
      <c r="P500" s="57"/>
      <c r="Q500" s="57"/>
      <c r="R500" s="57"/>
      <c r="S500" s="57"/>
      <c r="T500" s="57"/>
      <c r="U500" s="77"/>
      <c r="V500" s="24"/>
      <c r="Y500" s="24"/>
      <c r="Z500" s="24"/>
      <c r="AA500" s="24"/>
      <c r="AB500" s="24"/>
      <c r="AC500" s="24"/>
    </row>
    <row r="501" spans="1:29" s="169" customFormat="1">
      <c r="A501" s="24"/>
      <c r="B501" s="24"/>
      <c r="C501" s="57"/>
      <c r="D501" s="57"/>
      <c r="E501" s="57"/>
      <c r="F501" s="57"/>
      <c r="G501" s="57"/>
      <c r="H501" s="57"/>
      <c r="I501" s="57"/>
      <c r="J501" s="57"/>
      <c r="K501" s="57"/>
      <c r="L501" s="57"/>
      <c r="M501" s="57"/>
      <c r="N501" s="57"/>
      <c r="O501" s="57"/>
      <c r="P501" s="57"/>
      <c r="Q501" s="57"/>
      <c r="R501" s="57"/>
      <c r="S501" s="57"/>
      <c r="T501" s="57"/>
      <c r="U501" s="77"/>
      <c r="V501" s="24"/>
      <c r="Y501" s="24"/>
      <c r="Z501" s="24"/>
      <c r="AA501" s="24"/>
      <c r="AB501" s="24"/>
      <c r="AC501" s="24"/>
    </row>
    <row r="502" spans="1:29" s="169" customFormat="1">
      <c r="A502" s="24"/>
      <c r="B502" s="24"/>
      <c r="C502" s="57"/>
      <c r="D502" s="57"/>
      <c r="E502" s="57"/>
      <c r="F502" s="57"/>
      <c r="G502" s="57"/>
      <c r="H502" s="57"/>
      <c r="I502" s="57"/>
      <c r="J502" s="57"/>
      <c r="K502" s="57"/>
      <c r="L502" s="57"/>
      <c r="M502" s="57"/>
      <c r="N502" s="57"/>
      <c r="O502" s="57"/>
      <c r="P502" s="57"/>
      <c r="Q502" s="57"/>
      <c r="R502" s="57"/>
      <c r="S502" s="57"/>
      <c r="T502" s="57"/>
      <c r="U502" s="77"/>
      <c r="V502" s="24"/>
      <c r="Y502" s="24"/>
      <c r="Z502" s="24"/>
      <c r="AA502" s="24"/>
      <c r="AB502" s="24"/>
      <c r="AC502" s="24"/>
    </row>
    <row r="503" spans="1:29" s="169" customFormat="1">
      <c r="A503" s="24"/>
      <c r="B503" s="24"/>
      <c r="C503" s="57"/>
      <c r="D503" s="57"/>
      <c r="E503" s="57"/>
      <c r="F503" s="57"/>
      <c r="G503" s="57"/>
      <c r="H503" s="57"/>
      <c r="I503" s="57"/>
      <c r="J503" s="57"/>
      <c r="K503" s="57"/>
      <c r="L503" s="57"/>
      <c r="M503" s="57"/>
      <c r="N503" s="57"/>
      <c r="O503" s="57"/>
      <c r="P503" s="57"/>
      <c r="Q503" s="57"/>
      <c r="R503" s="57"/>
      <c r="S503" s="57"/>
      <c r="T503" s="57"/>
      <c r="U503" s="77"/>
      <c r="V503" s="24"/>
      <c r="Y503" s="24"/>
      <c r="Z503" s="24"/>
      <c r="AA503" s="24"/>
      <c r="AB503" s="24"/>
      <c r="AC503" s="24"/>
    </row>
    <row r="504" spans="1:29" s="169" customFormat="1">
      <c r="A504" s="24"/>
      <c r="B504" s="24"/>
      <c r="C504" s="57"/>
      <c r="D504" s="57"/>
      <c r="E504" s="57"/>
      <c r="F504" s="57"/>
      <c r="G504" s="57"/>
      <c r="H504" s="57"/>
      <c r="I504" s="57"/>
      <c r="J504" s="57"/>
      <c r="K504" s="57"/>
      <c r="L504" s="57"/>
      <c r="M504" s="57"/>
      <c r="N504" s="57"/>
      <c r="O504" s="57"/>
      <c r="P504" s="57"/>
      <c r="Q504" s="57"/>
      <c r="R504" s="57"/>
      <c r="S504" s="57"/>
      <c r="T504" s="57"/>
      <c r="U504" s="77"/>
      <c r="V504" s="24"/>
      <c r="Y504" s="24"/>
      <c r="Z504" s="24"/>
      <c r="AA504" s="24"/>
      <c r="AB504" s="24"/>
      <c r="AC504" s="24"/>
    </row>
    <row r="505" spans="1:29" s="169" customFormat="1">
      <c r="A505" s="24"/>
      <c r="B505" s="24"/>
      <c r="C505" s="57"/>
      <c r="D505" s="57"/>
      <c r="E505" s="57"/>
      <c r="F505" s="57"/>
      <c r="G505" s="57"/>
      <c r="H505" s="57"/>
      <c r="I505" s="57"/>
      <c r="J505" s="57"/>
      <c r="K505" s="57"/>
      <c r="L505" s="57"/>
      <c r="M505" s="57"/>
      <c r="N505" s="57"/>
      <c r="O505" s="57"/>
      <c r="P505" s="57"/>
      <c r="Q505" s="57"/>
      <c r="R505" s="57"/>
      <c r="S505" s="57"/>
      <c r="T505" s="57"/>
      <c r="U505" s="77"/>
      <c r="V505" s="24"/>
      <c r="Y505" s="24"/>
      <c r="Z505" s="24"/>
      <c r="AA505" s="24"/>
      <c r="AB505" s="24"/>
      <c r="AC505" s="24"/>
    </row>
    <row r="506" spans="1:29" s="169" customFormat="1">
      <c r="A506" s="24"/>
      <c r="B506" s="24"/>
      <c r="C506" s="57"/>
      <c r="D506" s="57"/>
      <c r="E506" s="57"/>
      <c r="F506" s="57"/>
      <c r="G506" s="57"/>
      <c r="H506" s="57"/>
      <c r="I506" s="57"/>
      <c r="J506" s="57"/>
      <c r="K506" s="57"/>
      <c r="L506" s="57"/>
      <c r="M506" s="57"/>
      <c r="N506" s="57"/>
      <c r="O506" s="57"/>
      <c r="P506" s="57"/>
      <c r="Q506" s="57"/>
      <c r="R506" s="57"/>
      <c r="S506" s="57"/>
      <c r="T506" s="57"/>
      <c r="U506" s="77"/>
      <c r="V506" s="24"/>
      <c r="Y506" s="24"/>
      <c r="Z506" s="24"/>
      <c r="AA506" s="24"/>
      <c r="AB506" s="24"/>
      <c r="AC506" s="24"/>
    </row>
    <row r="507" spans="1:29" s="169" customFormat="1">
      <c r="A507" s="24"/>
      <c r="B507" s="24"/>
      <c r="C507" s="57"/>
      <c r="D507" s="57"/>
      <c r="E507" s="57"/>
      <c r="F507" s="57"/>
      <c r="G507" s="57"/>
      <c r="H507" s="57"/>
      <c r="I507" s="57"/>
      <c r="J507" s="57"/>
      <c r="K507" s="57"/>
      <c r="L507" s="57"/>
      <c r="M507" s="57"/>
      <c r="N507" s="57"/>
      <c r="O507" s="57"/>
      <c r="P507" s="57"/>
      <c r="Q507" s="57"/>
      <c r="R507" s="57"/>
      <c r="S507" s="57"/>
      <c r="T507" s="57"/>
      <c r="U507" s="77"/>
      <c r="V507" s="24"/>
      <c r="Y507" s="24"/>
      <c r="Z507" s="24"/>
      <c r="AA507" s="24"/>
      <c r="AB507" s="24"/>
      <c r="AC507" s="24"/>
    </row>
    <row r="508" spans="1:29" s="169" customFormat="1">
      <c r="A508" s="24"/>
      <c r="B508" s="24"/>
      <c r="C508" s="57"/>
      <c r="D508" s="57"/>
      <c r="E508" s="57"/>
      <c r="F508" s="57"/>
      <c r="G508" s="57"/>
      <c r="H508" s="57"/>
      <c r="I508" s="57"/>
      <c r="J508" s="57"/>
      <c r="K508" s="57"/>
      <c r="L508" s="57"/>
      <c r="M508" s="57"/>
      <c r="N508" s="57"/>
      <c r="O508" s="57"/>
      <c r="P508" s="57"/>
      <c r="Q508" s="57"/>
      <c r="R508" s="57"/>
      <c r="S508" s="57"/>
      <c r="T508" s="57"/>
      <c r="U508" s="77"/>
      <c r="V508" s="24"/>
      <c r="Y508" s="24"/>
      <c r="Z508" s="24"/>
      <c r="AA508" s="24"/>
      <c r="AB508" s="24"/>
      <c r="AC508" s="24"/>
    </row>
    <row r="509" spans="1:29" s="169" customFormat="1">
      <c r="A509" s="24"/>
      <c r="B509" s="24"/>
      <c r="C509" s="57"/>
      <c r="D509" s="57"/>
      <c r="E509" s="57"/>
      <c r="F509" s="57"/>
      <c r="G509" s="57"/>
      <c r="H509" s="57"/>
      <c r="I509" s="57"/>
      <c r="J509" s="57"/>
      <c r="K509" s="57"/>
      <c r="L509" s="57"/>
      <c r="M509" s="57"/>
      <c r="N509" s="57"/>
      <c r="O509" s="57"/>
      <c r="P509" s="57"/>
      <c r="Q509" s="57"/>
      <c r="R509" s="57"/>
      <c r="S509" s="57"/>
      <c r="T509" s="57"/>
      <c r="U509" s="77"/>
      <c r="V509" s="24"/>
      <c r="Y509" s="24"/>
      <c r="Z509" s="24"/>
      <c r="AA509" s="24"/>
      <c r="AB509" s="24"/>
      <c r="AC509" s="24"/>
    </row>
    <row r="510" spans="1:29" s="169" customFormat="1">
      <c r="A510" s="24"/>
      <c r="B510" s="24"/>
      <c r="C510" s="57"/>
      <c r="D510" s="57"/>
      <c r="E510" s="57"/>
      <c r="F510" s="57"/>
      <c r="G510" s="57"/>
      <c r="H510" s="57"/>
      <c r="I510" s="57"/>
      <c r="J510" s="57"/>
      <c r="K510" s="57"/>
      <c r="L510" s="57"/>
      <c r="M510" s="57"/>
      <c r="N510" s="57"/>
      <c r="O510" s="57"/>
      <c r="P510" s="57"/>
      <c r="Q510" s="57"/>
      <c r="R510" s="57"/>
      <c r="S510" s="57"/>
      <c r="T510" s="57"/>
      <c r="U510" s="77"/>
      <c r="V510" s="24"/>
      <c r="Y510" s="24"/>
      <c r="Z510" s="24"/>
      <c r="AA510" s="24"/>
      <c r="AB510" s="24"/>
      <c r="AC510" s="24"/>
    </row>
    <row r="511" spans="1:29" s="169" customFormat="1">
      <c r="A511" s="24"/>
      <c r="B511" s="24"/>
      <c r="C511" s="57"/>
      <c r="D511" s="57"/>
      <c r="E511" s="57"/>
      <c r="F511" s="57"/>
      <c r="G511" s="57"/>
      <c r="H511" s="57"/>
      <c r="I511" s="57"/>
      <c r="J511" s="57"/>
      <c r="K511" s="57"/>
      <c r="L511" s="57"/>
      <c r="M511" s="57"/>
      <c r="N511" s="57"/>
      <c r="O511" s="57"/>
      <c r="P511" s="57"/>
      <c r="Q511" s="57"/>
      <c r="R511" s="57"/>
      <c r="S511" s="57"/>
      <c r="T511" s="57"/>
      <c r="U511" s="77"/>
      <c r="V511" s="24"/>
      <c r="Y511" s="24"/>
      <c r="Z511" s="24"/>
      <c r="AA511" s="24"/>
      <c r="AB511" s="24"/>
      <c r="AC511" s="24"/>
    </row>
    <row r="512" spans="1:29" s="169" customFormat="1">
      <c r="A512" s="24"/>
      <c r="B512" s="24"/>
      <c r="C512" s="57"/>
      <c r="D512" s="57"/>
      <c r="E512" s="57"/>
      <c r="F512" s="57"/>
      <c r="G512" s="57"/>
      <c r="H512" s="57"/>
      <c r="I512" s="57"/>
      <c r="J512" s="57"/>
      <c r="K512" s="57"/>
      <c r="L512" s="57"/>
      <c r="M512" s="57"/>
      <c r="N512" s="57"/>
      <c r="O512" s="57"/>
      <c r="P512" s="57"/>
      <c r="Q512" s="57"/>
      <c r="R512" s="57"/>
      <c r="S512" s="57"/>
      <c r="T512" s="57"/>
      <c r="U512" s="77"/>
      <c r="V512" s="24"/>
      <c r="Y512" s="24"/>
      <c r="Z512" s="24"/>
      <c r="AA512" s="24"/>
      <c r="AB512" s="24"/>
      <c r="AC512" s="24"/>
    </row>
    <row r="513" spans="1:29" s="169" customFormat="1">
      <c r="A513" s="24"/>
      <c r="B513" s="24"/>
      <c r="C513" s="57"/>
      <c r="D513" s="57"/>
      <c r="E513" s="57"/>
      <c r="F513" s="57"/>
      <c r="G513" s="57"/>
      <c r="H513" s="57"/>
      <c r="I513" s="57"/>
      <c r="J513" s="57"/>
      <c r="K513" s="57"/>
      <c r="L513" s="57"/>
      <c r="M513" s="57"/>
      <c r="N513" s="57"/>
      <c r="O513" s="57"/>
      <c r="P513" s="57"/>
      <c r="Q513" s="57"/>
      <c r="R513" s="57"/>
      <c r="S513" s="57"/>
      <c r="T513" s="57"/>
      <c r="U513" s="77"/>
      <c r="V513" s="24"/>
      <c r="Y513" s="24"/>
      <c r="Z513" s="24"/>
      <c r="AA513" s="24"/>
      <c r="AB513" s="24"/>
      <c r="AC513" s="24"/>
    </row>
    <row r="514" spans="1:29" s="169" customFormat="1">
      <c r="A514" s="24"/>
      <c r="B514" s="24"/>
      <c r="C514" s="57"/>
      <c r="D514" s="57"/>
      <c r="E514" s="57"/>
      <c r="F514" s="57"/>
      <c r="G514" s="57"/>
      <c r="H514" s="57"/>
      <c r="I514" s="57"/>
      <c r="J514" s="57"/>
      <c r="K514" s="57"/>
      <c r="L514" s="57"/>
      <c r="M514" s="57"/>
      <c r="N514" s="57"/>
      <c r="O514" s="57"/>
      <c r="P514" s="57"/>
      <c r="Q514" s="57"/>
      <c r="R514" s="57"/>
      <c r="S514" s="57"/>
      <c r="T514" s="57"/>
      <c r="U514" s="77"/>
      <c r="V514" s="24"/>
      <c r="Y514" s="24"/>
      <c r="Z514" s="24"/>
      <c r="AA514" s="24"/>
      <c r="AB514" s="24"/>
      <c r="AC514" s="24"/>
    </row>
    <row r="515" spans="1:29" s="169" customFormat="1">
      <c r="A515" s="24"/>
      <c r="B515" s="24"/>
      <c r="C515" s="57"/>
      <c r="D515" s="57"/>
      <c r="E515" s="57"/>
      <c r="F515" s="57"/>
      <c r="G515" s="57"/>
      <c r="H515" s="57"/>
      <c r="I515" s="57"/>
      <c r="J515" s="57"/>
      <c r="K515" s="57"/>
      <c r="L515" s="57"/>
      <c r="M515" s="57"/>
      <c r="N515" s="57"/>
      <c r="O515" s="57"/>
      <c r="P515" s="57"/>
      <c r="Q515" s="57"/>
      <c r="R515" s="57"/>
      <c r="S515" s="57"/>
      <c r="T515" s="57"/>
      <c r="U515" s="77"/>
      <c r="V515" s="24"/>
      <c r="Y515" s="24"/>
      <c r="Z515" s="24"/>
      <c r="AA515" s="24"/>
      <c r="AB515" s="24"/>
      <c r="AC515" s="24"/>
    </row>
    <row r="516" spans="1:29" s="169" customFormat="1">
      <c r="A516" s="24"/>
      <c r="B516" s="24"/>
      <c r="C516" s="57"/>
      <c r="D516" s="57"/>
      <c r="E516" s="57"/>
      <c r="F516" s="57"/>
      <c r="G516" s="57"/>
      <c r="H516" s="57"/>
      <c r="I516" s="57"/>
      <c r="J516" s="57"/>
      <c r="K516" s="57"/>
      <c r="L516" s="57"/>
      <c r="M516" s="57"/>
      <c r="N516" s="57"/>
      <c r="O516" s="57"/>
      <c r="P516" s="57"/>
      <c r="Q516" s="57"/>
      <c r="R516" s="57"/>
      <c r="S516" s="57"/>
      <c r="T516" s="57"/>
      <c r="U516" s="77"/>
      <c r="V516" s="24"/>
      <c r="Y516" s="24"/>
      <c r="Z516" s="24"/>
      <c r="AA516" s="24"/>
      <c r="AB516" s="24"/>
      <c r="AC516" s="24"/>
    </row>
    <row r="517" spans="1:29" s="169" customFormat="1">
      <c r="A517" s="24"/>
      <c r="B517" s="24"/>
      <c r="C517" s="57"/>
      <c r="D517" s="57"/>
      <c r="E517" s="57"/>
      <c r="F517" s="57"/>
      <c r="G517" s="57"/>
      <c r="H517" s="57"/>
      <c r="I517" s="57"/>
      <c r="J517" s="57"/>
      <c r="K517" s="57"/>
      <c r="L517" s="57"/>
      <c r="M517" s="57"/>
      <c r="N517" s="57"/>
      <c r="O517" s="57"/>
      <c r="P517" s="57"/>
      <c r="Q517" s="57"/>
      <c r="R517" s="57"/>
      <c r="S517" s="57"/>
      <c r="T517" s="57"/>
      <c r="U517" s="77"/>
      <c r="V517" s="24"/>
      <c r="Y517" s="24"/>
      <c r="Z517" s="24"/>
      <c r="AA517" s="24"/>
      <c r="AB517" s="24"/>
      <c r="AC517" s="24"/>
    </row>
    <row r="518" spans="1:29" s="169" customFormat="1">
      <c r="A518" s="24"/>
      <c r="B518" s="24"/>
      <c r="C518" s="57"/>
      <c r="D518" s="57"/>
      <c r="E518" s="57"/>
      <c r="F518" s="57"/>
      <c r="G518" s="57"/>
      <c r="H518" s="57"/>
      <c r="I518" s="57"/>
      <c r="J518" s="57"/>
      <c r="K518" s="57"/>
      <c r="L518" s="57"/>
      <c r="M518" s="57"/>
      <c r="N518" s="57"/>
      <c r="O518" s="57"/>
      <c r="P518" s="57"/>
      <c r="Q518" s="57"/>
      <c r="R518" s="57"/>
      <c r="S518" s="57"/>
      <c r="T518" s="57"/>
      <c r="U518" s="77"/>
      <c r="V518" s="24"/>
      <c r="Y518" s="24"/>
      <c r="Z518" s="24"/>
      <c r="AA518" s="24"/>
      <c r="AB518" s="24"/>
      <c r="AC518" s="24"/>
    </row>
    <row r="519" spans="1:29" s="169" customFormat="1">
      <c r="A519" s="24"/>
      <c r="B519" s="24"/>
      <c r="C519" s="57"/>
      <c r="D519" s="57"/>
      <c r="E519" s="57"/>
      <c r="F519" s="57"/>
      <c r="G519" s="57"/>
      <c r="H519" s="57"/>
      <c r="I519" s="57"/>
      <c r="J519" s="57"/>
      <c r="K519" s="57"/>
      <c r="L519" s="57"/>
      <c r="M519" s="57"/>
      <c r="N519" s="57"/>
      <c r="O519" s="57"/>
      <c r="P519" s="57"/>
      <c r="Q519" s="57"/>
      <c r="R519" s="57"/>
      <c r="S519" s="57"/>
      <c r="T519" s="57"/>
      <c r="U519" s="77"/>
      <c r="V519" s="24"/>
      <c r="Y519" s="24"/>
      <c r="Z519" s="24"/>
      <c r="AA519" s="24"/>
      <c r="AB519" s="24"/>
      <c r="AC519" s="24"/>
    </row>
    <row r="520" spans="1:29" s="169" customFormat="1">
      <c r="A520" s="24"/>
      <c r="B520" s="24"/>
      <c r="C520" s="57"/>
      <c r="D520" s="57"/>
      <c r="E520" s="57"/>
      <c r="F520" s="57"/>
      <c r="G520" s="57"/>
      <c r="H520" s="57"/>
      <c r="I520" s="57"/>
      <c r="J520" s="57"/>
      <c r="K520" s="57"/>
      <c r="L520" s="57"/>
      <c r="M520" s="57"/>
      <c r="N520" s="57"/>
      <c r="O520" s="57"/>
      <c r="P520" s="57"/>
      <c r="Q520" s="57"/>
      <c r="R520" s="57"/>
      <c r="S520" s="57"/>
      <c r="T520" s="57"/>
      <c r="U520" s="77"/>
      <c r="V520" s="24"/>
      <c r="Y520" s="24"/>
      <c r="Z520" s="24"/>
      <c r="AA520" s="24"/>
      <c r="AB520" s="24"/>
      <c r="AC520" s="24"/>
    </row>
    <row r="521" spans="1:29" s="169" customFormat="1">
      <c r="A521" s="24"/>
      <c r="B521" s="24"/>
      <c r="C521" s="57"/>
      <c r="D521" s="57"/>
      <c r="E521" s="57"/>
      <c r="F521" s="57"/>
      <c r="G521" s="57"/>
      <c r="H521" s="57"/>
      <c r="I521" s="57"/>
      <c r="J521" s="57"/>
      <c r="K521" s="57"/>
      <c r="L521" s="57"/>
      <c r="M521" s="57"/>
      <c r="N521" s="57"/>
      <c r="O521" s="57"/>
      <c r="P521" s="57"/>
      <c r="Q521" s="57"/>
      <c r="R521" s="57"/>
      <c r="S521" s="57"/>
      <c r="T521" s="57"/>
      <c r="U521" s="77"/>
      <c r="V521" s="24"/>
      <c r="Y521" s="24"/>
      <c r="Z521" s="24"/>
      <c r="AA521" s="24"/>
      <c r="AB521" s="24"/>
      <c r="AC521" s="24"/>
    </row>
    <row r="522" spans="1:29" s="169" customFormat="1">
      <c r="A522" s="24"/>
      <c r="B522" s="24"/>
      <c r="C522" s="57"/>
      <c r="D522" s="57"/>
      <c r="E522" s="57"/>
      <c r="F522" s="57"/>
      <c r="G522" s="57"/>
      <c r="H522" s="57"/>
      <c r="I522" s="57"/>
      <c r="J522" s="57"/>
      <c r="K522" s="57"/>
      <c r="L522" s="57"/>
      <c r="M522" s="57"/>
      <c r="N522" s="57"/>
      <c r="O522" s="57"/>
      <c r="P522" s="57"/>
      <c r="Q522" s="57"/>
      <c r="R522" s="57"/>
      <c r="S522" s="57"/>
      <c r="T522" s="57"/>
      <c r="U522" s="77"/>
      <c r="V522" s="24"/>
      <c r="Y522" s="24"/>
      <c r="Z522" s="24"/>
      <c r="AA522" s="24"/>
      <c r="AB522" s="24"/>
      <c r="AC522" s="24"/>
    </row>
    <row r="523" spans="1:29" s="169" customFormat="1">
      <c r="A523" s="24"/>
      <c r="B523" s="24"/>
      <c r="C523" s="57"/>
      <c r="D523" s="57"/>
      <c r="E523" s="57"/>
      <c r="F523" s="57"/>
      <c r="G523" s="57"/>
      <c r="H523" s="57"/>
      <c r="I523" s="57"/>
      <c r="J523" s="57"/>
      <c r="K523" s="57"/>
      <c r="L523" s="57"/>
      <c r="M523" s="57"/>
      <c r="N523" s="57"/>
      <c r="O523" s="57"/>
      <c r="P523" s="57"/>
      <c r="Q523" s="57"/>
      <c r="R523" s="57"/>
      <c r="S523" s="57"/>
      <c r="T523" s="57"/>
      <c r="U523" s="77"/>
      <c r="V523" s="24"/>
      <c r="Y523" s="24"/>
      <c r="Z523" s="24"/>
      <c r="AA523" s="24"/>
      <c r="AB523" s="24"/>
      <c r="AC523" s="24"/>
    </row>
    <row r="524" spans="1:29" s="169" customFormat="1">
      <c r="A524" s="24"/>
      <c r="B524" s="24"/>
      <c r="C524" s="57"/>
      <c r="D524" s="57"/>
      <c r="E524" s="57"/>
      <c r="F524" s="57"/>
      <c r="G524" s="57"/>
      <c r="H524" s="57"/>
      <c r="I524" s="57"/>
      <c r="J524" s="57"/>
      <c r="K524" s="57"/>
      <c r="L524" s="57"/>
      <c r="M524" s="57"/>
      <c r="N524" s="57"/>
      <c r="O524" s="57"/>
      <c r="P524" s="57"/>
      <c r="Q524" s="57"/>
      <c r="R524" s="57"/>
      <c r="S524" s="57"/>
      <c r="T524" s="57"/>
      <c r="U524" s="77"/>
      <c r="V524" s="24"/>
      <c r="Y524" s="24"/>
      <c r="Z524" s="24"/>
      <c r="AA524" s="24"/>
      <c r="AB524" s="24"/>
      <c r="AC524" s="24"/>
    </row>
    <row r="525" spans="1:29" s="169" customFormat="1">
      <c r="A525" s="24"/>
      <c r="B525" s="24"/>
      <c r="C525" s="57"/>
      <c r="D525" s="57"/>
      <c r="E525" s="57"/>
      <c r="F525" s="57"/>
      <c r="G525" s="57"/>
      <c r="H525" s="57"/>
      <c r="I525" s="57"/>
      <c r="J525" s="57"/>
      <c r="K525" s="57"/>
      <c r="L525" s="57"/>
      <c r="M525" s="57"/>
      <c r="N525" s="57"/>
      <c r="O525" s="57"/>
      <c r="P525" s="57"/>
      <c r="Q525" s="57"/>
      <c r="R525" s="57"/>
      <c r="S525" s="57"/>
      <c r="T525" s="57"/>
      <c r="U525" s="77"/>
      <c r="V525" s="24"/>
      <c r="Y525" s="24"/>
      <c r="Z525" s="24"/>
      <c r="AA525" s="24"/>
      <c r="AB525" s="24"/>
      <c r="AC525" s="24"/>
    </row>
    <row r="526" spans="1:29" s="169" customFormat="1">
      <c r="A526" s="24"/>
      <c r="B526" s="24"/>
      <c r="C526" s="57"/>
      <c r="D526" s="57"/>
      <c r="E526" s="57"/>
      <c r="F526" s="57"/>
      <c r="G526" s="57"/>
      <c r="H526" s="57"/>
      <c r="I526" s="57"/>
      <c r="J526" s="57"/>
      <c r="K526" s="57"/>
      <c r="L526" s="57"/>
      <c r="M526" s="57"/>
      <c r="N526" s="57"/>
      <c r="O526" s="57"/>
      <c r="P526" s="57"/>
      <c r="Q526" s="57"/>
      <c r="R526" s="57"/>
      <c r="S526" s="57"/>
      <c r="T526" s="57"/>
      <c r="U526" s="77"/>
      <c r="V526" s="24"/>
      <c r="Y526" s="24"/>
      <c r="Z526" s="24"/>
      <c r="AA526" s="24"/>
      <c r="AB526" s="24"/>
      <c r="AC526" s="24"/>
    </row>
    <row r="527" spans="1:29" s="169" customFormat="1">
      <c r="A527" s="24"/>
      <c r="B527" s="24"/>
      <c r="C527" s="57"/>
      <c r="D527" s="57"/>
      <c r="E527" s="57"/>
      <c r="F527" s="57"/>
      <c r="G527" s="57"/>
      <c r="H527" s="57"/>
      <c r="I527" s="57"/>
      <c r="J527" s="57"/>
      <c r="K527" s="57"/>
      <c r="L527" s="57"/>
      <c r="M527" s="57"/>
      <c r="N527" s="57"/>
      <c r="O527" s="57"/>
      <c r="P527" s="57"/>
      <c r="Q527" s="57"/>
      <c r="R527" s="57"/>
      <c r="S527" s="57"/>
      <c r="T527" s="57"/>
      <c r="U527" s="77"/>
      <c r="V527" s="24"/>
      <c r="Y527" s="24"/>
      <c r="Z527" s="24"/>
      <c r="AA527" s="24"/>
      <c r="AB527" s="24"/>
      <c r="AC527" s="24"/>
    </row>
    <row r="528" spans="1:29" s="169" customFormat="1">
      <c r="A528" s="24"/>
      <c r="B528" s="24"/>
      <c r="C528" s="57"/>
      <c r="D528" s="57"/>
      <c r="E528" s="57"/>
      <c r="F528" s="57"/>
      <c r="G528" s="57"/>
      <c r="H528" s="57"/>
      <c r="I528" s="57"/>
      <c r="J528" s="57"/>
      <c r="K528" s="57"/>
      <c r="L528" s="57"/>
      <c r="M528" s="57"/>
      <c r="N528" s="57"/>
      <c r="O528" s="57"/>
      <c r="P528" s="57"/>
      <c r="Q528" s="57"/>
      <c r="R528" s="57"/>
      <c r="S528" s="57"/>
      <c r="T528" s="57"/>
      <c r="U528" s="77"/>
      <c r="V528" s="24"/>
      <c r="Y528" s="24"/>
      <c r="Z528" s="24"/>
      <c r="AA528" s="24"/>
      <c r="AB528" s="24"/>
      <c r="AC528" s="24"/>
    </row>
    <row r="529" spans="1:29" s="169" customFormat="1">
      <c r="A529" s="24"/>
      <c r="B529" s="24"/>
      <c r="C529" s="57"/>
      <c r="D529" s="57"/>
      <c r="E529" s="57"/>
      <c r="F529" s="57"/>
      <c r="G529" s="57"/>
      <c r="H529" s="57"/>
      <c r="I529" s="57"/>
      <c r="J529" s="57"/>
      <c r="K529" s="57"/>
      <c r="L529" s="57"/>
      <c r="M529" s="57"/>
      <c r="N529" s="57"/>
      <c r="O529" s="57"/>
      <c r="P529" s="57"/>
      <c r="Q529" s="57"/>
      <c r="R529" s="57"/>
      <c r="S529" s="57"/>
      <c r="T529" s="57"/>
      <c r="U529" s="77"/>
      <c r="V529" s="24"/>
      <c r="Y529" s="24"/>
      <c r="Z529" s="24"/>
      <c r="AA529" s="24"/>
      <c r="AB529" s="24"/>
      <c r="AC529" s="24"/>
    </row>
    <row r="530" spans="1:29" s="169" customFormat="1">
      <c r="A530" s="24"/>
      <c r="B530" s="24"/>
      <c r="C530" s="57"/>
      <c r="D530" s="57"/>
      <c r="E530" s="57"/>
      <c r="F530" s="57"/>
      <c r="G530" s="57"/>
      <c r="H530" s="57"/>
      <c r="I530" s="57"/>
      <c r="J530" s="57"/>
      <c r="K530" s="57"/>
      <c r="L530" s="57"/>
      <c r="M530" s="57"/>
      <c r="N530" s="57"/>
      <c r="O530" s="57"/>
      <c r="P530" s="57"/>
      <c r="Q530" s="57"/>
      <c r="R530" s="57"/>
      <c r="S530" s="57"/>
      <c r="T530" s="57"/>
      <c r="U530" s="77"/>
      <c r="V530" s="24"/>
      <c r="Y530" s="24"/>
      <c r="Z530" s="24"/>
      <c r="AA530" s="24"/>
      <c r="AB530" s="24"/>
      <c r="AC530" s="24"/>
    </row>
    <row r="531" spans="1:29" s="169" customFormat="1">
      <c r="A531" s="24"/>
      <c r="B531" s="24"/>
      <c r="C531" s="57"/>
      <c r="D531" s="57"/>
      <c r="E531" s="57"/>
      <c r="F531" s="57"/>
      <c r="G531" s="57"/>
      <c r="H531" s="57"/>
      <c r="I531" s="57"/>
      <c r="J531" s="57"/>
      <c r="K531" s="57"/>
      <c r="L531" s="57"/>
      <c r="M531" s="57"/>
      <c r="N531" s="57"/>
      <c r="O531" s="57"/>
      <c r="P531" s="57"/>
      <c r="Q531" s="57"/>
      <c r="R531" s="57"/>
      <c r="S531" s="57"/>
      <c r="T531" s="57"/>
      <c r="U531" s="77"/>
      <c r="V531" s="24"/>
      <c r="Y531" s="24"/>
      <c r="Z531" s="24"/>
      <c r="AA531" s="24"/>
      <c r="AB531" s="24"/>
      <c r="AC531" s="24"/>
    </row>
    <row r="532" spans="1:29" s="169" customFormat="1">
      <c r="A532" s="24"/>
      <c r="B532" s="24"/>
      <c r="C532" s="57"/>
      <c r="D532" s="57"/>
      <c r="E532" s="57"/>
      <c r="F532" s="57"/>
      <c r="G532" s="57"/>
      <c r="H532" s="57"/>
      <c r="I532" s="57"/>
      <c r="J532" s="57"/>
      <c r="K532" s="57"/>
      <c r="L532" s="57"/>
      <c r="M532" s="57"/>
      <c r="N532" s="57"/>
      <c r="O532" s="57"/>
      <c r="P532" s="57"/>
      <c r="Q532" s="57"/>
      <c r="R532" s="57"/>
      <c r="S532" s="57"/>
      <c r="T532" s="57"/>
      <c r="U532" s="77"/>
      <c r="V532" s="24"/>
      <c r="Y532" s="24"/>
      <c r="Z532" s="24"/>
      <c r="AA532" s="24"/>
      <c r="AB532" s="24"/>
      <c r="AC532" s="24"/>
    </row>
    <row r="533" spans="1:29" s="169" customFormat="1">
      <c r="A533" s="24"/>
      <c r="B533" s="24"/>
      <c r="C533" s="57"/>
      <c r="D533" s="57"/>
      <c r="E533" s="57"/>
      <c r="F533" s="57"/>
      <c r="G533" s="57"/>
      <c r="H533" s="57"/>
      <c r="I533" s="57"/>
      <c r="J533" s="57"/>
      <c r="K533" s="57"/>
      <c r="L533" s="57"/>
      <c r="M533" s="57"/>
      <c r="N533" s="57"/>
      <c r="O533" s="57"/>
      <c r="P533" s="57"/>
      <c r="Q533" s="57"/>
      <c r="R533" s="57"/>
      <c r="S533" s="57"/>
      <c r="T533" s="57"/>
      <c r="U533" s="77"/>
      <c r="V533" s="24"/>
      <c r="Y533" s="24"/>
      <c r="Z533" s="24"/>
      <c r="AA533" s="24"/>
      <c r="AB533" s="24"/>
      <c r="AC533" s="24"/>
    </row>
    <row r="534" spans="1:29" s="169" customFormat="1">
      <c r="A534" s="24"/>
      <c r="B534" s="24"/>
      <c r="C534" s="57"/>
      <c r="D534" s="57"/>
      <c r="E534" s="57"/>
      <c r="F534" s="57"/>
      <c r="G534" s="57"/>
      <c r="H534" s="57"/>
      <c r="I534" s="57"/>
      <c r="J534" s="57"/>
      <c r="K534" s="57"/>
      <c r="L534" s="57"/>
      <c r="M534" s="57"/>
      <c r="N534" s="57"/>
      <c r="O534" s="57"/>
      <c r="P534" s="57"/>
      <c r="Q534" s="57"/>
      <c r="R534" s="57"/>
      <c r="S534" s="57"/>
      <c r="T534" s="57"/>
      <c r="U534" s="77"/>
      <c r="V534" s="24"/>
      <c r="Y534" s="24"/>
      <c r="Z534" s="24"/>
      <c r="AA534" s="24"/>
      <c r="AB534" s="24"/>
      <c r="AC534" s="24"/>
    </row>
    <row r="535" spans="1:29" s="169" customFormat="1">
      <c r="A535" s="24"/>
      <c r="B535" s="24"/>
      <c r="C535" s="57"/>
      <c r="D535" s="57"/>
      <c r="E535" s="57"/>
      <c r="F535" s="57"/>
      <c r="G535" s="57"/>
      <c r="H535" s="57"/>
      <c r="I535" s="57"/>
      <c r="J535" s="57"/>
      <c r="K535" s="57"/>
      <c r="L535" s="57"/>
      <c r="M535" s="57"/>
      <c r="N535" s="57"/>
      <c r="O535" s="57"/>
      <c r="P535" s="57"/>
      <c r="Q535" s="57"/>
      <c r="R535" s="57"/>
      <c r="S535" s="57"/>
      <c r="T535" s="57"/>
      <c r="U535" s="77"/>
      <c r="V535" s="24"/>
      <c r="Y535" s="24"/>
      <c r="Z535" s="24"/>
      <c r="AA535" s="24"/>
      <c r="AB535" s="24"/>
      <c r="AC535" s="24"/>
    </row>
    <row r="536" spans="1:29" s="169" customFormat="1">
      <c r="A536" s="24"/>
      <c r="B536" s="24"/>
      <c r="C536" s="57"/>
      <c r="D536" s="57"/>
      <c r="E536" s="57"/>
      <c r="F536" s="57"/>
      <c r="G536" s="57"/>
      <c r="H536" s="57"/>
      <c r="I536" s="57"/>
      <c r="J536" s="57"/>
      <c r="K536" s="57"/>
      <c r="L536" s="57"/>
      <c r="M536" s="57"/>
      <c r="N536" s="57"/>
      <c r="O536" s="57"/>
      <c r="P536" s="57"/>
      <c r="Q536" s="57"/>
      <c r="R536" s="57"/>
      <c r="S536" s="57"/>
      <c r="T536" s="57"/>
      <c r="U536" s="77"/>
      <c r="V536" s="24"/>
      <c r="Y536" s="24"/>
      <c r="Z536" s="24"/>
      <c r="AA536" s="24"/>
      <c r="AB536" s="24"/>
      <c r="AC536" s="24"/>
    </row>
    <row r="537" spans="1:29" s="169" customFormat="1">
      <c r="A537" s="24"/>
      <c r="B537" s="24"/>
      <c r="C537" s="57"/>
      <c r="D537" s="57"/>
      <c r="E537" s="57"/>
      <c r="F537" s="57"/>
      <c r="G537" s="57"/>
      <c r="H537" s="57"/>
      <c r="I537" s="57"/>
      <c r="J537" s="57"/>
      <c r="K537" s="57"/>
      <c r="L537" s="57"/>
      <c r="M537" s="57"/>
      <c r="N537" s="57"/>
      <c r="O537" s="57"/>
      <c r="P537" s="57"/>
      <c r="Q537" s="57"/>
      <c r="R537" s="57"/>
      <c r="S537" s="57"/>
      <c r="T537" s="57"/>
      <c r="U537" s="77"/>
      <c r="V537" s="24"/>
      <c r="Y537" s="24"/>
      <c r="Z537" s="24"/>
      <c r="AA537" s="24"/>
      <c r="AB537" s="24"/>
      <c r="AC537" s="24"/>
    </row>
    <row r="538" spans="1:29" s="169" customFormat="1">
      <c r="A538" s="24"/>
      <c r="B538" s="24"/>
      <c r="C538" s="57"/>
      <c r="D538" s="57"/>
      <c r="E538" s="57"/>
      <c r="F538" s="57"/>
      <c r="G538" s="57"/>
      <c r="H538" s="57"/>
      <c r="I538" s="57"/>
      <c r="J538" s="57"/>
      <c r="K538" s="57"/>
      <c r="L538" s="57"/>
      <c r="M538" s="57"/>
      <c r="N538" s="57"/>
      <c r="O538" s="57"/>
      <c r="P538" s="57"/>
      <c r="Q538" s="57"/>
      <c r="R538" s="57"/>
      <c r="S538" s="57"/>
      <c r="T538" s="57"/>
      <c r="U538" s="77"/>
      <c r="V538" s="24"/>
      <c r="Y538" s="24"/>
      <c r="Z538" s="24"/>
      <c r="AA538" s="24"/>
      <c r="AB538" s="24"/>
      <c r="AC538" s="24"/>
    </row>
    <row r="539" spans="1:29" s="169" customFormat="1">
      <c r="A539" s="24"/>
      <c r="B539" s="24"/>
      <c r="C539" s="57"/>
      <c r="D539" s="57"/>
      <c r="E539" s="57"/>
      <c r="F539" s="57"/>
      <c r="G539" s="57"/>
      <c r="H539" s="57"/>
      <c r="I539" s="57"/>
      <c r="J539" s="57"/>
      <c r="K539" s="57"/>
      <c r="L539" s="57"/>
      <c r="M539" s="57"/>
      <c r="N539" s="57"/>
      <c r="O539" s="57"/>
      <c r="P539" s="57"/>
      <c r="Q539" s="57"/>
      <c r="R539" s="57"/>
      <c r="S539" s="57"/>
      <c r="T539" s="57"/>
      <c r="U539" s="77"/>
      <c r="V539" s="24"/>
      <c r="Y539" s="24"/>
      <c r="Z539" s="24"/>
      <c r="AA539" s="24"/>
      <c r="AB539" s="24"/>
      <c r="AC539" s="24"/>
    </row>
    <row r="540" spans="1:29" s="169" customFormat="1">
      <c r="A540" s="24"/>
      <c r="B540" s="24"/>
      <c r="C540" s="57"/>
      <c r="D540" s="57"/>
      <c r="E540" s="57"/>
      <c r="F540" s="57"/>
      <c r="G540" s="57"/>
      <c r="H540" s="57"/>
      <c r="I540" s="57"/>
      <c r="J540" s="57"/>
      <c r="K540" s="57"/>
      <c r="L540" s="57"/>
      <c r="M540" s="57"/>
      <c r="N540" s="57"/>
      <c r="O540" s="57"/>
      <c r="P540" s="57"/>
      <c r="Q540" s="57"/>
      <c r="R540" s="57"/>
      <c r="S540" s="57"/>
      <c r="T540" s="57"/>
      <c r="U540" s="77"/>
      <c r="V540" s="24"/>
      <c r="Y540" s="24"/>
      <c r="Z540" s="24"/>
      <c r="AA540" s="24"/>
      <c r="AB540" s="24"/>
      <c r="AC540" s="24"/>
    </row>
    <row r="541" spans="1:29" s="169" customFormat="1">
      <c r="A541" s="24"/>
      <c r="B541" s="24"/>
      <c r="C541" s="57"/>
      <c r="D541" s="57"/>
      <c r="E541" s="57"/>
      <c r="F541" s="57"/>
      <c r="G541" s="57"/>
      <c r="H541" s="57"/>
      <c r="I541" s="57"/>
      <c r="J541" s="57"/>
      <c r="K541" s="57"/>
      <c r="L541" s="57"/>
      <c r="M541" s="57"/>
      <c r="N541" s="57"/>
      <c r="O541" s="57"/>
      <c r="P541" s="57"/>
      <c r="Q541" s="57"/>
      <c r="R541" s="57"/>
      <c r="S541" s="57"/>
      <c r="T541" s="57"/>
      <c r="U541" s="77"/>
      <c r="V541" s="24"/>
      <c r="Y541" s="24"/>
      <c r="Z541" s="24"/>
      <c r="AA541" s="24"/>
      <c r="AB541" s="24"/>
      <c r="AC541" s="24"/>
    </row>
    <row r="542" spans="1:29" s="169" customFormat="1">
      <c r="A542" s="24"/>
      <c r="B542" s="24"/>
      <c r="C542" s="57"/>
      <c r="D542" s="57"/>
      <c r="E542" s="57"/>
      <c r="F542" s="57"/>
      <c r="G542" s="57"/>
      <c r="H542" s="57"/>
      <c r="I542" s="57"/>
      <c r="J542" s="57"/>
      <c r="K542" s="57"/>
      <c r="L542" s="57"/>
      <c r="M542" s="57"/>
      <c r="N542" s="57"/>
      <c r="O542" s="57"/>
      <c r="P542" s="57"/>
      <c r="Q542" s="57"/>
      <c r="R542" s="57"/>
      <c r="S542" s="57"/>
      <c r="T542" s="57"/>
      <c r="U542" s="77"/>
      <c r="V542" s="24"/>
      <c r="Y542" s="24"/>
      <c r="Z542" s="24"/>
      <c r="AA542" s="24"/>
      <c r="AB542" s="24"/>
      <c r="AC542" s="24"/>
    </row>
    <row r="543" spans="1:29" s="169" customFormat="1">
      <c r="A543" s="24"/>
      <c r="B543" s="24"/>
      <c r="C543" s="57"/>
      <c r="D543" s="57"/>
      <c r="E543" s="57"/>
      <c r="F543" s="57"/>
      <c r="G543" s="57"/>
      <c r="H543" s="57"/>
      <c r="I543" s="57"/>
      <c r="J543" s="57"/>
      <c r="K543" s="57"/>
      <c r="L543" s="57"/>
      <c r="M543" s="57"/>
      <c r="N543" s="57"/>
      <c r="O543" s="57"/>
      <c r="P543" s="57"/>
      <c r="Q543" s="57"/>
      <c r="R543" s="57"/>
      <c r="S543" s="57"/>
      <c r="T543" s="57"/>
      <c r="U543" s="77"/>
      <c r="V543" s="24"/>
      <c r="Y543" s="24"/>
      <c r="Z543" s="24"/>
      <c r="AA543" s="24"/>
      <c r="AB543" s="24"/>
      <c r="AC543" s="24"/>
    </row>
    <row r="544" spans="1:29" s="169" customFormat="1">
      <c r="A544" s="24"/>
      <c r="B544" s="24"/>
      <c r="C544" s="57"/>
      <c r="D544" s="57"/>
      <c r="E544" s="57"/>
      <c r="F544" s="57"/>
      <c r="G544" s="57"/>
      <c r="H544" s="57"/>
      <c r="I544" s="57"/>
      <c r="J544" s="57"/>
      <c r="K544" s="57"/>
      <c r="L544" s="57"/>
      <c r="M544" s="57"/>
      <c r="N544" s="57"/>
      <c r="O544" s="57"/>
      <c r="P544" s="57"/>
      <c r="Q544" s="57"/>
      <c r="R544" s="57"/>
      <c r="S544" s="57"/>
      <c r="T544" s="57"/>
      <c r="U544" s="77"/>
      <c r="V544" s="24"/>
      <c r="Y544" s="24"/>
      <c r="Z544" s="24"/>
      <c r="AA544" s="24"/>
      <c r="AB544" s="24"/>
      <c r="AC544" s="24"/>
    </row>
    <row r="545" spans="1:29" s="169" customFormat="1">
      <c r="A545" s="24"/>
      <c r="B545" s="24"/>
      <c r="C545" s="57"/>
      <c r="D545" s="57"/>
      <c r="E545" s="57"/>
      <c r="F545" s="57"/>
      <c r="G545" s="57"/>
      <c r="H545" s="57"/>
      <c r="I545" s="57"/>
      <c r="J545" s="57"/>
      <c r="K545" s="57"/>
      <c r="L545" s="57"/>
      <c r="M545" s="57"/>
      <c r="N545" s="57"/>
      <c r="O545" s="57"/>
      <c r="P545" s="57"/>
      <c r="Q545" s="57"/>
      <c r="R545" s="57"/>
      <c r="S545" s="57"/>
      <c r="T545" s="57"/>
      <c r="U545" s="77"/>
      <c r="V545" s="24"/>
      <c r="Y545" s="24"/>
      <c r="Z545" s="24"/>
      <c r="AA545" s="24"/>
      <c r="AB545" s="24"/>
      <c r="AC545" s="24"/>
    </row>
    <row r="546" spans="1:29" s="169" customFormat="1">
      <c r="A546" s="24"/>
      <c r="B546" s="24"/>
      <c r="C546" s="57"/>
      <c r="D546" s="57"/>
      <c r="E546" s="57"/>
      <c r="F546" s="57"/>
      <c r="G546" s="57"/>
      <c r="H546" s="57"/>
      <c r="I546" s="57"/>
      <c r="J546" s="57"/>
      <c r="K546" s="57"/>
      <c r="L546" s="57"/>
      <c r="M546" s="57"/>
      <c r="N546" s="57"/>
      <c r="O546" s="57"/>
      <c r="P546" s="57"/>
      <c r="Q546" s="57"/>
      <c r="R546" s="57"/>
      <c r="S546" s="57"/>
      <c r="T546" s="57"/>
      <c r="U546" s="77"/>
      <c r="V546" s="24"/>
      <c r="Y546" s="24"/>
      <c r="Z546" s="24"/>
      <c r="AA546" s="24"/>
      <c r="AB546" s="24"/>
      <c r="AC546" s="24"/>
    </row>
    <row r="547" spans="1:29" s="169" customFormat="1">
      <c r="A547" s="24"/>
      <c r="B547" s="24"/>
      <c r="C547" s="57"/>
      <c r="D547" s="57"/>
      <c r="E547" s="57"/>
      <c r="F547" s="57"/>
      <c r="G547" s="57"/>
      <c r="H547" s="57"/>
      <c r="I547" s="57"/>
      <c r="J547" s="57"/>
      <c r="K547" s="57"/>
      <c r="L547" s="57"/>
      <c r="M547" s="57"/>
      <c r="N547" s="57"/>
      <c r="O547" s="57"/>
      <c r="P547" s="57"/>
      <c r="Q547" s="57"/>
      <c r="R547" s="57"/>
      <c r="S547" s="57"/>
      <c r="T547" s="57"/>
      <c r="U547" s="77"/>
      <c r="V547" s="24"/>
      <c r="Y547" s="24"/>
      <c r="Z547" s="24"/>
      <c r="AA547" s="24"/>
      <c r="AB547" s="24"/>
      <c r="AC547" s="24"/>
    </row>
    <row r="548" spans="1:29" s="169" customFormat="1">
      <c r="A548" s="24"/>
      <c r="B548" s="24"/>
      <c r="C548" s="57"/>
      <c r="D548" s="57"/>
      <c r="E548" s="57"/>
      <c r="F548" s="57"/>
      <c r="G548" s="57"/>
      <c r="H548" s="57"/>
      <c r="I548" s="57"/>
      <c r="J548" s="57"/>
      <c r="K548" s="57"/>
      <c r="L548" s="57"/>
      <c r="M548" s="57"/>
      <c r="N548" s="57"/>
      <c r="O548" s="57"/>
      <c r="P548" s="57"/>
      <c r="Q548" s="57"/>
      <c r="R548" s="57"/>
      <c r="S548" s="57"/>
      <c r="T548" s="57"/>
      <c r="U548" s="77"/>
      <c r="V548" s="24"/>
      <c r="Y548" s="24"/>
      <c r="Z548" s="24"/>
      <c r="AA548" s="24"/>
      <c r="AB548" s="24"/>
      <c r="AC548" s="24"/>
    </row>
    <row r="549" spans="1:29" s="169" customFormat="1">
      <c r="A549" s="24"/>
      <c r="B549" s="24"/>
      <c r="C549" s="57"/>
      <c r="D549" s="57"/>
      <c r="E549" s="57"/>
      <c r="F549" s="57"/>
      <c r="G549" s="57"/>
      <c r="H549" s="57"/>
      <c r="I549" s="57"/>
      <c r="J549" s="57"/>
      <c r="K549" s="57"/>
      <c r="L549" s="57"/>
      <c r="M549" s="57"/>
      <c r="N549" s="57"/>
      <c r="O549" s="57"/>
      <c r="P549" s="57"/>
      <c r="Q549" s="57"/>
      <c r="R549" s="57"/>
      <c r="S549" s="57"/>
      <c r="T549" s="57"/>
      <c r="U549" s="77"/>
      <c r="V549" s="24"/>
      <c r="Y549" s="24"/>
      <c r="Z549" s="24"/>
      <c r="AA549" s="24"/>
      <c r="AB549" s="24"/>
      <c r="AC549" s="24"/>
    </row>
    <row r="550" spans="1:29" s="169" customFormat="1">
      <c r="A550" s="24"/>
      <c r="B550" s="24"/>
      <c r="C550" s="57"/>
      <c r="D550" s="57"/>
      <c r="E550" s="57"/>
      <c r="F550" s="57"/>
      <c r="G550" s="57"/>
      <c r="H550" s="57"/>
      <c r="I550" s="57"/>
      <c r="J550" s="57"/>
      <c r="K550" s="57"/>
      <c r="L550" s="57"/>
      <c r="M550" s="57"/>
      <c r="N550" s="57"/>
      <c r="O550" s="57"/>
      <c r="P550" s="57"/>
      <c r="Q550" s="57"/>
      <c r="R550" s="57"/>
      <c r="S550" s="57"/>
      <c r="T550" s="57"/>
      <c r="U550" s="77"/>
      <c r="V550" s="24"/>
      <c r="Y550" s="24"/>
      <c r="Z550" s="24"/>
      <c r="AA550" s="24"/>
      <c r="AB550" s="24"/>
      <c r="AC550" s="24"/>
    </row>
    <row r="551" spans="1:29" s="169" customFormat="1">
      <c r="A551" s="24"/>
      <c r="B551" s="24"/>
      <c r="C551" s="57"/>
      <c r="D551" s="57"/>
      <c r="E551" s="57"/>
      <c r="F551" s="57"/>
      <c r="G551" s="57"/>
      <c r="H551" s="57"/>
      <c r="I551" s="57"/>
      <c r="J551" s="57"/>
      <c r="K551" s="57"/>
      <c r="L551" s="57"/>
      <c r="M551" s="57"/>
      <c r="N551" s="57"/>
      <c r="O551" s="57"/>
      <c r="P551" s="57"/>
      <c r="Q551" s="57"/>
      <c r="R551" s="57"/>
      <c r="S551" s="57"/>
      <c r="T551" s="57"/>
      <c r="U551" s="77"/>
      <c r="V551" s="24"/>
      <c r="Y551" s="24"/>
      <c r="Z551" s="24"/>
      <c r="AA551" s="24"/>
      <c r="AB551" s="24"/>
      <c r="AC551" s="24"/>
    </row>
    <row r="552" spans="1:29" s="169" customFormat="1">
      <c r="A552" s="24"/>
      <c r="B552" s="24"/>
      <c r="C552" s="57"/>
      <c r="D552" s="57"/>
      <c r="E552" s="57"/>
      <c r="F552" s="57"/>
      <c r="G552" s="57"/>
      <c r="H552" s="57"/>
      <c r="I552" s="57"/>
      <c r="J552" s="57"/>
      <c r="K552" s="57"/>
      <c r="L552" s="57"/>
      <c r="M552" s="57"/>
      <c r="N552" s="57"/>
      <c r="O552" s="57"/>
      <c r="P552" s="57"/>
      <c r="Q552" s="57"/>
      <c r="R552" s="57"/>
      <c r="S552" s="57"/>
      <c r="T552" s="57"/>
      <c r="U552" s="77"/>
      <c r="V552" s="24"/>
      <c r="Y552" s="24"/>
      <c r="Z552" s="24"/>
      <c r="AA552" s="24"/>
      <c r="AB552" s="24"/>
      <c r="AC552" s="24"/>
    </row>
    <row r="553" spans="1:29" s="169" customFormat="1">
      <c r="A553" s="24"/>
      <c r="B553" s="24"/>
      <c r="C553" s="57"/>
      <c r="D553" s="57"/>
      <c r="E553" s="57"/>
      <c r="F553" s="57"/>
      <c r="G553" s="57"/>
      <c r="H553" s="57"/>
      <c r="I553" s="57"/>
      <c r="J553" s="57"/>
      <c r="K553" s="57"/>
      <c r="L553" s="57"/>
      <c r="M553" s="57"/>
      <c r="N553" s="57"/>
      <c r="O553" s="57"/>
      <c r="P553" s="57"/>
      <c r="Q553" s="57"/>
      <c r="R553" s="57"/>
      <c r="S553" s="57"/>
      <c r="T553" s="57"/>
      <c r="U553" s="77"/>
      <c r="V553" s="24"/>
      <c r="Y553" s="24"/>
      <c r="Z553" s="24"/>
      <c r="AA553" s="24"/>
      <c r="AB553" s="24"/>
      <c r="AC553" s="24"/>
    </row>
    <row r="554" spans="1:29" s="169" customFormat="1">
      <c r="A554" s="24"/>
      <c r="B554" s="24"/>
      <c r="C554" s="57"/>
      <c r="D554" s="57"/>
      <c r="E554" s="57"/>
      <c r="F554" s="57"/>
      <c r="G554" s="57"/>
      <c r="H554" s="57"/>
      <c r="I554" s="57"/>
      <c r="J554" s="57"/>
      <c r="K554" s="57"/>
      <c r="L554" s="57"/>
      <c r="M554" s="57"/>
      <c r="N554" s="57"/>
      <c r="O554" s="57"/>
      <c r="P554" s="57"/>
      <c r="Q554" s="57"/>
      <c r="R554" s="57"/>
      <c r="S554" s="57"/>
      <c r="T554" s="57"/>
      <c r="U554" s="77"/>
      <c r="V554" s="24"/>
      <c r="Y554" s="24"/>
      <c r="Z554" s="24"/>
      <c r="AA554" s="24"/>
      <c r="AB554" s="24"/>
      <c r="AC554" s="24"/>
    </row>
    <row r="555" spans="1:29" s="169" customFormat="1">
      <c r="A555" s="24"/>
      <c r="B555" s="24"/>
      <c r="C555" s="57"/>
      <c r="D555" s="57"/>
      <c r="E555" s="57"/>
      <c r="F555" s="57"/>
      <c r="G555" s="57"/>
      <c r="H555" s="57"/>
      <c r="I555" s="57"/>
      <c r="J555" s="57"/>
      <c r="K555" s="57"/>
      <c r="L555" s="57"/>
      <c r="M555" s="57"/>
      <c r="N555" s="57"/>
      <c r="O555" s="57"/>
      <c r="P555" s="57"/>
      <c r="Q555" s="57"/>
      <c r="R555" s="57"/>
      <c r="S555" s="57"/>
      <c r="T555" s="57"/>
      <c r="U555" s="77"/>
      <c r="V555" s="24"/>
      <c r="Y555" s="24"/>
      <c r="Z555" s="24"/>
      <c r="AA555" s="24"/>
      <c r="AB555" s="24"/>
      <c r="AC555" s="24"/>
    </row>
    <row r="556" spans="1:29" s="169" customFormat="1">
      <c r="A556" s="24"/>
      <c r="B556" s="24"/>
      <c r="C556" s="57"/>
      <c r="D556" s="57"/>
      <c r="E556" s="57"/>
      <c r="F556" s="57"/>
      <c r="G556" s="57"/>
      <c r="H556" s="57"/>
      <c r="I556" s="57"/>
      <c r="J556" s="57"/>
      <c r="K556" s="57"/>
      <c r="L556" s="57"/>
      <c r="M556" s="57"/>
      <c r="N556" s="57"/>
      <c r="O556" s="57"/>
      <c r="P556" s="57"/>
      <c r="Q556" s="57"/>
      <c r="R556" s="57"/>
      <c r="S556" s="57"/>
      <c r="T556" s="57"/>
      <c r="U556" s="77"/>
      <c r="V556" s="24"/>
      <c r="Y556" s="24"/>
      <c r="Z556" s="24"/>
      <c r="AA556" s="24"/>
      <c r="AB556" s="24"/>
      <c r="AC556" s="24"/>
    </row>
    <row r="557" spans="1:29" s="169" customFormat="1">
      <c r="A557" s="24"/>
      <c r="B557" s="24"/>
      <c r="C557" s="57"/>
      <c r="D557" s="57"/>
      <c r="E557" s="57"/>
      <c r="F557" s="57"/>
      <c r="G557" s="57"/>
      <c r="H557" s="57"/>
      <c r="I557" s="57"/>
      <c r="J557" s="57"/>
      <c r="K557" s="57"/>
      <c r="L557" s="57"/>
      <c r="M557" s="57"/>
      <c r="N557" s="57"/>
      <c r="O557" s="57"/>
      <c r="P557" s="57"/>
      <c r="Q557" s="57"/>
      <c r="R557" s="57"/>
      <c r="S557" s="57"/>
      <c r="T557" s="57"/>
      <c r="U557" s="77"/>
      <c r="V557" s="24"/>
      <c r="Y557" s="24"/>
      <c r="Z557" s="24"/>
      <c r="AA557" s="24"/>
      <c r="AB557" s="24"/>
      <c r="AC557" s="24"/>
    </row>
    <row r="558" spans="1:29" s="169" customFormat="1">
      <c r="A558" s="24"/>
      <c r="B558" s="24"/>
      <c r="C558" s="57"/>
      <c r="D558" s="57"/>
      <c r="E558" s="57"/>
      <c r="F558" s="57"/>
      <c r="G558" s="57"/>
      <c r="H558" s="57"/>
      <c r="I558" s="57"/>
      <c r="J558" s="57"/>
      <c r="K558" s="57"/>
      <c r="L558" s="57"/>
      <c r="M558" s="57"/>
      <c r="N558" s="57"/>
      <c r="O558" s="57"/>
      <c r="P558" s="57"/>
      <c r="Q558" s="57"/>
      <c r="R558" s="57"/>
      <c r="S558" s="57"/>
      <c r="T558" s="57"/>
      <c r="U558" s="77"/>
      <c r="V558" s="24"/>
      <c r="Y558" s="24"/>
      <c r="Z558" s="24"/>
      <c r="AA558" s="24"/>
      <c r="AB558" s="24"/>
      <c r="AC558" s="24"/>
    </row>
    <row r="559" spans="1:29" s="169" customFormat="1">
      <c r="A559" s="24"/>
      <c r="B559" s="24"/>
      <c r="C559" s="57"/>
      <c r="D559" s="57"/>
      <c r="E559" s="57"/>
      <c r="F559" s="57"/>
      <c r="G559" s="57"/>
      <c r="H559" s="57"/>
      <c r="I559" s="57"/>
      <c r="J559" s="57"/>
      <c r="K559" s="57"/>
      <c r="L559" s="57"/>
      <c r="M559" s="57"/>
      <c r="N559" s="57"/>
      <c r="O559" s="57"/>
      <c r="P559" s="57"/>
      <c r="Q559" s="57"/>
      <c r="R559" s="57"/>
      <c r="S559" s="57"/>
      <c r="T559" s="57"/>
      <c r="U559" s="77"/>
      <c r="V559" s="24"/>
      <c r="Y559" s="24"/>
      <c r="Z559" s="24"/>
      <c r="AA559" s="24"/>
      <c r="AB559" s="24"/>
      <c r="AC559" s="24"/>
    </row>
    <row r="560" spans="1:29" s="169" customFormat="1">
      <c r="A560" s="24"/>
      <c r="B560" s="24"/>
      <c r="C560" s="57"/>
      <c r="D560" s="57"/>
      <c r="E560" s="57"/>
      <c r="F560" s="57"/>
      <c r="G560" s="57"/>
      <c r="H560" s="57"/>
      <c r="I560" s="57"/>
      <c r="J560" s="57"/>
      <c r="K560" s="57"/>
      <c r="L560" s="57"/>
      <c r="M560" s="57"/>
      <c r="N560" s="57"/>
      <c r="O560" s="57"/>
      <c r="P560" s="57"/>
      <c r="Q560" s="57"/>
      <c r="R560" s="57"/>
      <c r="S560" s="57"/>
      <c r="T560" s="57"/>
      <c r="U560" s="77"/>
      <c r="V560" s="24"/>
      <c r="Y560" s="24"/>
      <c r="Z560" s="24"/>
      <c r="AA560" s="24"/>
      <c r="AB560" s="24"/>
      <c r="AC560" s="24"/>
    </row>
    <row r="561" spans="1:29" s="169" customFormat="1">
      <c r="A561" s="24"/>
      <c r="B561" s="24"/>
      <c r="C561" s="57"/>
      <c r="D561" s="57"/>
      <c r="E561" s="57"/>
      <c r="F561" s="57"/>
      <c r="G561" s="57"/>
      <c r="H561" s="57"/>
      <c r="I561" s="57"/>
      <c r="J561" s="57"/>
      <c r="K561" s="57"/>
      <c r="L561" s="57"/>
      <c r="M561" s="57"/>
      <c r="N561" s="57"/>
      <c r="O561" s="57"/>
      <c r="P561" s="57"/>
      <c r="Q561" s="57"/>
      <c r="R561" s="57"/>
      <c r="S561" s="57"/>
      <c r="T561" s="57"/>
      <c r="U561" s="77"/>
      <c r="V561" s="24"/>
      <c r="Y561" s="24"/>
      <c r="Z561" s="24"/>
      <c r="AA561" s="24"/>
      <c r="AB561" s="24"/>
      <c r="AC561" s="24"/>
    </row>
    <row r="562" spans="1:29" s="169" customFormat="1">
      <c r="A562" s="24"/>
      <c r="B562" s="24"/>
      <c r="C562" s="57"/>
      <c r="D562" s="57"/>
      <c r="E562" s="57"/>
      <c r="F562" s="57"/>
      <c r="G562" s="57"/>
      <c r="H562" s="57"/>
      <c r="I562" s="57"/>
      <c r="J562" s="57"/>
      <c r="K562" s="57"/>
      <c r="L562" s="57"/>
      <c r="M562" s="57"/>
      <c r="N562" s="57"/>
      <c r="O562" s="57"/>
      <c r="P562" s="57"/>
      <c r="Q562" s="57"/>
      <c r="R562" s="57"/>
      <c r="S562" s="57"/>
      <c r="T562" s="57"/>
      <c r="U562" s="77"/>
      <c r="V562" s="24"/>
      <c r="Y562" s="24"/>
      <c r="Z562" s="24"/>
      <c r="AA562" s="24"/>
      <c r="AB562" s="24"/>
      <c r="AC562" s="24"/>
    </row>
    <row r="563" spans="1:29" s="169" customFormat="1">
      <c r="A563" s="24"/>
      <c r="B563" s="24"/>
      <c r="C563" s="57"/>
      <c r="D563" s="57"/>
      <c r="E563" s="57"/>
      <c r="F563" s="57"/>
      <c r="G563" s="57"/>
      <c r="H563" s="57"/>
      <c r="I563" s="57"/>
      <c r="J563" s="57"/>
      <c r="K563" s="57"/>
      <c r="L563" s="57"/>
      <c r="M563" s="57"/>
      <c r="N563" s="57"/>
      <c r="O563" s="57"/>
      <c r="P563" s="57"/>
      <c r="Q563" s="57"/>
      <c r="R563" s="57"/>
      <c r="S563" s="57"/>
      <c r="T563" s="57"/>
      <c r="U563" s="77"/>
      <c r="V563" s="24"/>
      <c r="Y563" s="24"/>
      <c r="Z563" s="24"/>
      <c r="AA563" s="24"/>
      <c r="AB563" s="24"/>
      <c r="AC563" s="24"/>
    </row>
    <row r="564" spans="1:29" s="169" customFormat="1">
      <c r="A564" s="24"/>
      <c r="B564" s="24"/>
      <c r="C564" s="57"/>
      <c r="D564" s="57"/>
      <c r="E564" s="57"/>
      <c r="F564" s="57"/>
      <c r="G564" s="57"/>
      <c r="H564" s="57"/>
      <c r="I564" s="57"/>
      <c r="J564" s="57"/>
      <c r="K564" s="57"/>
      <c r="L564" s="57"/>
      <c r="M564" s="57"/>
      <c r="N564" s="57"/>
      <c r="O564" s="57"/>
      <c r="P564" s="57"/>
      <c r="Q564" s="57"/>
      <c r="R564" s="57"/>
      <c r="S564" s="57"/>
      <c r="T564" s="57"/>
      <c r="U564" s="77"/>
      <c r="V564" s="24"/>
      <c r="Y564" s="24"/>
      <c r="Z564" s="24"/>
      <c r="AA564" s="24"/>
      <c r="AB564" s="24"/>
      <c r="AC564" s="24"/>
    </row>
    <row r="565" spans="1:29" s="169" customFormat="1">
      <c r="A565" s="24"/>
      <c r="B565" s="24"/>
      <c r="C565" s="57"/>
      <c r="D565" s="57"/>
      <c r="E565" s="57"/>
      <c r="F565" s="57"/>
      <c r="G565" s="57"/>
      <c r="H565" s="57"/>
      <c r="I565" s="57"/>
      <c r="J565" s="57"/>
      <c r="K565" s="57"/>
      <c r="L565" s="57"/>
      <c r="M565" s="57"/>
      <c r="N565" s="57"/>
      <c r="O565" s="57"/>
      <c r="P565" s="57"/>
      <c r="Q565" s="57"/>
      <c r="R565" s="57"/>
      <c r="S565" s="57"/>
      <c r="T565" s="57"/>
      <c r="U565" s="77"/>
      <c r="V565" s="24"/>
      <c r="Y565" s="24"/>
      <c r="Z565" s="24"/>
      <c r="AA565" s="24"/>
      <c r="AB565" s="24"/>
      <c r="AC565" s="24"/>
    </row>
    <row r="566" spans="1:29" s="169" customFormat="1">
      <c r="A566" s="24"/>
      <c r="B566" s="24"/>
      <c r="C566" s="57"/>
      <c r="D566" s="57"/>
      <c r="E566" s="57"/>
      <c r="F566" s="57"/>
      <c r="G566" s="57"/>
      <c r="H566" s="57"/>
      <c r="I566" s="57"/>
      <c r="J566" s="57"/>
      <c r="K566" s="57"/>
      <c r="L566" s="57"/>
      <c r="M566" s="57"/>
      <c r="N566" s="57"/>
      <c r="O566" s="57"/>
      <c r="P566" s="57"/>
      <c r="Q566" s="57"/>
      <c r="R566" s="57"/>
      <c r="S566" s="57"/>
      <c r="T566" s="57"/>
      <c r="U566" s="77"/>
      <c r="V566" s="24"/>
      <c r="Y566" s="24"/>
      <c r="Z566" s="24"/>
      <c r="AA566" s="24"/>
      <c r="AB566" s="24"/>
      <c r="AC566" s="24"/>
    </row>
    <row r="567" spans="1:29" s="169" customFormat="1">
      <c r="A567" s="24"/>
      <c r="B567" s="24"/>
      <c r="C567" s="57"/>
      <c r="D567" s="57"/>
      <c r="E567" s="57"/>
      <c r="F567" s="57"/>
      <c r="G567" s="57"/>
      <c r="H567" s="57"/>
      <c r="I567" s="57"/>
      <c r="J567" s="57"/>
      <c r="K567" s="57"/>
      <c r="L567" s="57"/>
      <c r="M567" s="57"/>
      <c r="N567" s="57"/>
      <c r="O567" s="57"/>
      <c r="P567" s="57"/>
      <c r="Q567" s="57"/>
      <c r="R567" s="57"/>
      <c r="S567" s="57"/>
      <c r="T567" s="57"/>
      <c r="U567" s="77"/>
      <c r="V567" s="24"/>
      <c r="Y567" s="24"/>
      <c r="Z567" s="24"/>
      <c r="AA567" s="24"/>
      <c r="AB567" s="24"/>
      <c r="AC567" s="24"/>
    </row>
    <row r="568" spans="1:29" s="169" customFormat="1">
      <c r="A568" s="24"/>
      <c r="B568" s="24"/>
      <c r="C568" s="57"/>
      <c r="D568" s="57"/>
      <c r="E568" s="57"/>
      <c r="F568" s="57"/>
      <c r="G568" s="57"/>
      <c r="H568" s="57"/>
      <c r="I568" s="57"/>
      <c r="J568" s="57"/>
      <c r="K568" s="57"/>
      <c r="L568" s="57"/>
      <c r="M568" s="57"/>
      <c r="N568" s="57"/>
      <c r="O568" s="57"/>
      <c r="P568" s="57"/>
      <c r="Q568" s="57"/>
      <c r="R568" s="57"/>
      <c r="S568" s="57"/>
      <c r="T568" s="57"/>
      <c r="U568" s="77"/>
      <c r="V568" s="24"/>
      <c r="Y568" s="24"/>
      <c r="Z568" s="24"/>
      <c r="AA568" s="24"/>
      <c r="AB568" s="24"/>
      <c r="AC568" s="24"/>
    </row>
    <row r="569" spans="1:29" s="169" customFormat="1">
      <c r="A569" s="24"/>
      <c r="B569" s="24"/>
      <c r="C569" s="57"/>
      <c r="D569" s="57"/>
      <c r="E569" s="57"/>
      <c r="F569" s="57"/>
      <c r="G569" s="57"/>
      <c r="H569" s="57"/>
      <c r="I569" s="57"/>
      <c r="J569" s="57"/>
      <c r="K569" s="57"/>
      <c r="L569" s="57"/>
      <c r="M569" s="57"/>
      <c r="N569" s="57"/>
      <c r="O569" s="57"/>
      <c r="P569" s="57"/>
      <c r="Q569" s="57"/>
      <c r="R569" s="57"/>
      <c r="S569" s="57"/>
      <c r="T569" s="57"/>
      <c r="U569" s="77"/>
      <c r="V569" s="24"/>
      <c r="Y569" s="24"/>
      <c r="Z569" s="24"/>
      <c r="AA569" s="24"/>
      <c r="AB569" s="24"/>
      <c r="AC569" s="24"/>
    </row>
    <row r="570" spans="1:29" s="169" customFormat="1">
      <c r="A570" s="24"/>
      <c r="B570" s="24"/>
      <c r="C570" s="57"/>
      <c r="D570" s="57"/>
      <c r="E570" s="57"/>
      <c r="F570" s="57"/>
      <c r="G570" s="57"/>
      <c r="H570" s="57"/>
      <c r="I570" s="57"/>
      <c r="J570" s="57"/>
      <c r="K570" s="57"/>
      <c r="L570" s="57"/>
      <c r="M570" s="57"/>
      <c r="N570" s="57"/>
      <c r="O570" s="57"/>
      <c r="P570" s="57"/>
      <c r="Q570" s="57"/>
      <c r="R570" s="57"/>
      <c r="S570" s="57"/>
      <c r="T570" s="57"/>
      <c r="U570" s="77"/>
      <c r="V570" s="24"/>
      <c r="Y570" s="24"/>
      <c r="Z570" s="24"/>
      <c r="AA570" s="24"/>
      <c r="AB570" s="24"/>
      <c r="AC570" s="24"/>
    </row>
    <row r="571" spans="1:29" s="169" customFormat="1">
      <c r="A571" s="24"/>
      <c r="B571" s="24"/>
      <c r="C571" s="57"/>
      <c r="D571" s="57"/>
      <c r="E571" s="57"/>
      <c r="F571" s="57"/>
      <c r="G571" s="57"/>
      <c r="H571" s="57"/>
      <c r="I571" s="57"/>
      <c r="J571" s="57"/>
      <c r="K571" s="57"/>
      <c r="L571" s="57"/>
      <c r="M571" s="57"/>
      <c r="N571" s="57"/>
      <c r="O571" s="57"/>
      <c r="P571" s="57"/>
      <c r="Q571" s="57"/>
      <c r="R571" s="57"/>
      <c r="S571" s="57"/>
      <c r="T571" s="57"/>
      <c r="U571" s="77"/>
      <c r="V571" s="24"/>
      <c r="Y571" s="24"/>
      <c r="Z571" s="24"/>
      <c r="AA571" s="24"/>
      <c r="AB571" s="24"/>
      <c r="AC571" s="24"/>
    </row>
    <row r="572" spans="1:29" s="169" customFormat="1">
      <c r="A572" s="24"/>
      <c r="B572" s="24"/>
      <c r="C572" s="57"/>
      <c r="D572" s="57"/>
      <c r="E572" s="57"/>
      <c r="F572" s="57"/>
      <c r="G572" s="57"/>
      <c r="H572" s="57"/>
      <c r="I572" s="57"/>
      <c r="J572" s="57"/>
      <c r="K572" s="57"/>
      <c r="L572" s="57"/>
      <c r="M572" s="57"/>
      <c r="N572" s="57"/>
      <c r="O572" s="57"/>
      <c r="P572" s="57"/>
      <c r="Q572" s="57"/>
      <c r="R572" s="57"/>
      <c r="S572" s="57"/>
      <c r="T572" s="57"/>
      <c r="U572" s="77"/>
      <c r="V572" s="24"/>
      <c r="Y572" s="24"/>
      <c r="Z572" s="24"/>
      <c r="AA572" s="24"/>
      <c r="AB572" s="24"/>
      <c r="AC572" s="24"/>
    </row>
    <row r="573" spans="1:29" s="169" customFormat="1">
      <c r="A573" s="24"/>
      <c r="B573" s="24"/>
      <c r="C573" s="57"/>
      <c r="D573" s="57"/>
      <c r="E573" s="57"/>
      <c r="F573" s="57"/>
      <c r="G573" s="57"/>
      <c r="H573" s="57"/>
      <c r="I573" s="57"/>
      <c r="J573" s="57"/>
      <c r="K573" s="57"/>
      <c r="L573" s="57"/>
      <c r="M573" s="57"/>
      <c r="N573" s="57"/>
      <c r="O573" s="57"/>
      <c r="P573" s="57"/>
      <c r="Q573" s="57"/>
      <c r="R573" s="57"/>
      <c r="S573" s="57"/>
      <c r="T573" s="57"/>
      <c r="U573" s="77"/>
      <c r="V573" s="24"/>
      <c r="Y573" s="24"/>
      <c r="Z573" s="24"/>
      <c r="AA573" s="24"/>
      <c r="AB573" s="24"/>
      <c r="AC573" s="24"/>
    </row>
    <row r="574" spans="1:29" s="169" customFormat="1">
      <c r="A574" s="24"/>
      <c r="B574" s="24"/>
      <c r="C574" s="57"/>
      <c r="D574" s="57"/>
      <c r="E574" s="57"/>
      <c r="F574" s="57"/>
      <c r="G574" s="57"/>
      <c r="H574" s="57"/>
      <c r="I574" s="57"/>
      <c r="J574" s="57"/>
      <c r="K574" s="57"/>
      <c r="L574" s="57"/>
      <c r="M574" s="57"/>
      <c r="N574" s="57"/>
      <c r="O574" s="57"/>
      <c r="P574" s="57"/>
      <c r="Q574" s="57"/>
      <c r="R574" s="57"/>
      <c r="S574" s="57"/>
      <c r="T574" s="57"/>
      <c r="U574" s="77"/>
      <c r="V574" s="24"/>
      <c r="Y574" s="24"/>
      <c r="Z574" s="24"/>
      <c r="AA574" s="24"/>
      <c r="AB574" s="24"/>
      <c r="AC574" s="24"/>
    </row>
    <row r="575" spans="1:29" s="169" customFormat="1">
      <c r="A575" s="24"/>
      <c r="B575" s="24"/>
      <c r="C575" s="57"/>
      <c r="D575" s="57"/>
      <c r="E575" s="57"/>
      <c r="F575" s="57"/>
      <c r="G575" s="57"/>
      <c r="H575" s="57"/>
      <c r="I575" s="57"/>
      <c r="J575" s="57"/>
      <c r="K575" s="57"/>
      <c r="L575" s="57"/>
      <c r="M575" s="57"/>
      <c r="N575" s="57"/>
      <c r="O575" s="57"/>
      <c r="P575" s="57"/>
      <c r="Q575" s="57"/>
      <c r="R575" s="57"/>
      <c r="S575" s="57"/>
      <c r="T575" s="57"/>
      <c r="U575" s="77"/>
      <c r="V575" s="24"/>
      <c r="Y575" s="24"/>
      <c r="Z575" s="24"/>
      <c r="AA575" s="24"/>
      <c r="AB575" s="24"/>
      <c r="AC575" s="24"/>
    </row>
    <row r="576" spans="1:29" s="169" customFormat="1">
      <c r="A576" s="24"/>
      <c r="B576" s="24"/>
      <c r="C576" s="57"/>
      <c r="D576" s="57"/>
      <c r="E576" s="57"/>
      <c r="F576" s="57"/>
      <c r="G576" s="57"/>
      <c r="H576" s="57"/>
      <c r="I576" s="57"/>
      <c r="J576" s="57"/>
      <c r="K576" s="57"/>
      <c r="L576" s="57"/>
      <c r="M576" s="57"/>
      <c r="N576" s="57"/>
      <c r="O576" s="57"/>
      <c r="P576" s="57"/>
      <c r="Q576" s="57"/>
      <c r="R576" s="57"/>
      <c r="S576" s="57"/>
      <c r="T576" s="57"/>
      <c r="U576" s="77"/>
      <c r="V576" s="24"/>
      <c r="Y576" s="24"/>
      <c r="Z576" s="24"/>
      <c r="AA576" s="24"/>
      <c r="AB576" s="24"/>
      <c r="AC576" s="24"/>
    </row>
    <row r="577" spans="1:29" s="169" customFormat="1">
      <c r="A577" s="24"/>
      <c r="B577" s="24"/>
      <c r="C577" s="57"/>
      <c r="D577" s="57"/>
      <c r="E577" s="57"/>
      <c r="F577" s="57"/>
      <c r="G577" s="57"/>
      <c r="H577" s="57"/>
      <c r="I577" s="57"/>
      <c r="J577" s="57"/>
      <c r="K577" s="57"/>
      <c r="L577" s="57"/>
      <c r="M577" s="57"/>
      <c r="N577" s="57"/>
      <c r="O577" s="57"/>
      <c r="P577" s="57"/>
      <c r="Q577" s="57"/>
      <c r="R577" s="57"/>
      <c r="S577" s="57"/>
      <c r="T577" s="57"/>
      <c r="U577" s="77"/>
      <c r="V577" s="24"/>
      <c r="Y577" s="24"/>
      <c r="Z577" s="24"/>
      <c r="AA577" s="24"/>
      <c r="AB577" s="24"/>
      <c r="AC577" s="24"/>
    </row>
    <row r="578" spans="1:29" s="169" customFormat="1">
      <c r="A578" s="24"/>
      <c r="B578" s="24"/>
      <c r="C578" s="57"/>
      <c r="D578" s="57"/>
      <c r="E578" s="57"/>
      <c r="F578" s="57"/>
      <c r="G578" s="57"/>
      <c r="H578" s="57"/>
      <c r="I578" s="57"/>
      <c r="J578" s="57"/>
      <c r="K578" s="57"/>
      <c r="L578" s="57"/>
      <c r="M578" s="57"/>
      <c r="N578" s="57"/>
      <c r="O578" s="57"/>
      <c r="P578" s="57"/>
      <c r="Q578" s="57"/>
      <c r="R578" s="57"/>
      <c r="S578" s="57"/>
      <c r="T578" s="57"/>
      <c r="U578" s="77"/>
      <c r="V578" s="24"/>
      <c r="Y578" s="24"/>
      <c r="Z578" s="24"/>
      <c r="AA578" s="24"/>
      <c r="AB578" s="24"/>
      <c r="AC578" s="24"/>
    </row>
    <row r="579" spans="1:29" s="169" customFormat="1">
      <c r="A579" s="24"/>
      <c r="B579" s="24"/>
      <c r="C579" s="57"/>
      <c r="D579" s="57"/>
      <c r="E579" s="57"/>
      <c r="F579" s="57"/>
      <c r="G579" s="57"/>
      <c r="H579" s="57"/>
      <c r="I579" s="57"/>
      <c r="J579" s="57"/>
      <c r="K579" s="57"/>
      <c r="L579" s="57"/>
      <c r="M579" s="57"/>
      <c r="N579" s="57"/>
      <c r="O579" s="57"/>
      <c r="P579" s="57"/>
      <c r="Q579" s="57"/>
      <c r="R579" s="57"/>
      <c r="S579" s="57"/>
      <c r="T579" s="57"/>
      <c r="U579" s="77"/>
      <c r="V579" s="24"/>
      <c r="Y579" s="24"/>
      <c r="Z579" s="24"/>
      <c r="AA579" s="24"/>
      <c r="AB579" s="24"/>
      <c r="AC579" s="24"/>
    </row>
    <row r="580" spans="1:29" s="169" customFormat="1">
      <c r="A580" s="24"/>
      <c r="B580" s="24"/>
      <c r="C580" s="57"/>
      <c r="D580" s="57"/>
      <c r="E580" s="57"/>
      <c r="F580" s="57"/>
      <c r="G580" s="57"/>
      <c r="H580" s="57"/>
      <c r="I580" s="57"/>
      <c r="J580" s="57"/>
      <c r="K580" s="57"/>
      <c r="L580" s="57"/>
      <c r="M580" s="57"/>
      <c r="N580" s="57"/>
      <c r="O580" s="57"/>
      <c r="P580" s="57"/>
      <c r="Q580" s="57"/>
      <c r="R580" s="57"/>
      <c r="S580" s="57"/>
      <c r="T580" s="57"/>
      <c r="U580" s="77"/>
      <c r="V580" s="24"/>
      <c r="Y580" s="24"/>
      <c r="Z580" s="24"/>
      <c r="AA580" s="24"/>
      <c r="AB580" s="24"/>
      <c r="AC580" s="24"/>
    </row>
    <row r="581" spans="1:29" s="169" customFormat="1">
      <c r="A581" s="24"/>
      <c r="B581" s="24"/>
      <c r="C581" s="57"/>
      <c r="D581" s="57"/>
      <c r="E581" s="57"/>
      <c r="F581" s="57"/>
      <c r="G581" s="57"/>
      <c r="H581" s="57"/>
      <c r="I581" s="57"/>
      <c r="J581" s="57"/>
      <c r="K581" s="57"/>
      <c r="L581" s="57"/>
      <c r="M581" s="57"/>
      <c r="N581" s="57"/>
      <c r="O581" s="57"/>
      <c r="P581" s="57"/>
      <c r="Q581" s="57"/>
      <c r="R581" s="57"/>
      <c r="S581" s="57"/>
      <c r="T581" s="57"/>
      <c r="U581" s="77"/>
      <c r="V581" s="24"/>
      <c r="Y581" s="24"/>
      <c r="Z581" s="24"/>
      <c r="AA581" s="24"/>
      <c r="AB581" s="24"/>
      <c r="AC581" s="24"/>
    </row>
    <row r="582" spans="1:29" s="169" customFormat="1">
      <c r="A582" s="24"/>
      <c r="B582" s="24"/>
      <c r="C582" s="57"/>
      <c r="D582" s="57"/>
      <c r="E582" s="57"/>
      <c r="F582" s="57"/>
      <c r="G582" s="57"/>
      <c r="H582" s="57"/>
      <c r="I582" s="57"/>
      <c r="J582" s="57"/>
      <c r="K582" s="57"/>
      <c r="L582" s="57"/>
      <c r="M582" s="57"/>
      <c r="N582" s="57"/>
      <c r="O582" s="57"/>
      <c r="P582" s="57"/>
      <c r="Q582" s="57"/>
      <c r="R582" s="57"/>
      <c r="S582" s="57"/>
      <c r="T582" s="57"/>
      <c r="U582" s="77"/>
      <c r="V582" s="24"/>
      <c r="Y582" s="24"/>
      <c r="Z582" s="24"/>
      <c r="AA582" s="24"/>
      <c r="AB582" s="24"/>
      <c r="AC582" s="24"/>
    </row>
    <row r="583" spans="1:29" s="169" customFormat="1">
      <c r="A583" s="24"/>
      <c r="B583" s="24"/>
      <c r="C583" s="57"/>
      <c r="D583" s="57"/>
      <c r="E583" s="57"/>
      <c r="F583" s="57"/>
      <c r="G583" s="57"/>
      <c r="H583" s="57"/>
      <c r="I583" s="57"/>
      <c r="J583" s="57"/>
      <c r="K583" s="57"/>
      <c r="L583" s="57"/>
      <c r="M583" s="57"/>
      <c r="N583" s="57"/>
      <c r="O583" s="57"/>
      <c r="P583" s="57"/>
      <c r="Q583" s="57"/>
      <c r="R583" s="57"/>
      <c r="S583" s="57"/>
      <c r="T583" s="57"/>
      <c r="U583" s="77"/>
      <c r="V583" s="24"/>
      <c r="Y583" s="24"/>
      <c r="Z583" s="24"/>
      <c r="AA583" s="24"/>
      <c r="AB583" s="24"/>
      <c r="AC583" s="24"/>
    </row>
    <row r="584" spans="1:29" s="169" customFormat="1">
      <c r="A584" s="24"/>
      <c r="B584" s="24"/>
      <c r="C584" s="57"/>
      <c r="D584" s="57"/>
      <c r="E584" s="57"/>
      <c r="F584" s="57"/>
      <c r="G584" s="57"/>
      <c r="H584" s="57"/>
      <c r="I584" s="57"/>
      <c r="J584" s="57"/>
      <c r="K584" s="57"/>
      <c r="L584" s="57"/>
      <c r="M584" s="57"/>
      <c r="N584" s="57"/>
      <c r="O584" s="57"/>
      <c r="P584" s="57"/>
      <c r="Q584" s="57"/>
      <c r="R584" s="57"/>
      <c r="S584" s="57"/>
      <c r="T584" s="57"/>
      <c r="U584" s="77"/>
      <c r="V584" s="24"/>
      <c r="Y584" s="24"/>
      <c r="Z584" s="24"/>
      <c r="AA584" s="24"/>
      <c r="AB584" s="24"/>
      <c r="AC584" s="24"/>
    </row>
    <row r="585" spans="1:29" s="169" customFormat="1">
      <c r="A585" s="24"/>
      <c r="B585" s="24"/>
      <c r="C585" s="57"/>
      <c r="D585" s="57"/>
      <c r="E585" s="57"/>
      <c r="F585" s="57"/>
      <c r="G585" s="57"/>
      <c r="H585" s="57"/>
      <c r="I585" s="57"/>
      <c r="J585" s="57"/>
      <c r="K585" s="57"/>
      <c r="L585" s="57"/>
      <c r="M585" s="57"/>
      <c r="N585" s="57"/>
      <c r="O585" s="57"/>
      <c r="P585" s="57"/>
      <c r="Q585" s="57"/>
      <c r="R585" s="57"/>
      <c r="S585" s="57"/>
      <c r="T585" s="57"/>
      <c r="U585" s="77"/>
      <c r="V585" s="24"/>
      <c r="Y585" s="24"/>
      <c r="Z585" s="24"/>
      <c r="AA585" s="24"/>
      <c r="AB585" s="24"/>
      <c r="AC585" s="24"/>
    </row>
    <row r="586" spans="1:29" s="169" customFormat="1">
      <c r="A586" s="24"/>
      <c r="B586" s="24"/>
      <c r="C586" s="57"/>
      <c r="D586" s="57"/>
      <c r="E586" s="57"/>
      <c r="F586" s="57"/>
      <c r="G586" s="57"/>
      <c r="H586" s="57"/>
      <c r="I586" s="57"/>
      <c r="J586" s="57"/>
      <c r="K586" s="57"/>
      <c r="L586" s="57"/>
      <c r="M586" s="57"/>
      <c r="N586" s="57"/>
      <c r="O586" s="57"/>
      <c r="P586" s="57"/>
      <c r="Q586" s="57"/>
      <c r="R586" s="57"/>
      <c r="S586" s="57"/>
      <c r="T586" s="57"/>
      <c r="U586" s="77"/>
      <c r="V586" s="24"/>
      <c r="Y586" s="24"/>
      <c r="Z586" s="24"/>
      <c r="AA586" s="24"/>
      <c r="AB586" s="24"/>
      <c r="AC586" s="24"/>
    </row>
    <row r="587" spans="1:29" s="169" customFormat="1">
      <c r="A587" s="24"/>
      <c r="B587" s="24"/>
      <c r="C587" s="57"/>
      <c r="D587" s="57"/>
      <c r="E587" s="57"/>
      <c r="F587" s="57"/>
      <c r="G587" s="57"/>
      <c r="H587" s="57"/>
      <c r="I587" s="57"/>
      <c r="J587" s="57"/>
      <c r="K587" s="57"/>
      <c r="L587" s="57"/>
      <c r="M587" s="57"/>
      <c r="N587" s="57"/>
      <c r="O587" s="57"/>
      <c r="P587" s="57"/>
      <c r="Q587" s="57"/>
      <c r="R587" s="57"/>
      <c r="S587" s="57"/>
      <c r="T587" s="57"/>
      <c r="U587" s="77"/>
      <c r="V587" s="24"/>
      <c r="Y587" s="24"/>
      <c r="Z587" s="24"/>
      <c r="AA587" s="24"/>
      <c r="AB587" s="24"/>
      <c r="AC587" s="24"/>
    </row>
    <row r="588" spans="1:29" s="169" customFormat="1">
      <c r="A588" s="24"/>
      <c r="B588" s="24"/>
      <c r="C588" s="57"/>
      <c r="D588" s="57"/>
      <c r="E588" s="57"/>
      <c r="F588" s="57"/>
      <c r="G588" s="57"/>
      <c r="H588" s="57"/>
      <c r="I588" s="57"/>
      <c r="J588" s="57"/>
      <c r="K588" s="57"/>
      <c r="L588" s="57"/>
      <c r="M588" s="57"/>
      <c r="N588" s="57"/>
      <c r="O588" s="57"/>
      <c r="P588" s="57"/>
      <c r="Q588" s="57"/>
      <c r="R588" s="57"/>
      <c r="S588" s="57"/>
      <c r="T588" s="57"/>
      <c r="U588" s="77"/>
      <c r="V588" s="24"/>
      <c r="Y588" s="24"/>
      <c r="Z588" s="24"/>
      <c r="AA588" s="24"/>
      <c r="AB588" s="24"/>
      <c r="AC588" s="24"/>
    </row>
    <row r="589" spans="1:29" s="169" customFormat="1">
      <c r="A589" s="24"/>
      <c r="B589" s="24"/>
      <c r="C589" s="57"/>
      <c r="D589" s="57"/>
      <c r="E589" s="57"/>
      <c r="F589" s="57"/>
      <c r="G589" s="57"/>
      <c r="H589" s="57"/>
      <c r="I589" s="57"/>
      <c r="J589" s="57"/>
      <c r="K589" s="57"/>
      <c r="L589" s="57"/>
      <c r="M589" s="57"/>
      <c r="N589" s="57"/>
      <c r="O589" s="57"/>
      <c r="P589" s="57"/>
      <c r="Q589" s="57"/>
      <c r="R589" s="57"/>
      <c r="S589" s="57"/>
      <c r="T589" s="57"/>
      <c r="U589" s="77"/>
      <c r="V589" s="24"/>
      <c r="Y589" s="24"/>
      <c r="Z589" s="24"/>
      <c r="AA589" s="24"/>
      <c r="AB589" s="24"/>
      <c r="AC589" s="24"/>
    </row>
    <row r="590" spans="1:29" s="169" customFormat="1">
      <c r="A590" s="24"/>
      <c r="B590" s="24"/>
      <c r="C590" s="57"/>
      <c r="D590" s="57"/>
      <c r="E590" s="57"/>
      <c r="F590" s="57"/>
      <c r="G590" s="57"/>
      <c r="H590" s="57"/>
      <c r="I590" s="57"/>
      <c r="J590" s="57"/>
      <c r="K590" s="57"/>
      <c r="L590" s="57"/>
      <c r="M590" s="57"/>
      <c r="N590" s="57"/>
      <c r="O590" s="57"/>
      <c r="P590" s="57"/>
      <c r="Q590" s="57"/>
      <c r="R590" s="57"/>
      <c r="S590" s="57"/>
      <c r="T590" s="57"/>
      <c r="U590" s="77"/>
      <c r="V590" s="24"/>
      <c r="Y590" s="24"/>
      <c r="Z590" s="24"/>
      <c r="AA590" s="24"/>
      <c r="AB590" s="24"/>
      <c r="AC590" s="24"/>
    </row>
    <row r="591" spans="1:29" s="169" customFormat="1">
      <c r="A591" s="24"/>
      <c r="B591" s="24"/>
      <c r="C591" s="57"/>
      <c r="D591" s="57"/>
      <c r="E591" s="57"/>
      <c r="F591" s="57"/>
      <c r="G591" s="57"/>
      <c r="H591" s="57"/>
      <c r="I591" s="57"/>
      <c r="J591" s="57"/>
      <c r="K591" s="57"/>
      <c r="L591" s="57"/>
      <c r="M591" s="57"/>
      <c r="N591" s="57"/>
      <c r="O591" s="57"/>
      <c r="P591" s="57"/>
      <c r="Q591" s="57"/>
      <c r="R591" s="57"/>
      <c r="S591" s="57"/>
      <c r="T591" s="57"/>
      <c r="U591" s="77"/>
      <c r="V591" s="24"/>
      <c r="Y591" s="24"/>
      <c r="Z591" s="24"/>
      <c r="AA591" s="24"/>
      <c r="AB591" s="24"/>
      <c r="AC591" s="24"/>
    </row>
    <row r="592" spans="1:29" s="169" customFormat="1">
      <c r="A592" s="24"/>
      <c r="B592" s="24"/>
      <c r="C592" s="57"/>
      <c r="D592" s="57"/>
      <c r="E592" s="57"/>
      <c r="F592" s="57"/>
      <c r="G592" s="57"/>
      <c r="H592" s="57"/>
      <c r="I592" s="57"/>
      <c r="J592" s="57"/>
      <c r="K592" s="57"/>
      <c r="L592" s="57"/>
      <c r="M592" s="57"/>
      <c r="N592" s="57"/>
      <c r="O592" s="57"/>
      <c r="P592" s="57"/>
      <c r="Q592" s="57"/>
      <c r="R592" s="57"/>
      <c r="S592" s="57"/>
      <c r="T592" s="57"/>
      <c r="U592" s="77"/>
      <c r="V592" s="24"/>
      <c r="Y592" s="24"/>
      <c r="Z592" s="24"/>
      <c r="AA592" s="24"/>
      <c r="AB592" s="24"/>
      <c r="AC592" s="24"/>
    </row>
    <row r="593" spans="1:29" s="169" customFormat="1">
      <c r="A593" s="24"/>
      <c r="B593" s="24"/>
      <c r="C593" s="57"/>
      <c r="D593" s="57"/>
      <c r="E593" s="57"/>
      <c r="F593" s="57"/>
      <c r="G593" s="57"/>
      <c r="H593" s="57"/>
      <c r="I593" s="57"/>
      <c r="J593" s="57"/>
      <c r="K593" s="57"/>
      <c r="L593" s="57"/>
      <c r="M593" s="57"/>
      <c r="N593" s="57"/>
      <c r="O593" s="57"/>
      <c r="P593" s="57"/>
      <c r="Q593" s="57"/>
      <c r="R593" s="57"/>
      <c r="S593" s="57"/>
      <c r="T593" s="57"/>
      <c r="U593" s="77"/>
      <c r="V593" s="24"/>
      <c r="Y593" s="24"/>
      <c r="Z593" s="24"/>
      <c r="AA593" s="24"/>
      <c r="AB593" s="24"/>
      <c r="AC593" s="24"/>
    </row>
    <row r="594" spans="1:29" s="169" customFormat="1">
      <c r="A594" s="24"/>
      <c r="B594" s="24"/>
      <c r="C594" s="57"/>
      <c r="D594" s="57"/>
      <c r="E594" s="57"/>
      <c r="F594" s="57"/>
      <c r="G594" s="57"/>
      <c r="H594" s="57"/>
      <c r="I594" s="57"/>
      <c r="J594" s="57"/>
      <c r="K594" s="57"/>
      <c r="L594" s="57"/>
      <c r="M594" s="57"/>
      <c r="N594" s="57"/>
      <c r="O594" s="57"/>
      <c r="P594" s="57"/>
      <c r="Q594" s="57"/>
      <c r="R594" s="57"/>
      <c r="S594" s="57"/>
      <c r="T594" s="57"/>
      <c r="U594" s="77"/>
      <c r="V594" s="24"/>
      <c r="Y594" s="24"/>
      <c r="Z594" s="24"/>
      <c r="AA594" s="24"/>
      <c r="AB594" s="24"/>
      <c r="AC594" s="24"/>
    </row>
    <row r="595" spans="1:29" s="169" customFormat="1">
      <c r="A595" s="24"/>
      <c r="B595" s="24"/>
      <c r="C595" s="57"/>
      <c r="D595" s="57"/>
      <c r="E595" s="57"/>
      <c r="F595" s="57"/>
      <c r="G595" s="57"/>
      <c r="H595" s="57"/>
      <c r="I595" s="57"/>
      <c r="J595" s="57"/>
      <c r="K595" s="57"/>
      <c r="L595" s="57"/>
      <c r="M595" s="57"/>
      <c r="N595" s="57"/>
      <c r="O595" s="57"/>
      <c r="P595" s="57"/>
      <c r="Q595" s="57"/>
      <c r="R595" s="57"/>
      <c r="S595" s="57"/>
      <c r="T595" s="57"/>
      <c r="U595" s="77"/>
      <c r="V595" s="24"/>
      <c r="Y595" s="24"/>
      <c r="Z595" s="24"/>
      <c r="AA595" s="24"/>
      <c r="AB595" s="24"/>
      <c r="AC595" s="24"/>
    </row>
    <row r="596" spans="1:29" s="169" customFormat="1">
      <c r="A596" s="24"/>
      <c r="B596" s="24"/>
      <c r="C596" s="57"/>
      <c r="D596" s="57"/>
      <c r="E596" s="57"/>
      <c r="F596" s="57"/>
      <c r="G596" s="57"/>
      <c r="H596" s="57"/>
      <c r="I596" s="57"/>
      <c r="J596" s="57"/>
      <c r="K596" s="57"/>
      <c r="L596" s="57"/>
      <c r="M596" s="57"/>
      <c r="N596" s="57"/>
      <c r="O596" s="57"/>
      <c r="P596" s="57"/>
      <c r="Q596" s="57"/>
      <c r="R596" s="57"/>
      <c r="S596" s="57"/>
      <c r="T596" s="57"/>
      <c r="U596" s="77"/>
      <c r="V596" s="24"/>
      <c r="Y596" s="24"/>
      <c r="Z596" s="24"/>
      <c r="AA596" s="24"/>
      <c r="AB596" s="24"/>
      <c r="AC596" s="24"/>
    </row>
    <row r="597" spans="1:29" s="169" customFormat="1">
      <c r="A597" s="24"/>
      <c r="B597" s="24"/>
      <c r="C597" s="57"/>
      <c r="D597" s="57"/>
      <c r="E597" s="57"/>
      <c r="F597" s="57"/>
      <c r="G597" s="57"/>
      <c r="H597" s="57"/>
      <c r="I597" s="57"/>
      <c r="J597" s="57"/>
      <c r="K597" s="57"/>
      <c r="L597" s="57"/>
      <c r="M597" s="57"/>
      <c r="N597" s="57"/>
      <c r="O597" s="57"/>
      <c r="P597" s="57"/>
      <c r="Q597" s="57"/>
      <c r="R597" s="57"/>
      <c r="S597" s="57"/>
      <c r="T597" s="57"/>
      <c r="U597" s="77"/>
      <c r="V597" s="24"/>
      <c r="Y597" s="24"/>
      <c r="Z597" s="24"/>
      <c r="AA597" s="24"/>
      <c r="AB597" s="24"/>
      <c r="AC597" s="24"/>
    </row>
    <row r="598" spans="1:29" s="169" customFormat="1">
      <c r="A598" s="24"/>
      <c r="B598" s="24"/>
      <c r="C598" s="57"/>
      <c r="D598" s="57"/>
      <c r="E598" s="57"/>
      <c r="F598" s="57"/>
      <c r="G598" s="57"/>
      <c r="H598" s="57"/>
      <c r="I598" s="57"/>
      <c r="J598" s="57"/>
      <c r="K598" s="57"/>
      <c r="L598" s="57"/>
      <c r="M598" s="57"/>
      <c r="N598" s="57"/>
      <c r="O598" s="57"/>
      <c r="P598" s="57"/>
      <c r="Q598" s="57"/>
      <c r="R598" s="57"/>
      <c r="S598" s="57"/>
      <c r="T598" s="57"/>
      <c r="U598" s="77"/>
      <c r="V598" s="24"/>
      <c r="Y598" s="24"/>
      <c r="Z598" s="24"/>
      <c r="AA598" s="24"/>
      <c r="AB598" s="24"/>
      <c r="AC598" s="24"/>
    </row>
    <row r="599" spans="1:29" s="169" customFormat="1">
      <c r="A599" s="24"/>
      <c r="B599" s="24"/>
      <c r="C599" s="57"/>
      <c r="D599" s="57"/>
      <c r="E599" s="57"/>
      <c r="F599" s="57"/>
      <c r="G599" s="57"/>
      <c r="H599" s="57"/>
      <c r="I599" s="57"/>
      <c r="J599" s="57"/>
      <c r="K599" s="57"/>
      <c r="L599" s="57"/>
      <c r="M599" s="57"/>
      <c r="N599" s="57"/>
      <c r="O599" s="57"/>
      <c r="P599" s="57"/>
      <c r="Q599" s="57"/>
      <c r="R599" s="57"/>
      <c r="S599" s="57"/>
      <c r="T599" s="57"/>
      <c r="U599" s="77"/>
      <c r="V599" s="24"/>
      <c r="Y599" s="24"/>
      <c r="Z599" s="24"/>
      <c r="AA599" s="24"/>
      <c r="AB599" s="24"/>
      <c r="AC599" s="24"/>
    </row>
    <row r="600" spans="1:29" s="169" customFormat="1">
      <c r="A600" s="24"/>
      <c r="B600" s="24"/>
      <c r="C600" s="57"/>
      <c r="D600" s="57"/>
      <c r="E600" s="57"/>
      <c r="F600" s="57"/>
      <c r="G600" s="57"/>
      <c r="H600" s="57"/>
      <c r="I600" s="57"/>
      <c r="J600" s="57"/>
      <c r="K600" s="57"/>
      <c r="L600" s="57"/>
      <c r="M600" s="57"/>
      <c r="N600" s="57"/>
      <c r="O600" s="57"/>
      <c r="P600" s="57"/>
      <c r="Q600" s="57"/>
      <c r="R600" s="57"/>
      <c r="S600" s="57"/>
      <c r="T600" s="57"/>
      <c r="U600" s="77"/>
      <c r="V600" s="24"/>
      <c r="Y600" s="24"/>
      <c r="Z600" s="24"/>
      <c r="AA600" s="24"/>
      <c r="AB600" s="24"/>
      <c r="AC600" s="24"/>
    </row>
    <row r="601" spans="1:29" s="169" customFormat="1">
      <c r="A601" s="24"/>
      <c r="B601" s="24"/>
      <c r="C601" s="57"/>
      <c r="D601" s="57"/>
      <c r="E601" s="57"/>
      <c r="F601" s="57"/>
      <c r="G601" s="57"/>
      <c r="H601" s="57"/>
      <c r="I601" s="57"/>
      <c r="J601" s="57"/>
      <c r="K601" s="57"/>
      <c r="L601" s="57"/>
      <c r="M601" s="57"/>
      <c r="N601" s="57"/>
      <c r="O601" s="57"/>
      <c r="P601" s="57"/>
      <c r="Q601" s="57"/>
      <c r="R601" s="57"/>
      <c r="S601" s="57"/>
      <c r="T601" s="57"/>
      <c r="U601" s="77"/>
      <c r="V601" s="24"/>
      <c r="Y601" s="24"/>
      <c r="Z601" s="24"/>
      <c r="AA601" s="24"/>
      <c r="AB601" s="24"/>
      <c r="AC601" s="24"/>
    </row>
    <row r="602" spans="1:29" s="169" customFormat="1">
      <c r="A602" s="24"/>
      <c r="B602" s="24"/>
      <c r="C602" s="57"/>
      <c r="D602" s="57"/>
      <c r="E602" s="57"/>
      <c r="F602" s="57"/>
      <c r="G602" s="57"/>
      <c r="H602" s="57"/>
      <c r="I602" s="57"/>
      <c r="J602" s="57"/>
      <c r="K602" s="57"/>
      <c r="L602" s="57"/>
      <c r="M602" s="57"/>
      <c r="N602" s="57"/>
      <c r="O602" s="57"/>
      <c r="P602" s="57"/>
      <c r="Q602" s="57"/>
      <c r="R602" s="57"/>
      <c r="S602" s="57"/>
      <c r="T602" s="57"/>
      <c r="U602" s="77"/>
      <c r="V602" s="24"/>
      <c r="Y602" s="24"/>
      <c r="Z602" s="24"/>
      <c r="AA602" s="24"/>
      <c r="AB602" s="24"/>
      <c r="AC602" s="24"/>
    </row>
    <row r="603" spans="1:29" s="169" customFormat="1">
      <c r="A603" s="24"/>
      <c r="B603" s="24"/>
      <c r="C603" s="57"/>
      <c r="D603" s="57"/>
      <c r="E603" s="57"/>
      <c r="F603" s="57"/>
      <c r="G603" s="57"/>
      <c r="H603" s="57"/>
      <c r="I603" s="57"/>
      <c r="J603" s="57"/>
      <c r="K603" s="57"/>
      <c r="L603" s="57"/>
      <c r="M603" s="57"/>
      <c r="N603" s="57"/>
      <c r="O603" s="57"/>
      <c r="P603" s="57"/>
      <c r="Q603" s="57"/>
      <c r="R603" s="57"/>
      <c r="S603" s="57"/>
      <c r="T603" s="57"/>
      <c r="U603" s="77"/>
      <c r="V603" s="24"/>
      <c r="Y603" s="24"/>
      <c r="Z603" s="24"/>
      <c r="AA603" s="24"/>
      <c r="AB603" s="24"/>
      <c r="AC603" s="24"/>
    </row>
    <row r="604" spans="1:29" s="169" customFormat="1">
      <c r="A604" s="24"/>
      <c r="B604" s="24"/>
      <c r="C604" s="57"/>
      <c r="D604" s="57"/>
      <c r="E604" s="57"/>
      <c r="F604" s="57"/>
      <c r="G604" s="57"/>
      <c r="H604" s="57"/>
      <c r="I604" s="57"/>
      <c r="J604" s="57"/>
      <c r="K604" s="57"/>
      <c r="L604" s="57"/>
      <c r="M604" s="57"/>
      <c r="N604" s="57"/>
      <c r="O604" s="57"/>
      <c r="P604" s="57"/>
      <c r="Q604" s="57"/>
      <c r="R604" s="57"/>
      <c r="S604" s="57"/>
      <c r="T604" s="57"/>
      <c r="U604" s="77"/>
      <c r="V604" s="24"/>
      <c r="Y604" s="24"/>
      <c r="Z604" s="24"/>
      <c r="AA604" s="24"/>
      <c r="AB604" s="24"/>
      <c r="AC604" s="24"/>
    </row>
    <row r="605" spans="1:29" s="169" customFormat="1">
      <c r="A605" s="24"/>
      <c r="B605" s="24"/>
      <c r="C605" s="57"/>
      <c r="D605" s="57"/>
      <c r="E605" s="57"/>
      <c r="F605" s="57"/>
      <c r="G605" s="57"/>
      <c r="H605" s="57"/>
      <c r="I605" s="57"/>
      <c r="J605" s="57"/>
      <c r="K605" s="57"/>
      <c r="L605" s="57"/>
      <c r="M605" s="57"/>
      <c r="N605" s="57"/>
      <c r="O605" s="57"/>
      <c r="P605" s="57"/>
      <c r="Q605" s="57"/>
      <c r="R605" s="57"/>
      <c r="S605" s="57"/>
      <c r="T605" s="57"/>
      <c r="U605" s="77"/>
      <c r="V605" s="24"/>
      <c r="Y605" s="24"/>
      <c r="Z605" s="24"/>
      <c r="AA605" s="24"/>
      <c r="AB605" s="24"/>
      <c r="AC605" s="24"/>
    </row>
    <row r="606" spans="1:29" s="169" customFormat="1">
      <c r="A606" s="24"/>
      <c r="B606" s="24"/>
      <c r="C606" s="57"/>
      <c r="D606" s="57"/>
      <c r="E606" s="57"/>
      <c r="F606" s="57"/>
      <c r="G606" s="57"/>
      <c r="H606" s="57"/>
      <c r="I606" s="57"/>
      <c r="J606" s="57"/>
      <c r="K606" s="57"/>
      <c r="L606" s="57"/>
      <c r="M606" s="57"/>
      <c r="N606" s="57"/>
      <c r="O606" s="57"/>
      <c r="P606" s="57"/>
      <c r="Q606" s="57"/>
      <c r="R606" s="57"/>
      <c r="S606" s="57"/>
      <c r="T606" s="57"/>
      <c r="U606" s="77"/>
      <c r="V606" s="24"/>
      <c r="Y606" s="24"/>
      <c r="Z606" s="24"/>
      <c r="AA606" s="24"/>
      <c r="AB606" s="24"/>
      <c r="AC606" s="24"/>
    </row>
    <row r="607" spans="1:29" s="169" customFormat="1">
      <c r="A607" s="24"/>
      <c r="B607" s="24"/>
      <c r="C607" s="57"/>
      <c r="D607" s="57"/>
      <c r="E607" s="57"/>
      <c r="F607" s="57"/>
      <c r="G607" s="57"/>
      <c r="H607" s="57"/>
      <c r="I607" s="57"/>
      <c r="J607" s="57"/>
      <c r="K607" s="57"/>
      <c r="L607" s="57"/>
      <c r="M607" s="57"/>
      <c r="N607" s="57"/>
      <c r="O607" s="57"/>
      <c r="P607" s="57"/>
      <c r="Q607" s="57"/>
      <c r="R607" s="57"/>
      <c r="S607" s="57"/>
      <c r="T607" s="57"/>
      <c r="U607" s="77"/>
      <c r="V607" s="24"/>
      <c r="Y607" s="24"/>
      <c r="Z607" s="24"/>
      <c r="AA607" s="24"/>
      <c r="AB607" s="24"/>
      <c r="AC607" s="24"/>
    </row>
    <row r="608" spans="1:29" s="169" customFormat="1">
      <c r="A608" s="24"/>
      <c r="B608" s="24"/>
      <c r="C608" s="57"/>
      <c r="D608" s="57"/>
      <c r="E608" s="57"/>
      <c r="F608" s="57"/>
      <c r="G608" s="57"/>
      <c r="H608" s="57"/>
      <c r="I608" s="57"/>
      <c r="J608" s="57"/>
      <c r="K608" s="57"/>
      <c r="L608" s="57"/>
      <c r="M608" s="57"/>
      <c r="N608" s="57"/>
      <c r="O608" s="57"/>
      <c r="P608" s="57"/>
      <c r="Q608" s="57"/>
      <c r="R608" s="57"/>
      <c r="S608" s="57"/>
      <c r="T608" s="57"/>
      <c r="U608" s="77"/>
      <c r="V608" s="24"/>
      <c r="Y608" s="24"/>
      <c r="Z608" s="24"/>
      <c r="AA608" s="24"/>
      <c r="AB608" s="24"/>
      <c r="AC608" s="24"/>
    </row>
    <row r="609" spans="1:29" s="169" customFormat="1">
      <c r="A609" s="24"/>
      <c r="B609" s="24"/>
      <c r="C609" s="57"/>
      <c r="D609" s="57"/>
      <c r="E609" s="57"/>
      <c r="F609" s="57"/>
      <c r="G609" s="57"/>
      <c r="H609" s="57"/>
      <c r="I609" s="57"/>
      <c r="J609" s="57"/>
      <c r="K609" s="57"/>
      <c r="L609" s="57"/>
      <c r="M609" s="57"/>
      <c r="N609" s="57"/>
      <c r="O609" s="57"/>
      <c r="P609" s="57"/>
      <c r="Q609" s="57"/>
      <c r="R609" s="57"/>
      <c r="S609" s="57"/>
      <c r="T609" s="57"/>
      <c r="U609" s="77"/>
      <c r="V609" s="24"/>
      <c r="Y609" s="24"/>
      <c r="Z609" s="24"/>
      <c r="AA609" s="24"/>
      <c r="AB609" s="24"/>
      <c r="AC609" s="24"/>
    </row>
    <row r="610" spans="1:29" s="169" customFormat="1">
      <c r="A610" s="24"/>
      <c r="B610" s="24"/>
      <c r="C610" s="57"/>
      <c r="D610" s="57"/>
      <c r="E610" s="57"/>
      <c r="F610" s="57"/>
      <c r="G610" s="57"/>
      <c r="H610" s="57"/>
      <c r="I610" s="57"/>
      <c r="J610" s="57"/>
      <c r="K610" s="57"/>
      <c r="L610" s="57"/>
      <c r="M610" s="57"/>
      <c r="N610" s="57"/>
      <c r="O610" s="57"/>
      <c r="P610" s="57"/>
      <c r="Q610" s="57"/>
      <c r="R610" s="57"/>
      <c r="S610" s="57"/>
      <c r="T610" s="57"/>
      <c r="U610" s="77"/>
      <c r="V610" s="24"/>
      <c r="Y610" s="24"/>
      <c r="Z610" s="24"/>
      <c r="AA610" s="24"/>
      <c r="AB610" s="24"/>
      <c r="AC610" s="24"/>
    </row>
    <row r="611" spans="1:29" s="169" customFormat="1">
      <c r="A611" s="24"/>
      <c r="B611" s="24"/>
      <c r="C611" s="57"/>
      <c r="D611" s="57"/>
      <c r="E611" s="57"/>
      <c r="F611" s="57"/>
      <c r="G611" s="57"/>
      <c r="H611" s="57"/>
      <c r="I611" s="57"/>
      <c r="J611" s="57"/>
      <c r="K611" s="57"/>
      <c r="L611" s="57"/>
      <c r="M611" s="57"/>
      <c r="N611" s="57"/>
      <c r="O611" s="57"/>
      <c r="P611" s="57"/>
      <c r="Q611" s="57"/>
      <c r="R611" s="57"/>
      <c r="S611" s="57"/>
      <c r="T611" s="57"/>
      <c r="U611" s="77"/>
      <c r="V611" s="24"/>
      <c r="Y611" s="24"/>
      <c r="Z611" s="24"/>
      <c r="AA611" s="24"/>
      <c r="AB611" s="24"/>
      <c r="AC611" s="24"/>
    </row>
    <row r="612" spans="1:29" s="169" customFormat="1">
      <c r="A612" s="24"/>
      <c r="B612" s="24"/>
      <c r="C612" s="57"/>
      <c r="D612" s="57"/>
      <c r="E612" s="57"/>
      <c r="F612" s="57"/>
      <c r="G612" s="57"/>
      <c r="H612" s="57"/>
      <c r="I612" s="57"/>
      <c r="J612" s="57"/>
      <c r="K612" s="57"/>
      <c r="L612" s="57"/>
      <c r="M612" s="57"/>
      <c r="N612" s="57"/>
      <c r="O612" s="57"/>
      <c r="P612" s="57"/>
      <c r="Q612" s="57"/>
      <c r="R612" s="57"/>
      <c r="S612" s="57"/>
      <c r="T612" s="57"/>
      <c r="U612" s="77"/>
      <c r="V612" s="24"/>
      <c r="Y612" s="24"/>
      <c r="Z612" s="24"/>
      <c r="AA612" s="24"/>
      <c r="AB612" s="24"/>
      <c r="AC612" s="24"/>
    </row>
    <row r="613" spans="1:29" s="169" customFormat="1">
      <c r="A613" s="24"/>
      <c r="B613" s="24"/>
      <c r="C613" s="57"/>
      <c r="D613" s="57"/>
      <c r="E613" s="57"/>
      <c r="F613" s="57"/>
      <c r="G613" s="57"/>
      <c r="H613" s="57"/>
      <c r="I613" s="57"/>
      <c r="J613" s="57"/>
      <c r="K613" s="57"/>
      <c r="L613" s="57"/>
      <c r="M613" s="57"/>
      <c r="N613" s="57"/>
      <c r="O613" s="57"/>
      <c r="P613" s="57"/>
      <c r="Q613" s="57"/>
      <c r="R613" s="57"/>
      <c r="S613" s="57"/>
      <c r="T613" s="57"/>
      <c r="U613" s="77"/>
      <c r="V613" s="24"/>
      <c r="Y613" s="24"/>
      <c r="Z613" s="24"/>
      <c r="AA613" s="24"/>
      <c r="AB613" s="24"/>
      <c r="AC613" s="24"/>
    </row>
    <row r="614" spans="1:29" s="169" customFormat="1">
      <c r="A614" s="24"/>
      <c r="B614" s="24"/>
      <c r="C614" s="57"/>
      <c r="D614" s="57"/>
      <c r="E614" s="57"/>
      <c r="F614" s="57"/>
      <c r="G614" s="57"/>
      <c r="H614" s="57"/>
      <c r="I614" s="57"/>
      <c r="J614" s="57"/>
      <c r="K614" s="57"/>
      <c r="L614" s="57"/>
      <c r="M614" s="57"/>
      <c r="N614" s="57"/>
      <c r="O614" s="57"/>
      <c r="P614" s="57"/>
      <c r="Q614" s="57"/>
      <c r="R614" s="57"/>
      <c r="S614" s="57"/>
      <c r="T614" s="57"/>
      <c r="U614" s="77"/>
      <c r="V614" s="24"/>
      <c r="Y614" s="24"/>
      <c r="Z614" s="24"/>
      <c r="AA614" s="24"/>
      <c r="AB614" s="24"/>
      <c r="AC614" s="24"/>
    </row>
    <row r="615" spans="1:29" s="169" customFormat="1">
      <c r="A615" s="24"/>
      <c r="B615" s="24"/>
      <c r="C615" s="57"/>
      <c r="D615" s="57"/>
      <c r="E615" s="57"/>
      <c r="F615" s="57"/>
      <c r="G615" s="57"/>
      <c r="H615" s="57"/>
      <c r="I615" s="57"/>
      <c r="J615" s="57"/>
      <c r="K615" s="57"/>
      <c r="L615" s="57"/>
      <c r="M615" s="57"/>
      <c r="N615" s="57"/>
      <c r="O615" s="57"/>
      <c r="P615" s="57"/>
      <c r="Q615" s="57"/>
      <c r="R615" s="57"/>
      <c r="S615" s="57"/>
      <c r="T615" s="57"/>
      <c r="U615" s="77"/>
      <c r="V615" s="24"/>
      <c r="Y615" s="24"/>
      <c r="Z615" s="24"/>
      <c r="AA615" s="24"/>
      <c r="AB615" s="24"/>
      <c r="AC615" s="24"/>
    </row>
    <row r="616" spans="1:29" s="169" customFormat="1">
      <c r="A616" s="24"/>
      <c r="B616" s="24"/>
      <c r="C616" s="57"/>
      <c r="D616" s="57"/>
      <c r="E616" s="57"/>
      <c r="F616" s="57"/>
      <c r="G616" s="57"/>
      <c r="H616" s="57"/>
      <c r="I616" s="57"/>
      <c r="J616" s="57"/>
      <c r="K616" s="57"/>
      <c r="L616" s="57"/>
      <c r="M616" s="57"/>
      <c r="N616" s="57"/>
      <c r="O616" s="57"/>
      <c r="P616" s="57"/>
      <c r="Q616" s="57"/>
      <c r="R616" s="57"/>
      <c r="S616" s="57"/>
      <c r="T616" s="57"/>
      <c r="U616" s="77"/>
      <c r="V616" s="24"/>
      <c r="Y616" s="24"/>
      <c r="Z616" s="24"/>
      <c r="AA616" s="24"/>
      <c r="AB616" s="24"/>
      <c r="AC616" s="24"/>
    </row>
    <row r="617" spans="1:29" s="169" customFormat="1">
      <c r="A617" s="24"/>
      <c r="B617" s="24"/>
      <c r="C617" s="57"/>
      <c r="D617" s="57"/>
      <c r="E617" s="57"/>
      <c r="F617" s="57"/>
      <c r="G617" s="57"/>
      <c r="H617" s="57"/>
      <c r="I617" s="57"/>
      <c r="J617" s="57"/>
      <c r="K617" s="57"/>
      <c r="L617" s="57"/>
      <c r="M617" s="57"/>
      <c r="N617" s="57"/>
      <c r="O617" s="57"/>
      <c r="P617" s="57"/>
      <c r="Q617" s="57"/>
      <c r="R617" s="57"/>
      <c r="S617" s="57"/>
      <c r="T617" s="57"/>
      <c r="U617" s="77"/>
      <c r="V617" s="24"/>
      <c r="Y617" s="24"/>
      <c r="Z617" s="24"/>
      <c r="AA617" s="24"/>
      <c r="AB617" s="24"/>
      <c r="AC617" s="24"/>
    </row>
    <row r="618" spans="1:29" s="169" customFormat="1">
      <c r="A618" s="24"/>
      <c r="B618" s="24"/>
      <c r="C618" s="57"/>
      <c r="D618" s="57"/>
      <c r="E618" s="57"/>
      <c r="F618" s="57"/>
      <c r="G618" s="57"/>
      <c r="H618" s="57"/>
      <c r="I618" s="57"/>
      <c r="J618" s="57"/>
      <c r="K618" s="57"/>
      <c r="L618" s="57"/>
      <c r="M618" s="57"/>
      <c r="N618" s="57"/>
      <c r="O618" s="57"/>
      <c r="P618" s="57"/>
      <c r="Q618" s="57"/>
      <c r="R618" s="57"/>
      <c r="S618" s="57"/>
      <c r="T618" s="57"/>
      <c r="U618" s="77"/>
      <c r="V618" s="24"/>
      <c r="Y618" s="24"/>
      <c r="Z618" s="24"/>
      <c r="AA618" s="24"/>
      <c r="AB618" s="24"/>
      <c r="AC618" s="24"/>
    </row>
    <row r="619" spans="1:29" s="169" customFormat="1">
      <c r="A619" s="24"/>
      <c r="B619" s="24"/>
      <c r="C619" s="57"/>
      <c r="D619" s="57"/>
      <c r="E619" s="57"/>
      <c r="F619" s="57"/>
      <c r="G619" s="57"/>
      <c r="H619" s="57"/>
      <c r="I619" s="57"/>
      <c r="J619" s="57"/>
      <c r="K619" s="57"/>
      <c r="L619" s="57"/>
      <c r="M619" s="57"/>
      <c r="N619" s="57"/>
      <c r="O619" s="57"/>
      <c r="P619" s="57"/>
      <c r="Q619" s="57"/>
      <c r="R619" s="57"/>
      <c r="S619" s="57"/>
      <c r="T619" s="57"/>
      <c r="U619" s="77"/>
      <c r="V619" s="24"/>
      <c r="Y619" s="24"/>
      <c r="Z619" s="24"/>
      <c r="AA619" s="24"/>
      <c r="AB619" s="24"/>
      <c r="AC619" s="24"/>
    </row>
    <row r="620" spans="1:29" s="169" customFormat="1">
      <c r="A620" s="24"/>
      <c r="B620" s="24"/>
      <c r="C620" s="57"/>
      <c r="D620" s="57"/>
      <c r="E620" s="57"/>
      <c r="F620" s="57"/>
      <c r="G620" s="57"/>
      <c r="H620" s="57"/>
      <c r="I620" s="57"/>
      <c r="J620" s="57"/>
      <c r="K620" s="57"/>
      <c r="L620" s="57"/>
      <c r="M620" s="57"/>
      <c r="N620" s="57"/>
      <c r="O620" s="57"/>
      <c r="P620" s="57"/>
      <c r="Q620" s="57"/>
      <c r="R620" s="57"/>
      <c r="S620" s="57"/>
      <c r="T620" s="57"/>
      <c r="U620" s="77"/>
      <c r="V620" s="24"/>
      <c r="Y620" s="24"/>
      <c r="Z620" s="24"/>
      <c r="AA620" s="24"/>
      <c r="AB620" s="24"/>
      <c r="AC620" s="24"/>
    </row>
    <row r="621" spans="1:29" s="169" customFormat="1">
      <c r="A621" s="24"/>
      <c r="B621" s="24"/>
      <c r="C621" s="57"/>
      <c r="D621" s="57"/>
      <c r="E621" s="57"/>
      <c r="F621" s="57"/>
      <c r="G621" s="57"/>
      <c r="H621" s="57"/>
      <c r="I621" s="57"/>
      <c r="J621" s="57"/>
      <c r="K621" s="57"/>
      <c r="L621" s="57"/>
      <c r="M621" s="57"/>
      <c r="N621" s="57"/>
      <c r="O621" s="57"/>
      <c r="P621" s="57"/>
      <c r="Q621" s="57"/>
      <c r="R621" s="57"/>
      <c r="S621" s="57"/>
      <c r="T621" s="57"/>
      <c r="U621" s="77"/>
      <c r="V621" s="24"/>
      <c r="Y621" s="24"/>
      <c r="Z621" s="24"/>
      <c r="AA621" s="24"/>
      <c r="AB621" s="24"/>
      <c r="AC621" s="24"/>
    </row>
    <row r="622" spans="1:29" s="169" customFormat="1">
      <c r="A622" s="24"/>
      <c r="B622" s="24"/>
      <c r="C622" s="57"/>
      <c r="D622" s="57"/>
      <c r="E622" s="57"/>
      <c r="F622" s="57"/>
      <c r="G622" s="57"/>
      <c r="H622" s="57"/>
      <c r="I622" s="57"/>
      <c r="J622" s="57"/>
      <c r="K622" s="57"/>
      <c r="L622" s="57"/>
      <c r="M622" s="57"/>
      <c r="N622" s="57"/>
      <c r="O622" s="57"/>
      <c r="P622" s="57"/>
      <c r="Q622" s="57"/>
      <c r="R622" s="57"/>
      <c r="S622" s="57"/>
      <c r="T622" s="57"/>
      <c r="U622" s="77"/>
      <c r="V622" s="24"/>
      <c r="Y622" s="24"/>
      <c r="Z622" s="24"/>
      <c r="AA622" s="24"/>
      <c r="AB622" s="24"/>
      <c r="AC622" s="24"/>
    </row>
    <row r="623" spans="1:29" s="169" customFormat="1">
      <c r="A623" s="24"/>
      <c r="B623" s="24"/>
      <c r="C623" s="57"/>
      <c r="D623" s="57"/>
      <c r="E623" s="57"/>
      <c r="F623" s="57"/>
      <c r="G623" s="57"/>
      <c r="H623" s="57"/>
      <c r="I623" s="57"/>
      <c r="J623" s="57"/>
      <c r="K623" s="57"/>
      <c r="L623" s="57"/>
      <c r="M623" s="57"/>
      <c r="N623" s="57"/>
      <c r="O623" s="57"/>
      <c r="P623" s="57"/>
      <c r="Q623" s="57"/>
      <c r="R623" s="57"/>
      <c r="S623" s="57"/>
      <c r="T623" s="57"/>
      <c r="U623" s="77"/>
      <c r="V623" s="24"/>
      <c r="Y623" s="24"/>
      <c r="Z623" s="24"/>
      <c r="AA623" s="24"/>
      <c r="AB623" s="24"/>
      <c r="AC623" s="24"/>
    </row>
    <row r="624" spans="1:29" s="169" customFormat="1">
      <c r="A624" s="24"/>
      <c r="B624" s="24"/>
      <c r="C624" s="57"/>
      <c r="D624" s="57"/>
      <c r="E624" s="57"/>
      <c r="F624" s="57"/>
      <c r="G624" s="57"/>
      <c r="H624" s="57"/>
      <c r="I624" s="57"/>
      <c r="J624" s="57"/>
      <c r="K624" s="57"/>
      <c r="L624" s="57"/>
      <c r="M624" s="57"/>
      <c r="N624" s="57"/>
      <c r="O624" s="57"/>
      <c r="P624" s="57"/>
      <c r="Q624" s="57"/>
      <c r="R624" s="57"/>
      <c r="S624" s="57"/>
      <c r="T624" s="57"/>
      <c r="U624" s="77"/>
      <c r="V624" s="24"/>
      <c r="Y624" s="24"/>
      <c r="Z624" s="24"/>
      <c r="AA624" s="24"/>
      <c r="AB624" s="24"/>
      <c r="AC624" s="24"/>
    </row>
    <row r="625" spans="1:29" s="169" customFormat="1">
      <c r="A625" s="24"/>
      <c r="B625" s="24"/>
      <c r="C625" s="57"/>
      <c r="D625" s="57"/>
      <c r="E625" s="57"/>
      <c r="F625" s="57"/>
      <c r="G625" s="57"/>
      <c r="H625" s="57"/>
      <c r="I625" s="57"/>
      <c r="J625" s="57"/>
      <c r="K625" s="57"/>
      <c r="L625" s="57"/>
      <c r="M625" s="57"/>
      <c r="N625" s="57"/>
      <c r="O625" s="57"/>
      <c r="P625" s="57"/>
      <c r="Q625" s="57"/>
      <c r="R625" s="57"/>
      <c r="S625" s="57"/>
      <c r="T625" s="57"/>
      <c r="U625" s="77"/>
      <c r="V625" s="24"/>
      <c r="Y625" s="24"/>
      <c r="Z625" s="24"/>
      <c r="AA625" s="24"/>
      <c r="AB625" s="24"/>
      <c r="AC625" s="24"/>
    </row>
    <row r="626" spans="1:29" s="169" customFormat="1">
      <c r="A626" s="24"/>
      <c r="B626" s="24"/>
      <c r="C626" s="57"/>
      <c r="D626" s="57"/>
      <c r="E626" s="57"/>
      <c r="F626" s="57"/>
      <c r="G626" s="57"/>
      <c r="H626" s="57"/>
      <c r="I626" s="57"/>
      <c r="J626" s="57"/>
      <c r="K626" s="57"/>
      <c r="L626" s="57"/>
      <c r="M626" s="57"/>
      <c r="N626" s="57"/>
      <c r="O626" s="57"/>
      <c r="P626" s="57"/>
      <c r="Q626" s="57"/>
      <c r="R626" s="57"/>
      <c r="S626" s="57"/>
      <c r="T626" s="57"/>
      <c r="U626" s="77"/>
      <c r="V626" s="24"/>
      <c r="Y626" s="24"/>
      <c r="Z626" s="24"/>
      <c r="AA626" s="24"/>
      <c r="AB626" s="24"/>
      <c r="AC626" s="24"/>
    </row>
    <row r="627" spans="1:29" s="169" customFormat="1">
      <c r="A627" s="24"/>
      <c r="B627" s="24"/>
      <c r="C627" s="57"/>
      <c r="D627" s="57"/>
      <c r="E627" s="57"/>
      <c r="F627" s="57"/>
      <c r="G627" s="57"/>
      <c r="H627" s="57"/>
      <c r="I627" s="57"/>
      <c r="J627" s="57"/>
      <c r="K627" s="57"/>
      <c r="L627" s="57"/>
      <c r="M627" s="57"/>
      <c r="N627" s="57"/>
      <c r="O627" s="57"/>
      <c r="P627" s="57"/>
      <c r="Q627" s="57"/>
      <c r="R627" s="57"/>
      <c r="S627" s="57"/>
      <c r="T627" s="57"/>
      <c r="U627" s="77"/>
      <c r="V627" s="24"/>
      <c r="Y627" s="24"/>
      <c r="Z627" s="24"/>
      <c r="AA627" s="24"/>
      <c r="AB627" s="24"/>
      <c r="AC627" s="24"/>
    </row>
    <row r="628" spans="1:29" s="169" customFormat="1">
      <c r="A628" s="24"/>
      <c r="B628" s="24"/>
      <c r="C628" s="57"/>
      <c r="D628" s="57"/>
      <c r="E628" s="57"/>
      <c r="F628" s="57"/>
      <c r="G628" s="57"/>
      <c r="H628" s="57"/>
      <c r="I628" s="57"/>
      <c r="J628" s="57"/>
      <c r="K628" s="57"/>
      <c r="L628" s="57"/>
      <c r="M628" s="57"/>
      <c r="N628" s="57"/>
      <c r="O628" s="57"/>
      <c r="P628" s="57"/>
      <c r="Q628" s="57"/>
      <c r="R628" s="57"/>
      <c r="S628" s="57"/>
      <c r="T628" s="57"/>
      <c r="U628" s="77"/>
      <c r="V628" s="24"/>
      <c r="Y628" s="24"/>
      <c r="Z628" s="24"/>
      <c r="AA628" s="24"/>
      <c r="AB628" s="24"/>
      <c r="AC628" s="24"/>
    </row>
    <row r="629" spans="1:29" s="169" customFormat="1">
      <c r="A629" s="24"/>
      <c r="B629" s="24"/>
      <c r="C629" s="57"/>
      <c r="D629" s="57"/>
      <c r="E629" s="57"/>
      <c r="F629" s="57"/>
      <c r="G629" s="57"/>
      <c r="H629" s="57"/>
      <c r="I629" s="57"/>
      <c r="J629" s="57"/>
      <c r="K629" s="57"/>
      <c r="L629" s="57"/>
      <c r="M629" s="57"/>
      <c r="N629" s="57"/>
      <c r="O629" s="57"/>
      <c r="P629" s="57"/>
      <c r="Q629" s="57"/>
      <c r="R629" s="57"/>
      <c r="S629" s="57"/>
      <c r="T629" s="57"/>
      <c r="U629" s="77"/>
      <c r="V629" s="24"/>
      <c r="Y629" s="24"/>
      <c r="Z629" s="24"/>
      <c r="AA629" s="24"/>
      <c r="AB629" s="24"/>
      <c r="AC629" s="24"/>
    </row>
    <row r="630" spans="1:29" s="169" customFormat="1">
      <c r="A630" s="24"/>
      <c r="B630" s="24"/>
      <c r="C630" s="57"/>
      <c r="D630" s="57"/>
      <c r="E630" s="57"/>
      <c r="F630" s="57"/>
      <c r="G630" s="57"/>
      <c r="H630" s="57"/>
      <c r="I630" s="57"/>
      <c r="J630" s="57"/>
      <c r="K630" s="57"/>
      <c r="L630" s="57"/>
      <c r="M630" s="57"/>
      <c r="N630" s="57"/>
      <c r="O630" s="57"/>
      <c r="P630" s="57"/>
      <c r="Q630" s="57"/>
      <c r="R630" s="57"/>
      <c r="S630" s="57"/>
      <c r="T630" s="57"/>
      <c r="U630" s="77"/>
      <c r="V630" s="24"/>
      <c r="Y630" s="24"/>
      <c r="Z630" s="24"/>
      <c r="AA630" s="24"/>
      <c r="AB630" s="24"/>
      <c r="AC630" s="24"/>
    </row>
    <row r="631" spans="1:29" s="169" customFormat="1">
      <c r="A631" s="24"/>
      <c r="B631" s="24"/>
      <c r="C631" s="57"/>
      <c r="D631" s="57"/>
      <c r="E631" s="57"/>
      <c r="F631" s="57"/>
      <c r="G631" s="57"/>
      <c r="H631" s="57"/>
      <c r="I631" s="57"/>
      <c r="J631" s="57"/>
      <c r="K631" s="57"/>
      <c r="L631" s="57"/>
      <c r="M631" s="57"/>
      <c r="N631" s="57"/>
      <c r="O631" s="57"/>
      <c r="P631" s="57"/>
      <c r="Q631" s="57"/>
      <c r="R631" s="57"/>
      <c r="S631" s="57"/>
      <c r="T631" s="57"/>
      <c r="U631" s="77"/>
      <c r="V631" s="24"/>
      <c r="Y631" s="24"/>
      <c r="Z631" s="24"/>
      <c r="AA631" s="24"/>
      <c r="AB631" s="24"/>
      <c r="AC631" s="24"/>
    </row>
    <row r="632" spans="1:29" s="169" customFormat="1">
      <c r="A632" s="24"/>
      <c r="B632" s="24"/>
      <c r="C632" s="57"/>
      <c r="D632" s="57"/>
      <c r="E632" s="57"/>
      <c r="F632" s="57"/>
      <c r="G632" s="57"/>
      <c r="H632" s="57"/>
      <c r="I632" s="57"/>
      <c r="J632" s="57"/>
      <c r="K632" s="57"/>
      <c r="L632" s="57"/>
      <c r="M632" s="57"/>
      <c r="N632" s="57"/>
      <c r="O632" s="57"/>
      <c r="P632" s="57"/>
      <c r="Q632" s="57"/>
      <c r="R632" s="57"/>
      <c r="S632" s="57"/>
      <c r="T632" s="57"/>
      <c r="U632" s="77"/>
      <c r="V632" s="24"/>
      <c r="Y632" s="24"/>
      <c r="Z632" s="24"/>
      <c r="AA632" s="24"/>
      <c r="AB632" s="24"/>
      <c r="AC632" s="24"/>
    </row>
    <row r="633" spans="1:29" s="169" customFormat="1">
      <c r="A633" s="24"/>
      <c r="B633" s="24"/>
      <c r="C633" s="57"/>
      <c r="D633" s="57"/>
      <c r="E633" s="57"/>
      <c r="F633" s="57"/>
      <c r="G633" s="57"/>
      <c r="H633" s="57"/>
      <c r="I633" s="57"/>
      <c r="J633" s="57"/>
      <c r="K633" s="57"/>
      <c r="L633" s="57"/>
      <c r="M633" s="57"/>
      <c r="N633" s="57"/>
      <c r="O633" s="57"/>
      <c r="P633" s="57"/>
      <c r="Q633" s="57"/>
      <c r="R633" s="57"/>
      <c r="S633" s="57"/>
      <c r="T633" s="57"/>
      <c r="U633" s="77"/>
      <c r="V633" s="24"/>
      <c r="Y633" s="24"/>
      <c r="Z633" s="24"/>
      <c r="AA633" s="24"/>
      <c r="AB633" s="24"/>
      <c r="AC633" s="24"/>
    </row>
    <row r="634" spans="1:29" s="169" customFormat="1">
      <c r="A634" s="24"/>
      <c r="B634" s="24"/>
      <c r="C634" s="57"/>
      <c r="D634" s="57"/>
      <c r="E634" s="57"/>
      <c r="F634" s="57"/>
      <c r="G634" s="57"/>
      <c r="H634" s="57"/>
      <c r="I634" s="57"/>
      <c r="J634" s="57"/>
      <c r="K634" s="57"/>
      <c r="L634" s="57"/>
      <c r="M634" s="57"/>
      <c r="N634" s="57"/>
      <c r="O634" s="57"/>
      <c r="P634" s="57"/>
      <c r="Q634" s="57"/>
      <c r="R634" s="57"/>
      <c r="S634" s="57"/>
      <c r="T634" s="57"/>
      <c r="U634" s="77"/>
      <c r="V634" s="24"/>
      <c r="Y634" s="24"/>
      <c r="Z634" s="24"/>
      <c r="AA634" s="24"/>
      <c r="AB634" s="24"/>
      <c r="AC634" s="24"/>
    </row>
    <row r="635" spans="1:29" s="169" customFormat="1">
      <c r="A635" s="24"/>
      <c r="B635" s="24"/>
      <c r="C635" s="57"/>
      <c r="D635" s="57"/>
      <c r="E635" s="57"/>
      <c r="F635" s="57"/>
      <c r="G635" s="57"/>
      <c r="H635" s="57"/>
      <c r="I635" s="57"/>
      <c r="J635" s="57"/>
      <c r="K635" s="57"/>
      <c r="L635" s="57"/>
      <c r="M635" s="57"/>
      <c r="N635" s="57"/>
      <c r="O635" s="57"/>
      <c r="P635" s="57"/>
      <c r="Q635" s="57"/>
      <c r="R635" s="57"/>
      <c r="S635" s="57"/>
      <c r="T635" s="57"/>
      <c r="U635" s="77"/>
      <c r="V635" s="24"/>
      <c r="Y635" s="24"/>
      <c r="Z635" s="24"/>
      <c r="AA635" s="24"/>
      <c r="AB635" s="24"/>
      <c r="AC635" s="24"/>
    </row>
    <row r="636" spans="1:29" s="169" customFormat="1">
      <c r="A636" s="24"/>
      <c r="B636" s="24"/>
      <c r="C636" s="57"/>
      <c r="D636" s="57"/>
      <c r="E636" s="57"/>
      <c r="F636" s="57"/>
      <c r="G636" s="57"/>
      <c r="H636" s="57"/>
      <c r="I636" s="57"/>
      <c r="J636" s="57"/>
      <c r="K636" s="57"/>
      <c r="L636" s="57"/>
      <c r="M636" s="57"/>
      <c r="N636" s="57"/>
      <c r="O636" s="57"/>
      <c r="P636" s="57"/>
      <c r="Q636" s="57"/>
      <c r="R636" s="57"/>
      <c r="S636" s="57"/>
      <c r="T636" s="57"/>
      <c r="U636" s="77"/>
      <c r="V636" s="24"/>
      <c r="Y636" s="24"/>
      <c r="Z636" s="24"/>
      <c r="AA636" s="24"/>
      <c r="AB636" s="24"/>
      <c r="AC636" s="24"/>
    </row>
    <row r="637" spans="1:29" s="169" customFormat="1">
      <c r="A637" s="24"/>
      <c r="B637" s="24"/>
      <c r="C637" s="57"/>
      <c r="D637" s="57"/>
      <c r="E637" s="57"/>
      <c r="F637" s="57"/>
      <c r="G637" s="57"/>
      <c r="H637" s="57"/>
      <c r="I637" s="57"/>
      <c r="J637" s="57"/>
      <c r="K637" s="57"/>
      <c r="L637" s="57"/>
      <c r="M637" s="57"/>
      <c r="N637" s="57"/>
      <c r="O637" s="57"/>
      <c r="P637" s="57"/>
      <c r="Q637" s="57"/>
      <c r="R637" s="57"/>
      <c r="S637" s="57"/>
      <c r="T637" s="57"/>
      <c r="U637" s="77"/>
      <c r="V637" s="24"/>
      <c r="Y637" s="24"/>
      <c r="Z637" s="24"/>
      <c r="AA637" s="24"/>
      <c r="AB637" s="24"/>
      <c r="AC637" s="24"/>
    </row>
    <row r="638" spans="1:29" s="169" customFormat="1">
      <c r="A638" s="24"/>
      <c r="B638" s="24"/>
      <c r="C638" s="57"/>
      <c r="D638" s="57"/>
      <c r="E638" s="57"/>
      <c r="F638" s="57"/>
      <c r="G638" s="57"/>
      <c r="H638" s="57"/>
      <c r="I638" s="57"/>
      <c r="J638" s="57"/>
      <c r="K638" s="57"/>
      <c r="L638" s="57"/>
      <c r="M638" s="57"/>
      <c r="N638" s="57"/>
      <c r="O638" s="57"/>
      <c r="P638" s="57"/>
      <c r="Q638" s="57"/>
      <c r="R638" s="57"/>
      <c r="S638" s="57"/>
      <c r="T638" s="57"/>
      <c r="U638" s="77"/>
      <c r="V638" s="24"/>
      <c r="Y638" s="24"/>
      <c r="Z638" s="24"/>
      <c r="AA638" s="24"/>
      <c r="AB638" s="24"/>
      <c r="AC638" s="24"/>
    </row>
    <row r="639" spans="1:29" s="169" customFormat="1">
      <c r="A639" s="24"/>
      <c r="B639" s="24"/>
      <c r="C639" s="57"/>
      <c r="D639" s="57"/>
      <c r="E639" s="57"/>
      <c r="F639" s="57"/>
      <c r="G639" s="57"/>
      <c r="H639" s="57"/>
      <c r="I639" s="57"/>
      <c r="J639" s="57"/>
      <c r="K639" s="57"/>
      <c r="L639" s="57"/>
      <c r="M639" s="57"/>
      <c r="N639" s="57"/>
      <c r="O639" s="57"/>
      <c r="P639" s="57"/>
      <c r="Q639" s="57"/>
      <c r="R639" s="57"/>
      <c r="S639" s="57"/>
      <c r="T639" s="57"/>
      <c r="U639" s="77"/>
      <c r="V639" s="24"/>
      <c r="Y639" s="24"/>
      <c r="Z639" s="24"/>
      <c r="AA639" s="24"/>
      <c r="AB639" s="24"/>
      <c r="AC639" s="24"/>
    </row>
    <row r="640" spans="1:29" s="169" customFormat="1">
      <c r="A640" s="24"/>
      <c r="B640" s="24"/>
      <c r="C640" s="57"/>
      <c r="D640" s="57"/>
      <c r="E640" s="57"/>
      <c r="F640" s="57"/>
      <c r="G640" s="57"/>
      <c r="H640" s="57"/>
      <c r="I640" s="57"/>
      <c r="J640" s="57"/>
      <c r="K640" s="57"/>
      <c r="L640" s="57"/>
      <c r="M640" s="57"/>
      <c r="N640" s="57"/>
      <c r="O640" s="57"/>
      <c r="P640" s="57"/>
      <c r="Q640" s="57"/>
      <c r="R640" s="57"/>
      <c r="S640" s="57"/>
      <c r="T640" s="57"/>
      <c r="U640" s="77"/>
      <c r="V640" s="24"/>
      <c r="Y640" s="24"/>
      <c r="Z640" s="24"/>
      <c r="AA640" s="24"/>
      <c r="AB640" s="24"/>
      <c r="AC640" s="24"/>
    </row>
    <row r="641" spans="1:29" s="169" customFormat="1">
      <c r="A641" s="24"/>
      <c r="B641" s="24"/>
      <c r="C641" s="57"/>
      <c r="D641" s="57"/>
      <c r="E641" s="57"/>
      <c r="F641" s="57"/>
      <c r="G641" s="57"/>
      <c r="H641" s="57"/>
      <c r="I641" s="57"/>
      <c r="J641" s="57"/>
      <c r="K641" s="57"/>
      <c r="L641" s="57"/>
      <c r="M641" s="57"/>
      <c r="N641" s="57"/>
      <c r="O641" s="57"/>
      <c r="P641" s="57"/>
      <c r="Q641" s="57"/>
      <c r="R641" s="57"/>
      <c r="S641" s="57"/>
      <c r="T641" s="57"/>
      <c r="U641" s="77"/>
      <c r="V641" s="24"/>
      <c r="Y641" s="24"/>
      <c r="Z641" s="24"/>
      <c r="AA641" s="24"/>
      <c r="AB641" s="24"/>
      <c r="AC641" s="24"/>
    </row>
    <row r="642" spans="1:29" s="169" customFormat="1">
      <c r="A642" s="24"/>
      <c r="B642" s="24"/>
      <c r="C642" s="57"/>
      <c r="D642" s="57"/>
      <c r="E642" s="57"/>
      <c r="F642" s="57"/>
      <c r="G642" s="57"/>
      <c r="H642" s="57"/>
      <c r="I642" s="57"/>
      <c r="J642" s="57"/>
      <c r="K642" s="57"/>
      <c r="L642" s="57"/>
      <c r="M642" s="57"/>
      <c r="N642" s="57"/>
      <c r="O642" s="57"/>
      <c r="P642" s="57"/>
      <c r="Q642" s="57"/>
      <c r="R642" s="57"/>
      <c r="S642" s="57"/>
      <c r="T642" s="57"/>
      <c r="U642" s="77"/>
      <c r="V642" s="24"/>
      <c r="Y642" s="24"/>
      <c r="Z642" s="24"/>
      <c r="AA642" s="24"/>
      <c r="AB642" s="24"/>
      <c r="AC642" s="24"/>
    </row>
    <row r="643" spans="1:29" s="169" customFormat="1">
      <c r="A643" s="24"/>
      <c r="B643" s="24"/>
      <c r="C643" s="57"/>
      <c r="D643" s="57"/>
      <c r="E643" s="57"/>
      <c r="F643" s="57"/>
      <c r="G643" s="57"/>
      <c r="H643" s="57"/>
      <c r="I643" s="57"/>
      <c r="J643" s="57"/>
      <c r="K643" s="57"/>
      <c r="L643" s="57"/>
      <c r="M643" s="57"/>
      <c r="N643" s="57"/>
      <c r="O643" s="57"/>
      <c r="P643" s="57"/>
      <c r="Q643" s="57"/>
      <c r="R643" s="57"/>
      <c r="S643" s="57"/>
      <c r="T643" s="57"/>
      <c r="U643" s="77"/>
      <c r="V643" s="24"/>
      <c r="Y643" s="24"/>
      <c r="Z643" s="24"/>
      <c r="AA643" s="24"/>
      <c r="AB643" s="24"/>
      <c r="AC643" s="24"/>
    </row>
    <row r="644" spans="1:29" s="169" customFormat="1">
      <c r="A644" s="24"/>
      <c r="B644" s="24"/>
      <c r="C644" s="57"/>
      <c r="D644" s="57"/>
      <c r="E644" s="57"/>
      <c r="F644" s="57"/>
      <c r="G644" s="57"/>
      <c r="H644" s="57"/>
      <c r="I644" s="57"/>
      <c r="J644" s="57"/>
      <c r="K644" s="57"/>
      <c r="L644" s="57"/>
      <c r="M644" s="57"/>
      <c r="N644" s="57"/>
      <c r="O644" s="57"/>
      <c r="P644" s="57"/>
      <c r="Q644" s="57"/>
      <c r="R644" s="57"/>
      <c r="S644" s="57"/>
      <c r="T644" s="57"/>
      <c r="U644" s="77"/>
      <c r="V644" s="24"/>
      <c r="Y644" s="24"/>
      <c r="Z644" s="24"/>
      <c r="AA644" s="24"/>
      <c r="AB644" s="24"/>
      <c r="AC644" s="24"/>
    </row>
    <row r="645" spans="1:29" s="169" customFormat="1">
      <c r="A645" s="24"/>
      <c r="B645" s="24"/>
      <c r="C645" s="57"/>
      <c r="D645" s="57"/>
      <c r="E645" s="57"/>
      <c r="F645" s="57"/>
      <c r="G645" s="57"/>
      <c r="H645" s="57"/>
      <c r="I645" s="57"/>
      <c r="J645" s="57"/>
      <c r="K645" s="57"/>
      <c r="L645" s="57"/>
      <c r="M645" s="57"/>
      <c r="N645" s="57"/>
      <c r="O645" s="57"/>
      <c r="P645" s="57"/>
      <c r="Q645" s="57"/>
      <c r="R645" s="57"/>
      <c r="S645" s="57"/>
      <c r="T645" s="57"/>
      <c r="U645" s="77"/>
      <c r="V645" s="24"/>
      <c r="Y645" s="24"/>
      <c r="Z645" s="24"/>
      <c r="AA645" s="24"/>
      <c r="AB645" s="24"/>
      <c r="AC645" s="24"/>
    </row>
    <row r="646" spans="1:29" s="169" customFormat="1">
      <c r="A646" s="24"/>
      <c r="B646" s="24"/>
      <c r="C646" s="57"/>
      <c r="D646" s="57"/>
      <c r="E646" s="57"/>
      <c r="F646" s="57"/>
      <c r="G646" s="57"/>
      <c r="H646" s="57"/>
      <c r="I646" s="57"/>
      <c r="J646" s="57"/>
      <c r="K646" s="57"/>
      <c r="L646" s="57"/>
      <c r="M646" s="57"/>
      <c r="N646" s="57"/>
      <c r="O646" s="57"/>
      <c r="P646" s="57"/>
      <c r="Q646" s="57"/>
      <c r="R646" s="57"/>
      <c r="S646" s="57"/>
      <c r="T646" s="57"/>
      <c r="U646" s="77"/>
      <c r="V646" s="24"/>
      <c r="Y646" s="24"/>
      <c r="Z646" s="24"/>
      <c r="AA646" s="24"/>
      <c r="AB646" s="24"/>
      <c r="AC646" s="24"/>
    </row>
    <row r="647" spans="1:29" s="169" customFormat="1">
      <c r="A647" s="24"/>
      <c r="B647" s="24"/>
      <c r="C647" s="57"/>
      <c r="D647" s="57"/>
      <c r="E647" s="57"/>
      <c r="F647" s="57"/>
      <c r="G647" s="57"/>
      <c r="H647" s="57"/>
      <c r="I647" s="57"/>
      <c r="J647" s="57"/>
      <c r="K647" s="57"/>
      <c r="L647" s="57"/>
      <c r="M647" s="57"/>
      <c r="N647" s="57"/>
      <c r="O647" s="57"/>
      <c r="P647" s="57"/>
      <c r="Q647" s="57"/>
      <c r="R647" s="57"/>
      <c r="S647" s="57"/>
      <c r="T647" s="57"/>
      <c r="U647" s="77"/>
      <c r="V647" s="24"/>
      <c r="Y647" s="24"/>
      <c r="Z647" s="24"/>
      <c r="AA647" s="24"/>
      <c r="AB647" s="24"/>
      <c r="AC647" s="24"/>
    </row>
    <row r="648" spans="1:29" s="169" customFormat="1">
      <c r="A648" s="24"/>
      <c r="B648" s="24"/>
      <c r="C648" s="57"/>
      <c r="D648" s="57"/>
      <c r="E648" s="57"/>
      <c r="F648" s="57"/>
      <c r="G648" s="57"/>
      <c r="H648" s="57"/>
      <c r="I648" s="57"/>
      <c r="J648" s="57"/>
      <c r="K648" s="57"/>
      <c r="L648" s="57"/>
      <c r="M648" s="57"/>
      <c r="N648" s="57"/>
      <c r="O648" s="57"/>
      <c r="P648" s="57"/>
      <c r="Q648" s="57"/>
      <c r="R648" s="57"/>
      <c r="S648" s="57"/>
      <c r="T648" s="57"/>
      <c r="U648" s="77"/>
      <c r="V648" s="24"/>
      <c r="Y648" s="24"/>
      <c r="Z648" s="24"/>
      <c r="AA648" s="24"/>
      <c r="AB648" s="24"/>
      <c r="AC648" s="24"/>
    </row>
    <row r="649" spans="1:29" s="169" customFormat="1">
      <c r="A649" s="24"/>
      <c r="B649" s="24"/>
      <c r="C649" s="57"/>
      <c r="D649" s="57"/>
      <c r="E649" s="57"/>
      <c r="F649" s="57"/>
      <c r="G649" s="57"/>
      <c r="H649" s="57"/>
      <c r="I649" s="57"/>
      <c r="J649" s="57"/>
      <c r="K649" s="57"/>
      <c r="L649" s="57"/>
      <c r="M649" s="57"/>
      <c r="N649" s="57"/>
      <c r="O649" s="57"/>
      <c r="P649" s="57"/>
      <c r="Q649" s="57"/>
      <c r="R649" s="57"/>
      <c r="S649" s="57"/>
      <c r="T649" s="57"/>
      <c r="U649" s="77"/>
      <c r="V649" s="24"/>
      <c r="Y649" s="24"/>
      <c r="Z649" s="24"/>
      <c r="AA649" s="24"/>
      <c r="AB649" s="24"/>
      <c r="AC649" s="24"/>
    </row>
    <row r="650" spans="1:29" s="169" customFormat="1">
      <c r="A650" s="24"/>
      <c r="B650" s="24"/>
      <c r="C650" s="57"/>
      <c r="D650" s="57"/>
      <c r="E650" s="57"/>
      <c r="F650" s="57"/>
      <c r="G650" s="57"/>
      <c r="H650" s="57"/>
      <c r="I650" s="57"/>
      <c r="J650" s="57"/>
      <c r="K650" s="57"/>
      <c r="L650" s="57"/>
      <c r="M650" s="57"/>
      <c r="N650" s="57"/>
      <c r="O650" s="57"/>
      <c r="P650" s="57"/>
      <c r="Q650" s="57"/>
      <c r="R650" s="57"/>
      <c r="S650" s="57"/>
      <c r="T650" s="57"/>
      <c r="U650" s="77"/>
      <c r="V650" s="24"/>
      <c r="Y650" s="24"/>
      <c r="Z650" s="24"/>
      <c r="AA650" s="24"/>
      <c r="AB650" s="24"/>
      <c r="AC650" s="24"/>
    </row>
    <row r="651" spans="1:29" s="169" customFormat="1">
      <c r="A651" s="24"/>
      <c r="B651" s="24"/>
      <c r="C651" s="57"/>
      <c r="D651" s="57"/>
      <c r="E651" s="57"/>
      <c r="F651" s="57"/>
      <c r="G651" s="57"/>
      <c r="H651" s="57"/>
      <c r="I651" s="57"/>
      <c r="J651" s="57"/>
      <c r="K651" s="57"/>
      <c r="L651" s="57"/>
      <c r="M651" s="57"/>
      <c r="N651" s="57"/>
      <c r="O651" s="57"/>
      <c r="P651" s="57"/>
      <c r="Q651" s="57"/>
      <c r="R651" s="57"/>
      <c r="S651" s="57"/>
      <c r="T651" s="57"/>
      <c r="U651" s="77"/>
      <c r="V651" s="24"/>
      <c r="Y651" s="24"/>
      <c r="Z651" s="24"/>
      <c r="AA651" s="24"/>
      <c r="AB651" s="24"/>
      <c r="AC651" s="24"/>
    </row>
    <row r="652" spans="1:29" s="169" customFormat="1">
      <c r="A652" s="24"/>
      <c r="B652" s="24"/>
      <c r="C652" s="57"/>
      <c r="D652" s="57"/>
      <c r="E652" s="57"/>
      <c r="F652" s="57"/>
      <c r="G652" s="57"/>
      <c r="H652" s="57"/>
      <c r="I652" s="57"/>
      <c r="J652" s="57"/>
      <c r="K652" s="57"/>
      <c r="L652" s="57"/>
      <c r="M652" s="57"/>
      <c r="N652" s="57"/>
      <c r="O652" s="57"/>
      <c r="P652" s="57"/>
      <c r="Q652" s="57"/>
      <c r="R652" s="57"/>
      <c r="S652" s="57"/>
      <c r="T652" s="57"/>
      <c r="U652" s="77"/>
      <c r="V652" s="24"/>
      <c r="Y652" s="24"/>
      <c r="Z652" s="24"/>
      <c r="AA652" s="24"/>
      <c r="AB652" s="24"/>
      <c r="AC652" s="24"/>
    </row>
    <row r="653" spans="1:29" s="169" customFormat="1">
      <c r="A653" s="24"/>
      <c r="B653" s="24"/>
      <c r="C653" s="57"/>
      <c r="D653" s="57"/>
      <c r="E653" s="57"/>
      <c r="F653" s="57"/>
      <c r="G653" s="57"/>
      <c r="H653" s="57"/>
      <c r="I653" s="57"/>
      <c r="J653" s="57"/>
      <c r="K653" s="57"/>
      <c r="L653" s="57"/>
      <c r="M653" s="57"/>
      <c r="N653" s="57"/>
      <c r="O653" s="57"/>
      <c r="P653" s="57"/>
      <c r="Q653" s="57"/>
      <c r="R653" s="57"/>
      <c r="S653" s="57"/>
      <c r="T653" s="57"/>
      <c r="U653" s="77"/>
      <c r="V653" s="24"/>
      <c r="Y653" s="24"/>
      <c r="Z653" s="24"/>
      <c r="AA653" s="24"/>
      <c r="AB653" s="24"/>
      <c r="AC653" s="24"/>
    </row>
    <row r="654" spans="1:29" s="169" customFormat="1">
      <c r="A654" s="24"/>
      <c r="B654" s="24"/>
      <c r="C654" s="57"/>
      <c r="D654" s="57"/>
      <c r="E654" s="57"/>
      <c r="F654" s="57"/>
      <c r="G654" s="57"/>
      <c r="H654" s="57"/>
      <c r="I654" s="57"/>
      <c r="J654" s="57"/>
      <c r="K654" s="57"/>
      <c r="L654" s="57"/>
      <c r="M654" s="57"/>
      <c r="N654" s="57"/>
      <c r="O654" s="57"/>
      <c r="P654" s="57"/>
      <c r="Q654" s="57"/>
      <c r="R654" s="57"/>
      <c r="S654" s="57"/>
      <c r="T654" s="57"/>
      <c r="U654" s="77"/>
      <c r="V654" s="24"/>
      <c r="Y654" s="24"/>
      <c r="Z654" s="24"/>
      <c r="AA654" s="24"/>
      <c r="AB654" s="24"/>
      <c r="AC654" s="24"/>
    </row>
    <row r="655" spans="1:29" s="169" customFormat="1">
      <c r="A655" s="24"/>
      <c r="B655" s="24"/>
      <c r="C655" s="57"/>
      <c r="D655" s="57"/>
      <c r="E655" s="57"/>
      <c r="F655" s="57"/>
      <c r="G655" s="57"/>
      <c r="H655" s="57"/>
      <c r="I655" s="57"/>
      <c r="J655" s="57"/>
      <c r="K655" s="57"/>
      <c r="L655" s="57"/>
      <c r="M655" s="57"/>
      <c r="N655" s="57"/>
      <c r="O655" s="57"/>
      <c r="P655" s="57"/>
      <c r="Q655" s="57"/>
      <c r="R655" s="57"/>
      <c r="S655" s="57"/>
      <c r="T655" s="57"/>
      <c r="U655" s="77"/>
      <c r="V655" s="24"/>
      <c r="Y655" s="24"/>
      <c r="Z655" s="24"/>
      <c r="AA655" s="24"/>
      <c r="AB655" s="24"/>
      <c r="AC655" s="24"/>
    </row>
    <row r="656" spans="1:29" s="169" customFormat="1">
      <c r="A656" s="24"/>
      <c r="B656" s="24"/>
      <c r="C656" s="57"/>
      <c r="D656" s="57"/>
      <c r="E656" s="57"/>
      <c r="F656" s="57"/>
      <c r="G656" s="57"/>
      <c r="H656" s="57"/>
      <c r="I656" s="57"/>
      <c r="J656" s="57"/>
      <c r="K656" s="57"/>
      <c r="L656" s="57"/>
      <c r="M656" s="57"/>
      <c r="N656" s="57"/>
      <c r="O656" s="57"/>
      <c r="P656" s="57"/>
      <c r="Q656" s="57"/>
      <c r="R656" s="57"/>
      <c r="S656" s="57"/>
      <c r="T656" s="57"/>
      <c r="U656" s="77"/>
      <c r="V656" s="24"/>
      <c r="Y656" s="24"/>
      <c r="Z656" s="24"/>
      <c r="AA656" s="24"/>
      <c r="AB656" s="24"/>
      <c r="AC656" s="24"/>
    </row>
    <row r="657" spans="1:29" s="169" customFormat="1">
      <c r="A657" s="24"/>
      <c r="B657" s="24"/>
      <c r="C657" s="57"/>
      <c r="D657" s="57"/>
      <c r="E657" s="57"/>
      <c r="F657" s="57"/>
      <c r="G657" s="57"/>
      <c r="H657" s="57"/>
      <c r="I657" s="57"/>
      <c r="J657" s="57"/>
      <c r="K657" s="57"/>
      <c r="L657" s="57"/>
      <c r="M657" s="57"/>
      <c r="N657" s="57"/>
      <c r="O657" s="57"/>
      <c r="P657" s="57"/>
      <c r="Q657" s="57"/>
      <c r="R657" s="57"/>
      <c r="S657" s="57"/>
      <c r="T657" s="57"/>
      <c r="U657" s="77"/>
      <c r="V657" s="24"/>
      <c r="Y657" s="24"/>
      <c r="Z657" s="24"/>
      <c r="AA657" s="24"/>
      <c r="AB657" s="24"/>
      <c r="AC657" s="24"/>
    </row>
    <row r="658" spans="1:29" s="169" customFormat="1">
      <c r="A658" s="24"/>
      <c r="B658" s="24"/>
      <c r="C658" s="57"/>
      <c r="D658" s="57"/>
      <c r="E658" s="57"/>
      <c r="F658" s="57"/>
      <c r="G658" s="57"/>
      <c r="H658" s="57"/>
      <c r="I658" s="57"/>
      <c r="J658" s="57"/>
      <c r="K658" s="57"/>
      <c r="L658" s="57"/>
      <c r="M658" s="57"/>
      <c r="N658" s="57"/>
      <c r="O658" s="57"/>
      <c r="P658" s="57"/>
      <c r="Q658" s="57"/>
      <c r="R658" s="57"/>
      <c r="S658" s="57"/>
      <c r="T658" s="57"/>
      <c r="U658" s="77"/>
      <c r="V658" s="24"/>
      <c r="Y658" s="24"/>
      <c r="Z658" s="24"/>
      <c r="AA658" s="24"/>
      <c r="AB658" s="24"/>
      <c r="AC658" s="24"/>
    </row>
    <row r="659" spans="1:29" s="169" customFormat="1">
      <c r="A659" s="24"/>
      <c r="B659" s="24"/>
      <c r="C659" s="57"/>
      <c r="D659" s="57"/>
      <c r="E659" s="57"/>
      <c r="F659" s="57"/>
      <c r="G659" s="57"/>
      <c r="H659" s="57"/>
      <c r="I659" s="57"/>
      <c r="J659" s="57"/>
      <c r="K659" s="57"/>
      <c r="L659" s="57"/>
      <c r="M659" s="57"/>
      <c r="N659" s="57"/>
      <c r="O659" s="57"/>
      <c r="P659" s="57"/>
      <c r="Q659" s="57"/>
      <c r="R659" s="57"/>
      <c r="S659" s="57"/>
      <c r="T659" s="57"/>
      <c r="U659" s="77"/>
      <c r="V659" s="24"/>
      <c r="Y659" s="24"/>
      <c r="Z659" s="24"/>
      <c r="AA659" s="24"/>
      <c r="AB659" s="24"/>
      <c r="AC659" s="24"/>
    </row>
    <row r="660" spans="1:29" s="169" customFormat="1">
      <c r="A660" s="24"/>
      <c r="B660" s="24"/>
      <c r="C660" s="57"/>
      <c r="D660" s="57"/>
      <c r="E660" s="57"/>
      <c r="F660" s="57"/>
      <c r="G660" s="57"/>
      <c r="H660" s="57"/>
      <c r="I660" s="57"/>
      <c r="J660" s="57"/>
      <c r="K660" s="57"/>
      <c r="L660" s="57"/>
      <c r="M660" s="57"/>
      <c r="N660" s="57"/>
      <c r="O660" s="57"/>
      <c r="P660" s="57"/>
      <c r="Q660" s="57"/>
      <c r="R660" s="57"/>
      <c r="S660" s="57"/>
      <c r="T660" s="57"/>
      <c r="U660" s="77"/>
      <c r="V660" s="24"/>
      <c r="Y660" s="24"/>
      <c r="Z660" s="24"/>
      <c r="AA660" s="24"/>
      <c r="AB660" s="24"/>
      <c r="AC660" s="24"/>
    </row>
    <row r="661" spans="1:29" s="169" customFormat="1">
      <c r="A661" s="24"/>
      <c r="B661" s="24"/>
      <c r="C661" s="57"/>
      <c r="D661" s="57"/>
      <c r="E661" s="57"/>
      <c r="F661" s="57"/>
      <c r="G661" s="57"/>
      <c r="H661" s="57"/>
      <c r="I661" s="57"/>
      <c r="J661" s="57"/>
      <c r="K661" s="57"/>
      <c r="L661" s="57"/>
      <c r="M661" s="57"/>
      <c r="N661" s="57"/>
      <c r="O661" s="57"/>
      <c r="P661" s="57"/>
      <c r="Q661" s="57"/>
      <c r="R661" s="57"/>
      <c r="S661" s="57"/>
      <c r="T661" s="57"/>
      <c r="U661" s="77"/>
      <c r="V661" s="24"/>
      <c r="Y661" s="24"/>
      <c r="Z661" s="24"/>
      <c r="AA661" s="24"/>
      <c r="AB661" s="24"/>
      <c r="AC661" s="24"/>
    </row>
    <row r="662" spans="1:29" s="169" customFormat="1">
      <c r="A662" s="24"/>
      <c r="B662" s="24"/>
      <c r="C662" s="57"/>
      <c r="D662" s="57"/>
      <c r="E662" s="57"/>
      <c r="F662" s="57"/>
      <c r="G662" s="57"/>
      <c r="H662" s="57"/>
      <c r="I662" s="57"/>
      <c r="J662" s="57"/>
      <c r="K662" s="57"/>
      <c r="L662" s="57"/>
      <c r="M662" s="57"/>
      <c r="N662" s="57"/>
      <c r="O662" s="57"/>
      <c r="P662" s="57"/>
      <c r="Q662" s="57"/>
      <c r="R662" s="57"/>
      <c r="S662" s="57"/>
      <c r="T662" s="57"/>
      <c r="U662" s="77"/>
      <c r="V662" s="24"/>
      <c r="Y662" s="24"/>
      <c r="Z662" s="24"/>
      <c r="AA662" s="24"/>
      <c r="AB662" s="24"/>
      <c r="AC662" s="24"/>
    </row>
    <row r="663" spans="1:29" s="169" customFormat="1">
      <c r="A663" s="24"/>
      <c r="B663" s="24"/>
      <c r="C663" s="57"/>
      <c r="D663" s="57"/>
      <c r="E663" s="57"/>
      <c r="F663" s="57"/>
      <c r="G663" s="57"/>
      <c r="H663" s="57"/>
      <c r="I663" s="57"/>
      <c r="J663" s="57"/>
      <c r="K663" s="57"/>
      <c r="L663" s="57"/>
      <c r="M663" s="57"/>
      <c r="N663" s="57"/>
      <c r="O663" s="57"/>
      <c r="P663" s="57"/>
      <c r="Q663" s="57"/>
      <c r="R663" s="57"/>
      <c r="S663" s="57"/>
      <c r="T663" s="57"/>
      <c r="U663" s="77"/>
      <c r="V663" s="24"/>
      <c r="Y663" s="24"/>
      <c r="Z663" s="24"/>
      <c r="AA663" s="24"/>
      <c r="AB663" s="24"/>
      <c r="AC663" s="24"/>
    </row>
    <row r="664" spans="1:29" s="169" customFormat="1">
      <c r="A664" s="24"/>
      <c r="B664" s="24"/>
      <c r="C664" s="57"/>
      <c r="D664" s="57"/>
      <c r="E664" s="57"/>
      <c r="F664" s="57"/>
      <c r="G664" s="57"/>
      <c r="H664" s="57"/>
      <c r="I664" s="57"/>
      <c r="J664" s="57"/>
      <c r="K664" s="57"/>
      <c r="L664" s="57"/>
      <c r="M664" s="57"/>
      <c r="N664" s="57"/>
      <c r="O664" s="57"/>
      <c r="P664" s="57"/>
      <c r="Q664" s="57"/>
      <c r="R664" s="57"/>
      <c r="S664" s="57"/>
      <c r="T664" s="57"/>
      <c r="U664" s="77"/>
      <c r="V664" s="24"/>
      <c r="Y664" s="24"/>
      <c r="Z664" s="24"/>
      <c r="AA664" s="24"/>
      <c r="AB664" s="24"/>
      <c r="AC664" s="24"/>
    </row>
    <row r="665" spans="1:29" s="169" customFormat="1">
      <c r="A665" s="24"/>
      <c r="B665" s="24"/>
      <c r="C665" s="57"/>
      <c r="D665" s="57"/>
      <c r="E665" s="57"/>
      <c r="F665" s="57"/>
      <c r="G665" s="57"/>
      <c r="H665" s="57"/>
      <c r="I665" s="57"/>
      <c r="J665" s="57"/>
      <c r="K665" s="57"/>
      <c r="L665" s="57"/>
      <c r="M665" s="57"/>
      <c r="N665" s="57"/>
      <c r="O665" s="57"/>
      <c r="P665" s="57"/>
      <c r="Q665" s="57"/>
      <c r="R665" s="57"/>
      <c r="S665" s="57"/>
      <c r="T665" s="57"/>
      <c r="U665" s="77"/>
      <c r="V665" s="24"/>
      <c r="Y665" s="24"/>
      <c r="Z665" s="24"/>
      <c r="AA665" s="24"/>
      <c r="AB665" s="24"/>
      <c r="AC665" s="24"/>
    </row>
    <row r="666" spans="1:29" s="169" customFormat="1">
      <c r="A666" s="24"/>
      <c r="B666" s="24"/>
      <c r="C666" s="57"/>
      <c r="D666" s="57"/>
      <c r="E666" s="57"/>
      <c r="F666" s="57"/>
      <c r="G666" s="57"/>
      <c r="H666" s="57"/>
      <c r="I666" s="57"/>
      <c r="J666" s="57"/>
      <c r="K666" s="57"/>
      <c r="L666" s="57"/>
      <c r="M666" s="57"/>
      <c r="N666" s="57"/>
      <c r="O666" s="57"/>
      <c r="P666" s="57"/>
      <c r="Q666" s="57"/>
      <c r="R666" s="57"/>
      <c r="S666" s="57"/>
      <c r="T666" s="57"/>
      <c r="U666" s="77"/>
      <c r="V666" s="24"/>
      <c r="Y666" s="24"/>
      <c r="Z666" s="24"/>
      <c r="AA666" s="24"/>
      <c r="AB666" s="24"/>
      <c r="AC666" s="24"/>
    </row>
    <row r="667" spans="1:29" s="169" customFormat="1">
      <c r="A667" s="24"/>
      <c r="B667" s="24"/>
      <c r="C667" s="57"/>
      <c r="D667" s="57"/>
      <c r="E667" s="57"/>
      <c r="F667" s="57"/>
      <c r="G667" s="57"/>
      <c r="H667" s="57"/>
      <c r="I667" s="57"/>
      <c r="J667" s="57"/>
      <c r="K667" s="57"/>
      <c r="L667" s="57"/>
      <c r="M667" s="57"/>
      <c r="N667" s="57"/>
      <c r="O667" s="57"/>
      <c r="P667" s="57"/>
      <c r="Q667" s="57"/>
      <c r="R667" s="57"/>
      <c r="S667" s="57"/>
      <c r="T667" s="57"/>
      <c r="U667" s="77"/>
      <c r="V667" s="24"/>
      <c r="Y667" s="24"/>
      <c r="Z667" s="24"/>
      <c r="AA667" s="24"/>
      <c r="AB667" s="24"/>
      <c r="AC667" s="24"/>
    </row>
    <row r="668" spans="1:29" s="169" customFormat="1">
      <c r="A668" s="24"/>
      <c r="B668" s="24"/>
      <c r="C668" s="57"/>
      <c r="D668" s="57"/>
      <c r="E668" s="57"/>
      <c r="F668" s="57"/>
      <c r="G668" s="57"/>
      <c r="H668" s="57"/>
      <c r="I668" s="57"/>
      <c r="J668" s="57"/>
      <c r="K668" s="57"/>
      <c r="L668" s="57"/>
      <c r="M668" s="57"/>
      <c r="N668" s="57"/>
      <c r="O668" s="57"/>
      <c r="P668" s="57"/>
      <c r="Q668" s="57"/>
      <c r="R668" s="57"/>
      <c r="S668" s="57"/>
      <c r="T668" s="57"/>
      <c r="U668" s="77"/>
      <c r="V668" s="24"/>
      <c r="Y668" s="24"/>
      <c r="Z668" s="24"/>
      <c r="AA668" s="24"/>
      <c r="AB668" s="24"/>
      <c r="AC668" s="24"/>
    </row>
    <row r="669" spans="1:29" s="169" customFormat="1">
      <c r="A669" s="24"/>
      <c r="B669" s="24"/>
      <c r="C669" s="57"/>
      <c r="D669" s="57"/>
      <c r="E669" s="57"/>
      <c r="F669" s="57"/>
      <c r="G669" s="57"/>
      <c r="H669" s="57"/>
      <c r="I669" s="57"/>
      <c r="J669" s="57"/>
      <c r="K669" s="57"/>
      <c r="L669" s="57"/>
      <c r="M669" s="57"/>
      <c r="N669" s="57"/>
      <c r="O669" s="57"/>
      <c r="P669" s="57"/>
      <c r="Q669" s="57"/>
      <c r="R669" s="57"/>
      <c r="S669" s="57"/>
      <c r="T669" s="57"/>
      <c r="U669" s="77"/>
      <c r="V669" s="24"/>
      <c r="Y669" s="24"/>
      <c r="Z669" s="24"/>
      <c r="AA669" s="24"/>
      <c r="AB669" s="24"/>
      <c r="AC669" s="24"/>
    </row>
    <row r="670" spans="1:29" s="169" customFormat="1">
      <c r="A670" s="24"/>
      <c r="B670" s="24"/>
      <c r="C670" s="57"/>
      <c r="D670" s="57"/>
      <c r="E670" s="57"/>
      <c r="F670" s="57"/>
      <c r="G670" s="57"/>
      <c r="H670" s="57"/>
      <c r="I670" s="57"/>
      <c r="J670" s="57"/>
      <c r="K670" s="57"/>
      <c r="L670" s="57"/>
      <c r="M670" s="57"/>
      <c r="N670" s="57"/>
      <c r="O670" s="57"/>
      <c r="P670" s="57"/>
      <c r="Q670" s="57"/>
      <c r="R670" s="57"/>
      <c r="S670" s="57"/>
      <c r="T670" s="57"/>
      <c r="U670" s="77"/>
      <c r="V670" s="24"/>
      <c r="Y670" s="24"/>
      <c r="Z670" s="24"/>
      <c r="AA670" s="24"/>
      <c r="AB670" s="24"/>
      <c r="AC670" s="24"/>
    </row>
    <row r="671" spans="1:29" s="169" customFormat="1">
      <c r="A671" s="24"/>
      <c r="B671" s="24"/>
      <c r="C671" s="57"/>
      <c r="D671" s="57"/>
      <c r="E671" s="57"/>
      <c r="F671" s="57"/>
      <c r="G671" s="57"/>
      <c r="H671" s="57"/>
      <c r="I671" s="57"/>
      <c r="J671" s="57"/>
      <c r="K671" s="57"/>
      <c r="L671" s="57"/>
      <c r="M671" s="57"/>
      <c r="N671" s="57"/>
      <c r="O671" s="57"/>
      <c r="P671" s="57"/>
      <c r="Q671" s="57"/>
      <c r="R671" s="57"/>
      <c r="S671" s="57"/>
      <c r="T671" s="57"/>
      <c r="U671" s="77"/>
      <c r="V671" s="24"/>
      <c r="Y671" s="24"/>
      <c r="Z671" s="24"/>
      <c r="AA671" s="24"/>
      <c r="AB671" s="24"/>
      <c r="AC671" s="24"/>
    </row>
    <row r="672" spans="1:29" s="169" customFormat="1">
      <c r="A672" s="24"/>
      <c r="B672" s="24"/>
      <c r="C672" s="57"/>
      <c r="D672" s="57"/>
      <c r="E672" s="57"/>
      <c r="F672" s="57"/>
      <c r="G672" s="57"/>
      <c r="H672" s="57"/>
      <c r="I672" s="57"/>
      <c r="J672" s="57"/>
      <c r="K672" s="57"/>
      <c r="L672" s="57"/>
      <c r="M672" s="57"/>
      <c r="N672" s="57"/>
      <c r="O672" s="57"/>
      <c r="P672" s="57"/>
      <c r="Q672" s="57"/>
      <c r="R672" s="57"/>
      <c r="S672" s="57"/>
      <c r="T672" s="57"/>
      <c r="U672" s="77"/>
      <c r="V672" s="24"/>
      <c r="Y672" s="24"/>
      <c r="Z672" s="24"/>
      <c r="AA672" s="24"/>
      <c r="AB672" s="24"/>
      <c r="AC672" s="24"/>
    </row>
    <row r="673" spans="1:29" s="169" customFormat="1">
      <c r="A673" s="24"/>
      <c r="B673" s="24"/>
      <c r="C673" s="57"/>
      <c r="D673" s="57"/>
      <c r="E673" s="57"/>
      <c r="F673" s="57"/>
      <c r="G673" s="57"/>
      <c r="H673" s="57"/>
      <c r="I673" s="57"/>
      <c r="J673" s="57"/>
      <c r="K673" s="57"/>
      <c r="L673" s="57"/>
      <c r="M673" s="57"/>
      <c r="N673" s="57"/>
      <c r="O673" s="57"/>
      <c r="P673" s="57"/>
      <c r="Q673" s="57"/>
      <c r="R673" s="57"/>
      <c r="S673" s="57"/>
      <c r="T673" s="57"/>
      <c r="U673" s="77"/>
      <c r="V673" s="24"/>
      <c r="Y673" s="24"/>
      <c r="Z673" s="24"/>
      <c r="AA673" s="24"/>
      <c r="AB673" s="24"/>
      <c r="AC673" s="24"/>
    </row>
    <row r="674" spans="1:29" s="169" customFormat="1">
      <c r="A674" s="24"/>
      <c r="B674" s="24"/>
      <c r="C674" s="57"/>
      <c r="D674" s="57"/>
      <c r="E674" s="57"/>
      <c r="F674" s="57"/>
      <c r="G674" s="57"/>
      <c r="H674" s="57"/>
      <c r="I674" s="57"/>
      <c r="J674" s="57"/>
      <c r="K674" s="57"/>
      <c r="L674" s="57"/>
      <c r="M674" s="57"/>
      <c r="N674" s="57"/>
      <c r="O674" s="57"/>
      <c r="P674" s="57"/>
      <c r="Q674" s="57"/>
      <c r="R674" s="57"/>
      <c r="S674" s="57"/>
      <c r="T674" s="57"/>
      <c r="U674" s="77"/>
      <c r="V674" s="24"/>
      <c r="Y674" s="24"/>
      <c r="Z674" s="24"/>
      <c r="AA674" s="24"/>
      <c r="AB674" s="24"/>
      <c r="AC674" s="24"/>
    </row>
    <row r="675" spans="1:29" s="169" customFormat="1">
      <c r="A675" s="24"/>
      <c r="B675" s="24"/>
      <c r="C675" s="57"/>
      <c r="D675" s="57"/>
      <c r="E675" s="57"/>
      <c r="F675" s="57"/>
      <c r="G675" s="57"/>
      <c r="H675" s="57"/>
      <c r="I675" s="57"/>
      <c r="J675" s="57"/>
      <c r="K675" s="57"/>
      <c r="L675" s="57"/>
      <c r="M675" s="57"/>
      <c r="N675" s="57"/>
      <c r="O675" s="57"/>
      <c r="P675" s="57"/>
      <c r="Q675" s="57"/>
      <c r="R675" s="57"/>
      <c r="S675" s="57"/>
      <c r="T675" s="57"/>
      <c r="U675" s="77"/>
      <c r="V675" s="24"/>
      <c r="Y675" s="24"/>
      <c r="Z675" s="24"/>
      <c r="AA675" s="24"/>
      <c r="AB675" s="24"/>
      <c r="AC675" s="24"/>
    </row>
    <row r="676" spans="1:29" s="169" customFormat="1">
      <c r="A676" s="24"/>
      <c r="B676" s="24"/>
      <c r="C676" s="57"/>
      <c r="D676" s="57"/>
      <c r="E676" s="57"/>
      <c r="F676" s="57"/>
      <c r="G676" s="57"/>
      <c r="H676" s="57"/>
      <c r="I676" s="57"/>
      <c r="J676" s="57"/>
      <c r="K676" s="57"/>
      <c r="L676" s="57"/>
      <c r="M676" s="57"/>
      <c r="N676" s="57"/>
      <c r="O676" s="57"/>
      <c r="P676" s="57"/>
      <c r="Q676" s="57"/>
      <c r="R676" s="57"/>
      <c r="S676" s="57"/>
      <c r="T676" s="57"/>
      <c r="U676" s="77"/>
      <c r="V676" s="24"/>
      <c r="Y676" s="24"/>
      <c r="Z676" s="24"/>
      <c r="AA676" s="24"/>
      <c r="AB676" s="24"/>
      <c r="AC676" s="24"/>
    </row>
    <row r="677" spans="1:29" s="169" customFormat="1">
      <c r="A677" s="24"/>
      <c r="B677" s="24"/>
      <c r="C677" s="57"/>
      <c r="D677" s="57"/>
      <c r="E677" s="57"/>
      <c r="F677" s="57"/>
      <c r="G677" s="57"/>
      <c r="H677" s="57"/>
      <c r="I677" s="57"/>
      <c r="J677" s="57"/>
      <c r="K677" s="57"/>
      <c r="L677" s="57"/>
      <c r="M677" s="57"/>
      <c r="N677" s="57"/>
      <c r="O677" s="57"/>
      <c r="P677" s="57"/>
      <c r="Q677" s="57"/>
      <c r="R677" s="57"/>
      <c r="S677" s="57"/>
      <c r="T677" s="57"/>
      <c r="U677" s="77"/>
      <c r="V677" s="24"/>
      <c r="Y677" s="24"/>
      <c r="Z677" s="24"/>
      <c r="AA677" s="24"/>
      <c r="AB677" s="24"/>
      <c r="AC677" s="24"/>
    </row>
    <row r="678" spans="1:29" s="169" customFormat="1">
      <c r="A678" s="24"/>
      <c r="B678" s="24"/>
      <c r="C678" s="57"/>
      <c r="D678" s="57"/>
      <c r="E678" s="57"/>
      <c r="F678" s="57"/>
      <c r="G678" s="57"/>
      <c r="H678" s="57"/>
      <c r="I678" s="57"/>
      <c r="J678" s="57"/>
      <c r="K678" s="57"/>
      <c r="L678" s="57"/>
      <c r="M678" s="57"/>
      <c r="N678" s="57"/>
      <c r="O678" s="57"/>
      <c r="P678" s="57"/>
      <c r="Q678" s="57"/>
      <c r="R678" s="57"/>
      <c r="S678" s="57"/>
      <c r="T678" s="57"/>
      <c r="U678" s="77"/>
      <c r="V678" s="24"/>
      <c r="Y678" s="24"/>
      <c r="Z678" s="24"/>
      <c r="AA678" s="24"/>
      <c r="AB678" s="24"/>
      <c r="AC678" s="24"/>
    </row>
    <row r="679" spans="1:29" s="169" customFormat="1">
      <c r="A679" s="24"/>
      <c r="B679" s="24"/>
      <c r="C679" s="57"/>
      <c r="D679" s="57"/>
      <c r="E679" s="57"/>
      <c r="F679" s="57"/>
      <c r="G679" s="57"/>
      <c r="H679" s="57"/>
      <c r="I679" s="57"/>
      <c r="J679" s="57"/>
      <c r="K679" s="57"/>
      <c r="L679" s="57"/>
      <c r="M679" s="57"/>
      <c r="N679" s="57"/>
      <c r="O679" s="57"/>
      <c r="P679" s="57"/>
      <c r="Q679" s="57"/>
      <c r="R679" s="57"/>
      <c r="S679" s="57"/>
      <c r="T679" s="57"/>
      <c r="U679" s="77"/>
      <c r="V679" s="24"/>
      <c r="Y679" s="24"/>
      <c r="Z679" s="24"/>
      <c r="AA679" s="24"/>
      <c r="AB679" s="24"/>
      <c r="AC679" s="24"/>
    </row>
    <row r="680" spans="1:29" s="169" customFormat="1">
      <c r="A680" s="24"/>
      <c r="B680" s="24"/>
      <c r="C680" s="57"/>
      <c r="D680" s="57"/>
      <c r="E680" s="57"/>
      <c r="F680" s="57"/>
      <c r="G680" s="57"/>
      <c r="H680" s="57"/>
      <c r="I680" s="57"/>
      <c r="J680" s="57"/>
      <c r="K680" s="57"/>
      <c r="L680" s="57"/>
      <c r="M680" s="57"/>
      <c r="N680" s="57"/>
      <c r="O680" s="57"/>
      <c r="P680" s="57"/>
      <c r="Q680" s="57"/>
      <c r="R680" s="57"/>
      <c r="S680" s="57"/>
      <c r="T680" s="57"/>
      <c r="U680" s="77"/>
      <c r="V680" s="24"/>
      <c r="Y680" s="24"/>
      <c r="Z680" s="24"/>
      <c r="AA680" s="24"/>
      <c r="AB680" s="24"/>
      <c r="AC680" s="24"/>
    </row>
    <row r="681" spans="1:29" s="169" customFormat="1">
      <c r="A681" s="24"/>
      <c r="B681" s="24"/>
      <c r="C681" s="57"/>
      <c r="D681" s="57"/>
      <c r="E681" s="57"/>
      <c r="F681" s="57"/>
      <c r="G681" s="57"/>
      <c r="H681" s="57"/>
      <c r="I681" s="57"/>
      <c r="J681" s="57"/>
      <c r="K681" s="57"/>
      <c r="L681" s="57"/>
      <c r="M681" s="57"/>
      <c r="N681" s="57"/>
      <c r="O681" s="57"/>
      <c r="P681" s="57"/>
      <c r="Q681" s="57"/>
      <c r="R681" s="57"/>
      <c r="S681" s="57"/>
      <c r="T681" s="57"/>
      <c r="U681" s="77"/>
      <c r="V681" s="24"/>
      <c r="Y681" s="24"/>
      <c r="Z681" s="24"/>
      <c r="AA681" s="24"/>
      <c r="AB681" s="24"/>
      <c r="AC681" s="24"/>
    </row>
    <row r="682" spans="1:29" s="169" customFormat="1">
      <c r="A682" s="24"/>
      <c r="B682" s="24"/>
      <c r="C682" s="57"/>
      <c r="D682" s="57"/>
      <c r="E682" s="57"/>
      <c r="F682" s="57"/>
      <c r="G682" s="57"/>
      <c r="H682" s="57"/>
      <c r="I682" s="57"/>
      <c r="J682" s="57"/>
      <c r="K682" s="57"/>
      <c r="L682" s="57"/>
      <c r="M682" s="57"/>
      <c r="N682" s="57"/>
      <c r="O682" s="57"/>
      <c r="P682" s="57"/>
      <c r="Q682" s="57"/>
      <c r="R682" s="57"/>
      <c r="S682" s="57"/>
      <c r="T682" s="57"/>
      <c r="U682" s="77"/>
      <c r="V682" s="24"/>
      <c r="Y682" s="24"/>
      <c r="Z682" s="24"/>
      <c r="AA682" s="24"/>
      <c r="AB682" s="24"/>
      <c r="AC682" s="24"/>
    </row>
    <row r="683" spans="1:29" s="169" customFormat="1">
      <c r="A683" s="24"/>
      <c r="B683" s="24"/>
      <c r="C683" s="57"/>
      <c r="D683" s="57"/>
      <c r="E683" s="57"/>
      <c r="F683" s="57"/>
      <c r="G683" s="57"/>
      <c r="H683" s="57"/>
      <c r="I683" s="57"/>
      <c r="J683" s="57"/>
      <c r="K683" s="57"/>
      <c r="L683" s="57"/>
      <c r="M683" s="57"/>
      <c r="N683" s="57"/>
      <c r="O683" s="57"/>
      <c r="P683" s="57"/>
      <c r="Q683" s="57"/>
      <c r="R683" s="57"/>
      <c r="S683" s="57"/>
      <c r="T683" s="57"/>
      <c r="U683" s="77"/>
      <c r="V683" s="24"/>
      <c r="Y683" s="24"/>
      <c r="Z683" s="24"/>
      <c r="AA683" s="24"/>
      <c r="AB683" s="24"/>
      <c r="AC683" s="24"/>
    </row>
    <row r="684" spans="1:29" s="169" customFormat="1">
      <c r="A684" s="24"/>
      <c r="B684" s="24"/>
      <c r="C684" s="57"/>
      <c r="D684" s="57"/>
      <c r="E684" s="57"/>
      <c r="F684" s="57"/>
      <c r="G684" s="57"/>
      <c r="H684" s="57"/>
      <c r="I684" s="57"/>
      <c r="J684" s="57"/>
      <c r="K684" s="57"/>
      <c r="L684" s="57"/>
      <c r="M684" s="57"/>
      <c r="N684" s="57"/>
      <c r="O684" s="57"/>
      <c r="P684" s="57"/>
      <c r="Q684" s="57"/>
      <c r="R684" s="57"/>
      <c r="S684" s="57"/>
      <c r="T684" s="57"/>
      <c r="U684" s="77"/>
      <c r="V684" s="24"/>
      <c r="Y684" s="24"/>
      <c r="Z684" s="24"/>
      <c r="AA684" s="24"/>
      <c r="AB684" s="24"/>
      <c r="AC684" s="24"/>
    </row>
    <row r="685" spans="1:29" s="169" customFormat="1">
      <c r="A685" s="24"/>
      <c r="B685" s="24"/>
      <c r="C685" s="57"/>
      <c r="D685" s="57"/>
      <c r="E685" s="57"/>
      <c r="F685" s="57"/>
      <c r="G685" s="57"/>
      <c r="H685" s="57"/>
      <c r="I685" s="57"/>
      <c r="J685" s="57"/>
      <c r="K685" s="57"/>
      <c r="L685" s="57"/>
      <c r="M685" s="57"/>
      <c r="N685" s="57"/>
      <c r="O685" s="57"/>
      <c r="P685" s="57"/>
      <c r="Q685" s="57"/>
      <c r="R685" s="57"/>
      <c r="S685" s="57"/>
      <c r="T685" s="57"/>
      <c r="U685" s="77"/>
      <c r="V685" s="24"/>
      <c r="Y685" s="24"/>
      <c r="Z685" s="24"/>
      <c r="AA685" s="24"/>
      <c r="AB685" s="24"/>
      <c r="AC685" s="24"/>
    </row>
    <row r="686" spans="1:29" s="169" customFormat="1">
      <c r="A686" s="24"/>
      <c r="B686" s="24"/>
      <c r="C686" s="57"/>
      <c r="D686" s="57"/>
      <c r="E686" s="57"/>
      <c r="F686" s="57"/>
      <c r="G686" s="57"/>
      <c r="H686" s="57"/>
      <c r="I686" s="57"/>
      <c r="J686" s="57"/>
      <c r="K686" s="57"/>
      <c r="L686" s="57"/>
      <c r="M686" s="57"/>
      <c r="N686" s="57"/>
      <c r="O686" s="57"/>
      <c r="P686" s="57"/>
      <c r="Q686" s="57"/>
      <c r="R686" s="57"/>
      <c r="S686" s="57"/>
      <c r="T686" s="57"/>
      <c r="U686" s="77"/>
      <c r="V686" s="24"/>
      <c r="Y686" s="24"/>
      <c r="Z686" s="24"/>
      <c r="AA686" s="24"/>
      <c r="AB686" s="24"/>
      <c r="AC686" s="24"/>
    </row>
    <row r="687" spans="1:29" s="169" customFormat="1">
      <c r="A687" s="24"/>
      <c r="B687" s="24"/>
      <c r="C687" s="57"/>
      <c r="D687" s="57"/>
      <c r="E687" s="57"/>
      <c r="F687" s="57"/>
      <c r="G687" s="57"/>
      <c r="H687" s="57"/>
      <c r="I687" s="57"/>
      <c r="J687" s="57"/>
      <c r="K687" s="57"/>
      <c r="L687" s="57"/>
      <c r="M687" s="57"/>
      <c r="N687" s="57"/>
      <c r="O687" s="57"/>
      <c r="P687" s="57"/>
      <c r="Q687" s="57"/>
      <c r="R687" s="57"/>
      <c r="S687" s="57"/>
      <c r="T687" s="57"/>
      <c r="U687" s="77"/>
      <c r="V687" s="24"/>
      <c r="Y687" s="24"/>
      <c r="Z687" s="24"/>
      <c r="AA687" s="24"/>
      <c r="AB687" s="24"/>
      <c r="AC687" s="24"/>
    </row>
    <row r="688" spans="1:29" s="169" customFormat="1">
      <c r="A688" s="24"/>
      <c r="B688" s="24"/>
      <c r="C688" s="57"/>
      <c r="D688" s="57"/>
      <c r="E688" s="57"/>
      <c r="F688" s="57"/>
      <c r="G688" s="57"/>
      <c r="H688" s="57"/>
      <c r="I688" s="57"/>
      <c r="J688" s="57"/>
      <c r="K688" s="57"/>
      <c r="L688" s="57"/>
      <c r="M688" s="57"/>
      <c r="N688" s="57"/>
      <c r="O688" s="57"/>
      <c r="P688" s="57"/>
      <c r="Q688" s="57"/>
      <c r="R688" s="57"/>
      <c r="S688" s="57"/>
      <c r="T688" s="57"/>
      <c r="U688" s="77"/>
      <c r="V688" s="24"/>
      <c r="Y688" s="24"/>
      <c r="Z688" s="24"/>
      <c r="AA688" s="24"/>
      <c r="AB688" s="24"/>
      <c r="AC688" s="24"/>
    </row>
    <row r="689" spans="1:29" s="169" customFormat="1">
      <c r="A689" s="24"/>
      <c r="B689" s="24"/>
      <c r="C689" s="57"/>
      <c r="D689" s="57"/>
      <c r="E689" s="57"/>
      <c r="F689" s="57"/>
      <c r="G689" s="57"/>
      <c r="H689" s="57"/>
      <c r="I689" s="57"/>
      <c r="J689" s="57"/>
      <c r="K689" s="57"/>
      <c r="L689" s="57"/>
      <c r="M689" s="57"/>
      <c r="N689" s="57"/>
      <c r="O689" s="57"/>
      <c r="P689" s="57"/>
      <c r="Q689" s="57"/>
      <c r="R689" s="57"/>
      <c r="S689" s="57"/>
      <c r="T689" s="57"/>
      <c r="U689" s="77"/>
      <c r="V689" s="24"/>
      <c r="Y689" s="24"/>
      <c r="Z689" s="24"/>
      <c r="AA689" s="24"/>
      <c r="AB689" s="24"/>
      <c r="AC689" s="24"/>
    </row>
    <row r="690" spans="1:29" s="169" customFormat="1">
      <c r="A690" s="24"/>
      <c r="B690" s="24"/>
      <c r="C690" s="57"/>
      <c r="D690" s="57"/>
      <c r="E690" s="57"/>
      <c r="F690" s="57"/>
      <c r="G690" s="57"/>
      <c r="H690" s="57"/>
      <c r="I690" s="57"/>
      <c r="J690" s="57"/>
      <c r="K690" s="57"/>
      <c r="L690" s="57"/>
      <c r="M690" s="57"/>
      <c r="N690" s="57"/>
      <c r="O690" s="57"/>
      <c r="P690" s="57"/>
      <c r="Q690" s="57"/>
      <c r="R690" s="57"/>
      <c r="S690" s="57"/>
      <c r="T690" s="57"/>
      <c r="U690" s="77"/>
      <c r="V690" s="24"/>
      <c r="Y690" s="24"/>
      <c r="Z690" s="24"/>
      <c r="AA690" s="24"/>
      <c r="AB690" s="24"/>
      <c r="AC690" s="24"/>
    </row>
    <row r="691" spans="1:29" s="169" customFormat="1">
      <c r="A691" s="24"/>
      <c r="B691" s="24"/>
      <c r="C691" s="57"/>
      <c r="D691" s="57"/>
      <c r="E691" s="57"/>
      <c r="F691" s="57"/>
      <c r="G691" s="57"/>
      <c r="H691" s="57"/>
      <c r="I691" s="57"/>
      <c r="J691" s="57"/>
      <c r="K691" s="57"/>
      <c r="L691" s="57"/>
      <c r="M691" s="57"/>
      <c r="N691" s="57"/>
      <c r="O691" s="57"/>
      <c r="P691" s="57"/>
      <c r="Q691" s="57"/>
      <c r="R691" s="57"/>
      <c r="S691" s="57"/>
      <c r="T691" s="57"/>
      <c r="U691" s="77"/>
      <c r="V691" s="24"/>
      <c r="Y691" s="24"/>
      <c r="Z691" s="24"/>
      <c r="AA691" s="24"/>
      <c r="AB691" s="24"/>
      <c r="AC691" s="24"/>
    </row>
    <row r="692" spans="1:29" s="169" customFormat="1">
      <c r="A692" s="24"/>
      <c r="B692" s="24"/>
      <c r="C692" s="57"/>
      <c r="D692" s="57"/>
      <c r="E692" s="57"/>
      <c r="F692" s="57"/>
      <c r="G692" s="57"/>
      <c r="H692" s="57"/>
      <c r="I692" s="57"/>
      <c r="J692" s="57"/>
      <c r="K692" s="57"/>
      <c r="L692" s="57"/>
      <c r="M692" s="57"/>
      <c r="N692" s="57"/>
      <c r="O692" s="57"/>
      <c r="P692" s="57"/>
      <c r="Q692" s="57"/>
      <c r="R692" s="57"/>
      <c r="S692" s="57"/>
      <c r="T692" s="57"/>
      <c r="U692" s="77"/>
      <c r="V692" s="24"/>
      <c r="Y692" s="24"/>
      <c r="Z692" s="24"/>
      <c r="AA692" s="24"/>
      <c r="AB692" s="24"/>
      <c r="AC692" s="24"/>
    </row>
    <row r="693" spans="1:29" s="169" customFormat="1">
      <c r="A693" s="24"/>
      <c r="B693" s="24"/>
      <c r="C693" s="57"/>
      <c r="D693" s="57"/>
      <c r="E693" s="57"/>
      <c r="F693" s="57"/>
      <c r="G693" s="57"/>
      <c r="H693" s="57"/>
      <c r="I693" s="57"/>
      <c r="J693" s="57"/>
      <c r="K693" s="57"/>
      <c r="L693" s="57"/>
      <c r="M693" s="57"/>
      <c r="N693" s="57"/>
      <c r="O693" s="57"/>
      <c r="P693" s="57"/>
      <c r="Q693" s="57"/>
      <c r="R693" s="57"/>
      <c r="S693" s="57"/>
      <c r="T693" s="57"/>
      <c r="U693" s="77"/>
      <c r="V693" s="24"/>
      <c r="Y693" s="24"/>
      <c r="Z693" s="24"/>
      <c r="AA693" s="24"/>
      <c r="AB693" s="24"/>
      <c r="AC693" s="24"/>
    </row>
    <row r="694" spans="1:29" s="169" customFormat="1">
      <c r="A694" s="24"/>
      <c r="B694" s="24"/>
      <c r="C694" s="57"/>
      <c r="D694" s="57"/>
      <c r="E694" s="57"/>
      <c r="F694" s="57"/>
      <c r="G694" s="57"/>
      <c r="H694" s="57"/>
      <c r="I694" s="57"/>
      <c r="J694" s="57"/>
      <c r="K694" s="57"/>
      <c r="L694" s="57"/>
      <c r="M694" s="57"/>
      <c r="N694" s="57"/>
      <c r="O694" s="57"/>
      <c r="P694" s="57"/>
      <c r="Q694" s="57"/>
      <c r="R694" s="57"/>
      <c r="S694" s="57"/>
      <c r="T694" s="57"/>
      <c r="U694" s="77"/>
      <c r="V694" s="24"/>
      <c r="Y694" s="24"/>
      <c r="Z694" s="24"/>
      <c r="AA694" s="24"/>
      <c r="AB694" s="24"/>
      <c r="AC694" s="24"/>
    </row>
    <row r="695" spans="1:29" s="169" customFormat="1">
      <c r="A695" s="24"/>
      <c r="B695" s="24"/>
      <c r="C695" s="57"/>
      <c r="D695" s="57"/>
      <c r="E695" s="57"/>
      <c r="F695" s="57"/>
      <c r="G695" s="57"/>
      <c r="H695" s="57"/>
      <c r="I695" s="57"/>
      <c r="J695" s="57"/>
      <c r="K695" s="57"/>
      <c r="L695" s="57"/>
      <c r="M695" s="57"/>
      <c r="N695" s="57"/>
      <c r="O695" s="57"/>
      <c r="P695" s="57"/>
      <c r="Q695" s="57"/>
      <c r="R695" s="57"/>
      <c r="S695" s="57"/>
      <c r="T695" s="57"/>
      <c r="U695" s="77"/>
      <c r="V695" s="24"/>
      <c r="Y695" s="24"/>
      <c r="Z695" s="24"/>
      <c r="AA695" s="24"/>
      <c r="AB695" s="24"/>
      <c r="AC695" s="24"/>
    </row>
    <row r="696" spans="1:29" s="169" customFormat="1">
      <c r="A696" s="24"/>
      <c r="B696" s="24"/>
      <c r="C696" s="57"/>
      <c r="D696" s="57"/>
      <c r="E696" s="57"/>
      <c r="F696" s="57"/>
      <c r="G696" s="57"/>
      <c r="H696" s="57"/>
      <c r="I696" s="57"/>
      <c r="J696" s="57"/>
      <c r="K696" s="57"/>
      <c r="L696" s="57"/>
      <c r="M696" s="57"/>
      <c r="N696" s="57"/>
      <c r="O696" s="57"/>
      <c r="P696" s="57"/>
      <c r="Q696" s="57"/>
      <c r="R696" s="57"/>
      <c r="S696" s="57"/>
      <c r="T696" s="57"/>
      <c r="U696" s="77"/>
      <c r="V696" s="24"/>
      <c r="Y696" s="24"/>
      <c r="Z696" s="24"/>
      <c r="AA696" s="24"/>
      <c r="AB696" s="24"/>
      <c r="AC696" s="24"/>
    </row>
    <row r="697" spans="1:29" s="169" customFormat="1">
      <c r="A697" s="24"/>
      <c r="B697" s="24"/>
      <c r="C697" s="57"/>
      <c r="D697" s="57"/>
      <c r="E697" s="57"/>
      <c r="F697" s="57"/>
      <c r="G697" s="57"/>
      <c r="H697" s="57"/>
      <c r="I697" s="57"/>
      <c r="J697" s="57"/>
      <c r="K697" s="57"/>
      <c r="L697" s="57"/>
      <c r="M697" s="57"/>
      <c r="N697" s="57"/>
      <c r="O697" s="57"/>
      <c r="P697" s="57"/>
      <c r="Q697" s="57"/>
      <c r="R697" s="57"/>
      <c r="S697" s="57"/>
      <c r="T697" s="57"/>
      <c r="U697" s="77"/>
      <c r="V697" s="24"/>
      <c r="Y697" s="24"/>
      <c r="Z697" s="24"/>
      <c r="AA697" s="24"/>
      <c r="AB697" s="24"/>
      <c r="AC697" s="24"/>
    </row>
    <row r="698" spans="1:29" s="169" customFormat="1">
      <c r="A698" s="24"/>
      <c r="B698" s="24"/>
      <c r="C698" s="57"/>
      <c r="D698" s="57"/>
      <c r="E698" s="57"/>
      <c r="F698" s="57"/>
      <c r="G698" s="57"/>
      <c r="H698" s="57"/>
      <c r="I698" s="57"/>
      <c r="J698" s="57"/>
      <c r="K698" s="57"/>
      <c r="L698" s="57"/>
      <c r="M698" s="57"/>
      <c r="N698" s="57"/>
      <c r="O698" s="57"/>
      <c r="P698" s="57"/>
      <c r="Q698" s="57"/>
      <c r="R698" s="57"/>
      <c r="S698" s="57"/>
      <c r="T698" s="57"/>
      <c r="U698" s="77"/>
      <c r="V698" s="24"/>
      <c r="Y698" s="24"/>
      <c r="Z698" s="24"/>
      <c r="AA698" s="24"/>
      <c r="AB698" s="24"/>
      <c r="AC698" s="24"/>
    </row>
    <row r="699" spans="1:29" s="169" customFormat="1">
      <c r="A699" s="24"/>
      <c r="B699" s="24"/>
      <c r="C699" s="57"/>
      <c r="D699" s="57"/>
      <c r="E699" s="57"/>
      <c r="F699" s="57"/>
      <c r="G699" s="57"/>
      <c r="H699" s="57"/>
      <c r="I699" s="57"/>
      <c r="J699" s="57"/>
      <c r="K699" s="57"/>
      <c r="L699" s="57"/>
      <c r="M699" s="57"/>
      <c r="N699" s="57"/>
      <c r="O699" s="57"/>
      <c r="P699" s="57"/>
      <c r="Q699" s="57"/>
      <c r="R699" s="57"/>
      <c r="S699" s="57"/>
      <c r="T699" s="57"/>
      <c r="U699" s="77"/>
      <c r="V699" s="24"/>
      <c r="Y699" s="24"/>
      <c r="Z699" s="24"/>
      <c r="AA699" s="24"/>
      <c r="AB699" s="24"/>
      <c r="AC699" s="24"/>
    </row>
    <row r="700" spans="1:29" s="169" customFormat="1">
      <c r="A700" s="24"/>
      <c r="B700" s="24"/>
      <c r="C700" s="57"/>
      <c r="D700" s="57"/>
      <c r="E700" s="57"/>
      <c r="F700" s="57"/>
      <c r="G700" s="57"/>
      <c r="H700" s="57"/>
      <c r="I700" s="57"/>
      <c r="J700" s="57"/>
      <c r="K700" s="57"/>
      <c r="L700" s="57"/>
      <c r="M700" s="57"/>
      <c r="N700" s="57"/>
      <c r="O700" s="57"/>
      <c r="P700" s="57"/>
      <c r="Q700" s="57"/>
      <c r="R700" s="57"/>
      <c r="S700" s="57"/>
      <c r="T700" s="57"/>
      <c r="U700" s="77"/>
      <c r="V700" s="24"/>
      <c r="Y700" s="24"/>
      <c r="Z700" s="24"/>
      <c r="AA700" s="24"/>
      <c r="AB700" s="24"/>
      <c r="AC700" s="24"/>
    </row>
    <row r="701" spans="1:29" s="169" customFormat="1">
      <c r="A701" s="24"/>
      <c r="B701" s="24"/>
      <c r="C701" s="57"/>
      <c r="D701" s="57"/>
      <c r="E701" s="57"/>
      <c r="F701" s="57"/>
      <c r="G701" s="57"/>
      <c r="H701" s="57"/>
      <c r="I701" s="57"/>
      <c r="J701" s="57"/>
      <c r="K701" s="57"/>
      <c r="L701" s="57"/>
      <c r="M701" s="57"/>
      <c r="N701" s="57"/>
      <c r="O701" s="57"/>
      <c r="P701" s="57"/>
      <c r="Q701" s="57"/>
      <c r="R701" s="57"/>
      <c r="S701" s="57"/>
      <c r="T701" s="57"/>
      <c r="U701" s="77"/>
      <c r="V701" s="24"/>
      <c r="Y701" s="24"/>
      <c r="Z701" s="24"/>
      <c r="AA701" s="24"/>
      <c r="AB701" s="24"/>
      <c r="AC701" s="24"/>
    </row>
    <row r="702" spans="1:29" s="169" customFormat="1">
      <c r="A702" s="24"/>
      <c r="B702" s="24"/>
      <c r="C702" s="57"/>
      <c r="D702" s="57"/>
      <c r="E702" s="57"/>
      <c r="F702" s="57"/>
      <c r="G702" s="57"/>
      <c r="H702" s="57"/>
      <c r="I702" s="57"/>
      <c r="J702" s="57"/>
      <c r="K702" s="57"/>
      <c r="L702" s="57"/>
      <c r="M702" s="57"/>
      <c r="N702" s="57"/>
      <c r="O702" s="57"/>
      <c r="P702" s="57"/>
      <c r="Q702" s="57"/>
      <c r="R702" s="57"/>
      <c r="S702" s="57"/>
      <c r="T702" s="57"/>
      <c r="U702" s="77"/>
      <c r="V702" s="24"/>
      <c r="Y702" s="24"/>
      <c r="Z702" s="24"/>
      <c r="AA702" s="24"/>
      <c r="AB702" s="24"/>
      <c r="AC702" s="24"/>
    </row>
    <row r="703" spans="1:29" s="169" customFormat="1">
      <c r="A703" s="24"/>
      <c r="B703" s="24"/>
      <c r="C703" s="57"/>
      <c r="D703" s="57"/>
      <c r="E703" s="57"/>
      <c r="F703" s="57"/>
      <c r="G703" s="57"/>
      <c r="H703" s="57"/>
      <c r="I703" s="57"/>
      <c r="J703" s="57"/>
      <c r="K703" s="57"/>
      <c r="L703" s="57"/>
      <c r="M703" s="57"/>
      <c r="N703" s="57"/>
      <c r="O703" s="57"/>
      <c r="P703" s="57"/>
      <c r="Q703" s="57"/>
      <c r="R703" s="57"/>
      <c r="S703" s="57"/>
      <c r="T703" s="57"/>
      <c r="U703" s="77"/>
      <c r="V703" s="24"/>
      <c r="Y703" s="24"/>
      <c r="Z703" s="24"/>
      <c r="AA703" s="24"/>
      <c r="AB703" s="24"/>
      <c r="AC703" s="24"/>
    </row>
    <row r="704" spans="1:29" s="169" customFormat="1">
      <c r="A704" s="24"/>
      <c r="B704" s="24"/>
      <c r="C704" s="57"/>
      <c r="D704" s="57"/>
      <c r="E704" s="57"/>
      <c r="F704" s="57"/>
      <c r="G704" s="57"/>
      <c r="H704" s="57"/>
      <c r="I704" s="57"/>
      <c r="J704" s="57"/>
      <c r="K704" s="57"/>
      <c r="L704" s="57"/>
      <c r="M704" s="57"/>
      <c r="N704" s="57"/>
      <c r="O704" s="57"/>
      <c r="P704" s="57"/>
      <c r="Q704" s="57"/>
      <c r="R704" s="57"/>
      <c r="S704" s="57"/>
      <c r="T704" s="57"/>
      <c r="U704" s="77"/>
      <c r="V704" s="24"/>
      <c r="Y704" s="24"/>
      <c r="Z704" s="24"/>
      <c r="AA704" s="24"/>
      <c r="AB704" s="24"/>
      <c r="AC704" s="24"/>
    </row>
    <row r="705" spans="1:29" s="169" customFormat="1">
      <c r="A705" s="24"/>
      <c r="B705" s="24"/>
      <c r="C705" s="57"/>
      <c r="D705" s="57"/>
      <c r="E705" s="57"/>
      <c r="F705" s="57"/>
      <c r="G705" s="57"/>
      <c r="H705" s="57"/>
      <c r="I705" s="57"/>
      <c r="J705" s="57"/>
      <c r="K705" s="57"/>
      <c r="L705" s="57"/>
      <c r="M705" s="57"/>
      <c r="N705" s="57"/>
      <c r="O705" s="57"/>
      <c r="P705" s="57"/>
      <c r="Q705" s="57"/>
      <c r="R705" s="57"/>
      <c r="S705" s="57"/>
      <c r="T705" s="57"/>
      <c r="U705" s="77"/>
      <c r="V705" s="24"/>
      <c r="Y705" s="24"/>
      <c r="Z705" s="24"/>
      <c r="AA705" s="24"/>
      <c r="AB705" s="24"/>
      <c r="AC705" s="24"/>
    </row>
    <row r="706" spans="1:29" s="169" customFormat="1">
      <c r="A706" s="24"/>
      <c r="B706" s="24"/>
      <c r="C706" s="57"/>
      <c r="D706" s="57"/>
      <c r="E706" s="57"/>
      <c r="F706" s="57"/>
      <c r="G706" s="57"/>
      <c r="H706" s="57"/>
      <c r="I706" s="57"/>
      <c r="J706" s="57"/>
      <c r="K706" s="57"/>
      <c r="L706" s="57"/>
      <c r="M706" s="57"/>
      <c r="N706" s="57"/>
      <c r="O706" s="57"/>
      <c r="P706" s="57"/>
      <c r="Q706" s="57"/>
      <c r="R706" s="57"/>
      <c r="S706" s="57"/>
      <c r="T706" s="57"/>
      <c r="U706" s="77"/>
      <c r="V706" s="24"/>
      <c r="Y706" s="24"/>
      <c r="Z706" s="24"/>
      <c r="AA706" s="24"/>
      <c r="AB706" s="24"/>
      <c r="AC706" s="24"/>
    </row>
    <row r="707" spans="1:29" s="169" customFormat="1">
      <c r="A707" s="24"/>
      <c r="B707" s="24"/>
      <c r="C707" s="57"/>
      <c r="D707" s="57"/>
      <c r="E707" s="57"/>
      <c r="F707" s="57"/>
      <c r="G707" s="57"/>
      <c r="H707" s="57"/>
      <c r="I707" s="57"/>
      <c r="J707" s="57"/>
      <c r="K707" s="57"/>
      <c r="L707" s="57"/>
      <c r="M707" s="57"/>
      <c r="N707" s="57"/>
      <c r="O707" s="57"/>
      <c r="P707" s="57"/>
      <c r="Q707" s="57"/>
      <c r="R707" s="57"/>
      <c r="S707" s="57"/>
      <c r="T707" s="57"/>
      <c r="U707" s="77"/>
      <c r="V707" s="24"/>
      <c r="Y707" s="24"/>
      <c r="Z707" s="24"/>
      <c r="AA707" s="24"/>
      <c r="AB707" s="24"/>
      <c r="AC707" s="24"/>
    </row>
    <row r="708" spans="1:29" s="169" customFormat="1">
      <c r="A708" s="24"/>
      <c r="B708" s="24"/>
      <c r="C708" s="57"/>
      <c r="D708" s="57"/>
      <c r="E708" s="57"/>
      <c r="F708" s="57"/>
      <c r="G708" s="57"/>
      <c r="H708" s="57"/>
      <c r="I708" s="57"/>
      <c r="J708" s="57"/>
      <c r="K708" s="57"/>
      <c r="L708" s="57"/>
      <c r="M708" s="57"/>
      <c r="N708" s="57"/>
      <c r="O708" s="57"/>
      <c r="P708" s="57"/>
      <c r="Q708" s="57"/>
      <c r="R708" s="57"/>
      <c r="S708" s="57"/>
      <c r="T708" s="57"/>
      <c r="U708" s="77"/>
      <c r="V708" s="24"/>
      <c r="Y708" s="24"/>
      <c r="Z708" s="24"/>
      <c r="AA708" s="24"/>
      <c r="AB708" s="24"/>
      <c r="AC708" s="24"/>
    </row>
    <row r="709" spans="1:29" s="169" customFormat="1">
      <c r="A709" s="24"/>
      <c r="B709" s="24"/>
      <c r="C709" s="57"/>
      <c r="D709" s="57"/>
      <c r="E709" s="57"/>
      <c r="F709" s="57"/>
      <c r="G709" s="57"/>
      <c r="H709" s="57"/>
      <c r="I709" s="57"/>
      <c r="J709" s="57"/>
      <c r="K709" s="57"/>
      <c r="L709" s="57"/>
      <c r="M709" s="57"/>
      <c r="N709" s="57"/>
      <c r="O709" s="57"/>
      <c r="P709" s="57"/>
      <c r="Q709" s="57"/>
      <c r="R709" s="57"/>
      <c r="S709" s="57"/>
      <c r="T709" s="57"/>
      <c r="U709" s="77"/>
      <c r="V709" s="24"/>
      <c r="Y709" s="24"/>
      <c r="Z709" s="24"/>
      <c r="AA709" s="24"/>
      <c r="AB709" s="24"/>
      <c r="AC709" s="24"/>
    </row>
    <row r="710" spans="1:29" s="169" customFormat="1">
      <c r="A710" s="24"/>
      <c r="B710" s="24"/>
      <c r="C710" s="57"/>
      <c r="D710" s="57"/>
      <c r="E710" s="57"/>
      <c r="F710" s="57"/>
      <c r="G710" s="57"/>
      <c r="H710" s="57"/>
      <c r="I710" s="57"/>
      <c r="J710" s="57"/>
      <c r="K710" s="57"/>
      <c r="L710" s="57"/>
      <c r="M710" s="57"/>
      <c r="N710" s="57"/>
      <c r="O710" s="57"/>
      <c r="P710" s="57"/>
      <c r="Q710" s="57"/>
      <c r="R710" s="57"/>
      <c r="S710" s="57"/>
      <c r="T710" s="57"/>
      <c r="U710" s="77"/>
      <c r="V710" s="24"/>
      <c r="Y710" s="24"/>
      <c r="Z710" s="24"/>
      <c r="AA710" s="24"/>
      <c r="AB710" s="24"/>
      <c r="AC710" s="24"/>
    </row>
    <row r="711" spans="1:29" s="169" customFormat="1">
      <c r="A711" s="24"/>
      <c r="B711" s="24"/>
      <c r="C711" s="57"/>
      <c r="D711" s="57"/>
      <c r="E711" s="57"/>
      <c r="F711" s="57"/>
      <c r="G711" s="57"/>
      <c r="H711" s="57"/>
      <c r="I711" s="57"/>
      <c r="J711" s="57"/>
      <c r="K711" s="57"/>
      <c r="L711" s="57"/>
      <c r="M711" s="57"/>
      <c r="N711" s="57"/>
      <c r="O711" s="57"/>
      <c r="P711" s="57"/>
      <c r="Q711" s="57"/>
      <c r="R711" s="57"/>
      <c r="S711" s="57"/>
      <c r="T711" s="57"/>
      <c r="U711" s="77"/>
      <c r="V711" s="24"/>
      <c r="Y711" s="24"/>
      <c r="Z711" s="24"/>
      <c r="AA711" s="24"/>
      <c r="AB711" s="24"/>
      <c r="AC711" s="24"/>
    </row>
    <row r="712" spans="1:29" s="169" customFormat="1">
      <c r="A712" s="24"/>
      <c r="B712" s="24"/>
      <c r="C712" s="57"/>
      <c r="D712" s="57"/>
      <c r="E712" s="57"/>
      <c r="F712" s="57"/>
      <c r="G712" s="57"/>
      <c r="H712" s="57"/>
      <c r="I712" s="57"/>
      <c r="J712" s="57"/>
      <c r="K712" s="57"/>
      <c r="L712" s="57"/>
      <c r="M712" s="57"/>
      <c r="N712" s="57"/>
      <c r="O712" s="57"/>
      <c r="P712" s="57"/>
      <c r="Q712" s="57"/>
      <c r="R712" s="57"/>
      <c r="S712" s="57"/>
      <c r="T712" s="57"/>
      <c r="U712" s="77"/>
      <c r="V712" s="24"/>
      <c r="Y712" s="24"/>
      <c r="Z712" s="24"/>
      <c r="AA712" s="24"/>
      <c r="AB712" s="24"/>
      <c r="AC712" s="24"/>
    </row>
    <row r="713" spans="1:29" s="169" customFormat="1">
      <c r="A713" s="24"/>
      <c r="B713" s="24"/>
      <c r="C713" s="57"/>
      <c r="D713" s="57"/>
      <c r="E713" s="57"/>
      <c r="F713" s="57"/>
      <c r="G713" s="57"/>
      <c r="H713" s="57"/>
      <c r="I713" s="57"/>
      <c r="J713" s="57"/>
      <c r="K713" s="57"/>
      <c r="L713" s="57"/>
      <c r="M713" s="57"/>
      <c r="N713" s="57"/>
      <c r="O713" s="57"/>
      <c r="P713" s="57"/>
      <c r="Q713" s="57"/>
      <c r="R713" s="57"/>
      <c r="S713" s="57"/>
      <c r="T713" s="57"/>
      <c r="U713" s="77"/>
      <c r="V713" s="24"/>
      <c r="Y713" s="24"/>
      <c r="Z713" s="24"/>
      <c r="AA713" s="24"/>
      <c r="AB713" s="24"/>
      <c r="AC713" s="24"/>
    </row>
    <row r="714" spans="1:29" s="169" customFormat="1">
      <c r="A714" s="24"/>
      <c r="B714" s="24"/>
      <c r="C714" s="57"/>
      <c r="D714" s="57"/>
      <c r="E714" s="57"/>
      <c r="F714" s="57"/>
      <c r="G714" s="57"/>
      <c r="H714" s="57"/>
      <c r="I714" s="57"/>
      <c r="J714" s="57"/>
      <c r="K714" s="57"/>
      <c r="L714" s="57"/>
      <c r="M714" s="57"/>
      <c r="N714" s="57"/>
      <c r="O714" s="57"/>
      <c r="P714" s="57"/>
      <c r="Q714" s="57"/>
      <c r="R714" s="57"/>
      <c r="S714" s="57"/>
      <c r="T714" s="57"/>
      <c r="U714" s="77"/>
      <c r="V714" s="24"/>
      <c r="Y714" s="24"/>
      <c r="Z714" s="24"/>
      <c r="AA714" s="24"/>
      <c r="AB714" s="24"/>
      <c r="AC714" s="24"/>
    </row>
    <row r="715" spans="1:29" s="169" customFormat="1">
      <c r="A715" s="24"/>
      <c r="B715" s="24"/>
      <c r="C715" s="57"/>
      <c r="D715" s="57"/>
      <c r="E715" s="57"/>
      <c r="F715" s="57"/>
      <c r="G715" s="57"/>
      <c r="H715" s="57"/>
      <c r="I715" s="57"/>
      <c r="J715" s="57"/>
      <c r="K715" s="57"/>
      <c r="L715" s="57"/>
      <c r="M715" s="57"/>
      <c r="N715" s="57"/>
      <c r="O715" s="57"/>
      <c r="P715" s="57"/>
      <c r="Q715" s="57"/>
      <c r="R715" s="57"/>
      <c r="S715" s="57"/>
      <c r="T715" s="57"/>
      <c r="U715" s="77"/>
      <c r="V715" s="24"/>
      <c r="Y715" s="24"/>
      <c r="Z715" s="24"/>
      <c r="AA715" s="24"/>
      <c r="AB715" s="24"/>
      <c r="AC715" s="24"/>
    </row>
    <row r="716" spans="1:29" s="169" customFormat="1">
      <c r="A716" s="24"/>
      <c r="B716" s="24"/>
      <c r="C716" s="57"/>
      <c r="D716" s="57"/>
      <c r="E716" s="57"/>
      <c r="F716" s="57"/>
      <c r="G716" s="57"/>
      <c r="H716" s="57"/>
      <c r="I716" s="57"/>
      <c r="J716" s="57"/>
      <c r="K716" s="57"/>
      <c r="L716" s="57"/>
      <c r="M716" s="57"/>
      <c r="N716" s="57"/>
      <c r="O716" s="57"/>
      <c r="P716" s="57"/>
      <c r="Q716" s="57"/>
      <c r="R716" s="57"/>
      <c r="S716" s="57"/>
      <c r="T716" s="57"/>
      <c r="U716" s="77"/>
      <c r="V716" s="24"/>
      <c r="Y716" s="24"/>
      <c r="Z716" s="24"/>
      <c r="AA716" s="24"/>
      <c r="AB716" s="24"/>
      <c r="AC716" s="24"/>
    </row>
    <row r="717" spans="1:29" s="169" customFormat="1">
      <c r="A717" s="24"/>
      <c r="B717" s="24"/>
      <c r="C717" s="57"/>
      <c r="D717" s="57"/>
      <c r="E717" s="57"/>
      <c r="F717" s="57"/>
      <c r="G717" s="57"/>
      <c r="H717" s="57"/>
      <c r="I717" s="57"/>
      <c r="J717" s="57"/>
      <c r="K717" s="57"/>
      <c r="L717" s="57"/>
      <c r="M717" s="57"/>
      <c r="N717" s="57"/>
      <c r="O717" s="57"/>
      <c r="P717" s="57"/>
      <c r="Q717" s="57"/>
      <c r="R717" s="57"/>
      <c r="S717" s="57"/>
      <c r="T717" s="57"/>
      <c r="U717" s="77"/>
      <c r="V717" s="24"/>
      <c r="Y717" s="24"/>
      <c r="Z717" s="24"/>
      <c r="AA717" s="24"/>
      <c r="AB717" s="24"/>
      <c r="AC717" s="24"/>
    </row>
    <row r="718" spans="1:29" s="169" customFormat="1">
      <c r="A718" s="24"/>
      <c r="B718" s="24"/>
      <c r="C718" s="57"/>
      <c r="D718" s="57"/>
      <c r="E718" s="57"/>
      <c r="F718" s="57"/>
      <c r="G718" s="57"/>
      <c r="H718" s="57"/>
      <c r="I718" s="57"/>
      <c r="J718" s="57"/>
      <c r="K718" s="57"/>
      <c r="L718" s="57"/>
      <c r="M718" s="57"/>
      <c r="N718" s="57"/>
      <c r="O718" s="57"/>
      <c r="P718" s="57"/>
      <c r="Q718" s="57"/>
      <c r="R718" s="57"/>
      <c r="S718" s="57"/>
      <c r="T718" s="57"/>
      <c r="U718" s="77"/>
      <c r="V718" s="24"/>
      <c r="Y718" s="24"/>
      <c r="Z718" s="24"/>
      <c r="AA718" s="24"/>
      <c r="AB718" s="24"/>
      <c r="AC718" s="24"/>
    </row>
    <row r="719" spans="1:29" s="169" customFormat="1">
      <c r="A719" s="24"/>
      <c r="B719" s="24"/>
      <c r="C719" s="57"/>
      <c r="D719" s="57"/>
      <c r="E719" s="57"/>
      <c r="F719" s="57"/>
      <c r="G719" s="57"/>
      <c r="H719" s="57"/>
      <c r="I719" s="57"/>
      <c r="J719" s="57"/>
      <c r="K719" s="57"/>
      <c r="L719" s="57"/>
      <c r="M719" s="57"/>
      <c r="N719" s="57"/>
      <c r="O719" s="57"/>
      <c r="P719" s="57"/>
      <c r="Q719" s="57"/>
      <c r="R719" s="57"/>
      <c r="S719" s="57"/>
      <c r="T719" s="57"/>
      <c r="U719" s="77"/>
      <c r="V719" s="24"/>
      <c r="Y719" s="24"/>
      <c r="Z719" s="24"/>
      <c r="AA719" s="24"/>
      <c r="AB719" s="24"/>
      <c r="AC719" s="24"/>
    </row>
    <row r="720" spans="1:29" s="169" customFormat="1">
      <c r="A720" s="24"/>
      <c r="B720" s="24"/>
      <c r="C720" s="57"/>
      <c r="D720" s="57"/>
      <c r="E720" s="57"/>
      <c r="F720" s="57"/>
      <c r="G720" s="57"/>
      <c r="H720" s="57"/>
      <c r="I720" s="57"/>
      <c r="J720" s="57"/>
      <c r="K720" s="57"/>
      <c r="L720" s="57"/>
      <c r="M720" s="57"/>
      <c r="N720" s="57"/>
      <c r="O720" s="57"/>
      <c r="P720" s="57"/>
      <c r="Q720" s="57"/>
      <c r="R720" s="57"/>
      <c r="S720" s="57"/>
      <c r="T720" s="57"/>
      <c r="U720" s="77"/>
      <c r="V720" s="24"/>
      <c r="Y720" s="24"/>
      <c r="Z720" s="24"/>
      <c r="AA720" s="24"/>
      <c r="AB720" s="24"/>
      <c r="AC720" s="24"/>
    </row>
    <row r="721" spans="1:29" s="169" customFormat="1">
      <c r="A721" s="24"/>
      <c r="B721" s="24"/>
      <c r="C721" s="57"/>
      <c r="D721" s="57"/>
      <c r="E721" s="57"/>
      <c r="F721" s="57"/>
      <c r="G721" s="57"/>
      <c r="H721" s="57"/>
      <c r="I721" s="57"/>
      <c r="J721" s="57"/>
      <c r="K721" s="57"/>
      <c r="L721" s="57"/>
      <c r="M721" s="57"/>
      <c r="N721" s="57"/>
      <c r="O721" s="57"/>
      <c r="P721" s="57"/>
      <c r="Q721" s="57"/>
      <c r="R721" s="57"/>
      <c r="S721" s="57"/>
      <c r="T721" s="57"/>
      <c r="U721" s="77"/>
      <c r="V721" s="24"/>
      <c r="Y721" s="24"/>
      <c r="Z721" s="24"/>
      <c r="AA721" s="24"/>
      <c r="AB721" s="24"/>
      <c r="AC721" s="24"/>
    </row>
    <row r="722" spans="1:29" s="169" customFormat="1">
      <c r="A722" s="24"/>
      <c r="B722" s="24"/>
      <c r="C722" s="57"/>
      <c r="D722" s="57"/>
      <c r="E722" s="57"/>
      <c r="F722" s="57"/>
      <c r="G722" s="57"/>
      <c r="H722" s="57"/>
      <c r="I722" s="57"/>
      <c r="J722" s="57"/>
      <c r="K722" s="57"/>
      <c r="L722" s="57"/>
      <c r="M722" s="57"/>
      <c r="N722" s="57"/>
      <c r="O722" s="57"/>
      <c r="P722" s="57"/>
      <c r="Q722" s="57"/>
      <c r="R722" s="57"/>
      <c r="S722" s="57"/>
      <c r="T722" s="57"/>
      <c r="U722" s="77"/>
      <c r="V722" s="24"/>
      <c r="Y722" s="24"/>
      <c r="Z722" s="24"/>
      <c r="AA722" s="24"/>
      <c r="AB722" s="24"/>
      <c r="AC722" s="24"/>
    </row>
    <row r="723" spans="1:29" s="169" customFormat="1">
      <c r="A723" s="24"/>
      <c r="B723" s="24"/>
      <c r="C723" s="57"/>
      <c r="D723" s="57"/>
      <c r="E723" s="57"/>
      <c r="F723" s="57"/>
      <c r="G723" s="57"/>
      <c r="H723" s="57"/>
      <c r="I723" s="57"/>
      <c r="J723" s="57"/>
      <c r="K723" s="57"/>
      <c r="L723" s="57"/>
      <c r="M723" s="57"/>
      <c r="N723" s="57"/>
      <c r="O723" s="57"/>
      <c r="P723" s="57"/>
      <c r="Q723" s="57"/>
      <c r="R723" s="57"/>
      <c r="S723" s="57"/>
      <c r="T723" s="57"/>
      <c r="U723" s="77"/>
      <c r="V723" s="24"/>
      <c r="Y723" s="24"/>
      <c r="Z723" s="24"/>
      <c r="AA723" s="24"/>
      <c r="AB723" s="24"/>
      <c r="AC723" s="24"/>
    </row>
    <row r="724" spans="1:29" s="169" customFormat="1">
      <c r="A724" s="24"/>
      <c r="B724" s="24"/>
      <c r="C724" s="57"/>
      <c r="D724" s="57"/>
      <c r="E724" s="57"/>
      <c r="F724" s="57"/>
      <c r="G724" s="57"/>
      <c r="H724" s="57"/>
      <c r="I724" s="57"/>
      <c r="J724" s="57"/>
      <c r="K724" s="57"/>
      <c r="L724" s="57"/>
      <c r="M724" s="57"/>
      <c r="N724" s="57"/>
      <c r="O724" s="57"/>
      <c r="P724" s="57"/>
      <c r="Q724" s="57"/>
      <c r="R724" s="57"/>
      <c r="S724" s="57"/>
      <c r="T724" s="57"/>
      <c r="U724" s="77"/>
      <c r="V724" s="24"/>
      <c r="Y724" s="24"/>
      <c r="Z724" s="24"/>
      <c r="AA724" s="24"/>
      <c r="AB724" s="24"/>
      <c r="AC724" s="24"/>
    </row>
    <row r="725" spans="1:29" s="169" customFormat="1">
      <c r="A725" s="24"/>
      <c r="B725" s="24"/>
      <c r="C725" s="57"/>
      <c r="D725" s="57"/>
      <c r="E725" s="57"/>
      <c r="F725" s="57"/>
      <c r="G725" s="57"/>
      <c r="H725" s="57"/>
      <c r="I725" s="57"/>
      <c r="J725" s="57"/>
      <c r="K725" s="57"/>
      <c r="L725" s="57"/>
      <c r="M725" s="57"/>
      <c r="N725" s="57"/>
      <c r="O725" s="57"/>
      <c r="P725" s="57"/>
      <c r="Q725" s="57"/>
      <c r="R725" s="57"/>
      <c r="S725" s="57"/>
      <c r="T725" s="57"/>
      <c r="U725" s="77"/>
      <c r="V725" s="24"/>
      <c r="Y725" s="24"/>
      <c r="Z725" s="24"/>
      <c r="AA725" s="24"/>
      <c r="AB725" s="24"/>
      <c r="AC725" s="24"/>
    </row>
    <row r="726" spans="1:29" s="169" customFormat="1">
      <c r="A726" s="24"/>
      <c r="B726" s="24"/>
      <c r="C726" s="57"/>
      <c r="D726" s="57"/>
      <c r="E726" s="57"/>
      <c r="F726" s="57"/>
      <c r="G726" s="57"/>
      <c r="H726" s="57"/>
      <c r="I726" s="57"/>
      <c r="J726" s="57"/>
      <c r="K726" s="57"/>
      <c r="L726" s="57"/>
      <c r="M726" s="57"/>
      <c r="N726" s="57"/>
      <c r="O726" s="57"/>
      <c r="P726" s="57"/>
      <c r="Q726" s="57"/>
      <c r="R726" s="57"/>
      <c r="S726" s="57"/>
      <c r="T726" s="57"/>
      <c r="U726" s="77"/>
      <c r="V726" s="24"/>
      <c r="Y726" s="24"/>
      <c r="Z726" s="24"/>
      <c r="AA726" s="24"/>
      <c r="AB726" s="24"/>
      <c r="AC726" s="24"/>
    </row>
    <row r="727" spans="1:29" s="169" customFormat="1">
      <c r="A727" s="24"/>
      <c r="B727" s="24"/>
      <c r="C727" s="57"/>
      <c r="D727" s="57"/>
      <c r="E727" s="57"/>
      <c r="F727" s="57"/>
      <c r="G727" s="57"/>
      <c r="H727" s="57"/>
      <c r="I727" s="57"/>
      <c r="J727" s="57"/>
      <c r="K727" s="57"/>
      <c r="L727" s="57"/>
      <c r="M727" s="57"/>
      <c r="N727" s="57"/>
      <c r="O727" s="57"/>
      <c r="P727" s="57"/>
      <c r="Q727" s="57"/>
      <c r="R727" s="57"/>
      <c r="S727" s="57"/>
      <c r="T727" s="57"/>
      <c r="U727" s="77"/>
      <c r="V727" s="24"/>
      <c r="Y727" s="24"/>
      <c r="Z727" s="24"/>
      <c r="AA727" s="24"/>
      <c r="AB727" s="24"/>
      <c r="AC727" s="24"/>
    </row>
    <row r="728" spans="1:29" s="169" customFormat="1">
      <c r="A728" s="24"/>
      <c r="B728" s="24"/>
      <c r="C728" s="57"/>
      <c r="D728" s="57"/>
      <c r="E728" s="57"/>
      <c r="F728" s="57"/>
      <c r="G728" s="57"/>
      <c r="H728" s="57"/>
      <c r="I728" s="57"/>
      <c r="J728" s="57"/>
      <c r="K728" s="57"/>
      <c r="L728" s="57"/>
      <c r="M728" s="57"/>
      <c r="N728" s="57"/>
      <c r="O728" s="57"/>
      <c r="P728" s="57"/>
      <c r="Q728" s="57"/>
      <c r="R728" s="57"/>
      <c r="S728" s="57"/>
      <c r="T728" s="57"/>
      <c r="U728" s="77"/>
      <c r="V728" s="24"/>
      <c r="Y728" s="24"/>
      <c r="Z728" s="24"/>
      <c r="AA728" s="24"/>
      <c r="AB728" s="24"/>
      <c r="AC728" s="24"/>
    </row>
    <row r="729" spans="1:29" s="169" customFormat="1">
      <c r="A729" s="24"/>
      <c r="B729" s="24"/>
      <c r="C729" s="57"/>
      <c r="D729" s="57"/>
      <c r="E729" s="57"/>
      <c r="F729" s="57"/>
      <c r="G729" s="57"/>
      <c r="H729" s="57"/>
      <c r="I729" s="57"/>
      <c r="J729" s="57"/>
      <c r="K729" s="57"/>
      <c r="L729" s="57"/>
      <c r="M729" s="57"/>
      <c r="N729" s="57"/>
      <c r="O729" s="57"/>
      <c r="P729" s="57"/>
      <c r="Q729" s="57"/>
      <c r="R729" s="57"/>
      <c r="S729" s="57"/>
      <c r="T729" s="57"/>
      <c r="U729" s="77"/>
      <c r="V729" s="24"/>
      <c r="Y729" s="24"/>
      <c r="Z729" s="24"/>
      <c r="AA729" s="24"/>
      <c r="AB729" s="24"/>
      <c r="AC729" s="24"/>
    </row>
    <row r="730" spans="1:29" s="169" customFormat="1">
      <c r="A730" s="24"/>
      <c r="B730" s="24"/>
      <c r="C730" s="57"/>
      <c r="D730" s="57"/>
      <c r="E730" s="57"/>
      <c r="F730" s="57"/>
      <c r="G730" s="57"/>
      <c r="H730" s="57"/>
      <c r="I730" s="57"/>
      <c r="J730" s="57"/>
      <c r="K730" s="57"/>
      <c r="L730" s="57"/>
      <c r="M730" s="57"/>
      <c r="N730" s="57"/>
      <c r="O730" s="57"/>
      <c r="P730" s="57"/>
      <c r="Q730" s="57"/>
      <c r="R730" s="57"/>
      <c r="S730" s="57"/>
      <c r="T730" s="57"/>
      <c r="U730" s="77"/>
      <c r="V730" s="24"/>
      <c r="Y730" s="24"/>
      <c r="Z730" s="24"/>
      <c r="AA730" s="24"/>
      <c r="AB730" s="24"/>
      <c r="AC730" s="24"/>
    </row>
    <row r="731" spans="1:29" s="169" customFormat="1">
      <c r="A731" s="24"/>
      <c r="B731" s="24"/>
      <c r="C731" s="57"/>
      <c r="D731" s="57"/>
      <c r="E731" s="57"/>
      <c r="F731" s="57"/>
      <c r="G731" s="57"/>
      <c r="H731" s="57"/>
      <c r="I731" s="57"/>
      <c r="J731" s="57"/>
      <c r="K731" s="57"/>
      <c r="L731" s="57"/>
      <c r="M731" s="57"/>
      <c r="N731" s="57"/>
      <c r="O731" s="57"/>
      <c r="P731" s="57"/>
      <c r="Q731" s="57"/>
      <c r="R731" s="57"/>
      <c r="S731" s="57"/>
      <c r="T731" s="57"/>
      <c r="U731" s="77"/>
      <c r="V731" s="24"/>
      <c r="Y731" s="24"/>
      <c r="Z731" s="24"/>
      <c r="AA731" s="24"/>
      <c r="AB731" s="24"/>
      <c r="AC731" s="24"/>
    </row>
    <row r="732" spans="1:29" s="169" customFormat="1">
      <c r="A732" s="24"/>
      <c r="B732" s="24"/>
      <c r="C732" s="57"/>
      <c r="D732" s="57"/>
      <c r="E732" s="57"/>
      <c r="F732" s="57"/>
      <c r="G732" s="57"/>
      <c r="H732" s="57"/>
      <c r="I732" s="57"/>
      <c r="J732" s="57"/>
      <c r="K732" s="57"/>
      <c r="L732" s="57"/>
      <c r="M732" s="57"/>
      <c r="N732" s="57"/>
      <c r="O732" s="57"/>
      <c r="P732" s="57"/>
      <c r="Q732" s="57"/>
      <c r="R732" s="57"/>
      <c r="S732" s="57"/>
      <c r="T732" s="57"/>
      <c r="U732" s="77"/>
      <c r="V732" s="24"/>
      <c r="Y732" s="24"/>
      <c r="Z732" s="24"/>
      <c r="AA732" s="24"/>
      <c r="AB732" s="24"/>
      <c r="AC732" s="24"/>
    </row>
    <row r="733" spans="1:29" s="169" customFormat="1">
      <c r="A733" s="24"/>
      <c r="B733" s="24"/>
      <c r="C733" s="57"/>
      <c r="D733" s="57"/>
      <c r="E733" s="57"/>
      <c r="F733" s="57"/>
      <c r="G733" s="57"/>
      <c r="H733" s="57"/>
      <c r="I733" s="57"/>
      <c r="J733" s="57"/>
      <c r="K733" s="57"/>
      <c r="L733" s="57"/>
      <c r="M733" s="57"/>
      <c r="N733" s="57"/>
      <c r="O733" s="57"/>
      <c r="P733" s="57"/>
      <c r="Q733" s="57"/>
      <c r="R733" s="57"/>
      <c r="S733" s="57"/>
      <c r="T733" s="57"/>
      <c r="U733" s="77"/>
      <c r="V733" s="24"/>
      <c r="Y733" s="24"/>
      <c r="Z733" s="24"/>
      <c r="AA733" s="24"/>
      <c r="AB733" s="24"/>
      <c r="AC733" s="24"/>
    </row>
    <row r="734" spans="1:29" s="169" customFormat="1">
      <c r="A734" s="24"/>
      <c r="B734" s="24"/>
      <c r="C734" s="57"/>
      <c r="D734" s="57"/>
      <c r="E734" s="57"/>
      <c r="F734" s="57"/>
      <c r="G734" s="57"/>
      <c r="H734" s="57"/>
      <c r="I734" s="57"/>
      <c r="J734" s="57"/>
      <c r="K734" s="57"/>
      <c r="L734" s="57"/>
      <c r="M734" s="57"/>
      <c r="N734" s="57"/>
      <c r="O734" s="57"/>
      <c r="P734" s="57"/>
      <c r="Q734" s="57"/>
      <c r="R734" s="57"/>
      <c r="S734" s="57"/>
      <c r="T734" s="57"/>
      <c r="U734" s="77"/>
      <c r="V734" s="24"/>
      <c r="Y734" s="24"/>
      <c r="Z734" s="24"/>
      <c r="AA734" s="24"/>
      <c r="AB734" s="24"/>
      <c r="AC734" s="24"/>
    </row>
    <row r="735" spans="1:29" s="169" customFormat="1">
      <c r="A735" s="24"/>
      <c r="B735" s="24"/>
      <c r="C735" s="57"/>
      <c r="D735" s="57"/>
      <c r="E735" s="57"/>
      <c r="F735" s="57"/>
      <c r="G735" s="57"/>
      <c r="H735" s="57"/>
      <c r="I735" s="57"/>
      <c r="J735" s="57"/>
      <c r="K735" s="57"/>
      <c r="L735" s="57"/>
      <c r="M735" s="57"/>
      <c r="N735" s="57"/>
      <c r="O735" s="57"/>
      <c r="P735" s="57"/>
      <c r="Q735" s="57"/>
      <c r="R735" s="57"/>
      <c r="S735" s="57"/>
      <c r="T735" s="57"/>
      <c r="U735" s="77"/>
      <c r="V735" s="24"/>
      <c r="Y735" s="24"/>
      <c r="Z735" s="24"/>
      <c r="AA735" s="24"/>
      <c r="AB735" s="24"/>
      <c r="AC735" s="24"/>
    </row>
    <row r="736" spans="1:29" s="169" customFormat="1">
      <c r="A736" s="24"/>
      <c r="B736" s="24"/>
      <c r="C736" s="57"/>
      <c r="D736" s="57"/>
      <c r="E736" s="57"/>
      <c r="F736" s="57"/>
      <c r="G736" s="57"/>
      <c r="H736" s="57"/>
      <c r="I736" s="57"/>
      <c r="J736" s="57"/>
      <c r="K736" s="57"/>
      <c r="L736" s="57"/>
      <c r="M736" s="57"/>
      <c r="N736" s="57"/>
      <c r="O736" s="57"/>
      <c r="P736" s="57"/>
      <c r="Q736" s="57"/>
      <c r="R736" s="57"/>
      <c r="S736" s="57"/>
      <c r="T736" s="57"/>
      <c r="U736" s="77"/>
      <c r="V736" s="24"/>
      <c r="Y736" s="24"/>
      <c r="Z736" s="24"/>
      <c r="AA736" s="24"/>
      <c r="AB736" s="24"/>
      <c r="AC736" s="24"/>
    </row>
    <row r="737" spans="1:29" s="169" customFormat="1">
      <c r="A737" s="24"/>
      <c r="B737" s="24"/>
      <c r="C737" s="57"/>
      <c r="D737" s="57"/>
      <c r="E737" s="57"/>
      <c r="F737" s="57"/>
      <c r="G737" s="57"/>
      <c r="H737" s="57"/>
      <c r="I737" s="57"/>
      <c r="J737" s="57"/>
      <c r="K737" s="57"/>
      <c r="L737" s="57"/>
      <c r="M737" s="57"/>
      <c r="N737" s="57"/>
      <c r="O737" s="57"/>
      <c r="P737" s="57"/>
      <c r="Q737" s="57"/>
      <c r="R737" s="57"/>
      <c r="S737" s="57"/>
      <c r="T737" s="57"/>
      <c r="U737" s="77"/>
      <c r="V737" s="24"/>
      <c r="Y737" s="24"/>
      <c r="Z737" s="24"/>
      <c r="AA737" s="24"/>
      <c r="AB737" s="24"/>
      <c r="AC737" s="24"/>
    </row>
    <row r="738" spans="1:29" s="169" customFormat="1">
      <c r="A738" s="24"/>
      <c r="B738" s="24"/>
      <c r="C738" s="57"/>
      <c r="D738" s="57"/>
      <c r="E738" s="57"/>
      <c r="F738" s="57"/>
      <c r="G738" s="57"/>
      <c r="H738" s="57"/>
      <c r="I738" s="57"/>
      <c r="J738" s="57"/>
      <c r="K738" s="57"/>
      <c r="L738" s="57"/>
      <c r="M738" s="57"/>
      <c r="N738" s="57"/>
      <c r="O738" s="57"/>
      <c r="P738" s="57"/>
      <c r="Q738" s="57"/>
      <c r="R738" s="57"/>
      <c r="S738" s="57"/>
      <c r="T738" s="57"/>
      <c r="U738" s="77"/>
      <c r="V738" s="24"/>
      <c r="Y738" s="24"/>
      <c r="Z738" s="24"/>
      <c r="AA738" s="24"/>
      <c r="AB738" s="24"/>
      <c r="AC738" s="24"/>
    </row>
    <row r="739" spans="1:29" s="169" customFormat="1">
      <c r="A739" s="24"/>
      <c r="B739" s="24"/>
      <c r="C739" s="57"/>
      <c r="D739" s="57"/>
      <c r="E739" s="57"/>
      <c r="F739" s="57"/>
      <c r="G739" s="57"/>
      <c r="H739" s="57"/>
      <c r="I739" s="57"/>
      <c r="J739" s="57"/>
      <c r="K739" s="57"/>
      <c r="L739" s="57"/>
      <c r="M739" s="57"/>
      <c r="N739" s="57"/>
      <c r="O739" s="57"/>
      <c r="P739" s="57"/>
      <c r="Q739" s="57"/>
      <c r="R739" s="57"/>
      <c r="S739" s="57"/>
      <c r="T739" s="57"/>
      <c r="U739" s="77"/>
      <c r="V739" s="24"/>
      <c r="Y739" s="24"/>
      <c r="Z739" s="24"/>
      <c r="AA739" s="24"/>
      <c r="AB739" s="24"/>
      <c r="AC739" s="24"/>
    </row>
    <row r="740" spans="1:29" s="169" customFormat="1">
      <c r="A740" s="24"/>
      <c r="B740" s="24"/>
      <c r="C740" s="57"/>
      <c r="D740" s="57"/>
      <c r="E740" s="57"/>
      <c r="F740" s="57"/>
      <c r="G740" s="57"/>
      <c r="H740" s="57"/>
      <c r="I740" s="57"/>
      <c r="J740" s="57"/>
      <c r="K740" s="57"/>
      <c r="L740" s="57"/>
      <c r="M740" s="57"/>
      <c r="N740" s="57"/>
      <c r="O740" s="57"/>
      <c r="P740" s="57"/>
      <c r="Q740" s="57"/>
      <c r="R740" s="57"/>
      <c r="S740" s="57"/>
      <c r="T740" s="57"/>
      <c r="U740" s="77"/>
      <c r="V740" s="24"/>
      <c r="Y740" s="24"/>
      <c r="Z740" s="24"/>
      <c r="AA740" s="24"/>
      <c r="AB740" s="24"/>
      <c r="AC740" s="24"/>
    </row>
    <row r="741" spans="1:29" s="169" customFormat="1">
      <c r="A741" s="24"/>
      <c r="B741" s="24"/>
      <c r="C741" s="57"/>
      <c r="D741" s="57"/>
      <c r="E741" s="57"/>
      <c r="F741" s="57"/>
      <c r="G741" s="57"/>
      <c r="H741" s="57"/>
      <c r="I741" s="57"/>
      <c r="J741" s="57"/>
      <c r="K741" s="57"/>
      <c r="L741" s="57"/>
      <c r="M741" s="57"/>
      <c r="N741" s="57"/>
      <c r="O741" s="57"/>
      <c r="P741" s="57"/>
      <c r="Q741" s="57"/>
      <c r="R741" s="57"/>
      <c r="S741" s="57"/>
      <c r="T741" s="57"/>
      <c r="U741" s="77"/>
      <c r="V741" s="24"/>
      <c r="Y741" s="24"/>
      <c r="Z741" s="24"/>
      <c r="AA741" s="24"/>
      <c r="AB741" s="24"/>
      <c r="AC741" s="24"/>
    </row>
    <row r="742" spans="1:29" s="169" customFormat="1">
      <c r="A742" s="24"/>
      <c r="B742" s="24"/>
      <c r="C742" s="57"/>
      <c r="D742" s="57"/>
      <c r="E742" s="57"/>
      <c r="F742" s="57"/>
      <c r="G742" s="57"/>
      <c r="H742" s="57"/>
      <c r="I742" s="57"/>
      <c r="J742" s="57"/>
      <c r="K742" s="57"/>
      <c r="L742" s="57"/>
      <c r="M742" s="57"/>
      <c r="N742" s="57"/>
      <c r="O742" s="57"/>
      <c r="P742" s="57"/>
      <c r="Q742" s="57"/>
      <c r="R742" s="57"/>
      <c r="S742" s="57"/>
      <c r="T742" s="57"/>
      <c r="U742" s="77"/>
      <c r="V742" s="24"/>
      <c r="Y742" s="24"/>
      <c r="Z742" s="24"/>
      <c r="AA742" s="24"/>
      <c r="AB742" s="24"/>
      <c r="AC742" s="24"/>
    </row>
    <row r="743" spans="1:29" s="169" customFormat="1">
      <c r="A743" s="24"/>
      <c r="B743" s="24"/>
      <c r="C743" s="57"/>
      <c r="D743" s="57"/>
      <c r="E743" s="57"/>
      <c r="F743" s="57"/>
      <c r="G743" s="57"/>
      <c r="H743" s="57"/>
      <c r="I743" s="57"/>
      <c r="J743" s="57"/>
      <c r="K743" s="57"/>
      <c r="L743" s="57"/>
      <c r="M743" s="57"/>
      <c r="N743" s="57"/>
      <c r="O743" s="57"/>
      <c r="P743" s="57"/>
      <c r="Q743" s="57"/>
      <c r="R743" s="57"/>
      <c r="S743" s="57"/>
      <c r="T743" s="57"/>
      <c r="U743" s="77"/>
      <c r="V743" s="24"/>
      <c r="Y743" s="24"/>
      <c r="Z743" s="24"/>
      <c r="AA743" s="24"/>
      <c r="AB743" s="24"/>
      <c r="AC743" s="24"/>
    </row>
    <row r="744" spans="1:29" s="169" customFormat="1">
      <c r="A744" s="24"/>
      <c r="B744" s="24"/>
      <c r="C744" s="57"/>
      <c r="D744" s="57"/>
      <c r="E744" s="57"/>
      <c r="F744" s="57"/>
      <c r="G744" s="57"/>
      <c r="H744" s="57"/>
      <c r="I744" s="57"/>
      <c r="J744" s="57"/>
      <c r="K744" s="57"/>
      <c r="L744" s="57"/>
      <c r="M744" s="57"/>
      <c r="N744" s="57"/>
      <c r="O744" s="57"/>
      <c r="P744" s="57"/>
      <c r="Q744" s="57"/>
      <c r="R744" s="57"/>
      <c r="S744" s="57"/>
      <c r="T744" s="57"/>
      <c r="U744" s="77"/>
      <c r="V744" s="24"/>
      <c r="Y744" s="24"/>
      <c r="Z744" s="24"/>
      <c r="AA744" s="24"/>
      <c r="AB744" s="24"/>
      <c r="AC744" s="24"/>
    </row>
    <row r="745" spans="1:29" s="169" customFormat="1">
      <c r="A745" s="24"/>
      <c r="B745" s="24"/>
      <c r="C745" s="57"/>
      <c r="D745" s="57"/>
      <c r="E745" s="57"/>
      <c r="F745" s="57"/>
      <c r="G745" s="57"/>
      <c r="H745" s="57"/>
      <c r="I745" s="57"/>
      <c r="J745" s="57"/>
      <c r="K745" s="57"/>
      <c r="L745" s="57"/>
      <c r="M745" s="57"/>
      <c r="N745" s="57"/>
      <c r="O745" s="57"/>
      <c r="P745" s="57"/>
      <c r="Q745" s="57"/>
      <c r="R745" s="57"/>
      <c r="S745" s="57"/>
      <c r="T745" s="57"/>
      <c r="U745" s="77"/>
      <c r="V745" s="24"/>
      <c r="Y745" s="24"/>
      <c r="Z745" s="24"/>
      <c r="AA745" s="24"/>
      <c r="AB745" s="24"/>
      <c r="AC745" s="24"/>
    </row>
    <row r="746" spans="1:29" s="169" customFormat="1">
      <c r="A746" s="24"/>
      <c r="B746" s="24"/>
      <c r="C746" s="57"/>
      <c r="D746" s="57"/>
      <c r="E746" s="57"/>
      <c r="F746" s="57"/>
      <c r="G746" s="57"/>
      <c r="H746" s="57"/>
      <c r="I746" s="57"/>
      <c r="J746" s="57"/>
      <c r="K746" s="57"/>
      <c r="L746" s="57"/>
      <c r="M746" s="57"/>
      <c r="N746" s="57"/>
      <c r="O746" s="57"/>
      <c r="P746" s="57"/>
      <c r="Q746" s="57"/>
      <c r="R746" s="57"/>
      <c r="S746" s="57"/>
      <c r="T746" s="57"/>
      <c r="U746" s="77"/>
      <c r="V746" s="24"/>
      <c r="Y746" s="24"/>
      <c r="Z746" s="24"/>
      <c r="AA746" s="24"/>
      <c r="AB746" s="24"/>
      <c r="AC746" s="24"/>
    </row>
    <row r="747" spans="1:29" s="169" customFormat="1">
      <c r="A747" s="24"/>
      <c r="B747" s="24"/>
      <c r="C747" s="57"/>
      <c r="D747" s="57"/>
      <c r="E747" s="57"/>
      <c r="F747" s="57"/>
      <c r="G747" s="57"/>
      <c r="H747" s="57"/>
      <c r="I747" s="57"/>
      <c r="J747" s="57"/>
      <c r="K747" s="57"/>
      <c r="L747" s="57"/>
      <c r="M747" s="57"/>
      <c r="N747" s="57"/>
      <c r="O747" s="57"/>
      <c r="P747" s="57"/>
      <c r="Q747" s="57"/>
      <c r="R747" s="57"/>
      <c r="S747" s="57"/>
      <c r="T747" s="57"/>
      <c r="U747" s="77"/>
      <c r="V747" s="24"/>
      <c r="Y747" s="24"/>
      <c r="Z747" s="24"/>
      <c r="AA747" s="24"/>
      <c r="AB747" s="24"/>
      <c r="AC747" s="24"/>
    </row>
    <row r="748" spans="1:29" s="169" customFormat="1">
      <c r="A748" s="24"/>
      <c r="B748" s="24"/>
      <c r="C748" s="57"/>
      <c r="D748" s="57"/>
      <c r="E748" s="57"/>
      <c r="F748" s="57"/>
      <c r="G748" s="57"/>
      <c r="H748" s="57"/>
      <c r="I748" s="57"/>
      <c r="J748" s="57"/>
      <c r="K748" s="57"/>
      <c r="L748" s="57"/>
      <c r="M748" s="57"/>
      <c r="N748" s="57"/>
      <c r="O748" s="57"/>
      <c r="P748" s="57"/>
      <c r="Q748" s="57"/>
      <c r="R748" s="57"/>
      <c r="S748" s="57"/>
      <c r="T748" s="57"/>
      <c r="U748" s="77"/>
      <c r="V748" s="24"/>
      <c r="Y748" s="24"/>
      <c r="Z748" s="24"/>
      <c r="AA748" s="24"/>
      <c r="AB748" s="24"/>
      <c r="AC748" s="24"/>
    </row>
    <row r="749" spans="1:29" s="169" customFormat="1">
      <c r="A749" s="24"/>
      <c r="B749" s="24"/>
      <c r="C749" s="57"/>
      <c r="D749" s="57"/>
      <c r="E749" s="57"/>
      <c r="F749" s="57"/>
      <c r="G749" s="57"/>
      <c r="H749" s="57"/>
      <c r="I749" s="57"/>
      <c r="J749" s="57"/>
      <c r="K749" s="57"/>
      <c r="L749" s="57"/>
      <c r="M749" s="57"/>
      <c r="N749" s="57"/>
      <c r="O749" s="57"/>
      <c r="P749" s="57"/>
      <c r="Q749" s="57"/>
      <c r="R749" s="57"/>
      <c r="S749" s="57"/>
      <c r="T749" s="57"/>
      <c r="U749" s="77"/>
      <c r="V749" s="24"/>
      <c r="Y749" s="24"/>
      <c r="Z749" s="24"/>
      <c r="AA749" s="24"/>
      <c r="AB749" s="24"/>
      <c r="AC749" s="24"/>
    </row>
    <row r="750" spans="1:29" s="169" customFormat="1">
      <c r="A750" s="24"/>
      <c r="B750" s="24"/>
      <c r="C750" s="57"/>
      <c r="D750" s="57"/>
      <c r="E750" s="57"/>
      <c r="F750" s="57"/>
      <c r="G750" s="57"/>
      <c r="H750" s="57"/>
      <c r="I750" s="57"/>
      <c r="J750" s="57"/>
      <c r="K750" s="57"/>
      <c r="L750" s="57"/>
      <c r="M750" s="57"/>
      <c r="N750" s="57"/>
      <c r="O750" s="57"/>
      <c r="P750" s="57"/>
      <c r="Q750" s="57"/>
      <c r="R750" s="57"/>
      <c r="S750" s="57"/>
      <c r="T750" s="57"/>
      <c r="U750" s="77"/>
      <c r="V750" s="24"/>
      <c r="Y750" s="24"/>
      <c r="Z750" s="24"/>
      <c r="AA750" s="24"/>
      <c r="AB750" s="24"/>
      <c r="AC750" s="24"/>
    </row>
    <row r="751" spans="1:29" s="169" customFormat="1">
      <c r="A751" s="24"/>
      <c r="B751" s="24"/>
      <c r="C751" s="57"/>
      <c r="D751" s="57"/>
      <c r="E751" s="57"/>
      <c r="F751" s="57"/>
      <c r="G751" s="57"/>
      <c r="H751" s="57"/>
      <c r="I751" s="57"/>
      <c r="J751" s="57"/>
      <c r="K751" s="57"/>
      <c r="L751" s="57"/>
      <c r="M751" s="57"/>
      <c r="N751" s="57"/>
      <c r="O751" s="57"/>
      <c r="P751" s="57"/>
      <c r="Q751" s="57"/>
      <c r="R751" s="57"/>
      <c r="S751" s="57"/>
      <c r="T751" s="57"/>
      <c r="U751" s="77"/>
      <c r="V751" s="24"/>
      <c r="Y751" s="24"/>
      <c r="Z751" s="24"/>
      <c r="AA751" s="24"/>
      <c r="AB751" s="24"/>
      <c r="AC751" s="24"/>
    </row>
    <row r="752" spans="1:29" s="169" customFormat="1">
      <c r="A752" s="24"/>
      <c r="B752" s="24"/>
      <c r="C752" s="57"/>
      <c r="D752" s="57"/>
      <c r="E752" s="57"/>
      <c r="F752" s="57"/>
      <c r="G752" s="57"/>
      <c r="H752" s="57"/>
      <c r="I752" s="57"/>
      <c r="J752" s="57"/>
      <c r="K752" s="57"/>
      <c r="L752" s="57"/>
      <c r="M752" s="57"/>
      <c r="N752" s="57"/>
      <c r="O752" s="57"/>
      <c r="P752" s="57"/>
      <c r="Q752" s="57"/>
      <c r="R752" s="57"/>
      <c r="S752" s="57"/>
      <c r="T752" s="57"/>
      <c r="U752" s="77"/>
      <c r="V752" s="24"/>
      <c r="Y752" s="24"/>
      <c r="Z752" s="24"/>
      <c r="AA752" s="24"/>
      <c r="AB752" s="24"/>
      <c r="AC752" s="24"/>
    </row>
    <row r="753" spans="1:29" s="169" customFormat="1">
      <c r="A753" s="24"/>
      <c r="B753" s="24"/>
      <c r="C753" s="57"/>
      <c r="D753" s="57"/>
      <c r="E753" s="57"/>
      <c r="F753" s="57"/>
      <c r="G753" s="57"/>
      <c r="H753" s="57"/>
      <c r="I753" s="57"/>
      <c r="J753" s="57"/>
      <c r="K753" s="57"/>
      <c r="L753" s="57"/>
      <c r="M753" s="57"/>
      <c r="N753" s="57"/>
      <c r="O753" s="57"/>
      <c r="P753" s="57"/>
      <c r="Q753" s="57"/>
      <c r="R753" s="57"/>
      <c r="S753" s="57"/>
      <c r="T753" s="57"/>
      <c r="U753" s="77"/>
      <c r="V753" s="24"/>
      <c r="Y753" s="24"/>
      <c r="Z753" s="24"/>
      <c r="AA753" s="24"/>
      <c r="AB753" s="24"/>
      <c r="AC753" s="24"/>
    </row>
    <row r="754" spans="1:29" s="169" customFormat="1">
      <c r="A754" s="24"/>
      <c r="B754" s="24"/>
      <c r="C754" s="57"/>
      <c r="D754" s="57"/>
      <c r="E754" s="57"/>
      <c r="F754" s="57"/>
      <c r="G754" s="57"/>
      <c r="H754" s="57"/>
      <c r="I754" s="57"/>
      <c r="J754" s="57"/>
      <c r="K754" s="57"/>
      <c r="L754" s="57"/>
      <c r="M754" s="57"/>
      <c r="N754" s="57"/>
      <c r="O754" s="57"/>
      <c r="P754" s="57"/>
      <c r="Q754" s="57"/>
      <c r="R754" s="57"/>
      <c r="S754" s="57"/>
      <c r="T754" s="57"/>
      <c r="U754" s="77"/>
      <c r="V754" s="24"/>
      <c r="Y754" s="24"/>
      <c r="Z754" s="24"/>
      <c r="AA754" s="24"/>
      <c r="AB754" s="24"/>
      <c r="AC754" s="24"/>
    </row>
    <row r="755" spans="1:29" s="169" customFormat="1">
      <c r="A755" s="24"/>
      <c r="B755" s="24"/>
      <c r="C755" s="57"/>
      <c r="D755" s="57"/>
      <c r="E755" s="57"/>
      <c r="F755" s="57"/>
      <c r="G755" s="57"/>
      <c r="H755" s="57"/>
      <c r="I755" s="57"/>
      <c r="J755" s="57"/>
      <c r="K755" s="57"/>
      <c r="L755" s="57"/>
      <c r="M755" s="57"/>
      <c r="N755" s="57"/>
      <c r="O755" s="57"/>
      <c r="P755" s="57"/>
      <c r="Q755" s="57"/>
      <c r="R755" s="57"/>
      <c r="S755" s="57"/>
      <c r="T755" s="57"/>
      <c r="U755" s="77"/>
      <c r="V755" s="24"/>
      <c r="Y755" s="24"/>
      <c r="Z755" s="24"/>
      <c r="AA755" s="24"/>
      <c r="AB755" s="24"/>
      <c r="AC755" s="24"/>
    </row>
    <row r="756" spans="1:29" s="169" customFormat="1">
      <c r="A756" s="24"/>
      <c r="B756" s="24"/>
      <c r="C756" s="57"/>
      <c r="D756" s="57"/>
      <c r="E756" s="57"/>
      <c r="F756" s="57"/>
      <c r="G756" s="57"/>
      <c r="H756" s="57"/>
      <c r="I756" s="57"/>
      <c r="J756" s="57"/>
      <c r="K756" s="57"/>
      <c r="L756" s="57"/>
      <c r="M756" s="57"/>
      <c r="N756" s="57"/>
      <c r="O756" s="57"/>
      <c r="P756" s="57"/>
      <c r="Q756" s="57"/>
      <c r="R756" s="57"/>
      <c r="S756" s="57"/>
      <c r="T756" s="57"/>
      <c r="U756" s="77"/>
      <c r="V756" s="24"/>
      <c r="Y756" s="24"/>
      <c r="Z756" s="24"/>
      <c r="AA756" s="24"/>
      <c r="AB756" s="24"/>
      <c r="AC756" s="24"/>
    </row>
    <row r="757" spans="1:29" s="169" customFormat="1">
      <c r="A757" s="24"/>
      <c r="B757" s="24"/>
      <c r="C757" s="57"/>
      <c r="D757" s="57"/>
      <c r="E757" s="57"/>
      <c r="F757" s="57"/>
      <c r="G757" s="57"/>
      <c r="H757" s="57"/>
      <c r="I757" s="57"/>
      <c r="J757" s="57"/>
      <c r="K757" s="57"/>
      <c r="L757" s="57"/>
      <c r="M757" s="57"/>
      <c r="N757" s="57"/>
      <c r="O757" s="57"/>
      <c r="P757" s="57"/>
      <c r="Q757" s="57"/>
      <c r="R757" s="57"/>
      <c r="S757" s="57"/>
      <c r="T757" s="57"/>
      <c r="U757" s="77"/>
      <c r="V757" s="24"/>
      <c r="Y757" s="24"/>
      <c r="Z757" s="24"/>
      <c r="AA757" s="24"/>
      <c r="AB757" s="24"/>
      <c r="AC757" s="24"/>
    </row>
    <row r="758" spans="1:29" s="169" customFormat="1">
      <c r="A758" s="24"/>
      <c r="B758" s="24"/>
      <c r="C758" s="57"/>
      <c r="D758" s="57"/>
      <c r="E758" s="57"/>
      <c r="F758" s="57"/>
      <c r="G758" s="57"/>
      <c r="H758" s="57"/>
      <c r="I758" s="57"/>
      <c r="J758" s="57"/>
      <c r="K758" s="57"/>
      <c r="L758" s="57"/>
      <c r="M758" s="57"/>
      <c r="N758" s="57"/>
      <c r="O758" s="57"/>
      <c r="P758" s="57"/>
      <c r="Q758" s="57"/>
      <c r="R758" s="57"/>
      <c r="S758" s="57"/>
      <c r="T758" s="57"/>
      <c r="U758" s="77"/>
      <c r="V758" s="24"/>
      <c r="Y758" s="24"/>
      <c r="Z758" s="24"/>
      <c r="AA758" s="24"/>
      <c r="AB758" s="24"/>
      <c r="AC758" s="24"/>
    </row>
    <row r="759" spans="1:29" s="169" customFormat="1">
      <c r="A759" s="24"/>
      <c r="B759" s="24"/>
      <c r="C759" s="57"/>
      <c r="D759" s="57"/>
      <c r="E759" s="57"/>
      <c r="F759" s="57"/>
      <c r="G759" s="57"/>
      <c r="H759" s="57"/>
      <c r="I759" s="57"/>
      <c r="J759" s="57"/>
      <c r="K759" s="57"/>
      <c r="L759" s="57"/>
      <c r="M759" s="57"/>
      <c r="N759" s="57"/>
      <c r="O759" s="57"/>
      <c r="P759" s="57"/>
      <c r="Q759" s="57"/>
      <c r="R759" s="57"/>
      <c r="S759" s="57"/>
      <c r="T759" s="57"/>
      <c r="U759" s="77"/>
      <c r="V759" s="24"/>
      <c r="Y759" s="24"/>
      <c r="Z759" s="24"/>
      <c r="AA759" s="24"/>
      <c r="AB759" s="24"/>
      <c r="AC759" s="24"/>
    </row>
    <row r="760" spans="1:29" s="169" customFormat="1">
      <c r="A760" s="24"/>
      <c r="B760" s="24"/>
      <c r="C760" s="57"/>
      <c r="D760" s="57"/>
      <c r="E760" s="57"/>
      <c r="F760" s="57"/>
      <c r="G760" s="57"/>
      <c r="H760" s="57"/>
      <c r="I760" s="57"/>
      <c r="J760" s="57"/>
      <c r="K760" s="57"/>
      <c r="L760" s="57"/>
      <c r="M760" s="57"/>
      <c r="N760" s="57"/>
      <c r="O760" s="57"/>
      <c r="P760" s="57"/>
      <c r="Q760" s="57"/>
      <c r="R760" s="57"/>
      <c r="S760" s="57"/>
      <c r="T760" s="57"/>
      <c r="U760" s="77"/>
      <c r="V760" s="24"/>
      <c r="Y760" s="24"/>
      <c r="Z760" s="24"/>
      <c r="AA760" s="24"/>
      <c r="AB760" s="24"/>
      <c r="AC760" s="24"/>
    </row>
    <row r="761" spans="1:29" s="169" customFormat="1">
      <c r="A761" s="24"/>
      <c r="B761" s="24"/>
      <c r="C761" s="57"/>
      <c r="D761" s="57"/>
      <c r="E761" s="57"/>
      <c r="F761" s="57"/>
      <c r="G761" s="57"/>
      <c r="H761" s="57"/>
      <c r="I761" s="57"/>
      <c r="J761" s="57"/>
      <c r="K761" s="57"/>
      <c r="L761" s="57"/>
      <c r="M761" s="57"/>
      <c r="N761" s="57"/>
      <c r="O761" s="57"/>
      <c r="P761" s="57"/>
      <c r="Q761" s="57"/>
      <c r="R761" s="57"/>
      <c r="S761" s="57"/>
      <c r="T761" s="57"/>
      <c r="U761" s="77"/>
      <c r="V761" s="24"/>
      <c r="Y761" s="24"/>
      <c r="Z761" s="24"/>
      <c r="AA761" s="24"/>
      <c r="AB761" s="24"/>
      <c r="AC761" s="24"/>
    </row>
    <row r="762" spans="1:29" s="169" customFormat="1">
      <c r="A762" s="24"/>
      <c r="B762" s="24"/>
      <c r="C762" s="57"/>
      <c r="D762" s="57"/>
      <c r="E762" s="57"/>
      <c r="F762" s="57"/>
      <c r="G762" s="57"/>
      <c r="H762" s="57"/>
      <c r="I762" s="57"/>
      <c r="J762" s="57"/>
      <c r="K762" s="57"/>
      <c r="L762" s="57"/>
      <c r="M762" s="57"/>
      <c r="N762" s="57"/>
      <c r="O762" s="57"/>
      <c r="P762" s="57"/>
      <c r="Q762" s="57"/>
      <c r="R762" s="57"/>
      <c r="S762" s="57"/>
      <c r="T762" s="57"/>
      <c r="U762" s="77"/>
      <c r="V762" s="24"/>
      <c r="Y762" s="24"/>
      <c r="Z762" s="24"/>
      <c r="AA762" s="24"/>
      <c r="AB762" s="24"/>
      <c r="AC762" s="24"/>
    </row>
    <row r="763" spans="1:29" s="169" customFormat="1">
      <c r="A763" s="24"/>
      <c r="B763" s="24"/>
      <c r="C763" s="57"/>
      <c r="D763" s="57"/>
      <c r="E763" s="57"/>
      <c r="F763" s="57"/>
      <c r="G763" s="57"/>
      <c r="H763" s="57"/>
      <c r="I763" s="57"/>
      <c r="J763" s="57"/>
      <c r="K763" s="57"/>
      <c r="L763" s="57"/>
      <c r="M763" s="57"/>
      <c r="N763" s="57"/>
      <c r="O763" s="57"/>
      <c r="P763" s="57"/>
      <c r="Q763" s="57"/>
      <c r="R763" s="57"/>
      <c r="S763" s="57"/>
      <c r="T763" s="57"/>
      <c r="U763" s="77"/>
      <c r="V763" s="24"/>
      <c r="Y763" s="24"/>
      <c r="Z763" s="24"/>
      <c r="AA763" s="24"/>
      <c r="AB763" s="24"/>
      <c r="AC763" s="24"/>
    </row>
    <row r="764" spans="1:29" s="169" customFormat="1">
      <c r="A764" s="24"/>
      <c r="B764" s="24"/>
      <c r="C764" s="57"/>
      <c r="D764" s="57"/>
      <c r="E764" s="57"/>
      <c r="F764" s="57"/>
      <c r="G764" s="57"/>
      <c r="H764" s="57"/>
      <c r="I764" s="57"/>
      <c r="J764" s="57"/>
      <c r="K764" s="57"/>
      <c r="L764" s="57"/>
      <c r="M764" s="57"/>
      <c r="N764" s="57"/>
      <c r="O764" s="57"/>
      <c r="P764" s="57"/>
      <c r="Q764" s="57"/>
      <c r="R764" s="57"/>
      <c r="S764" s="57"/>
      <c r="T764" s="57"/>
      <c r="U764" s="77"/>
      <c r="V764" s="24"/>
      <c r="Y764" s="24"/>
      <c r="Z764" s="24"/>
      <c r="AA764" s="24"/>
      <c r="AB764" s="24"/>
      <c r="AC764" s="24"/>
    </row>
    <row r="765" spans="1:29" s="169" customFormat="1">
      <c r="A765" s="24"/>
      <c r="B765" s="24"/>
      <c r="C765" s="57"/>
      <c r="D765" s="57"/>
      <c r="E765" s="57"/>
      <c r="F765" s="57"/>
      <c r="G765" s="57"/>
      <c r="H765" s="57"/>
      <c r="I765" s="57"/>
      <c r="J765" s="57"/>
      <c r="K765" s="57"/>
      <c r="L765" s="57"/>
      <c r="M765" s="57"/>
      <c r="N765" s="57"/>
      <c r="O765" s="57"/>
      <c r="P765" s="57"/>
      <c r="Q765" s="57"/>
      <c r="R765" s="57"/>
      <c r="S765" s="57"/>
      <c r="T765" s="57"/>
      <c r="U765" s="77"/>
      <c r="V765" s="24"/>
      <c r="Y765" s="24"/>
      <c r="Z765" s="24"/>
      <c r="AA765" s="24"/>
      <c r="AB765" s="24"/>
      <c r="AC765" s="24"/>
    </row>
    <row r="766" spans="1:29" s="169" customFormat="1">
      <c r="A766" s="24"/>
      <c r="B766" s="24"/>
      <c r="C766" s="57"/>
      <c r="D766" s="57"/>
      <c r="E766" s="57"/>
      <c r="F766" s="57"/>
      <c r="G766" s="57"/>
      <c r="H766" s="57"/>
      <c r="I766" s="57"/>
      <c r="J766" s="57"/>
      <c r="K766" s="57"/>
      <c r="L766" s="57"/>
      <c r="M766" s="57"/>
      <c r="N766" s="57"/>
      <c r="O766" s="57"/>
      <c r="P766" s="57"/>
      <c r="Q766" s="57"/>
      <c r="R766" s="57"/>
      <c r="S766" s="57"/>
      <c r="T766" s="57"/>
      <c r="U766" s="77"/>
      <c r="V766" s="24"/>
      <c r="Y766" s="24"/>
      <c r="Z766" s="24"/>
      <c r="AA766" s="24"/>
      <c r="AB766" s="24"/>
      <c r="AC766" s="24"/>
    </row>
    <row r="767" spans="1:29" s="169" customFormat="1">
      <c r="A767" s="24"/>
      <c r="B767" s="24"/>
      <c r="C767" s="57"/>
      <c r="D767" s="57"/>
      <c r="E767" s="57"/>
      <c r="F767" s="57"/>
      <c r="G767" s="57"/>
      <c r="H767" s="57"/>
      <c r="I767" s="57"/>
      <c r="J767" s="57"/>
      <c r="K767" s="57"/>
      <c r="L767" s="57"/>
      <c r="M767" s="57"/>
      <c r="N767" s="57"/>
      <c r="O767" s="57"/>
      <c r="P767" s="57"/>
      <c r="Q767" s="57"/>
      <c r="R767" s="57"/>
      <c r="S767" s="57"/>
      <c r="T767" s="57"/>
      <c r="U767" s="77"/>
      <c r="V767" s="24"/>
      <c r="Y767" s="24"/>
      <c r="Z767" s="24"/>
      <c r="AA767" s="24"/>
      <c r="AB767" s="24"/>
      <c r="AC767" s="24"/>
    </row>
    <row r="768" spans="1:29" s="169" customFormat="1">
      <c r="A768" s="24"/>
      <c r="B768" s="24"/>
      <c r="C768" s="57"/>
      <c r="D768" s="57"/>
      <c r="E768" s="57"/>
      <c r="F768" s="57"/>
      <c r="G768" s="57"/>
      <c r="H768" s="57"/>
      <c r="I768" s="57"/>
      <c r="J768" s="57"/>
      <c r="K768" s="57"/>
      <c r="L768" s="57"/>
      <c r="M768" s="57"/>
      <c r="N768" s="57"/>
      <c r="O768" s="57"/>
      <c r="P768" s="57"/>
      <c r="Q768" s="57"/>
      <c r="R768" s="57"/>
      <c r="S768" s="57"/>
      <c r="T768" s="57"/>
      <c r="U768" s="77"/>
      <c r="V768" s="24"/>
      <c r="Y768" s="24"/>
      <c r="Z768" s="24"/>
      <c r="AA768" s="24"/>
      <c r="AB768" s="24"/>
      <c r="AC768" s="24"/>
    </row>
    <row r="769" spans="1:29" s="169" customFormat="1">
      <c r="A769" s="24"/>
      <c r="B769" s="24"/>
      <c r="C769" s="57"/>
      <c r="D769" s="57"/>
      <c r="E769" s="57"/>
      <c r="F769" s="57"/>
      <c r="G769" s="57"/>
      <c r="H769" s="57"/>
      <c r="I769" s="57"/>
      <c r="J769" s="57"/>
      <c r="K769" s="57"/>
      <c r="L769" s="57"/>
      <c r="M769" s="57"/>
      <c r="N769" s="57"/>
      <c r="O769" s="57"/>
      <c r="P769" s="57"/>
      <c r="Q769" s="57"/>
      <c r="R769" s="57"/>
      <c r="S769" s="57"/>
      <c r="T769" s="57"/>
      <c r="U769" s="77"/>
      <c r="V769" s="24"/>
      <c r="Y769" s="24"/>
      <c r="Z769" s="24"/>
      <c r="AA769" s="24"/>
      <c r="AB769" s="24"/>
      <c r="AC769" s="24"/>
    </row>
    <row r="770" spans="1:29" s="169" customFormat="1">
      <c r="A770" s="24"/>
      <c r="B770" s="24"/>
      <c r="C770" s="57"/>
      <c r="D770" s="57"/>
      <c r="E770" s="57"/>
      <c r="F770" s="57"/>
      <c r="G770" s="57"/>
      <c r="H770" s="57"/>
      <c r="I770" s="57"/>
      <c r="J770" s="57"/>
      <c r="K770" s="57"/>
      <c r="L770" s="57"/>
      <c r="M770" s="57"/>
      <c r="N770" s="57"/>
      <c r="O770" s="57"/>
      <c r="P770" s="57"/>
      <c r="Q770" s="57"/>
      <c r="R770" s="57"/>
      <c r="S770" s="57"/>
      <c r="T770" s="57"/>
      <c r="U770" s="77"/>
      <c r="V770" s="24"/>
      <c r="Y770" s="24"/>
      <c r="Z770" s="24"/>
      <c r="AA770" s="24"/>
      <c r="AB770" s="24"/>
      <c r="AC770" s="24"/>
    </row>
    <row r="771" spans="1:29" s="169" customFormat="1">
      <c r="A771" s="24"/>
      <c r="B771" s="24"/>
      <c r="C771" s="57"/>
      <c r="D771" s="57"/>
      <c r="E771" s="57"/>
      <c r="F771" s="57"/>
      <c r="G771" s="57"/>
      <c r="H771" s="57"/>
      <c r="I771" s="57"/>
      <c r="J771" s="57"/>
      <c r="K771" s="57"/>
      <c r="L771" s="57"/>
      <c r="M771" s="57"/>
      <c r="N771" s="57"/>
      <c r="O771" s="57"/>
      <c r="P771" s="57"/>
      <c r="Q771" s="57"/>
      <c r="R771" s="57"/>
      <c r="S771" s="57"/>
      <c r="T771" s="57"/>
      <c r="U771" s="77"/>
      <c r="V771" s="24"/>
      <c r="Y771" s="24"/>
      <c r="Z771" s="24"/>
      <c r="AA771" s="24"/>
      <c r="AB771" s="24"/>
      <c r="AC771" s="24"/>
    </row>
    <row r="772" spans="1:29" s="169" customFormat="1">
      <c r="A772" s="24"/>
      <c r="B772" s="24"/>
      <c r="C772" s="57"/>
      <c r="D772" s="57"/>
      <c r="E772" s="57"/>
      <c r="F772" s="57"/>
      <c r="G772" s="57"/>
      <c r="H772" s="57"/>
      <c r="I772" s="57"/>
      <c r="J772" s="57"/>
      <c r="K772" s="57"/>
      <c r="L772" s="57"/>
      <c r="M772" s="57"/>
      <c r="N772" s="57"/>
      <c r="O772" s="57"/>
      <c r="P772" s="57"/>
      <c r="Q772" s="57"/>
      <c r="R772" s="57"/>
      <c r="S772" s="57"/>
      <c r="T772" s="57"/>
      <c r="U772" s="77"/>
      <c r="V772" s="24"/>
      <c r="Y772" s="24"/>
      <c r="Z772" s="24"/>
      <c r="AA772" s="24"/>
      <c r="AB772" s="24"/>
      <c r="AC772" s="24"/>
    </row>
    <row r="773" spans="1:29" s="169" customFormat="1">
      <c r="A773" s="24"/>
      <c r="B773" s="24"/>
      <c r="C773" s="57"/>
      <c r="D773" s="57"/>
      <c r="E773" s="57"/>
      <c r="F773" s="57"/>
      <c r="G773" s="57"/>
      <c r="H773" s="57"/>
      <c r="I773" s="57"/>
      <c r="J773" s="57"/>
      <c r="K773" s="57"/>
      <c r="L773" s="57"/>
      <c r="M773" s="57"/>
      <c r="N773" s="57"/>
      <c r="O773" s="57"/>
      <c r="P773" s="57"/>
      <c r="Q773" s="57"/>
      <c r="R773" s="57"/>
      <c r="S773" s="57"/>
      <c r="T773" s="57"/>
      <c r="U773" s="77"/>
      <c r="V773" s="24"/>
      <c r="Y773" s="24"/>
      <c r="Z773" s="24"/>
      <c r="AA773" s="24"/>
      <c r="AB773" s="24"/>
      <c r="AC773" s="24"/>
    </row>
    <row r="774" spans="1:29" s="169" customFormat="1">
      <c r="A774" s="24"/>
      <c r="B774" s="24"/>
      <c r="C774" s="57"/>
      <c r="D774" s="57"/>
      <c r="E774" s="57"/>
      <c r="F774" s="57"/>
      <c r="G774" s="57"/>
      <c r="H774" s="57"/>
      <c r="I774" s="57"/>
      <c r="J774" s="57"/>
      <c r="K774" s="57"/>
      <c r="L774" s="57"/>
      <c r="M774" s="57"/>
      <c r="N774" s="57"/>
      <c r="O774" s="57"/>
      <c r="P774" s="57"/>
      <c r="Q774" s="57"/>
      <c r="R774" s="57"/>
      <c r="S774" s="57"/>
      <c r="T774" s="57"/>
      <c r="U774" s="77"/>
      <c r="V774" s="24"/>
      <c r="Y774" s="24"/>
      <c r="Z774" s="24"/>
      <c r="AA774" s="24"/>
      <c r="AB774" s="24"/>
      <c r="AC774" s="24"/>
    </row>
    <row r="775" spans="1:29" s="169" customFormat="1">
      <c r="A775" s="24"/>
      <c r="B775" s="24"/>
      <c r="C775" s="57"/>
      <c r="D775" s="57"/>
      <c r="E775" s="57"/>
      <c r="F775" s="57"/>
      <c r="G775" s="57"/>
      <c r="H775" s="57"/>
      <c r="I775" s="57"/>
      <c r="J775" s="57"/>
      <c r="K775" s="57"/>
      <c r="L775" s="57"/>
      <c r="M775" s="57"/>
      <c r="N775" s="57"/>
      <c r="O775" s="57"/>
      <c r="P775" s="57"/>
      <c r="Q775" s="57"/>
      <c r="R775" s="57"/>
      <c r="S775" s="57"/>
      <c r="T775" s="57"/>
      <c r="U775" s="77"/>
      <c r="V775" s="24"/>
      <c r="Y775" s="24"/>
      <c r="Z775" s="24"/>
      <c r="AA775" s="24"/>
      <c r="AB775" s="24"/>
      <c r="AC775" s="24"/>
    </row>
    <row r="776" spans="1:29" s="169" customFormat="1">
      <c r="A776" s="24"/>
      <c r="B776" s="24"/>
      <c r="C776" s="57"/>
      <c r="D776" s="57"/>
      <c r="E776" s="57"/>
      <c r="F776" s="57"/>
      <c r="G776" s="57"/>
      <c r="H776" s="57"/>
      <c r="I776" s="57"/>
      <c r="J776" s="57"/>
      <c r="K776" s="57"/>
      <c r="L776" s="57"/>
      <c r="M776" s="57"/>
      <c r="N776" s="57"/>
      <c r="O776" s="57"/>
      <c r="P776" s="57"/>
      <c r="Q776" s="57"/>
      <c r="R776" s="57"/>
      <c r="S776" s="57"/>
      <c r="T776" s="57"/>
      <c r="U776" s="77"/>
      <c r="V776" s="24"/>
      <c r="Y776" s="24"/>
      <c r="Z776" s="24"/>
      <c r="AA776" s="24"/>
      <c r="AB776" s="24"/>
      <c r="AC776" s="24"/>
    </row>
    <row r="777" spans="1:29" s="169" customFormat="1">
      <c r="A777" s="24"/>
      <c r="B777" s="24"/>
      <c r="C777" s="57"/>
      <c r="D777" s="57"/>
      <c r="E777" s="57"/>
      <c r="F777" s="57"/>
      <c r="G777" s="57"/>
      <c r="H777" s="57"/>
      <c r="I777" s="57"/>
      <c r="J777" s="57"/>
      <c r="K777" s="57"/>
      <c r="L777" s="57"/>
      <c r="M777" s="57"/>
      <c r="N777" s="57"/>
      <c r="O777" s="57"/>
      <c r="P777" s="57"/>
      <c r="Q777" s="57"/>
      <c r="R777" s="57"/>
      <c r="S777" s="57"/>
      <c r="T777" s="57"/>
      <c r="U777" s="77"/>
      <c r="V777" s="24"/>
      <c r="Y777" s="24"/>
      <c r="Z777" s="24"/>
      <c r="AA777" s="24"/>
      <c r="AB777" s="24"/>
      <c r="AC777" s="24"/>
    </row>
    <row r="778" spans="1:29" s="169" customFormat="1">
      <c r="A778" s="24"/>
      <c r="B778" s="24"/>
      <c r="C778" s="57"/>
      <c r="D778" s="57"/>
      <c r="E778" s="57"/>
      <c r="F778" s="57"/>
      <c r="G778" s="57"/>
      <c r="H778" s="57"/>
      <c r="I778" s="57"/>
      <c r="J778" s="57"/>
      <c r="K778" s="57"/>
      <c r="L778" s="57"/>
      <c r="M778" s="57"/>
      <c r="N778" s="57"/>
      <c r="O778" s="57"/>
      <c r="P778" s="57"/>
      <c r="Q778" s="57"/>
      <c r="R778" s="57"/>
      <c r="S778" s="57"/>
      <c r="T778" s="57"/>
      <c r="U778" s="77"/>
      <c r="V778" s="24"/>
      <c r="Y778" s="24"/>
      <c r="Z778" s="24"/>
      <c r="AA778" s="24"/>
      <c r="AB778" s="24"/>
      <c r="AC778" s="24"/>
    </row>
    <row r="779" spans="1:29" s="169" customFormat="1">
      <c r="A779" s="24"/>
      <c r="B779" s="24"/>
      <c r="C779" s="57"/>
      <c r="D779" s="57"/>
      <c r="E779" s="57"/>
      <c r="F779" s="57"/>
      <c r="G779" s="57"/>
      <c r="H779" s="57"/>
      <c r="I779" s="57"/>
      <c r="J779" s="57"/>
      <c r="K779" s="57"/>
      <c r="L779" s="57"/>
      <c r="M779" s="57"/>
      <c r="N779" s="57"/>
      <c r="O779" s="57"/>
      <c r="P779" s="57"/>
      <c r="Q779" s="57"/>
      <c r="R779" s="57"/>
      <c r="S779" s="57"/>
      <c r="T779" s="57"/>
      <c r="U779" s="77"/>
      <c r="V779" s="24"/>
      <c r="Y779" s="24"/>
      <c r="Z779" s="24"/>
      <c r="AA779" s="24"/>
      <c r="AB779" s="24"/>
      <c r="AC779" s="24"/>
    </row>
    <row r="780" spans="1:29" s="169" customFormat="1">
      <c r="A780" s="24"/>
      <c r="B780" s="24"/>
      <c r="C780" s="57"/>
      <c r="D780" s="57"/>
      <c r="E780" s="57"/>
      <c r="F780" s="57"/>
      <c r="G780" s="57"/>
      <c r="H780" s="57"/>
      <c r="I780" s="57"/>
      <c r="J780" s="57"/>
      <c r="K780" s="57"/>
      <c r="L780" s="57"/>
      <c r="M780" s="57"/>
      <c r="N780" s="57"/>
      <c r="O780" s="57"/>
      <c r="P780" s="57"/>
      <c r="Q780" s="57"/>
      <c r="R780" s="57"/>
      <c r="S780" s="57"/>
      <c r="T780" s="57"/>
      <c r="U780" s="77"/>
      <c r="V780" s="24"/>
      <c r="Y780" s="24"/>
      <c r="Z780" s="24"/>
      <c r="AA780" s="24"/>
      <c r="AB780" s="24"/>
      <c r="AC780" s="24"/>
    </row>
    <row r="781" spans="1:29" s="169" customFormat="1">
      <c r="A781" s="24"/>
      <c r="B781" s="24"/>
      <c r="C781" s="57"/>
      <c r="D781" s="57"/>
      <c r="E781" s="57"/>
      <c r="F781" s="57"/>
      <c r="G781" s="57"/>
      <c r="H781" s="57"/>
      <c r="I781" s="57"/>
      <c r="J781" s="57"/>
      <c r="K781" s="57"/>
      <c r="L781" s="57"/>
      <c r="M781" s="57"/>
      <c r="N781" s="57"/>
      <c r="O781" s="57"/>
      <c r="P781" s="57"/>
      <c r="Q781" s="57"/>
      <c r="R781" s="57"/>
      <c r="S781" s="57"/>
      <c r="T781" s="57"/>
      <c r="U781" s="77"/>
      <c r="V781" s="24"/>
      <c r="Y781" s="24"/>
      <c r="Z781" s="24"/>
      <c r="AA781" s="24"/>
      <c r="AB781" s="24"/>
      <c r="AC781" s="24"/>
    </row>
    <row r="782" spans="1:29" s="169" customFormat="1">
      <c r="A782" s="24"/>
      <c r="B782" s="24"/>
      <c r="C782" s="57"/>
      <c r="D782" s="57"/>
      <c r="E782" s="57"/>
      <c r="F782" s="57"/>
      <c r="G782" s="57"/>
      <c r="H782" s="57"/>
      <c r="I782" s="57"/>
      <c r="J782" s="57"/>
      <c r="K782" s="57"/>
      <c r="L782" s="57"/>
      <c r="M782" s="57"/>
      <c r="N782" s="57"/>
      <c r="O782" s="57"/>
      <c r="P782" s="57"/>
      <c r="Q782" s="57"/>
      <c r="R782" s="57"/>
      <c r="S782" s="57"/>
      <c r="T782" s="57"/>
      <c r="U782" s="77"/>
      <c r="V782" s="24"/>
      <c r="Y782" s="24"/>
      <c r="Z782" s="24"/>
      <c r="AA782" s="24"/>
      <c r="AB782" s="24"/>
      <c r="AC782" s="24"/>
    </row>
    <row r="783" spans="1:29" s="169" customFormat="1">
      <c r="A783" s="24"/>
      <c r="B783" s="24"/>
      <c r="C783" s="57"/>
      <c r="D783" s="57"/>
      <c r="E783" s="57"/>
      <c r="F783" s="57"/>
      <c r="G783" s="57"/>
      <c r="H783" s="57"/>
      <c r="I783" s="57"/>
      <c r="J783" s="57"/>
      <c r="K783" s="57"/>
      <c r="L783" s="57"/>
      <c r="M783" s="57"/>
      <c r="N783" s="57"/>
      <c r="O783" s="57"/>
      <c r="P783" s="57"/>
      <c r="Q783" s="57"/>
      <c r="R783" s="57"/>
      <c r="S783" s="57"/>
      <c r="T783" s="57"/>
      <c r="U783" s="77"/>
      <c r="V783" s="24"/>
      <c r="Y783" s="24"/>
      <c r="Z783" s="24"/>
      <c r="AA783" s="24"/>
      <c r="AB783" s="24"/>
      <c r="AC783" s="24"/>
    </row>
    <row r="784" spans="1:29" s="169" customFormat="1">
      <c r="A784" s="24"/>
      <c r="B784" s="24"/>
      <c r="C784" s="57"/>
      <c r="D784" s="57"/>
      <c r="E784" s="57"/>
      <c r="F784" s="57"/>
      <c r="G784" s="57"/>
      <c r="H784" s="57"/>
      <c r="I784" s="57"/>
      <c r="J784" s="57"/>
      <c r="K784" s="57"/>
      <c r="L784" s="57"/>
      <c r="M784" s="57"/>
      <c r="N784" s="57"/>
      <c r="O784" s="57"/>
      <c r="P784" s="57"/>
      <c r="Q784" s="57"/>
      <c r="R784" s="57"/>
      <c r="S784" s="57"/>
      <c r="T784" s="57"/>
      <c r="U784" s="77"/>
      <c r="V784" s="24"/>
      <c r="Y784" s="24"/>
      <c r="Z784" s="24"/>
      <c r="AA784" s="24"/>
      <c r="AB784" s="24"/>
      <c r="AC784" s="24"/>
    </row>
    <row r="785" spans="1:29" s="169" customFormat="1">
      <c r="A785" s="24"/>
      <c r="B785" s="24"/>
      <c r="C785" s="57"/>
      <c r="D785" s="57"/>
      <c r="E785" s="57"/>
      <c r="F785" s="57"/>
      <c r="G785" s="57"/>
      <c r="H785" s="57"/>
      <c r="I785" s="57"/>
      <c r="J785" s="57"/>
      <c r="K785" s="57"/>
      <c r="L785" s="57"/>
      <c r="M785" s="57"/>
      <c r="N785" s="57"/>
      <c r="O785" s="57"/>
      <c r="P785" s="57"/>
      <c r="Q785" s="57"/>
      <c r="R785" s="57"/>
      <c r="S785" s="57"/>
      <c r="T785" s="57"/>
      <c r="U785" s="77"/>
      <c r="V785" s="24"/>
      <c r="Y785" s="24"/>
      <c r="Z785" s="24"/>
      <c r="AA785" s="24"/>
      <c r="AB785" s="24"/>
      <c r="AC785" s="24"/>
    </row>
    <row r="786" spans="1:29" s="169" customFormat="1">
      <c r="A786" s="24"/>
      <c r="B786" s="24"/>
      <c r="C786" s="57"/>
      <c r="D786" s="57"/>
      <c r="E786" s="57"/>
      <c r="F786" s="57"/>
      <c r="G786" s="57"/>
      <c r="H786" s="57"/>
      <c r="I786" s="57"/>
      <c r="J786" s="57"/>
      <c r="K786" s="57"/>
      <c r="L786" s="57"/>
      <c r="M786" s="57"/>
      <c r="N786" s="57"/>
      <c r="O786" s="57"/>
      <c r="P786" s="57"/>
      <c r="Q786" s="57"/>
      <c r="R786" s="57"/>
      <c r="S786" s="57"/>
      <c r="T786" s="57"/>
      <c r="U786" s="77"/>
      <c r="V786" s="24"/>
      <c r="Y786" s="24"/>
      <c r="Z786" s="24"/>
      <c r="AA786" s="24"/>
      <c r="AB786" s="24"/>
      <c r="AC786" s="24"/>
    </row>
    <row r="787" spans="1:29" s="169" customFormat="1">
      <c r="A787" s="24"/>
      <c r="B787" s="24"/>
      <c r="C787" s="57"/>
      <c r="D787" s="57"/>
      <c r="E787" s="57"/>
      <c r="F787" s="57"/>
      <c r="G787" s="57"/>
      <c r="H787" s="57"/>
      <c r="I787" s="57"/>
      <c r="J787" s="57"/>
      <c r="K787" s="57"/>
      <c r="L787" s="57"/>
      <c r="M787" s="57"/>
      <c r="N787" s="57"/>
      <c r="O787" s="57"/>
      <c r="P787" s="57"/>
      <c r="Q787" s="57"/>
      <c r="R787" s="57"/>
      <c r="S787" s="57"/>
      <c r="T787" s="57"/>
      <c r="U787" s="77"/>
      <c r="V787" s="24"/>
      <c r="Y787" s="24"/>
      <c r="Z787" s="24"/>
      <c r="AA787" s="24"/>
      <c r="AB787" s="24"/>
      <c r="AC787" s="24"/>
    </row>
    <row r="788" spans="1:29" s="169" customFormat="1">
      <c r="A788" s="24"/>
      <c r="B788" s="24"/>
      <c r="C788" s="57"/>
      <c r="D788" s="57"/>
      <c r="E788" s="57"/>
      <c r="F788" s="57"/>
      <c r="G788" s="57"/>
      <c r="H788" s="57"/>
      <c r="I788" s="57"/>
      <c r="J788" s="57"/>
      <c r="K788" s="57"/>
      <c r="L788" s="57"/>
      <c r="M788" s="57"/>
      <c r="N788" s="57"/>
      <c r="O788" s="57"/>
      <c r="P788" s="57"/>
      <c r="Q788" s="57"/>
      <c r="R788" s="57"/>
      <c r="S788" s="57"/>
      <c r="T788" s="57"/>
      <c r="U788" s="77"/>
      <c r="V788" s="24"/>
      <c r="Y788" s="24"/>
      <c r="Z788" s="24"/>
      <c r="AA788" s="24"/>
      <c r="AB788" s="24"/>
      <c r="AC788" s="24"/>
    </row>
    <row r="789" spans="1:29" s="169" customFormat="1">
      <c r="A789" s="24"/>
      <c r="B789" s="24"/>
      <c r="C789" s="57"/>
      <c r="D789" s="57"/>
      <c r="E789" s="57"/>
      <c r="F789" s="57"/>
      <c r="G789" s="57"/>
      <c r="H789" s="57"/>
      <c r="I789" s="57"/>
      <c r="J789" s="57"/>
      <c r="K789" s="57"/>
      <c r="L789" s="57"/>
      <c r="M789" s="57"/>
      <c r="N789" s="57"/>
      <c r="O789" s="57"/>
      <c r="P789" s="57"/>
      <c r="Q789" s="57"/>
      <c r="R789" s="57"/>
      <c r="S789" s="57"/>
      <c r="T789" s="57"/>
      <c r="U789" s="77"/>
      <c r="V789" s="24"/>
      <c r="Y789" s="24"/>
      <c r="Z789" s="24"/>
      <c r="AA789" s="24"/>
      <c r="AB789" s="24"/>
      <c r="AC789" s="24"/>
    </row>
    <row r="790" spans="1:29" s="169" customFormat="1">
      <c r="A790" s="24"/>
      <c r="B790" s="24"/>
      <c r="C790" s="57"/>
      <c r="D790" s="57"/>
      <c r="E790" s="57"/>
      <c r="F790" s="57"/>
      <c r="G790" s="57"/>
      <c r="H790" s="57"/>
      <c r="I790" s="57"/>
      <c r="J790" s="57"/>
      <c r="K790" s="57"/>
      <c r="L790" s="57"/>
      <c r="M790" s="57"/>
      <c r="N790" s="57"/>
      <c r="O790" s="57"/>
      <c r="P790" s="57"/>
      <c r="Q790" s="57"/>
      <c r="R790" s="57"/>
      <c r="S790" s="57"/>
      <c r="T790" s="57"/>
      <c r="U790" s="77"/>
      <c r="V790" s="24"/>
      <c r="Y790" s="24"/>
      <c r="Z790" s="24"/>
      <c r="AA790" s="24"/>
      <c r="AB790" s="24"/>
      <c r="AC790" s="24"/>
    </row>
    <row r="791" spans="1:29" s="169" customFormat="1">
      <c r="A791" s="24"/>
      <c r="B791" s="24"/>
      <c r="C791" s="57"/>
      <c r="D791" s="57"/>
      <c r="E791" s="57"/>
      <c r="F791" s="57"/>
      <c r="G791" s="57"/>
      <c r="H791" s="57"/>
      <c r="I791" s="57"/>
      <c r="J791" s="57"/>
      <c r="K791" s="57"/>
      <c r="L791" s="57"/>
      <c r="M791" s="57"/>
      <c r="N791" s="57"/>
      <c r="O791" s="57"/>
      <c r="P791" s="57"/>
      <c r="Q791" s="57"/>
      <c r="R791" s="57"/>
      <c r="S791" s="57"/>
      <c r="T791" s="57"/>
      <c r="U791" s="77"/>
      <c r="V791" s="24"/>
      <c r="Y791" s="24"/>
      <c r="Z791" s="24"/>
      <c r="AA791" s="24"/>
      <c r="AB791" s="24"/>
      <c r="AC791" s="24"/>
    </row>
    <row r="792" spans="1:29" s="169" customFormat="1">
      <c r="A792" s="24"/>
      <c r="B792" s="24"/>
      <c r="C792" s="57"/>
      <c r="D792" s="57"/>
      <c r="E792" s="57"/>
      <c r="F792" s="57"/>
      <c r="G792" s="57"/>
      <c r="H792" s="57"/>
      <c r="I792" s="57"/>
      <c r="J792" s="57"/>
      <c r="K792" s="57"/>
      <c r="L792" s="57"/>
      <c r="M792" s="57"/>
      <c r="N792" s="57"/>
      <c r="O792" s="57"/>
      <c r="P792" s="57"/>
      <c r="Q792" s="57"/>
      <c r="R792" s="57"/>
      <c r="S792" s="57"/>
      <c r="T792" s="57"/>
      <c r="U792" s="77"/>
      <c r="V792" s="24"/>
      <c r="Y792" s="24"/>
      <c r="Z792" s="24"/>
      <c r="AA792" s="24"/>
      <c r="AB792" s="24"/>
      <c r="AC792" s="24"/>
    </row>
    <row r="793" spans="1:29" s="169" customFormat="1">
      <c r="A793" s="24"/>
      <c r="B793" s="24"/>
      <c r="C793" s="57"/>
      <c r="D793" s="57"/>
      <c r="E793" s="57"/>
      <c r="F793" s="57"/>
      <c r="G793" s="57"/>
      <c r="H793" s="57"/>
      <c r="I793" s="57"/>
      <c r="J793" s="57"/>
      <c r="K793" s="57"/>
      <c r="L793" s="57"/>
      <c r="M793" s="57"/>
      <c r="N793" s="57"/>
      <c r="O793" s="57"/>
      <c r="P793" s="57"/>
      <c r="Q793" s="57"/>
      <c r="R793" s="57"/>
      <c r="S793" s="57"/>
      <c r="T793" s="57"/>
      <c r="U793" s="77"/>
      <c r="V793" s="24"/>
      <c r="Y793" s="24"/>
      <c r="Z793" s="24"/>
      <c r="AA793" s="24"/>
      <c r="AB793" s="24"/>
      <c r="AC793" s="24"/>
    </row>
    <row r="794" spans="1:29" s="169" customFormat="1">
      <c r="A794" s="24"/>
      <c r="B794" s="24"/>
      <c r="C794" s="57"/>
      <c r="D794" s="57"/>
      <c r="E794" s="57"/>
      <c r="F794" s="57"/>
      <c r="G794" s="57"/>
      <c r="H794" s="57"/>
      <c r="I794" s="57"/>
      <c r="J794" s="57"/>
      <c r="K794" s="57"/>
      <c r="L794" s="57"/>
      <c r="M794" s="57"/>
      <c r="N794" s="57"/>
      <c r="O794" s="57"/>
      <c r="P794" s="57"/>
      <c r="Q794" s="57"/>
      <c r="R794" s="57"/>
      <c r="S794" s="57"/>
      <c r="T794" s="57"/>
      <c r="U794" s="77"/>
      <c r="V794" s="24"/>
      <c r="Y794" s="24"/>
      <c r="Z794" s="24"/>
      <c r="AA794" s="24"/>
      <c r="AB794" s="24"/>
      <c r="AC794" s="24"/>
    </row>
    <row r="795" spans="1:29" s="169" customFormat="1">
      <c r="A795" s="24"/>
      <c r="B795" s="24"/>
      <c r="C795" s="57"/>
      <c r="D795" s="57"/>
      <c r="E795" s="57"/>
      <c r="F795" s="57"/>
      <c r="G795" s="57"/>
      <c r="H795" s="57"/>
      <c r="I795" s="57"/>
      <c r="J795" s="57"/>
      <c r="K795" s="57"/>
      <c r="L795" s="57"/>
      <c r="M795" s="57"/>
      <c r="N795" s="57"/>
      <c r="O795" s="57"/>
      <c r="P795" s="57"/>
      <c r="Q795" s="57"/>
      <c r="R795" s="57"/>
      <c r="S795" s="57"/>
      <c r="T795" s="57"/>
      <c r="U795" s="77"/>
      <c r="V795" s="24"/>
      <c r="Y795" s="24"/>
      <c r="Z795" s="24"/>
      <c r="AA795" s="24"/>
      <c r="AB795" s="24"/>
      <c r="AC795" s="24"/>
    </row>
    <row r="796" spans="1:29" s="169" customFormat="1">
      <c r="A796" s="24"/>
      <c r="B796" s="24"/>
      <c r="C796" s="57"/>
      <c r="D796" s="57"/>
      <c r="E796" s="57"/>
      <c r="F796" s="57"/>
      <c r="G796" s="57"/>
      <c r="H796" s="57"/>
      <c r="I796" s="57"/>
      <c r="J796" s="57"/>
      <c r="K796" s="57"/>
      <c r="L796" s="57"/>
      <c r="M796" s="57"/>
      <c r="N796" s="57"/>
      <c r="O796" s="57"/>
      <c r="P796" s="57"/>
      <c r="Q796" s="57"/>
      <c r="R796" s="57"/>
      <c r="S796" s="57"/>
      <c r="T796" s="57"/>
      <c r="U796" s="77"/>
      <c r="V796" s="24"/>
      <c r="Y796" s="24"/>
      <c r="Z796" s="24"/>
      <c r="AA796" s="24"/>
      <c r="AB796" s="24"/>
      <c r="AC796" s="24"/>
    </row>
    <row r="797" spans="1:29" s="169" customFormat="1">
      <c r="A797" s="24"/>
      <c r="B797" s="24"/>
      <c r="C797" s="57"/>
      <c r="D797" s="57"/>
      <c r="E797" s="57"/>
      <c r="F797" s="57"/>
      <c r="G797" s="57"/>
      <c r="H797" s="57"/>
      <c r="I797" s="57"/>
      <c r="J797" s="57"/>
      <c r="K797" s="57"/>
      <c r="L797" s="57"/>
      <c r="M797" s="57"/>
      <c r="N797" s="57"/>
      <c r="O797" s="57"/>
      <c r="P797" s="57"/>
      <c r="Q797" s="57"/>
      <c r="R797" s="57"/>
      <c r="S797" s="57"/>
      <c r="T797" s="57"/>
      <c r="U797" s="77"/>
      <c r="V797" s="24"/>
      <c r="Y797" s="24"/>
      <c r="Z797" s="24"/>
      <c r="AA797" s="24"/>
      <c r="AB797" s="24"/>
      <c r="AC797" s="24"/>
    </row>
    <row r="798" spans="1:29" s="169" customFormat="1">
      <c r="A798" s="24"/>
      <c r="B798" s="24"/>
      <c r="C798" s="57"/>
      <c r="D798" s="57"/>
      <c r="E798" s="57"/>
      <c r="F798" s="57"/>
      <c r="G798" s="57"/>
      <c r="H798" s="57"/>
      <c r="I798" s="57"/>
      <c r="J798" s="57"/>
      <c r="K798" s="57"/>
      <c r="L798" s="57"/>
      <c r="M798" s="57"/>
      <c r="N798" s="57"/>
      <c r="O798" s="57"/>
      <c r="P798" s="57"/>
      <c r="Q798" s="57"/>
      <c r="R798" s="57"/>
      <c r="S798" s="57"/>
      <c r="T798" s="57"/>
      <c r="U798" s="77"/>
      <c r="V798" s="24"/>
      <c r="Y798" s="24"/>
      <c r="Z798" s="24"/>
      <c r="AA798" s="24"/>
      <c r="AB798" s="24"/>
      <c r="AC798" s="24"/>
    </row>
    <row r="799" spans="1:29" s="169" customFormat="1">
      <c r="A799" s="24"/>
      <c r="B799" s="24"/>
      <c r="C799" s="57"/>
      <c r="D799" s="57"/>
      <c r="E799" s="57"/>
      <c r="F799" s="57"/>
      <c r="G799" s="57"/>
      <c r="H799" s="57"/>
      <c r="I799" s="57"/>
      <c r="J799" s="57"/>
      <c r="K799" s="57"/>
      <c r="L799" s="57"/>
      <c r="M799" s="57"/>
      <c r="N799" s="57"/>
      <c r="O799" s="57"/>
      <c r="P799" s="57"/>
      <c r="Q799" s="57"/>
      <c r="R799" s="57"/>
      <c r="S799" s="57"/>
      <c r="T799" s="57"/>
      <c r="U799" s="77"/>
      <c r="V799" s="24"/>
      <c r="Y799" s="24"/>
      <c r="Z799" s="24"/>
      <c r="AA799" s="24"/>
      <c r="AB799" s="24"/>
      <c r="AC799" s="24"/>
    </row>
    <row r="800" spans="1:29" s="169" customFormat="1">
      <c r="A800" s="24"/>
      <c r="B800" s="24"/>
      <c r="C800" s="57"/>
      <c r="D800" s="57"/>
      <c r="E800" s="57"/>
      <c r="F800" s="57"/>
      <c r="G800" s="57"/>
      <c r="H800" s="57"/>
      <c r="I800" s="57"/>
      <c r="J800" s="57"/>
      <c r="K800" s="57"/>
      <c r="L800" s="57"/>
      <c r="M800" s="57"/>
      <c r="N800" s="57"/>
      <c r="O800" s="57"/>
      <c r="P800" s="57"/>
      <c r="Q800" s="57"/>
      <c r="R800" s="57"/>
      <c r="S800" s="57"/>
      <c r="T800" s="57"/>
      <c r="U800" s="77"/>
      <c r="V800" s="24"/>
      <c r="Y800" s="24"/>
      <c r="Z800" s="24"/>
      <c r="AA800" s="24"/>
      <c r="AB800" s="24"/>
      <c r="AC800" s="24"/>
    </row>
    <row r="801" spans="1:29" s="169" customFormat="1">
      <c r="A801" s="24"/>
      <c r="B801" s="24"/>
      <c r="C801" s="57"/>
      <c r="D801" s="57"/>
      <c r="E801" s="57"/>
      <c r="F801" s="57"/>
      <c r="G801" s="57"/>
      <c r="H801" s="57"/>
      <c r="I801" s="57"/>
      <c r="J801" s="57"/>
      <c r="K801" s="57"/>
      <c r="L801" s="57"/>
      <c r="M801" s="57"/>
      <c r="N801" s="57"/>
      <c r="O801" s="57"/>
      <c r="P801" s="57"/>
      <c r="Q801" s="57"/>
      <c r="R801" s="57"/>
      <c r="S801" s="57"/>
      <c r="T801" s="57"/>
      <c r="U801" s="77"/>
      <c r="V801" s="24"/>
      <c r="Y801" s="24"/>
      <c r="Z801" s="24"/>
      <c r="AA801" s="24"/>
      <c r="AB801" s="24"/>
      <c r="AC801" s="24"/>
    </row>
    <row r="802" spans="1:29" s="169" customFormat="1">
      <c r="A802" s="24"/>
      <c r="B802" s="24"/>
      <c r="C802" s="57"/>
      <c r="D802" s="57"/>
      <c r="E802" s="57"/>
      <c r="F802" s="57"/>
      <c r="G802" s="57"/>
      <c r="H802" s="57"/>
      <c r="I802" s="57"/>
      <c r="J802" s="57"/>
      <c r="K802" s="57"/>
      <c r="L802" s="57"/>
      <c r="M802" s="57"/>
      <c r="N802" s="57"/>
      <c r="O802" s="57"/>
      <c r="P802" s="57"/>
      <c r="Q802" s="57"/>
      <c r="R802" s="57"/>
      <c r="S802" s="57"/>
      <c r="T802" s="57"/>
      <c r="U802" s="77"/>
      <c r="V802" s="24"/>
      <c r="Y802" s="24"/>
      <c r="Z802" s="24"/>
      <c r="AA802" s="24"/>
      <c r="AB802" s="24"/>
      <c r="AC802" s="24"/>
    </row>
    <row r="803" spans="1:29" s="169" customFormat="1">
      <c r="A803" s="24"/>
      <c r="B803" s="24"/>
      <c r="C803" s="57"/>
      <c r="D803" s="57"/>
      <c r="E803" s="57"/>
      <c r="F803" s="57"/>
      <c r="G803" s="57"/>
      <c r="H803" s="57"/>
      <c r="I803" s="57"/>
      <c r="J803" s="57"/>
      <c r="K803" s="57"/>
      <c r="L803" s="57"/>
      <c r="M803" s="57"/>
      <c r="N803" s="57"/>
      <c r="O803" s="57"/>
      <c r="P803" s="57"/>
      <c r="Q803" s="57"/>
      <c r="R803" s="57"/>
      <c r="S803" s="57"/>
      <c r="T803" s="57"/>
      <c r="U803" s="77"/>
      <c r="V803" s="24"/>
      <c r="Y803" s="24"/>
      <c r="Z803" s="24"/>
      <c r="AA803" s="24"/>
      <c r="AB803" s="24"/>
      <c r="AC803" s="24"/>
    </row>
    <row r="804" spans="1:29" s="169" customFormat="1">
      <c r="A804" s="24"/>
      <c r="B804" s="24"/>
      <c r="C804" s="57"/>
      <c r="D804" s="57"/>
      <c r="E804" s="57"/>
      <c r="F804" s="57"/>
      <c r="G804" s="57"/>
      <c r="H804" s="57"/>
      <c r="I804" s="57"/>
      <c r="J804" s="57"/>
      <c r="K804" s="57"/>
      <c r="L804" s="57"/>
      <c r="M804" s="57"/>
      <c r="N804" s="57"/>
      <c r="O804" s="57"/>
      <c r="P804" s="57"/>
      <c r="Q804" s="57"/>
      <c r="R804" s="57"/>
      <c r="S804" s="57"/>
      <c r="T804" s="57"/>
      <c r="U804" s="77"/>
      <c r="V804" s="24"/>
      <c r="Y804" s="24"/>
      <c r="Z804" s="24"/>
      <c r="AA804" s="24"/>
      <c r="AB804" s="24"/>
      <c r="AC804" s="24"/>
    </row>
    <row r="805" spans="1:29" s="169" customFormat="1">
      <c r="A805" s="24"/>
      <c r="B805" s="24"/>
      <c r="C805" s="57"/>
      <c r="D805" s="57"/>
      <c r="E805" s="57"/>
      <c r="F805" s="57"/>
      <c r="G805" s="57"/>
      <c r="H805" s="57"/>
      <c r="I805" s="57"/>
      <c r="J805" s="57"/>
      <c r="K805" s="57"/>
      <c r="L805" s="57"/>
      <c r="M805" s="57"/>
      <c r="N805" s="57"/>
      <c r="O805" s="57"/>
      <c r="P805" s="57"/>
      <c r="Q805" s="57"/>
      <c r="R805" s="57"/>
      <c r="S805" s="57"/>
      <c r="T805" s="57"/>
      <c r="U805" s="77"/>
      <c r="V805" s="24"/>
      <c r="Y805" s="24"/>
      <c r="Z805" s="24"/>
      <c r="AA805" s="24"/>
      <c r="AB805" s="24"/>
      <c r="AC805" s="24"/>
    </row>
    <row r="806" spans="1:29" s="169" customFormat="1">
      <c r="A806" s="24"/>
      <c r="B806" s="24"/>
      <c r="C806" s="57"/>
      <c r="D806" s="57"/>
      <c r="E806" s="57"/>
      <c r="F806" s="57"/>
      <c r="G806" s="57"/>
      <c r="H806" s="57"/>
      <c r="I806" s="57"/>
      <c r="J806" s="57"/>
      <c r="K806" s="57"/>
      <c r="L806" s="57"/>
      <c r="M806" s="57"/>
      <c r="N806" s="57"/>
      <c r="O806" s="57"/>
      <c r="P806" s="57"/>
      <c r="Q806" s="57"/>
      <c r="R806" s="57"/>
      <c r="S806" s="57"/>
      <c r="T806" s="57"/>
      <c r="U806" s="77"/>
      <c r="V806" s="24"/>
      <c r="Y806" s="24"/>
      <c r="Z806" s="24"/>
      <c r="AA806" s="24"/>
      <c r="AB806" s="24"/>
      <c r="AC806" s="24"/>
    </row>
    <row r="807" spans="1:29" s="169" customFormat="1">
      <c r="A807" s="24"/>
      <c r="B807" s="24"/>
      <c r="C807" s="57"/>
      <c r="D807" s="57"/>
      <c r="E807" s="57"/>
      <c r="F807" s="57"/>
      <c r="G807" s="57"/>
      <c r="H807" s="57"/>
      <c r="I807" s="57"/>
      <c r="J807" s="57"/>
      <c r="K807" s="57"/>
      <c r="L807" s="57"/>
      <c r="M807" s="57"/>
      <c r="N807" s="57"/>
      <c r="O807" s="57"/>
      <c r="P807" s="57"/>
      <c r="Q807" s="57"/>
      <c r="R807" s="57"/>
      <c r="S807" s="57"/>
      <c r="T807" s="57"/>
      <c r="U807" s="77"/>
      <c r="V807" s="24"/>
      <c r="Y807" s="24"/>
      <c r="Z807" s="24"/>
      <c r="AA807" s="24"/>
      <c r="AB807" s="24"/>
      <c r="AC807" s="24"/>
    </row>
    <row r="808" spans="1:29" s="169" customFormat="1">
      <c r="A808" s="24"/>
      <c r="B808" s="24"/>
      <c r="C808" s="57"/>
      <c r="D808" s="57"/>
      <c r="E808" s="57"/>
      <c r="F808" s="57"/>
      <c r="G808" s="57"/>
      <c r="H808" s="57"/>
      <c r="I808" s="57"/>
      <c r="J808" s="57"/>
      <c r="K808" s="57"/>
      <c r="L808" s="57"/>
      <c r="M808" s="57"/>
      <c r="N808" s="57"/>
      <c r="O808" s="57"/>
      <c r="P808" s="57"/>
      <c r="Q808" s="57"/>
      <c r="R808" s="57"/>
      <c r="S808" s="57"/>
      <c r="T808" s="57"/>
      <c r="U808" s="77"/>
      <c r="V808" s="24"/>
      <c r="Y808" s="24"/>
      <c r="Z808" s="24"/>
      <c r="AA808" s="24"/>
      <c r="AB808" s="24"/>
      <c r="AC808" s="24"/>
    </row>
    <row r="809" spans="1:29" s="169" customFormat="1">
      <c r="A809" s="24"/>
      <c r="B809" s="24"/>
      <c r="C809" s="57"/>
      <c r="D809" s="57"/>
      <c r="E809" s="57"/>
      <c r="F809" s="57"/>
      <c r="G809" s="57"/>
      <c r="H809" s="57"/>
      <c r="I809" s="57"/>
      <c r="J809" s="57"/>
      <c r="K809" s="57"/>
      <c r="L809" s="57"/>
      <c r="M809" s="57"/>
      <c r="N809" s="57"/>
      <c r="O809" s="57"/>
      <c r="P809" s="57"/>
      <c r="Q809" s="57"/>
      <c r="R809" s="57"/>
      <c r="S809" s="57"/>
      <c r="T809" s="57"/>
      <c r="U809" s="77"/>
      <c r="V809" s="24"/>
      <c r="Y809" s="24"/>
      <c r="Z809" s="24"/>
      <c r="AA809" s="24"/>
      <c r="AB809" s="24"/>
      <c r="AC809" s="24"/>
    </row>
    <row r="810" spans="1:29" s="169" customFormat="1">
      <c r="A810" s="24"/>
      <c r="B810" s="24"/>
      <c r="C810" s="57"/>
      <c r="D810" s="57"/>
      <c r="E810" s="57"/>
      <c r="F810" s="57"/>
      <c r="G810" s="57"/>
      <c r="H810" s="57"/>
      <c r="I810" s="57"/>
      <c r="J810" s="57"/>
      <c r="K810" s="57"/>
      <c r="L810" s="57"/>
      <c r="M810" s="57"/>
      <c r="N810" s="57"/>
      <c r="O810" s="57"/>
      <c r="P810" s="57"/>
      <c r="Q810" s="57"/>
      <c r="R810" s="57"/>
      <c r="S810" s="57"/>
      <c r="T810" s="57"/>
      <c r="U810" s="77"/>
      <c r="V810" s="24"/>
      <c r="Y810" s="24"/>
      <c r="Z810" s="24"/>
      <c r="AA810" s="24"/>
      <c r="AB810" s="24"/>
      <c r="AC810" s="24"/>
    </row>
    <row r="811" spans="1:29" s="169" customFormat="1">
      <c r="A811" s="24"/>
      <c r="B811" s="24"/>
      <c r="C811" s="57"/>
      <c r="D811" s="57"/>
      <c r="E811" s="57"/>
      <c r="F811" s="57"/>
      <c r="G811" s="57"/>
      <c r="H811" s="57"/>
      <c r="I811" s="57"/>
      <c r="J811" s="57"/>
      <c r="K811" s="57"/>
      <c r="L811" s="57"/>
      <c r="M811" s="57"/>
      <c r="N811" s="57"/>
      <c r="O811" s="57"/>
      <c r="P811" s="57"/>
      <c r="Q811" s="57"/>
      <c r="R811" s="57"/>
      <c r="S811" s="57"/>
      <c r="T811" s="57"/>
      <c r="U811" s="77"/>
      <c r="V811" s="24"/>
      <c r="Y811" s="24"/>
      <c r="Z811" s="24"/>
      <c r="AA811" s="24"/>
      <c r="AB811" s="24"/>
      <c r="AC811" s="24"/>
    </row>
    <row r="812" spans="1:29" s="169" customFormat="1">
      <c r="A812" s="24"/>
      <c r="B812" s="24"/>
      <c r="C812" s="57"/>
      <c r="D812" s="57"/>
      <c r="E812" s="57"/>
      <c r="F812" s="57"/>
      <c r="G812" s="57"/>
      <c r="H812" s="57"/>
      <c r="I812" s="57"/>
      <c r="J812" s="57"/>
      <c r="K812" s="57"/>
      <c r="L812" s="57"/>
      <c r="M812" s="57"/>
      <c r="N812" s="57"/>
      <c r="O812" s="57"/>
      <c r="P812" s="57"/>
      <c r="Q812" s="57"/>
      <c r="R812" s="57"/>
      <c r="S812" s="57"/>
      <c r="T812" s="57"/>
      <c r="U812" s="77"/>
      <c r="V812" s="24"/>
      <c r="Y812" s="24"/>
      <c r="Z812" s="24"/>
      <c r="AA812" s="24"/>
      <c r="AB812" s="24"/>
      <c r="AC812" s="24"/>
    </row>
    <row r="813" spans="1:29" s="169" customFormat="1">
      <c r="A813" s="24"/>
      <c r="B813" s="24"/>
      <c r="C813" s="57"/>
      <c r="D813" s="57"/>
      <c r="E813" s="57"/>
      <c r="F813" s="57"/>
      <c r="G813" s="57"/>
      <c r="H813" s="57"/>
      <c r="I813" s="57"/>
      <c r="J813" s="57"/>
      <c r="K813" s="57"/>
      <c r="L813" s="57"/>
      <c r="M813" s="57"/>
      <c r="N813" s="57"/>
      <c r="O813" s="57"/>
      <c r="P813" s="57"/>
      <c r="Q813" s="57"/>
      <c r="R813" s="57"/>
      <c r="S813" s="57"/>
      <c r="T813" s="57"/>
      <c r="U813" s="77"/>
      <c r="V813" s="24"/>
      <c r="Y813" s="24"/>
      <c r="Z813" s="24"/>
      <c r="AA813" s="24"/>
      <c r="AB813" s="24"/>
      <c r="AC813" s="24"/>
    </row>
    <row r="814" spans="1:29" s="169" customFormat="1">
      <c r="A814" s="24"/>
      <c r="B814" s="24"/>
      <c r="C814" s="57"/>
      <c r="D814" s="57"/>
      <c r="E814" s="57"/>
      <c r="F814" s="57"/>
      <c r="G814" s="57"/>
      <c r="H814" s="57"/>
      <c r="I814" s="57"/>
      <c r="J814" s="57"/>
      <c r="K814" s="57"/>
      <c r="L814" s="57"/>
      <c r="M814" s="57"/>
      <c r="N814" s="57"/>
      <c r="O814" s="57"/>
      <c r="P814" s="57"/>
      <c r="Q814" s="57"/>
      <c r="R814" s="57"/>
      <c r="S814" s="57"/>
      <c r="T814" s="57"/>
      <c r="U814" s="77"/>
      <c r="V814" s="24"/>
      <c r="Y814" s="24"/>
      <c r="Z814" s="24"/>
      <c r="AA814" s="24"/>
      <c r="AB814" s="24"/>
      <c r="AC814" s="24"/>
    </row>
    <row r="815" spans="1:29" s="169" customFormat="1">
      <c r="A815" s="24"/>
      <c r="B815" s="24"/>
      <c r="C815" s="57"/>
      <c r="D815" s="57"/>
      <c r="E815" s="57"/>
      <c r="F815" s="57"/>
      <c r="G815" s="57"/>
      <c r="H815" s="57"/>
      <c r="I815" s="57"/>
      <c r="J815" s="57"/>
      <c r="K815" s="57"/>
      <c r="L815" s="57"/>
      <c r="M815" s="57"/>
      <c r="N815" s="57"/>
      <c r="O815" s="57"/>
      <c r="P815" s="57"/>
      <c r="Q815" s="57"/>
      <c r="R815" s="57"/>
      <c r="S815" s="57"/>
      <c r="T815" s="57"/>
      <c r="U815" s="77"/>
      <c r="V815" s="24"/>
      <c r="Y815" s="24"/>
      <c r="Z815" s="24"/>
      <c r="AA815" s="24"/>
      <c r="AB815" s="24"/>
      <c r="AC815" s="24"/>
    </row>
    <row r="816" spans="1:29" s="169" customFormat="1">
      <c r="A816" s="24"/>
      <c r="B816" s="24"/>
      <c r="C816" s="57"/>
      <c r="D816" s="57"/>
      <c r="E816" s="57"/>
      <c r="F816" s="57"/>
      <c r="G816" s="57"/>
      <c r="H816" s="57"/>
      <c r="I816" s="57"/>
      <c r="J816" s="57"/>
      <c r="K816" s="57"/>
      <c r="L816" s="57"/>
      <c r="M816" s="57"/>
      <c r="N816" s="57"/>
      <c r="O816" s="57"/>
      <c r="P816" s="57"/>
      <c r="Q816" s="57"/>
      <c r="R816" s="57"/>
      <c r="S816" s="57"/>
      <c r="T816" s="57"/>
      <c r="U816" s="77"/>
      <c r="V816" s="24"/>
      <c r="Y816" s="24"/>
      <c r="Z816" s="24"/>
      <c r="AA816" s="24"/>
      <c r="AB816" s="24"/>
      <c r="AC816" s="24"/>
    </row>
    <row r="817" spans="1:29" s="169" customFormat="1">
      <c r="A817" s="24"/>
      <c r="B817" s="24"/>
      <c r="C817" s="57"/>
      <c r="D817" s="57"/>
      <c r="E817" s="57"/>
      <c r="F817" s="57"/>
      <c r="G817" s="57"/>
      <c r="H817" s="57"/>
      <c r="I817" s="57"/>
      <c r="J817" s="57"/>
      <c r="K817" s="57"/>
      <c r="L817" s="57"/>
      <c r="M817" s="57"/>
      <c r="N817" s="57"/>
      <c r="O817" s="57"/>
      <c r="P817" s="57"/>
      <c r="Q817" s="57"/>
      <c r="R817" s="57"/>
      <c r="S817" s="57"/>
      <c r="T817" s="57"/>
      <c r="U817" s="77"/>
      <c r="V817" s="24"/>
      <c r="Y817" s="24"/>
      <c r="Z817" s="24"/>
      <c r="AA817" s="24"/>
      <c r="AB817" s="24"/>
      <c r="AC817" s="24"/>
    </row>
    <row r="818" spans="1:29" s="169" customFormat="1">
      <c r="A818" s="24"/>
      <c r="B818" s="24"/>
      <c r="C818" s="57"/>
      <c r="D818" s="57"/>
      <c r="E818" s="57"/>
      <c r="F818" s="57"/>
      <c r="G818" s="57"/>
      <c r="H818" s="57"/>
      <c r="I818" s="57"/>
      <c r="J818" s="57"/>
      <c r="K818" s="57"/>
      <c r="L818" s="57"/>
      <c r="M818" s="57"/>
      <c r="N818" s="57"/>
      <c r="O818" s="57"/>
      <c r="P818" s="57"/>
      <c r="Q818" s="57"/>
      <c r="R818" s="57"/>
      <c r="S818" s="57"/>
      <c r="T818" s="57"/>
      <c r="U818" s="77"/>
      <c r="V818" s="24"/>
      <c r="Y818" s="24"/>
      <c r="Z818" s="24"/>
      <c r="AA818" s="24"/>
      <c r="AB818" s="24"/>
      <c r="AC818" s="24"/>
    </row>
    <row r="819" spans="1:29" s="169" customFormat="1">
      <c r="A819" s="24"/>
      <c r="B819" s="24"/>
      <c r="C819" s="57"/>
      <c r="D819" s="57"/>
      <c r="E819" s="57"/>
      <c r="F819" s="57"/>
      <c r="G819" s="57"/>
      <c r="H819" s="57"/>
      <c r="I819" s="57"/>
      <c r="J819" s="57"/>
      <c r="K819" s="57"/>
      <c r="L819" s="57"/>
      <c r="M819" s="57"/>
      <c r="N819" s="57"/>
      <c r="O819" s="57"/>
      <c r="P819" s="57"/>
      <c r="Q819" s="57"/>
      <c r="R819" s="57"/>
      <c r="S819" s="57"/>
      <c r="T819" s="57"/>
      <c r="U819" s="77"/>
      <c r="V819" s="24"/>
      <c r="Y819" s="24"/>
      <c r="Z819" s="24"/>
      <c r="AA819" s="24"/>
      <c r="AB819" s="24"/>
      <c r="AC819" s="24"/>
    </row>
    <row r="820" spans="1:29" s="169" customFormat="1">
      <c r="A820" s="24"/>
      <c r="B820" s="24"/>
      <c r="C820" s="57"/>
      <c r="D820" s="57"/>
      <c r="E820" s="57"/>
      <c r="F820" s="57"/>
      <c r="G820" s="57"/>
      <c r="H820" s="57"/>
      <c r="I820" s="57"/>
      <c r="J820" s="57"/>
      <c r="K820" s="57"/>
      <c r="L820" s="57"/>
      <c r="M820" s="57"/>
      <c r="N820" s="57"/>
      <c r="O820" s="57"/>
      <c r="P820" s="57"/>
      <c r="Q820" s="57"/>
      <c r="R820" s="57"/>
      <c r="S820" s="57"/>
      <c r="T820" s="57"/>
      <c r="U820" s="77"/>
      <c r="V820" s="24"/>
      <c r="Y820" s="24"/>
      <c r="Z820" s="24"/>
      <c r="AA820" s="24"/>
      <c r="AB820" s="24"/>
      <c r="AC820" s="24"/>
    </row>
    <row r="821" spans="1:29" s="169" customFormat="1">
      <c r="A821" s="24"/>
      <c r="B821" s="24"/>
      <c r="C821" s="57"/>
      <c r="D821" s="57"/>
      <c r="E821" s="57"/>
      <c r="F821" s="57"/>
      <c r="G821" s="57"/>
      <c r="H821" s="57"/>
      <c r="I821" s="57"/>
      <c r="J821" s="57"/>
      <c r="K821" s="57"/>
      <c r="L821" s="57"/>
      <c r="M821" s="57"/>
      <c r="N821" s="57"/>
      <c r="O821" s="57"/>
      <c r="P821" s="57"/>
      <c r="Q821" s="57"/>
      <c r="R821" s="57"/>
      <c r="S821" s="57"/>
      <c r="T821" s="57"/>
      <c r="U821" s="77"/>
      <c r="V821" s="24"/>
      <c r="Y821" s="24"/>
      <c r="Z821" s="24"/>
      <c r="AA821" s="24"/>
      <c r="AB821" s="24"/>
      <c r="AC821" s="24"/>
    </row>
    <row r="822" spans="1:29" s="169" customFormat="1">
      <c r="A822" s="24"/>
      <c r="B822" s="24"/>
      <c r="C822" s="57"/>
      <c r="D822" s="57"/>
      <c r="E822" s="57"/>
      <c r="F822" s="57"/>
      <c r="G822" s="57"/>
      <c r="H822" s="57"/>
      <c r="I822" s="57"/>
      <c r="J822" s="57"/>
      <c r="K822" s="57"/>
      <c r="L822" s="57"/>
      <c r="M822" s="57"/>
      <c r="N822" s="57"/>
      <c r="O822" s="57"/>
      <c r="P822" s="57"/>
      <c r="Q822" s="57"/>
      <c r="R822" s="57"/>
      <c r="S822" s="57"/>
      <c r="T822" s="57"/>
      <c r="U822" s="77"/>
      <c r="V822" s="24"/>
      <c r="Y822" s="24"/>
      <c r="Z822" s="24"/>
      <c r="AA822" s="24"/>
      <c r="AB822" s="24"/>
      <c r="AC822" s="24"/>
    </row>
    <row r="823" spans="1:29" s="169" customFormat="1">
      <c r="A823" s="24"/>
      <c r="B823" s="24"/>
      <c r="C823" s="57"/>
      <c r="D823" s="57"/>
      <c r="E823" s="57"/>
      <c r="F823" s="57"/>
      <c r="G823" s="57"/>
      <c r="H823" s="57"/>
      <c r="I823" s="57"/>
      <c r="J823" s="57"/>
      <c r="K823" s="57"/>
      <c r="L823" s="57"/>
      <c r="M823" s="57"/>
      <c r="N823" s="57"/>
      <c r="O823" s="57"/>
      <c r="P823" s="57"/>
      <c r="Q823" s="57"/>
      <c r="R823" s="57"/>
      <c r="S823" s="57"/>
      <c r="T823" s="57"/>
      <c r="U823" s="77"/>
      <c r="V823" s="24"/>
      <c r="Y823" s="24"/>
      <c r="Z823" s="24"/>
      <c r="AA823" s="24"/>
      <c r="AB823" s="24"/>
      <c r="AC823" s="24"/>
    </row>
    <row r="824" spans="1:29" s="169" customFormat="1">
      <c r="A824" s="24"/>
      <c r="B824" s="24"/>
      <c r="C824" s="57"/>
      <c r="D824" s="57"/>
      <c r="E824" s="57"/>
      <c r="F824" s="57"/>
      <c r="G824" s="57"/>
      <c r="H824" s="57"/>
      <c r="I824" s="57"/>
      <c r="J824" s="57"/>
      <c r="K824" s="57"/>
      <c r="L824" s="57"/>
      <c r="M824" s="57"/>
      <c r="N824" s="57"/>
      <c r="O824" s="57"/>
      <c r="P824" s="57"/>
      <c r="Q824" s="57"/>
      <c r="R824" s="57"/>
      <c r="S824" s="57"/>
      <c r="T824" s="57"/>
      <c r="U824" s="77"/>
      <c r="V824" s="24"/>
      <c r="Y824" s="24"/>
      <c r="Z824" s="24"/>
      <c r="AA824" s="24"/>
      <c r="AB824" s="24"/>
      <c r="AC824" s="24"/>
    </row>
    <row r="825" spans="1:29" s="169" customFormat="1">
      <c r="A825" s="24"/>
      <c r="B825" s="24"/>
      <c r="C825" s="57"/>
      <c r="D825" s="57"/>
      <c r="E825" s="57"/>
      <c r="F825" s="57"/>
      <c r="G825" s="57"/>
      <c r="H825" s="57"/>
      <c r="I825" s="57"/>
      <c r="J825" s="57"/>
      <c r="K825" s="57"/>
      <c r="L825" s="57"/>
      <c r="M825" s="57"/>
      <c r="N825" s="57"/>
      <c r="O825" s="57"/>
      <c r="P825" s="57"/>
      <c r="Q825" s="57"/>
      <c r="R825" s="57"/>
      <c r="S825" s="57"/>
      <c r="T825" s="57"/>
      <c r="U825" s="77"/>
      <c r="V825" s="24"/>
      <c r="Y825" s="24"/>
      <c r="Z825" s="24"/>
      <c r="AA825" s="24"/>
      <c r="AB825" s="24"/>
      <c r="AC825" s="24"/>
    </row>
    <row r="826" spans="1:29" s="169" customFormat="1">
      <c r="A826" s="24"/>
      <c r="B826" s="24"/>
      <c r="C826" s="57"/>
      <c r="D826" s="57"/>
      <c r="E826" s="57"/>
      <c r="F826" s="57"/>
      <c r="G826" s="57"/>
      <c r="H826" s="57"/>
      <c r="I826" s="57"/>
      <c r="J826" s="57"/>
      <c r="K826" s="57"/>
      <c r="L826" s="57"/>
      <c r="M826" s="57"/>
      <c r="N826" s="57"/>
      <c r="O826" s="57"/>
      <c r="P826" s="57"/>
      <c r="Q826" s="57"/>
      <c r="R826" s="57"/>
      <c r="S826" s="57"/>
      <c r="T826" s="57"/>
      <c r="U826" s="77"/>
      <c r="V826" s="24"/>
      <c r="Y826" s="24"/>
      <c r="Z826" s="24"/>
      <c r="AA826" s="24"/>
      <c r="AB826" s="24"/>
      <c r="AC826" s="24"/>
    </row>
    <row r="827" spans="1:29" s="169" customFormat="1">
      <c r="A827" s="24"/>
      <c r="B827" s="24"/>
      <c r="C827" s="57"/>
      <c r="D827" s="57"/>
      <c r="E827" s="57"/>
      <c r="F827" s="57"/>
      <c r="G827" s="57"/>
      <c r="H827" s="57"/>
      <c r="I827" s="57"/>
      <c r="J827" s="57"/>
      <c r="K827" s="57"/>
      <c r="L827" s="57"/>
      <c r="M827" s="57"/>
      <c r="N827" s="57"/>
      <c r="O827" s="57"/>
      <c r="P827" s="57"/>
      <c r="Q827" s="57"/>
      <c r="R827" s="57"/>
      <c r="S827" s="57"/>
      <c r="T827" s="57"/>
      <c r="U827" s="77"/>
      <c r="V827" s="24"/>
      <c r="Y827" s="24"/>
      <c r="Z827" s="24"/>
      <c r="AA827" s="24"/>
      <c r="AB827" s="24"/>
      <c r="AC827" s="24"/>
    </row>
    <row r="828" spans="1:29" s="169" customFormat="1">
      <c r="A828" s="24"/>
      <c r="B828" s="24"/>
      <c r="C828" s="57"/>
      <c r="D828" s="57"/>
      <c r="E828" s="57"/>
      <c r="F828" s="57"/>
      <c r="G828" s="57"/>
      <c r="H828" s="57"/>
      <c r="I828" s="57"/>
      <c r="J828" s="57"/>
      <c r="K828" s="57"/>
      <c r="L828" s="57"/>
      <c r="M828" s="57"/>
      <c r="N828" s="57"/>
      <c r="O828" s="57"/>
      <c r="P828" s="57"/>
      <c r="Q828" s="57"/>
      <c r="R828" s="57"/>
      <c r="S828" s="57"/>
      <c r="T828" s="57"/>
      <c r="U828" s="77"/>
      <c r="V828" s="24"/>
      <c r="Y828" s="24"/>
      <c r="Z828" s="24"/>
      <c r="AA828" s="24"/>
      <c r="AB828" s="24"/>
      <c r="AC828" s="24"/>
    </row>
    <row r="829" spans="1:29" s="169" customFormat="1">
      <c r="A829" s="24"/>
      <c r="B829" s="24"/>
      <c r="C829" s="57"/>
      <c r="D829" s="57"/>
      <c r="E829" s="57"/>
      <c r="F829" s="57"/>
      <c r="G829" s="57"/>
      <c r="H829" s="57"/>
      <c r="I829" s="57"/>
      <c r="J829" s="57"/>
      <c r="K829" s="57"/>
      <c r="L829" s="57"/>
      <c r="M829" s="57"/>
      <c r="N829" s="57"/>
      <c r="O829" s="57"/>
      <c r="P829" s="57"/>
      <c r="Q829" s="57"/>
      <c r="R829" s="57"/>
      <c r="S829" s="57"/>
      <c r="T829" s="57"/>
      <c r="U829" s="77"/>
      <c r="V829" s="24"/>
      <c r="Y829" s="24"/>
      <c r="Z829" s="24"/>
      <c r="AA829" s="24"/>
      <c r="AB829" s="24"/>
      <c r="AC829" s="24"/>
    </row>
    <row r="830" spans="1:29" s="169" customFormat="1">
      <c r="A830" s="24"/>
      <c r="B830" s="24"/>
      <c r="C830" s="57"/>
      <c r="D830" s="57"/>
      <c r="E830" s="57"/>
      <c r="F830" s="57"/>
      <c r="G830" s="57"/>
      <c r="H830" s="57"/>
      <c r="I830" s="57"/>
      <c r="J830" s="57"/>
      <c r="K830" s="57"/>
      <c r="L830" s="57"/>
      <c r="M830" s="57"/>
      <c r="N830" s="57"/>
      <c r="O830" s="57"/>
      <c r="P830" s="57"/>
      <c r="Q830" s="57"/>
      <c r="R830" s="57"/>
      <c r="S830" s="57"/>
      <c r="T830" s="57"/>
      <c r="U830" s="77"/>
      <c r="V830" s="24"/>
      <c r="Y830" s="24"/>
      <c r="Z830" s="24"/>
      <c r="AA830" s="24"/>
      <c r="AB830" s="24"/>
      <c r="AC830" s="24"/>
    </row>
    <row r="831" spans="1:29" s="169" customFormat="1">
      <c r="A831" s="24"/>
      <c r="B831" s="24"/>
      <c r="C831" s="57"/>
      <c r="D831" s="57"/>
      <c r="E831" s="57"/>
      <c r="F831" s="57"/>
      <c r="G831" s="57"/>
      <c r="H831" s="57"/>
      <c r="I831" s="57"/>
      <c r="J831" s="57"/>
      <c r="K831" s="57"/>
      <c r="L831" s="57"/>
      <c r="M831" s="57"/>
      <c r="N831" s="57"/>
      <c r="O831" s="57"/>
      <c r="P831" s="57"/>
      <c r="Q831" s="57"/>
      <c r="R831" s="57"/>
      <c r="S831" s="57"/>
      <c r="T831" s="57"/>
      <c r="U831" s="77"/>
      <c r="V831" s="24"/>
      <c r="Y831" s="24"/>
      <c r="Z831" s="24"/>
      <c r="AA831" s="24"/>
      <c r="AB831" s="24"/>
      <c r="AC831" s="24"/>
    </row>
    <row r="832" spans="1:29" s="169" customFormat="1">
      <c r="A832" s="24"/>
      <c r="B832" s="24"/>
      <c r="C832" s="57"/>
      <c r="D832" s="57"/>
      <c r="E832" s="57"/>
      <c r="F832" s="57"/>
      <c r="G832" s="57"/>
      <c r="H832" s="57"/>
      <c r="I832" s="57"/>
      <c r="J832" s="57"/>
      <c r="K832" s="57"/>
      <c r="L832" s="57"/>
      <c r="M832" s="57"/>
      <c r="N832" s="57"/>
      <c r="O832" s="57"/>
      <c r="P832" s="57"/>
      <c r="Q832" s="57"/>
      <c r="R832" s="57"/>
      <c r="S832" s="57"/>
      <c r="T832" s="57"/>
      <c r="U832" s="77"/>
      <c r="V832" s="24"/>
      <c r="Y832" s="24"/>
      <c r="Z832" s="24"/>
      <c r="AA832" s="24"/>
      <c r="AB832" s="24"/>
      <c r="AC832" s="24"/>
    </row>
    <row r="833" spans="1:29" s="169" customFormat="1">
      <c r="A833" s="24"/>
      <c r="B833" s="24"/>
      <c r="C833" s="57"/>
      <c r="D833" s="57"/>
      <c r="E833" s="57"/>
      <c r="F833" s="57"/>
      <c r="G833" s="57"/>
      <c r="H833" s="57"/>
      <c r="I833" s="57"/>
      <c r="J833" s="57"/>
      <c r="K833" s="57"/>
      <c r="L833" s="57"/>
      <c r="M833" s="57"/>
      <c r="N833" s="57"/>
      <c r="O833" s="57"/>
      <c r="P833" s="57"/>
      <c r="Q833" s="57"/>
      <c r="R833" s="57"/>
      <c r="S833" s="57"/>
      <c r="T833" s="57"/>
      <c r="U833" s="77"/>
      <c r="V833" s="24"/>
      <c r="Y833" s="24"/>
      <c r="Z833" s="24"/>
      <c r="AA833" s="24"/>
      <c r="AB833" s="24"/>
      <c r="AC833" s="24"/>
    </row>
    <row r="834" spans="1:29" s="169" customFormat="1">
      <c r="A834" s="24"/>
      <c r="B834" s="24"/>
      <c r="C834" s="57"/>
      <c r="D834" s="57"/>
      <c r="E834" s="57"/>
      <c r="F834" s="57"/>
      <c r="G834" s="57"/>
      <c r="H834" s="57"/>
      <c r="I834" s="57"/>
      <c r="J834" s="57"/>
      <c r="K834" s="57"/>
      <c r="L834" s="57"/>
      <c r="M834" s="57"/>
      <c r="N834" s="57"/>
      <c r="O834" s="57"/>
      <c r="P834" s="57"/>
      <c r="Q834" s="57"/>
      <c r="R834" s="57"/>
      <c r="S834" s="57"/>
      <c r="T834" s="57"/>
      <c r="U834" s="77"/>
      <c r="V834" s="24"/>
      <c r="Y834" s="24"/>
      <c r="Z834" s="24"/>
      <c r="AA834" s="24"/>
      <c r="AB834" s="24"/>
      <c r="AC834" s="24"/>
    </row>
    <row r="835" spans="1:29" s="169" customFormat="1">
      <c r="A835" s="24"/>
      <c r="B835" s="24"/>
      <c r="C835" s="57"/>
      <c r="D835" s="57"/>
      <c r="E835" s="57"/>
      <c r="F835" s="57"/>
      <c r="G835" s="57"/>
      <c r="H835" s="57"/>
      <c r="I835" s="57"/>
      <c r="J835" s="57"/>
      <c r="K835" s="57"/>
      <c r="L835" s="57"/>
      <c r="M835" s="57"/>
      <c r="N835" s="57"/>
      <c r="O835" s="57"/>
      <c r="P835" s="57"/>
      <c r="Q835" s="57"/>
      <c r="R835" s="57"/>
      <c r="S835" s="57"/>
      <c r="T835" s="57"/>
      <c r="U835" s="77"/>
      <c r="V835" s="24"/>
      <c r="Y835" s="24"/>
      <c r="Z835" s="24"/>
      <c r="AA835" s="24"/>
      <c r="AB835" s="24"/>
      <c r="AC835" s="24"/>
    </row>
    <row r="836" spans="1:29" s="169" customFormat="1">
      <c r="A836" s="24"/>
      <c r="B836" s="24"/>
      <c r="C836" s="57"/>
      <c r="D836" s="57"/>
      <c r="E836" s="57"/>
      <c r="F836" s="57"/>
      <c r="G836" s="57"/>
      <c r="H836" s="57"/>
      <c r="I836" s="57"/>
      <c r="J836" s="57"/>
      <c r="K836" s="57"/>
      <c r="L836" s="57"/>
      <c r="M836" s="57"/>
      <c r="N836" s="57"/>
      <c r="O836" s="57"/>
      <c r="P836" s="57"/>
      <c r="Q836" s="57"/>
      <c r="R836" s="57"/>
      <c r="S836" s="57"/>
      <c r="T836" s="57"/>
      <c r="U836" s="77"/>
      <c r="V836" s="24"/>
      <c r="Y836" s="24"/>
      <c r="Z836" s="24"/>
      <c r="AA836" s="24"/>
      <c r="AB836" s="24"/>
      <c r="AC836" s="24"/>
    </row>
    <row r="837" spans="1:29" s="169" customFormat="1">
      <c r="A837" s="24"/>
      <c r="B837" s="24"/>
      <c r="C837" s="57"/>
      <c r="D837" s="57"/>
      <c r="E837" s="57"/>
      <c r="F837" s="57"/>
      <c r="G837" s="57"/>
      <c r="H837" s="57"/>
      <c r="I837" s="57"/>
      <c r="J837" s="57"/>
      <c r="K837" s="57"/>
      <c r="L837" s="57"/>
      <c r="M837" s="57"/>
      <c r="N837" s="57"/>
      <c r="O837" s="57"/>
      <c r="P837" s="57"/>
      <c r="Q837" s="57"/>
      <c r="R837" s="57"/>
      <c r="S837" s="57"/>
      <c r="T837" s="57"/>
      <c r="U837" s="77"/>
      <c r="V837" s="24"/>
      <c r="Y837" s="24"/>
      <c r="Z837" s="24"/>
      <c r="AA837" s="24"/>
      <c r="AB837" s="24"/>
      <c r="AC837" s="24"/>
    </row>
    <row r="838" spans="1:29" s="169" customFormat="1">
      <c r="A838" s="24"/>
      <c r="B838" s="24"/>
      <c r="C838" s="57"/>
      <c r="D838" s="57"/>
      <c r="E838" s="57"/>
      <c r="F838" s="57"/>
      <c r="G838" s="57"/>
      <c r="H838" s="57"/>
      <c r="I838" s="57"/>
      <c r="J838" s="57"/>
      <c r="K838" s="57"/>
      <c r="L838" s="57"/>
      <c r="M838" s="57"/>
      <c r="N838" s="57"/>
      <c r="O838" s="57"/>
      <c r="P838" s="57"/>
      <c r="Q838" s="57"/>
      <c r="R838" s="57"/>
      <c r="S838" s="57"/>
      <c r="T838" s="57"/>
      <c r="U838" s="77"/>
      <c r="V838" s="24"/>
      <c r="Y838" s="24"/>
      <c r="Z838" s="24"/>
      <c r="AA838" s="24"/>
      <c r="AB838" s="24"/>
      <c r="AC838" s="24"/>
    </row>
    <row r="839" spans="1:29" s="169" customFormat="1">
      <c r="A839" s="24"/>
      <c r="B839" s="24"/>
      <c r="C839" s="57"/>
      <c r="D839" s="57"/>
      <c r="E839" s="57"/>
      <c r="F839" s="57"/>
      <c r="G839" s="57"/>
      <c r="H839" s="57"/>
      <c r="I839" s="57"/>
      <c r="J839" s="57"/>
      <c r="K839" s="57"/>
      <c r="L839" s="57"/>
      <c r="M839" s="57"/>
      <c r="N839" s="57"/>
      <c r="O839" s="57"/>
      <c r="P839" s="57"/>
      <c r="Q839" s="57"/>
      <c r="R839" s="57"/>
      <c r="S839" s="57"/>
      <c r="T839" s="57"/>
      <c r="U839" s="77"/>
      <c r="V839" s="24"/>
      <c r="Y839" s="24"/>
      <c r="Z839" s="24"/>
      <c r="AA839" s="24"/>
      <c r="AB839" s="24"/>
      <c r="AC839" s="24"/>
    </row>
    <row r="840" spans="1:29" s="169" customFormat="1">
      <c r="A840" s="24"/>
      <c r="B840" s="24"/>
      <c r="C840" s="57"/>
      <c r="D840" s="57"/>
      <c r="E840" s="57"/>
      <c r="F840" s="57"/>
      <c r="G840" s="57"/>
      <c r="H840" s="57"/>
      <c r="I840" s="57"/>
      <c r="J840" s="57"/>
      <c r="K840" s="57"/>
      <c r="L840" s="57"/>
      <c r="M840" s="57"/>
      <c r="N840" s="57"/>
      <c r="O840" s="57"/>
      <c r="P840" s="57"/>
      <c r="Q840" s="57"/>
      <c r="R840" s="57"/>
      <c r="S840" s="57"/>
      <c r="T840" s="57"/>
      <c r="U840" s="77"/>
      <c r="V840" s="24"/>
      <c r="Y840" s="24"/>
      <c r="Z840" s="24"/>
      <c r="AA840" s="24"/>
      <c r="AB840" s="24"/>
      <c r="AC840" s="24"/>
    </row>
    <row r="841" spans="1:29" s="169" customFormat="1">
      <c r="A841" s="24"/>
      <c r="B841" s="24"/>
      <c r="C841" s="57"/>
      <c r="D841" s="57"/>
      <c r="E841" s="57"/>
      <c r="F841" s="57"/>
      <c r="G841" s="57"/>
      <c r="H841" s="57"/>
      <c r="I841" s="57"/>
      <c r="J841" s="57"/>
      <c r="K841" s="57"/>
      <c r="L841" s="57"/>
      <c r="M841" s="57"/>
      <c r="N841" s="57"/>
      <c r="O841" s="57"/>
      <c r="P841" s="57"/>
      <c r="Q841" s="57"/>
      <c r="R841" s="57"/>
      <c r="S841" s="57"/>
      <c r="T841" s="57"/>
      <c r="U841" s="77"/>
      <c r="V841" s="24"/>
      <c r="Y841" s="24"/>
      <c r="Z841" s="24"/>
      <c r="AA841" s="24"/>
      <c r="AB841" s="24"/>
      <c r="AC841" s="24"/>
    </row>
    <row r="842" spans="1:29" s="169" customFormat="1">
      <c r="A842" s="24"/>
      <c r="B842" s="24"/>
      <c r="C842" s="57"/>
      <c r="D842" s="57"/>
      <c r="E842" s="57"/>
      <c r="F842" s="57"/>
      <c r="G842" s="57"/>
      <c r="H842" s="57"/>
      <c r="I842" s="57"/>
      <c r="J842" s="57"/>
      <c r="K842" s="57"/>
      <c r="L842" s="57"/>
      <c r="M842" s="57"/>
      <c r="N842" s="57"/>
      <c r="O842" s="57"/>
      <c r="P842" s="57"/>
      <c r="Q842" s="57"/>
      <c r="R842" s="57"/>
      <c r="S842" s="57"/>
      <c r="T842" s="57"/>
      <c r="U842" s="77"/>
      <c r="V842" s="24"/>
      <c r="Y842" s="24"/>
      <c r="Z842" s="24"/>
      <c r="AA842" s="24"/>
      <c r="AB842" s="24"/>
      <c r="AC842" s="24"/>
    </row>
    <row r="843" spans="1:29" s="169" customFormat="1">
      <c r="A843" s="24"/>
      <c r="B843" s="24"/>
      <c r="C843" s="57"/>
      <c r="D843" s="57"/>
      <c r="E843" s="57"/>
      <c r="F843" s="57"/>
      <c r="G843" s="57"/>
      <c r="H843" s="57"/>
      <c r="I843" s="57"/>
      <c r="J843" s="57"/>
      <c r="K843" s="57"/>
      <c r="L843" s="57"/>
      <c r="M843" s="57"/>
      <c r="N843" s="57"/>
      <c r="O843" s="57"/>
      <c r="P843" s="57"/>
      <c r="Q843" s="57"/>
      <c r="R843" s="57"/>
      <c r="S843" s="57"/>
      <c r="T843" s="57"/>
      <c r="U843" s="77"/>
      <c r="V843" s="24"/>
      <c r="Y843" s="24"/>
      <c r="Z843" s="24"/>
      <c r="AA843" s="24"/>
      <c r="AB843" s="24"/>
      <c r="AC843" s="24"/>
    </row>
    <row r="844" spans="1:29" s="169" customFormat="1">
      <c r="A844" s="24"/>
      <c r="B844" s="24"/>
      <c r="C844" s="57"/>
      <c r="D844" s="57"/>
      <c r="E844" s="57"/>
      <c r="F844" s="57"/>
      <c r="G844" s="57"/>
      <c r="H844" s="57"/>
      <c r="I844" s="57"/>
      <c r="J844" s="57"/>
      <c r="K844" s="57"/>
      <c r="L844" s="57"/>
      <c r="M844" s="57"/>
      <c r="N844" s="57"/>
      <c r="O844" s="57"/>
      <c r="P844" s="57"/>
      <c r="Q844" s="57"/>
      <c r="R844" s="57"/>
      <c r="S844" s="57"/>
      <c r="T844" s="57"/>
      <c r="U844" s="77"/>
      <c r="V844" s="24"/>
      <c r="Y844" s="24"/>
      <c r="Z844" s="24"/>
      <c r="AA844" s="24"/>
      <c r="AB844" s="24"/>
      <c r="AC844" s="24"/>
    </row>
    <row r="845" spans="1:29" s="169" customFormat="1">
      <c r="A845" s="24"/>
      <c r="B845" s="24"/>
      <c r="C845" s="57"/>
      <c r="D845" s="57"/>
      <c r="E845" s="57"/>
      <c r="F845" s="57"/>
      <c r="G845" s="57"/>
      <c r="H845" s="57"/>
      <c r="I845" s="57"/>
      <c r="J845" s="57"/>
      <c r="K845" s="57"/>
      <c r="L845" s="57"/>
      <c r="M845" s="57"/>
      <c r="N845" s="57"/>
      <c r="O845" s="57"/>
      <c r="P845" s="57"/>
      <c r="Q845" s="57"/>
      <c r="R845" s="57"/>
      <c r="S845" s="57"/>
      <c r="T845" s="57"/>
      <c r="U845" s="77"/>
      <c r="V845" s="24"/>
      <c r="Y845" s="24"/>
      <c r="Z845" s="24"/>
      <c r="AA845" s="24"/>
      <c r="AB845" s="24"/>
      <c r="AC845" s="24"/>
    </row>
    <row r="846" spans="1:29" s="169" customFormat="1">
      <c r="A846" s="24"/>
      <c r="B846" s="24"/>
      <c r="C846" s="57"/>
      <c r="D846" s="57"/>
      <c r="E846" s="57"/>
      <c r="F846" s="57"/>
      <c r="G846" s="57"/>
      <c r="H846" s="57"/>
      <c r="I846" s="57"/>
      <c r="J846" s="57"/>
      <c r="K846" s="57"/>
      <c r="L846" s="57"/>
      <c r="M846" s="57"/>
      <c r="N846" s="57"/>
      <c r="O846" s="57"/>
      <c r="P846" s="57"/>
      <c r="Q846" s="57"/>
      <c r="R846" s="57"/>
      <c r="S846" s="57"/>
      <c r="T846" s="57"/>
      <c r="U846" s="77"/>
      <c r="V846" s="24"/>
      <c r="Y846" s="24"/>
      <c r="Z846" s="24"/>
      <c r="AA846" s="24"/>
      <c r="AB846" s="24"/>
      <c r="AC846" s="24"/>
    </row>
    <row r="847" spans="1:29" s="169" customFormat="1">
      <c r="A847" s="24"/>
      <c r="B847" s="24"/>
      <c r="C847" s="57"/>
      <c r="D847" s="57"/>
      <c r="E847" s="57"/>
      <c r="F847" s="57"/>
      <c r="G847" s="57"/>
      <c r="H847" s="57"/>
      <c r="I847" s="57"/>
      <c r="J847" s="57"/>
      <c r="K847" s="57"/>
      <c r="L847" s="57"/>
      <c r="M847" s="57"/>
      <c r="N847" s="57"/>
      <c r="O847" s="57"/>
      <c r="P847" s="57"/>
      <c r="Q847" s="57"/>
      <c r="R847" s="57"/>
      <c r="S847" s="57"/>
      <c r="T847" s="57"/>
      <c r="U847" s="77"/>
      <c r="V847" s="24"/>
      <c r="Y847" s="24"/>
      <c r="Z847" s="24"/>
      <c r="AA847" s="24"/>
      <c r="AB847" s="24"/>
      <c r="AC847" s="24"/>
    </row>
    <row r="848" spans="1:29" s="169" customFormat="1">
      <c r="A848" s="24"/>
      <c r="B848" s="24"/>
      <c r="C848" s="57"/>
      <c r="D848" s="57"/>
      <c r="E848" s="57"/>
      <c r="F848" s="57"/>
      <c r="G848" s="57"/>
      <c r="H848" s="57"/>
      <c r="I848" s="57"/>
      <c r="J848" s="57"/>
      <c r="K848" s="57"/>
      <c r="L848" s="57"/>
      <c r="M848" s="57"/>
      <c r="N848" s="57"/>
      <c r="O848" s="57"/>
      <c r="P848" s="57"/>
      <c r="Q848" s="57"/>
      <c r="R848" s="57"/>
      <c r="S848" s="57"/>
      <c r="T848" s="57"/>
      <c r="U848" s="77"/>
      <c r="V848" s="24"/>
      <c r="Y848" s="24"/>
      <c r="Z848" s="24"/>
      <c r="AA848" s="24"/>
      <c r="AB848" s="24"/>
      <c r="AC848" s="24"/>
    </row>
    <row r="849" spans="1:29" s="169" customFormat="1">
      <c r="A849" s="24"/>
      <c r="B849" s="24"/>
      <c r="C849" s="57"/>
      <c r="D849" s="57"/>
      <c r="E849" s="57"/>
      <c r="F849" s="57"/>
      <c r="G849" s="57"/>
      <c r="H849" s="57"/>
      <c r="I849" s="57"/>
      <c r="J849" s="57"/>
      <c r="K849" s="57"/>
      <c r="L849" s="57"/>
      <c r="M849" s="57"/>
      <c r="N849" s="57"/>
      <c r="O849" s="57"/>
      <c r="P849" s="57"/>
      <c r="Q849" s="57"/>
      <c r="R849" s="57"/>
      <c r="S849" s="57"/>
      <c r="T849" s="57"/>
      <c r="U849" s="77"/>
      <c r="V849" s="24"/>
      <c r="Y849" s="24"/>
      <c r="Z849" s="24"/>
      <c r="AA849" s="24"/>
      <c r="AB849" s="24"/>
      <c r="AC849" s="24"/>
    </row>
    <row r="850" spans="1:29" s="169" customFormat="1">
      <c r="A850" s="24"/>
      <c r="B850" s="24"/>
      <c r="C850" s="57"/>
      <c r="D850" s="57"/>
      <c r="E850" s="57"/>
      <c r="F850" s="57"/>
      <c r="G850" s="57"/>
      <c r="H850" s="57"/>
      <c r="I850" s="57"/>
      <c r="J850" s="57"/>
      <c r="K850" s="57"/>
      <c r="L850" s="57"/>
      <c r="M850" s="57"/>
      <c r="N850" s="57"/>
      <c r="O850" s="57"/>
      <c r="P850" s="57"/>
      <c r="Q850" s="57"/>
      <c r="R850" s="57"/>
      <c r="S850" s="57"/>
      <c r="T850" s="57"/>
      <c r="U850" s="77"/>
      <c r="V850" s="24"/>
      <c r="Y850" s="24"/>
      <c r="Z850" s="24"/>
      <c r="AA850" s="24"/>
      <c r="AB850" s="24"/>
      <c r="AC850" s="24"/>
    </row>
    <row r="851" spans="1:29" s="169" customFormat="1">
      <c r="A851" s="24"/>
      <c r="B851" s="24"/>
      <c r="C851" s="57"/>
      <c r="D851" s="57"/>
      <c r="E851" s="57"/>
      <c r="F851" s="57"/>
      <c r="G851" s="57"/>
      <c r="H851" s="57"/>
      <c r="I851" s="57"/>
      <c r="J851" s="57"/>
      <c r="K851" s="57"/>
      <c r="L851" s="57"/>
      <c r="M851" s="57"/>
      <c r="N851" s="57"/>
      <c r="O851" s="57"/>
      <c r="P851" s="57"/>
      <c r="Q851" s="57"/>
      <c r="R851" s="57"/>
      <c r="S851" s="57"/>
      <c r="T851" s="57"/>
      <c r="U851" s="77"/>
      <c r="V851" s="24"/>
      <c r="Y851" s="24"/>
      <c r="Z851" s="24"/>
      <c r="AA851" s="24"/>
      <c r="AB851" s="24"/>
      <c r="AC851" s="24"/>
    </row>
    <row r="852" spans="1:29" s="169" customFormat="1">
      <c r="A852" s="24"/>
      <c r="B852" s="24"/>
      <c r="C852" s="57"/>
      <c r="D852" s="57"/>
      <c r="E852" s="57"/>
      <c r="F852" s="57"/>
      <c r="G852" s="57"/>
      <c r="H852" s="57"/>
      <c r="I852" s="57"/>
      <c r="J852" s="57"/>
      <c r="K852" s="57"/>
      <c r="L852" s="57"/>
      <c r="M852" s="57"/>
      <c r="N852" s="57"/>
      <c r="O852" s="57"/>
      <c r="P852" s="57"/>
      <c r="Q852" s="57"/>
      <c r="R852" s="57"/>
      <c r="S852" s="57"/>
      <c r="T852" s="57"/>
      <c r="U852" s="77"/>
      <c r="V852" s="24"/>
      <c r="Y852" s="24"/>
      <c r="Z852" s="24"/>
      <c r="AA852" s="24"/>
      <c r="AB852" s="24"/>
      <c r="AC852" s="24"/>
    </row>
    <row r="853" spans="1:29" s="169" customFormat="1">
      <c r="A853" s="24"/>
      <c r="B853" s="24"/>
      <c r="C853" s="57"/>
      <c r="D853" s="57"/>
      <c r="E853" s="57"/>
      <c r="F853" s="57"/>
      <c r="G853" s="57"/>
      <c r="H853" s="57"/>
      <c r="I853" s="57"/>
      <c r="J853" s="57"/>
      <c r="K853" s="57"/>
      <c r="L853" s="57"/>
      <c r="M853" s="57"/>
      <c r="N853" s="57"/>
      <c r="O853" s="57"/>
      <c r="P853" s="57"/>
      <c r="Q853" s="57"/>
      <c r="R853" s="57"/>
      <c r="S853" s="57"/>
      <c r="T853" s="57"/>
      <c r="U853" s="77"/>
      <c r="V853" s="24"/>
      <c r="Y853" s="24"/>
      <c r="Z853" s="24"/>
      <c r="AA853" s="24"/>
      <c r="AB853" s="24"/>
      <c r="AC853" s="24"/>
    </row>
    <row r="854" spans="1:29" s="169" customFormat="1">
      <c r="A854" s="24"/>
      <c r="B854" s="24"/>
      <c r="C854" s="57"/>
      <c r="D854" s="57"/>
      <c r="E854" s="57"/>
      <c r="F854" s="57"/>
      <c r="G854" s="57"/>
      <c r="H854" s="57"/>
      <c r="I854" s="57"/>
      <c r="J854" s="57"/>
      <c r="K854" s="57"/>
      <c r="L854" s="57"/>
      <c r="M854" s="57"/>
      <c r="N854" s="57"/>
      <c r="O854" s="57"/>
      <c r="P854" s="57"/>
      <c r="Q854" s="57"/>
      <c r="R854" s="57"/>
      <c r="S854" s="57"/>
      <c r="T854" s="57"/>
      <c r="U854" s="77"/>
      <c r="V854" s="24"/>
      <c r="Y854" s="24"/>
      <c r="Z854" s="24"/>
      <c r="AA854" s="24"/>
      <c r="AB854" s="24"/>
      <c r="AC854" s="24"/>
    </row>
    <row r="855" spans="1:29" s="169" customFormat="1">
      <c r="A855" s="24"/>
      <c r="B855" s="24"/>
      <c r="C855" s="57"/>
      <c r="D855" s="57"/>
      <c r="E855" s="57"/>
      <c r="F855" s="57"/>
      <c r="G855" s="57"/>
      <c r="H855" s="57"/>
      <c r="I855" s="57"/>
      <c r="J855" s="57"/>
      <c r="K855" s="57"/>
      <c r="L855" s="57"/>
      <c r="M855" s="57"/>
      <c r="N855" s="57"/>
      <c r="O855" s="57"/>
      <c r="P855" s="57"/>
      <c r="Q855" s="57"/>
      <c r="R855" s="57"/>
      <c r="S855" s="57"/>
      <c r="T855" s="57"/>
      <c r="U855" s="77"/>
      <c r="V855" s="24"/>
      <c r="Y855" s="24"/>
      <c r="Z855" s="24"/>
      <c r="AA855" s="24"/>
      <c r="AB855" s="24"/>
      <c r="AC855" s="24"/>
    </row>
    <row r="856" spans="1:29" s="169" customFormat="1">
      <c r="A856" s="24"/>
      <c r="B856" s="24"/>
      <c r="C856" s="57"/>
      <c r="D856" s="57"/>
      <c r="E856" s="57"/>
      <c r="F856" s="57"/>
      <c r="G856" s="57"/>
      <c r="H856" s="57"/>
      <c r="I856" s="57"/>
      <c r="J856" s="57"/>
      <c r="K856" s="57"/>
      <c r="L856" s="57"/>
      <c r="M856" s="57"/>
      <c r="N856" s="57"/>
      <c r="O856" s="57"/>
      <c r="P856" s="57"/>
      <c r="Q856" s="57"/>
      <c r="R856" s="57"/>
      <c r="S856" s="57"/>
      <c r="T856" s="57"/>
      <c r="U856" s="77"/>
      <c r="V856" s="24"/>
      <c r="Y856" s="24"/>
      <c r="Z856" s="24"/>
      <c r="AA856" s="24"/>
      <c r="AB856" s="24"/>
      <c r="AC856" s="24"/>
    </row>
    <row r="857" spans="1:29" s="169" customFormat="1">
      <c r="A857" s="24"/>
      <c r="B857" s="24"/>
      <c r="C857" s="57"/>
      <c r="D857" s="57"/>
      <c r="E857" s="57"/>
      <c r="F857" s="57"/>
      <c r="G857" s="57"/>
      <c r="H857" s="57"/>
      <c r="I857" s="57"/>
      <c r="J857" s="57"/>
      <c r="K857" s="57"/>
      <c r="L857" s="57"/>
      <c r="M857" s="57"/>
      <c r="N857" s="57"/>
      <c r="O857" s="57"/>
      <c r="P857" s="57"/>
      <c r="Q857" s="57"/>
      <c r="R857" s="57"/>
      <c r="S857" s="57"/>
      <c r="T857" s="57"/>
      <c r="U857" s="77"/>
      <c r="V857" s="24"/>
      <c r="Y857" s="24"/>
      <c r="Z857" s="24"/>
      <c r="AA857" s="24"/>
      <c r="AB857" s="24"/>
      <c r="AC857" s="24"/>
    </row>
    <row r="858" spans="1:29" s="169" customFormat="1">
      <c r="A858" s="24"/>
      <c r="B858" s="24"/>
      <c r="C858" s="57"/>
      <c r="D858" s="57"/>
      <c r="E858" s="57"/>
      <c r="F858" s="57"/>
      <c r="G858" s="57"/>
      <c r="H858" s="57"/>
      <c r="I858" s="57"/>
      <c r="J858" s="57"/>
      <c r="K858" s="57"/>
      <c r="L858" s="57"/>
      <c r="M858" s="57"/>
      <c r="N858" s="57"/>
      <c r="O858" s="57"/>
      <c r="P858" s="57"/>
      <c r="Q858" s="57"/>
      <c r="R858" s="57"/>
      <c r="S858" s="57"/>
      <c r="T858" s="57"/>
      <c r="U858" s="77"/>
      <c r="V858" s="24"/>
      <c r="Y858" s="24"/>
      <c r="Z858" s="24"/>
      <c r="AA858" s="24"/>
      <c r="AB858" s="24"/>
      <c r="AC858" s="24"/>
    </row>
    <row r="859" spans="1:29" s="169" customFormat="1">
      <c r="A859" s="24"/>
      <c r="B859" s="24"/>
      <c r="C859" s="57"/>
      <c r="D859" s="57"/>
      <c r="E859" s="57"/>
      <c r="F859" s="57"/>
      <c r="G859" s="57"/>
      <c r="H859" s="57"/>
      <c r="I859" s="57"/>
      <c r="J859" s="57"/>
      <c r="K859" s="57"/>
      <c r="L859" s="57"/>
      <c r="M859" s="57"/>
      <c r="N859" s="57"/>
      <c r="O859" s="57"/>
      <c r="P859" s="57"/>
      <c r="Q859" s="57"/>
      <c r="R859" s="57"/>
      <c r="S859" s="57"/>
      <c r="T859" s="57"/>
      <c r="U859" s="77"/>
      <c r="V859" s="24"/>
      <c r="Y859" s="24"/>
      <c r="Z859" s="24"/>
      <c r="AA859" s="24"/>
      <c r="AB859" s="24"/>
      <c r="AC859" s="24"/>
    </row>
    <row r="860" spans="1:29" s="169" customFormat="1">
      <c r="A860" s="24"/>
      <c r="B860" s="24"/>
      <c r="C860" s="57"/>
      <c r="D860" s="57"/>
      <c r="E860" s="57"/>
      <c r="F860" s="57"/>
      <c r="G860" s="57"/>
      <c r="H860" s="57"/>
      <c r="I860" s="57"/>
      <c r="J860" s="57"/>
      <c r="K860" s="57"/>
      <c r="L860" s="57"/>
      <c r="M860" s="57"/>
      <c r="N860" s="57"/>
      <c r="O860" s="57"/>
      <c r="P860" s="57"/>
      <c r="Q860" s="57"/>
      <c r="R860" s="57"/>
      <c r="S860" s="57"/>
      <c r="T860" s="57"/>
      <c r="U860" s="77"/>
      <c r="V860" s="24"/>
      <c r="Y860" s="24"/>
      <c r="Z860" s="24"/>
      <c r="AA860" s="24"/>
      <c r="AB860" s="24"/>
      <c r="AC860" s="24"/>
    </row>
    <row r="861" spans="1:29" s="169" customFormat="1">
      <c r="A861" s="24"/>
      <c r="B861" s="24"/>
      <c r="C861" s="57"/>
      <c r="D861" s="57"/>
      <c r="E861" s="57"/>
      <c r="F861" s="57"/>
      <c r="G861" s="57"/>
      <c r="H861" s="57"/>
      <c r="I861" s="57"/>
      <c r="J861" s="57"/>
      <c r="K861" s="57"/>
      <c r="L861" s="57"/>
      <c r="M861" s="57"/>
      <c r="N861" s="57"/>
      <c r="O861" s="57"/>
      <c r="P861" s="57"/>
      <c r="Q861" s="57"/>
      <c r="R861" s="57"/>
      <c r="S861" s="57"/>
      <c r="T861" s="57"/>
      <c r="U861" s="77"/>
      <c r="V861" s="24"/>
      <c r="Y861" s="24"/>
      <c r="Z861" s="24"/>
      <c r="AA861" s="24"/>
      <c r="AB861" s="24"/>
      <c r="AC861" s="24"/>
    </row>
    <row r="862" spans="1:29" s="169" customFormat="1">
      <c r="A862" s="24"/>
      <c r="B862" s="24"/>
      <c r="C862" s="57"/>
      <c r="D862" s="57"/>
      <c r="E862" s="57"/>
      <c r="F862" s="57"/>
      <c r="G862" s="57"/>
      <c r="H862" s="57"/>
      <c r="I862" s="57"/>
      <c r="J862" s="57"/>
      <c r="K862" s="57"/>
      <c r="L862" s="57"/>
      <c r="M862" s="57"/>
      <c r="N862" s="57"/>
      <c r="O862" s="57"/>
      <c r="P862" s="57"/>
      <c r="Q862" s="57"/>
      <c r="R862" s="57"/>
      <c r="S862" s="57"/>
      <c r="T862" s="57"/>
      <c r="U862" s="77"/>
      <c r="V862" s="24"/>
      <c r="Y862" s="24"/>
      <c r="Z862" s="24"/>
      <c r="AA862" s="24"/>
      <c r="AB862" s="24"/>
      <c r="AC862" s="24"/>
    </row>
    <row r="863" spans="1:29" s="169" customFormat="1">
      <c r="A863" s="24"/>
      <c r="B863" s="24"/>
      <c r="C863" s="57"/>
      <c r="D863" s="57"/>
      <c r="E863" s="57"/>
      <c r="F863" s="57"/>
      <c r="G863" s="57"/>
      <c r="H863" s="57"/>
      <c r="I863" s="57"/>
      <c r="J863" s="57"/>
      <c r="K863" s="57"/>
      <c r="L863" s="57"/>
      <c r="M863" s="57"/>
      <c r="N863" s="57"/>
      <c r="O863" s="57"/>
      <c r="P863" s="57"/>
      <c r="Q863" s="57"/>
      <c r="R863" s="57"/>
      <c r="S863" s="57"/>
      <c r="T863" s="57"/>
      <c r="U863" s="77"/>
      <c r="V863" s="24"/>
      <c r="Y863" s="24"/>
      <c r="Z863" s="24"/>
      <c r="AA863" s="24"/>
      <c r="AB863" s="24"/>
      <c r="AC863" s="24"/>
    </row>
    <row r="864" spans="1:29" s="169" customFormat="1">
      <c r="A864" s="24"/>
      <c r="B864" s="24"/>
      <c r="C864" s="57"/>
      <c r="D864" s="57"/>
      <c r="E864" s="57"/>
      <c r="F864" s="57"/>
      <c r="G864" s="57"/>
      <c r="H864" s="57"/>
      <c r="I864" s="57"/>
      <c r="J864" s="57"/>
      <c r="K864" s="57"/>
      <c r="L864" s="57"/>
      <c r="M864" s="57"/>
      <c r="N864" s="57"/>
      <c r="O864" s="57"/>
      <c r="P864" s="57"/>
      <c r="Q864" s="57"/>
      <c r="R864" s="57"/>
      <c r="S864" s="57"/>
      <c r="T864" s="57"/>
      <c r="U864" s="77"/>
      <c r="V864" s="24"/>
      <c r="Y864" s="24"/>
      <c r="Z864" s="24"/>
      <c r="AA864" s="24"/>
      <c r="AB864" s="24"/>
      <c r="AC864" s="24"/>
    </row>
    <row r="865" spans="1:29" s="169" customFormat="1">
      <c r="A865" s="24"/>
      <c r="B865" s="24"/>
      <c r="C865" s="57"/>
      <c r="D865" s="57"/>
      <c r="E865" s="57"/>
      <c r="F865" s="57"/>
      <c r="G865" s="57"/>
      <c r="H865" s="57"/>
      <c r="I865" s="57"/>
      <c r="J865" s="57"/>
      <c r="K865" s="57"/>
      <c r="L865" s="57"/>
      <c r="M865" s="57"/>
      <c r="N865" s="57"/>
      <c r="O865" s="57"/>
      <c r="P865" s="57"/>
      <c r="Q865" s="57"/>
      <c r="R865" s="57"/>
      <c r="S865" s="57"/>
      <c r="T865" s="57"/>
      <c r="U865" s="77"/>
      <c r="V865" s="24"/>
      <c r="Y865" s="24"/>
      <c r="Z865" s="24"/>
      <c r="AA865" s="24"/>
      <c r="AB865" s="24"/>
      <c r="AC865" s="24"/>
    </row>
    <row r="866" spans="1:29" s="169" customFormat="1">
      <c r="A866" s="24"/>
      <c r="B866" s="24"/>
      <c r="C866" s="57"/>
      <c r="D866" s="57"/>
      <c r="E866" s="57"/>
      <c r="F866" s="57"/>
      <c r="G866" s="57"/>
      <c r="H866" s="57"/>
      <c r="I866" s="57"/>
      <c r="J866" s="57"/>
      <c r="K866" s="57"/>
      <c r="L866" s="57"/>
      <c r="M866" s="57"/>
      <c r="N866" s="57"/>
      <c r="O866" s="57"/>
      <c r="P866" s="57"/>
      <c r="Q866" s="57"/>
      <c r="R866" s="57"/>
      <c r="S866" s="57"/>
      <c r="T866" s="57"/>
      <c r="U866" s="77"/>
      <c r="V866" s="24"/>
      <c r="Y866" s="24"/>
      <c r="Z866" s="24"/>
      <c r="AA866" s="24"/>
      <c r="AB866" s="24"/>
      <c r="AC866" s="24"/>
    </row>
    <row r="867" spans="1:29" s="169" customFormat="1">
      <c r="A867" s="24"/>
      <c r="B867" s="24"/>
      <c r="C867" s="57"/>
      <c r="D867" s="57"/>
      <c r="E867" s="57"/>
      <c r="F867" s="57"/>
      <c r="G867" s="57"/>
      <c r="H867" s="57"/>
      <c r="I867" s="57"/>
      <c r="J867" s="57"/>
      <c r="K867" s="57"/>
      <c r="L867" s="57"/>
      <c r="M867" s="57"/>
      <c r="N867" s="57"/>
      <c r="O867" s="57"/>
      <c r="P867" s="57"/>
      <c r="Q867" s="57"/>
      <c r="R867" s="57"/>
      <c r="S867" s="57"/>
      <c r="T867" s="57"/>
      <c r="U867" s="77"/>
      <c r="V867" s="24"/>
      <c r="Y867" s="24"/>
      <c r="Z867" s="24"/>
      <c r="AA867" s="24"/>
      <c r="AB867" s="24"/>
      <c r="AC867" s="24"/>
    </row>
    <row r="868" spans="1:29" s="169" customFormat="1">
      <c r="A868" s="24"/>
      <c r="B868" s="24"/>
      <c r="C868" s="57"/>
      <c r="D868" s="57"/>
      <c r="E868" s="57"/>
      <c r="F868" s="57"/>
      <c r="G868" s="57"/>
      <c r="H868" s="57"/>
      <c r="I868" s="57"/>
      <c r="J868" s="57"/>
      <c r="K868" s="57"/>
      <c r="L868" s="57"/>
      <c r="M868" s="57"/>
      <c r="N868" s="57"/>
      <c r="O868" s="57"/>
      <c r="P868" s="57"/>
      <c r="Q868" s="57"/>
      <c r="R868" s="57"/>
      <c r="S868" s="57"/>
      <c r="T868" s="57"/>
      <c r="U868" s="77"/>
      <c r="V868" s="24"/>
      <c r="Y868" s="24"/>
      <c r="Z868" s="24"/>
      <c r="AA868" s="24"/>
      <c r="AB868" s="24"/>
      <c r="AC868" s="24"/>
    </row>
    <row r="869" spans="1:29" s="169" customFormat="1">
      <c r="A869" s="24"/>
      <c r="B869" s="24"/>
      <c r="C869" s="57"/>
      <c r="D869" s="57"/>
      <c r="E869" s="57"/>
      <c r="F869" s="57"/>
      <c r="G869" s="57"/>
      <c r="H869" s="57"/>
      <c r="I869" s="57"/>
      <c r="J869" s="57"/>
      <c r="K869" s="57"/>
      <c r="L869" s="57"/>
      <c r="M869" s="57"/>
      <c r="N869" s="57"/>
      <c r="O869" s="57"/>
      <c r="P869" s="57"/>
      <c r="Q869" s="57"/>
      <c r="R869" s="57"/>
      <c r="S869" s="57"/>
      <c r="T869" s="57"/>
      <c r="U869" s="77"/>
      <c r="V869" s="24"/>
      <c r="Y869" s="24"/>
      <c r="Z869" s="24"/>
      <c r="AA869" s="24"/>
      <c r="AB869" s="24"/>
      <c r="AC869" s="24"/>
    </row>
    <row r="870" spans="1:29" s="169" customFormat="1">
      <c r="A870" s="24"/>
      <c r="B870" s="24"/>
      <c r="C870" s="57"/>
      <c r="D870" s="57"/>
      <c r="E870" s="57"/>
      <c r="F870" s="57"/>
      <c r="G870" s="57"/>
      <c r="H870" s="57"/>
      <c r="I870" s="57"/>
      <c r="J870" s="57"/>
      <c r="K870" s="57"/>
      <c r="L870" s="57"/>
      <c r="M870" s="57"/>
      <c r="N870" s="57"/>
      <c r="O870" s="57"/>
      <c r="P870" s="57"/>
      <c r="Q870" s="57"/>
      <c r="R870" s="57"/>
      <c r="S870" s="57"/>
      <c r="T870" s="57"/>
      <c r="U870" s="77"/>
      <c r="V870" s="24"/>
      <c r="Y870" s="24"/>
      <c r="Z870" s="24"/>
      <c r="AA870" s="24"/>
      <c r="AB870" s="24"/>
      <c r="AC870" s="24"/>
    </row>
    <row r="871" spans="1:29" s="169" customFormat="1">
      <c r="A871" s="24"/>
      <c r="B871" s="24"/>
      <c r="C871" s="57"/>
      <c r="D871" s="57"/>
      <c r="E871" s="57"/>
      <c r="F871" s="57"/>
      <c r="G871" s="57"/>
      <c r="H871" s="57"/>
      <c r="I871" s="57"/>
      <c r="J871" s="57"/>
      <c r="K871" s="57"/>
      <c r="L871" s="57"/>
      <c r="M871" s="57"/>
      <c r="N871" s="57"/>
      <c r="O871" s="57"/>
      <c r="P871" s="57"/>
      <c r="Q871" s="57"/>
      <c r="R871" s="57"/>
      <c r="S871" s="57"/>
      <c r="T871" s="57"/>
      <c r="U871" s="77"/>
      <c r="V871" s="24"/>
      <c r="Y871" s="24"/>
      <c r="Z871" s="24"/>
      <c r="AA871" s="24"/>
      <c r="AB871" s="24"/>
      <c r="AC871" s="24"/>
    </row>
    <row r="872" spans="1:29" s="169" customFormat="1">
      <c r="A872" s="24"/>
      <c r="B872" s="24"/>
      <c r="C872" s="57"/>
      <c r="D872" s="57"/>
      <c r="E872" s="57"/>
      <c r="F872" s="57"/>
      <c r="G872" s="57"/>
      <c r="H872" s="57"/>
      <c r="I872" s="57"/>
      <c r="J872" s="57"/>
      <c r="K872" s="57"/>
      <c r="L872" s="57"/>
      <c r="M872" s="57"/>
      <c r="N872" s="57"/>
      <c r="O872" s="57"/>
      <c r="P872" s="57"/>
      <c r="Q872" s="57"/>
      <c r="R872" s="57"/>
      <c r="S872" s="57"/>
      <c r="T872" s="57"/>
      <c r="U872" s="77"/>
      <c r="V872" s="24"/>
      <c r="Y872" s="24"/>
      <c r="Z872" s="24"/>
      <c r="AA872" s="24"/>
      <c r="AB872" s="24"/>
      <c r="AC872" s="24"/>
    </row>
    <row r="873" spans="1:29" s="169" customFormat="1">
      <c r="A873" s="24"/>
      <c r="B873" s="24"/>
      <c r="C873" s="57"/>
      <c r="D873" s="57"/>
      <c r="E873" s="57"/>
      <c r="F873" s="57"/>
      <c r="G873" s="57"/>
      <c r="H873" s="57"/>
      <c r="I873" s="57"/>
      <c r="J873" s="57"/>
      <c r="K873" s="57"/>
      <c r="L873" s="57"/>
      <c r="M873" s="57"/>
      <c r="N873" s="57"/>
      <c r="O873" s="57"/>
      <c r="P873" s="57"/>
      <c r="Q873" s="57"/>
      <c r="R873" s="57"/>
      <c r="S873" s="57"/>
      <c r="T873" s="57"/>
      <c r="U873" s="77"/>
      <c r="V873" s="24"/>
      <c r="Y873" s="24"/>
      <c r="Z873" s="24"/>
      <c r="AA873" s="24"/>
      <c r="AB873" s="24"/>
      <c r="AC873" s="24"/>
    </row>
    <row r="874" spans="1:29" s="169" customFormat="1">
      <c r="A874" s="24"/>
      <c r="B874" s="24"/>
      <c r="C874" s="57"/>
      <c r="D874" s="57"/>
      <c r="E874" s="57"/>
      <c r="F874" s="57"/>
      <c r="G874" s="57"/>
      <c r="H874" s="57"/>
      <c r="I874" s="57"/>
      <c r="J874" s="57"/>
      <c r="K874" s="57"/>
      <c r="L874" s="57"/>
      <c r="M874" s="57"/>
      <c r="N874" s="57"/>
      <c r="O874" s="57"/>
      <c r="P874" s="57"/>
      <c r="Q874" s="57"/>
      <c r="R874" s="57"/>
      <c r="S874" s="57"/>
      <c r="T874" s="57"/>
      <c r="U874" s="77"/>
      <c r="V874" s="24"/>
      <c r="Y874" s="24"/>
      <c r="Z874" s="24"/>
      <c r="AA874" s="24"/>
      <c r="AB874" s="24"/>
      <c r="AC874" s="24"/>
    </row>
    <row r="875" spans="1:29" s="169" customFormat="1">
      <c r="A875" s="24"/>
      <c r="B875" s="24"/>
      <c r="C875" s="57"/>
      <c r="D875" s="57"/>
      <c r="E875" s="57"/>
      <c r="F875" s="57"/>
      <c r="G875" s="57"/>
      <c r="H875" s="57"/>
      <c r="I875" s="57"/>
      <c r="J875" s="57"/>
      <c r="K875" s="57"/>
      <c r="L875" s="57"/>
      <c r="M875" s="57"/>
      <c r="N875" s="57"/>
      <c r="O875" s="57"/>
      <c r="P875" s="57"/>
      <c r="Q875" s="57"/>
      <c r="R875" s="57"/>
      <c r="S875" s="57"/>
      <c r="T875" s="57"/>
      <c r="U875" s="77"/>
      <c r="V875" s="24"/>
      <c r="Y875" s="24"/>
      <c r="Z875" s="24"/>
      <c r="AA875" s="24"/>
      <c r="AB875" s="24"/>
      <c r="AC875" s="24"/>
    </row>
    <row r="876" spans="1:29" s="169" customFormat="1">
      <c r="A876" s="24"/>
      <c r="B876" s="24"/>
      <c r="C876" s="57"/>
      <c r="D876" s="57"/>
      <c r="E876" s="57"/>
      <c r="F876" s="57"/>
      <c r="G876" s="57"/>
      <c r="H876" s="57"/>
      <c r="I876" s="57"/>
      <c r="J876" s="57"/>
      <c r="K876" s="57"/>
      <c r="L876" s="57"/>
      <c r="M876" s="57"/>
      <c r="N876" s="57"/>
      <c r="O876" s="57"/>
      <c r="P876" s="57"/>
      <c r="Q876" s="57"/>
      <c r="R876" s="57"/>
      <c r="S876" s="57"/>
      <c r="T876" s="57"/>
      <c r="U876" s="77"/>
      <c r="V876" s="24"/>
      <c r="Y876" s="24"/>
      <c r="Z876" s="24"/>
      <c r="AA876" s="24"/>
      <c r="AB876" s="24"/>
      <c r="AC876" s="24"/>
    </row>
    <row r="877" spans="1:29" s="169" customFormat="1">
      <c r="A877" s="24"/>
      <c r="B877" s="24"/>
      <c r="C877" s="57"/>
      <c r="D877" s="57"/>
      <c r="E877" s="57"/>
      <c r="F877" s="57"/>
      <c r="G877" s="57"/>
      <c r="H877" s="57"/>
      <c r="I877" s="57"/>
      <c r="J877" s="57"/>
      <c r="K877" s="57"/>
      <c r="L877" s="57"/>
      <c r="M877" s="57"/>
      <c r="N877" s="57"/>
      <c r="O877" s="57"/>
      <c r="P877" s="57"/>
      <c r="Q877" s="57"/>
      <c r="R877" s="57"/>
      <c r="S877" s="57"/>
      <c r="T877" s="57"/>
      <c r="U877" s="77"/>
      <c r="V877" s="24"/>
      <c r="Y877" s="24"/>
      <c r="Z877" s="24"/>
      <c r="AA877" s="24"/>
      <c r="AB877" s="24"/>
      <c r="AC877" s="24"/>
    </row>
    <row r="878" spans="1:29" s="169" customFormat="1">
      <c r="A878" s="24"/>
      <c r="B878" s="24"/>
      <c r="C878" s="57"/>
      <c r="D878" s="57"/>
      <c r="E878" s="57"/>
      <c r="F878" s="57"/>
      <c r="G878" s="57"/>
      <c r="H878" s="57"/>
      <c r="I878" s="57"/>
      <c r="J878" s="57"/>
      <c r="K878" s="57"/>
      <c r="L878" s="57"/>
      <c r="M878" s="57"/>
      <c r="N878" s="57"/>
      <c r="O878" s="57"/>
      <c r="P878" s="57"/>
      <c r="Q878" s="57"/>
      <c r="R878" s="57"/>
      <c r="S878" s="57"/>
      <c r="T878" s="57"/>
      <c r="U878" s="77"/>
      <c r="V878" s="24"/>
      <c r="Y878" s="24"/>
      <c r="Z878" s="24"/>
      <c r="AA878" s="24"/>
      <c r="AB878" s="24"/>
      <c r="AC878" s="24"/>
    </row>
    <row r="879" spans="1:29" s="169" customFormat="1">
      <c r="A879" s="24"/>
      <c r="B879" s="24"/>
      <c r="C879" s="57"/>
      <c r="D879" s="57"/>
      <c r="E879" s="57"/>
      <c r="F879" s="57"/>
      <c r="G879" s="57"/>
      <c r="H879" s="57"/>
      <c r="I879" s="57"/>
      <c r="J879" s="57"/>
      <c r="K879" s="57"/>
      <c r="L879" s="57"/>
      <c r="M879" s="57"/>
      <c r="N879" s="57"/>
      <c r="O879" s="57"/>
      <c r="P879" s="57"/>
      <c r="Q879" s="57"/>
      <c r="R879" s="57"/>
      <c r="S879" s="57"/>
      <c r="T879" s="57"/>
      <c r="U879" s="77"/>
      <c r="V879" s="24"/>
      <c r="Y879" s="24"/>
      <c r="Z879" s="24"/>
      <c r="AA879" s="24"/>
      <c r="AB879" s="24"/>
      <c r="AC879" s="24"/>
    </row>
    <row r="880" spans="1:29" s="169" customFormat="1">
      <c r="A880" s="24"/>
      <c r="B880" s="24"/>
      <c r="C880" s="57"/>
      <c r="D880" s="57"/>
      <c r="E880" s="57"/>
      <c r="F880" s="57"/>
      <c r="G880" s="57"/>
      <c r="H880" s="57"/>
      <c r="I880" s="57"/>
      <c r="J880" s="57"/>
      <c r="K880" s="57"/>
      <c r="L880" s="57"/>
      <c r="M880" s="57"/>
      <c r="N880" s="57"/>
      <c r="O880" s="57"/>
      <c r="P880" s="57"/>
      <c r="Q880" s="57"/>
      <c r="R880" s="57"/>
      <c r="S880" s="57"/>
      <c r="T880" s="57"/>
      <c r="U880" s="77"/>
      <c r="V880" s="24"/>
      <c r="Y880" s="24"/>
      <c r="Z880" s="24"/>
      <c r="AA880" s="24"/>
      <c r="AB880" s="24"/>
      <c r="AC880" s="24"/>
    </row>
    <row r="881" spans="1:29" s="169" customFormat="1">
      <c r="A881" s="24"/>
      <c r="B881" s="24"/>
      <c r="C881" s="57"/>
      <c r="D881" s="57"/>
      <c r="E881" s="57"/>
      <c r="F881" s="57"/>
      <c r="G881" s="57"/>
      <c r="H881" s="57"/>
      <c r="I881" s="57"/>
      <c r="J881" s="57"/>
      <c r="K881" s="57"/>
      <c r="L881" s="57"/>
      <c r="M881" s="57"/>
      <c r="N881" s="57"/>
      <c r="O881" s="57"/>
      <c r="P881" s="57"/>
      <c r="Q881" s="57"/>
      <c r="R881" s="57"/>
      <c r="S881" s="57"/>
      <c r="T881" s="57"/>
      <c r="U881" s="77"/>
      <c r="V881" s="24"/>
      <c r="Y881" s="24"/>
      <c r="Z881" s="24"/>
      <c r="AA881" s="24"/>
      <c r="AB881" s="24"/>
      <c r="AC881" s="24"/>
    </row>
    <row r="882" spans="1:29" s="169" customFormat="1">
      <c r="A882" s="24"/>
      <c r="B882" s="24"/>
      <c r="C882" s="57"/>
      <c r="D882" s="57"/>
      <c r="E882" s="57"/>
      <c r="F882" s="57"/>
      <c r="G882" s="57"/>
      <c r="H882" s="57"/>
      <c r="I882" s="57"/>
      <c r="J882" s="57"/>
      <c r="K882" s="57"/>
      <c r="L882" s="57"/>
      <c r="M882" s="57"/>
      <c r="N882" s="57"/>
      <c r="O882" s="57"/>
      <c r="P882" s="57"/>
      <c r="Q882" s="57"/>
      <c r="R882" s="57"/>
      <c r="S882" s="57"/>
      <c r="T882" s="57"/>
      <c r="U882" s="77"/>
      <c r="V882" s="24"/>
      <c r="Y882" s="24"/>
      <c r="Z882" s="24"/>
      <c r="AA882" s="24"/>
      <c r="AB882" s="24"/>
      <c r="AC882" s="24"/>
    </row>
    <row r="883" spans="1:29" s="169" customFormat="1">
      <c r="A883" s="24"/>
      <c r="B883" s="24"/>
      <c r="C883" s="57"/>
      <c r="D883" s="57"/>
      <c r="E883" s="57"/>
      <c r="F883" s="57"/>
      <c r="G883" s="57"/>
      <c r="H883" s="57"/>
      <c r="I883" s="57"/>
      <c r="J883" s="57"/>
      <c r="K883" s="57"/>
      <c r="L883" s="57"/>
      <c r="M883" s="57"/>
      <c r="N883" s="57"/>
      <c r="O883" s="57"/>
      <c r="P883" s="57"/>
      <c r="Q883" s="57"/>
      <c r="R883" s="57"/>
      <c r="S883" s="57"/>
      <c r="T883" s="57"/>
      <c r="U883" s="77"/>
      <c r="V883" s="24"/>
      <c r="Y883" s="24"/>
      <c r="Z883" s="24"/>
      <c r="AA883" s="24"/>
      <c r="AB883" s="24"/>
      <c r="AC883" s="24"/>
    </row>
    <row r="884" spans="1:29" s="169" customFormat="1">
      <c r="A884" s="24"/>
      <c r="B884" s="24"/>
      <c r="C884" s="57"/>
      <c r="D884" s="57"/>
      <c r="E884" s="57"/>
      <c r="F884" s="57"/>
      <c r="G884" s="57"/>
      <c r="H884" s="57"/>
      <c r="I884" s="57"/>
      <c r="J884" s="57"/>
      <c r="K884" s="57"/>
      <c r="L884" s="57"/>
      <c r="M884" s="57"/>
      <c r="N884" s="57"/>
      <c r="O884" s="57"/>
      <c r="P884" s="57"/>
      <c r="Q884" s="57"/>
      <c r="R884" s="57"/>
      <c r="S884" s="57"/>
      <c r="T884" s="57"/>
      <c r="U884" s="77"/>
      <c r="V884" s="24"/>
      <c r="Y884" s="24"/>
      <c r="Z884" s="24"/>
      <c r="AA884" s="24"/>
      <c r="AB884" s="24"/>
      <c r="AC884" s="24"/>
    </row>
    <row r="885" spans="1:29" s="169" customFormat="1">
      <c r="A885" s="24"/>
      <c r="B885" s="24"/>
      <c r="C885" s="57"/>
      <c r="D885" s="57"/>
      <c r="E885" s="57"/>
      <c r="F885" s="57"/>
      <c r="G885" s="57"/>
      <c r="H885" s="57"/>
      <c r="I885" s="57"/>
      <c r="J885" s="57"/>
      <c r="K885" s="57"/>
      <c r="L885" s="57"/>
      <c r="M885" s="57"/>
      <c r="N885" s="57"/>
      <c r="O885" s="57"/>
      <c r="P885" s="57"/>
      <c r="Q885" s="57"/>
      <c r="R885" s="57"/>
      <c r="S885" s="57"/>
      <c r="T885" s="57"/>
      <c r="U885" s="77"/>
      <c r="V885" s="24"/>
      <c r="Y885" s="24"/>
      <c r="Z885" s="24"/>
      <c r="AA885" s="24"/>
      <c r="AB885" s="24"/>
      <c r="AC885" s="24"/>
    </row>
    <row r="886" spans="1:29" s="169" customFormat="1">
      <c r="A886" s="24"/>
      <c r="B886" s="24"/>
      <c r="C886" s="57"/>
      <c r="D886" s="57"/>
      <c r="E886" s="57"/>
      <c r="F886" s="57"/>
      <c r="G886" s="57"/>
      <c r="H886" s="57"/>
      <c r="I886" s="57"/>
      <c r="J886" s="57"/>
      <c r="K886" s="57"/>
      <c r="L886" s="57"/>
      <c r="M886" s="57"/>
      <c r="N886" s="57"/>
      <c r="O886" s="57"/>
      <c r="P886" s="57"/>
      <c r="Q886" s="57"/>
      <c r="R886" s="57"/>
      <c r="S886" s="57"/>
      <c r="T886" s="57"/>
      <c r="U886" s="77"/>
      <c r="V886" s="24"/>
      <c r="Y886" s="24"/>
      <c r="Z886" s="24"/>
      <c r="AA886" s="24"/>
      <c r="AB886" s="24"/>
      <c r="AC886" s="24"/>
    </row>
    <row r="887" spans="1:29" s="169" customFormat="1">
      <c r="A887" s="24"/>
      <c r="B887" s="24"/>
      <c r="C887" s="57"/>
      <c r="D887" s="57"/>
      <c r="E887" s="57"/>
      <c r="F887" s="57"/>
      <c r="G887" s="57"/>
      <c r="H887" s="57"/>
      <c r="I887" s="57"/>
      <c r="J887" s="57"/>
      <c r="K887" s="57"/>
      <c r="L887" s="57"/>
      <c r="M887" s="57"/>
      <c r="N887" s="57"/>
      <c r="O887" s="57"/>
      <c r="P887" s="57"/>
      <c r="Q887" s="57"/>
      <c r="R887" s="57"/>
      <c r="S887" s="57"/>
      <c r="T887" s="57"/>
      <c r="U887" s="77"/>
      <c r="V887" s="24"/>
      <c r="Y887" s="24"/>
      <c r="Z887" s="24"/>
      <c r="AA887" s="24"/>
      <c r="AB887" s="24"/>
      <c r="AC887" s="24"/>
    </row>
    <row r="888" spans="1:29" s="169" customFormat="1">
      <c r="A888" s="24"/>
      <c r="B888" s="24"/>
      <c r="C888" s="57"/>
      <c r="D888" s="57"/>
      <c r="E888" s="57"/>
      <c r="F888" s="57"/>
      <c r="G888" s="57"/>
      <c r="H888" s="57"/>
      <c r="I888" s="57"/>
      <c r="J888" s="57"/>
      <c r="K888" s="57"/>
      <c r="L888" s="57"/>
      <c r="M888" s="57"/>
      <c r="N888" s="57"/>
      <c r="O888" s="57"/>
      <c r="P888" s="57"/>
      <c r="Q888" s="57"/>
      <c r="R888" s="57"/>
      <c r="S888" s="57"/>
      <c r="T888" s="57"/>
      <c r="U888" s="77"/>
      <c r="V888" s="24"/>
      <c r="Y888" s="24"/>
      <c r="Z888" s="24"/>
      <c r="AA888" s="24"/>
      <c r="AB888" s="24"/>
      <c r="AC888" s="24"/>
    </row>
    <row r="889" spans="1:29" s="169" customFormat="1">
      <c r="A889" s="24"/>
      <c r="B889" s="24"/>
      <c r="C889" s="57"/>
      <c r="D889" s="57"/>
      <c r="E889" s="57"/>
      <c r="F889" s="57"/>
      <c r="G889" s="57"/>
      <c r="H889" s="57"/>
      <c r="I889" s="57"/>
      <c r="J889" s="57"/>
      <c r="K889" s="57"/>
      <c r="L889" s="57"/>
      <c r="M889" s="57"/>
      <c r="N889" s="57"/>
      <c r="O889" s="57"/>
      <c r="P889" s="57"/>
      <c r="Q889" s="57"/>
      <c r="R889" s="57"/>
      <c r="S889" s="57"/>
      <c r="T889" s="57"/>
      <c r="U889" s="77"/>
      <c r="V889" s="24"/>
      <c r="Y889" s="24"/>
      <c r="Z889" s="24"/>
      <c r="AA889" s="24"/>
      <c r="AB889" s="24"/>
      <c r="AC889" s="24"/>
    </row>
    <row r="890" spans="1:29" s="169" customFormat="1">
      <c r="A890" s="24"/>
      <c r="B890" s="24"/>
      <c r="C890" s="57"/>
      <c r="D890" s="57"/>
      <c r="E890" s="57"/>
      <c r="F890" s="57"/>
      <c r="G890" s="57"/>
      <c r="H890" s="57"/>
      <c r="I890" s="57"/>
      <c r="J890" s="57"/>
      <c r="K890" s="57"/>
      <c r="L890" s="57"/>
      <c r="M890" s="57"/>
      <c r="N890" s="57"/>
      <c r="O890" s="57"/>
      <c r="P890" s="57"/>
      <c r="Q890" s="57"/>
      <c r="R890" s="57"/>
      <c r="S890" s="57"/>
      <c r="T890" s="57"/>
      <c r="U890" s="77"/>
      <c r="V890" s="24"/>
      <c r="Y890" s="24"/>
      <c r="Z890" s="24"/>
      <c r="AA890" s="24"/>
      <c r="AB890" s="24"/>
      <c r="AC890" s="24"/>
    </row>
    <row r="891" spans="1:29" s="169" customFormat="1">
      <c r="A891" s="24"/>
      <c r="B891" s="24"/>
      <c r="C891" s="57"/>
      <c r="D891" s="57"/>
      <c r="E891" s="57"/>
      <c r="F891" s="57"/>
      <c r="G891" s="57"/>
      <c r="H891" s="57"/>
      <c r="I891" s="57"/>
      <c r="J891" s="57"/>
      <c r="K891" s="57"/>
      <c r="L891" s="57"/>
      <c r="M891" s="57"/>
      <c r="N891" s="57"/>
      <c r="O891" s="57"/>
      <c r="P891" s="57"/>
      <c r="Q891" s="57"/>
      <c r="R891" s="57"/>
      <c r="S891" s="57"/>
      <c r="T891" s="57"/>
      <c r="U891" s="77"/>
      <c r="V891" s="24"/>
      <c r="Y891" s="24"/>
      <c r="Z891" s="24"/>
      <c r="AA891" s="24"/>
      <c r="AB891" s="24"/>
      <c r="AC891" s="24"/>
    </row>
    <row r="892" spans="1:29" s="169" customFormat="1">
      <c r="A892" s="24"/>
      <c r="B892" s="24"/>
      <c r="C892" s="57"/>
      <c r="D892" s="57"/>
      <c r="E892" s="57"/>
      <c r="F892" s="57"/>
      <c r="G892" s="57"/>
      <c r="H892" s="57"/>
      <c r="I892" s="57"/>
      <c r="J892" s="57"/>
      <c r="K892" s="57"/>
      <c r="L892" s="57"/>
      <c r="M892" s="57"/>
      <c r="N892" s="57"/>
      <c r="O892" s="57"/>
      <c r="P892" s="57"/>
      <c r="Q892" s="57"/>
      <c r="R892" s="57"/>
      <c r="S892" s="57"/>
      <c r="T892" s="57"/>
      <c r="U892" s="77"/>
      <c r="V892" s="24"/>
      <c r="Y892" s="24"/>
      <c r="Z892" s="24"/>
      <c r="AA892" s="24"/>
      <c r="AB892" s="24"/>
      <c r="AC892" s="24"/>
    </row>
    <row r="893" spans="1:29" s="169" customFormat="1">
      <c r="A893" s="24"/>
      <c r="B893" s="24"/>
      <c r="C893" s="57"/>
      <c r="D893" s="57"/>
      <c r="E893" s="57"/>
      <c r="F893" s="57"/>
      <c r="G893" s="57"/>
      <c r="H893" s="57"/>
      <c r="I893" s="57"/>
      <c r="J893" s="57"/>
      <c r="K893" s="57"/>
      <c r="L893" s="57"/>
      <c r="M893" s="57"/>
      <c r="N893" s="57"/>
      <c r="O893" s="57"/>
      <c r="P893" s="57"/>
      <c r="Q893" s="57"/>
      <c r="R893" s="57"/>
      <c r="S893" s="57"/>
      <c r="T893" s="57"/>
      <c r="U893" s="77"/>
      <c r="V893" s="24"/>
      <c r="Y893" s="24"/>
      <c r="Z893" s="24"/>
      <c r="AA893" s="24"/>
      <c r="AB893" s="24"/>
      <c r="AC893" s="24"/>
    </row>
    <row r="894" spans="1:29" s="169" customFormat="1">
      <c r="A894" s="24"/>
      <c r="B894" s="24"/>
      <c r="C894" s="57"/>
      <c r="D894" s="57"/>
      <c r="E894" s="57"/>
      <c r="F894" s="57"/>
      <c r="G894" s="57"/>
      <c r="H894" s="57"/>
      <c r="I894" s="57"/>
      <c r="J894" s="57"/>
      <c r="K894" s="57"/>
      <c r="L894" s="57"/>
      <c r="M894" s="57"/>
      <c r="N894" s="57"/>
      <c r="O894" s="57"/>
      <c r="P894" s="57"/>
      <c r="Q894" s="57"/>
      <c r="R894" s="57"/>
      <c r="S894" s="57"/>
      <c r="T894" s="57"/>
      <c r="U894" s="77"/>
      <c r="V894" s="24"/>
      <c r="Y894" s="24"/>
      <c r="Z894" s="24"/>
      <c r="AA894" s="24"/>
      <c r="AB894" s="24"/>
      <c r="AC894" s="24"/>
    </row>
    <row r="895" spans="1:29" s="169" customFormat="1">
      <c r="A895" s="24"/>
      <c r="B895" s="24"/>
      <c r="C895" s="57"/>
      <c r="D895" s="57"/>
      <c r="E895" s="57"/>
      <c r="F895" s="57"/>
      <c r="G895" s="57"/>
      <c r="H895" s="57"/>
      <c r="I895" s="57"/>
      <c r="J895" s="57"/>
      <c r="K895" s="57"/>
      <c r="L895" s="57"/>
      <c r="M895" s="57"/>
      <c r="N895" s="57"/>
      <c r="O895" s="57"/>
      <c r="P895" s="57"/>
      <c r="Q895" s="57"/>
      <c r="R895" s="57"/>
      <c r="S895" s="57"/>
      <c r="T895" s="57"/>
      <c r="U895" s="77"/>
      <c r="V895" s="24"/>
      <c r="Y895" s="24"/>
      <c r="Z895" s="24"/>
      <c r="AA895" s="24"/>
      <c r="AB895" s="24"/>
      <c r="AC895" s="24"/>
    </row>
    <row r="896" spans="1:29" s="169" customFormat="1">
      <c r="A896" s="24"/>
      <c r="B896" s="24"/>
      <c r="C896" s="57"/>
      <c r="D896" s="57"/>
      <c r="E896" s="57"/>
      <c r="F896" s="57"/>
      <c r="G896" s="57"/>
      <c r="H896" s="57"/>
      <c r="I896" s="57"/>
      <c r="J896" s="57"/>
      <c r="K896" s="57"/>
      <c r="L896" s="57"/>
      <c r="M896" s="57"/>
      <c r="N896" s="57"/>
      <c r="O896" s="57"/>
      <c r="P896" s="57"/>
      <c r="Q896" s="57"/>
      <c r="R896" s="57"/>
      <c r="S896" s="57"/>
      <c r="T896" s="57"/>
      <c r="U896" s="77"/>
      <c r="V896" s="24"/>
      <c r="Y896" s="24"/>
      <c r="Z896" s="24"/>
      <c r="AA896" s="24"/>
      <c r="AB896" s="24"/>
      <c r="AC896" s="24"/>
    </row>
    <row r="897" spans="1:29" s="169" customFormat="1">
      <c r="A897" s="24"/>
      <c r="B897" s="24"/>
      <c r="C897" s="57"/>
      <c r="D897" s="57"/>
      <c r="E897" s="57"/>
      <c r="F897" s="57"/>
      <c r="G897" s="57"/>
      <c r="H897" s="57"/>
      <c r="I897" s="57"/>
      <c r="J897" s="57"/>
      <c r="K897" s="57"/>
      <c r="L897" s="57"/>
      <c r="M897" s="57"/>
      <c r="N897" s="57"/>
      <c r="O897" s="57"/>
      <c r="P897" s="57"/>
      <c r="Q897" s="57"/>
      <c r="R897" s="57"/>
      <c r="S897" s="57"/>
      <c r="T897" s="57"/>
      <c r="U897" s="77"/>
      <c r="V897" s="24"/>
      <c r="Y897" s="24"/>
      <c r="Z897" s="24"/>
      <c r="AA897" s="24"/>
      <c r="AB897" s="24"/>
      <c r="AC897" s="24"/>
    </row>
    <row r="898" spans="1:29" s="169" customFormat="1">
      <c r="A898" s="24"/>
      <c r="B898" s="24"/>
      <c r="C898" s="57"/>
      <c r="D898" s="57"/>
      <c r="E898" s="57"/>
      <c r="F898" s="57"/>
      <c r="G898" s="57"/>
      <c r="H898" s="57"/>
      <c r="I898" s="57"/>
      <c r="J898" s="57"/>
      <c r="K898" s="57"/>
      <c r="L898" s="57"/>
      <c r="M898" s="57"/>
      <c r="N898" s="57"/>
      <c r="O898" s="57"/>
      <c r="P898" s="57"/>
      <c r="Q898" s="57"/>
      <c r="R898" s="57"/>
      <c r="S898" s="57"/>
      <c r="T898" s="57"/>
      <c r="U898" s="77"/>
      <c r="V898" s="24"/>
      <c r="Y898" s="24"/>
      <c r="Z898" s="24"/>
      <c r="AA898" s="24"/>
      <c r="AB898" s="24"/>
      <c r="AC898" s="24"/>
    </row>
    <row r="899" spans="1:29" s="169" customFormat="1">
      <c r="A899" s="24"/>
      <c r="B899" s="24"/>
      <c r="C899" s="57"/>
      <c r="D899" s="57"/>
      <c r="E899" s="57"/>
      <c r="F899" s="57"/>
      <c r="G899" s="57"/>
      <c r="H899" s="57"/>
      <c r="I899" s="57"/>
      <c r="J899" s="57"/>
      <c r="K899" s="57"/>
      <c r="L899" s="57"/>
      <c r="M899" s="57"/>
      <c r="N899" s="57"/>
      <c r="O899" s="57"/>
      <c r="P899" s="57"/>
      <c r="Q899" s="57"/>
      <c r="R899" s="57"/>
      <c r="S899" s="57"/>
      <c r="T899" s="57"/>
      <c r="U899" s="77"/>
      <c r="V899" s="24"/>
      <c r="Y899" s="24"/>
      <c r="Z899" s="24"/>
      <c r="AA899" s="24"/>
      <c r="AB899" s="24"/>
      <c r="AC899" s="24"/>
    </row>
    <row r="900" spans="1:29" s="169" customFormat="1">
      <c r="A900" s="24"/>
      <c r="B900" s="24"/>
      <c r="C900" s="57"/>
      <c r="D900" s="57"/>
      <c r="E900" s="57"/>
      <c r="F900" s="57"/>
      <c r="G900" s="57"/>
      <c r="H900" s="57"/>
      <c r="I900" s="57"/>
      <c r="J900" s="57"/>
      <c r="K900" s="57"/>
      <c r="L900" s="57"/>
      <c r="M900" s="57"/>
      <c r="N900" s="57"/>
      <c r="O900" s="57"/>
      <c r="P900" s="57"/>
      <c r="Q900" s="57"/>
      <c r="R900" s="57"/>
      <c r="S900" s="57"/>
      <c r="T900" s="57"/>
      <c r="U900" s="77"/>
      <c r="V900" s="24"/>
      <c r="Y900" s="24"/>
      <c r="Z900" s="24"/>
      <c r="AA900" s="24"/>
      <c r="AB900" s="24"/>
      <c r="AC900" s="24"/>
    </row>
    <row r="901" spans="1:29" s="169" customFormat="1">
      <c r="A901" s="24"/>
      <c r="B901" s="24"/>
      <c r="C901" s="57"/>
      <c r="D901" s="57"/>
      <c r="E901" s="57"/>
      <c r="F901" s="57"/>
      <c r="G901" s="57"/>
      <c r="H901" s="57"/>
      <c r="I901" s="57"/>
      <c r="J901" s="57"/>
      <c r="K901" s="57"/>
      <c r="L901" s="57"/>
      <c r="M901" s="57"/>
      <c r="N901" s="57"/>
      <c r="O901" s="57"/>
      <c r="P901" s="57"/>
      <c r="Q901" s="57"/>
      <c r="R901" s="57"/>
      <c r="S901" s="57"/>
      <c r="T901" s="57"/>
      <c r="U901" s="77"/>
      <c r="V901" s="24"/>
      <c r="Y901" s="24"/>
      <c r="Z901" s="24"/>
      <c r="AA901" s="24"/>
      <c r="AB901" s="24"/>
      <c r="AC901" s="24"/>
    </row>
    <row r="902" spans="1:29" s="169" customFormat="1">
      <c r="A902" s="24"/>
      <c r="B902" s="24"/>
      <c r="C902" s="57"/>
      <c r="D902" s="57"/>
      <c r="E902" s="57"/>
      <c r="F902" s="57"/>
      <c r="G902" s="57"/>
      <c r="H902" s="57"/>
      <c r="I902" s="57"/>
      <c r="J902" s="57"/>
      <c r="K902" s="57"/>
      <c r="L902" s="57"/>
      <c r="M902" s="57"/>
      <c r="N902" s="57"/>
      <c r="O902" s="57"/>
      <c r="P902" s="57"/>
      <c r="Q902" s="57"/>
      <c r="R902" s="57"/>
      <c r="S902" s="57"/>
      <c r="T902" s="57"/>
      <c r="U902" s="77"/>
      <c r="V902" s="24"/>
      <c r="Y902" s="24"/>
      <c r="Z902" s="24"/>
      <c r="AA902" s="24"/>
      <c r="AB902" s="24"/>
      <c r="AC902" s="24"/>
    </row>
    <row r="903" spans="1:29" s="169" customFormat="1">
      <c r="A903" s="24"/>
      <c r="B903" s="24"/>
      <c r="C903" s="57"/>
      <c r="D903" s="57"/>
      <c r="E903" s="57"/>
      <c r="F903" s="57"/>
      <c r="G903" s="57"/>
      <c r="H903" s="57"/>
      <c r="I903" s="57"/>
      <c r="J903" s="57"/>
      <c r="K903" s="57"/>
      <c r="L903" s="57"/>
      <c r="M903" s="57"/>
      <c r="N903" s="57"/>
      <c r="O903" s="57"/>
      <c r="P903" s="57"/>
      <c r="Q903" s="57"/>
      <c r="R903" s="57"/>
      <c r="S903" s="57"/>
      <c r="T903" s="57"/>
      <c r="U903" s="77"/>
      <c r="V903" s="24"/>
      <c r="Y903" s="24"/>
      <c r="Z903" s="24"/>
      <c r="AA903" s="24"/>
      <c r="AB903" s="24"/>
      <c r="AC903" s="24"/>
    </row>
    <row r="904" spans="1:29" s="169" customFormat="1">
      <c r="A904" s="24"/>
      <c r="B904" s="24"/>
      <c r="C904" s="57"/>
      <c r="D904" s="57"/>
      <c r="E904" s="57"/>
      <c r="F904" s="57"/>
      <c r="G904" s="57"/>
      <c r="H904" s="57"/>
      <c r="I904" s="57"/>
      <c r="J904" s="57"/>
      <c r="K904" s="57"/>
      <c r="L904" s="57"/>
      <c r="M904" s="57"/>
      <c r="N904" s="57"/>
      <c r="O904" s="57"/>
      <c r="P904" s="57"/>
      <c r="Q904" s="57"/>
      <c r="R904" s="57"/>
      <c r="S904" s="57"/>
      <c r="T904" s="57"/>
      <c r="U904" s="77"/>
      <c r="V904" s="24"/>
      <c r="Y904" s="24"/>
      <c r="Z904" s="24"/>
      <c r="AA904" s="24"/>
      <c r="AB904" s="24"/>
      <c r="AC904" s="24"/>
    </row>
    <row r="905" spans="1:29" s="169" customFormat="1">
      <c r="A905" s="24"/>
      <c r="B905" s="24"/>
      <c r="C905" s="57"/>
      <c r="D905" s="57"/>
      <c r="E905" s="57"/>
      <c r="F905" s="57"/>
      <c r="G905" s="57"/>
      <c r="H905" s="57"/>
      <c r="I905" s="57"/>
      <c r="J905" s="57"/>
      <c r="K905" s="57"/>
      <c r="L905" s="57"/>
      <c r="M905" s="57"/>
      <c r="N905" s="57"/>
      <c r="O905" s="57"/>
      <c r="P905" s="57"/>
      <c r="Q905" s="57"/>
      <c r="R905" s="57"/>
      <c r="S905" s="57"/>
      <c r="T905" s="57"/>
      <c r="U905" s="77"/>
      <c r="V905" s="24"/>
      <c r="Y905" s="24"/>
      <c r="Z905" s="24"/>
      <c r="AA905" s="24"/>
      <c r="AB905" s="24"/>
      <c r="AC905" s="24"/>
    </row>
    <row r="906" spans="1:29" s="169" customFormat="1">
      <c r="A906" s="24"/>
      <c r="B906" s="24"/>
      <c r="C906" s="57"/>
      <c r="D906" s="57"/>
      <c r="E906" s="57"/>
      <c r="F906" s="57"/>
      <c r="G906" s="57"/>
      <c r="H906" s="57"/>
      <c r="I906" s="57"/>
      <c r="J906" s="57"/>
      <c r="K906" s="57"/>
      <c r="L906" s="57"/>
      <c r="M906" s="57"/>
      <c r="N906" s="57"/>
      <c r="O906" s="57"/>
      <c r="P906" s="57"/>
      <c r="Q906" s="57"/>
      <c r="R906" s="57"/>
      <c r="S906" s="57"/>
      <c r="T906" s="57"/>
      <c r="U906" s="77"/>
      <c r="V906" s="24"/>
      <c r="Y906" s="24"/>
      <c r="Z906" s="24"/>
      <c r="AA906" s="24"/>
      <c r="AB906" s="24"/>
      <c r="AC906" s="24"/>
    </row>
    <row r="907" spans="1:29" s="169" customFormat="1">
      <c r="A907" s="24"/>
      <c r="B907" s="24"/>
      <c r="C907" s="57"/>
      <c r="D907" s="57"/>
      <c r="E907" s="57"/>
      <c r="F907" s="57"/>
      <c r="G907" s="57"/>
      <c r="H907" s="57"/>
      <c r="I907" s="57"/>
      <c r="J907" s="57"/>
      <c r="K907" s="57"/>
      <c r="L907" s="57"/>
      <c r="M907" s="57"/>
      <c r="N907" s="57"/>
      <c r="O907" s="57"/>
      <c r="P907" s="57"/>
      <c r="Q907" s="57"/>
      <c r="R907" s="57"/>
      <c r="S907" s="57"/>
      <c r="T907" s="57"/>
      <c r="U907" s="77"/>
      <c r="V907" s="24"/>
      <c r="Y907" s="24"/>
      <c r="Z907" s="24"/>
      <c r="AA907" s="24"/>
      <c r="AB907" s="24"/>
      <c r="AC907" s="24"/>
    </row>
    <row r="908" spans="1:29" s="169" customFormat="1">
      <c r="A908" s="24"/>
      <c r="B908" s="24"/>
      <c r="C908" s="57"/>
      <c r="D908" s="57"/>
      <c r="E908" s="57"/>
      <c r="F908" s="57"/>
      <c r="G908" s="57"/>
      <c r="H908" s="57"/>
      <c r="I908" s="57"/>
      <c r="J908" s="57"/>
      <c r="K908" s="57"/>
      <c r="L908" s="57"/>
      <c r="M908" s="57"/>
      <c r="N908" s="57"/>
      <c r="O908" s="57"/>
      <c r="P908" s="57"/>
      <c r="Q908" s="57"/>
      <c r="R908" s="57"/>
      <c r="S908" s="57"/>
      <c r="T908" s="57"/>
      <c r="U908" s="77"/>
      <c r="V908" s="24"/>
      <c r="Y908" s="24"/>
      <c r="Z908" s="24"/>
      <c r="AA908" s="24"/>
      <c r="AB908" s="24"/>
      <c r="AC908" s="24"/>
    </row>
    <row r="909" spans="1:29" s="169" customFormat="1">
      <c r="A909" s="24"/>
      <c r="B909" s="24"/>
      <c r="C909" s="57"/>
      <c r="D909" s="57"/>
      <c r="E909" s="57"/>
      <c r="F909" s="57"/>
      <c r="G909" s="57"/>
      <c r="H909" s="57"/>
      <c r="I909" s="57"/>
      <c r="J909" s="57"/>
      <c r="K909" s="57"/>
      <c r="L909" s="57"/>
      <c r="M909" s="57"/>
      <c r="N909" s="57"/>
      <c r="O909" s="57"/>
      <c r="P909" s="57"/>
      <c r="Q909" s="57"/>
      <c r="R909" s="57"/>
      <c r="S909" s="57"/>
      <c r="T909" s="57"/>
      <c r="U909" s="77"/>
      <c r="V909" s="24"/>
      <c r="Y909" s="24"/>
      <c r="Z909" s="24"/>
      <c r="AA909" s="24"/>
      <c r="AB909" s="24"/>
      <c r="AC909" s="24"/>
    </row>
    <row r="910" spans="1:29" s="169" customFormat="1">
      <c r="A910" s="24"/>
      <c r="B910" s="24"/>
      <c r="C910" s="57"/>
      <c r="D910" s="57"/>
      <c r="E910" s="57"/>
      <c r="F910" s="57"/>
      <c r="G910" s="57"/>
      <c r="H910" s="57"/>
      <c r="I910" s="57"/>
      <c r="J910" s="57"/>
      <c r="K910" s="57"/>
      <c r="L910" s="57"/>
      <c r="M910" s="57"/>
      <c r="N910" s="57"/>
      <c r="O910" s="57"/>
      <c r="P910" s="57"/>
      <c r="Q910" s="57"/>
      <c r="R910" s="57"/>
      <c r="S910" s="57"/>
      <c r="T910" s="57"/>
      <c r="U910" s="77"/>
      <c r="V910" s="24"/>
      <c r="Y910" s="24"/>
      <c r="Z910" s="24"/>
      <c r="AA910" s="24"/>
      <c r="AB910" s="24"/>
      <c r="AC910" s="24"/>
    </row>
    <row r="911" spans="1:29" s="169" customFormat="1">
      <c r="A911" s="24"/>
      <c r="B911" s="24"/>
      <c r="C911" s="57"/>
      <c r="D911" s="57"/>
      <c r="E911" s="57"/>
      <c r="F911" s="57"/>
      <c r="G911" s="57"/>
      <c r="H911" s="57"/>
      <c r="I911" s="57"/>
      <c r="J911" s="57"/>
      <c r="K911" s="57"/>
      <c r="L911" s="57"/>
      <c r="M911" s="57"/>
      <c r="N911" s="57"/>
      <c r="O911" s="57"/>
      <c r="P911" s="57"/>
      <c r="Q911" s="57"/>
      <c r="R911" s="57"/>
      <c r="S911" s="57"/>
      <c r="T911" s="57"/>
      <c r="U911" s="77"/>
      <c r="V911" s="24"/>
      <c r="Y911" s="24"/>
      <c r="Z911" s="24"/>
      <c r="AA911" s="24"/>
      <c r="AB911" s="24"/>
      <c r="AC911" s="24"/>
    </row>
    <row r="912" spans="1:29" s="169" customFormat="1">
      <c r="A912" s="24"/>
      <c r="B912" s="24"/>
      <c r="C912" s="57"/>
      <c r="D912" s="57"/>
      <c r="E912" s="57"/>
      <c r="F912" s="57"/>
      <c r="G912" s="57"/>
      <c r="H912" s="57"/>
      <c r="I912" s="57"/>
      <c r="J912" s="57"/>
      <c r="K912" s="57"/>
      <c r="L912" s="57"/>
      <c r="M912" s="57"/>
      <c r="N912" s="57"/>
      <c r="O912" s="57"/>
      <c r="P912" s="57"/>
      <c r="Q912" s="57"/>
      <c r="R912" s="57"/>
      <c r="S912" s="57"/>
      <c r="T912" s="57"/>
      <c r="U912" s="77"/>
      <c r="V912" s="24"/>
      <c r="Y912" s="24"/>
      <c r="Z912" s="24"/>
      <c r="AA912" s="24"/>
      <c r="AB912" s="24"/>
      <c r="AC912" s="24"/>
    </row>
    <row r="913" spans="1:29" s="169" customFormat="1">
      <c r="A913" s="24"/>
      <c r="B913" s="24"/>
      <c r="C913" s="57"/>
      <c r="D913" s="57"/>
      <c r="E913" s="57"/>
      <c r="F913" s="57"/>
      <c r="G913" s="57"/>
      <c r="H913" s="57"/>
      <c r="I913" s="57"/>
      <c r="J913" s="57"/>
      <c r="K913" s="57"/>
      <c r="L913" s="57"/>
      <c r="M913" s="57"/>
      <c r="N913" s="57"/>
      <c r="O913" s="57"/>
      <c r="P913" s="57"/>
      <c r="Q913" s="57"/>
      <c r="R913" s="57"/>
      <c r="S913" s="57"/>
      <c r="T913" s="57"/>
      <c r="U913" s="77"/>
      <c r="V913" s="24"/>
      <c r="Y913" s="24"/>
      <c r="Z913" s="24"/>
      <c r="AA913" s="24"/>
      <c r="AB913" s="24"/>
      <c r="AC913" s="24"/>
    </row>
    <row r="914" spans="1:29" s="169" customFormat="1">
      <c r="A914" s="24"/>
      <c r="B914" s="24"/>
      <c r="C914" s="57"/>
      <c r="D914" s="57"/>
      <c r="E914" s="57"/>
      <c r="F914" s="57"/>
      <c r="G914" s="57"/>
      <c r="H914" s="57"/>
      <c r="I914" s="57"/>
      <c r="J914" s="57"/>
      <c r="K914" s="57"/>
      <c r="L914" s="57"/>
      <c r="M914" s="57"/>
      <c r="N914" s="57"/>
      <c r="O914" s="57"/>
      <c r="P914" s="57"/>
      <c r="Q914" s="57"/>
      <c r="R914" s="57"/>
      <c r="S914" s="57"/>
      <c r="T914" s="57"/>
      <c r="U914" s="77"/>
      <c r="V914" s="24"/>
      <c r="Y914" s="24"/>
      <c r="Z914" s="24"/>
      <c r="AA914" s="24"/>
      <c r="AB914" s="24"/>
      <c r="AC914" s="24"/>
    </row>
    <row r="915" spans="1:29" s="169" customFormat="1">
      <c r="A915" s="24"/>
      <c r="B915" s="24"/>
      <c r="C915" s="57"/>
      <c r="D915" s="57"/>
      <c r="E915" s="57"/>
      <c r="F915" s="57"/>
      <c r="G915" s="57"/>
      <c r="H915" s="57"/>
      <c r="I915" s="57"/>
      <c r="J915" s="57"/>
      <c r="K915" s="57"/>
      <c r="L915" s="57"/>
      <c r="M915" s="57"/>
      <c r="N915" s="57"/>
      <c r="O915" s="57"/>
      <c r="P915" s="57"/>
      <c r="Q915" s="57"/>
      <c r="R915" s="57"/>
      <c r="S915" s="57"/>
      <c r="T915" s="57"/>
      <c r="U915" s="77"/>
      <c r="V915" s="24"/>
      <c r="Y915" s="24"/>
      <c r="Z915" s="24"/>
      <c r="AA915" s="24"/>
      <c r="AB915" s="24"/>
      <c r="AC915" s="24"/>
    </row>
    <row r="916" spans="1:29" s="169" customFormat="1">
      <c r="A916" s="24"/>
      <c r="B916" s="24"/>
      <c r="C916" s="57"/>
      <c r="D916" s="57"/>
      <c r="E916" s="57"/>
      <c r="F916" s="57"/>
      <c r="G916" s="57"/>
      <c r="H916" s="57"/>
      <c r="I916" s="57"/>
      <c r="J916" s="57"/>
      <c r="K916" s="57"/>
      <c r="L916" s="57"/>
      <c r="M916" s="57"/>
      <c r="N916" s="57"/>
      <c r="O916" s="57"/>
      <c r="P916" s="57"/>
      <c r="Q916" s="57"/>
      <c r="R916" s="57"/>
      <c r="S916" s="57"/>
      <c r="T916" s="57"/>
      <c r="U916" s="77"/>
      <c r="V916" s="24"/>
      <c r="Y916" s="24"/>
      <c r="Z916" s="24"/>
      <c r="AA916" s="24"/>
      <c r="AB916" s="24"/>
      <c r="AC916" s="24"/>
    </row>
    <row r="917" spans="1:29" s="169" customFormat="1">
      <c r="A917" s="24"/>
      <c r="B917" s="24"/>
      <c r="C917" s="57"/>
      <c r="D917" s="57"/>
      <c r="E917" s="57"/>
      <c r="F917" s="57"/>
      <c r="G917" s="57"/>
      <c r="H917" s="57"/>
      <c r="I917" s="57"/>
      <c r="J917" s="57"/>
      <c r="K917" s="57"/>
      <c r="L917" s="57"/>
      <c r="M917" s="57"/>
      <c r="N917" s="57"/>
      <c r="O917" s="57"/>
      <c r="P917" s="57"/>
      <c r="Q917" s="57"/>
      <c r="R917" s="57"/>
      <c r="S917" s="57"/>
      <c r="T917" s="57"/>
      <c r="U917" s="77"/>
      <c r="V917" s="24"/>
      <c r="Y917" s="24"/>
      <c r="Z917" s="24"/>
      <c r="AA917" s="24"/>
      <c r="AB917" s="24"/>
      <c r="AC917" s="24"/>
    </row>
    <row r="918" spans="1:29" s="169" customFormat="1">
      <c r="A918" s="24"/>
      <c r="B918" s="24"/>
      <c r="C918" s="57"/>
      <c r="D918" s="57"/>
      <c r="E918" s="57"/>
      <c r="F918" s="57"/>
      <c r="G918" s="57"/>
      <c r="H918" s="57"/>
      <c r="I918" s="57"/>
      <c r="J918" s="57"/>
      <c r="K918" s="57"/>
      <c r="L918" s="57"/>
      <c r="M918" s="57"/>
      <c r="N918" s="57"/>
      <c r="O918" s="57"/>
      <c r="P918" s="57"/>
      <c r="Q918" s="57"/>
      <c r="R918" s="57"/>
      <c r="S918" s="57"/>
      <c r="T918" s="57"/>
      <c r="U918" s="77"/>
      <c r="V918" s="24"/>
      <c r="Y918" s="24"/>
      <c r="Z918" s="24"/>
      <c r="AA918" s="24"/>
      <c r="AB918" s="24"/>
      <c r="AC918" s="24"/>
    </row>
    <row r="919" spans="1:29" s="169" customFormat="1">
      <c r="A919" s="24"/>
      <c r="B919" s="24"/>
      <c r="C919" s="57"/>
      <c r="D919" s="57"/>
      <c r="E919" s="57"/>
      <c r="F919" s="57"/>
      <c r="G919" s="57"/>
      <c r="H919" s="57"/>
      <c r="I919" s="57"/>
      <c r="J919" s="57"/>
      <c r="K919" s="57"/>
      <c r="L919" s="57"/>
      <c r="M919" s="57"/>
      <c r="N919" s="57"/>
      <c r="O919" s="57"/>
      <c r="P919" s="57"/>
      <c r="Q919" s="57"/>
      <c r="R919" s="57"/>
      <c r="S919" s="57"/>
      <c r="T919" s="57"/>
      <c r="U919" s="77"/>
      <c r="V919" s="24"/>
      <c r="Y919" s="24"/>
      <c r="Z919" s="24"/>
      <c r="AA919" s="24"/>
      <c r="AB919" s="24"/>
      <c r="AC919" s="24"/>
    </row>
    <row r="920" spans="1:29" s="169" customFormat="1">
      <c r="A920" s="24"/>
      <c r="B920" s="24"/>
      <c r="C920" s="57"/>
      <c r="D920" s="57"/>
      <c r="E920" s="57"/>
      <c r="F920" s="57"/>
      <c r="G920" s="57"/>
      <c r="H920" s="57"/>
      <c r="I920" s="57"/>
      <c r="J920" s="57"/>
      <c r="K920" s="57"/>
      <c r="L920" s="57"/>
      <c r="M920" s="57"/>
      <c r="N920" s="57"/>
      <c r="O920" s="57"/>
      <c r="P920" s="57"/>
      <c r="Q920" s="57"/>
      <c r="R920" s="57"/>
      <c r="S920" s="57"/>
      <c r="T920" s="57"/>
      <c r="U920" s="77"/>
      <c r="V920" s="24"/>
      <c r="Y920" s="24"/>
      <c r="Z920" s="24"/>
      <c r="AA920" s="24"/>
      <c r="AB920" s="24"/>
      <c r="AC920" s="24"/>
    </row>
    <row r="921" spans="1:29" s="169" customFormat="1">
      <c r="A921" s="24"/>
      <c r="B921" s="24"/>
      <c r="C921" s="57"/>
      <c r="D921" s="57"/>
      <c r="E921" s="57"/>
      <c r="F921" s="57"/>
      <c r="G921" s="57"/>
      <c r="H921" s="57"/>
      <c r="I921" s="57"/>
      <c r="J921" s="57"/>
      <c r="K921" s="57"/>
      <c r="L921" s="57"/>
      <c r="M921" s="57"/>
      <c r="N921" s="57"/>
      <c r="O921" s="57"/>
      <c r="P921" s="57"/>
      <c r="Q921" s="57"/>
      <c r="R921" s="57"/>
      <c r="S921" s="57"/>
      <c r="T921" s="57"/>
      <c r="U921" s="77"/>
      <c r="V921" s="24"/>
      <c r="Y921" s="24"/>
      <c r="Z921" s="24"/>
      <c r="AA921" s="24"/>
      <c r="AB921" s="24"/>
      <c r="AC921" s="24"/>
    </row>
    <row r="922" spans="1:29" s="169" customFormat="1">
      <c r="A922" s="24"/>
      <c r="B922" s="24"/>
      <c r="C922" s="57"/>
      <c r="D922" s="57"/>
      <c r="E922" s="57"/>
      <c r="F922" s="57"/>
      <c r="G922" s="57"/>
      <c r="H922" s="57"/>
      <c r="I922" s="57"/>
      <c r="J922" s="57"/>
      <c r="K922" s="57"/>
      <c r="L922" s="57"/>
      <c r="M922" s="57"/>
      <c r="N922" s="57"/>
      <c r="O922" s="57"/>
      <c r="P922" s="57"/>
      <c r="Q922" s="57"/>
      <c r="R922" s="57"/>
      <c r="S922" s="57"/>
      <c r="T922" s="57"/>
      <c r="U922" s="77"/>
      <c r="V922" s="24"/>
      <c r="Y922" s="24"/>
      <c r="Z922" s="24"/>
      <c r="AA922" s="24"/>
      <c r="AB922" s="24"/>
      <c r="AC922" s="24"/>
    </row>
    <row r="923" spans="1:29" s="169" customFormat="1">
      <c r="A923" s="24"/>
      <c r="B923" s="24"/>
      <c r="C923" s="57"/>
      <c r="D923" s="57"/>
      <c r="E923" s="57"/>
      <c r="F923" s="57"/>
      <c r="G923" s="57"/>
      <c r="H923" s="57"/>
      <c r="I923" s="57"/>
      <c r="J923" s="57"/>
      <c r="K923" s="57"/>
      <c r="L923" s="57"/>
      <c r="M923" s="57"/>
      <c r="N923" s="57"/>
      <c r="O923" s="57"/>
      <c r="P923" s="57"/>
      <c r="Q923" s="57"/>
      <c r="R923" s="57"/>
      <c r="S923" s="57"/>
      <c r="T923" s="57"/>
      <c r="U923" s="77"/>
      <c r="V923" s="24"/>
      <c r="Y923" s="24"/>
      <c r="Z923" s="24"/>
      <c r="AA923" s="24"/>
      <c r="AB923" s="24"/>
      <c r="AC923" s="24"/>
    </row>
    <row r="924" spans="1:29" s="169" customFormat="1">
      <c r="A924" s="24"/>
      <c r="B924" s="24"/>
      <c r="C924" s="57"/>
      <c r="D924" s="57"/>
      <c r="E924" s="57"/>
      <c r="F924" s="57"/>
      <c r="G924" s="57"/>
      <c r="H924" s="57"/>
      <c r="I924" s="57"/>
      <c r="J924" s="57"/>
      <c r="K924" s="57"/>
      <c r="L924" s="57"/>
      <c r="M924" s="57"/>
      <c r="N924" s="57"/>
      <c r="O924" s="57"/>
      <c r="P924" s="57"/>
      <c r="Q924" s="57"/>
      <c r="R924" s="57"/>
      <c r="S924" s="57"/>
      <c r="T924" s="57"/>
      <c r="U924" s="77"/>
      <c r="V924" s="24"/>
      <c r="Y924" s="24"/>
      <c r="Z924" s="24"/>
      <c r="AA924" s="24"/>
      <c r="AB924" s="24"/>
      <c r="AC924" s="24"/>
    </row>
    <row r="925" spans="1:29" s="169" customFormat="1">
      <c r="A925" s="24"/>
      <c r="B925" s="24"/>
      <c r="C925" s="57"/>
      <c r="D925" s="57"/>
      <c r="E925" s="57"/>
      <c r="F925" s="57"/>
      <c r="G925" s="57"/>
      <c r="H925" s="57"/>
      <c r="I925" s="57"/>
      <c r="J925" s="57"/>
      <c r="K925" s="57"/>
      <c r="L925" s="57"/>
      <c r="M925" s="57"/>
      <c r="N925" s="57"/>
      <c r="O925" s="57"/>
      <c r="P925" s="57"/>
      <c r="Q925" s="57"/>
      <c r="R925" s="57"/>
      <c r="S925" s="57"/>
      <c r="T925" s="57"/>
      <c r="U925" s="77"/>
      <c r="V925" s="24"/>
      <c r="Y925" s="24"/>
      <c r="Z925" s="24"/>
      <c r="AA925" s="24"/>
      <c r="AB925" s="24"/>
      <c r="AC925" s="24"/>
    </row>
    <row r="926" spans="1:29" s="169" customFormat="1">
      <c r="A926" s="24"/>
      <c r="B926" s="24"/>
      <c r="C926" s="57"/>
      <c r="D926" s="57"/>
      <c r="E926" s="57"/>
      <c r="F926" s="57"/>
      <c r="G926" s="57"/>
      <c r="H926" s="57"/>
      <c r="I926" s="57"/>
      <c r="J926" s="57"/>
      <c r="K926" s="57"/>
      <c r="L926" s="57"/>
      <c r="M926" s="57"/>
      <c r="N926" s="57"/>
      <c r="O926" s="57"/>
      <c r="P926" s="57"/>
      <c r="Q926" s="57"/>
      <c r="R926" s="57"/>
      <c r="S926" s="57"/>
      <c r="T926" s="57"/>
      <c r="U926" s="77"/>
      <c r="V926" s="24"/>
      <c r="Y926" s="24"/>
      <c r="Z926" s="24"/>
      <c r="AA926" s="24"/>
      <c r="AB926" s="24"/>
      <c r="AC926" s="24"/>
    </row>
    <row r="927" spans="1:29" s="169" customFormat="1">
      <c r="A927" s="24"/>
      <c r="B927" s="24"/>
      <c r="C927" s="57"/>
      <c r="D927" s="57"/>
      <c r="E927" s="57"/>
      <c r="F927" s="57"/>
      <c r="G927" s="57"/>
      <c r="H927" s="57"/>
      <c r="I927" s="57"/>
      <c r="J927" s="57"/>
      <c r="K927" s="57"/>
      <c r="L927" s="57"/>
      <c r="M927" s="57"/>
      <c r="N927" s="57"/>
      <c r="O927" s="57"/>
      <c r="P927" s="57"/>
      <c r="Q927" s="57"/>
      <c r="R927" s="57"/>
      <c r="S927" s="57"/>
      <c r="T927" s="57"/>
      <c r="U927" s="77"/>
      <c r="V927" s="24"/>
      <c r="Y927" s="24"/>
      <c r="Z927" s="24"/>
      <c r="AA927" s="24"/>
      <c r="AB927" s="24"/>
      <c r="AC927" s="24"/>
    </row>
    <row r="928" spans="1:29" s="169" customFormat="1">
      <c r="A928" s="24"/>
      <c r="B928" s="24"/>
      <c r="C928" s="57"/>
      <c r="D928" s="57"/>
      <c r="E928" s="57"/>
      <c r="F928" s="57"/>
      <c r="G928" s="57"/>
      <c r="H928" s="57"/>
      <c r="I928" s="57"/>
      <c r="J928" s="57"/>
      <c r="K928" s="57"/>
      <c r="L928" s="57"/>
      <c r="M928" s="57"/>
      <c r="N928" s="57"/>
      <c r="O928" s="57"/>
      <c r="P928" s="57"/>
      <c r="Q928" s="57"/>
      <c r="R928" s="57"/>
      <c r="S928" s="57"/>
      <c r="T928" s="57"/>
      <c r="U928" s="77"/>
      <c r="V928" s="24"/>
      <c r="Y928" s="24"/>
      <c r="Z928" s="24"/>
      <c r="AA928" s="24"/>
      <c r="AB928" s="24"/>
      <c r="AC928" s="24"/>
    </row>
    <row r="929" spans="1:29" s="169" customFormat="1">
      <c r="A929" s="24"/>
      <c r="B929" s="24"/>
      <c r="C929" s="57"/>
      <c r="D929" s="57"/>
      <c r="E929" s="57"/>
      <c r="F929" s="57"/>
      <c r="G929" s="57"/>
      <c r="H929" s="57"/>
      <c r="I929" s="57"/>
      <c r="J929" s="57"/>
      <c r="K929" s="57"/>
      <c r="L929" s="57"/>
      <c r="M929" s="57"/>
      <c r="N929" s="57"/>
      <c r="O929" s="57"/>
      <c r="P929" s="57"/>
      <c r="Q929" s="57"/>
      <c r="R929" s="57"/>
      <c r="S929" s="57"/>
      <c r="T929" s="57"/>
      <c r="U929" s="77"/>
      <c r="V929" s="24"/>
      <c r="Y929" s="24"/>
      <c r="Z929" s="24"/>
      <c r="AA929" s="24"/>
      <c r="AB929" s="24"/>
      <c r="AC929" s="24"/>
    </row>
    <row r="930" spans="1:29" s="169" customFormat="1">
      <c r="A930" s="24"/>
      <c r="B930" s="24"/>
      <c r="C930" s="57"/>
      <c r="D930" s="57"/>
      <c r="E930" s="57"/>
      <c r="F930" s="57"/>
      <c r="G930" s="57"/>
      <c r="H930" s="57"/>
      <c r="I930" s="57"/>
      <c r="J930" s="57"/>
      <c r="K930" s="57"/>
      <c r="L930" s="57"/>
      <c r="M930" s="57"/>
      <c r="N930" s="57"/>
      <c r="O930" s="57"/>
      <c r="P930" s="57"/>
      <c r="Q930" s="57"/>
      <c r="R930" s="57"/>
      <c r="S930" s="57"/>
      <c r="T930" s="57"/>
      <c r="U930" s="77"/>
      <c r="V930" s="24"/>
      <c r="Y930" s="24"/>
      <c r="Z930" s="24"/>
      <c r="AA930" s="24"/>
      <c r="AB930" s="24"/>
      <c r="AC930" s="24"/>
    </row>
    <row r="931" spans="1:29" s="169" customFormat="1">
      <c r="A931" s="24"/>
      <c r="B931" s="24"/>
      <c r="C931" s="57"/>
      <c r="D931" s="57"/>
      <c r="E931" s="57"/>
      <c r="F931" s="57"/>
      <c r="G931" s="57"/>
      <c r="H931" s="57"/>
      <c r="I931" s="57"/>
      <c r="J931" s="57"/>
      <c r="K931" s="57"/>
      <c r="L931" s="57"/>
      <c r="M931" s="57"/>
      <c r="N931" s="57"/>
      <c r="O931" s="57"/>
      <c r="P931" s="57"/>
      <c r="Q931" s="57"/>
      <c r="R931" s="57"/>
      <c r="S931" s="57"/>
      <c r="T931" s="57"/>
      <c r="U931" s="77"/>
      <c r="V931" s="24"/>
      <c r="Y931" s="24"/>
      <c r="Z931" s="24"/>
      <c r="AA931" s="24"/>
      <c r="AB931" s="24"/>
      <c r="AC931" s="24"/>
    </row>
    <row r="932" spans="1:29" s="169" customFormat="1">
      <c r="A932" s="24"/>
      <c r="B932" s="24"/>
      <c r="C932" s="57"/>
      <c r="D932" s="57"/>
      <c r="E932" s="57"/>
      <c r="F932" s="57"/>
      <c r="G932" s="57"/>
      <c r="H932" s="57"/>
      <c r="I932" s="57"/>
      <c r="J932" s="57"/>
      <c r="K932" s="57"/>
      <c r="L932" s="57"/>
      <c r="M932" s="57"/>
      <c r="N932" s="57"/>
      <c r="O932" s="57"/>
      <c r="P932" s="57"/>
      <c r="Q932" s="57"/>
      <c r="R932" s="57"/>
      <c r="S932" s="57"/>
      <c r="T932" s="57"/>
      <c r="U932" s="77"/>
      <c r="V932" s="24"/>
      <c r="Y932" s="24"/>
      <c r="Z932" s="24"/>
      <c r="AA932" s="24"/>
      <c r="AB932" s="24"/>
      <c r="AC932" s="24"/>
    </row>
    <row r="933" spans="1:29" s="169" customFormat="1">
      <c r="A933" s="24"/>
      <c r="B933" s="24"/>
      <c r="C933" s="57"/>
      <c r="D933" s="57"/>
      <c r="E933" s="57"/>
      <c r="F933" s="57"/>
      <c r="G933" s="57"/>
      <c r="H933" s="57"/>
      <c r="I933" s="57"/>
      <c r="J933" s="57"/>
      <c r="K933" s="57"/>
      <c r="L933" s="57"/>
      <c r="M933" s="57"/>
      <c r="N933" s="57"/>
      <c r="O933" s="57"/>
      <c r="P933" s="57"/>
      <c r="Q933" s="57"/>
      <c r="R933" s="57"/>
      <c r="S933" s="57"/>
      <c r="T933" s="57"/>
      <c r="U933" s="77"/>
      <c r="V933" s="24"/>
      <c r="Y933" s="24"/>
      <c r="Z933" s="24"/>
      <c r="AA933" s="24"/>
      <c r="AB933" s="24"/>
      <c r="AC933" s="24"/>
    </row>
    <row r="934" spans="1:29" s="169" customFormat="1">
      <c r="A934" s="24"/>
      <c r="B934" s="24"/>
      <c r="C934" s="57"/>
      <c r="D934" s="57"/>
      <c r="E934" s="57"/>
      <c r="F934" s="57"/>
      <c r="G934" s="57"/>
      <c r="H934" s="57"/>
      <c r="I934" s="57"/>
      <c r="J934" s="57"/>
      <c r="K934" s="57"/>
      <c r="L934" s="57"/>
      <c r="M934" s="57"/>
      <c r="N934" s="57"/>
      <c r="O934" s="57"/>
      <c r="P934" s="57"/>
      <c r="Q934" s="57"/>
      <c r="R934" s="57"/>
      <c r="S934" s="57"/>
      <c r="T934" s="57"/>
      <c r="U934" s="77"/>
      <c r="V934" s="24"/>
      <c r="Y934" s="24"/>
      <c r="Z934" s="24"/>
      <c r="AA934" s="24"/>
      <c r="AB934" s="24"/>
      <c r="AC934" s="24"/>
    </row>
    <row r="935" spans="1:29" s="169" customFormat="1">
      <c r="A935" s="24"/>
      <c r="B935" s="24"/>
      <c r="C935" s="57"/>
      <c r="D935" s="57"/>
      <c r="E935" s="57"/>
      <c r="F935" s="57"/>
      <c r="G935" s="57"/>
      <c r="H935" s="57"/>
      <c r="I935" s="57"/>
      <c r="J935" s="57"/>
      <c r="K935" s="57"/>
      <c r="L935" s="57"/>
      <c r="M935" s="57"/>
      <c r="N935" s="57"/>
      <c r="O935" s="57"/>
      <c r="P935" s="57"/>
      <c r="Q935" s="57"/>
      <c r="R935" s="57"/>
      <c r="S935" s="57"/>
      <c r="T935" s="57"/>
      <c r="U935" s="77"/>
      <c r="V935" s="24"/>
      <c r="Y935" s="24"/>
      <c r="Z935" s="24"/>
      <c r="AA935" s="24"/>
      <c r="AB935" s="24"/>
      <c r="AC935" s="24"/>
    </row>
    <row r="936" spans="1:29" s="169" customFormat="1">
      <c r="A936" s="24"/>
      <c r="B936" s="24"/>
      <c r="C936" s="57"/>
      <c r="D936" s="57"/>
      <c r="E936" s="57"/>
      <c r="F936" s="57"/>
      <c r="G936" s="57"/>
      <c r="H936" s="57"/>
      <c r="I936" s="57"/>
      <c r="J936" s="57"/>
      <c r="K936" s="57"/>
      <c r="L936" s="57"/>
      <c r="M936" s="57"/>
      <c r="N936" s="57"/>
      <c r="O936" s="57"/>
      <c r="P936" s="57"/>
      <c r="Q936" s="57"/>
      <c r="R936" s="57"/>
      <c r="S936" s="57"/>
      <c r="T936" s="57"/>
      <c r="U936" s="77"/>
      <c r="V936" s="24"/>
      <c r="Y936" s="24"/>
      <c r="Z936" s="24"/>
      <c r="AA936" s="24"/>
      <c r="AB936" s="24"/>
      <c r="AC936" s="24"/>
    </row>
    <row r="937" spans="1:29" s="169" customFormat="1">
      <c r="A937" s="24"/>
      <c r="B937" s="24"/>
      <c r="C937" s="57"/>
      <c r="D937" s="57"/>
      <c r="E937" s="57"/>
      <c r="F937" s="57"/>
      <c r="G937" s="57"/>
      <c r="H937" s="57"/>
      <c r="I937" s="57"/>
      <c r="J937" s="57"/>
      <c r="K937" s="57"/>
      <c r="L937" s="57"/>
      <c r="M937" s="57"/>
      <c r="N937" s="57"/>
      <c r="O937" s="57"/>
      <c r="P937" s="57"/>
      <c r="Q937" s="57"/>
      <c r="R937" s="57"/>
      <c r="S937" s="57"/>
      <c r="T937" s="57"/>
      <c r="U937" s="77"/>
      <c r="V937" s="24"/>
      <c r="Y937" s="24"/>
      <c r="Z937" s="24"/>
      <c r="AA937" s="24"/>
      <c r="AB937" s="24"/>
      <c r="AC937" s="24"/>
    </row>
    <row r="938" spans="1:29" s="169" customFormat="1">
      <c r="A938" s="24"/>
      <c r="B938" s="24"/>
      <c r="C938" s="57"/>
      <c r="D938" s="57"/>
      <c r="E938" s="57"/>
      <c r="F938" s="57"/>
      <c r="G938" s="57"/>
      <c r="H938" s="57"/>
      <c r="I938" s="57"/>
      <c r="J938" s="57"/>
      <c r="K938" s="57"/>
      <c r="L938" s="57"/>
      <c r="M938" s="57"/>
      <c r="N938" s="57"/>
      <c r="O938" s="57"/>
      <c r="P938" s="57"/>
      <c r="Q938" s="57"/>
      <c r="R938" s="57"/>
      <c r="S938" s="57"/>
      <c r="T938" s="57"/>
      <c r="U938" s="77"/>
      <c r="V938" s="24"/>
      <c r="Y938" s="24"/>
      <c r="Z938" s="24"/>
      <c r="AA938" s="24"/>
      <c r="AB938" s="24"/>
      <c r="AC938" s="24"/>
    </row>
    <row r="939" spans="1:29" s="169" customFormat="1">
      <c r="A939" s="24"/>
      <c r="B939" s="24"/>
      <c r="C939" s="57"/>
      <c r="D939" s="57"/>
      <c r="E939" s="57"/>
      <c r="F939" s="57"/>
      <c r="G939" s="57"/>
      <c r="H939" s="57"/>
      <c r="I939" s="57"/>
      <c r="J939" s="57"/>
      <c r="K939" s="57"/>
      <c r="L939" s="57"/>
      <c r="M939" s="57"/>
      <c r="N939" s="57"/>
      <c r="O939" s="57"/>
      <c r="P939" s="57"/>
      <c r="Q939" s="57"/>
      <c r="R939" s="57"/>
      <c r="S939" s="57"/>
      <c r="T939" s="57"/>
      <c r="U939" s="77"/>
      <c r="V939" s="24"/>
      <c r="Y939" s="24"/>
      <c r="Z939" s="24"/>
      <c r="AA939" s="24"/>
      <c r="AB939" s="24"/>
      <c r="AC939" s="24"/>
    </row>
    <row r="940" spans="1:29" s="169" customFormat="1">
      <c r="A940" s="24"/>
      <c r="B940" s="24"/>
      <c r="C940" s="57"/>
      <c r="D940" s="57"/>
      <c r="E940" s="57"/>
      <c r="F940" s="57"/>
      <c r="G940" s="57"/>
      <c r="H940" s="57"/>
      <c r="I940" s="57"/>
      <c r="J940" s="57"/>
      <c r="K940" s="57"/>
      <c r="L940" s="57"/>
      <c r="M940" s="57"/>
      <c r="N940" s="57"/>
      <c r="O940" s="57"/>
      <c r="P940" s="57"/>
      <c r="Q940" s="57"/>
      <c r="R940" s="57"/>
      <c r="S940" s="57"/>
      <c r="T940" s="57"/>
      <c r="U940" s="77"/>
      <c r="V940" s="24"/>
      <c r="Y940" s="24"/>
      <c r="Z940" s="24"/>
      <c r="AA940" s="24"/>
      <c r="AB940" s="24"/>
      <c r="AC940" s="24"/>
    </row>
    <row r="941" spans="1:29" s="169" customFormat="1">
      <c r="A941" s="24"/>
      <c r="B941" s="24"/>
      <c r="C941" s="57"/>
      <c r="D941" s="57"/>
      <c r="E941" s="57"/>
      <c r="F941" s="57"/>
      <c r="G941" s="57"/>
      <c r="H941" s="57"/>
      <c r="I941" s="57"/>
      <c r="J941" s="57"/>
      <c r="K941" s="57"/>
      <c r="L941" s="57"/>
      <c r="M941" s="57"/>
      <c r="N941" s="57"/>
      <c r="O941" s="57"/>
      <c r="P941" s="57"/>
      <c r="Q941" s="57"/>
      <c r="R941" s="57"/>
      <c r="S941" s="57"/>
      <c r="T941" s="57"/>
      <c r="U941" s="77"/>
      <c r="V941" s="24"/>
      <c r="Y941" s="24"/>
      <c r="Z941" s="24"/>
      <c r="AA941" s="24"/>
      <c r="AB941" s="24"/>
      <c r="AC941" s="24"/>
    </row>
    <row r="942" spans="1:29" s="169" customFormat="1">
      <c r="A942" s="24"/>
      <c r="B942" s="24"/>
      <c r="C942" s="57"/>
      <c r="D942" s="57"/>
      <c r="E942" s="57"/>
      <c r="F942" s="57"/>
      <c r="G942" s="57"/>
      <c r="H942" s="57"/>
      <c r="I942" s="57"/>
      <c r="J942" s="57"/>
      <c r="K942" s="57"/>
      <c r="L942" s="57"/>
      <c r="M942" s="57"/>
      <c r="N942" s="57"/>
      <c r="O942" s="57"/>
      <c r="P942" s="57"/>
      <c r="Q942" s="57"/>
      <c r="R942" s="57"/>
      <c r="S942" s="57"/>
      <c r="T942" s="57"/>
      <c r="U942" s="77"/>
      <c r="V942" s="24"/>
      <c r="Y942" s="24"/>
      <c r="Z942" s="24"/>
      <c r="AA942" s="24"/>
      <c r="AB942" s="24"/>
      <c r="AC942" s="24"/>
    </row>
    <row r="943" spans="1:29" s="169" customFormat="1">
      <c r="A943" s="24"/>
      <c r="B943" s="24"/>
      <c r="C943" s="57"/>
      <c r="D943" s="57"/>
      <c r="E943" s="57"/>
      <c r="F943" s="57"/>
      <c r="G943" s="57"/>
      <c r="H943" s="57"/>
      <c r="I943" s="57"/>
      <c r="J943" s="57"/>
      <c r="K943" s="57"/>
      <c r="L943" s="57"/>
      <c r="M943" s="57"/>
      <c r="N943" s="57"/>
      <c r="O943" s="57"/>
      <c r="P943" s="57"/>
      <c r="Q943" s="57"/>
      <c r="R943" s="57"/>
      <c r="S943" s="57"/>
      <c r="T943" s="57"/>
      <c r="U943" s="77"/>
      <c r="V943" s="24"/>
      <c r="Y943" s="24"/>
      <c r="Z943" s="24"/>
      <c r="AA943" s="24"/>
      <c r="AB943" s="24"/>
      <c r="AC943" s="24"/>
    </row>
    <row r="944" spans="1:29" s="169" customFormat="1">
      <c r="A944" s="24"/>
      <c r="B944" s="24"/>
      <c r="C944" s="57"/>
      <c r="D944" s="57"/>
      <c r="E944" s="57"/>
      <c r="F944" s="57"/>
      <c r="G944" s="57"/>
      <c r="H944" s="57"/>
      <c r="I944" s="57"/>
      <c r="J944" s="57"/>
      <c r="K944" s="57"/>
      <c r="L944" s="57"/>
      <c r="M944" s="57"/>
      <c r="N944" s="57"/>
      <c r="O944" s="57"/>
      <c r="P944" s="57"/>
      <c r="Q944" s="57"/>
      <c r="R944" s="57"/>
      <c r="S944" s="57"/>
      <c r="T944" s="57"/>
      <c r="U944" s="77"/>
      <c r="V944" s="24"/>
      <c r="Y944" s="24"/>
      <c r="Z944" s="24"/>
      <c r="AA944" s="24"/>
      <c r="AB944" s="24"/>
      <c r="AC944" s="24"/>
    </row>
    <row r="945" spans="1:29" s="169" customFormat="1">
      <c r="A945" s="24"/>
      <c r="B945" s="24"/>
      <c r="C945" s="57"/>
      <c r="D945" s="57"/>
      <c r="E945" s="57"/>
      <c r="F945" s="57"/>
      <c r="G945" s="57"/>
      <c r="H945" s="57"/>
      <c r="I945" s="57"/>
      <c r="J945" s="57"/>
      <c r="K945" s="57"/>
      <c r="L945" s="57"/>
      <c r="M945" s="57"/>
      <c r="N945" s="57"/>
      <c r="O945" s="57"/>
      <c r="P945" s="57"/>
      <c r="Q945" s="57"/>
      <c r="R945" s="57"/>
      <c r="S945" s="57"/>
      <c r="T945" s="57"/>
      <c r="U945" s="77"/>
      <c r="V945" s="24"/>
      <c r="Y945" s="24"/>
      <c r="Z945" s="24"/>
      <c r="AA945" s="24"/>
      <c r="AB945" s="24"/>
      <c r="AC945" s="24"/>
    </row>
    <row r="946" spans="1:29" s="169" customFormat="1">
      <c r="A946" s="24"/>
      <c r="B946" s="24"/>
      <c r="C946" s="57"/>
      <c r="D946" s="57"/>
      <c r="E946" s="57"/>
      <c r="F946" s="57"/>
      <c r="G946" s="57"/>
      <c r="H946" s="57"/>
      <c r="I946" s="57"/>
      <c r="J946" s="57"/>
      <c r="K946" s="57"/>
      <c r="L946" s="57"/>
      <c r="M946" s="57"/>
      <c r="N946" s="57"/>
      <c r="O946" s="57"/>
      <c r="P946" s="57"/>
      <c r="Q946" s="57"/>
      <c r="R946" s="57"/>
      <c r="S946" s="57"/>
      <c r="T946" s="57"/>
      <c r="U946" s="77"/>
      <c r="V946" s="24"/>
      <c r="Y946" s="24"/>
      <c r="Z946" s="24"/>
      <c r="AA946" s="24"/>
      <c r="AB946" s="24"/>
      <c r="AC946" s="24"/>
    </row>
    <row r="947" spans="1:29" s="169" customFormat="1">
      <c r="A947" s="24"/>
      <c r="B947" s="24"/>
      <c r="C947" s="57"/>
      <c r="D947" s="57"/>
      <c r="E947" s="57"/>
      <c r="F947" s="57"/>
      <c r="G947" s="57"/>
      <c r="H947" s="57"/>
      <c r="I947" s="57"/>
      <c r="J947" s="57"/>
      <c r="K947" s="57"/>
      <c r="L947" s="57"/>
      <c r="M947" s="57"/>
      <c r="N947" s="57"/>
      <c r="O947" s="57"/>
      <c r="P947" s="57"/>
      <c r="Q947" s="57"/>
      <c r="R947" s="57"/>
      <c r="S947" s="57"/>
      <c r="T947" s="57"/>
      <c r="U947" s="77"/>
      <c r="V947" s="24"/>
      <c r="Y947" s="24"/>
      <c r="Z947" s="24"/>
      <c r="AA947" s="24"/>
      <c r="AB947" s="24"/>
      <c r="AC947" s="24"/>
    </row>
    <row r="948" spans="1:29" s="169" customFormat="1">
      <c r="A948" s="24"/>
      <c r="B948" s="24"/>
      <c r="C948" s="57"/>
      <c r="D948" s="57"/>
      <c r="E948" s="57"/>
      <c r="F948" s="57"/>
      <c r="G948" s="57"/>
      <c r="H948" s="57"/>
      <c r="I948" s="57"/>
      <c r="J948" s="57"/>
      <c r="K948" s="57"/>
      <c r="L948" s="57"/>
      <c r="M948" s="57"/>
      <c r="N948" s="57"/>
      <c r="O948" s="57"/>
      <c r="P948" s="57"/>
      <c r="Q948" s="57"/>
      <c r="R948" s="57"/>
      <c r="S948" s="57"/>
      <c r="T948" s="57"/>
      <c r="U948" s="77"/>
      <c r="V948" s="24"/>
      <c r="Y948" s="24"/>
      <c r="Z948" s="24"/>
      <c r="AA948" s="24"/>
      <c r="AB948" s="24"/>
      <c r="AC948" s="24"/>
    </row>
    <row r="949" spans="1:29" s="169" customFormat="1">
      <c r="A949" s="24"/>
      <c r="B949" s="24"/>
      <c r="C949" s="57"/>
      <c r="D949" s="57"/>
      <c r="E949" s="57"/>
      <c r="F949" s="57"/>
      <c r="G949" s="57"/>
      <c r="H949" s="57"/>
      <c r="I949" s="57"/>
      <c r="J949" s="57"/>
      <c r="K949" s="57"/>
      <c r="L949" s="57"/>
      <c r="M949" s="57"/>
      <c r="N949" s="57"/>
      <c r="O949" s="57"/>
      <c r="P949" s="57"/>
      <c r="Q949" s="57"/>
      <c r="R949" s="57"/>
      <c r="S949" s="57"/>
      <c r="T949" s="57"/>
      <c r="U949" s="77"/>
      <c r="V949" s="24"/>
      <c r="Y949" s="24"/>
      <c r="Z949" s="24"/>
      <c r="AA949" s="24"/>
      <c r="AB949" s="24"/>
      <c r="AC949" s="24"/>
    </row>
    <row r="950" spans="1:29" s="169" customFormat="1">
      <c r="A950" s="24"/>
      <c r="B950" s="24"/>
      <c r="C950" s="57"/>
      <c r="D950" s="57"/>
      <c r="E950" s="57"/>
      <c r="F950" s="57"/>
      <c r="G950" s="57"/>
      <c r="H950" s="57"/>
      <c r="I950" s="57"/>
      <c r="J950" s="57"/>
      <c r="K950" s="57"/>
      <c r="L950" s="57"/>
      <c r="M950" s="57"/>
      <c r="N950" s="57"/>
      <c r="O950" s="57"/>
      <c r="P950" s="57"/>
      <c r="Q950" s="57"/>
      <c r="R950" s="57"/>
      <c r="S950" s="57"/>
      <c r="T950" s="57"/>
      <c r="U950" s="77"/>
      <c r="V950" s="24"/>
      <c r="Y950" s="24"/>
      <c r="Z950" s="24"/>
      <c r="AA950" s="24"/>
      <c r="AB950" s="24"/>
      <c r="AC950" s="24"/>
    </row>
    <row r="951" spans="1:29" s="169" customFormat="1">
      <c r="A951" s="24"/>
      <c r="B951" s="24"/>
      <c r="C951" s="57"/>
      <c r="D951" s="57"/>
      <c r="E951" s="57"/>
      <c r="F951" s="57"/>
      <c r="G951" s="57"/>
      <c r="H951" s="57"/>
      <c r="I951" s="57"/>
      <c r="J951" s="57"/>
      <c r="K951" s="57"/>
      <c r="L951" s="57"/>
      <c r="M951" s="57"/>
      <c r="N951" s="57"/>
      <c r="O951" s="57"/>
      <c r="P951" s="57"/>
      <c r="Q951" s="57"/>
      <c r="R951" s="57"/>
      <c r="S951" s="57"/>
      <c r="T951" s="57"/>
      <c r="U951" s="77"/>
      <c r="V951" s="24"/>
      <c r="Y951" s="24"/>
      <c r="Z951" s="24"/>
      <c r="AA951" s="24"/>
      <c r="AB951" s="24"/>
      <c r="AC951" s="24"/>
    </row>
    <row r="952" spans="1:29" s="169" customFormat="1">
      <c r="A952" s="24"/>
      <c r="B952" s="24"/>
      <c r="C952" s="57"/>
      <c r="D952" s="57"/>
      <c r="E952" s="57"/>
      <c r="F952" s="57"/>
      <c r="G952" s="57"/>
      <c r="H952" s="57"/>
      <c r="I952" s="57"/>
      <c r="J952" s="57"/>
      <c r="K952" s="57"/>
      <c r="L952" s="57"/>
      <c r="M952" s="57"/>
      <c r="N952" s="57"/>
      <c r="O952" s="57"/>
      <c r="P952" s="57"/>
      <c r="Q952" s="57"/>
      <c r="R952" s="57"/>
      <c r="S952" s="57"/>
      <c r="T952" s="57"/>
      <c r="U952" s="77"/>
      <c r="V952" s="24"/>
      <c r="Y952" s="24"/>
      <c r="Z952" s="24"/>
      <c r="AA952" s="24"/>
      <c r="AB952" s="24"/>
      <c r="AC952" s="24"/>
    </row>
    <row r="953" spans="1:29" s="169" customFormat="1">
      <c r="A953" s="24"/>
      <c r="B953" s="24"/>
      <c r="C953" s="57"/>
      <c r="D953" s="57"/>
      <c r="E953" s="57"/>
      <c r="F953" s="57"/>
      <c r="G953" s="57"/>
      <c r="H953" s="57"/>
      <c r="I953" s="57"/>
      <c r="J953" s="57"/>
      <c r="K953" s="57"/>
      <c r="L953" s="57"/>
      <c r="M953" s="57"/>
      <c r="N953" s="57"/>
      <c r="O953" s="57"/>
      <c r="P953" s="57"/>
      <c r="Q953" s="57"/>
      <c r="R953" s="57"/>
      <c r="S953" s="57"/>
      <c r="T953" s="57"/>
      <c r="U953" s="77"/>
      <c r="V953" s="24"/>
      <c r="Y953" s="24"/>
      <c r="Z953" s="24"/>
      <c r="AA953" s="24"/>
      <c r="AB953" s="24"/>
      <c r="AC953" s="24"/>
    </row>
    <row r="954" spans="1:29" s="169" customFormat="1">
      <c r="A954" s="24"/>
      <c r="B954" s="24"/>
      <c r="C954" s="57"/>
      <c r="D954" s="57"/>
      <c r="E954" s="57"/>
      <c r="F954" s="57"/>
      <c r="G954" s="57"/>
      <c r="H954" s="57"/>
      <c r="I954" s="57"/>
      <c r="J954" s="57"/>
      <c r="K954" s="57"/>
      <c r="L954" s="57"/>
      <c r="M954" s="57"/>
      <c r="N954" s="57"/>
      <c r="O954" s="57"/>
      <c r="P954" s="57"/>
      <c r="Q954" s="57"/>
      <c r="R954" s="57"/>
      <c r="S954" s="57"/>
      <c r="T954" s="57"/>
      <c r="U954" s="77"/>
      <c r="V954" s="24"/>
      <c r="Y954" s="24"/>
      <c r="Z954" s="24"/>
      <c r="AA954" s="24"/>
      <c r="AB954" s="24"/>
      <c r="AC954" s="24"/>
    </row>
    <row r="955" spans="1:29" s="169" customFormat="1">
      <c r="A955" s="24"/>
      <c r="B955" s="24"/>
      <c r="C955" s="57"/>
      <c r="D955" s="57"/>
      <c r="E955" s="57"/>
      <c r="F955" s="57"/>
      <c r="G955" s="57"/>
      <c r="H955" s="57"/>
      <c r="I955" s="57"/>
      <c r="J955" s="57"/>
      <c r="K955" s="57"/>
      <c r="L955" s="57"/>
      <c r="M955" s="57"/>
      <c r="N955" s="57"/>
      <c r="O955" s="57"/>
      <c r="P955" s="57"/>
      <c r="Q955" s="57"/>
      <c r="R955" s="57"/>
      <c r="S955" s="57"/>
      <c r="T955" s="57"/>
      <c r="U955" s="77"/>
      <c r="V955" s="24"/>
      <c r="Y955" s="24"/>
      <c r="Z955" s="24"/>
      <c r="AA955" s="24"/>
      <c r="AB955" s="24"/>
      <c r="AC955" s="24"/>
    </row>
    <row r="956" spans="1:29" s="169" customFormat="1">
      <c r="A956" s="24"/>
      <c r="B956" s="24"/>
      <c r="C956" s="57"/>
      <c r="D956" s="57"/>
      <c r="E956" s="57"/>
      <c r="F956" s="57"/>
      <c r="G956" s="57"/>
      <c r="H956" s="57"/>
      <c r="I956" s="57"/>
      <c r="J956" s="57"/>
      <c r="K956" s="57"/>
      <c r="L956" s="57"/>
      <c r="M956" s="57"/>
      <c r="N956" s="57"/>
      <c r="O956" s="57"/>
      <c r="P956" s="57"/>
      <c r="Q956" s="57"/>
      <c r="R956" s="57"/>
      <c r="S956" s="57"/>
      <c r="T956" s="57"/>
      <c r="U956" s="77"/>
      <c r="V956" s="24"/>
      <c r="Y956" s="24"/>
      <c r="Z956" s="24"/>
      <c r="AA956" s="24"/>
      <c r="AB956" s="24"/>
      <c r="AC956" s="24"/>
    </row>
    <row r="957" spans="1:29" s="169" customFormat="1">
      <c r="A957" s="24"/>
      <c r="B957" s="24"/>
      <c r="C957" s="57"/>
      <c r="D957" s="57"/>
      <c r="E957" s="57"/>
      <c r="F957" s="57"/>
      <c r="G957" s="57"/>
      <c r="H957" s="57"/>
      <c r="I957" s="57"/>
      <c r="J957" s="57"/>
      <c r="K957" s="57"/>
      <c r="L957" s="57"/>
      <c r="M957" s="57"/>
      <c r="N957" s="57"/>
      <c r="O957" s="57"/>
      <c r="P957" s="57"/>
      <c r="Q957" s="57"/>
      <c r="R957" s="57"/>
      <c r="S957" s="57"/>
      <c r="T957" s="57"/>
      <c r="U957" s="77"/>
      <c r="V957" s="24"/>
      <c r="Y957" s="24"/>
      <c r="Z957" s="24"/>
      <c r="AA957" s="24"/>
      <c r="AB957" s="24"/>
      <c r="AC957" s="24"/>
    </row>
    <row r="958" spans="1:29" s="169" customFormat="1">
      <c r="A958" s="24"/>
      <c r="B958" s="24"/>
      <c r="C958" s="57"/>
      <c r="D958" s="57"/>
      <c r="E958" s="57"/>
      <c r="F958" s="57"/>
      <c r="G958" s="57"/>
      <c r="H958" s="57"/>
      <c r="I958" s="57"/>
      <c r="J958" s="57"/>
      <c r="K958" s="57"/>
      <c r="L958" s="57"/>
      <c r="M958" s="57"/>
      <c r="N958" s="57"/>
      <c r="O958" s="57"/>
      <c r="P958" s="57"/>
      <c r="Q958" s="57"/>
      <c r="R958" s="57"/>
      <c r="S958" s="57"/>
      <c r="T958" s="57"/>
      <c r="U958" s="77"/>
      <c r="V958" s="24"/>
      <c r="Y958" s="24"/>
      <c r="Z958" s="24"/>
      <c r="AA958" s="24"/>
      <c r="AB958" s="24"/>
      <c r="AC958" s="24"/>
    </row>
    <row r="959" spans="1:29" s="169" customFormat="1">
      <c r="A959" s="24"/>
      <c r="B959" s="24"/>
      <c r="C959" s="57"/>
      <c r="D959" s="57"/>
      <c r="E959" s="57"/>
      <c r="F959" s="57"/>
      <c r="G959" s="57"/>
      <c r="H959" s="57"/>
      <c r="I959" s="57"/>
      <c r="J959" s="57"/>
      <c r="K959" s="57"/>
      <c r="L959" s="57"/>
      <c r="M959" s="57"/>
      <c r="N959" s="57"/>
      <c r="O959" s="57"/>
      <c r="P959" s="57"/>
      <c r="Q959" s="57"/>
      <c r="R959" s="57"/>
      <c r="S959" s="57"/>
      <c r="T959" s="57"/>
      <c r="U959" s="77"/>
      <c r="V959" s="24"/>
      <c r="Y959" s="24"/>
      <c r="Z959" s="24"/>
      <c r="AA959" s="24"/>
      <c r="AB959" s="24"/>
      <c r="AC959" s="24"/>
    </row>
    <row r="960" spans="1:29" s="169" customFormat="1">
      <c r="A960" s="24"/>
      <c r="B960" s="24"/>
      <c r="C960" s="57"/>
      <c r="D960" s="57"/>
      <c r="E960" s="57"/>
      <c r="F960" s="57"/>
      <c r="G960" s="57"/>
      <c r="H960" s="57"/>
      <c r="I960" s="57"/>
      <c r="J960" s="57"/>
      <c r="K960" s="57"/>
      <c r="L960" s="57"/>
      <c r="M960" s="57"/>
      <c r="N960" s="57"/>
      <c r="O960" s="57"/>
      <c r="P960" s="57"/>
      <c r="Q960" s="57"/>
      <c r="R960" s="57"/>
      <c r="S960" s="57"/>
      <c r="T960" s="57"/>
      <c r="U960" s="77"/>
      <c r="V960" s="24"/>
      <c r="Y960" s="24"/>
      <c r="Z960" s="24"/>
      <c r="AA960" s="24"/>
      <c r="AB960" s="24"/>
      <c r="AC960" s="24"/>
    </row>
    <row r="961" spans="1:29" s="169" customFormat="1">
      <c r="A961" s="24"/>
      <c r="B961" s="24"/>
      <c r="C961" s="57"/>
      <c r="D961" s="57"/>
      <c r="E961" s="57"/>
      <c r="F961" s="57"/>
      <c r="G961" s="57"/>
      <c r="H961" s="57"/>
      <c r="I961" s="57"/>
      <c r="J961" s="57"/>
      <c r="K961" s="57"/>
      <c r="L961" s="57"/>
      <c r="M961" s="57"/>
      <c r="N961" s="57"/>
      <c r="O961" s="57"/>
      <c r="P961" s="57"/>
      <c r="Q961" s="57"/>
      <c r="R961" s="57"/>
      <c r="S961" s="57"/>
      <c r="T961" s="57"/>
      <c r="U961" s="77"/>
      <c r="V961" s="24"/>
      <c r="Y961" s="24"/>
      <c r="Z961" s="24"/>
      <c r="AA961" s="24"/>
      <c r="AB961" s="24"/>
      <c r="AC961" s="24"/>
    </row>
    <row r="962" spans="1:29" s="169" customFormat="1">
      <c r="A962" s="24"/>
      <c r="B962" s="24"/>
      <c r="C962" s="57"/>
      <c r="D962" s="57"/>
      <c r="E962" s="57"/>
      <c r="F962" s="57"/>
      <c r="G962" s="57"/>
      <c r="H962" s="57"/>
      <c r="I962" s="57"/>
      <c r="J962" s="57"/>
      <c r="K962" s="57"/>
      <c r="L962" s="57"/>
      <c r="M962" s="57"/>
      <c r="N962" s="57"/>
      <c r="O962" s="57"/>
      <c r="P962" s="57"/>
      <c r="Q962" s="57"/>
      <c r="R962" s="57"/>
      <c r="S962" s="57"/>
      <c r="T962" s="57"/>
      <c r="U962" s="77"/>
      <c r="V962" s="24"/>
      <c r="Y962" s="24"/>
      <c r="Z962" s="24"/>
      <c r="AA962" s="24"/>
      <c r="AB962" s="24"/>
      <c r="AC962" s="24"/>
    </row>
    <row r="963" spans="1:29" s="169" customFormat="1">
      <c r="A963" s="24"/>
      <c r="B963" s="24"/>
      <c r="C963" s="57"/>
      <c r="D963" s="57"/>
      <c r="E963" s="57"/>
      <c r="F963" s="57"/>
      <c r="G963" s="57"/>
      <c r="H963" s="57"/>
      <c r="I963" s="57"/>
      <c r="J963" s="57"/>
      <c r="K963" s="57"/>
      <c r="L963" s="57"/>
      <c r="M963" s="57"/>
      <c r="N963" s="57"/>
      <c r="O963" s="57"/>
      <c r="P963" s="57"/>
      <c r="Q963" s="57"/>
      <c r="R963" s="57"/>
      <c r="S963" s="57"/>
      <c r="T963" s="57"/>
      <c r="U963" s="77"/>
      <c r="V963" s="24"/>
      <c r="Y963" s="24"/>
      <c r="Z963" s="24"/>
      <c r="AA963" s="24"/>
      <c r="AB963" s="24"/>
      <c r="AC963" s="24"/>
    </row>
    <row r="964" spans="1:29" s="169" customFormat="1">
      <c r="A964" s="24"/>
      <c r="B964" s="24"/>
      <c r="C964" s="57"/>
      <c r="D964" s="57"/>
      <c r="E964" s="57"/>
      <c r="F964" s="57"/>
      <c r="G964" s="57"/>
      <c r="H964" s="57"/>
      <c r="I964" s="57"/>
      <c r="J964" s="57"/>
      <c r="K964" s="57"/>
      <c r="L964" s="57"/>
      <c r="M964" s="57"/>
      <c r="N964" s="57"/>
      <c r="O964" s="57"/>
      <c r="P964" s="57"/>
      <c r="Q964" s="57"/>
      <c r="R964" s="57"/>
      <c r="S964" s="57"/>
      <c r="T964" s="57"/>
      <c r="U964" s="77"/>
      <c r="V964" s="24"/>
      <c r="Y964" s="24"/>
      <c r="Z964" s="24"/>
      <c r="AA964" s="24"/>
      <c r="AB964" s="24"/>
      <c r="AC964" s="24"/>
    </row>
    <row r="965" spans="1:29" s="169" customFormat="1">
      <c r="A965" s="24"/>
      <c r="B965" s="24"/>
      <c r="C965" s="57"/>
      <c r="D965" s="57"/>
      <c r="E965" s="57"/>
      <c r="F965" s="57"/>
      <c r="G965" s="57"/>
      <c r="H965" s="57"/>
      <c r="I965" s="57"/>
      <c r="J965" s="57"/>
      <c r="K965" s="57"/>
      <c r="L965" s="57"/>
      <c r="M965" s="57"/>
      <c r="N965" s="57"/>
      <c r="O965" s="57"/>
      <c r="P965" s="57"/>
      <c r="Q965" s="57"/>
      <c r="R965" s="57"/>
      <c r="S965" s="57"/>
      <c r="T965" s="57"/>
      <c r="U965" s="77"/>
      <c r="V965" s="24"/>
      <c r="Y965" s="24"/>
      <c r="Z965" s="24"/>
      <c r="AA965" s="24"/>
      <c r="AB965" s="24"/>
      <c r="AC965" s="24"/>
    </row>
    <row r="966" spans="1:29" s="169" customFormat="1">
      <c r="A966" s="24"/>
      <c r="B966" s="24"/>
      <c r="C966" s="57"/>
      <c r="D966" s="57"/>
      <c r="E966" s="57"/>
      <c r="F966" s="57"/>
      <c r="G966" s="57"/>
      <c r="H966" s="57"/>
      <c r="I966" s="57"/>
      <c r="J966" s="57"/>
      <c r="K966" s="57"/>
      <c r="L966" s="57"/>
      <c r="M966" s="57"/>
      <c r="N966" s="57"/>
      <c r="O966" s="57"/>
      <c r="P966" s="57"/>
      <c r="Q966" s="57"/>
      <c r="R966" s="57"/>
      <c r="S966" s="57"/>
      <c r="T966" s="57"/>
      <c r="U966" s="77"/>
      <c r="V966" s="24"/>
      <c r="Y966" s="24"/>
      <c r="Z966" s="24"/>
      <c r="AA966" s="24"/>
      <c r="AB966" s="24"/>
      <c r="AC966" s="24"/>
    </row>
    <row r="967" spans="1:29" s="169" customFormat="1">
      <c r="A967" s="24"/>
      <c r="B967" s="24"/>
      <c r="C967" s="57"/>
      <c r="D967" s="57"/>
      <c r="E967" s="57"/>
      <c r="F967" s="57"/>
      <c r="G967" s="57"/>
      <c r="H967" s="57"/>
      <c r="I967" s="57"/>
      <c r="J967" s="57"/>
      <c r="K967" s="57"/>
      <c r="L967" s="57"/>
      <c r="M967" s="57"/>
      <c r="N967" s="57"/>
      <c r="O967" s="57"/>
      <c r="P967" s="57"/>
      <c r="Q967" s="57"/>
      <c r="R967" s="57"/>
      <c r="S967" s="57"/>
      <c r="T967" s="57"/>
      <c r="U967" s="77"/>
      <c r="V967" s="24"/>
      <c r="Y967" s="24"/>
      <c r="Z967" s="24"/>
      <c r="AA967" s="24"/>
      <c r="AB967" s="24"/>
      <c r="AC967" s="24"/>
    </row>
    <row r="968" spans="1:29" s="169" customFormat="1">
      <c r="A968" s="24"/>
      <c r="B968" s="24"/>
      <c r="C968" s="57"/>
      <c r="D968" s="57"/>
      <c r="E968" s="57"/>
      <c r="F968" s="57"/>
      <c r="G968" s="57"/>
      <c r="H968" s="57"/>
      <c r="I968" s="57"/>
      <c r="J968" s="57"/>
      <c r="K968" s="57"/>
      <c r="L968" s="57"/>
      <c r="M968" s="57"/>
      <c r="N968" s="57"/>
      <c r="O968" s="57"/>
      <c r="P968" s="57"/>
      <c r="Q968" s="57"/>
      <c r="R968" s="57"/>
      <c r="S968" s="57"/>
      <c r="T968" s="57"/>
      <c r="U968" s="77"/>
      <c r="V968" s="24"/>
      <c r="Y968" s="24"/>
      <c r="Z968" s="24"/>
      <c r="AA968" s="24"/>
      <c r="AB968" s="24"/>
      <c r="AC968" s="24"/>
    </row>
    <row r="969" spans="1:29" s="169" customFormat="1">
      <c r="A969" s="24"/>
      <c r="B969" s="24"/>
      <c r="C969" s="57"/>
      <c r="D969" s="57"/>
      <c r="E969" s="57"/>
      <c r="F969" s="57"/>
      <c r="G969" s="57"/>
      <c r="H969" s="57"/>
      <c r="I969" s="57"/>
      <c r="J969" s="57"/>
      <c r="K969" s="57"/>
      <c r="L969" s="57"/>
      <c r="M969" s="57"/>
      <c r="N969" s="57"/>
      <c r="O969" s="57"/>
      <c r="P969" s="57"/>
      <c r="Q969" s="57"/>
      <c r="R969" s="57"/>
      <c r="S969" s="57"/>
      <c r="T969" s="57"/>
      <c r="U969" s="77"/>
      <c r="V969" s="24"/>
      <c r="Y969" s="24"/>
      <c r="Z969" s="24"/>
      <c r="AA969" s="24"/>
      <c r="AB969" s="24"/>
      <c r="AC969" s="24"/>
    </row>
    <row r="970" spans="1:29" s="169" customFormat="1">
      <c r="A970" s="24"/>
      <c r="B970" s="24"/>
      <c r="C970" s="57"/>
      <c r="D970" s="57"/>
      <c r="E970" s="57"/>
      <c r="F970" s="57"/>
      <c r="G970" s="57"/>
      <c r="H970" s="57"/>
      <c r="I970" s="57"/>
      <c r="J970" s="57"/>
      <c r="K970" s="57"/>
      <c r="L970" s="57"/>
      <c r="M970" s="57"/>
      <c r="N970" s="57"/>
      <c r="O970" s="57"/>
      <c r="P970" s="57"/>
      <c r="Q970" s="57"/>
      <c r="R970" s="57"/>
      <c r="S970" s="57"/>
      <c r="T970" s="57"/>
      <c r="U970" s="77"/>
      <c r="V970" s="24"/>
      <c r="Y970" s="24"/>
      <c r="Z970" s="24"/>
      <c r="AA970" s="24"/>
      <c r="AB970" s="24"/>
      <c r="AC970" s="24"/>
    </row>
    <row r="971" spans="1:29" s="169" customFormat="1">
      <c r="A971" s="24"/>
      <c r="B971" s="24"/>
      <c r="C971" s="57"/>
      <c r="D971" s="57"/>
      <c r="E971" s="57"/>
      <c r="F971" s="57"/>
      <c r="G971" s="57"/>
      <c r="H971" s="57"/>
      <c r="I971" s="57"/>
      <c r="J971" s="57"/>
      <c r="K971" s="57"/>
      <c r="L971" s="57"/>
      <c r="M971" s="57"/>
      <c r="N971" s="57"/>
      <c r="O971" s="57"/>
      <c r="P971" s="57"/>
      <c r="Q971" s="57"/>
      <c r="R971" s="57"/>
      <c r="S971" s="57"/>
      <c r="T971" s="57"/>
      <c r="U971" s="77"/>
      <c r="V971" s="24"/>
      <c r="Y971" s="24"/>
      <c r="Z971" s="24"/>
      <c r="AA971" s="24"/>
      <c r="AB971" s="24"/>
      <c r="AC971" s="24"/>
    </row>
    <row r="972" spans="1:29" s="169" customFormat="1">
      <c r="A972" s="24"/>
      <c r="B972" s="24"/>
      <c r="C972" s="57"/>
      <c r="D972" s="57"/>
      <c r="E972" s="57"/>
      <c r="F972" s="57"/>
      <c r="G972" s="57"/>
      <c r="H972" s="57"/>
      <c r="I972" s="57"/>
      <c r="J972" s="57"/>
      <c r="K972" s="57"/>
      <c r="L972" s="57"/>
      <c r="M972" s="57"/>
      <c r="N972" s="57"/>
      <c r="O972" s="57"/>
      <c r="P972" s="57"/>
      <c r="Q972" s="57"/>
      <c r="R972" s="57"/>
      <c r="S972" s="57"/>
      <c r="T972" s="57"/>
      <c r="U972" s="77"/>
      <c r="V972" s="24"/>
      <c r="Y972" s="24"/>
      <c r="Z972" s="24"/>
      <c r="AA972" s="24"/>
      <c r="AB972" s="24"/>
      <c r="AC972" s="24"/>
    </row>
    <row r="973" spans="1:29" s="169" customFormat="1">
      <c r="A973" s="24"/>
      <c r="B973" s="24"/>
      <c r="C973" s="57"/>
      <c r="D973" s="57"/>
      <c r="E973" s="57"/>
      <c r="F973" s="57"/>
      <c r="G973" s="57"/>
      <c r="H973" s="57"/>
      <c r="I973" s="57"/>
      <c r="J973" s="57"/>
      <c r="K973" s="57"/>
      <c r="L973" s="57"/>
      <c r="M973" s="57"/>
      <c r="N973" s="57"/>
      <c r="O973" s="57"/>
      <c r="P973" s="57"/>
      <c r="Q973" s="57"/>
      <c r="R973" s="57"/>
      <c r="S973" s="57"/>
      <c r="T973" s="57"/>
      <c r="U973" s="77"/>
      <c r="V973" s="24"/>
      <c r="Y973" s="24"/>
      <c r="Z973" s="24"/>
      <c r="AA973" s="24"/>
      <c r="AB973" s="24"/>
      <c r="AC973" s="24"/>
    </row>
    <row r="974" spans="1:29" s="169" customFormat="1">
      <c r="A974" s="24"/>
      <c r="B974" s="24"/>
      <c r="C974" s="57"/>
      <c r="D974" s="57"/>
      <c r="E974" s="57"/>
      <c r="F974" s="57"/>
      <c r="G974" s="57"/>
      <c r="H974" s="57"/>
      <c r="I974" s="57"/>
      <c r="J974" s="57"/>
      <c r="K974" s="57"/>
      <c r="L974" s="57"/>
      <c r="M974" s="57"/>
      <c r="N974" s="57"/>
      <c r="O974" s="57"/>
      <c r="P974" s="57"/>
      <c r="Q974" s="57"/>
      <c r="R974" s="57"/>
      <c r="S974" s="57"/>
      <c r="T974" s="57"/>
      <c r="U974" s="77"/>
      <c r="V974" s="24"/>
      <c r="Y974" s="24"/>
      <c r="Z974" s="24"/>
      <c r="AA974" s="24"/>
      <c r="AB974" s="24"/>
      <c r="AC974" s="24"/>
    </row>
    <row r="975" spans="1:29" s="169" customFormat="1">
      <c r="A975" s="24"/>
      <c r="B975" s="24"/>
      <c r="C975" s="57"/>
      <c r="D975" s="57"/>
      <c r="E975" s="57"/>
      <c r="F975" s="57"/>
      <c r="G975" s="57"/>
      <c r="H975" s="57"/>
      <c r="I975" s="57"/>
      <c r="J975" s="57"/>
      <c r="K975" s="57"/>
      <c r="L975" s="57"/>
      <c r="M975" s="57"/>
      <c r="N975" s="57"/>
      <c r="O975" s="57"/>
      <c r="P975" s="57"/>
      <c r="Q975" s="57"/>
      <c r="R975" s="57"/>
      <c r="S975" s="57"/>
      <c r="T975" s="57"/>
      <c r="U975" s="77"/>
      <c r="V975" s="24"/>
      <c r="Y975" s="24"/>
      <c r="Z975" s="24"/>
      <c r="AA975" s="24"/>
      <c r="AB975" s="24"/>
      <c r="AC975" s="24"/>
    </row>
    <row r="976" spans="1:29" s="169" customFormat="1">
      <c r="A976" s="24"/>
      <c r="B976" s="24"/>
      <c r="C976" s="57"/>
      <c r="D976" s="57"/>
      <c r="E976" s="57"/>
      <c r="F976" s="57"/>
      <c r="G976" s="57"/>
      <c r="H976" s="57"/>
      <c r="I976" s="57"/>
      <c r="J976" s="57"/>
      <c r="K976" s="57"/>
      <c r="L976" s="57"/>
      <c r="M976" s="57"/>
      <c r="N976" s="57"/>
      <c r="O976" s="57"/>
      <c r="P976" s="57"/>
      <c r="Q976" s="57"/>
      <c r="R976" s="57"/>
      <c r="S976" s="57"/>
      <c r="T976" s="57"/>
      <c r="U976" s="77"/>
      <c r="V976" s="24"/>
      <c r="Y976" s="24"/>
      <c r="Z976" s="24"/>
      <c r="AA976" s="24"/>
      <c r="AB976" s="24"/>
      <c r="AC976" s="24"/>
    </row>
    <row r="977" spans="1:29" s="169" customFormat="1">
      <c r="A977" s="24"/>
      <c r="B977" s="24"/>
      <c r="C977" s="57"/>
      <c r="D977" s="57"/>
      <c r="E977" s="57"/>
      <c r="F977" s="57"/>
      <c r="G977" s="57"/>
      <c r="H977" s="57"/>
      <c r="I977" s="57"/>
      <c r="J977" s="57"/>
      <c r="K977" s="57"/>
      <c r="L977" s="57"/>
      <c r="M977" s="57"/>
      <c r="N977" s="57"/>
      <c r="O977" s="57"/>
      <c r="P977" s="57"/>
      <c r="Q977" s="57"/>
      <c r="R977" s="57"/>
      <c r="S977" s="57"/>
      <c r="T977" s="57"/>
      <c r="U977" s="77"/>
      <c r="V977" s="24"/>
      <c r="Y977" s="24"/>
      <c r="Z977" s="24"/>
      <c r="AA977" s="24"/>
      <c r="AB977" s="24"/>
      <c r="AC977" s="24"/>
    </row>
    <row r="978" spans="1:29" s="169" customFormat="1">
      <c r="A978" s="24"/>
      <c r="B978" s="24"/>
      <c r="C978" s="57"/>
      <c r="D978" s="57"/>
      <c r="E978" s="57"/>
      <c r="F978" s="57"/>
      <c r="G978" s="57"/>
      <c r="H978" s="57"/>
      <c r="I978" s="57"/>
      <c r="J978" s="57"/>
      <c r="K978" s="57"/>
      <c r="L978" s="57"/>
      <c r="M978" s="57"/>
      <c r="N978" s="57"/>
      <c r="O978" s="57"/>
      <c r="P978" s="57"/>
      <c r="Q978" s="57"/>
      <c r="R978" s="57"/>
      <c r="S978" s="57"/>
      <c r="T978" s="57"/>
      <c r="U978" s="77"/>
      <c r="V978" s="24"/>
      <c r="Y978" s="24"/>
      <c r="Z978" s="24"/>
      <c r="AA978" s="24"/>
      <c r="AB978" s="24"/>
      <c r="AC978" s="24"/>
    </row>
    <row r="979" spans="1:29" s="169" customFormat="1">
      <c r="A979" s="24"/>
      <c r="B979" s="24"/>
      <c r="C979" s="57"/>
      <c r="D979" s="57"/>
      <c r="E979" s="57"/>
      <c r="F979" s="57"/>
      <c r="G979" s="57"/>
      <c r="H979" s="57"/>
      <c r="I979" s="57"/>
      <c r="J979" s="57"/>
      <c r="K979" s="57"/>
      <c r="L979" s="57"/>
      <c r="M979" s="57"/>
      <c r="N979" s="57"/>
      <c r="O979" s="57"/>
      <c r="P979" s="57"/>
      <c r="Q979" s="57"/>
      <c r="R979" s="57"/>
      <c r="S979" s="57"/>
      <c r="T979" s="57"/>
      <c r="U979" s="77"/>
      <c r="V979" s="24"/>
      <c r="Y979" s="24"/>
      <c r="Z979" s="24"/>
      <c r="AA979" s="24"/>
      <c r="AB979" s="24"/>
      <c r="AC979" s="24"/>
    </row>
    <row r="980" spans="1:29" s="169" customFormat="1">
      <c r="A980" s="24"/>
      <c r="B980" s="24"/>
      <c r="C980" s="57"/>
      <c r="D980" s="57"/>
      <c r="E980" s="57"/>
      <c r="F980" s="57"/>
      <c r="G980" s="57"/>
      <c r="H980" s="57"/>
      <c r="I980" s="57"/>
      <c r="J980" s="57"/>
      <c r="K980" s="57"/>
      <c r="L980" s="57"/>
      <c r="M980" s="57"/>
      <c r="N980" s="57"/>
      <c r="O980" s="57"/>
      <c r="P980" s="57"/>
      <c r="Q980" s="57"/>
      <c r="R980" s="57"/>
      <c r="S980" s="57"/>
      <c r="T980" s="57"/>
      <c r="U980" s="77"/>
      <c r="V980" s="24"/>
      <c r="Y980" s="24"/>
      <c r="Z980" s="24"/>
      <c r="AA980" s="24"/>
      <c r="AB980" s="24"/>
      <c r="AC980" s="24"/>
    </row>
    <row r="981" spans="1:29" s="169" customFormat="1">
      <c r="A981" s="24"/>
      <c r="B981" s="24"/>
      <c r="C981" s="57"/>
      <c r="D981" s="57"/>
      <c r="E981" s="57"/>
      <c r="F981" s="57"/>
      <c r="G981" s="57"/>
      <c r="H981" s="57"/>
      <c r="I981" s="57"/>
      <c r="J981" s="57"/>
      <c r="K981" s="57"/>
      <c r="L981" s="57"/>
      <c r="M981" s="57"/>
      <c r="N981" s="57"/>
      <c r="O981" s="57"/>
      <c r="P981" s="57"/>
      <c r="Q981" s="57"/>
      <c r="R981" s="57"/>
      <c r="S981" s="57"/>
      <c r="T981" s="57"/>
      <c r="U981" s="77"/>
      <c r="V981" s="24"/>
      <c r="Y981" s="24"/>
      <c r="Z981" s="24"/>
      <c r="AA981" s="24"/>
      <c r="AB981" s="24"/>
      <c r="AC981" s="24"/>
    </row>
    <row r="982" spans="1:29" s="169" customFormat="1">
      <c r="A982" s="24"/>
      <c r="B982" s="24"/>
      <c r="C982" s="57"/>
      <c r="D982" s="57"/>
      <c r="E982" s="57"/>
      <c r="F982" s="57"/>
      <c r="G982" s="57"/>
      <c r="H982" s="57"/>
      <c r="I982" s="57"/>
      <c r="J982" s="57"/>
      <c r="K982" s="57"/>
      <c r="L982" s="57"/>
      <c r="M982" s="57"/>
      <c r="N982" s="57"/>
      <c r="O982" s="57"/>
      <c r="P982" s="57"/>
      <c r="Q982" s="57"/>
      <c r="R982" s="57"/>
      <c r="S982" s="57"/>
      <c r="T982" s="57"/>
      <c r="U982" s="77"/>
      <c r="V982" s="24"/>
      <c r="Y982" s="24"/>
      <c r="Z982" s="24"/>
      <c r="AA982" s="24"/>
      <c r="AB982" s="24"/>
      <c r="AC982" s="24"/>
    </row>
    <row r="983" spans="1:29" s="169" customFormat="1">
      <c r="A983" s="24"/>
      <c r="B983" s="24"/>
      <c r="C983" s="57"/>
      <c r="D983" s="57"/>
      <c r="E983" s="57"/>
      <c r="F983" s="57"/>
      <c r="G983" s="57"/>
      <c r="H983" s="57"/>
      <c r="I983" s="57"/>
      <c r="J983" s="57"/>
      <c r="K983" s="57"/>
      <c r="L983" s="57"/>
      <c r="M983" s="57"/>
      <c r="N983" s="57"/>
      <c r="O983" s="57"/>
      <c r="P983" s="57"/>
      <c r="Q983" s="57"/>
      <c r="R983" s="57"/>
      <c r="S983" s="57"/>
      <c r="T983" s="57"/>
      <c r="U983" s="77"/>
      <c r="V983" s="24"/>
      <c r="Y983" s="24"/>
      <c r="Z983" s="24"/>
      <c r="AA983" s="24"/>
      <c r="AB983" s="24"/>
      <c r="AC983" s="24"/>
    </row>
    <row r="984" spans="1:29" s="169" customFormat="1">
      <c r="A984" s="24"/>
      <c r="B984" s="24"/>
      <c r="C984" s="57"/>
      <c r="D984" s="57"/>
      <c r="E984" s="57"/>
      <c r="F984" s="57"/>
      <c r="G984" s="57"/>
      <c r="H984" s="57"/>
      <c r="I984" s="57"/>
      <c r="J984" s="57"/>
      <c r="K984" s="57"/>
      <c r="L984" s="57"/>
      <c r="M984" s="57"/>
      <c r="N984" s="57"/>
      <c r="O984" s="57"/>
      <c r="P984" s="57"/>
      <c r="Q984" s="57"/>
      <c r="R984" s="57"/>
      <c r="S984" s="57"/>
      <c r="T984" s="57"/>
      <c r="U984" s="77"/>
      <c r="V984" s="24"/>
      <c r="Y984" s="24"/>
      <c r="Z984" s="24"/>
      <c r="AA984" s="24"/>
      <c r="AB984" s="24"/>
      <c r="AC984" s="24"/>
    </row>
    <row r="985" spans="1:29" s="169" customFormat="1">
      <c r="A985" s="24"/>
      <c r="B985" s="24"/>
      <c r="C985" s="57"/>
      <c r="D985" s="57"/>
      <c r="E985" s="57"/>
      <c r="F985" s="57"/>
      <c r="G985" s="57"/>
      <c r="H985" s="57"/>
      <c r="I985" s="57"/>
      <c r="J985" s="57"/>
      <c r="K985" s="57"/>
      <c r="L985" s="57"/>
      <c r="M985" s="57"/>
      <c r="N985" s="57"/>
      <c r="O985" s="57"/>
      <c r="P985" s="57"/>
      <c r="Q985" s="57"/>
      <c r="R985" s="57"/>
      <c r="S985" s="57"/>
      <c r="T985" s="57"/>
      <c r="U985" s="77"/>
      <c r="V985" s="24"/>
      <c r="Y985" s="24"/>
      <c r="Z985" s="24"/>
      <c r="AA985" s="24"/>
      <c r="AB985" s="24"/>
      <c r="AC985" s="24"/>
    </row>
    <row r="986" spans="1:29" s="169" customFormat="1">
      <c r="A986" s="24"/>
      <c r="B986" s="24"/>
      <c r="C986" s="57"/>
      <c r="D986" s="57"/>
      <c r="E986" s="57"/>
      <c r="F986" s="57"/>
      <c r="G986" s="57"/>
      <c r="H986" s="57"/>
      <c r="I986" s="57"/>
      <c r="J986" s="57"/>
      <c r="K986" s="57"/>
      <c r="L986" s="57"/>
      <c r="M986" s="57"/>
      <c r="N986" s="57"/>
      <c r="O986" s="57"/>
      <c r="P986" s="57"/>
      <c r="Q986" s="57"/>
      <c r="R986" s="57"/>
      <c r="S986" s="57"/>
      <c r="T986" s="57"/>
      <c r="U986" s="77"/>
      <c r="V986" s="24"/>
      <c r="Y986" s="24"/>
      <c r="Z986" s="24"/>
      <c r="AA986" s="24"/>
      <c r="AB986" s="24"/>
      <c r="AC986" s="24"/>
    </row>
    <row r="987" spans="1:29" s="169" customFormat="1">
      <c r="A987" s="24"/>
      <c r="B987" s="24"/>
      <c r="C987" s="57"/>
      <c r="D987" s="57"/>
      <c r="E987" s="57"/>
      <c r="F987" s="57"/>
      <c r="G987" s="57"/>
      <c r="H987" s="57"/>
      <c r="I987" s="57"/>
      <c r="J987" s="57"/>
      <c r="K987" s="57"/>
      <c r="L987" s="57"/>
      <c r="M987" s="57"/>
      <c r="N987" s="57"/>
      <c r="O987" s="57"/>
      <c r="P987" s="57"/>
      <c r="Q987" s="57"/>
      <c r="R987" s="57"/>
      <c r="S987" s="57"/>
      <c r="T987" s="57"/>
      <c r="U987" s="77"/>
      <c r="V987" s="24"/>
      <c r="Y987" s="24"/>
      <c r="Z987" s="24"/>
      <c r="AA987" s="24"/>
      <c r="AB987" s="24"/>
      <c r="AC987" s="24"/>
    </row>
    <row r="988" spans="1:29" s="169" customFormat="1">
      <c r="A988" s="24"/>
      <c r="B988" s="24"/>
      <c r="C988" s="57"/>
      <c r="D988" s="57"/>
      <c r="E988" s="57"/>
      <c r="F988" s="57"/>
      <c r="G988" s="57"/>
      <c r="H988" s="57"/>
      <c r="I988" s="57"/>
      <c r="J988" s="57"/>
      <c r="K988" s="57"/>
      <c r="L988" s="57"/>
      <c r="M988" s="57"/>
      <c r="N988" s="57"/>
      <c r="O988" s="57"/>
      <c r="P988" s="57"/>
      <c r="Q988" s="57"/>
      <c r="R988" s="57"/>
      <c r="S988" s="57"/>
      <c r="T988" s="57"/>
      <c r="U988" s="77"/>
      <c r="V988" s="24"/>
      <c r="Y988" s="24"/>
      <c r="Z988" s="24"/>
      <c r="AA988" s="24"/>
      <c r="AB988" s="24"/>
      <c r="AC988" s="24"/>
    </row>
    <row r="989" spans="1:29" s="169" customFormat="1">
      <c r="A989" s="24"/>
      <c r="B989" s="24"/>
      <c r="C989" s="57"/>
      <c r="D989" s="57"/>
      <c r="E989" s="57"/>
      <c r="F989" s="57"/>
      <c r="G989" s="57"/>
      <c r="H989" s="57"/>
      <c r="I989" s="57"/>
      <c r="J989" s="57"/>
      <c r="K989" s="57"/>
      <c r="L989" s="57"/>
      <c r="M989" s="57"/>
      <c r="N989" s="57"/>
      <c r="O989" s="57"/>
      <c r="P989" s="57"/>
      <c r="Q989" s="57"/>
      <c r="R989" s="57"/>
      <c r="S989" s="57"/>
      <c r="T989" s="57"/>
      <c r="U989" s="77"/>
      <c r="V989" s="24"/>
      <c r="Y989" s="24"/>
      <c r="Z989" s="24"/>
      <c r="AA989" s="24"/>
      <c r="AB989" s="24"/>
      <c r="AC989" s="24"/>
    </row>
    <row r="990" spans="1:29" s="169" customFormat="1">
      <c r="A990" s="24"/>
      <c r="B990" s="24"/>
      <c r="C990" s="57"/>
      <c r="D990" s="57"/>
      <c r="E990" s="57"/>
      <c r="F990" s="57"/>
      <c r="G990" s="57"/>
      <c r="H990" s="57"/>
      <c r="I990" s="57"/>
      <c r="J990" s="57"/>
      <c r="K990" s="57"/>
      <c r="L990" s="57"/>
      <c r="M990" s="57"/>
      <c r="N990" s="57"/>
      <c r="O990" s="57"/>
      <c r="P990" s="57"/>
      <c r="Q990" s="57"/>
      <c r="R990" s="57"/>
      <c r="S990" s="57"/>
      <c r="T990" s="57"/>
      <c r="U990" s="77"/>
      <c r="V990" s="24"/>
      <c r="Y990" s="24"/>
      <c r="Z990" s="24"/>
      <c r="AA990" s="24"/>
      <c r="AB990" s="24"/>
      <c r="AC990" s="24"/>
    </row>
    <row r="991" spans="1:29" s="169" customFormat="1">
      <c r="A991" s="24"/>
      <c r="B991" s="24"/>
      <c r="C991" s="57"/>
      <c r="D991" s="57"/>
      <c r="E991" s="57"/>
      <c r="F991" s="57"/>
      <c r="G991" s="57"/>
      <c r="H991" s="57"/>
      <c r="I991" s="57"/>
      <c r="J991" s="57"/>
      <c r="K991" s="57"/>
      <c r="L991" s="57"/>
      <c r="M991" s="57"/>
      <c r="N991" s="57"/>
      <c r="O991" s="57"/>
      <c r="P991" s="57"/>
      <c r="Q991" s="57"/>
      <c r="R991" s="57"/>
      <c r="S991" s="57"/>
      <c r="T991" s="57"/>
      <c r="U991" s="77"/>
      <c r="V991" s="24"/>
      <c r="Y991" s="24"/>
      <c r="Z991" s="24"/>
      <c r="AA991" s="24"/>
      <c r="AB991" s="24"/>
      <c r="AC991" s="24"/>
    </row>
    <row r="992" spans="1:29" s="169" customFormat="1">
      <c r="A992" s="24"/>
      <c r="B992" s="24"/>
      <c r="C992" s="57"/>
      <c r="D992" s="57"/>
      <c r="E992" s="57"/>
      <c r="F992" s="57"/>
      <c r="G992" s="57"/>
      <c r="H992" s="57"/>
      <c r="I992" s="57"/>
      <c r="J992" s="57"/>
      <c r="K992" s="57"/>
      <c r="L992" s="57"/>
      <c r="M992" s="57"/>
      <c r="N992" s="57"/>
      <c r="O992" s="57"/>
      <c r="P992" s="57"/>
      <c r="Q992" s="57"/>
      <c r="R992" s="57"/>
      <c r="S992" s="57"/>
      <c r="T992" s="57"/>
      <c r="U992" s="77"/>
      <c r="V992" s="24"/>
      <c r="Y992" s="24"/>
      <c r="Z992" s="24"/>
      <c r="AA992" s="24"/>
      <c r="AB992" s="24"/>
      <c r="AC992" s="24"/>
    </row>
    <row r="993" spans="1:29" s="169" customFormat="1">
      <c r="A993" s="24"/>
      <c r="B993" s="24"/>
      <c r="C993" s="57"/>
      <c r="D993" s="57"/>
      <c r="E993" s="57"/>
      <c r="F993" s="57"/>
      <c r="G993" s="57"/>
      <c r="H993" s="57"/>
      <c r="I993" s="57"/>
      <c r="J993" s="57"/>
      <c r="K993" s="57"/>
      <c r="L993" s="57"/>
      <c r="M993" s="57"/>
      <c r="N993" s="57"/>
      <c r="O993" s="57"/>
      <c r="P993" s="57"/>
      <c r="Q993" s="57"/>
      <c r="R993" s="57"/>
      <c r="S993" s="57"/>
      <c r="T993" s="57"/>
      <c r="U993" s="77"/>
      <c r="V993" s="24"/>
      <c r="Y993" s="24"/>
      <c r="Z993" s="24"/>
      <c r="AA993" s="24"/>
      <c r="AB993" s="24"/>
      <c r="AC993" s="24"/>
    </row>
    <row r="994" spans="1:29" s="169" customFormat="1">
      <c r="A994" s="24"/>
      <c r="B994" s="24"/>
      <c r="C994" s="57"/>
      <c r="D994" s="57"/>
      <c r="E994" s="57"/>
      <c r="F994" s="57"/>
      <c r="G994" s="57"/>
      <c r="H994" s="57"/>
      <c r="I994" s="57"/>
      <c r="J994" s="57"/>
      <c r="K994" s="57"/>
      <c r="L994" s="57"/>
      <c r="M994" s="57"/>
      <c r="N994" s="57"/>
      <c r="O994" s="57"/>
      <c r="P994" s="57"/>
      <c r="Q994" s="57"/>
      <c r="R994" s="57"/>
      <c r="S994" s="57"/>
      <c r="T994" s="57"/>
      <c r="U994" s="77"/>
      <c r="V994" s="24"/>
      <c r="Y994" s="24"/>
      <c r="Z994" s="24"/>
      <c r="AA994" s="24"/>
      <c r="AB994" s="24"/>
      <c r="AC994" s="24"/>
    </row>
    <row r="995" spans="1:29" s="169" customFormat="1">
      <c r="A995" s="24"/>
      <c r="B995" s="24"/>
      <c r="C995" s="57"/>
      <c r="D995" s="57"/>
      <c r="E995" s="57"/>
      <c r="F995" s="57"/>
      <c r="G995" s="57"/>
      <c r="H995" s="57"/>
      <c r="I995" s="57"/>
      <c r="J995" s="57"/>
      <c r="K995" s="57"/>
      <c r="L995" s="57"/>
      <c r="M995" s="57"/>
      <c r="N995" s="57"/>
      <c r="O995" s="57"/>
      <c r="P995" s="57"/>
      <c r="Q995" s="57"/>
      <c r="R995" s="57"/>
      <c r="S995" s="57"/>
      <c r="T995" s="57"/>
      <c r="U995" s="77"/>
      <c r="V995" s="24"/>
      <c r="Y995" s="24"/>
      <c r="Z995" s="24"/>
      <c r="AA995" s="24"/>
      <c r="AB995" s="24"/>
      <c r="AC995" s="24"/>
    </row>
    <row r="996" spans="1:29" s="169" customFormat="1">
      <c r="A996" s="24"/>
      <c r="B996" s="24"/>
      <c r="C996" s="57"/>
      <c r="D996" s="57"/>
      <c r="E996" s="57"/>
      <c r="F996" s="57"/>
      <c r="G996" s="57"/>
      <c r="H996" s="57"/>
      <c r="I996" s="57"/>
      <c r="J996" s="57"/>
      <c r="K996" s="57"/>
      <c r="L996" s="57"/>
      <c r="M996" s="57"/>
      <c r="N996" s="57"/>
      <c r="O996" s="57"/>
      <c r="P996" s="57"/>
      <c r="Q996" s="57"/>
      <c r="R996" s="57"/>
      <c r="S996" s="57"/>
      <c r="T996" s="57"/>
      <c r="U996" s="77"/>
      <c r="V996" s="24"/>
      <c r="Y996" s="24"/>
      <c r="Z996" s="24"/>
      <c r="AA996" s="24"/>
      <c r="AB996" s="24"/>
      <c r="AC996" s="24"/>
    </row>
    <row r="997" spans="1:29" s="169" customFormat="1">
      <c r="A997" s="24"/>
      <c r="B997" s="24"/>
      <c r="C997" s="57"/>
      <c r="D997" s="57"/>
      <c r="E997" s="57"/>
      <c r="F997" s="57"/>
      <c r="G997" s="57"/>
      <c r="H997" s="57"/>
      <c r="I997" s="57"/>
      <c r="J997" s="57"/>
      <c r="K997" s="57"/>
      <c r="L997" s="57"/>
      <c r="M997" s="57"/>
      <c r="N997" s="57"/>
      <c r="O997" s="57"/>
      <c r="P997" s="57"/>
      <c r="Q997" s="57"/>
      <c r="R997" s="57"/>
      <c r="S997" s="57"/>
      <c r="T997" s="57"/>
      <c r="U997" s="77"/>
      <c r="V997" s="24"/>
      <c r="Y997" s="24"/>
      <c r="Z997" s="24"/>
      <c r="AA997" s="24"/>
      <c r="AB997" s="24"/>
      <c r="AC997" s="24"/>
    </row>
    <row r="998" spans="1:29" s="169" customFormat="1">
      <c r="A998" s="24"/>
      <c r="B998" s="24"/>
      <c r="C998" s="57"/>
      <c r="D998" s="57"/>
      <c r="E998" s="57"/>
      <c r="F998" s="57"/>
      <c r="G998" s="57"/>
      <c r="H998" s="57"/>
      <c r="I998" s="57"/>
      <c r="J998" s="57"/>
      <c r="K998" s="57"/>
      <c r="L998" s="57"/>
      <c r="M998" s="57"/>
      <c r="N998" s="57"/>
      <c r="O998" s="57"/>
      <c r="P998" s="57"/>
      <c r="Q998" s="57"/>
      <c r="R998" s="57"/>
      <c r="S998" s="57"/>
      <c r="T998" s="57"/>
      <c r="U998" s="77"/>
      <c r="V998" s="24"/>
      <c r="Y998" s="24"/>
      <c r="Z998" s="24"/>
      <c r="AA998" s="24"/>
      <c r="AB998" s="24"/>
      <c r="AC998" s="24"/>
    </row>
    <row r="999" spans="1:29" s="169" customFormat="1">
      <c r="A999" s="24"/>
      <c r="B999" s="24"/>
      <c r="C999" s="57"/>
      <c r="D999" s="57"/>
      <c r="E999" s="57"/>
      <c r="F999" s="57"/>
      <c r="G999" s="57"/>
      <c r="H999" s="57"/>
      <c r="I999" s="57"/>
      <c r="J999" s="57"/>
      <c r="K999" s="57"/>
      <c r="L999" s="57"/>
      <c r="M999" s="57"/>
      <c r="N999" s="57"/>
      <c r="O999" s="57"/>
      <c r="P999" s="57"/>
      <c r="Q999" s="57"/>
      <c r="R999" s="57"/>
      <c r="S999" s="57"/>
      <c r="T999" s="57"/>
      <c r="U999" s="77"/>
      <c r="V999" s="24"/>
      <c r="Y999" s="24"/>
      <c r="Z999" s="24"/>
      <c r="AA999" s="24"/>
      <c r="AB999" s="24"/>
      <c r="AC999" s="24"/>
    </row>
    <row r="1000" spans="1:29" s="169" customFormat="1">
      <c r="A1000" s="24"/>
      <c r="B1000" s="24"/>
      <c r="C1000" s="57"/>
      <c r="D1000" s="57"/>
      <c r="E1000" s="57"/>
      <c r="F1000" s="57"/>
      <c r="G1000" s="57"/>
      <c r="H1000" s="57"/>
      <c r="I1000" s="57"/>
      <c r="J1000" s="57"/>
      <c r="K1000" s="57"/>
      <c r="L1000" s="57"/>
      <c r="M1000" s="57"/>
      <c r="N1000" s="57"/>
      <c r="O1000" s="57"/>
      <c r="P1000" s="57"/>
      <c r="Q1000" s="57"/>
      <c r="R1000" s="57"/>
      <c r="S1000" s="57"/>
      <c r="T1000" s="57"/>
      <c r="U1000" s="77"/>
      <c r="V1000" s="24"/>
      <c r="Y1000" s="24"/>
      <c r="Z1000" s="24"/>
      <c r="AA1000" s="24"/>
      <c r="AB1000" s="24"/>
      <c r="AC1000" s="24"/>
    </row>
    <row r="1001" spans="1:29" s="169" customFormat="1">
      <c r="A1001" s="24"/>
      <c r="B1001" s="24"/>
      <c r="C1001" s="57"/>
      <c r="D1001" s="57"/>
      <c r="E1001" s="57"/>
      <c r="F1001" s="57"/>
      <c r="G1001" s="57"/>
      <c r="H1001" s="57"/>
      <c r="I1001" s="57"/>
      <c r="J1001" s="57"/>
      <c r="K1001" s="57"/>
      <c r="L1001" s="57"/>
      <c r="M1001" s="57"/>
      <c r="N1001" s="57"/>
      <c r="O1001" s="57"/>
      <c r="P1001" s="57"/>
      <c r="Q1001" s="57"/>
      <c r="R1001" s="57"/>
      <c r="S1001" s="57"/>
      <c r="T1001" s="57"/>
      <c r="U1001" s="77"/>
      <c r="V1001" s="24"/>
      <c r="Y1001" s="24"/>
      <c r="Z1001" s="24"/>
      <c r="AA1001" s="24"/>
      <c r="AB1001" s="24"/>
      <c r="AC1001" s="24"/>
    </row>
    <row r="1002" spans="1:29" s="169" customFormat="1">
      <c r="A1002" s="24"/>
      <c r="B1002" s="24"/>
      <c r="C1002" s="57"/>
      <c r="D1002" s="57"/>
      <c r="E1002" s="57"/>
      <c r="F1002" s="57"/>
      <c r="G1002" s="57"/>
      <c r="H1002" s="57"/>
      <c r="I1002" s="57"/>
      <c r="J1002" s="57"/>
      <c r="K1002" s="57"/>
      <c r="L1002" s="57"/>
      <c r="M1002" s="57"/>
      <c r="N1002" s="57"/>
      <c r="O1002" s="57"/>
      <c r="P1002" s="57"/>
      <c r="Q1002" s="57"/>
      <c r="R1002" s="57"/>
      <c r="S1002" s="57"/>
      <c r="T1002" s="57"/>
      <c r="U1002" s="77"/>
      <c r="V1002" s="24"/>
      <c r="Y1002" s="24"/>
      <c r="Z1002" s="24"/>
      <c r="AA1002" s="24"/>
      <c r="AB1002" s="24"/>
      <c r="AC1002" s="24"/>
    </row>
    <row r="1003" spans="1:29" s="169" customFormat="1">
      <c r="A1003" s="24"/>
      <c r="B1003" s="24"/>
      <c r="C1003" s="57"/>
      <c r="D1003" s="57"/>
      <c r="E1003" s="57"/>
      <c r="F1003" s="57"/>
      <c r="G1003" s="57"/>
      <c r="H1003" s="57"/>
      <c r="I1003" s="57"/>
      <c r="J1003" s="57"/>
      <c r="K1003" s="57"/>
      <c r="L1003" s="57"/>
      <c r="M1003" s="57"/>
      <c r="N1003" s="57"/>
      <c r="O1003" s="57"/>
      <c r="P1003" s="57"/>
      <c r="Q1003" s="57"/>
      <c r="R1003" s="57"/>
      <c r="S1003" s="57"/>
      <c r="T1003" s="57"/>
      <c r="U1003" s="77"/>
      <c r="V1003" s="24"/>
      <c r="Y1003" s="24"/>
      <c r="Z1003" s="24"/>
      <c r="AA1003" s="24"/>
      <c r="AB1003" s="24"/>
      <c r="AC1003" s="24"/>
    </row>
    <row r="1004" spans="1:29" s="169" customFormat="1">
      <c r="A1004" s="24"/>
      <c r="B1004" s="24"/>
      <c r="C1004" s="57"/>
      <c r="D1004" s="57"/>
      <c r="E1004" s="57"/>
      <c r="F1004" s="57"/>
      <c r="G1004" s="57"/>
      <c r="H1004" s="57"/>
      <c r="I1004" s="57"/>
      <c r="J1004" s="57"/>
      <c r="K1004" s="57"/>
      <c r="L1004" s="57"/>
      <c r="M1004" s="57"/>
      <c r="N1004" s="57"/>
      <c r="O1004" s="57"/>
      <c r="P1004" s="57"/>
      <c r="Q1004" s="57"/>
      <c r="R1004" s="57"/>
      <c r="S1004" s="57"/>
      <c r="T1004" s="57"/>
      <c r="U1004" s="77"/>
      <c r="V1004" s="24"/>
      <c r="Y1004" s="24"/>
      <c r="Z1004" s="24"/>
      <c r="AA1004" s="24"/>
      <c r="AB1004" s="24"/>
      <c r="AC1004" s="24"/>
    </row>
    <row r="1005" spans="1:29" s="169" customFormat="1">
      <c r="A1005" s="24"/>
      <c r="B1005" s="24"/>
      <c r="C1005" s="57"/>
      <c r="D1005" s="57"/>
      <c r="E1005" s="57"/>
      <c r="F1005" s="57"/>
      <c r="G1005" s="57"/>
      <c r="H1005" s="57"/>
      <c r="I1005" s="57"/>
      <c r="J1005" s="57"/>
      <c r="K1005" s="57"/>
      <c r="L1005" s="57"/>
      <c r="M1005" s="57"/>
      <c r="N1005" s="57"/>
      <c r="O1005" s="57"/>
      <c r="P1005" s="57"/>
      <c r="Q1005" s="57"/>
      <c r="R1005" s="57"/>
      <c r="S1005" s="57"/>
      <c r="T1005" s="57"/>
      <c r="U1005" s="77"/>
      <c r="V1005" s="24"/>
      <c r="Y1005" s="24"/>
      <c r="Z1005" s="24"/>
      <c r="AA1005" s="24"/>
      <c r="AB1005" s="24"/>
      <c r="AC1005" s="24"/>
    </row>
    <row r="1006" spans="1:29" s="169" customFormat="1">
      <c r="A1006" s="24"/>
      <c r="B1006" s="24"/>
      <c r="C1006" s="57"/>
      <c r="D1006" s="57"/>
      <c r="E1006" s="57"/>
      <c r="F1006" s="57"/>
      <c r="G1006" s="57"/>
      <c r="H1006" s="57"/>
      <c r="I1006" s="57"/>
      <c r="J1006" s="57"/>
      <c r="K1006" s="57"/>
      <c r="L1006" s="57"/>
      <c r="M1006" s="57"/>
      <c r="N1006" s="57"/>
      <c r="O1006" s="57"/>
      <c r="P1006" s="57"/>
      <c r="Q1006" s="57"/>
      <c r="R1006" s="57"/>
      <c r="S1006" s="57"/>
      <c r="T1006" s="57"/>
      <c r="U1006" s="77"/>
      <c r="V1006" s="24"/>
      <c r="Y1006" s="24"/>
      <c r="Z1006" s="24"/>
      <c r="AA1006" s="24"/>
      <c r="AB1006" s="24"/>
      <c r="AC1006" s="24"/>
    </row>
    <row r="1007" spans="1:29" s="169" customFormat="1">
      <c r="A1007" s="24"/>
      <c r="B1007" s="24"/>
      <c r="C1007" s="57"/>
      <c r="D1007" s="57"/>
      <c r="E1007" s="57"/>
      <c r="F1007" s="57"/>
      <c r="G1007" s="57"/>
      <c r="H1007" s="57"/>
      <c r="I1007" s="57"/>
      <c r="J1007" s="57"/>
      <c r="K1007" s="57"/>
      <c r="L1007" s="57"/>
      <c r="M1007" s="57"/>
      <c r="N1007" s="57"/>
      <c r="O1007" s="57"/>
      <c r="P1007" s="57"/>
      <c r="Q1007" s="57"/>
      <c r="R1007" s="57"/>
      <c r="S1007" s="57"/>
      <c r="T1007" s="57"/>
      <c r="U1007" s="77"/>
      <c r="V1007" s="24"/>
      <c r="Y1007" s="24"/>
      <c r="Z1007" s="24"/>
      <c r="AA1007" s="24"/>
      <c r="AB1007" s="24"/>
      <c r="AC1007" s="24"/>
    </row>
    <row r="1008" spans="1:29" s="169" customFormat="1">
      <c r="A1008" s="24"/>
      <c r="B1008" s="24"/>
      <c r="C1008" s="57"/>
      <c r="D1008" s="57"/>
      <c r="E1008" s="57"/>
      <c r="F1008" s="57"/>
      <c r="G1008" s="57"/>
      <c r="H1008" s="57"/>
      <c r="I1008" s="57"/>
      <c r="J1008" s="57"/>
      <c r="K1008" s="57"/>
      <c r="L1008" s="57"/>
      <c r="M1008" s="57"/>
      <c r="N1008" s="57"/>
      <c r="O1008" s="57"/>
      <c r="P1008" s="57"/>
      <c r="Q1008" s="57"/>
      <c r="R1008" s="57"/>
      <c r="S1008" s="57"/>
      <c r="T1008" s="57"/>
      <c r="U1008" s="77"/>
      <c r="V1008" s="24"/>
      <c r="Y1008" s="24"/>
      <c r="Z1008" s="24"/>
      <c r="AA1008" s="24"/>
      <c r="AB1008" s="24"/>
      <c r="AC1008" s="24"/>
    </row>
    <row r="1009" spans="1:29" s="169" customFormat="1">
      <c r="A1009" s="24"/>
      <c r="B1009" s="24"/>
      <c r="C1009" s="57"/>
      <c r="D1009" s="57"/>
      <c r="E1009" s="57"/>
      <c r="F1009" s="57"/>
      <c r="G1009" s="57"/>
      <c r="H1009" s="57"/>
      <c r="I1009" s="57"/>
      <c r="J1009" s="57"/>
      <c r="K1009" s="57"/>
      <c r="L1009" s="57"/>
      <c r="M1009" s="57"/>
      <c r="N1009" s="57"/>
      <c r="O1009" s="57"/>
      <c r="P1009" s="57"/>
      <c r="Q1009" s="57"/>
      <c r="R1009" s="57"/>
      <c r="S1009" s="57"/>
      <c r="T1009" s="57"/>
      <c r="U1009" s="77"/>
      <c r="V1009" s="24"/>
      <c r="Y1009" s="24"/>
      <c r="Z1009" s="24"/>
      <c r="AA1009" s="24"/>
      <c r="AB1009" s="24"/>
      <c r="AC1009" s="24"/>
    </row>
    <row r="1010" spans="1:29" s="169" customFormat="1">
      <c r="A1010" s="24"/>
      <c r="B1010" s="24"/>
      <c r="C1010" s="57"/>
      <c r="D1010" s="57"/>
      <c r="E1010" s="57"/>
      <c r="F1010" s="57"/>
      <c r="G1010" s="57"/>
      <c r="H1010" s="57"/>
      <c r="I1010" s="57"/>
      <c r="J1010" s="57"/>
      <c r="K1010" s="57"/>
      <c r="L1010" s="57"/>
      <c r="M1010" s="57"/>
      <c r="N1010" s="57"/>
      <c r="O1010" s="57"/>
      <c r="P1010" s="57"/>
      <c r="Q1010" s="57"/>
      <c r="R1010" s="57"/>
      <c r="S1010" s="57"/>
      <c r="T1010" s="57"/>
      <c r="U1010" s="77"/>
      <c r="V1010" s="24"/>
      <c r="Y1010" s="24"/>
      <c r="Z1010" s="24"/>
      <c r="AA1010" s="24"/>
      <c r="AB1010" s="24"/>
      <c r="AC1010" s="24"/>
    </row>
    <row r="1011" spans="1:29" s="169" customFormat="1">
      <c r="A1011" s="24"/>
      <c r="B1011" s="24"/>
      <c r="C1011" s="57"/>
      <c r="D1011" s="57"/>
      <c r="E1011" s="57"/>
      <c r="F1011" s="57"/>
      <c r="G1011" s="57"/>
      <c r="H1011" s="57"/>
      <c r="I1011" s="57"/>
      <c r="J1011" s="57"/>
      <c r="K1011" s="57"/>
      <c r="L1011" s="57"/>
      <c r="M1011" s="57"/>
      <c r="N1011" s="57"/>
      <c r="O1011" s="57"/>
      <c r="P1011" s="57"/>
      <c r="Q1011" s="57"/>
      <c r="R1011" s="57"/>
      <c r="S1011" s="57"/>
      <c r="T1011" s="57"/>
      <c r="U1011" s="77"/>
      <c r="V1011" s="24"/>
      <c r="Y1011" s="24"/>
      <c r="Z1011" s="24"/>
      <c r="AA1011" s="24"/>
      <c r="AB1011" s="24"/>
      <c r="AC1011" s="24"/>
    </row>
    <row r="1012" spans="1:29" s="169" customFormat="1">
      <c r="A1012" s="24"/>
      <c r="B1012" s="24"/>
      <c r="C1012" s="57"/>
      <c r="D1012" s="57"/>
      <c r="E1012" s="57"/>
      <c r="F1012" s="57"/>
      <c r="G1012" s="57"/>
      <c r="H1012" s="57"/>
      <c r="I1012" s="57"/>
      <c r="J1012" s="57"/>
      <c r="K1012" s="57"/>
      <c r="L1012" s="57"/>
      <c r="M1012" s="57"/>
      <c r="N1012" s="57"/>
      <c r="O1012" s="57"/>
      <c r="P1012" s="57"/>
      <c r="Q1012" s="57"/>
      <c r="R1012" s="57"/>
      <c r="S1012" s="57"/>
      <c r="T1012" s="57"/>
      <c r="U1012" s="77"/>
      <c r="V1012" s="24"/>
      <c r="Y1012" s="24"/>
      <c r="Z1012" s="24"/>
      <c r="AA1012" s="24"/>
      <c r="AB1012" s="24"/>
      <c r="AC1012" s="24"/>
    </row>
    <row r="1013" spans="1:29" s="169" customFormat="1">
      <c r="A1013" s="24"/>
      <c r="B1013" s="24"/>
      <c r="C1013" s="57"/>
      <c r="D1013" s="57"/>
      <c r="E1013" s="57"/>
      <c r="F1013" s="57"/>
      <c r="G1013" s="57"/>
      <c r="H1013" s="57"/>
      <c r="I1013" s="57"/>
      <c r="J1013" s="57"/>
      <c r="K1013" s="57"/>
      <c r="L1013" s="57"/>
      <c r="M1013" s="57"/>
      <c r="N1013" s="57"/>
      <c r="O1013" s="57"/>
      <c r="P1013" s="57"/>
      <c r="Q1013" s="57"/>
      <c r="R1013" s="57"/>
      <c r="S1013" s="57"/>
      <c r="T1013" s="57"/>
      <c r="U1013" s="77"/>
      <c r="V1013" s="24"/>
      <c r="Y1013" s="24"/>
      <c r="Z1013" s="24"/>
      <c r="AA1013" s="24"/>
      <c r="AB1013" s="24"/>
      <c r="AC1013" s="24"/>
    </row>
    <row r="1014" spans="1:29" s="169" customFormat="1">
      <c r="A1014" s="24"/>
      <c r="B1014" s="24"/>
      <c r="C1014" s="57"/>
      <c r="D1014" s="57"/>
      <c r="E1014" s="57"/>
      <c r="F1014" s="57"/>
      <c r="G1014" s="57"/>
      <c r="H1014" s="57"/>
      <c r="I1014" s="57"/>
      <c r="J1014" s="57"/>
      <c r="K1014" s="57"/>
      <c r="L1014" s="57"/>
      <c r="M1014" s="57"/>
      <c r="N1014" s="57"/>
      <c r="O1014" s="57"/>
      <c r="P1014" s="57"/>
      <c r="Q1014" s="57"/>
      <c r="R1014" s="57"/>
      <c r="S1014" s="57"/>
      <c r="T1014" s="57"/>
      <c r="U1014" s="77"/>
      <c r="V1014" s="24"/>
      <c r="Y1014" s="24"/>
      <c r="Z1014" s="24"/>
      <c r="AA1014" s="24"/>
      <c r="AB1014" s="24"/>
      <c r="AC1014" s="24"/>
    </row>
    <row r="1015" spans="1:29" s="169" customFormat="1">
      <c r="A1015" s="24"/>
      <c r="B1015" s="24"/>
      <c r="C1015" s="57"/>
      <c r="D1015" s="57"/>
      <c r="E1015" s="57"/>
      <c r="F1015" s="57"/>
      <c r="G1015" s="57"/>
      <c r="H1015" s="57"/>
      <c r="I1015" s="57"/>
      <c r="J1015" s="57"/>
      <c r="K1015" s="57"/>
      <c r="L1015" s="57"/>
      <c r="M1015" s="57"/>
      <c r="N1015" s="57"/>
      <c r="O1015" s="57"/>
      <c r="P1015" s="57"/>
      <c r="Q1015" s="57"/>
      <c r="R1015" s="57"/>
      <c r="S1015" s="57"/>
      <c r="T1015" s="57"/>
      <c r="U1015" s="77"/>
      <c r="V1015" s="24"/>
      <c r="Y1015" s="24"/>
      <c r="Z1015" s="24"/>
      <c r="AA1015" s="24"/>
      <c r="AB1015" s="24"/>
      <c r="AC1015" s="24"/>
    </row>
    <row r="1016" spans="1:29" s="169" customFormat="1">
      <c r="A1016" s="24"/>
      <c r="B1016" s="24"/>
      <c r="C1016" s="57"/>
      <c r="D1016" s="57"/>
      <c r="E1016" s="57"/>
      <c r="F1016" s="57"/>
      <c r="G1016" s="57"/>
      <c r="H1016" s="57"/>
      <c r="I1016" s="57"/>
      <c r="J1016" s="57"/>
      <c r="K1016" s="57"/>
      <c r="L1016" s="57"/>
      <c r="M1016" s="57"/>
      <c r="N1016" s="57"/>
      <c r="O1016" s="57"/>
      <c r="P1016" s="57"/>
      <c r="Q1016" s="57"/>
      <c r="R1016" s="57"/>
      <c r="S1016" s="57"/>
      <c r="T1016" s="57"/>
      <c r="U1016" s="77"/>
      <c r="V1016" s="24"/>
      <c r="Y1016" s="24"/>
      <c r="Z1016" s="24"/>
      <c r="AA1016" s="24"/>
      <c r="AB1016" s="24"/>
      <c r="AC1016" s="24"/>
    </row>
    <row r="1017" spans="1:29" s="169" customFormat="1">
      <c r="A1017" s="24"/>
      <c r="B1017" s="24"/>
      <c r="C1017" s="57"/>
      <c r="D1017" s="57"/>
      <c r="E1017" s="57"/>
      <c r="F1017" s="57"/>
      <c r="G1017" s="57"/>
      <c r="H1017" s="57"/>
      <c r="I1017" s="57"/>
      <c r="J1017" s="57"/>
      <c r="K1017" s="57"/>
      <c r="L1017" s="57"/>
      <c r="M1017" s="57"/>
      <c r="N1017" s="57"/>
      <c r="O1017" s="57"/>
      <c r="P1017" s="57"/>
      <c r="Q1017" s="57"/>
      <c r="R1017" s="57"/>
      <c r="S1017" s="57"/>
      <c r="T1017" s="57"/>
      <c r="U1017" s="77"/>
      <c r="V1017" s="24"/>
      <c r="Y1017" s="24"/>
      <c r="Z1017" s="24"/>
      <c r="AA1017" s="24"/>
      <c r="AB1017" s="24"/>
      <c r="AC1017" s="24"/>
    </row>
    <row r="1018" spans="1:29" s="169" customFormat="1">
      <c r="A1018" s="24"/>
      <c r="B1018" s="24"/>
      <c r="C1018" s="57"/>
      <c r="D1018" s="57"/>
      <c r="E1018" s="57"/>
      <c r="F1018" s="57"/>
      <c r="G1018" s="57"/>
      <c r="H1018" s="57"/>
      <c r="I1018" s="57"/>
      <c r="J1018" s="57"/>
      <c r="K1018" s="57"/>
      <c r="L1018" s="57"/>
      <c r="M1018" s="57"/>
      <c r="N1018" s="57"/>
      <c r="O1018" s="57"/>
      <c r="P1018" s="57"/>
      <c r="Q1018" s="57"/>
      <c r="R1018" s="57"/>
      <c r="S1018" s="57"/>
      <c r="T1018" s="57"/>
      <c r="U1018" s="77"/>
      <c r="V1018" s="24"/>
      <c r="Y1018" s="24"/>
      <c r="Z1018" s="24"/>
      <c r="AA1018" s="24"/>
      <c r="AB1018" s="24"/>
      <c r="AC1018" s="24"/>
    </row>
    <row r="1019" spans="1:29" s="169" customFormat="1">
      <c r="A1019" s="24"/>
      <c r="B1019" s="24"/>
      <c r="C1019" s="57"/>
      <c r="D1019" s="57"/>
      <c r="E1019" s="57"/>
      <c r="F1019" s="57"/>
      <c r="G1019" s="57"/>
      <c r="H1019" s="57"/>
      <c r="I1019" s="57"/>
      <c r="J1019" s="57"/>
      <c r="K1019" s="57"/>
      <c r="L1019" s="57"/>
      <c r="M1019" s="57"/>
      <c r="N1019" s="57"/>
      <c r="O1019" s="57"/>
      <c r="P1019" s="57"/>
      <c r="Q1019" s="57"/>
      <c r="R1019" s="57"/>
      <c r="S1019" s="57"/>
      <c r="T1019" s="57"/>
      <c r="U1019" s="77"/>
      <c r="V1019" s="24"/>
      <c r="Y1019" s="24"/>
      <c r="Z1019" s="24"/>
      <c r="AA1019" s="24"/>
      <c r="AB1019" s="24"/>
      <c r="AC1019" s="24"/>
    </row>
    <row r="1020" spans="1:29" s="169" customFormat="1">
      <c r="A1020" s="24"/>
      <c r="B1020" s="24"/>
      <c r="C1020" s="57"/>
      <c r="D1020" s="57"/>
      <c r="E1020" s="57"/>
      <c r="F1020" s="57"/>
      <c r="G1020" s="57"/>
      <c r="H1020" s="57"/>
      <c r="I1020" s="57"/>
      <c r="J1020" s="57"/>
      <c r="K1020" s="57"/>
      <c r="L1020" s="57"/>
      <c r="M1020" s="57"/>
      <c r="N1020" s="57"/>
      <c r="O1020" s="57"/>
      <c r="P1020" s="57"/>
      <c r="Q1020" s="57"/>
      <c r="R1020" s="57"/>
      <c r="S1020" s="57"/>
      <c r="T1020" s="57"/>
      <c r="U1020" s="77"/>
      <c r="V1020" s="24"/>
      <c r="Y1020" s="24"/>
      <c r="Z1020" s="24"/>
      <c r="AA1020" s="24"/>
      <c r="AB1020" s="24"/>
      <c r="AC1020" s="24"/>
    </row>
    <row r="1021" spans="1:29" s="169" customFormat="1">
      <c r="A1021" s="24"/>
      <c r="B1021" s="24"/>
      <c r="C1021" s="57"/>
      <c r="D1021" s="57"/>
      <c r="E1021" s="57"/>
      <c r="F1021" s="57"/>
      <c r="G1021" s="57"/>
      <c r="H1021" s="57"/>
      <c r="I1021" s="57"/>
      <c r="J1021" s="57"/>
      <c r="K1021" s="57"/>
      <c r="L1021" s="57"/>
      <c r="M1021" s="57"/>
      <c r="N1021" s="57"/>
      <c r="O1021" s="57"/>
      <c r="P1021" s="57"/>
      <c r="Q1021" s="57"/>
      <c r="R1021" s="57"/>
      <c r="S1021" s="57"/>
      <c r="T1021" s="57"/>
      <c r="U1021" s="77"/>
      <c r="V1021" s="24"/>
      <c r="Y1021" s="24"/>
      <c r="Z1021" s="24"/>
      <c r="AA1021" s="24"/>
      <c r="AB1021" s="24"/>
      <c r="AC1021" s="24"/>
    </row>
    <row r="1022" spans="1:29" s="169" customFormat="1">
      <c r="A1022" s="24"/>
      <c r="B1022" s="24"/>
      <c r="C1022" s="57"/>
      <c r="D1022" s="57"/>
      <c r="E1022" s="57"/>
      <c r="F1022" s="57"/>
      <c r="G1022" s="57"/>
      <c r="H1022" s="57"/>
      <c r="I1022" s="57"/>
      <c r="J1022" s="57"/>
      <c r="K1022" s="57"/>
      <c r="L1022" s="57"/>
      <c r="M1022" s="57"/>
      <c r="N1022" s="57"/>
      <c r="O1022" s="57"/>
      <c r="P1022" s="57"/>
      <c r="Q1022" s="57"/>
      <c r="R1022" s="57"/>
      <c r="S1022" s="57"/>
      <c r="T1022" s="57"/>
      <c r="U1022" s="77"/>
      <c r="V1022" s="24"/>
      <c r="Y1022" s="24"/>
      <c r="Z1022" s="24"/>
      <c r="AA1022" s="24"/>
      <c r="AB1022" s="24"/>
      <c r="AC1022" s="24"/>
    </row>
    <row r="1023" spans="1:29" s="169" customFormat="1">
      <c r="A1023" s="24"/>
      <c r="B1023" s="24"/>
      <c r="C1023" s="57"/>
      <c r="D1023" s="57"/>
      <c r="E1023" s="57"/>
      <c r="F1023" s="57"/>
      <c r="G1023" s="57"/>
      <c r="H1023" s="57"/>
      <c r="I1023" s="57"/>
      <c r="J1023" s="57"/>
      <c r="K1023" s="57"/>
      <c r="L1023" s="57"/>
      <c r="M1023" s="57"/>
      <c r="N1023" s="57"/>
      <c r="O1023" s="57"/>
      <c r="P1023" s="57"/>
      <c r="Q1023" s="57"/>
      <c r="R1023" s="57"/>
      <c r="S1023" s="57"/>
      <c r="T1023" s="57"/>
      <c r="U1023" s="77"/>
      <c r="V1023" s="24"/>
      <c r="Y1023" s="24"/>
      <c r="Z1023" s="24"/>
      <c r="AA1023" s="24"/>
      <c r="AB1023" s="24"/>
      <c r="AC1023" s="24"/>
    </row>
    <row r="1024" spans="1:29" s="169" customFormat="1">
      <c r="A1024" s="24"/>
      <c r="B1024" s="24"/>
      <c r="C1024" s="57"/>
      <c r="D1024" s="57"/>
      <c r="E1024" s="57"/>
      <c r="F1024" s="57"/>
      <c r="G1024" s="57"/>
      <c r="H1024" s="57"/>
      <c r="I1024" s="57"/>
      <c r="J1024" s="57"/>
      <c r="K1024" s="57"/>
      <c r="L1024" s="57"/>
      <c r="M1024" s="57"/>
      <c r="N1024" s="57"/>
      <c r="O1024" s="57"/>
      <c r="P1024" s="57"/>
      <c r="Q1024" s="57"/>
      <c r="R1024" s="57"/>
      <c r="S1024" s="57"/>
      <c r="T1024" s="57"/>
      <c r="U1024" s="77"/>
      <c r="V1024" s="24"/>
      <c r="Y1024" s="24"/>
      <c r="Z1024" s="24"/>
      <c r="AA1024" s="24"/>
      <c r="AB1024" s="24"/>
      <c r="AC1024" s="24"/>
    </row>
    <row r="1025" spans="1:29" s="169" customFormat="1">
      <c r="A1025" s="24"/>
      <c r="B1025" s="24"/>
      <c r="C1025" s="57"/>
      <c r="D1025" s="57"/>
      <c r="E1025" s="57"/>
      <c r="F1025" s="57"/>
      <c r="G1025" s="57"/>
      <c r="H1025" s="57"/>
      <c r="I1025" s="57"/>
      <c r="J1025" s="57"/>
      <c r="K1025" s="57"/>
      <c r="L1025" s="57"/>
      <c r="M1025" s="57"/>
      <c r="N1025" s="57"/>
      <c r="O1025" s="57"/>
      <c r="P1025" s="57"/>
      <c r="Q1025" s="57"/>
      <c r="R1025" s="57"/>
      <c r="S1025" s="57"/>
      <c r="T1025" s="57"/>
      <c r="U1025" s="77"/>
      <c r="V1025" s="24"/>
      <c r="Y1025" s="24"/>
      <c r="Z1025" s="24"/>
      <c r="AA1025" s="24"/>
      <c r="AB1025" s="24"/>
      <c r="AC1025" s="24"/>
    </row>
    <row r="1026" spans="1:29" s="169" customFormat="1">
      <c r="A1026" s="24"/>
      <c r="B1026" s="24"/>
      <c r="C1026" s="57"/>
      <c r="D1026" s="57"/>
      <c r="E1026" s="57"/>
      <c r="F1026" s="57"/>
      <c r="G1026" s="57"/>
      <c r="H1026" s="57"/>
      <c r="I1026" s="57"/>
      <c r="J1026" s="57"/>
      <c r="K1026" s="57"/>
      <c r="L1026" s="57"/>
      <c r="M1026" s="57"/>
      <c r="N1026" s="57"/>
      <c r="O1026" s="57"/>
      <c r="P1026" s="57"/>
      <c r="Q1026" s="57"/>
      <c r="R1026" s="57"/>
      <c r="S1026" s="57"/>
      <c r="T1026" s="57"/>
      <c r="U1026" s="77"/>
      <c r="V1026" s="24"/>
      <c r="Y1026" s="24"/>
      <c r="Z1026" s="24"/>
      <c r="AA1026" s="24"/>
      <c r="AB1026" s="24"/>
      <c r="AC1026" s="24"/>
    </row>
    <row r="1027" spans="1:29" s="169" customFormat="1">
      <c r="A1027" s="24"/>
      <c r="B1027" s="24"/>
      <c r="C1027" s="57"/>
      <c r="D1027" s="57"/>
      <c r="E1027" s="57"/>
      <c r="F1027" s="57"/>
      <c r="G1027" s="57"/>
      <c r="H1027" s="57"/>
      <c r="I1027" s="57"/>
      <c r="J1027" s="57"/>
      <c r="K1027" s="57"/>
      <c r="L1027" s="57"/>
      <c r="M1027" s="57"/>
      <c r="N1027" s="57"/>
      <c r="O1027" s="57"/>
      <c r="P1027" s="57"/>
      <c r="Q1027" s="57"/>
      <c r="R1027" s="57"/>
      <c r="S1027" s="57"/>
      <c r="T1027" s="57"/>
      <c r="U1027" s="77"/>
      <c r="V1027" s="24"/>
      <c r="Y1027" s="24"/>
      <c r="Z1027" s="24"/>
      <c r="AA1027" s="24"/>
      <c r="AB1027" s="24"/>
      <c r="AC1027" s="24"/>
    </row>
    <row r="1028" spans="1:29" s="169" customFormat="1">
      <c r="A1028" s="24"/>
      <c r="B1028" s="24"/>
      <c r="C1028" s="57"/>
      <c r="D1028" s="57"/>
      <c r="E1028" s="57"/>
      <c r="F1028" s="57"/>
      <c r="G1028" s="57"/>
      <c r="H1028" s="57"/>
      <c r="I1028" s="57"/>
      <c r="J1028" s="57"/>
      <c r="K1028" s="57"/>
      <c r="L1028" s="57"/>
      <c r="M1028" s="57"/>
      <c r="N1028" s="57"/>
      <c r="O1028" s="57"/>
      <c r="P1028" s="57"/>
      <c r="Q1028" s="57"/>
      <c r="R1028" s="57"/>
      <c r="S1028" s="57"/>
      <c r="T1028" s="57"/>
      <c r="U1028" s="77"/>
      <c r="V1028" s="24"/>
      <c r="Y1028" s="24"/>
      <c r="Z1028" s="24"/>
      <c r="AA1028" s="24"/>
      <c r="AB1028" s="24"/>
      <c r="AC1028" s="24"/>
    </row>
    <row r="1029" spans="1:29" s="169" customFormat="1">
      <c r="A1029" s="24"/>
      <c r="B1029" s="24"/>
      <c r="C1029" s="57"/>
      <c r="D1029" s="57"/>
      <c r="E1029" s="57"/>
      <c r="F1029" s="57"/>
      <c r="G1029" s="57"/>
      <c r="H1029" s="57"/>
      <c r="I1029" s="57"/>
      <c r="J1029" s="57"/>
      <c r="K1029" s="57"/>
      <c r="L1029" s="57"/>
      <c r="M1029" s="57"/>
      <c r="N1029" s="57"/>
      <c r="O1029" s="57"/>
      <c r="P1029" s="57"/>
      <c r="Q1029" s="57"/>
      <c r="R1029" s="57"/>
      <c r="S1029" s="57"/>
      <c r="T1029" s="57"/>
      <c r="U1029" s="77"/>
      <c r="V1029" s="24"/>
      <c r="Y1029" s="24"/>
      <c r="Z1029" s="24"/>
      <c r="AA1029" s="24"/>
      <c r="AB1029" s="24"/>
      <c r="AC1029" s="24"/>
    </row>
    <row r="1030" spans="1:29" s="169" customFormat="1">
      <c r="A1030" s="24"/>
      <c r="B1030" s="24"/>
      <c r="C1030" s="57"/>
      <c r="D1030" s="57"/>
      <c r="E1030" s="57"/>
      <c r="F1030" s="57"/>
      <c r="G1030" s="57"/>
      <c r="H1030" s="57"/>
      <c r="I1030" s="57"/>
      <c r="J1030" s="57"/>
      <c r="K1030" s="57"/>
      <c r="L1030" s="57"/>
      <c r="M1030" s="57"/>
      <c r="N1030" s="57"/>
      <c r="O1030" s="57"/>
      <c r="P1030" s="57"/>
      <c r="Q1030" s="57"/>
      <c r="R1030" s="57"/>
      <c r="S1030" s="57"/>
      <c r="T1030" s="57"/>
      <c r="U1030" s="77"/>
      <c r="V1030" s="24"/>
      <c r="Y1030" s="24"/>
      <c r="Z1030" s="24"/>
      <c r="AA1030" s="24"/>
      <c r="AB1030" s="24"/>
      <c r="AC1030" s="24"/>
    </row>
    <row r="1031" spans="1:29" s="169" customFormat="1">
      <c r="A1031" s="24"/>
      <c r="B1031" s="24"/>
      <c r="C1031" s="57"/>
      <c r="D1031" s="57"/>
      <c r="E1031" s="57"/>
      <c r="F1031" s="57"/>
      <c r="G1031" s="57"/>
      <c r="H1031" s="57"/>
      <c r="I1031" s="57"/>
      <c r="J1031" s="57"/>
      <c r="K1031" s="57"/>
      <c r="L1031" s="57"/>
      <c r="M1031" s="57"/>
      <c r="N1031" s="57"/>
      <c r="O1031" s="57"/>
      <c r="P1031" s="57"/>
      <c r="Q1031" s="57"/>
      <c r="R1031" s="57"/>
      <c r="S1031" s="57"/>
      <c r="T1031" s="57"/>
      <c r="U1031" s="77"/>
      <c r="V1031" s="24"/>
      <c r="Y1031" s="24"/>
      <c r="Z1031" s="24"/>
      <c r="AA1031" s="24"/>
      <c r="AB1031" s="24"/>
      <c r="AC1031" s="24"/>
    </row>
    <row r="1032" spans="1:29" s="169" customFormat="1">
      <c r="A1032" s="24"/>
      <c r="B1032" s="24"/>
      <c r="C1032" s="57"/>
      <c r="D1032" s="57"/>
      <c r="E1032" s="57"/>
      <c r="F1032" s="57"/>
      <c r="G1032" s="57"/>
      <c r="H1032" s="57"/>
      <c r="I1032" s="57"/>
      <c r="J1032" s="57"/>
      <c r="K1032" s="57"/>
      <c r="L1032" s="57"/>
      <c r="M1032" s="57"/>
      <c r="N1032" s="57"/>
      <c r="O1032" s="57"/>
      <c r="P1032" s="57"/>
      <c r="Q1032" s="57"/>
      <c r="R1032" s="57"/>
      <c r="S1032" s="57"/>
      <c r="T1032" s="57"/>
      <c r="U1032" s="77"/>
      <c r="V1032" s="24"/>
      <c r="Y1032" s="24"/>
      <c r="Z1032" s="24"/>
      <c r="AA1032" s="24"/>
      <c r="AB1032" s="24"/>
      <c r="AC1032" s="24"/>
    </row>
    <row r="1033" spans="1:29" s="169" customFormat="1">
      <c r="A1033" s="24"/>
      <c r="B1033" s="24"/>
      <c r="C1033" s="57"/>
      <c r="D1033" s="57"/>
      <c r="E1033" s="57"/>
      <c r="F1033" s="57"/>
      <c r="G1033" s="57"/>
      <c r="H1033" s="57"/>
      <c r="I1033" s="57"/>
      <c r="J1033" s="57"/>
      <c r="K1033" s="57"/>
      <c r="L1033" s="57"/>
      <c r="M1033" s="57"/>
      <c r="N1033" s="57"/>
      <c r="O1033" s="57"/>
      <c r="P1033" s="57"/>
      <c r="Q1033" s="57"/>
      <c r="R1033" s="57"/>
      <c r="S1033" s="57"/>
      <c r="T1033" s="57"/>
      <c r="U1033" s="77"/>
      <c r="V1033" s="24"/>
      <c r="Y1033" s="24"/>
      <c r="Z1033" s="24"/>
      <c r="AA1033" s="24"/>
      <c r="AB1033" s="24"/>
      <c r="AC1033" s="24"/>
    </row>
    <row r="1034" spans="1:29" s="169" customFormat="1">
      <c r="A1034" s="24"/>
      <c r="B1034" s="24"/>
      <c r="C1034" s="57"/>
      <c r="D1034" s="57"/>
      <c r="E1034" s="57"/>
      <c r="F1034" s="57"/>
      <c r="G1034" s="57"/>
      <c r="H1034" s="57"/>
      <c r="I1034" s="57"/>
      <c r="J1034" s="57"/>
      <c r="K1034" s="57"/>
      <c r="L1034" s="57"/>
      <c r="M1034" s="57"/>
      <c r="N1034" s="57"/>
      <c r="O1034" s="57"/>
      <c r="P1034" s="57"/>
      <c r="Q1034" s="57"/>
      <c r="R1034" s="57"/>
      <c r="S1034" s="57"/>
      <c r="T1034" s="57"/>
      <c r="U1034" s="77"/>
      <c r="V1034" s="24"/>
      <c r="Y1034" s="24"/>
      <c r="Z1034" s="24"/>
      <c r="AA1034" s="24"/>
      <c r="AB1034" s="24"/>
      <c r="AC1034" s="24"/>
    </row>
    <row r="1035" spans="1:29" s="169" customFormat="1">
      <c r="A1035" s="24"/>
      <c r="B1035" s="24"/>
      <c r="C1035" s="57"/>
      <c r="D1035" s="57"/>
      <c r="E1035" s="57"/>
      <c r="F1035" s="57"/>
      <c r="G1035" s="57"/>
      <c r="H1035" s="57"/>
      <c r="I1035" s="57"/>
      <c r="J1035" s="57"/>
      <c r="K1035" s="57"/>
      <c r="L1035" s="57"/>
      <c r="M1035" s="57"/>
      <c r="N1035" s="57"/>
      <c r="O1035" s="57"/>
      <c r="P1035" s="57"/>
      <c r="Q1035" s="57"/>
      <c r="R1035" s="57"/>
      <c r="S1035" s="57"/>
      <c r="T1035" s="57"/>
      <c r="U1035" s="77"/>
      <c r="V1035" s="24"/>
      <c r="Y1035" s="24"/>
      <c r="Z1035" s="24"/>
      <c r="AA1035" s="24"/>
      <c r="AB1035" s="24"/>
      <c r="AC1035" s="24"/>
    </row>
    <row r="1036" spans="1:29" s="169" customFormat="1">
      <c r="A1036" s="24"/>
      <c r="B1036" s="24"/>
      <c r="C1036" s="57"/>
      <c r="D1036" s="57"/>
      <c r="E1036" s="57"/>
      <c r="F1036" s="57"/>
      <c r="G1036" s="57"/>
      <c r="H1036" s="57"/>
      <c r="I1036" s="57"/>
      <c r="J1036" s="57"/>
      <c r="K1036" s="57"/>
      <c r="L1036" s="57"/>
      <c r="M1036" s="57"/>
      <c r="N1036" s="57"/>
      <c r="O1036" s="57"/>
      <c r="P1036" s="57"/>
      <c r="Q1036" s="57"/>
      <c r="R1036" s="57"/>
      <c r="S1036" s="57"/>
      <c r="T1036" s="57"/>
      <c r="U1036" s="77"/>
      <c r="V1036" s="24"/>
      <c r="Y1036" s="24"/>
      <c r="Z1036" s="24"/>
      <c r="AA1036" s="24"/>
      <c r="AB1036" s="24"/>
      <c r="AC1036" s="24"/>
    </row>
    <row r="1037" spans="1:29" s="169" customFormat="1">
      <c r="A1037" s="24"/>
      <c r="B1037" s="24"/>
      <c r="C1037" s="57"/>
      <c r="D1037" s="57"/>
      <c r="E1037" s="57"/>
      <c r="F1037" s="57"/>
      <c r="G1037" s="57"/>
      <c r="H1037" s="57"/>
      <c r="I1037" s="57"/>
      <c r="J1037" s="57"/>
      <c r="K1037" s="57"/>
      <c r="L1037" s="57"/>
      <c r="M1037" s="57"/>
      <c r="N1037" s="57"/>
      <c r="O1037" s="57"/>
      <c r="P1037" s="57"/>
      <c r="Q1037" s="57"/>
      <c r="R1037" s="57"/>
      <c r="S1037" s="57"/>
      <c r="T1037" s="57"/>
      <c r="U1037" s="77"/>
      <c r="V1037" s="24"/>
      <c r="Y1037" s="24"/>
      <c r="Z1037" s="24"/>
      <c r="AA1037" s="24"/>
      <c r="AB1037" s="24"/>
      <c r="AC1037" s="24"/>
    </row>
    <row r="1038" spans="1:29" s="169" customFormat="1">
      <c r="A1038" s="24"/>
      <c r="B1038" s="24"/>
      <c r="C1038" s="57"/>
      <c r="D1038" s="57"/>
      <c r="E1038" s="57"/>
      <c r="F1038" s="57"/>
      <c r="G1038" s="57"/>
      <c r="H1038" s="57"/>
      <c r="I1038" s="57"/>
      <c r="J1038" s="57"/>
      <c r="K1038" s="57"/>
      <c r="L1038" s="57"/>
      <c r="M1038" s="57"/>
      <c r="N1038" s="57"/>
      <c r="O1038" s="57"/>
      <c r="P1038" s="57"/>
      <c r="Q1038" s="57"/>
      <c r="R1038" s="57"/>
      <c r="S1038" s="57"/>
      <c r="T1038" s="57"/>
      <c r="U1038" s="77"/>
      <c r="V1038" s="24"/>
      <c r="Y1038" s="24"/>
      <c r="Z1038" s="24"/>
      <c r="AA1038" s="24"/>
      <c r="AB1038" s="24"/>
      <c r="AC1038" s="24"/>
    </row>
    <row r="1039" spans="1:29" s="169" customFormat="1">
      <c r="A1039" s="24"/>
      <c r="B1039" s="24"/>
      <c r="C1039" s="57"/>
      <c r="D1039" s="57"/>
      <c r="E1039" s="57"/>
      <c r="F1039" s="57"/>
      <c r="G1039" s="57"/>
      <c r="H1039" s="57"/>
      <c r="I1039" s="57"/>
      <c r="J1039" s="57"/>
      <c r="K1039" s="57"/>
      <c r="L1039" s="57"/>
      <c r="M1039" s="57"/>
      <c r="N1039" s="57"/>
      <c r="O1039" s="57"/>
      <c r="P1039" s="57"/>
      <c r="Q1039" s="57"/>
      <c r="R1039" s="57"/>
      <c r="S1039" s="57"/>
      <c r="T1039" s="57"/>
      <c r="U1039" s="77"/>
      <c r="V1039" s="24"/>
      <c r="Y1039" s="24"/>
      <c r="Z1039" s="24"/>
      <c r="AA1039" s="24"/>
      <c r="AB1039" s="24"/>
      <c r="AC1039" s="24"/>
    </row>
    <row r="1040" spans="1:29" s="169" customFormat="1">
      <c r="A1040" s="24"/>
      <c r="B1040" s="24"/>
      <c r="C1040" s="57"/>
      <c r="D1040" s="57"/>
      <c r="E1040" s="57"/>
      <c r="F1040" s="57"/>
      <c r="G1040" s="57"/>
      <c r="H1040" s="57"/>
      <c r="I1040" s="57"/>
      <c r="J1040" s="57"/>
      <c r="K1040" s="57"/>
      <c r="L1040" s="57"/>
      <c r="M1040" s="57"/>
      <c r="N1040" s="57"/>
      <c r="O1040" s="57"/>
      <c r="P1040" s="57"/>
      <c r="Q1040" s="57"/>
      <c r="R1040" s="57"/>
      <c r="S1040" s="57"/>
      <c r="T1040" s="57"/>
      <c r="U1040" s="77"/>
      <c r="V1040" s="24"/>
      <c r="Y1040" s="24"/>
      <c r="Z1040" s="24"/>
      <c r="AA1040" s="24"/>
      <c r="AB1040" s="24"/>
      <c r="AC1040" s="24"/>
    </row>
    <row r="1041" spans="1:29" s="169" customFormat="1">
      <c r="A1041" s="24"/>
      <c r="B1041" s="24"/>
      <c r="C1041" s="57"/>
      <c r="D1041" s="57"/>
      <c r="E1041" s="57"/>
      <c r="F1041" s="57"/>
      <c r="G1041" s="57"/>
      <c r="H1041" s="57"/>
      <c r="I1041" s="57"/>
      <c r="J1041" s="57"/>
      <c r="K1041" s="57"/>
      <c r="L1041" s="57"/>
      <c r="M1041" s="57"/>
      <c r="N1041" s="57"/>
      <c r="O1041" s="57"/>
      <c r="P1041" s="57"/>
      <c r="Q1041" s="57"/>
      <c r="R1041" s="57"/>
      <c r="S1041" s="57"/>
      <c r="T1041" s="57"/>
      <c r="U1041" s="77"/>
      <c r="V1041" s="24"/>
      <c r="Y1041" s="24"/>
      <c r="Z1041" s="24"/>
      <c r="AA1041" s="24"/>
      <c r="AB1041" s="24"/>
      <c r="AC1041" s="24"/>
    </row>
    <row r="1042" spans="1:29" s="169" customFormat="1">
      <c r="A1042" s="24"/>
      <c r="B1042" s="24"/>
      <c r="C1042" s="57"/>
      <c r="D1042" s="57"/>
      <c r="E1042" s="57"/>
      <c r="F1042" s="57"/>
      <c r="G1042" s="57"/>
      <c r="H1042" s="57"/>
      <c r="I1042" s="57"/>
      <c r="J1042" s="57"/>
      <c r="K1042" s="57"/>
      <c r="L1042" s="57"/>
      <c r="M1042" s="57"/>
      <c r="N1042" s="57"/>
      <c r="O1042" s="57"/>
      <c r="P1042" s="57"/>
      <c r="Q1042" s="57"/>
      <c r="R1042" s="57"/>
      <c r="S1042" s="57"/>
      <c r="T1042" s="57"/>
      <c r="U1042" s="77"/>
      <c r="V1042" s="24"/>
      <c r="Y1042" s="24"/>
      <c r="Z1042" s="24"/>
      <c r="AA1042" s="24"/>
      <c r="AB1042" s="24"/>
      <c r="AC1042" s="24"/>
    </row>
    <row r="1043" spans="1:29" s="169" customFormat="1">
      <c r="A1043" s="24"/>
      <c r="B1043" s="24"/>
      <c r="C1043" s="57"/>
      <c r="D1043" s="57"/>
      <c r="E1043" s="57"/>
      <c r="F1043" s="57"/>
      <c r="G1043" s="57"/>
      <c r="H1043" s="57"/>
      <c r="I1043" s="57"/>
      <c r="J1043" s="57"/>
      <c r="K1043" s="57"/>
      <c r="L1043" s="57"/>
      <c r="M1043" s="57"/>
      <c r="N1043" s="57"/>
      <c r="O1043" s="57"/>
      <c r="P1043" s="57"/>
      <c r="Q1043" s="57"/>
      <c r="R1043" s="57"/>
      <c r="S1043" s="57"/>
      <c r="T1043" s="57"/>
      <c r="U1043" s="77"/>
      <c r="V1043" s="24"/>
      <c r="Y1043" s="24"/>
      <c r="Z1043" s="24"/>
      <c r="AA1043" s="24"/>
      <c r="AB1043" s="24"/>
      <c r="AC1043" s="24"/>
    </row>
    <row r="1044" spans="1:29" s="169" customFormat="1">
      <c r="A1044" s="24"/>
      <c r="B1044" s="24"/>
      <c r="C1044" s="57"/>
      <c r="D1044" s="57"/>
      <c r="E1044" s="57"/>
      <c r="F1044" s="57"/>
      <c r="G1044" s="57"/>
      <c r="H1044" s="57"/>
      <c r="I1044" s="57"/>
      <c r="J1044" s="57"/>
      <c r="K1044" s="57"/>
      <c r="L1044" s="57"/>
      <c r="M1044" s="57"/>
      <c r="N1044" s="57"/>
      <c r="O1044" s="57"/>
      <c r="P1044" s="57"/>
      <c r="Q1044" s="57"/>
      <c r="R1044" s="57"/>
      <c r="S1044" s="57"/>
      <c r="T1044" s="57"/>
      <c r="U1044" s="77"/>
      <c r="V1044" s="24"/>
      <c r="Y1044" s="24"/>
      <c r="Z1044" s="24"/>
      <c r="AA1044" s="24"/>
      <c r="AB1044" s="24"/>
      <c r="AC1044" s="24"/>
    </row>
    <row r="1045" spans="1:29" s="169" customFormat="1">
      <c r="A1045" s="24"/>
      <c r="B1045" s="24"/>
      <c r="C1045" s="57"/>
      <c r="D1045" s="57"/>
      <c r="E1045" s="57"/>
      <c r="F1045" s="57"/>
      <c r="G1045" s="57"/>
      <c r="H1045" s="57"/>
      <c r="I1045" s="57"/>
      <c r="J1045" s="57"/>
      <c r="K1045" s="57"/>
      <c r="L1045" s="57"/>
      <c r="M1045" s="57"/>
      <c r="N1045" s="57"/>
      <c r="O1045" s="57"/>
      <c r="P1045" s="57"/>
      <c r="Q1045" s="57"/>
      <c r="R1045" s="57"/>
      <c r="S1045" s="57"/>
      <c r="T1045" s="57"/>
      <c r="U1045" s="77"/>
      <c r="V1045" s="24"/>
      <c r="Y1045" s="24"/>
      <c r="Z1045" s="24"/>
      <c r="AA1045" s="24"/>
      <c r="AB1045" s="24"/>
      <c r="AC1045" s="24"/>
    </row>
    <row r="1046" spans="1:29" s="169" customFormat="1">
      <c r="A1046" s="24"/>
      <c r="B1046" s="24"/>
      <c r="C1046" s="57"/>
      <c r="D1046" s="57"/>
      <c r="E1046" s="57"/>
      <c r="F1046" s="57"/>
      <c r="G1046" s="57"/>
      <c r="H1046" s="57"/>
      <c r="I1046" s="57"/>
      <c r="J1046" s="57"/>
      <c r="K1046" s="57"/>
      <c r="L1046" s="57"/>
      <c r="M1046" s="57"/>
      <c r="N1046" s="57"/>
      <c r="O1046" s="57"/>
      <c r="P1046" s="57"/>
      <c r="Q1046" s="57"/>
      <c r="R1046" s="57"/>
      <c r="S1046" s="57"/>
      <c r="T1046" s="57"/>
      <c r="U1046" s="77"/>
      <c r="V1046" s="24"/>
      <c r="Y1046" s="24"/>
      <c r="Z1046" s="24"/>
      <c r="AA1046" s="24"/>
      <c r="AB1046" s="24"/>
      <c r="AC1046" s="24"/>
    </row>
    <row r="1047" spans="1:29" s="169" customFormat="1">
      <c r="A1047" s="24"/>
      <c r="B1047" s="24"/>
      <c r="C1047" s="57"/>
      <c r="D1047" s="57"/>
      <c r="E1047" s="57"/>
      <c r="F1047" s="57"/>
      <c r="G1047" s="57"/>
      <c r="H1047" s="57"/>
      <c r="I1047" s="57"/>
      <c r="J1047" s="57"/>
      <c r="K1047" s="57"/>
      <c r="L1047" s="57"/>
      <c r="M1047" s="57"/>
      <c r="N1047" s="57"/>
      <c r="O1047" s="57"/>
      <c r="P1047" s="57"/>
      <c r="Q1047" s="57"/>
      <c r="R1047" s="57"/>
      <c r="S1047" s="57"/>
      <c r="T1047" s="57"/>
      <c r="U1047" s="77"/>
      <c r="V1047" s="24"/>
      <c r="Y1047" s="24"/>
      <c r="Z1047" s="24"/>
      <c r="AA1047" s="24"/>
      <c r="AB1047" s="24"/>
      <c r="AC1047" s="24"/>
    </row>
    <row r="1048" spans="1:29" s="169" customFormat="1">
      <c r="A1048" s="24"/>
      <c r="B1048" s="24"/>
      <c r="C1048" s="57"/>
      <c r="D1048" s="57"/>
      <c r="E1048" s="57"/>
      <c r="F1048" s="57"/>
      <c r="G1048" s="57"/>
      <c r="H1048" s="57"/>
      <c r="I1048" s="57"/>
      <c r="J1048" s="57"/>
      <c r="K1048" s="57"/>
      <c r="L1048" s="57"/>
      <c r="M1048" s="57"/>
      <c r="N1048" s="57"/>
      <c r="O1048" s="57"/>
      <c r="P1048" s="57"/>
      <c r="Q1048" s="57"/>
      <c r="R1048" s="57"/>
      <c r="S1048" s="57"/>
      <c r="T1048" s="57"/>
      <c r="U1048" s="77"/>
      <c r="V1048" s="24"/>
      <c r="Y1048" s="24"/>
      <c r="Z1048" s="24"/>
      <c r="AA1048" s="24"/>
      <c r="AB1048" s="24"/>
      <c r="AC1048" s="24"/>
    </row>
    <row r="1049" spans="1:29" s="169" customFormat="1">
      <c r="A1049" s="24"/>
      <c r="B1049" s="24"/>
      <c r="C1049" s="57"/>
      <c r="D1049" s="57"/>
      <c r="E1049" s="57"/>
      <c r="F1049" s="57"/>
      <c r="G1049" s="57"/>
      <c r="H1049" s="57"/>
      <c r="I1049" s="57"/>
      <c r="J1049" s="57"/>
      <c r="K1049" s="57"/>
      <c r="L1049" s="57"/>
      <c r="M1049" s="57"/>
      <c r="N1049" s="57"/>
      <c r="O1049" s="57"/>
      <c r="P1049" s="57"/>
      <c r="Q1049" s="57"/>
      <c r="R1049" s="57"/>
      <c r="S1049" s="57"/>
      <c r="T1049" s="57"/>
      <c r="U1049" s="77"/>
      <c r="V1049" s="24"/>
      <c r="Y1049" s="24"/>
      <c r="Z1049" s="24"/>
      <c r="AA1049" s="24"/>
      <c r="AB1049" s="24"/>
      <c r="AC1049" s="24"/>
    </row>
    <row r="1050" spans="1:29" s="169" customFormat="1">
      <c r="A1050" s="24"/>
      <c r="B1050" s="24"/>
      <c r="C1050" s="57"/>
      <c r="D1050" s="57"/>
      <c r="E1050" s="57"/>
      <c r="F1050" s="57"/>
      <c r="G1050" s="57"/>
      <c r="H1050" s="57"/>
      <c r="I1050" s="57"/>
      <c r="J1050" s="57"/>
      <c r="K1050" s="57"/>
      <c r="L1050" s="57"/>
      <c r="M1050" s="57"/>
      <c r="N1050" s="57"/>
      <c r="O1050" s="57"/>
      <c r="P1050" s="57"/>
      <c r="Q1050" s="57"/>
      <c r="R1050" s="57"/>
      <c r="S1050" s="57"/>
      <c r="T1050" s="57"/>
      <c r="U1050" s="77"/>
      <c r="V1050" s="24"/>
      <c r="Y1050" s="24"/>
      <c r="Z1050" s="24"/>
      <c r="AA1050" s="24"/>
      <c r="AB1050" s="24"/>
      <c r="AC1050" s="24"/>
    </row>
    <row r="1051" spans="1:29" s="169" customFormat="1">
      <c r="A1051" s="24"/>
      <c r="B1051" s="24"/>
      <c r="C1051" s="57"/>
      <c r="D1051" s="57"/>
      <c r="E1051" s="57"/>
      <c r="F1051" s="57"/>
      <c r="G1051" s="57"/>
      <c r="H1051" s="57"/>
      <c r="I1051" s="57"/>
      <c r="J1051" s="57"/>
      <c r="K1051" s="57"/>
      <c r="L1051" s="57"/>
      <c r="M1051" s="57"/>
      <c r="N1051" s="57"/>
      <c r="O1051" s="57"/>
      <c r="P1051" s="57"/>
      <c r="Q1051" s="57"/>
      <c r="R1051" s="57"/>
      <c r="S1051" s="57"/>
      <c r="T1051" s="57"/>
      <c r="U1051" s="77"/>
      <c r="V1051" s="24"/>
      <c r="Y1051" s="24"/>
      <c r="Z1051" s="24"/>
      <c r="AA1051" s="24"/>
      <c r="AB1051" s="24"/>
      <c r="AC1051" s="24"/>
    </row>
    <row r="1052" spans="1:29" s="169" customFormat="1">
      <c r="A1052" s="24"/>
      <c r="B1052" s="24"/>
      <c r="C1052" s="57"/>
      <c r="D1052" s="57"/>
      <c r="E1052" s="57"/>
      <c r="F1052" s="57"/>
      <c r="G1052" s="57"/>
      <c r="H1052" s="57"/>
      <c r="I1052" s="57"/>
      <c r="J1052" s="57"/>
      <c r="K1052" s="57"/>
      <c r="L1052" s="57"/>
      <c r="M1052" s="57"/>
      <c r="N1052" s="57"/>
      <c r="O1052" s="57"/>
      <c r="P1052" s="57"/>
      <c r="Q1052" s="57"/>
      <c r="R1052" s="57"/>
      <c r="S1052" s="57"/>
      <c r="T1052" s="57"/>
      <c r="U1052" s="77"/>
      <c r="V1052" s="24"/>
      <c r="Y1052" s="24"/>
      <c r="Z1052" s="24"/>
      <c r="AA1052" s="24"/>
      <c r="AB1052" s="24"/>
      <c r="AC1052" s="24"/>
    </row>
    <row r="1053" spans="1:29" s="169" customFormat="1">
      <c r="A1053" s="24"/>
      <c r="B1053" s="24"/>
      <c r="C1053" s="57"/>
      <c r="D1053" s="57"/>
      <c r="E1053" s="57"/>
      <c r="F1053" s="57"/>
      <c r="G1053" s="57"/>
      <c r="H1053" s="57"/>
      <c r="I1053" s="57"/>
      <c r="J1053" s="57"/>
      <c r="K1053" s="57"/>
      <c r="L1053" s="57"/>
      <c r="M1053" s="57"/>
      <c r="N1053" s="57"/>
      <c r="O1053" s="57"/>
      <c r="P1053" s="57"/>
      <c r="Q1053" s="57"/>
      <c r="R1053" s="57"/>
      <c r="S1053" s="57"/>
      <c r="T1053" s="57"/>
      <c r="U1053" s="77"/>
      <c r="V1053" s="24"/>
      <c r="Y1053" s="24"/>
      <c r="Z1053" s="24"/>
      <c r="AA1053" s="24"/>
      <c r="AB1053" s="24"/>
      <c r="AC1053" s="24"/>
    </row>
    <row r="1054" spans="1:29" s="169" customFormat="1">
      <c r="A1054" s="24"/>
      <c r="B1054" s="24"/>
      <c r="C1054" s="57"/>
      <c r="D1054" s="57"/>
      <c r="E1054" s="57"/>
      <c r="F1054" s="57"/>
      <c r="G1054" s="57"/>
      <c r="H1054" s="57"/>
      <c r="I1054" s="57"/>
      <c r="J1054" s="57"/>
      <c r="K1054" s="57"/>
      <c r="L1054" s="57"/>
      <c r="M1054" s="57"/>
      <c r="N1054" s="57"/>
      <c r="O1054" s="57"/>
      <c r="P1054" s="57"/>
      <c r="Q1054" s="57"/>
      <c r="R1054" s="57"/>
      <c r="S1054" s="57"/>
      <c r="T1054" s="57"/>
      <c r="U1054" s="77"/>
      <c r="V1054" s="24"/>
      <c r="Y1054" s="24"/>
      <c r="Z1054" s="24"/>
      <c r="AA1054" s="24"/>
      <c r="AB1054" s="24"/>
      <c r="AC1054" s="24"/>
    </row>
    <row r="1055" spans="1:29" s="169" customFormat="1">
      <c r="A1055" s="24"/>
      <c r="B1055" s="24"/>
      <c r="C1055" s="57"/>
      <c r="D1055" s="57"/>
      <c r="E1055" s="57"/>
      <c r="F1055" s="57"/>
      <c r="G1055" s="57"/>
      <c r="H1055" s="57"/>
      <c r="I1055" s="57"/>
      <c r="J1055" s="57"/>
      <c r="K1055" s="57"/>
      <c r="L1055" s="57"/>
      <c r="M1055" s="57"/>
      <c r="N1055" s="57"/>
      <c r="O1055" s="57"/>
      <c r="P1055" s="57"/>
      <c r="Q1055" s="57"/>
      <c r="R1055" s="57"/>
      <c r="S1055" s="57"/>
      <c r="T1055" s="57"/>
      <c r="U1055" s="77"/>
      <c r="V1055" s="24"/>
      <c r="Y1055" s="24"/>
      <c r="Z1055" s="24"/>
      <c r="AA1055" s="24"/>
      <c r="AB1055" s="24"/>
      <c r="AC1055" s="24"/>
    </row>
    <row r="1056" spans="1:29" s="169" customFormat="1">
      <c r="A1056" s="24"/>
      <c r="B1056" s="24"/>
      <c r="C1056" s="57"/>
      <c r="D1056" s="57"/>
      <c r="E1056" s="57"/>
      <c r="F1056" s="57"/>
      <c r="G1056" s="57"/>
      <c r="H1056" s="57"/>
      <c r="I1056" s="57"/>
      <c r="J1056" s="57"/>
      <c r="K1056" s="57"/>
      <c r="L1056" s="57"/>
      <c r="M1056" s="57"/>
      <c r="N1056" s="57"/>
      <c r="O1056" s="57"/>
      <c r="P1056" s="57"/>
      <c r="Q1056" s="57"/>
      <c r="R1056" s="57"/>
      <c r="S1056" s="57"/>
      <c r="T1056" s="57"/>
      <c r="U1056" s="77"/>
      <c r="V1056" s="24"/>
      <c r="Y1056" s="24"/>
      <c r="Z1056" s="24"/>
      <c r="AA1056" s="24"/>
      <c r="AB1056" s="24"/>
      <c r="AC1056" s="24"/>
    </row>
    <row r="1057" spans="1:29" s="169" customFormat="1">
      <c r="A1057" s="24"/>
      <c r="B1057" s="24"/>
      <c r="C1057" s="57"/>
      <c r="D1057" s="57"/>
      <c r="E1057" s="57"/>
      <c r="F1057" s="57"/>
      <c r="G1057" s="57"/>
      <c r="H1057" s="57"/>
      <c r="I1057" s="57"/>
      <c r="J1057" s="57"/>
      <c r="K1057" s="57"/>
      <c r="L1057" s="57"/>
      <c r="M1057" s="57"/>
      <c r="N1057" s="57"/>
      <c r="O1057" s="57"/>
      <c r="P1057" s="57"/>
      <c r="Q1057" s="57"/>
      <c r="R1057" s="57"/>
      <c r="S1057" s="57"/>
      <c r="T1057" s="57"/>
      <c r="U1057" s="77"/>
      <c r="V1057" s="24"/>
      <c r="Y1057" s="24"/>
      <c r="Z1057" s="24"/>
      <c r="AA1057" s="24"/>
      <c r="AB1057" s="24"/>
      <c r="AC1057" s="24"/>
    </row>
    <row r="1058" spans="1:29" s="169" customFormat="1">
      <c r="A1058" s="24"/>
      <c r="B1058" s="24"/>
      <c r="C1058" s="57"/>
      <c r="D1058" s="57"/>
      <c r="E1058" s="57"/>
      <c r="F1058" s="57"/>
      <c r="G1058" s="57"/>
      <c r="H1058" s="57"/>
      <c r="I1058" s="57"/>
      <c r="J1058" s="57"/>
      <c r="K1058" s="57"/>
      <c r="L1058" s="57"/>
      <c r="M1058" s="57"/>
      <c r="N1058" s="57"/>
      <c r="O1058" s="57"/>
      <c r="P1058" s="57"/>
      <c r="Q1058" s="57"/>
      <c r="R1058" s="57"/>
      <c r="S1058" s="57"/>
      <c r="T1058" s="57"/>
      <c r="U1058" s="77"/>
      <c r="V1058" s="24"/>
      <c r="Y1058" s="24"/>
      <c r="Z1058" s="24"/>
      <c r="AA1058" s="24"/>
      <c r="AB1058" s="24"/>
      <c r="AC1058" s="24"/>
    </row>
    <row r="1059" spans="1:29" s="169" customFormat="1">
      <c r="A1059" s="24"/>
      <c r="B1059" s="24"/>
      <c r="C1059" s="57"/>
      <c r="D1059" s="57"/>
      <c r="E1059" s="57"/>
      <c r="F1059" s="57"/>
      <c r="G1059" s="57"/>
      <c r="H1059" s="57"/>
      <c r="I1059" s="57"/>
      <c r="J1059" s="57"/>
      <c r="K1059" s="57"/>
      <c r="L1059" s="57"/>
      <c r="M1059" s="57"/>
      <c r="N1059" s="57"/>
      <c r="O1059" s="57"/>
      <c r="P1059" s="57"/>
      <c r="Q1059" s="57"/>
      <c r="R1059" s="57"/>
      <c r="S1059" s="57"/>
      <c r="T1059" s="57"/>
      <c r="U1059" s="77"/>
      <c r="V1059" s="24"/>
      <c r="Y1059" s="24"/>
      <c r="Z1059" s="24"/>
      <c r="AA1059" s="24"/>
      <c r="AB1059" s="24"/>
      <c r="AC1059" s="24"/>
    </row>
    <row r="1060" spans="1:29" s="169" customFormat="1">
      <c r="A1060" s="24"/>
      <c r="B1060" s="24"/>
      <c r="C1060" s="57"/>
      <c r="D1060" s="57"/>
      <c r="E1060" s="57"/>
      <c r="F1060" s="57"/>
      <c r="G1060" s="57"/>
      <c r="H1060" s="57"/>
      <c r="I1060" s="57"/>
      <c r="J1060" s="57"/>
      <c r="K1060" s="57"/>
      <c r="L1060" s="57"/>
      <c r="M1060" s="57"/>
      <c r="N1060" s="57"/>
      <c r="O1060" s="57"/>
      <c r="P1060" s="57"/>
      <c r="Q1060" s="57"/>
      <c r="R1060" s="57"/>
      <c r="S1060" s="57"/>
      <c r="T1060" s="57"/>
      <c r="U1060" s="77"/>
      <c r="V1060" s="24"/>
      <c r="Y1060" s="24"/>
      <c r="Z1060" s="24"/>
      <c r="AA1060" s="24"/>
      <c r="AB1060" s="24"/>
      <c r="AC1060" s="24"/>
    </row>
    <row r="1061" spans="1:29" s="169" customFormat="1">
      <c r="A1061" s="24"/>
      <c r="B1061" s="24"/>
      <c r="C1061" s="57"/>
      <c r="D1061" s="57"/>
      <c r="E1061" s="57"/>
      <c r="F1061" s="57"/>
      <c r="G1061" s="57"/>
      <c r="H1061" s="57"/>
      <c r="I1061" s="57"/>
      <c r="J1061" s="57"/>
      <c r="K1061" s="57"/>
      <c r="L1061" s="57"/>
      <c r="M1061" s="57"/>
      <c r="N1061" s="57"/>
      <c r="O1061" s="57"/>
      <c r="P1061" s="57"/>
      <c r="Q1061" s="57"/>
      <c r="R1061" s="57"/>
      <c r="S1061" s="57"/>
      <c r="T1061" s="57"/>
      <c r="U1061" s="77"/>
      <c r="V1061" s="24"/>
      <c r="Y1061" s="24"/>
      <c r="Z1061" s="24"/>
      <c r="AA1061" s="24"/>
      <c r="AB1061" s="24"/>
      <c r="AC1061" s="24"/>
    </row>
    <row r="1062" spans="1:29" s="169" customFormat="1">
      <c r="A1062" s="24"/>
      <c r="B1062" s="24"/>
      <c r="C1062" s="57"/>
      <c r="D1062" s="57"/>
      <c r="E1062" s="57"/>
      <c r="F1062" s="57"/>
      <c r="G1062" s="57"/>
      <c r="H1062" s="57"/>
      <c r="I1062" s="57"/>
      <c r="J1062" s="57"/>
      <c r="K1062" s="57"/>
      <c r="L1062" s="57"/>
      <c r="M1062" s="57"/>
      <c r="N1062" s="57"/>
      <c r="O1062" s="57"/>
      <c r="P1062" s="57"/>
      <c r="Q1062" s="57"/>
      <c r="R1062" s="57"/>
      <c r="S1062" s="57"/>
      <c r="T1062" s="57"/>
      <c r="U1062" s="77"/>
      <c r="V1062" s="24"/>
      <c r="Y1062" s="24"/>
      <c r="Z1062" s="24"/>
      <c r="AA1062" s="24"/>
      <c r="AB1062" s="24"/>
      <c r="AC1062" s="24"/>
    </row>
    <row r="1063" spans="1:29" s="169" customFormat="1">
      <c r="A1063" s="24"/>
      <c r="B1063" s="24"/>
      <c r="C1063" s="57"/>
      <c r="D1063" s="57"/>
      <c r="E1063" s="57"/>
      <c r="F1063" s="57"/>
      <c r="G1063" s="57"/>
      <c r="H1063" s="57"/>
      <c r="I1063" s="57"/>
      <c r="J1063" s="57"/>
      <c r="K1063" s="57"/>
      <c r="L1063" s="57"/>
      <c r="M1063" s="57"/>
      <c r="N1063" s="57"/>
      <c r="O1063" s="57"/>
      <c r="P1063" s="57"/>
      <c r="Q1063" s="57"/>
      <c r="R1063" s="57"/>
      <c r="S1063" s="57"/>
      <c r="T1063" s="57"/>
      <c r="U1063" s="77"/>
      <c r="V1063" s="24"/>
      <c r="Y1063" s="24"/>
      <c r="Z1063" s="24"/>
      <c r="AA1063" s="24"/>
      <c r="AB1063" s="24"/>
      <c r="AC1063" s="24"/>
    </row>
    <row r="1064" spans="1:29" s="169" customFormat="1">
      <c r="A1064" s="24"/>
      <c r="B1064" s="24"/>
      <c r="C1064" s="57"/>
      <c r="D1064" s="57"/>
      <c r="E1064" s="57"/>
      <c r="F1064" s="57"/>
      <c r="G1064" s="57"/>
      <c r="H1064" s="57"/>
      <c r="I1064" s="57"/>
      <c r="J1064" s="57"/>
      <c r="K1064" s="57"/>
      <c r="L1064" s="57"/>
      <c r="M1064" s="57"/>
      <c r="N1064" s="57"/>
      <c r="O1064" s="57"/>
      <c r="P1064" s="57"/>
      <c r="Q1064" s="57"/>
      <c r="R1064" s="57"/>
      <c r="S1064" s="57"/>
      <c r="T1064" s="57"/>
      <c r="U1064" s="77"/>
      <c r="V1064" s="24"/>
      <c r="Y1064" s="24"/>
      <c r="Z1064" s="24"/>
      <c r="AA1064" s="24"/>
      <c r="AB1064" s="24"/>
      <c r="AC1064" s="24"/>
    </row>
    <row r="1065" spans="1:29" s="169" customFormat="1">
      <c r="A1065" s="24"/>
      <c r="B1065" s="24"/>
      <c r="C1065" s="57"/>
      <c r="D1065" s="57"/>
      <c r="E1065" s="57"/>
      <c r="F1065" s="57"/>
      <c r="G1065" s="57"/>
      <c r="H1065" s="57"/>
      <c r="I1065" s="57"/>
      <c r="J1065" s="57"/>
      <c r="K1065" s="57"/>
      <c r="L1065" s="57"/>
      <c r="M1065" s="57"/>
      <c r="N1065" s="57"/>
      <c r="O1065" s="57"/>
      <c r="P1065" s="57"/>
      <c r="Q1065" s="57"/>
      <c r="R1065" s="57"/>
      <c r="S1065" s="57"/>
      <c r="T1065" s="57"/>
      <c r="U1065" s="77"/>
      <c r="V1065" s="24"/>
      <c r="Y1065" s="24"/>
      <c r="Z1065" s="24"/>
      <c r="AA1065" s="24"/>
      <c r="AB1065" s="24"/>
      <c r="AC1065" s="24"/>
    </row>
    <row r="1066" spans="1:29" s="169" customFormat="1">
      <c r="A1066" s="24"/>
      <c r="B1066" s="24"/>
      <c r="C1066" s="57"/>
      <c r="D1066" s="57"/>
      <c r="E1066" s="57"/>
      <c r="F1066" s="57"/>
      <c r="G1066" s="57"/>
      <c r="H1066" s="57"/>
      <c r="I1066" s="57"/>
      <c r="J1066" s="57"/>
      <c r="K1066" s="57"/>
      <c r="L1066" s="57"/>
      <c r="M1066" s="57"/>
      <c r="N1066" s="57"/>
      <c r="O1066" s="57"/>
      <c r="P1066" s="57"/>
      <c r="Q1066" s="57"/>
      <c r="R1066" s="57"/>
      <c r="S1066" s="57"/>
      <c r="T1066" s="57"/>
      <c r="U1066" s="77"/>
      <c r="V1066" s="24"/>
      <c r="Y1066" s="24"/>
      <c r="Z1066" s="24"/>
      <c r="AA1066" s="24"/>
      <c r="AB1066" s="24"/>
      <c r="AC1066" s="24"/>
    </row>
    <row r="1067" spans="1:29" s="169" customFormat="1">
      <c r="A1067" s="24"/>
      <c r="B1067" s="24"/>
      <c r="C1067" s="57"/>
      <c r="D1067" s="57"/>
      <c r="E1067" s="57"/>
      <c r="F1067" s="57"/>
      <c r="G1067" s="57"/>
      <c r="H1067" s="57"/>
      <c r="I1067" s="57"/>
      <c r="J1067" s="57"/>
      <c r="K1067" s="57"/>
      <c r="L1067" s="57"/>
      <c r="M1067" s="57"/>
      <c r="N1067" s="57"/>
      <c r="O1067" s="57"/>
      <c r="P1067" s="57"/>
      <c r="Q1067" s="57"/>
      <c r="R1067" s="57"/>
      <c r="S1067" s="57"/>
      <c r="T1067" s="57"/>
      <c r="U1067" s="77"/>
      <c r="V1067" s="24"/>
      <c r="Y1067" s="24"/>
      <c r="Z1067" s="24"/>
      <c r="AA1067" s="24"/>
      <c r="AB1067" s="24"/>
      <c r="AC1067" s="24"/>
    </row>
    <row r="1068" spans="1:29" s="169" customFormat="1">
      <c r="A1068" s="24"/>
      <c r="B1068" s="24"/>
      <c r="C1068" s="57"/>
      <c r="D1068" s="57"/>
      <c r="E1068" s="57"/>
      <c r="F1068" s="57"/>
      <c r="G1068" s="57"/>
      <c r="H1068" s="57"/>
      <c r="I1068" s="57"/>
      <c r="J1068" s="57"/>
      <c r="K1068" s="57"/>
      <c r="L1068" s="57"/>
      <c r="M1068" s="57"/>
      <c r="N1068" s="57"/>
      <c r="O1068" s="57"/>
      <c r="P1068" s="57"/>
      <c r="Q1068" s="57"/>
      <c r="R1068" s="57"/>
      <c r="S1068" s="57"/>
      <c r="T1068" s="57"/>
      <c r="U1068" s="77"/>
      <c r="V1068" s="24"/>
      <c r="Y1068" s="24"/>
      <c r="Z1068" s="24"/>
      <c r="AA1068" s="24"/>
      <c r="AB1068" s="24"/>
      <c r="AC1068" s="24"/>
    </row>
    <row r="1069" spans="1:29" s="169" customFormat="1">
      <c r="A1069" s="24"/>
      <c r="B1069" s="24"/>
      <c r="C1069" s="57"/>
      <c r="D1069" s="57"/>
      <c r="E1069" s="57"/>
      <c r="F1069" s="57"/>
      <c r="G1069" s="57"/>
      <c r="H1069" s="57"/>
      <c r="I1069" s="57"/>
      <c r="J1069" s="57"/>
      <c r="K1069" s="57"/>
      <c r="L1069" s="57"/>
      <c r="M1069" s="57"/>
      <c r="N1069" s="57"/>
      <c r="O1069" s="57"/>
      <c r="P1069" s="57"/>
      <c r="Q1069" s="57"/>
      <c r="R1069" s="57"/>
      <c r="S1069" s="57"/>
      <c r="T1069" s="57"/>
      <c r="U1069" s="77"/>
      <c r="V1069" s="24"/>
      <c r="Y1069" s="24"/>
      <c r="Z1069" s="24"/>
      <c r="AA1069" s="24"/>
      <c r="AB1069" s="24"/>
      <c r="AC1069" s="24"/>
    </row>
    <row r="1070" spans="1:29" s="169" customFormat="1">
      <c r="A1070" s="24"/>
      <c r="B1070" s="24"/>
      <c r="C1070" s="57"/>
      <c r="D1070" s="57"/>
      <c r="E1070" s="57"/>
      <c r="F1070" s="57"/>
      <c r="G1070" s="57"/>
      <c r="H1070" s="57"/>
      <c r="I1070" s="57"/>
      <c r="J1070" s="57"/>
      <c r="K1070" s="57"/>
      <c r="L1070" s="57"/>
      <c r="M1070" s="57"/>
      <c r="N1070" s="57"/>
      <c r="O1070" s="57"/>
      <c r="P1070" s="57"/>
      <c r="Q1070" s="57"/>
      <c r="R1070" s="57"/>
      <c r="S1070" s="57"/>
      <c r="T1070" s="57"/>
      <c r="U1070" s="77"/>
      <c r="V1070" s="24"/>
      <c r="Y1070" s="24"/>
      <c r="Z1070" s="24"/>
      <c r="AA1070" s="24"/>
      <c r="AB1070" s="24"/>
      <c r="AC1070" s="24"/>
    </row>
    <row r="1071" spans="1:29" s="169" customFormat="1">
      <c r="A1071" s="24"/>
      <c r="B1071" s="24"/>
      <c r="C1071" s="57"/>
      <c r="D1071" s="57"/>
      <c r="E1071" s="57"/>
      <c r="F1071" s="57"/>
      <c r="G1071" s="57"/>
      <c r="H1071" s="57"/>
      <c r="I1071" s="57"/>
      <c r="J1071" s="57"/>
      <c r="K1071" s="57"/>
      <c r="L1071" s="57"/>
      <c r="M1071" s="57"/>
      <c r="N1071" s="57"/>
      <c r="O1071" s="57"/>
      <c r="P1071" s="57"/>
      <c r="Q1071" s="57"/>
      <c r="R1071" s="57"/>
      <c r="S1071" s="57"/>
      <c r="T1071" s="57"/>
      <c r="U1071" s="77"/>
      <c r="V1071" s="24"/>
      <c r="Y1071" s="24"/>
      <c r="Z1071" s="24"/>
      <c r="AA1071" s="24"/>
      <c r="AB1071" s="24"/>
      <c r="AC1071" s="24"/>
    </row>
    <row r="1072" spans="1:29" s="169" customFormat="1">
      <c r="A1072" s="24"/>
      <c r="B1072" s="24"/>
      <c r="C1072" s="57"/>
      <c r="D1072" s="57"/>
      <c r="E1072" s="57"/>
      <c r="F1072" s="57"/>
      <c r="G1072" s="57"/>
      <c r="H1072" s="57"/>
      <c r="I1072" s="57"/>
      <c r="J1072" s="57"/>
      <c r="K1072" s="57"/>
      <c r="L1072" s="57"/>
      <c r="M1072" s="57"/>
      <c r="N1072" s="57"/>
      <c r="O1072" s="57"/>
      <c r="P1072" s="57"/>
      <c r="Q1072" s="57"/>
      <c r="R1072" s="57"/>
      <c r="S1072" s="57"/>
      <c r="T1072" s="57"/>
      <c r="U1072" s="77"/>
      <c r="V1072" s="24"/>
      <c r="Y1072" s="24"/>
      <c r="Z1072" s="24"/>
      <c r="AA1072" s="24"/>
      <c r="AB1072" s="24"/>
      <c r="AC1072" s="24"/>
    </row>
    <row r="1073" spans="1:29" s="169" customFormat="1">
      <c r="A1073" s="24"/>
      <c r="B1073" s="24"/>
      <c r="C1073" s="57"/>
      <c r="D1073" s="57"/>
      <c r="E1073" s="57"/>
      <c r="F1073" s="57"/>
      <c r="G1073" s="57"/>
      <c r="H1073" s="57"/>
      <c r="I1073" s="57"/>
      <c r="J1073" s="57"/>
      <c r="K1073" s="57"/>
      <c r="L1073" s="57"/>
      <c r="M1073" s="57"/>
      <c r="N1073" s="57"/>
      <c r="O1073" s="57"/>
      <c r="P1073" s="57"/>
      <c r="Q1073" s="57"/>
      <c r="R1073" s="57"/>
      <c r="S1073" s="57"/>
      <c r="T1073" s="57"/>
      <c r="U1073" s="77"/>
      <c r="V1073" s="24"/>
      <c r="Y1073" s="24"/>
      <c r="Z1073" s="24"/>
      <c r="AA1073" s="24"/>
      <c r="AB1073" s="24"/>
      <c r="AC1073" s="24"/>
    </row>
    <row r="1074" spans="1:29" s="169" customFormat="1">
      <c r="A1074" s="24"/>
      <c r="B1074" s="24"/>
      <c r="C1074" s="57"/>
      <c r="D1074" s="57"/>
      <c r="E1074" s="57"/>
      <c r="F1074" s="57"/>
      <c r="G1074" s="57"/>
      <c r="H1074" s="57"/>
      <c r="I1074" s="57"/>
      <c r="J1074" s="57"/>
      <c r="K1074" s="57"/>
      <c r="L1074" s="57"/>
      <c r="M1074" s="57"/>
      <c r="N1074" s="57"/>
      <c r="O1074" s="57"/>
      <c r="P1074" s="57"/>
      <c r="Q1074" s="57"/>
      <c r="R1074" s="57"/>
      <c r="S1074" s="57"/>
      <c r="T1074" s="57"/>
      <c r="U1074" s="77"/>
      <c r="V1074" s="24"/>
      <c r="Y1074" s="24"/>
      <c r="Z1074" s="24"/>
      <c r="AA1074" s="24"/>
      <c r="AB1074" s="24"/>
      <c r="AC1074" s="24"/>
    </row>
    <row r="1075" spans="1:29" s="169" customFormat="1">
      <c r="A1075" s="24"/>
      <c r="B1075" s="24"/>
      <c r="C1075" s="57"/>
      <c r="D1075" s="57"/>
      <c r="E1075" s="57"/>
      <c r="F1075" s="57"/>
      <c r="G1075" s="57"/>
      <c r="H1075" s="57"/>
      <c r="I1075" s="57"/>
      <c r="J1075" s="57"/>
      <c r="K1075" s="57"/>
      <c r="L1075" s="57"/>
      <c r="M1075" s="57"/>
      <c r="N1075" s="57"/>
      <c r="O1075" s="57"/>
      <c r="P1075" s="57"/>
      <c r="Q1075" s="57"/>
      <c r="R1075" s="57"/>
      <c r="S1075" s="57"/>
      <c r="T1075" s="57"/>
      <c r="U1075" s="77"/>
      <c r="V1075" s="24"/>
      <c r="Y1075" s="24"/>
      <c r="Z1075" s="24"/>
      <c r="AA1075" s="24"/>
      <c r="AB1075" s="24"/>
      <c r="AC1075" s="24"/>
    </row>
    <row r="1076" spans="1:29" s="169" customFormat="1">
      <c r="A1076" s="24"/>
      <c r="B1076" s="24"/>
      <c r="C1076" s="57"/>
      <c r="D1076" s="57"/>
      <c r="E1076" s="57"/>
      <c r="F1076" s="57"/>
      <c r="G1076" s="57"/>
      <c r="H1076" s="57"/>
      <c r="I1076" s="57"/>
      <c r="J1076" s="57"/>
      <c r="K1076" s="57"/>
      <c r="L1076" s="57"/>
      <c r="M1076" s="57"/>
      <c r="N1076" s="57"/>
      <c r="O1076" s="57"/>
      <c r="P1076" s="57"/>
      <c r="Q1076" s="57"/>
      <c r="R1076" s="57"/>
      <c r="S1076" s="57"/>
      <c r="T1076" s="57"/>
      <c r="U1076" s="77"/>
      <c r="V1076" s="24"/>
      <c r="Y1076" s="24"/>
      <c r="Z1076" s="24"/>
      <c r="AA1076" s="24"/>
      <c r="AB1076" s="24"/>
      <c r="AC1076" s="24"/>
    </row>
    <row r="1077" spans="1:29" s="169" customFormat="1">
      <c r="A1077" s="24"/>
      <c r="B1077" s="24"/>
      <c r="C1077" s="57"/>
      <c r="D1077" s="57"/>
      <c r="E1077" s="57"/>
      <c r="F1077" s="57"/>
      <c r="G1077" s="57"/>
      <c r="H1077" s="57"/>
      <c r="I1077" s="57"/>
      <c r="J1077" s="57"/>
      <c r="K1077" s="57"/>
      <c r="L1077" s="57"/>
      <c r="M1077" s="57"/>
      <c r="N1077" s="57"/>
      <c r="O1077" s="57"/>
      <c r="P1077" s="57"/>
      <c r="Q1077" s="57"/>
      <c r="R1077" s="57"/>
      <c r="S1077" s="57"/>
      <c r="T1077" s="57"/>
      <c r="U1077" s="77"/>
      <c r="V1077" s="24"/>
      <c r="Y1077" s="24"/>
      <c r="Z1077" s="24"/>
      <c r="AA1077" s="24"/>
      <c r="AB1077" s="24"/>
      <c r="AC1077" s="24"/>
    </row>
    <row r="1078" spans="1:29" s="169" customFormat="1">
      <c r="A1078" s="24"/>
      <c r="B1078" s="24"/>
      <c r="C1078" s="57"/>
      <c r="D1078" s="57"/>
      <c r="E1078" s="57"/>
      <c r="F1078" s="57"/>
      <c r="G1078" s="57"/>
      <c r="H1078" s="57"/>
      <c r="I1078" s="57"/>
      <c r="J1078" s="57"/>
      <c r="K1078" s="57"/>
      <c r="L1078" s="57"/>
      <c r="M1078" s="57"/>
      <c r="N1078" s="57"/>
      <c r="O1078" s="57"/>
      <c r="P1078" s="57"/>
      <c r="Q1078" s="57"/>
      <c r="R1078" s="57"/>
      <c r="S1078" s="57"/>
      <c r="T1078" s="57"/>
      <c r="U1078" s="77"/>
      <c r="V1078" s="24"/>
      <c r="Y1078" s="24"/>
      <c r="Z1078" s="24"/>
      <c r="AA1078" s="24"/>
      <c r="AB1078" s="24"/>
      <c r="AC1078" s="24"/>
    </row>
    <row r="1079" spans="1:29" s="169" customFormat="1">
      <c r="A1079" s="24"/>
      <c r="B1079" s="24"/>
      <c r="C1079" s="57"/>
      <c r="D1079" s="57"/>
      <c r="E1079" s="57"/>
      <c r="F1079" s="57"/>
      <c r="G1079" s="57"/>
      <c r="H1079" s="57"/>
      <c r="I1079" s="57"/>
      <c r="J1079" s="57"/>
      <c r="K1079" s="57"/>
      <c r="L1079" s="57"/>
      <c r="M1079" s="57"/>
      <c r="N1079" s="57"/>
      <c r="O1079" s="57"/>
      <c r="P1079" s="57"/>
      <c r="Q1079" s="57"/>
      <c r="R1079" s="57"/>
      <c r="S1079" s="57"/>
      <c r="T1079" s="57"/>
      <c r="U1079" s="77"/>
      <c r="V1079" s="24"/>
      <c r="Y1079" s="24"/>
      <c r="Z1079" s="24"/>
      <c r="AA1079" s="24"/>
      <c r="AB1079" s="24"/>
      <c r="AC1079" s="24"/>
    </row>
    <row r="1080" spans="1:29" s="169" customFormat="1">
      <c r="A1080" s="24"/>
      <c r="B1080" s="24"/>
      <c r="C1080" s="57"/>
      <c r="D1080" s="57"/>
      <c r="E1080" s="57"/>
      <c r="F1080" s="57"/>
      <c r="G1080" s="57"/>
      <c r="H1080" s="57"/>
      <c r="I1080" s="57"/>
      <c r="J1080" s="57"/>
      <c r="K1080" s="57"/>
      <c r="L1080" s="57"/>
      <c r="M1080" s="57"/>
      <c r="N1080" s="57"/>
      <c r="O1080" s="57"/>
      <c r="P1080" s="57"/>
      <c r="Q1080" s="57"/>
      <c r="R1080" s="57"/>
      <c r="S1080" s="57"/>
      <c r="T1080" s="57"/>
      <c r="U1080" s="77"/>
      <c r="V1080" s="24"/>
      <c r="Y1080" s="24"/>
      <c r="Z1080" s="24"/>
      <c r="AA1080" s="24"/>
      <c r="AB1080" s="24"/>
      <c r="AC1080" s="24"/>
    </row>
    <row r="1081" spans="1:29" s="169" customFormat="1">
      <c r="A1081" s="24"/>
      <c r="B1081" s="24"/>
      <c r="C1081" s="57"/>
      <c r="D1081" s="57"/>
      <c r="E1081" s="57"/>
      <c r="F1081" s="57"/>
      <c r="G1081" s="57"/>
      <c r="H1081" s="57"/>
      <c r="I1081" s="57"/>
      <c r="J1081" s="57"/>
      <c r="K1081" s="57"/>
      <c r="L1081" s="57"/>
      <c r="M1081" s="57"/>
      <c r="N1081" s="57"/>
      <c r="O1081" s="57"/>
      <c r="P1081" s="57"/>
      <c r="Q1081" s="57"/>
      <c r="R1081" s="57"/>
      <c r="S1081" s="57"/>
      <c r="T1081" s="57"/>
      <c r="U1081" s="77"/>
      <c r="V1081" s="24"/>
      <c r="Y1081" s="24"/>
      <c r="Z1081" s="24"/>
      <c r="AA1081" s="24"/>
      <c r="AB1081" s="24"/>
      <c r="AC1081" s="24"/>
    </row>
    <row r="1082" spans="1:29" s="169" customFormat="1">
      <c r="A1082" s="24"/>
      <c r="B1082" s="24"/>
      <c r="C1082" s="57"/>
      <c r="D1082" s="57"/>
      <c r="E1082" s="57"/>
      <c r="F1082" s="57"/>
      <c r="G1082" s="57"/>
      <c r="H1082" s="57"/>
      <c r="I1082" s="57"/>
      <c r="J1082" s="57"/>
      <c r="K1082" s="57"/>
      <c r="L1082" s="57"/>
      <c r="M1082" s="57"/>
      <c r="N1082" s="57"/>
      <c r="O1082" s="57"/>
      <c r="P1082" s="57"/>
      <c r="Q1082" s="57"/>
      <c r="R1082" s="57"/>
      <c r="S1082" s="57"/>
      <c r="T1082" s="57"/>
      <c r="U1082" s="77"/>
      <c r="V1082" s="24"/>
      <c r="Y1082" s="24"/>
      <c r="Z1082" s="24"/>
      <c r="AA1082" s="24"/>
      <c r="AB1082" s="24"/>
      <c r="AC1082" s="24"/>
    </row>
    <row r="1083" spans="1:29" s="169" customFormat="1">
      <c r="A1083" s="24"/>
      <c r="B1083" s="24"/>
      <c r="C1083" s="57"/>
      <c r="D1083" s="57"/>
      <c r="E1083" s="57"/>
      <c r="F1083" s="57"/>
      <c r="G1083" s="57"/>
      <c r="H1083" s="57"/>
      <c r="I1083" s="57"/>
      <c r="J1083" s="57"/>
      <c r="K1083" s="57"/>
      <c r="L1083" s="57"/>
      <c r="M1083" s="57"/>
      <c r="N1083" s="57"/>
      <c r="O1083" s="57"/>
      <c r="P1083" s="57"/>
      <c r="Q1083" s="57"/>
      <c r="R1083" s="57"/>
      <c r="S1083" s="57"/>
      <c r="T1083" s="57"/>
      <c r="U1083" s="77"/>
      <c r="V1083" s="24"/>
      <c r="Y1083" s="24"/>
      <c r="Z1083" s="24"/>
      <c r="AA1083" s="24"/>
      <c r="AB1083" s="24"/>
      <c r="AC1083" s="24"/>
    </row>
    <row r="1084" spans="1:29" s="169" customFormat="1">
      <c r="A1084" s="24"/>
      <c r="B1084" s="24"/>
      <c r="C1084" s="57"/>
      <c r="D1084" s="57"/>
      <c r="E1084" s="57"/>
      <c r="F1084" s="57"/>
      <c r="G1084" s="57"/>
      <c r="H1084" s="57"/>
      <c r="I1084" s="57"/>
      <c r="J1084" s="57"/>
      <c r="K1084" s="57"/>
      <c r="L1084" s="57"/>
      <c r="M1084" s="57"/>
      <c r="N1084" s="57"/>
      <c r="O1084" s="57"/>
      <c r="P1084" s="57"/>
      <c r="Q1084" s="57"/>
      <c r="R1084" s="57"/>
      <c r="S1084" s="57"/>
      <c r="T1084" s="57"/>
      <c r="U1084" s="77"/>
      <c r="V1084" s="24"/>
      <c r="Y1084" s="24"/>
      <c r="Z1084" s="24"/>
      <c r="AA1084" s="24"/>
      <c r="AB1084" s="24"/>
      <c r="AC1084" s="24"/>
    </row>
    <row r="1085" spans="1:29" s="169" customFormat="1">
      <c r="A1085" s="24"/>
      <c r="B1085" s="24"/>
      <c r="C1085" s="57"/>
      <c r="D1085" s="57"/>
      <c r="E1085" s="57"/>
      <c r="F1085" s="57"/>
      <c r="G1085" s="57"/>
      <c r="H1085" s="57"/>
      <c r="I1085" s="57"/>
      <c r="J1085" s="57"/>
      <c r="K1085" s="57"/>
      <c r="L1085" s="57"/>
      <c r="M1085" s="57"/>
      <c r="N1085" s="57"/>
      <c r="O1085" s="57"/>
      <c r="P1085" s="57"/>
      <c r="Q1085" s="57"/>
      <c r="R1085" s="57"/>
      <c r="S1085" s="57"/>
      <c r="T1085" s="57"/>
      <c r="U1085" s="77"/>
      <c r="V1085" s="24"/>
      <c r="Y1085" s="24"/>
      <c r="Z1085" s="24"/>
      <c r="AA1085" s="24"/>
      <c r="AB1085" s="24"/>
      <c r="AC1085" s="24"/>
    </row>
    <row r="1086" spans="1:29" s="169" customFormat="1">
      <c r="A1086" s="24"/>
      <c r="B1086" s="24"/>
      <c r="C1086" s="57"/>
      <c r="D1086" s="57"/>
      <c r="E1086" s="57"/>
      <c r="F1086" s="57"/>
      <c r="G1086" s="57"/>
      <c r="H1086" s="57"/>
      <c r="I1086" s="57"/>
      <c r="J1086" s="57"/>
      <c r="K1086" s="57"/>
      <c r="L1086" s="57"/>
      <c r="M1086" s="57"/>
      <c r="N1086" s="57"/>
      <c r="O1086" s="57"/>
      <c r="P1086" s="57"/>
      <c r="Q1086" s="57"/>
      <c r="R1086" s="57"/>
      <c r="S1086" s="57"/>
      <c r="T1086" s="57"/>
      <c r="U1086" s="77"/>
      <c r="V1086" s="24"/>
      <c r="Y1086" s="24"/>
      <c r="Z1086" s="24"/>
      <c r="AA1086" s="24"/>
      <c r="AB1086" s="24"/>
      <c r="AC1086" s="24"/>
    </row>
    <row r="1087" spans="1:29" s="169" customFormat="1">
      <c r="A1087" s="24"/>
      <c r="B1087" s="24"/>
      <c r="C1087" s="57"/>
      <c r="D1087" s="57"/>
      <c r="E1087" s="57"/>
      <c r="F1087" s="57"/>
      <c r="G1087" s="57"/>
      <c r="H1087" s="57"/>
      <c r="I1087" s="57"/>
      <c r="J1087" s="57"/>
      <c r="K1087" s="57"/>
      <c r="L1087" s="57"/>
      <c r="M1087" s="57"/>
      <c r="N1087" s="57"/>
      <c r="O1087" s="57"/>
      <c r="P1087" s="57"/>
      <c r="Q1087" s="57"/>
      <c r="R1087" s="57"/>
      <c r="S1087" s="57"/>
      <c r="T1087" s="57"/>
      <c r="U1087" s="77"/>
      <c r="V1087" s="24"/>
      <c r="Y1087" s="24"/>
      <c r="Z1087" s="24"/>
      <c r="AA1087" s="24"/>
      <c r="AB1087" s="24"/>
      <c r="AC1087" s="24"/>
    </row>
    <row r="1088" spans="1:29" s="169" customFormat="1">
      <c r="A1088" s="24"/>
      <c r="B1088" s="24"/>
      <c r="C1088" s="57"/>
      <c r="D1088" s="57"/>
      <c r="E1088" s="57"/>
      <c r="F1088" s="57"/>
      <c r="G1088" s="57"/>
      <c r="H1088" s="57"/>
      <c r="I1088" s="57"/>
      <c r="J1088" s="57"/>
      <c r="K1088" s="57"/>
      <c r="L1088" s="57"/>
      <c r="M1088" s="57"/>
      <c r="N1088" s="57"/>
      <c r="O1088" s="57"/>
      <c r="P1088" s="57"/>
      <c r="Q1088" s="57"/>
      <c r="R1088" s="57"/>
      <c r="S1088" s="57"/>
      <c r="T1088" s="57"/>
      <c r="U1088" s="77"/>
      <c r="V1088" s="24"/>
      <c r="Y1088" s="24"/>
      <c r="Z1088" s="24"/>
      <c r="AA1088" s="24"/>
      <c r="AB1088" s="24"/>
      <c r="AC1088" s="24"/>
    </row>
    <row r="1089" spans="1:29" s="169" customFormat="1">
      <c r="A1089" s="24"/>
      <c r="B1089" s="24"/>
      <c r="C1089" s="57"/>
      <c r="D1089" s="57"/>
      <c r="E1089" s="57"/>
      <c r="F1089" s="57"/>
      <c r="G1089" s="57"/>
      <c r="H1089" s="57"/>
      <c r="I1089" s="57"/>
      <c r="J1089" s="57"/>
      <c r="K1089" s="57"/>
      <c r="L1089" s="57"/>
      <c r="M1089" s="57"/>
      <c r="N1089" s="57"/>
      <c r="O1089" s="57"/>
      <c r="P1089" s="57"/>
      <c r="Q1089" s="57"/>
      <c r="R1089" s="57"/>
      <c r="S1089" s="57"/>
      <c r="T1089" s="57"/>
      <c r="U1089" s="77"/>
      <c r="V1089" s="24"/>
      <c r="Y1089" s="24"/>
      <c r="Z1089" s="24"/>
      <c r="AA1089" s="24"/>
      <c r="AB1089" s="24"/>
      <c r="AC1089" s="24"/>
    </row>
    <row r="1090" spans="1:29" s="169" customFormat="1">
      <c r="A1090" s="24"/>
      <c r="B1090" s="24"/>
      <c r="C1090" s="57"/>
      <c r="D1090" s="57"/>
      <c r="E1090" s="57"/>
      <c r="F1090" s="57"/>
      <c r="G1090" s="57"/>
      <c r="H1090" s="57"/>
      <c r="I1090" s="57"/>
      <c r="J1090" s="57"/>
      <c r="K1090" s="57"/>
      <c r="L1090" s="57"/>
      <c r="M1090" s="57"/>
      <c r="N1090" s="57"/>
      <c r="O1090" s="57"/>
      <c r="P1090" s="57"/>
      <c r="Q1090" s="57"/>
      <c r="R1090" s="57"/>
      <c r="S1090" s="57"/>
      <c r="T1090" s="57"/>
      <c r="U1090" s="77"/>
      <c r="V1090" s="24"/>
      <c r="Y1090" s="24"/>
      <c r="Z1090" s="24"/>
      <c r="AA1090" s="24"/>
      <c r="AB1090" s="24"/>
      <c r="AC1090" s="24"/>
    </row>
    <row r="1091" spans="1:29" s="169" customFormat="1">
      <c r="A1091" s="24"/>
      <c r="B1091" s="24"/>
      <c r="C1091" s="57"/>
      <c r="D1091" s="57"/>
      <c r="E1091" s="57"/>
      <c r="F1091" s="57"/>
      <c r="G1091" s="57"/>
      <c r="H1091" s="57"/>
      <c r="I1091" s="57"/>
      <c r="J1091" s="57"/>
      <c r="K1091" s="57"/>
      <c r="L1091" s="57"/>
      <c r="M1091" s="57"/>
      <c r="N1091" s="57"/>
      <c r="O1091" s="57"/>
      <c r="P1091" s="57"/>
      <c r="Q1091" s="57"/>
      <c r="R1091" s="57"/>
      <c r="S1091" s="57"/>
      <c r="T1091" s="57"/>
      <c r="U1091" s="77"/>
      <c r="V1091" s="24"/>
      <c r="Y1091" s="24"/>
      <c r="Z1091" s="24"/>
      <c r="AA1091" s="24"/>
      <c r="AB1091" s="24"/>
      <c r="AC1091" s="24"/>
    </row>
    <row r="1092" spans="1:29" s="169" customFormat="1">
      <c r="A1092" s="24"/>
      <c r="B1092" s="24"/>
      <c r="C1092" s="57"/>
      <c r="D1092" s="57"/>
      <c r="E1092" s="57"/>
      <c r="F1092" s="57"/>
      <c r="G1092" s="57"/>
      <c r="H1092" s="57"/>
      <c r="I1092" s="57"/>
      <c r="J1092" s="57"/>
      <c r="K1092" s="57"/>
      <c r="L1092" s="57"/>
      <c r="M1092" s="57"/>
      <c r="N1092" s="57"/>
      <c r="O1092" s="57"/>
      <c r="P1092" s="57"/>
      <c r="Q1092" s="57"/>
      <c r="R1092" s="57"/>
      <c r="S1092" s="57"/>
      <c r="T1092" s="57"/>
      <c r="U1092" s="77"/>
      <c r="V1092" s="24"/>
      <c r="Y1092" s="24"/>
      <c r="Z1092" s="24"/>
      <c r="AA1092" s="24"/>
      <c r="AB1092" s="24"/>
      <c r="AC1092" s="24"/>
    </row>
    <row r="1093" spans="1:29" s="169" customFormat="1">
      <c r="A1093" s="24"/>
      <c r="B1093" s="24"/>
      <c r="C1093" s="57"/>
      <c r="D1093" s="57"/>
      <c r="E1093" s="57"/>
      <c r="F1093" s="57"/>
      <c r="G1093" s="57"/>
      <c r="H1093" s="57"/>
      <c r="I1093" s="57"/>
      <c r="J1093" s="57"/>
      <c r="K1093" s="57"/>
      <c r="L1093" s="57"/>
      <c r="M1093" s="57"/>
      <c r="N1093" s="57"/>
      <c r="O1093" s="57"/>
      <c r="P1093" s="57"/>
      <c r="Q1093" s="57"/>
      <c r="R1093" s="57"/>
      <c r="S1093" s="57"/>
      <c r="T1093" s="57"/>
      <c r="U1093" s="77"/>
      <c r="V1093" s="24"/>
      <c r="Y1093" s="24"/>
      <c r="Z1093" s="24"/>
      <c r="AA1093" s="24"/>
      <c r="AB1093" s="24"/>
      <c r="AC1093" s="24"/>
    </row>
    <row r="1094" spans="1:29" s="169" customFormat="1">
      <c r="A1094" s="24"/>
      <c r="B1094" s="24"/>
      <c r="C1094" s="57"/>
      <c r="D1094" s="57"/>
      <c r="E1094" s="57"/>
      <c r="F1094" s="57"/>
      <c r="G1094" s="57"/>
      <c r="H1094" s="57"/>
      <c r="I1094" s="57"/>
      <c r="J1094" s="57"/>
      <c r="K1094" s="57"/>
      <c r="L1094" s="57"/>
      <c r="M1094" s="57"/>
      <c r="N1094" s="57"/>
      <c r="O1094" s="57"/>
      <c r="P1094" s="57"/>
      <c r="Q1094" s="57"/>
      <c r="R1094" s="57"/>
      <c r="S1094" s="57"/>
      <c r="T1094" s="57"/>
      <c r="U1094" s="77"/>
      <c r="V1094" s="24"/>
      <c r="Y1094" s="24"/>
      <c r="Z1094" s="24"/>
      <c r="AA1094" s="24"/>
      <c r="AB1094" s="24"/>
      <c r="AC1094" s="24"/>
    </row>
    <row r="1095" spans="1:29" s="169" customFormat="1">
      <c r="A1095" s="24"/>
      <c r="B1095" s="24"/>
      <c r="C1095" s="57"/>
      <c r="D1095" s="57"/>
      <c r="E1095" s="57"/>
      <c r="F1095" s="57"/>
      <c r="G1095" s="57"/>
      <c r="H1095" s="57"/>
      <c r="I1095" s="57"/>
      <c r="J1095" s="57"/>
      <c r="K1095" s="57"/>
      <c r="L1095" s="57"/>
      <c r="M1095" s="57"/>
      <c r="N1095" s="57"/>
      <c r="O1095" s="57"/>
      <c r="P1095" s="57"/>
      <c r="Q1095" s="57"/>
      <c r="R1095" s="57"/>
      <c r="S1095" s="57"/>
      <c r="T1095" s="57"/>
      <c r="U1095" s="77"/>
      <c r="V1095" s="24"/>
      <c r="Y1095" s="24"/>
      <c r="Z1095" s="24"/>
      <c r="AA1095" s="24"/>
      <c r="AB1095" s="24"/>
      <c r="AC1095" s="24"/>
    </row>
    <row r="1096" spans="1:29" s="169" customFormat="1">
      <c r="A1096" s="24"/>
      <c r="B1096" s="24"/>
      <c r="C1096" s="57"/>
      <c r="D1096" s="57"/>
      <c r="E1096" s="57"/>
      <c r="F1096" s="57"/>
      <c r="G1096" s="57"/>
      <c r="H1096" s="57"/>
      <c r="I1096" s="57"/>
      <c r="J1096" s="57"/>
      <c r="K1096" s="57"/>
      <c r="L1096" s="57"/>
      <c r="M1096" s="57"/>
      <c r="N1096" s="57"/>
      <c r="O1096" s="57"/>
      <c r="P1096" s="57"/>
      <c r="Q1096" s="57"/>
      <c r="R1096" s="57"/>
      <c r="S1096" s="57"/>
      <c r="T1096" s="57"/>
      <c r="U1096" s="77"/>
      <c r="V1096" s="24"/>
      <c r="Y1096" s="24"/>
      <c r="Z1096" s="24"/>
      <c r="AA1096" s="24"/>
      <c r="AB1096" s="24"/>
      <c r="AC1096" s="24"/>
    </row>
    <row r="1097" spans="1:29" s="169" customFormat="1">
      <c r="A1097" s="24"/>
      <c r="B1097" s="24"/>
      <c r="C1097" s="57"/>
      <c r="D1097" s="57"/>
      <c r="E1097" s="57"/>
      <c r="F1097" s="57"/>
      <c r="G1097" s="57"/>
      <c r="H1097" s="57"/>
      <c r="I1097" s="57"/>
      <c r="J1097" s="57"/>
      <c r="K1097" s="57"/>
      <c r="L1097" s="57"/>
      <c r="M1097" s="57"/>
      <c r="N1097" s="57"/>
      <c r="O1097" s="57"/>
      <c r="P1097" s="57"/>
      <c r="Q1097" s="57"/>
      <c r="R1097" s="57"/>
      <c r="S1097" s="57"/>
      <c r="T1097" s="57"/>
      <c r="U1097" s="77"/>
      <c r="V1097" s="24"/>
      <c r="Y1097" s="24"/>
      <c r="Z1097" s="24"/>
      <c r="AA1097" s="24"/>
      <c r="AB1097" s="24"/>
      <c r="AC1097" s="24"/>
    </row>
    <row r="1098" spans="1:29" s="169" customFormat="1">
      <c r="A1098" s="24"/>
      <c r="B1098" s="24"/>
      <c r="C1098" s="57"/>
      <c r="D1098" s="57"/>
      <c r="E1098" s="57"/>
      <c r="F1098" s="57"/>
      <c r="G1098" s="57"/>
      <c r="H1098" s="57"/>
      <c r="I1098" s="57"/>
      <c r="J1098" s="57"/>
      <c r="K1098" s="57"/>
      <c r="L1098" s="57"/>
      <c r="M1098" s="57"/>
      <c r="N1098" s="57"/>
      <c r="O1098" s="57"/>
      <c r="P1098" s="57"/>
      <c r="Q1098" s="57"/>
      <c r="R1098" s="57"/>
      <c r="S1098" s="57"/>
      <c r="T1098" s="57"/>
      <c r="U1098" s="77"/>
      <c r="V1098" s="24"/>
      <c r="Y1098" s="24"/>
      <c r="Z1098" s="24"/>
      <c r="AA1098" s="24"/>
      <c r="AB1098" s="24"/>
      <c r="AC1098" s="24"/>
    </row>
    <row r="1099" spans="1:29" s="169" customFormat="1">
      <c r="A1099" s="24"/>
      <c r="B1099" s="24"/>
      <c r="C1099" s="57"/>
      <c r="D1099" s="57"/>
      <c r="E1099" s="57"/>
      <c r="F1099" s="57"/>
      <c r="G1099" s="57"/>
      <c r="H1099" s="57"/>
      <c r="I1099" s="57"/>
      <c r="J1099" s="57"/>
      <c r="K1099" s="57"/>
      <c r="L1099" s="57"/>
      <c r="M1099" s="57"/>
      <c r="N1099" s="57"/>
      <c r="O1099" s="57"/>
      <c r="P1099" s="57"/>
      <c r="Q1099" s="57"/>
      <c r="R1099" s="57"/>
      <c r="S1099" s="57"/>
      <c r="T1099" s="57"/>
      <c r="U1099" s="77"/>
      <c r="V1099" s="24"/>
      <c r="Y1099" s="24"/>
      <c r="Z1099" s="24"/>
      <c r="AA1099" s="24"/>
      <c r="AB1099" s="24"/>
      <c r="AC1099" s="24"/>
    </row>
    <row r="1100" spans="1:29" s="169" customFormat="1">
      <c r="A1100" s="24"/>
      <c r="B1100" s="24"/>
      <c r="C1100" s="57"/>
      <c r="D1100" s="57"/>
      <c r="E1100" s="57"/>
      <c r="F1100" s="57"/>
      <c r="G1100" s="57"/>
      <c r="H1100" s="57"/>
      <c r="I1100" s="57"/>
      <c r="J1100" s="57"/>
      <c r="K1100" s="57"/>
      <c r="L1100" s="57"/>
      <c r="M1100" s="57"/>
      <c r="N1100" s="57"/>
      <c r="O1100" s="57"/>
      <c r="P1100" s="57"/>
      <c r="Q1100" s="57"/>
      <c r="R1100" s="57"/>
      <c r="S1100" s="57"/>
      <c r="T1100" s="57"/>
      <c r="U1100" s="77"/>
      <c r="V1100" s="24"/>
      <c r="Y1100" s="24"/>
      <c r="Z1100" s="24"/>
      <c r="AA1100" s="24"/>
      <c r="AB1100" s="24"/>
      <c r="AC1100" s="24"/>
    </row>
    <row r="1101" spans="1:29" s="169" customFormat="1">
      <c r="A1101" s="24"/>
      <c r="B1101" s="24"/>
      <c r="C1101" s="57"/>
      <c r="D1101" s="57"/>
      <c r="E1101" s="57"/>
      <c r="F1101" s="57"/>
      <c r="G1101" s="57"/>
      <c r="H1101" s="57"/>
      <c r="I1101" s="57"/>
      <c r="J1101" s="57"/>
      <c r="K1101" s="57"/>
      <c r="L1101" s="57"/>
      <c r="M1101" s="57"/>
      <c r="N1101" s="57"/>
      <c r="O1101" s="57"/>
      <c r="P1101" s="57"/>
      <c r="Q1101" s="57"/>
      <c r="R1101" s="57"/>
      <c r="S1101" s="57"/>
      <c r="T1101" s="57"/>
      <c r="U1101" s="77"/>
      <c r="V1101" s="24"/>
      <c r="Y1101" s="24"/>
      <c r="Z1101" s="24"/>
      <c r="AA1101" s="24"/>
      <c r="AB1101" s="24"/>
      <c r="AC1101" s="24"/>
    </row>
    <row r="1102" spans="1:29" s="169" customFormat="1">
      <c r="A1102" s="24"/>
      <c r="B1102" s="24"/>
      <c r="C1102" s="57"/>
      <c r="D1102" s="57"/>
      <c r="E1102" s="57"/>
      <c r="F1102" s="57"/>
      <c r="G1102" s="57"/>
      <c r="H1102" s="57"/>
      <c r="I1102" s="57"/>
      <c r="J1102" s="57"/>
      <c r="K1102" s="57"/>
      <c r="L1102" s="57"/>
      <c r="M1102" s="57"/>
      <c r="N1102" s="57"/>
      <c r="O1102" s="57"/>
      <c r="P1102" s="57"/>
      <c r="Q1102" s="57"/>
      <c r="R1102" s="57"/>
      <c r="S1102" s="57"/>
      <c r="T1102" s="57"/>
      <c r="U1102" s="77"/>
      <c r="V1102" s="24"/>
      <c r="Y1102" s="24"/>
      <c r="Z1102" s="24"/>
      <c r="AA1102" s="24"/>
      <c r="AB1102" s="24"/>
      <c r="AC1102" s="24"/>
    </row>
    <row r="1103" spans="1:29" s="169" customFormat="1">
      <c r="A1103" s="24"/>
      <c r="B1103" s="24"/>
      <c r="C1103" s="57"/>
      <c r="D1103" s="57"/>
      <c r="E1103" s="57"/>
      <c r="F1103" s="57"/>
      <c r="G1103" s="57"/>
      <c r="H1103" s="57"/>
      <c r="I1103" s="57"/>
      <c r="J1103" s="57"/>
      <c r="K1103" s="57"/>
      <c r="L1103" s="57"/>
      <c r="M1103" s="57"/>
      <c r="N1103" s="57"/>
      <c r="O1103" s="57"/>
      <c r="P1103" s="57"/>
      <c r="Q1103" s="57"/>
      <c r="R1103" s="57"/>
      <c r="S1103" s="57"/>
      <c r="T1103" s="57"/>
      <c r="U1103" s="77"/>
      <c r="V1103" s="24"/>
      <c r="Y1103" s="24"/>
      <c r="Z1103" s="24"/>
      <c r="AA1103" s="24"/>
      <c r="AB1103" s="24"/>
      <c r="AC1103" s="24"/>
    </row>
    <row r="1104" spans="1:29" s="169" customFormat="1">
      <c r="A1104" s="24"/>
      <c r="B1104" s="24"/>
      <c r="C1104" s="57"/>
      <c r="D1104" s="57"/>
      <c r="E1104" s="57"/>
      <c r="F1104" s="57"/>
      <c r="G1104" s="57"/>
      <c r="H1104" s="57"/>
      <c r="I1104" s="57"/>
      <c r="J1104" s="57"/>
      <c r="K1104" s="57"/>
      <c r="L1104" s="57"/>
      <c r="M1104" s="57"/>
      <c r="N1104" s="57"/>
      <c r="O1104" s="57"/>
      <c r="P1104" s="57"/>
      <c r="Q1104" s="57"/>
      <c r="R1104" s="57"/>
      <c r="S1104" s="57"/>
      <c r="T1104" s="57"/>
      <c r="U1104" s="77"/>
      <c r="V1104" s="24"/>
      <c r="Y1104" s="24"/>
      <c r="Z1104" s="24"/>
      <c r="AA1104" s="24"/>
      <c r="AB1104" s="24"/>
      <c r="AC1104" s="24"/>
    </row>
    <row r="1105" spans="1:29" s="169" customFormat="1">
      <c r="A1105" s="24"/>
      <c r="B1105" s="24"/>
      <c r="C1105" s="57"/>
      <c r="D1105" s="57"/>
      <c r="E1105" s="57"/>
      <c r="F1105" s="57"/>
      <c r="G1105" s="57"/>
      <c r="H1105" s="57"/>
      <c r="I1105" s="57"/>
      <c r="J1105" s="57"/>
      <c r="K1105" s="57"/>
      <c r="L1105" s="57"/>
      <c r="M1105" s="57"/>
      <c r="N1105" s="57"/>
      <c r="O1105" s="57"/>
      <c r="P1105" s="57"/>
      <c r="Q1105" s="57"/>
      <c r="R1105" s="57"/>
      <c r="S1105" s="57"/>
      <c r="T1105" s="57"/>
      <c r="U1105" s="77"/>
      <c r="V1105" s="24"/>
      <c r="Y1105" s="24"/>
      <c r="Z1105" s="24"/>
      <c r="AA1105" s="24"/>
      <c r="AB1105" s="24"/>
      <c r="AC1105" s="24"/>
    </row>
    <row r="1106" spans="1:29" s="169" customFormat="1">
      <c r="A1106" s="24"/>
      <c r="B1106" s="24"/>
      <c r="C1106" s="57"/>
      <c r="D1106" s="57"/>
      <c r="E1106" s="57"/>
      <c r="F1106" s="57"/>
      <c r="G1106" s="57"/>
      <c r="H1106" s="57"/>
      <c r="I1106" s="57"/>
      <c r="J1106" s="57"/>
      <c r="K1106" s="57"/>
      <c r="L1106" s="57"/>
      <c r="M1106" s="57"/>
      <c r="N1106" s="57"/>
      <c r="O1106" s="57"/>
      <c r="P1106" s="57"/>
      <c r="Q1106" s="57"/>
      <c r="R1106" s="57"/>
      <c r="S1106" s="57"/>
      <c r="T1106" s="57"/>
      <c r="U1106" s="77"/>
      <c r="V1106" s="24"/>
      <c r="Y1106" s="24"/>
      <c r="Z1106" s="24"/>
      <c r="AA1106" s="24"/>
      <c r="AB1106" s="24"/>
      <c r="AC1106" s="24"/>
    </row>
    <row r="1107" spans="1:29" s="169" customFormat="1">
      <c r="A1107" s="24"/>
      <c r="B1107" s="24"/>
      <c r="C1107" s="57"/>
      <c r="D1107" s="57"/>
      <c r="E1107" s="57"/>
      <c r="F1107" s="57"/>
      <c r="G1107" s="57"/>
      <c r="H1107" s="57"/>
      <c r="I1107" s="57"/>
      <c r="J1107" s="57"/>
      <c r="K1107" s="57"/>
      <c r="L1107" s="57"/>
      <c r="M1107" s="57"/>
      <c r="N1107" s="57"/>
      <c r="O1107" s="57"/>
      <c r="P1107" s="57"/>
      <c r="Q1107" s="57"/>
      <c r="R1107" s="57"/>
      <c r="S1107" s="57"/>
      <c r="T1107" s="57"/>
      <c r="U1107" s="77"/>
      <c r="V1107" s="24"/>
      <c r="Y1107" s="24"/>
      <c r="Z1107" s="24"/>
      <c r="AA1107" s="24"/>
      <c r="AB1107" s="24"/>
      <c r="AC1107" s="24"/>
    </row>
    <row r="1108" spans="1:29" s="169" customFormat="1">
      <c r="A1108" s="24"/>
      <c r="B1108" s="24"/>
      <c r="C1108" s="57"/>
      <c r="D1108" s="57"/>
      <c r="E1108" s="57"/>
      <c r="F1108" s="57"/>
      <c r="G1108" s="57"/>
      <c r="H1108" s="57"/>
      <c r="I1108" s="57"/>
      <c r="J1108" s="57"/>
      <c r="K1108" s="57"/>
      <c r="L1108" s="57"/>
      <c r="M1108" s="57"/>
      <c r="N1108" s="57"/>
      <c r="O1108" s="57"/>
      <c r="P1108" s="57"/>
      <c r="Q1108" s="57"/>
      <c r="R1108" s="57"/>
      <c r="S1108" s="57"/>
      <c r="T1108" s="57"/>
      <c r="U1108" s="77"/>
      <c r="V1108" s="24"/>
      <c r="Y1108" s="24"/>
      <c r="Z1108" s="24"/>
      <c r="AA1108" s="24"/>
      <c r="AB1108" s="24"/>
      <c r="AC1108" s="24"/>
    </row>
    <row r="1109" spans="1:29" s="169" customFormat="1">
      <c r="A1109" s="24"/>
      <c r="B1109" s="24"/>
      <c r="C1109" s="57"/>
      <c r="D1109" s="57"/>
      <c r="E1109" s="57"/>
      <c r="F1109" s="57"/>
      <c r="G1109" s="57"/>
      <c r="H1109" s="57"/>
      <c r="I1109" s="57"/>
      <c r="J1109" s="57"/>
      <c r="K1109" s="57"/>
      <c r="L1109" s="57"/>
      <c r="M1109" s="57"/>
      <c r="N1109" s="57"/>
      <c r="O1109" s="57"/>
      <c r="P1109" s="57"/>
      <c r="Q1109" s="57"/>
      <c r="R1109" s="57"/>
      <c r="S1109" s="57"/>
      <c r="T1109" s="57"/>
      <c r="U1109" s="77"/>
      <c r="V1109" s="24"/>
      <c r="Y1109" s="24"/>
      <c r="Z1109" s="24"/>
      <c r="AA1109" s="24"/>
      <c r="AB1109" s="24"/>
      <c r="AC1109" s="24"/>
    </row>
    <row r="1110" spans="1:29" s="169" customFormat="1">
      <c r="A1110" s="24"/>
      <c r="B1110" s="24"/>
      <c r="C1110" s="57"/>
      <c r="D1110" s="57"/>
      <c r="E1110" s="57"/>
      <c r="F1110" s="57"/>
      <c r="G1110" s="57"/>
      <c r="H1110" s="57"/>
      <c r="I1110" s="57"/>
      <c r="J1110" s="57"/>
      <c r="K1110" s="57"/>
      <c r="L1110" s="57"/>
      <c r="M1110" s="57"/>
      <c r="N1110" s="57"/>
      <c r="O1110" s="57"/>
      <c r="P1110" s="57"/>
      <c r="Q1110" s="57"/>
      <c r="R1110" s="57"/>
      <c r="S1110" s="57"/>
      <c r="T1110" s="57"/>
      <c r="U1110" s="77"/>
      <c r="V1110" s="24"/>
      <c r="Y1110" s="24"/>
      <c r="Z1110" s="24"/>
      <c r="AA1110" s="24"/>
      <c r="AB1110" s="24"/>
      <c r="AC1110" s="24"/>
    </row>
    <row r="1111" spans="1:29" s="169" customFormat="1">
      <c r="A1111" s="24"/>
      <c r="B1111" s="24"/>
      <c r="C1111" s="57"/>
      <c r="D1111" s="57"/>
      <c r="E1111" s="57"/>
      <c r="F1111" s="57"/>
      <c r="G1111" s="57"/>
      <c r="H1111" s="57"/>
      <c r="I1111" s="57"/>
      <c r="J1111" s="57"/>
      <c r="K1111" s="57"/>
      <c r="L1111" s="57"/>
      <c r="M1111" s="57"/>
      <c r="N1111" s="57"/>
      <c r="O1111" s="57"/>
      <c r="P1111" s="57"/>
      <c r="Q1111" s="57"/>
      <c r="R1111" s="57"/>
      <c r="S1111" s="57"/>
      <c r="T1111" s="57"/>
      <c r="U1111" s="77"/>
      <c r="V1111" s="24"/>
      <c r="Y1111" s="24"/>
      <c r="Z1111" s="24"/>
      <c r="AA1111" s="24"/>
      <c r="AB1111" s="24"/>
      <c r="AC1111" s="24"/>
    </row>
    <row r="1112" spans="1:29" s="169" customFormat="1">
      <c r="A1112" s="24"/>
      <c r="B1112" s="24"/>
      <c r="C1112" s="57"/>
      <c r="D1112" s="57"/>
      <c r="E1112" s="57"/>
      <c r="F1112" s="57"/>
      <c r="G1112" s="57"/>
      <c r="H1112" s="57"/>
      <c r="I1112" s="57"/>
      <c r="J1112" s="57"/>
      <c r="K1112" s="57"/>
      <c r="L1112" s="57"/>
      <c r="M1112" s="57"/>
      <c r="N1112" s="57"/>
      <c r="O1112" s="57"/>
      <c r="P1112" s="57"/>
      <c r="Q1112" s="57"/>
      <c r="R1112" s="57"/>
      <c r="S1112" s="57"/>
      <c r="T1112" s="57"/>
      <c r="U1112" s="77"/>
      <c r="V1112" s="24"/>
      <c r="Y1112" s="24"/>
      <c r="Z1112" s="24"/>
      <c r="AA1112" s="24"/>
      <c r="AB1112" s="24"/>
      <c r="AC1112" s="24"/>
    </row>
    <row r="1113" spans="1:29" s="169" customFormat="1">
      <c r="A1113" s="24"/>
      <c r="B1113" s="24"/>
      <c r="C1113" s="57"/>
      <c r="D1113" s="57"/>
      <c r="E1113" s="57"/>
      <c r="F1113" s="57"/>
      <c r="G1113" s="57"/>
      <c r="H1113" s="57"/>
      <c r="I1113" s="57"/>
      <c r="J1113" s="57"/>
      <c r="K1113" s="57"/>
      <c r="L1113" s="57"/>
      <c r="M1113" s="57"/>
      <c r="N1113" s="57"/>
      <c r="O1113" s="57"/>
      <c r="P1113" s="57"/>
      <c r="Q1113" s="57"/>
      <c r="R1113" s="57"/>
      <c r="S1113" s="57"/>
      <c r="T1113" s="57"/>
      <c r="U1113" s="77"/>
      <c r="V1113" s="24"/>
      <c r="Y1113" s="24"/>
      <c r="Z1113" s="24"/>
      <c r="AA1113" s="24"/>
      <c r="AB1113" s="24"/>
      <c r="AC1113" s="24"/>
    </row>
    <row r="1114" spans="1:29" s="169" customFormat="1">
      <c r="A1114" s="24"/>
      <c r="B1114" s="24"/>
      <c r="C1114" s="57"/>
      <c r="D1114" s="57"/>
      <c r="E1114" s="57"/>
      <c r="F1114" s="57"/>
      <c r="G1114" s="57"/>
      <c r="H1114" s="57"/>
      <c r="I1114" s="57"/>
      <c r="J1114" s="57"/>
      <c r="K1114" s="57"/>
      <c r="L1114" s="57"/>
      <c r="M1114" s="57"/>
      <c r="N1114" s="57"/>
      <c r="O1114" s="57"/>
      <c r="P1114" s="57"/>
      <c r="Q1114" s="57"/>
      <c r="R1114" s="57"/>
      <c r="S1114" s="57"/>
      <c r="T1114" s="57"/>
      <c r="U1114" s="77"/>
      <c r="V1114" s="24"/>
      <c r="Y1114" s="24"/>
      <c r="Z1114" s="24"/>
      <c r="AA1114" s="24"/>
      <c r="AB1114" s="24"/>
      <c r="AC1114" s="24"/>
    </row>
    <row r="1115" spans="1:29" s="169" customFormat="1">
      <c r="A1115" s="24"/>
      <c r="B1115" s="24"/>
      <c r="C1115" s="57"/>
      <c r="D1115" s="57"/>
      <c r="E1115" s="57"/>
      <c r="F1115" s="57"/>
      <c r="G1115" s="57"/>
      <c r="H1115" s="57"/>
      <c r="I1115" s="57"/>
      <c r="J1115" s="57"/>
      <c r="K1115" s="57"/>
      <c r="L1115" s="57"/>
      <c r="M1115" s="57"/>
      <c r="N1115" s="57"/>
      <c r="O1115" s="57"/>
      <c r="P1115" s="57"/>
      <c r="Q1115" s="57"/>
      <c r="R1115" s="57"/>
      <c r="S1115" s="57"/>
      <c r="T1115" s="57"/>
      <c r="U1115" s="77"/>
      <c r="V1115" s="24"/>
      <c r="Y1115" s="24"/>
      <c r="Z1115" s="24"/>
      <c r="AA1115" s="24"/>
      <c r="AB1115" s="24"/>
      <c r="AC1115" s="24"/>
    </row>
    <row r="1116" spans="1:29" s="169" customFormat="1">
      <c r="A1116" s="24"/>
      <c r="B1116" s="24"/>
      <c r="C1116" s="57"/>
      <c r="D1116" s="57"/>
      <c r="E1116" s="57"/>
      <c r="F1116" s="57"/>
      <c r="G1116" s="57"/>
      <c r="H1116" s="57"/>
      <c r="I1116" s="57"/>
      <c r="J1116" s="57"/>
      <c r="K1116" s="57"/>
      <c r="L1116" s="57"/>
      <c r="M1116" s="57"/>
      <c r="N1116" s="57"/>
      <c r="O1116" s="57"/>
      <c r="P1116" s="57"/>
      <c r="Q1116" s="57"/>
      <c r="R1116" s="57"/>
      <c r="S1116" s="57"/>
      <c r="T1116" s="57"/>
      <c r="U1116" s="77"/>
      <c r="V1116" s="24"/>
      <c r="Y1116" s="24"/>
      <c r="Z1116" s="24"/>
      <c r="AA1116" s="24"/>
      <c r="AB1116" s="24"/>
      <c r="AC1116" s="24"/>
    </row>
    <row r="1117" spans="1:29" s="169" customFormat="1">
      <c r="A1117" s="24"/>
      <c r="B1117" s="24"/>
      <c r="C1117" s="57"/>
      <c r="D1117" s="57"/>
      <c r="E1117" s="57"/>
      <c r="F1117" s="57"/>
      <c r="G1117" s="57"/>
      <c r="H1117" s="57"/>
      <c r="I1117" s="57"/>
      <c r="J1117" s="57"/>
      <c r="K1117" s="57"/>
      <c r="L1117" s="57"/>
      <c r="M1117" s="57"/>
      <c r="N1117" s="57"/>
      <c r="O1117" s="57"/>
      <c r="P1117" s="57"/>
      <c r="Q1117" s="57"/>
      <c r="R1117" s="57"/>
      <c r="S1117" s="57"/>
      <c r="T1117" s="57"/>
      <c r="U1117" s="77"/>
      <c r="V1117" s="24"/>
      <c r="Y1117" s="24"/>
      <c r="Z1117" s="24"/>
      <c r="AA1117" s="24"/>
      <c r="AB1117" s="24"/>
      <c r="AC1117" s="24"/>
    </row>
    <row r="1118" spans="1:29" s="169" customFormat="1">
      <c r="A1118" s="24"/>
      <c r="B1118" s="24"/>
      <c r="C1118" s="57"/>
      <c r="D1118" s="57"/>
      <c r="E1118" s="57"/>
      <c r="F1118" s="57"/>
      <c r="G1118" s="57"/>
      <c r="H1118" s="57"/>
      <c r="I1118" s="57"/>
      <c r="J1118" s="57"/>
      <c r="K1118" s="57"/>
      <c r="L1118" s="57"/>
      <c r="M1118" s="57"/>
      <c r="N1118" s="57"/>
      <c r="O1118" s="57"/>
      <c r="P1118" s="57"/>
      <c r="Q1118" s="57"/>
      <c r="R1118" s="57"/>
      <c r="S1118" s="57"/>
      <c r="T1118" s="57"/>
      <c r="U1118" s="77"/>
      <c r="V1118" s="24"/>
      <c r="Y1118" s="24"/>
      <c r="Z1118" s="24"/>
      <c r="AA1118" s="24"/>
      <c r="AB1118" s="24"/>
      <c r="AC1118" s="24"/>
    </row>
    <row r="1119" spans="1:29" s="169" customFormat="1">
      <c r="A1119" s="24"/>
      <c r="B1119" s="24"/>
      <c r="C1119" s="57"/>
      <c r="D1119" s="57"/>
      <c r="E1119" s="57"/>
      <c r="F1119" s="57"/>
      <c r="G1119" s="57"/>
      <c r="H1119" s="57"/>
      <c r="I1119" s="57"/>
      <c r="J1119" s="57"/>
      <c r="K1119" s="57"/>
      <c r="L1119" s="57"/>
      <c r="M1119" s="57"/>
      <c r="N1119" s="57"/>
      <c r="O1119" s="57"/>
      <c r="P1119" s="57"/>
      <c r="Q1119" s="57"/>
      <c r="R1119" s="57"/>
      <c r="S1119" s="57"/>
      <c r="T1119" s="57"/>
      <c r="U1119" s="77"/>
      <c r="V1119" s="24"/>
      <c r="Y1119" s="24"/>
      <c r="Z1119" s="24"/>
      <c r="AA1119" s="24"/>
      <c r="AB1119" s="24"/>
      <c r="AC1119" s="24"/>
    </row>
    <row r="1120" spans="1:29" s="169" customFormat="1">
      <c r="A1120" s="24"/>
      <c r="B1120" s="24"/>
      <c r="C1120" s="57"/>
      <c r="D1120" s="57"/>
      <c r="E1120" s="57"/>
      <c r="F1120" s="57"/>
      <c r="G1120" s="57"/>
      <c r="H1120" s="57"/>
      <c r="I1120" s="57"/>
      <c r="J1120" s="57"/>
      <c r="K1120" s="57"/>
      <c r="L1120" s="57"/>
      <c r="M1120" s="57"/>
      <c r="N1120" s="57"/>
      <c r="O1120" s="57"/>
      <c r="P1120" s="57"/>
      <c r="Q1120" s="57"/>
      <c r="R1120" s="57"/>
      <c r="S1120" s="57"/>
      <c r="T1120" s="57"/>
      <c r="U1120" s="77"/>
      <c r="V1120" s="24"/>
      <c r="Y1120" s="24"/>
      <c r="Z1120" s="24"/>
      <c r="AA1120" s="24"/>
      <c r="AB1120" s="24"/>
      <c r="AC1120" s="24"/>
    </row>
    <row r="1121" spans="1:29" s="169" customFormat="1">
      <c r="A1121" s="24"/>
      <c r="B1121" s="24"/>
      <c r="C1121" s="57"/>
      <c r="D1121" s="57"/>
      <c r="E1121" s="57"/>
      <c r="F1121" s="57"/>
      <c r="G1121" s="57"/>
      <c r="H1121" s="57"/>
      <c r="I1121" s="57"/>
      <c r="J1121" s="57"/>
      <c r="K1121" s="57"/>
      <c r="L1121" s="57"/>
      <c r="M1121" s="57"/>
      <c r="N1121" s="57"/>
      <c r="O1121" s="57"/>
      <c r="P1121" s="57"/>
      <c r="Q1121" s="57"/>
      <c r="R1121" s="57"/>
      <c r="S1121" s="57"/>
      <c r="T1121" s="57"/>
      <c r="U1121" s="77"/>
      <c r="V1121" s="24"/>
      <c r="Y1121" s="24"/>
      <c r="Z1121" s="24"/>
      <c r="AA1121" s="24"/>
      <c r="AB1121" s="24"/>
      <c r="AC1121" s="24"/>
    </row>
    <row r="1122" spans="1:29" s="169" customFormat="1">
      <c r="A1122" s="24"/>
      <c r="B1122" s="24"/>
      <c r="C1122" s="57"/>
      <c r="D1122" s="57"/>
      <c r="E1122" s="57"/>
      <c r="F1122" s="57"/>
      <c r="G1122" s="57"/>
      <c r="H1122" s="57"/>
      <c r="I1122" s="57"/>
      <c r="J1122" s="57"/>
      <c r="K1122" s="57"/>
      <c r="L1122" s="57"/>
      <c r="M1122" s="57"/>
      <c r="N1122" s="57"/>
      <c r="O1122" s="57"/>
      <c r="P1122" s="57"/>
      <c r="Q1122" s="57"/>
      <c r="R1122" s="57"/>
      <c r="S1122" s="57"/>
      <c r="T1122" s="57"/>
      <c r="U1122" s="77"/>
      <c r="V1122" s="24"/>
      <c r="Y1122" s="24"/>
      <c r="Z1122" s="24"/>
      <c r="AA1122" s="24"/>
      <c r="AB1122" s="24"/>
      <c r="AC1122" s="24"/>
    </row>
    <row r="1123" spans="1:29" s="169" customFormat="1">
      <c r="A1123" s="24"/>
      <c r="B1123" s="24"/>
      <c r="C1123" s="57"/>
      <c r="D1123" s="57"/>
      <c r="E1123" s="57"/>
      <c r="F1123" s="57"/>
      <c r="G1123" s="57"/>
      <c r="H1123" s="57"/>
      <c r="I1123" s="57"/>
      <c r="J1123" s="57"/>
      <c r="K1123" s="57"/>
      <c r="L1123" s="57"/>
      <c r="M1123" s="57"/>
      <c r="N1123" s="57"/>
      <c r="O1123" s="57"/>
      <c r="P1123" s="57"/>
      <c r="Q1123" s="57"/>
      <c r="R1123" s="57"/>
      <c r="S1123" s="57"/>
      <c r="T1123" s="57"/>
      <c r="U1123" s="77"/>
      <c r="V1123" s="24"/>
      <c r="Y1123" s="24"/>
      <c r="Z1123" s="24"/>
      <c r="AA1123" s="24"/>
      <c r="AB1123" s="24"/>
      <c r="AC1123" s="24"/>
    </row>
    <row r="1124" spans="1:29" s="169" customFormat="1">
      <c r="A1124" s="24"/>
      <c r="B1124" s="24"/>
      <c r="C1124" s="57"/>
      <c r="D1124" s="57"/>
      <c r="E1124" s="57"/>
      <c r="F1124" s="57"/>
      <c r="G1124" s="57"/>
      <c r="H1124" s="57"/>
      <c r="I1124" s="57"/>
      <c r="J1124" s="57"/>
      <c r="K1124" s="57"/>
      <c r="L1124" s="57"/>
      <c r="M1124" s="57"/>
      <c r="N1124" s="57"/>
      <c r="O1124" s="57"/>
      <c r="P1124" s="57"/>
      <c r="Q1124" s="57"/>
      <c r="R1124" s="57"/>
      <c r="S1124" s="57"/>
      <c r="T1124" s="57"/>
      <c r="U1124" s="77"/>
      <c r="V1124" s="24"/>
      <c r="Y1124" s="24"/>
      <c r="Z1124" s="24"/>
      <c r="AA1124" s="24"/>
      <c r="AB1124" s="24"/>
      <c r="AC1124" s="24"/>
    </row>
    <row r="1125" spans="1:29" s="169" customFormat="1">
      <c r="A1125" s="24"/>
      <c r="B1125" s="24"/>
      <c r="C1125" s="57"/>
      <c r="D1125" s="57"/>
      <c r="E1125" s="57"/>
      <c r="F1125" s="57"/>
      <c r="G1125" s="57"/>
      <c r="H1125" s="57"/>
      <c r="I1125" s="57"/>
      <c r="J1125" s="57"/>
      <c r="K1125" s="57"/>
      <c r="L1125" s="57"/>
      <c r="M1125" s="57"/>
      <c r="N1125" s="57"/>
      <c r="O1125" s="57"/>
      <c r="P1125" s="57"/>
      <c r="Q1125" s="57"/>
      <c r="R1125" s="57"/>
      <c r="S1125" s="57"/>
      <c r="T1125" s="57"/>
      <c r="U1125" s="77"/>
      <c r="V1125" s="24"/>
      <c r="Y1125" s="24"/>
      <c r="Z1125" s="24"/>
      <c r="AA1125" s="24"/>
      <c r="AB1125" s="24"/>
      <c r="AC1125" s="24"/>
    </row>
    <row r="1126" spans="1:29" s="169" customFormat="1">
      <c r="A1126" s="24"/>
      <c r="B1126" s="24"/>
      <c r="C1126" s="57"/>
      <c r="D1126" s="57"/>
      <c r="E1126" s="57"/>
      <c r="F1126" s="57"/>
      <c r="G1126" s="57"/>
      <c r="H1126" s="57"/>
      <c r="I1126" s="57"/>
      <c r="J1126" s="57"/>
      <c r="K1126" s="57"/>
      <c r="L1126" s="57"/>
      <c r="M1126" s="57"/>
      <c r="N1126" s="57"/>
      <c r="O1126" s="57"/>
      <c r="P1126" s="57"/>
      <c r="Q1126" s="57"/>
      <c r="R1126" s="57"/>
      <c r="S1126" s="57"/>
      <c r="T1126" s="57"/>
      <c r="U1126" s="77"/>
      <c r="V1126" s="24"/>
      <c r="Y1126" s="24"/>
      <c r="Z1126" s="24"/>
      <c r="AA1126" s="24"/>
      <c r="AB1126" s="24"/>
      <c r="AC1126" s="24"/>
    </row>
    <row r="1127" spans="1:29" s="169" customFormat="1">
      <c r="A1127" s="24"/>
      <c r="B1127" s="24"/>
      <c r="C1127" s="57"/>
      <c r="D1127" s="57"/>
      <c r="E1127" s="57"/>
      <c r="F1127" s="57"/>
      <c r="G1127" s="57"/>
      <c r="H1127" s="57"/>
      <c r="I1127" s="57"/>
      <c r="J1127" s="57"/>
      <c r="K1127" s="57"/>
      <c r="L1127" s="57"/>
      <c r="M1127" s="57"/>
      <c r="N1127" s="57"/>
      <c r="O1127" s="57"/>
      <c r="P1127" s="57"/>
      <c r="Q1127" s="57"/>
      <c r="R1127" s="57"/>
      <c r="S1127" s="57"/>
      <c r="T1127" s="57"/>
      <c r="U1127" s="77"/>
      <c r="V1127" s="24"/>
      <c r="Y1127" s="24"/>
      <c r="Z1127" s="24"/>
      <c r="AA1127" s="24"/>
      <c r="AB1127" s="24"/>
      <c r="AC1127" s="24"/>
    </row>
    <row r="1128" spans="1:29" s="169" customFormat="1">
      <c r="A1128" s="24"/>
      <c r="B1128" s="24"/>
      <c r="C1128" s="57"/>
      <c r="D1128" s="57"/>
      <c r="E1128" s="57"/>
      <c r="F1128" s="57"/>
      <c r="G1128" s="57"/>
      <c r="H1128" s="57"/>
      <c r="I1128" s="57"/>
      <c r="J1128" s="57"/>
      <c r="K1128" s="57"/>
      <c r="L1128" s="57"/>
      <c r="M1128" s="57"/>
      <c r="N1128" s="57"/>
      <c r="O1128" s="57"/>
      <c r="P1128" s="57"/>
      <c r="Q1128" s="57"/>
      <c r="R1128" s="57"/>
      <c r="S1128" s="57"/>
      <c r="T1128" s="57"/>
      <c r="U1128" s="77"/>
      <c r="V1128" s="24"/>
      <c r="Y1128" s="24"/>
      <c r="Z1128" s="24"/>
      <c r="AA1128" s="24"/>
      <c r="AB1128" s="24"/>
      <c r="AC1128" s="24"/>
    </row>
    <row r="1129" spans="1:29" s="169" customFormat="1">
      <c r="A1129" s="24"/>
      <c r="B1129" s="24"/>
      <c r="C1129" s="57"/>
      <c r="D1129" s="57"/>
      <c r="E1129" s="57"/>
      <c r="F1129" s="57"/>
      <c r="G1129" s="57"/>
      <c r="H1129" s="57"/>
      <c r="I1129" s="57"/>
      <c r="J1129" s="57"/>
      <c r="K1129" s="57"/>
      <c r="L1129" s="57"/>
      <c r="M1129" s="57"/>
      <c r="N1129" s="57"/>
      <c r="O1129" s="57"/>
      <c r="P1129" s="57"/>
      <c r="Q1129" s="57"/>
      <c r="R1129" s="57"/>
      <c r="S1129" s="57"/>
      <c r="T1129" s="57"/>
      <c r="U1129" s="77"/>
      <c r="V1129" s="24"/>
      <c r="Y1129" s="24"/>
      <c r="Z1129" s="24"/>
      <c r="AA1129" s="24"/>
      <c r="AB1129" s="24"/>
      <c r="AC1129" s="24"/>
    </row>
    <row r="1130" spans="1:29" s="169" customFormat="1">
      <c r="A1130" s="24"/>
      <c r="B1130" s="24"/>
      <c r="C1130" s="57"/>
      <c r="D1130" s="57"/>
      <c r="E1130" s="57"/>
      <c r="F1130" s="57"/>
      <c r="G1130" s="57"/>
      <c r="H1130" s="57"/>
      <c r="I1130" s="57"/>
      <c r="J1130" s="57"/>
      <c r="K1130" s="57"/>
      <c r="L1130" s="57"/>
      <c r="M1130" s="57"/>
      <c r="N1130" s="57"/>
      <c r="O1130" s="57"/>
      <c r="P1130" s="57"/>
      <c r="Q1130" s="57"/>
      <c r="R1130" s="57"/>
      <c r="S1130" s="57"/>
      <c r="T1130" s="57"/>
      <c r="U1130" s="77"/>
      <c r="V1130" s="24"/>
      <c r="Y1130" s="24"/>
      <c r="Z1130" s="24"/>
      <c r="AA1130" s="24"/>
      <c r="AB1130" s="24"/>
      <c r="AC1130" s="24"/>
    </row>
    <row r="1131" spans="1:29" s="169" customFormat="1">
      <c r="A1131" s="24"/>
      <c r="B1131" s="24"/>
      <c r="C1131" s="57"/>
      <c r="D1131" s="57"/>
      <c r="E1131" s="57"/>
      <c r="F1131" s="57"/>
      <c r="G1131" s="57"/>
      <c r="H1131" s="57"/>
      <c r="I1131" s="57"/>
      <c r="J1131" s="57"/>
      <c r="K1131" s="57"/>
      <c r="L1131" s="57"/>
      <c r="M1131" s="57"/>
      <c r="N1131" s="57"/>
      <c r="O1131" s="57"/>
      <c r="P1131" s="57"/>
      <c r="Q1131" s="57"/>
      <c r="R1131" s="57"/>
      <c r="S1131" s="57"/>
      <c r="T1131" s="57"/>
      <c r="U1131" s="77"/>
      <c r="V1131" s="24"/>
      <c r="Y1131" s="24"/>
      <c r="Z1131" s="24"/>
      <c r="AA1131" s="24"/>
      <c r="AB1131" s="24"/>
      <c r="AC1131" s="24"/>
    </row>
    <row r="1132" spans="1:29" s="169" customFormat="1">
      <c r="A1132" s="24"/>
      <c r="B1132" s="24"/>
      <c r="C1132" s="57"/>
      <c r="D1132" s="57"/>
      <c r="E1132" s="57"/>
      <c r="F1132" s="57"/>
      <c r="G1132" s="57"/>
      <c r="H1132" s="57"/>
      <c r="I1132" s="57"/>
      <c r="J1132" s="57"/>
      <c r="K1132" s="57"/>
      <c r="L1132" s="57"/>
      <c r="M1132" s="57"/>
      <c r="N1132" s="57"/>
      <c r="O1132" s="57"/>
      <c r="P1132" s="57"/>
      <c r="Q1132" s="57"/>
      <c r="R1132" s="57"/>
      <c r="S1132" s="57"/>
      <c r="T1132" s="57"/>
      <c r="U1132" s="77"/>
      <c r="V1132" s="24"/>
      <c r="Y1132" s="24"/>
      <c r="Z1132" s="24"/>
      <c r="AA1132" s="24"/>
      <c r="AB1132" s="24"/>
      <c r="AC1132" s="24"/>
    </row>
    <row r="1133" spans="1:29" s="169" customFormat="1">
      <c r="A1133" s="24"/>
      <c r="B1133" s="24"/>
      <c r="C1133" s="57"/>
      <c r="D1133" s="57"/>
      <c r="E1133" s="57"/>
      <c r="F1133" s="57"/>
      <c r="G1133" s="57"/>
      <c r="H1133" s="57"/>
      <c r="I1133" s="57"/>
      <c r="J1133" s="57"/>
      <c r="K1133" s="57"/>
      <c r="L1133" s="57"/>
      <c r="M1133" s="57"/>
      <c r="N1133" s="57"/>
      <c r="O1133" s="57"/>
      <c r="P1133" s="57"/>
      <c r="Q1133" s="57"/>
      <c r="R1133" s="57"/>
      <c r="S1133" s="57"/>
      <c r="T1133" s="57"/>
      <c r="U1133" s="77"/>
      <c r="V1133" s="24"/>
      <c r="Y1133" s="24"/>
      <c r="Z1133" s="24"/>
      <c r="AA1133" s="24"/>
      <c r="AB1133" s="24"/>
      <c r="AC1133" s="24"/>
    </row>
    <row r="1134" spans="1:29" s="169" customFormat="1">
      <c r="A1134" s="24"/>
      <c r="B1134" s="24"/>
      <c r="C1134" s="57"/>
      <c r="D1134" s="57"/>
      <c r="E1134" s="57"/>
      <c r="F1134" s="57"/>
      <c r="G1134" s="57"/>
      <c r="H1134" s="57"/>
      <c r="I1134" s="57"/>
      <c r="J1134" s="57"/>
      <c r="K1134" s="57"/>
      <c r="L1134" s="57"/>
      <c r="M1134" s="57"/>
      <c r="N1134" s="57"/>
      <c r="O1134" s="57"/>
      <c r="P1134" s="57"/>
      <c r="Q1134" s="57"/>
      <c r="R1134" s="57"/>
      <c r="S1134" s="57"/>
      <c r="T1134" s="57"/>
      <c r="U1134" s="77"/>
      <c r="V1134" s="24"/>
      <c r="Y1134" s="24"/>
      <c r="Z1134" s="24"/>
      <c r="AA1134" s="24"/>
      <c r="AB1134" s="24"/>
      <c r="AC1134" s="24"/>
    </row>
    <row r="1135" spans="1:29" s="169" customFormat="1">
      <c r="A1135" s="24"/>
      <c r="B1135" s="24"/>
      <c r="C1135" s="57"/>
      <c r="D1135" s="57"/>
      <c r="E1135" s="57"/>
      <c r="F1135" s="57"/>
      <c r="G1135" s="57"/>
      <c r="H1135" s="57"/>
      <c r="I1135" s="57"/>
      <c r="J1135" s="57"/>
      <c r="K1135" s="57"/>
      <c r="L1135" s="57"/>
      <c r="M1135" s="57"/>
      <c r="N1135" s="57"/>
      <c r="O1135" s="57"/>
      <c r="P1135" s="57"/>
      <c r="Q1135" s="57"/>
      <c r="R1135" s="57"/>
      <c r="S1135" s="57"/>
      <c r="T1135" s="57"/>
      <c r="U1135" s="77"/>
      <c r="V1135" s="24"/>
      <c r="Y1135" s="24"/>
      <c r="Z1135" s="24"/>
      <c r="AA1135" s="24"/>
      <c r="AB1135" s="24"/>
      <c r="AC1135" s="24"/>
    </row>
    <row r="1136" spans="1:29" s="169" customFormat="1">
      <c r="A1136" s="24"/>
      <c r="B1136" s="24"/>
      <c r="C1136" s="57"/>
      <c r="D1136" s="57"/>
      <c r="E1136" s="57"/>
      <c r="F1136" s="57"/>
      <c r="G1136" s="57"/>
      <c r="H1136" s="57"/>
      <c r="I1136" s="57"/>
      <c r="J1136" s="57"/>
      <c r="K1136" s="57"/>
      <c r="L1136" s="57"/>
      <c r="M1136" s="57"/>
      <c r="N1136" s="57"/>
      <c r="O1136" s="57"/>
      <c r="P1136" s="57"/>
      <c r="Q1136" s="57"/>
      <c r="R1136" s="57"/>
      <c r="S1136" s="57"/>
      <c r="T1136" s="57"/>
      <c r="U1136" s="77"/>
      <c r="V1136" s="24"/>
      <c r="Y1136" s="24"/>
      <c r="Z1136" s="24"/>
      <c r="AA1136" s="24"/>
      <c r="AB1136" s="24"/>
      <c r="AC1136" s="24"/>
    </row>
    <row r="1137" spans="1:29" s="169" customFormat="1">
      <c r="A1137" s="24"/>
      <c r="B1137" s="24"/>
      <c r="C1137" s="57"/>
      <c r="D1137" s="57"/>
      <c r="E1137" s="57"/>
      <c r="F1137" s="57"/>
      <c r="G1137" s="57"/>
      <c r="H1137" s="57"/>
      <c r="I1137" s="57"/>
      <c r="J1137" s="57"/>
      <c r="K1137" s="57"/>
      <c r="L1137" s="57"/>
      <c r="M1137" s="57"/>
      <c r="N1137" s="57"/>
      <c r="O1137" s="57"/>
      <c r="P1137" s="57"/>
      <c r="Q1137" s="57"/>
      <c r="R1137" s="57"/>
      <c r="S1137" s="57"/>
      <c r="T1137" s="57"/>
      <c r="U1137" s="77"/>
      <c r="V1137" s="24"/>
      <c r="Y1137" s="24"/>
      <c r="Z1137" s="24"/>
      <c r="AA1137" s="24"/>
      <c r="AB1137" s="24"/>
      <c r="AC1137" s="24"/>
    </row>
    <row r="1138" spans="1:29" s="169" customFormat="1">
      <c r="A1138" s="24"/>
      <c r="B1138" s="24"/>
      <c r="C1138" s="57"/>
      <c r="D1138" s="57"/>
      <c r="E1138" s="57"/>
      <c r="F1138" s="57"/>
      <c r="G1138" s="57"/>
      <c r="H1138" s="57"/>
      <c r="I1138" s="57"/>
      <c r="J1138" s="57"/>
      <c r="K1138" s="57"/>
      <c r="L1138" s="57"/>
      <c r="M1138" s="57"/>
      <c r="N1138" s="57"/>
      <c r="O1138" s="57"/>
      <c r="P1138" s="57"/>
      <c r="Q1138" s="57"/>
      <c r="R1138" s="57"/>
      <c r="S1138" s="57"/>
      <c r="T1138" s="57"/>
      <c r="U1138" s="77"/>
      <c r="V1138" s="24"/>
      <c r="Y1138" s="24"/>
      <c r="Z1138" s="24"/>
      <c r="AA1138" s="24"/>
      <c r="AB1138" s="24"/>
      <c r="AC1138" s="24"/>
    </row>
    <row r="1139" spans="1:29" s="169" customFormat="1">
      <c r="A1139" s="24"/>
      <c r="B1139" s="24"/>
      <c r="C1139" s="57"/>
      <c r="D1139" s="57"/>
      <c r="E1139" s="57"/>
      <c r="F1139" s="57"/>
      <c r="G1139" s="57"/>
      <c r="H1139" s="57"/>
      <c r="I1139" s="57"/>
      <c r="J1139" s="57"/>
      <c r="K1139" s="57"/>
      <c r="L1139" s="57"/>
      <c r="M1139" s="57"/>
      <c r="N1139" s="57"/>
      <c r="O1139" s="57"/>
      <c r="P1139" s="57"/>
      <c r="Q1139" s="57"/>
      <c r="R1139" s="57"/>
      <c r="S1139" s="57"/>
      <c r="T1139" s="57"/>
      <c r="U1139" s="77"/>
      <c r="V1139" s="24"/>
      <c r="Y1139" s="24"/>
      <c r="Z1139" s="24"/>
      <c r="AA1139" s="24"/>
      <c r="AB1139" s="24"/>
      <c r="AC1139" s="24"/>
    </row>
    <row r="1140" spans="1:29" s="169" customFormat="1">
      <c r="A1140" s="24"/>
      <c r="B1140" s="24"/>
      <c r="C1140" s="57"/>
      <c r="D1140" s="57"/>
      <c r="E1140" s="57"/>
      <c r="F1140" s="57"/>
      <c r="G1140" s="57"/>
      <c r="H1140" s="57"/>
      <c r="I1140" s="57"/>
      <c r="J1140" s="57"/>
      <c r="K1140" s="57"/>
      <c r="L1140" s="57"/>
      <c r="M1140" s="57"/>
      <c r="N1140" s="57"/>
      <c r="O1140" s="57"/>
      <c r="P1140" s="57"/>
      <c r="Q1140" s="57"/>
      <c r="R1140" s="57"/>
      <c r="S1140" s="57"/>
      <c r="T1140" s="57"/>
      <c r="U1140" s="77"/>
      <c r="V1140" s="24"/>
      <c r="Y1140" s="24"/>
      <c r="Z1140" s="24"/>
      <c r="AA1140" s="24"/>
      <c r="AB1140" s="24"/>
      <c r="AC1140" s="24"/>
    </row>
    <row r="1141" spans="1:29" s="169" customFormat="1">
      <c r="A1141" s="24"/>
      <c r="B1141" s="24"/>
      <c r="C1141" s="57"/>
      <c r="D1141" s="57"/>
      <c r="E1141" s="57"/>
      <c r="F1141" s="57"/>
      <c r="G1141" s="57"/>
      <c r="H1141" s="57"/>
      <c r="I1141" s="57"/>
      <c r="J1141" s="57"/>
      <c r="K1141" s="57"/>
      <c r="L1141" s="57"/>
      <c r="M1141" s="57"/>
      <c r="N1141" s="57"/>
      <c r="O1141" s="57"/>
      <c r="P1141" s="57"/>
      <c r="Q1141" s="57"/>
      <c r="R1141" s="57"/>
      <c r="S1141" s="57"/>
      <c r="T1141" s="57"/>
      <c r="U1141" s="77"/>
      <c r="V1141" s="24"/>
      <c r="Y1141" s="24"/>
      <c r="Z1141" s="24"/>
      <c r="AA1141" s="24"/>
      <c r="AB1141" s="24"/>
      <c r="AC1141" s="24"/>
    </row>
    <row r="1142" spans="1:29" s="169" customFormat="1">
      <c r="A1142" s="24"/>
      <c r="B1142" s="24"/>
      <c r="C1142" s="57"/>
      <c r="D1142" s="57"/>
      <c r="E1142" s="57"/>
      <c r="F1142" s="57"/>
      <c r="G1142" s="57"/>
      <c r="H1142" s="57"/>
      <c r="I1142" s="57"/>
      <c r="J1142" s="57"/>
      <c r="K1142" s="57"/>
      <c r="L1142" s="57"/>
      <c r="M1142" s="57"/>
      <c r="N1142" s="57"/>
      <c r="O1142" s="57"/>
      <c r="P1142" s="57"/>
      <c r="Q1142" s="57"/>
      <c r="R1142" s="57"/>
      <c r="S1142" s="57"/>
      <c r="T1142" s="57"/>
      <c r="U1142" s="77"/>
      <c r="V1142" s="24"/>
      <c r="Y1142" s="24"/>
      <c r="Z1142" s="24"/>
      <c r="AA1142" s="24"/>
      <c r="AB1142" s="24"/>
      <c r="AC1142" s="24"/>
    </row>
    <row r="1143" spans="1:29" s="169" customFormat="1">
      <c r="A1143" s="24"/>
      <c r="B1143" s="24"/>
      <c r="C1143" s="57"/>
      <c r="D1143" s="57"/>
      <c r="E1143" s="57"/>
      <c r="F1143" s="57"/>
      <c r="G1143" s="57"/>
      <c r="H1143" s="57"/>
      <c r="I1143" s="57"/>
      <c r="J1143" s="57"/>
      <c r="K1143" s="57"/>
      <c r="L1143" s="57"/>
      <c r="M1143" s="57"/>
      <c r="N1143" s="57"/>
      <c r="O1143" s="57"/>
      <c r="P1143" s="57"/>
      <c r="Q1143" s="57"/>
      <c r="R1143" s="57"/>
      <c r="S1143" s="57"/>
      <c r="T1143" s="57"/>
      <c r="U1143" s="77"/>
      <c r="V1143" s="24"/>
      <c r="Y1143" s="24"/>
      <c r="Z1143" s="24"/>
      <c r="AA1143" s="24"/>
      <c r="AB1143" s="24"/>
      <c r="AC1143" s="24"/>
    </row>
    <row r="1144" spans="1:29" s="169" customFormat="1">
      <c r="A1144" s="24"/>
      <c r="B1144" s="24"/>
      <c r="C1144" s="57"/>
      <c r="D1144" s="57"/>
      <c r="E1144" s="57"/>
      <c r="F1144" s="57"/>
      <c r="G1144" s="57"/>
      <c r="H1144" s="57"/>
      <c r="I1144" s="57"/>
      <c r="J1144" s="57"/>
      <c r="K1144" s="57"/>
      <c r="L1144" s="57"/>
      <c r="M1144" s="57"/>
      <c r="N1144" s="57"/>
      <c r="O1144" s="57"/>
      <c r="P1144" s="57"/>
      <c r="Q1144" s="57"/>
      <c r="R1144" s="57"/>
      <c r="S1144" s="57"/>
      <c r="T1144" s="57"/>
      <c r="U1144" s="77"/>
      <c r="V1144" s="24"/>
      <c r="Y1144" s="24"/>
      <c r="Z1144" s="24"/>
      <c r="AA1144" s="24"/>
      <c r="AB1144" s="24"/>
      <c r="AC1144" s="24"/>
    </row>
    <row r="1145" spans="1:29" s="169" customFormat="1">
      <c r="A1145" s="24"/>
      <c r="B1145" s="24"/>
      <c r="C1145" s="57"/>
      <c r="D1145" s="57"/>
      <c r="E1145" s="57"/>
      <c r="F1145" s="57"/>
      <c r="G1145" s="57"/>
      <c r="H1145" s="57"/>
      <c r="I1145" s="57"/>
      <c r="J1145" s="57"/>
      <c r="K1145" s="57"/>
      <c r="L1145" s="57"/>
      <c r="M1145" s="57"/>
      <c r="N1145" s="57"/>
      <c r="O1145" s="57"/>
      <c r="P1145" s="57"/>
      <c r="Q1145" s="57"/>
      <c r="R1145" s="57"/>
      <c r="S1145" s="57"/>
      <c r="T1145" s="57"/>
      <c r="U1145" s="77"/>
      <c r="V1145" s="24"/>
      <c r="Y1145" s="24"/>
      <c r="Z1145" s="24"/>
      <c r="AA1145" s="24"/>
      <c r="AB1145" s="24"/>
      <c r="AC1145" s="24"/>
    </row>
    <row r="1146" spans="1:29" s="169" customFormat="1">
      <c r="A1146" s="24"/>
      <c r="B1146" s="24"/>
      <c r="C1146" s="57"/>
      <c r="D1146" s="57"/>
      <c r="E1146" s="57"/>
      <c r="F1146" s="57"/>
      <c r="G1146" s="57"/>
      <c r="H1146" s="57"/>
      <c r="I1146" s="57"/>
      <c r="J1146" s="57"/>
      <c r="K1146" s="57"/>
      <c r="L1146" s="57"/>
      <c r="M1146" s="57"/>
      <c r="N1146" s="57"/>
      <c r="O1146" s="57"/>
      <c r="P1146" s="57"/>
      <c r="Q1146" s="57"/>
      <c r="R1146" s="57"/>
      <c r="S1146" s="57"/>
      <c r="T1146" s="57"/>
      <c r="U1146" s="77"/>
      <c r="V1146" s="24"/>
      <c r="Y1146" s="24"/>
      <c r="Z1146" s="24"/>
      <c r="AA1146" s="24"/>
      <c r="AB1146" s="24"/>
      <c r="AC1146" s="24"/>
    </row>
    <row r="1147" spans="1:29" s="169" customFormat="1">
      <c r="A1147" s="24"/>
      <c r="B1147" s="24"/>
      <c r="C1147" s="57"/>
      <c r="D1147" s="57"/>
      <c r="E1147" s="57"/>
      <c r="F1147" s="57"/>
      <c r="G1147" s="57"/>
      <c r="H1147" s="57"/>
      <c r="I1147" s="57"/>
      <c r="J1147" s="57"/>
      <c r="K1147" s="57"/>
      <c r="L1147" s="57"/>
      <c r="M1147" s="57"/>
      <c r="N1147" s="57"/>
      <c r="O1147" s="57"/>
      <c r="P1147" s="57"/>
      <c r="Q1147" s="57"/>
      <c r="R1147" s="57"/>
      <c r="S1147" s="57"/>
      <c r="T1147" s="57"/>
      <c r="U1147" s="77"/>
      <c r="V1147" s="24"/>
      <c r="Y1147" s="24"/>
      <c r="Z1147" s="24"/>
      <c r="AA1147" s="24"/>
      <c r="AB1147" s="24"/>
      <c r="AC1147" s="24"/>
    </row>
    <row r="1148" spans="1:29" s="169" customFormat="1">
      <c r="A1148" s="24"/>
      <c r="B1148" s="24"/>
      <c r="C1148" s="57"/>
      <c r="D1148" s="57"/>
      <c r="E1148" s="57"/>
      <c r="F1148" s="57"/>
      <c r="G1148" s="57"/>
      <c r="H1148" s="57"/>
      <c r="I1148" s="57"/>
      <c r="J1148" s="57"/>
      <c r="K1148" s="57"/>
      <c r="L1148" s="57"/>
      <c r="M1148" s="57"/>
      <c r="N1148" s="57"/>
      <c r="O1148" s="57"/>
      <c r="P1148" s="57"/>
      <c r="Q1148" s="57"/>
      <c r="R1148" s="57"/>
      <c r="S1148" s="57"/>
      <c r="T1148" s="57"/>
      <c r="U1148" s="77"/>
      <c r="V1148" s="24"/>
      <c r="Y1148" s="24"/>
      <c r="Z1148" s="24"/>
      <c r="AA1148" s="24"/>
      <c r="AB1148" s="24"/>
      <c r="AC1148" s="24"/>
    </row>
    <row r="1149" spans="1:29" s="169" customFormat="1">
      <c r="A1149" s="24"/>
      <c r="B1149" s="24"/>
      <c r="C1149" s="57"/>
      <c r="D1149" s="57"/>
      <c r="E1149" s="57"/>
      <c r="F1149" s="57"/>
      <c r="G1149" s="57"/>
      <c r="H1149" s="57"/>
      <c r="I1149" s="57"/>
      <c r="J1149" s="57"/>
      <c r="K1149" s="57"/>
      <c r="L1149" s="57"/>
      <c r="M1149" s="57"/>
      <c r="N1149" s="57"/>
      <c r="O1149" s="57"/>
      <c r="P1149" s="57"/>
      <c r="Q1149" s="57"/>
      <c r="R1149" s="57"/>
      <c r="S1149" s="57"/>
      <c r="T1149" s="57"/>
      <c r="U1149" s="77"/>
      <c r="V1149" s="24"/>
      <c r="Y1149" s="24"/>
      <c r="Z1149" s="24"/>
      <c r="AA1149" s="24"/>
      <c r="AB1149" s="24"/>
      <c r="AC1149" s="24"/>
    </row>
    <row r="1150" spans="1:29" s="169" customFormat="1">
      <c r="A1150" s="24"/>
      <c r="B1150" s="24"/>
      <c r="C1150" s="57"/>
      <c r="D1150" s="57"/>
      <c r="E1150" s="57"/>
      <c r="F1150" s="57"/>
      <c r="G1150" s="57"/>
      <c r="H1150" s="57"/>
      <c r="I1150" s="57"/>
      <c r="J1150" s="57"/>
      <c r="K1150" s="57"/>
      <c r="L1150" s="57"/>
      <c r="M1150" s="57"/>
      <c r="N1150" s="57"/>
      <c r="O1150" s="57"/>
      <c r="P1150" s="57"/>
      <c r="Q1150" s="57"/>
      <c r="R1150" s="57"/>
      <c r="S1150" s="57"/>
      <c r="T1150" s="57"/>
      <c r="U1150" s="77"/>
      <c r="V1150" s="24"/>
      <c r="Y1150" s="24"/>
      <c r="Z1150" s="24"/>
      <c r="AA1150" s="24"/>
      <c r="AB1150" s="24"/>
      <c r="AC1150" s="24"/>
    </row>
    <row r="1151" spans="1:29" s="169" customFormat="1">
      <c r="A1151" s="24"/>
      <c r="B1151" s="24"/>
      <c r="C1151" s="57"/>
      <c r="D1151" s="57"/>
      <c r="E1151" s="57"/>
      <c r="F1151" s="57"/>
      <c r="G1151" s="57"/>
      <c r="H1151" s="57"/>
      <c r="I1151" s="57"/>
      <c r="J1151" s="57"/>
      <c r="K1151" s="57"/>
      <c r="L1151" s="57"/>
      <c r="M1151" s="57"/>
      <c r="N1151" s="57"/>
      <c r="O1151" s="57"/>
      <c r="P1151" s="57"/>
      <c r="Q1151" s="57"/>
      <c r="R1151" s="57"/>
      <c r="S1151" s="57"/>
      <c r="T1151" s="57"/>
      <c r="U1151" s="77"/>
      <c r="V1151" s="24"/>
      <c r="Y1151" s="24"/>
      <c r="Z1151" s="24"/>
      <c r="AA1151" s="24"/>
      <c r="AB1151" s="24"/>
      <c r="AC1151" s="24"/>
    </row>
    <row r="1152" spans="1:29" s="169" customFormat="1">
      <c r="A1152" s="24"/>
      <c r="B1152" s="24"/>
      <c r="C1152" s="57"/>
      <c r="D1152" s="57"/>
      <c r="E1152" s="57"/>
      <c r="F1152" s="57"/>
      <c r="G1152" s="57"/>
      <c r="H1152" s="57"/>
      <c r="I1152" s="57"/>
      <c r="J1152" s="57"/>
      <c r="K1152" s="57"/>
      <c r="L1152" s="57"/>
      <c r="M1152" s="57"/>
      <c r="N1152" s="57"/>
      <c r="O1152" s="57"/>
      <c r="P1152" s="57"/>
      <c r="Q1152" s="57"/>
      <c r="R1152" s="57"/>
      <c r="S1152" s="57"/>
      <c r="T1152" s="57"/>
      <c r="U1152" s="77"/>
      <c r="V1152" s="24"/>
      <c r="Y1152" s="24"/>
      <c r="Z1152" s="24"/>
      <c r="AA1152" s="24"/>
      <c r="AB1152" s="24"/>
      <c r="AC1152" s="24"/>
    </row>
    <row r="1153" spans="1:29" s="169" customFormat="1">
      <c r="A1153" s="24"/>
      <c r="B1153" s="24"/>
      <c r="C1153" s="57"/>
      <c r="D1153" s="57"/>
      <c r="E1153" s="57"/>
      <c r="F1153" s="57"/>
      <c r="G1153" s="57"/>
      <c r="H1153" s="57"/>
      <c r="I1153" s="57"/>
      <c r="J1153" s="57"/>
      <c r="K1153" s="57"/>
      <c r="L1153" s="57"/>
      <c r="M1153" s="57"/>
      <c r="N1153" s="57"/>
      <c r="O1153" s="57"/>
      <c r="P1153" s="57"/>
      <c r="Q1153" s="57"/>
      <c r="R1153" s="57"/>
      <c r="S1153" s="57"/>
      <c r="T1153" s="57"/>
      <c r="U1153" s="77"/>
      <c r="V1153" s="24"/>
      <c r="Y1153" s="24"/>
      <c r="Z1153" s="24"/>
      <c r="AA1153" s="24"/>
      <c r="AB1153" s="24"/>
      <c r="AC1153" s="24"/>
    </row>
    <row r="1154" spans="1:29" s="169" customFormat="1">
      <c r="A1154" s="24"/>
      <c r="B1154" s="24"/>
      <c r="C1154" s="57"/>
      <c r="D1154" s="57"/>
      <c r="E1154" s="57"/>
      <c r="F1154" s="57"/>
      <c r="G1154" s="57"/>
      <c r="H1154" s="57"/>
      <c r="I1154" s="57"/>
      <c r="J1154" s="57"/>
      <c r="K1154" s="57"/>
      <c r="L1154" s="57"/>
      <c r="M1154" s="57"/>
      <c r="N1154" s="57"/>
      <c r="O1154" s="57"/>
      <c r="P1154" s="57"/>
      <c r="Q1154" s="57"/>
      <c r="R1154" s="57"/>
      <c r="S1154" s="57"/>
      <c r="T1154" s="57"/>
      <c r="U1154" s="77"/>
      <c r="V1154" s="24"/>
      <c r="Y1154" s="24"/>
      <c r="Z1154" s="24"/>
      <c r="AA1154" s="24"/>
      <c r="AB1154" s="24"/>
      <c r="AC1154" s="24"/>
    </row>
    <row r="1155" spans="1:29" s="169" customFormat="1">
      <c r="A1155" s="24"/>
      <c r="B1155" s="24"/>
      <c r="C1155" s="57"/>
      <c r="D1155" s="57"/>
      <c r="E1155" s="57"/>
      <c r="F1155" s="57"/>
      <c r="G1155" s="57"/>
      <c r="H1155" s="57"/>
      <c r="I1155" s="57"/>
      <c r="J1155" s="57"/>
      <c r="K1155" s="57"/>
      <c r="L1155" s="57"/>
      <c r="M1155" s="57"/>
      <c r="N1155" s="57"/>
      <c r="O1155" s="57"/>
      <c r="P1155" s="57"/>
      <c r="Q1155" s="57"/>
      <c r="R1155" s="57"/>
      <c r="S1155" s="57"/>
      <c r="T1155" s="57"/>
      <c r="U1155" s="77"/>
      <c r="V1155" s="24"/>
      <c r="Y1155" s="24"/>
      <c r="Z1155" s="24"/>
      <c r="AA1155" s="24"/>
      <c r="AB1155" s="24"/>
      <c r="AC1155" s="24"/>
    </row>
    <row r="1156" spans="1:29" s="169" customFormat="1">
      <c r="A1156" s="24"/>
      <c r="B1156" s="24"/>
      <c r="C1156" s="57"/>
      <c r="D1156" s="57"/>
      <c r="E1156" s="57"/>
      <c r="F1156" s="57"/>
      <c r="G1156" s="57"/>
      <c r="H1156" s="57"/>
      <c r="I1156" s="57"/>
      <c r="J1156" s="57"/>
      <c r="K1156" s="57"/>
      <c r="L1156" s="57"/>
      <c r="M1156" s="57"/>
      <c r="N1156" s="57"/>
      <c r="O1156" s="57"/>
      <c r="P1156" s="57"/>
      <c r="Q1156" s="57"/>
      <c r="R1156" s="57"/>
      <c r="S1156" s="57"/>
      <c r="T1156" s="57"/>
      <c r="U1156" s="77"/>
      <c r="V1156" s="24"/>
      <c r="Y1156" s="24"/>
      <c r="Z1156" s="24"/>
      <c r="AA1156" s="24"/>
      <c r="AB1156" s="24"/>
      <c r="AC1156" s="24"/>
    </row>
    <row r="1157" spans="1:29" s="169" customFormat="1">
      <c r="A1157" s="24"/>
      <c r="B1157" s="24"/>
      <c r="C1157" s="57"/>
      <c r="D1157" s="57"/>
      <c r="E1157" s="57"/>
      <c r="F1157" s="57"/>
      <c r="G1157" s="57"/>
      <c r="H1157" s="57"/>
      <c r="I1157" s="57"/>
      <c r="J1157" s="57"/>
      <c r="K1157" s="57"/>
      <c r="L1157" s="57"/>
      <c r="M1157" s="57"/>
      <c r="N1157" s="57"/>
      <c r="O1157" s="57"/>
      <c r="P1157" s="57"/>
      <c r="Q1157" s="57"/>
      <c r="R1157" s="57"/>
      <c r="S1157" s="57"/>
      <c r="T1157" s="57"/>
      <c r="U1157" s="77"/>
      <c r="V1157" s="24"/>
      <c r="Y1157" s="24"/>
      <c r="Z1157" s="24"/>
      <c r="AA1157" s="24"/>
      <c r="AB1157" s="24"/>
      <c r="AC1157" s="24"/>
    </row>
    <row r="1158" spans="1:29" s="169" customFormat="1">
      <c r="A1158" s="24"/>
      <c r="B1158" s="24"/>
      <c r="C1158" s="57"/>
      <c r="D1158" s="57"/>
      <c r="E1158" s="57"/>
      <c r="F1158" s="57"/>
      <c r="G1158" s="57"/>
      <c r="H1158" s="57"/>
      <c r="I1158" s="57"/>
      <c r="J1158" s="57"/>
      <c r="K1158" s="57"/>
      <c r="L1158" s="57"/>
      <c r="M1158" s="57"/>
      <c r="N1158" s="57"/>
      <c r="O1158" s="57"/>
      <c r="P1158" s="57"/>
      <c r="Q1158" s="57"/>
      <c r="R1158" s="57"/>
      <c r="S1158" s="57"/>
      <c r="T1158" s="57"/>
      <c r="U1158" s="77"/>
      <c r="V1158" s="24"/>
      <c r="Y1158" s="24"/>
      <c r="Z1158" s="24"/>
      <c r="AA1158" s="24"/>
      <c r="AB1158" s="24"/>
      <c r="AC1158" s="24"/>
    </row>
    <row r="1159" spans="1:29" s="169" customFormat="1">
      <c r="A1159" s="24"/>
      <c r="B1159" s="24"/>
      <c r="C1159" s="57"/>
      <c r="D1159" s="57"/>
      <c r="E1159" s="57"/>
      <c r="F1159" s="57"/>
      <c r="G1159" s="57"/>
      <c r="H1159" s="57"/>
      <c r="I1159" s="57"/>
      <c r="J1159" s="57"/>
      <c r="K1159" s="57"/>
      <c r="L1159" s="57"/>
      <c r="M1159" s="57"/>
      <c r="N1159" s="57"/>
      <c r="O1159" s="57"/>
      <c r="P1159" s="57"/>
      <c r="Q1159" s="57"/>
      <c r="R1159" s="57"/>
      <c r="S1159" s="57"/>
      <c r="T1159" s="57"/>
      <c r="U1159" s="77"/>
      <c r="V1159" s="24"/>
      <c r="Y1159" s="24"/>
      <c r="Z1159" s="24"/>
      <c r="AA1159" s="24"/>
      <c r="AB1159" s="24"/>
      <c r="AC1159" s="24"/>
    </row>
    <row r="1160" spans="1:29" s="169" customFormat="1">
      <c r="A1160" s="24"/>
      <c r="B1160" s="24"/>
      <c r="C1160" s="57"/>
      <c r="D1160" s="57"/>
      <c r="E1160" s="57"/>
      <c r="F1160" s="57"/>
      <c r="G1160" s="57"/>
      <c r="H1160" s="57"/>
      <c r="I1160" s="57"/>
      <c r="J1160" s="57"/>
      <c r="K1160" s="57"/>
      <c r="L1160" s="57"/>
      <c r="M1160" s="57"/>
      <c r="N1160" s="57"/>
      <c r="O1160" s="57"/>
      <c r="P1160" s="57"/>
      <c r="Q1160" s="57"/>
      <c r="R1160" s="57"/>
      <c r="S1160" s="57"/>
      <c r="T1160" s="57"/>
      <c r="U1160" s="77"/>
      <c r="V1160" s="24"/>
      <c r="Y1160" s="24"/>
      <c r="Z1160" s="24"/>
      <c r="AA1160" s="24"/>
      <c r="AB1160" s="24"/>
      <c r="AC1160" s="24"/>
    </row>
    <row r="1161" spans="1:29" s="169" customFormat="1">
      <c r="A1161" s="24"/>
      <c r="B1161" s="24"/>
      <c r="C1161" s="57"/>
      <c r="D1161" s="57"/>
      <c r="E1161" s="57"/>
      <c r="F1161" s="57"/>
      <c r="G1161" s="57"/>
      <c r="H1161" s="57"/>
      <c r="I1161" s="57"/>
      <c r="J1161" s="57"/>
      <c r="K1161" s="57"/>
      <c r="L1161" s="57"/>
      <c r="M1161" s="57"/>
      <c r="N1161" s="57"/>
      <c r="O1161" s="57"/>
      <c r="P1161" s="57"/>
      <c r="Q1161" s="57"/>
      <c r="R1161" s="57"/>
      <c r="S1161" s="57"/>
      <c r="T1161" s="57"/>
      <c r="U1161" s="77"/>
      <c r="V1161" s="24"/>
      <c r="Y1161" s="24"/>
      <c r="Z1161" s="24"/>
      <c r="AA1161" s="24"/>
      <c r="AB1161" s="24"/>
      <c r="AC1161" s="24"/>
    </row>
    <row r="1162" spans="1:29" s="169" customFormat="1">
      <c r="A1162" s="24"/>
      <c r="B1162" s="24"/>
      <c r="C1162" s="57"/>
      <c r="D1162" s="57"/>
      <c r="E1162" s="57"/>
      <c r="F1162" s="57"/>
      <c r="G1162" s="57"/>
      <c r="H1162" s="57"/>
      <c r="I1162" s="57"/>
      <c r="J1162" s="57"/>
      <c r="K1162" s="57"/>
      <c r="L1162" s="57"/>
      <c r="M1162" s="57"/>
      <c r="N1162" s="57"/>
      <c r="O1162" s="57"/>
      <c r="P1162" s="57"/>
      <c r="Q1162" s="57"/>
      <c r="R1162" s="57"/>
      <c r="S1162" s="57"/>
      <c r="T1162" s="57"/>
      <c r="U1162" s="77"/>
      <c r="V1162" s="24"/>
      <c r="Y1162" s="24"/>
      <c r="Z1162" s="24"/>
      <c r="AA1162" s="24"/>
      <c r="AB1162" s="24"/>
      <c r="AC1162" s="24"/>
    </row>
    <row r="1163" spans="1:29" s="169" customFormat="1">
      <c r="A1163" s="24"/>
      <c r="B1163" s="24"/>
      <c r="C1163" s="57"/>
      <c r="D1163" s="57"/>
      <c r="E1163" s="57"/>
      <c r="F1163" s="57"/>
      <c r="G1163" s="57"/>
      <c r="H1163" s="57"/>
      <c r="I1163" s="57"/>
      <c r="J1163" s="57"/>
      <c r="K1163" s="57"/>
      <c r="L1163" s="57"/>
      <c r="M1163" s="57"/>
      <c r="N1163" s="57"/>
      <c r="O1163" s="57"/>
      <c r="P1163" s="57"/>
      <c r="Q1163" s="57"/>
      <c r="R1163" s="57"/>
      <c r="S1163" s="57"/>
      <c r="T1163" s="57"/>
      <c r="U1163" s="77"/>
      <c r="V1163" s="24"/>
      <c r="Y1163" s="24"/>
      <c r="Z1163" s="24"/>
      <c r="AA1163" s="24"/>
      <c r="AB1163" s="24"/>
      <c r="AC1163" s="24"/>
    </row>
    <row r="1164" spans="1:29" s="169" customFormat="1">
      <c r="A1164" s="24"/>
      <c r="B1164" s="24"/>
      <c r="C1164" s="57"/>
      <c r="D1164" s="57"/>
      <c r="E1164" s="57"/>
      <c r="F1164" s="57"/>
      <c r="G1164" s="57"/>
      <c r="H1164" s="57"/>
      <c r="I1164" s="57"/>
      <c r="J1164" s="57"/>
      <c r="K1164" s="57"/>
      <c r="L1164" s="57"/>
      <c r="M1164" s="57"/>
      <c r="N1164" s="57"/>
      <c r="O1164" s="57"/>
      <c r="P1164" s="57"/>
      <c r="Q1164" s="57"/>
      <c r="R1164" s="57"/>
      <c r="S1164" s="57"/>
      <c r="T1164" s="57"/>
      <c r="U1164" s="77"/>
      <c r="V1164" s="24"/>
      <c r="Y1164" s="24"/>
      <c r="Z1164" s="24"/>
      <c r="AA1164" s="24"/>
      <c r="AB1164" s="24"/>
      <c r="AC1164" s="24"/>
    </row>
    <row r="1165" spans="1:29" s="169" customFormat="1">
      <c r="A1165" s="24"/>
      <c r="B1165" s="24"/>
      <c r="C1165" s="57"/>
      <c r="D1165" s="57"/>
      <c r="E1165" s="57"/>
      <c r="F1165" s="57"/>
      <c r="G1165" s="57"/>
      <c r="H1165" s="57"/>
      <c r="I1165" s="57"/>
      <c r="J1165" s="57"/>
      <c r="K1165" s="57"/>
      <c r="L1165" s="57"/>
      <c r="M1165" s="57"/>
      <c r="N1165" s="57"/>
      <c r="O1165" s="57"/>
      <c r="P1165" s="57"/>
      <c r="Q1165" s="57"/>
      <c r="R1165" s="57"/>
      <c r="S1165" s="57"/>
      <c r="T1165" s="57"/>
      <c r="U1165" s="77"/>
      <c r="V1165" s="24"/>
      <c r="Y1165" s="24"/>
      <c r="Z1165" s="24"/>
      <c r="AA1165" s="24"/>
      <c r="AB1165" s="24"/>
      <c r="AC1165" s="24"/>
    </row>
    <row r="1166" spans="1:29" s="169" customFormat="1">
      <c r="A1166" s="24"/>
      <c r="B1166" s="24"/>
      <c r="C1166" s="57"/>
      <c r="D1166" s="57"/>
      <c r="E1166" s="57"/>
      <c r="F1166" s="57"/>
      <c r="G1166" s="57"/>
      <c r="H1166" s="57"/>
      <c r="I1166" s="57"/>
      <c r="J1166" s="57"/>
      <c r="K1166" s="57"/>
      <c r="L1166" s="57"/>
      <c r="M1166" s="57"/>
      <c r="N1166" s="57"/>
      <c r="O1166" s="57"/>
      <c r="P1166" s="57"/>
      <c r="Q1166" s="57"/>
      <c r="R1166" s="57"/>
      <c r="S1166" s="57"/>
      <c r="T1166" s="57"/>
      <c r="U1166" s="77"/>
      <c r="V1166" s="24"/>
      <c r="Y1166" s="24"/>
      <c r="Z1166" s="24"/>
      <c r="AA1166" s="24"/>
      <c r="AB1166" s="24"/>
      <c r="AC1166" s="24"/>
    </row>
    <row r="1167" spans="1:29" s="169" customFormat="1">
      <c r="A1167" s="24"/>
      <c r="B1167" s="24"/>
      <c r="C1167" s="57"/>
      <c r="D1167" s="57"/>
      <c r="E1167" s="57"/>
      <c r="F1167" s="57"/>
      <c r="G1167" s="57"/>
      <c r="H1167" s="57"/>
      <c r="I1167" s="57"/>
      <c r="J1167" s="57"/>
      <c r="K1167" s="57"/>
      <c r="L1167" s="57"/>
      <c r="M1167" s="57"/>
      <c r="N1167" s="57"/>
      <c r="O1167" s="57"/>
      <c r="P1167" s="57"/>
      <c r="Q1167" s="57"/>
      <c r="R1167" s="57"/>
      <c r="S1167" s="57"/>
      <c r="T1167" s="57"/>
      <c r="U1167" s="77"/>
      <c r="V1167" s="24"/>
      <c r="Y1167" s="24"/>
      <c r="Z1167" s="24"/>
      <c r="AA1167" s="24"/>
      <c r="AB1167" s="24"/>
      <c r="AC1167" s="24"/>
    </row>
    <row r="1168" spans="1:29" s="169" customFormat="1">
      <c r="A1168" s="24"/>
      <c r="B1168" s="24"/>
      <c r="C1168" s="57"/>
      <c r="D1168" s="57"/>
      <c r="E1168" s="57"/>
      <c r="F1168" s="57"/>
      <c r="G1168" s="57"/>
      <c r="H1168" s="57"/>
      <c r="I1168" s="57"/>
      <c r="J1168" s="57"/>
      <c r="K1168" s="57"/>
      <c r="L1168" s="57"/>
      <c r="M1168" s="57"/>
      <c r="N1168" s="57"/>
      <c r="O1168" s="57"/>
      <c r="P1168" s="57"/>
      <c r="Q1168" s="57"/>
      <c r="R1168" s="57"/>
      <c r="S1168" s="57"/>
      <c r="T1168" s="57"/>
      <c r="U1168" s="77"/>
      <c r="V1168" s="24"/>
      <c r="Y1168" s="24"/>
      <c r="Z1168" s="24"/>
      <c r="AA1168" s="24"/>
      <c r="AB1168" s="24"/>
      <c r="AC1168" s="24"/>
    </row>
    <row r="1169" spans="1:29" s="169" customFormat="1">
      <c r="A1169" s="24"/>
      <c r="B1169" s="24"/>
      <c r="C1169" s="57"/>
      <c r="D1169" s="57"/>
      <c r="E1169" s="57"/>
      <c r="F1169" s="57"/>
      <c r="G1169" s="57"/>
      <c r="H1169" s="57"/>
      <c r="I1169" s="57"/>
      <c r="J1169" s="57"/>
      <c r="K1169" s="57"/>
      <c r="L1169" s="57"/>
      <c r="M1169" s="57"/>
      <c r="N1169" s="57"/>
      <c r="O1169" s="57"/>
      <c r="P1169" s="57"/>
      <c r="Q1169" s="57"/>
      <c r="R1169" s="57"/>
      <c r="S1169" s="57"/>
      <c r="T1169" s="57"/>
      <c r="U1169" s="77"/>
      <c r="V1169" s="24"/>
      <c r="Y1169" s="24"/>
      <c r="Z1169" s="24"/>
      <c r="AA1169" s="24"/>
      <c r="AB1169" s="24"/>
      <c r="AC1169" s="24"/>
    </row>
    <row r="1170" spans="1:29" s="169" customFormat="1">
      <c r="A1170" s="24"/>
      <c r="B1170" s="24"/>
      <c r="C1170" s="57"/>
      <c r="D1170" s="57"/>
      <c r="E1170" s="57"/>
      <c r="F1170" s="57"/>
      <c r="G1170" s="57"/>
      <c r="H1170" s="57"/>
      <c r="I1170" s="57"/>
      <c r="J1170" s="57"/>
      <c r="K1170" s="57"/>
      <c r="L1170" s="57"/>
      <c r="M1170" s="57"/>
      <c r="N1170" s="57"/>
      <c r="O1170" s="57"/>
      <c r="P1170" s="57"/>
      <c r="Q1170" s="57"/>
      <c r="R1170" s="57"/>
      <c r="S1170" s="57"/>
      <c r="T1170" s="57"/>
      <c r="U1170" s="77"/>
      <c r="V1170" s="24"/>
      <c r="Y1170" s="24"/>
      <c r="Z1170" s="24"/>
      <c r="AA1170" s="24"/>
      <c r="AB1170" s="24"/>
      <c r="AC1170" s="24"/>
    </row>
    <row r="1171" spans="1:29" s="169" customFormat="1">
      <c r="A1171" s="24"/>
      <c r="B1171" s="24"/>
      <c r="C1171" s="57"/>
      <c r="D1171" s="57"/>
      <c r="E1171" s="57"/>
      <c r="F1171" s="57"/>
      <c r="G1171" s="57"/>
      <c r="H1171" s="57"/>
      <c r="I1171" s="57"/>
      <c r="J1171" s="57"/>
      <c r="K1171" s="57"/>
      <c r="L1171" s="57"/>
      <c r="M1171" s="57"/>
      <c r="N1171" s="57"/>
      <c r="O1171" s="57"/>
      <c r="P1171" s="57"/>
      <c r="Q1171" s="57"/>
      <c r="R1171" s="57"/>
      <c r="S1171" s="57"/>
      <c r="T1171" s="57"/>
      <c r="U1171" s="77"/>
      <c r="V1171" s="24"/>
      <c r="Y1171" s="24"/>
      <c r="Z1171" s="24"/>
      <c r="AA1171" s="24"/>
      <c r="AB1171" s="24"/>
      <c r="AC1171" s="24"/>
    </row>
    <row r="1172" spans="1:29" s="169" customFormat="1">
      <c r="A1172" s="24"/>
      <c r="B1172" s="24"/>
      <c r="C1172" s="57"/>
      <c r="D1172" s="57"/>
      <c r="E1172" s="57"/>
      <c r="F1172" s="57"/>
      <c r="G1172" s="57"/>
      <c r="H1172" s="57"/>
      <c r="I1172" s="57"/>
      <c r="J1172" s="57"/>
      <c r="K1172" s="57"/>
      <c r="L1172" s="57"/>
      <c r="M1172" s="57"/>
      <c r="N1172" s="57"/>
      <c r="O1172" s="57"/>
      <c r="P1172" s="57"/>
      <c r="Q1172" s="57"/>
      <c r="R1172" s="57"/>
      <c r="S1172" s="57"/>
      <c r="T1172" s="57"/>
      <c r="U1172" s="77"/>
      <c r="V1172" s="24"/>
      <c r="Y1172" s="24"/>
      <c r="Z1172" s="24"/>
      <c r="AA1172" s="24"/>
      <c r="AB1172" s="24"/>
      <c r="AC1172" s="24"/>
    </row>
    <row r="1173" spans="1:29" s="169" customFormat="1">
      <c r="A1173" s="24"/>
      <c r="B1173" s="24"/>
      <c r="C1173" s="57"/>
      <c r="D1173" s="57"/>
      <c r="E1173" s="57"/>
      <c r="F1173" s="57"/>
      <c r="G1173" s="57"/>
      <c r="H1173" s="57"/>
      <c r="I1173" s="57"/>
      <c r="J1173" s="57"/>
      <c r="K1173" s="57"/>
      <c r="L1173" s="57"/>
      <c r="M1173" s="57"/>
      <c r="N1173" s="57"/>
      <c r="O1173" s="57"/>
      <c r="P1173" s="57"/>
      <c r="Q1173" s="57"/>
      <c r="R1173" s="57"/>
      <c r="S1173" s="57"/>
      <c r="T1173" s="57"/>
      <c r="U1173" s="77"/>
      <c r="V1173" s="24"/>
      <c r="Y1173" s="24"/>
      <c r="Z1173" s="24"/>
      <c r="AA1173" s="24"/>
      <c r="AB1173" s="24"/>
      <c r="AC1173" s="24"/>
    </row>
    <row r="1174" spans="1:29" s="169" customFormat="1">
      <c r="A1174" s="24"/>
      <c r="B1174" s="24"/>
      <c r="C1174" s="57"/>
      <c r="D1174" s="57"/>
      <c r="E1174" s="57"/>
      <c r="F1174" s="57"/>
      <c r="G1174" s="57"/>
      <c r="H1174" s="57"/>
      <c r="I1174" s="57"/>
      <c r="J1174" s="57"/>
      <c r="K1174" s="57"/>
      <c r="L1174" s="57"/>
      <c r="M1174" s="57"/>
      <c r="N1174" s="57"/>
      <c r="O1174" s="57"/>
      <c r="P1174" s="57"/>
      <c r="Q1174" s="57"/>
      <c r="R1174" s="57"/>
      <c r="S1174" s="57"/>
      <c r="T1174" s="57"/>
      <c r="U1174" s="77"/>
      <c r="V1174" s="24"/>
      <c r="Y1174" s="24"/>
      <c r="Z1174" s="24"/>
      <c r="AA1174" s="24"/>
      <c r="AB1174" s="24"/>
      <c r="AC1174" s="24"/>
    </row>
    <row r="1175" spans="1:29" s="169" customFormat="1">
      <c r="A1175" s="24"/>
      <c r="B1175" s="24"/>
      <c r="C1175" s="57"/>
      <c r="D1175" s="57"/>
      <c r="E1175" s="57"/>
      <c r="F1175" s="57"/>
      <c r="G1175" s="57"/>
      <c r="H1175" s="57"/>
      <c r="I1175" s="57"/>
      <c r="J1175" s="57"/>
      <c r="K1175" s="57"/>
      <c r="L1175" s="57"/>
      <c r="M1175" s="57"/>
      <c r="N1175" s="57"/>
      <c r="O1175" s="57"/>
      <c r="P1175" s="57"/>
      <c r="Q1175" s="57"/>
      <c r="R1175" s="57"/>
      <c r="S1175" s="57"/>
      <c r="T1175" s="57"/>
      <c r="U1175" s="77"/>
      <c r="V1175" s="24"/>
      <c r="Y1175" s="24"/>
      <c r="Z1175" s="24"/>
      <c r="AA1175" s="24"/>
      <c r="AB1175" s="24"/>
      <c r="AC1175" s="24"/>
    </row>
    <row r="1176" spans="1:29" s="169" customFormat="1">
      <c r="A1176" s="24"/>
      <c r="B1176" s="24"/>
      <c r="C1176" s="57"/>
      <c r="D1176" s="57"/>
      <c r="E1176" s="57"/>
      <c r="F1176" s="57"/>
      <c r="G1176" s="57"/>
      <c r="H1176" s="57"/>
      <c r="I1176" s="57"/>
      <c r="J1176" s="57"/>
      <c r="K1176" s="57"/>
      <c r="L1176" s="57"/>
      <c r="M1176" s="57"/>
      <c r="N1176" s="57"/>
      <c r="O1176" s="57"/>
      <c r="P1176" s="57"/>
      <c r="Q1176" s="57"/>
      <c r="R1176" s="57"/>
      <c r="S1176" s="57"/>
      <c r="T1176" s="57"/>
      <c r="U1176" s="77"/>
      <c r="V1176" s="24"/>
      <c r="Y1176" s="24"/>
      <c r="Z1176" s="24"/>
      <c r="AA1176" s="24"/>
      <c r="AB1176" s="24"/>
      <c r="AC1176" s="24"/>
    </row>
    <row r="1177" spans="1:29" s="169" customFormat="1">
      <c r="A1177" s="24"/>
      <c r="B1177" s="24"/>
      <c r="C1177" s="57"/>
      <c r="D1177" s="57"/>
      <c r="E1177" s="57"/>
      <c r="F1177" s="57"/>
      <c r="G1177" s="57"/>
      <c r="H1177" s="57"/>
      <c r="I1177" s="57"/>
      <c r="J1177" s="57"/>
      <c r="K1177" s="57"/>
      <c r="L1177" s="57"/>
      <c r="M1177" s="57"/>
      <c r="N1177" s="57"/>
      <c r="O1177" s="57"/>
      <c r="P1177" s="57"/>
      <c r="Q1177" s="57"/>
      <c r="R1177" s="57"/>
      <c r="S1177" s="57"/>
      <c r="T1177" s="57"/>
      <c r="U1177" s="77"/>
      <c r="V1177" s="24"/>
      <c r="Y1177" s="24"/>
      <c r="Z1177" s="24"/>
      <c r="AA1177" s="24"/>
      <c r="AB1177" s="24"/>
      <c r="AC1177" s="24"/>
    </row>
    <row r="1178" spans="1:29" s="169" customFormat="1">
      <c r="A1178" s="24"/>
      <c r="B1178" s="24"/>
      <c r="C1178" s="57"/>
      <c r="D1178" s="57"/>
      <c r="E1178" s="57"/>
      <c r="F1178" s="57"/>
      <c r="G1178" s="57"/>
      <c r="H1178" s="57"/>
      <c r="I1178" s="57"/>
      <c r="J1178" s="57"/>
      <c r="K1178" s="57"/>
      <c r="L1178" s="57"/>
      <c r="M1178" s="57"/>
      <c r="N1178" s="57"/>
      <c r="O1178" s="57"/>
      <c r="P1178" s="57"/>
      <c r="Q1178" s="57"/>
      <c r="R1178" s="57"/>
      <c r="S1178" s="57"/>
      <c r="T1178" s="57"/>
      <c r="U1178" s="77"/>
      <c r="V1178" s="24"/>
      <c r="Y1178" s="24"/>
      <c r="Z1178" s="24"/>
      <c r="AA1178" s="24"/>
      <c r="AB1178" s="24"/>
      <c r="AC1178" s="24"/>
    </row>
    <row r="1179" spans="1:29" s="169" customFormat="1">
      <c r="A1179" s="24"/>
      <c r="B1179" s="24"/>
      <c r="C1179" s="57"/>
      <c r="D1179" s="57"/>
      <c r="E1179" s="57"/>
      <c r="F1179" s="57"/>
      <c r="G1179" s="57"/>
      <c r="H1179" s="57"/>
      <c r="I1179" s="57"/>
      <c r="J1179" s="57"/>
      <c r="K1179" s="57"/>
      <c r="L1179" s="57"/>
      <c r="M1179" s="57"/>
      <c r="N1179" s="57"/>
      <c r="O1179" s="57"/>
      <c r="P1179" s="57"/>
      <c r="Q1179" s="57"/>
      <c r="R1179" s="57"/>
      <c r="S1179" s="57"/>
      <c r="T1179" s="57"/>
      <c r="U1179" s="77"/>
      <c r="V1179" s="24"/>
      <c r="Y1179" s="24"/>
      <c r="Z1179" s="24"/>
      <c r="AA1179" s="24"/>
      <c r="AB1179" s="24"/>
      <c r="AC1179" s="24"/>
    </row>
    <row r="1180" spans="1:29" s="169" customFormat="1">
      <c r="A1180" s="24"/>
      <c r="B1180" s="24"/>
      <c r="C1180" s="57"/>
      <c r="D1180" s="57"/>
      <c r="E1180" s="57"/>
      <c r="F1180" s="57"/>
      <c r="G1180" s="57"/>
      <c r="H1180" s="57"/>
      <c r="I1180" s="57"/>
      <c r="J1180" s="57"/>
      <c r="K1180" s="57"/>
      <c r="L1180" s="57"/>
      <c r="M1180" s="57"/>
      <c r="N1180" s="57"/>
      <c r="O1180" s="57"/>
      <c r="P1180" s="57"/>
      <c r="Q1180" s="57"/>
      <c r="R1180" s="57"/>
      <c r="S1180" s="57"/>
      <c r="T1180" s="57"/>
      <c r="U1180" s="77"/>
      <c r="V1180" s="24"/>
      <c r="Y1180" s="24"/>
      <c r="Z1180" s="24"/>
      <c r="AA1180" s="24"/>
      <c r="AB1180" s="24"/>
      <c r="AC1180" s="24"/>
    </row>
    <row r="1181" spans="1:29" s="169" customFormat="1">
      <c r="A1181" s="24"/>
      <c r="B1181" s="24"/>
      <c r="C1181" s="57"/>
      <c r="D1181" s="57"/>
      <c r="E1181" s="57"/>
      <c r="F1181" s="57"/>
      <c r="G1181" s="57"/>
      <c r="H1181" s="57"/>
      <c r="I1181" s="57"/>
      <c r="J1181" s="57"/>
      <c r="K1181" s="57"/>
      <c r="L1181" s="57"/>
      <c r="M1181" s="57"/>
      <c r="N1181" s="57"/>
      <c r="O1181" s="57"/>
      <c r="P1181" s="57"/>
      <c r="Q1181" s="57"/>
      <c r="R1181" s="57"/>
      <c r="S1181" s="57"/>
      <c r="T1181" s="57"/>
      <c r="U1181" s="77"/>
      <c r="V1181" s="24"/>
      <c r="Y1181" s="24"/>
      <c r="Z1181" s="24"/>
      <c r="AA1181" s="24"/>
      <c r="AB1181" s="24"/>
      <c r="AC1181" s="24"/>
    </row>
    <row r="1182" spans="1:29" s="169" customFormat="1">
      <c r="A1182" s="24"/>
      <c r="B1182" s="24"/>
      <c r="C1182" s="57"/>
      <c r="D1182" s="57"/>
      <c r="E1182" s="57"/>
      <c r="F1182" s="57"/>
      <c r="G1182" s="57"/>
      <c r="H1182" s="57"/>
      <c r="I1182" s="57"/>
      <c r="J1182" s="57"/>
      <c r="K1182" s="57"/>
      <c r="L1182" s="57"/>
      <c r="M1182" s="57"/>
      <c r="N1182" s="57"/>
      <c r="O1182" s="57"/>
      <c r="P1182" s="57"/>
      <c r="Q1182" s="57"/>
      <c r="R1182" s="57"/>
      <c r="S1182" s="57"/>
      <c r="T1182" s="57"/>
      <c r="U1182" s="77"/>
      <c r="V1182" s="24"/>
      <c r="Y1182" s="24"/>
      <c r="Z1182" s="24"/>
      <c r="AA1182" s="24"/>
      <c r="AB1182" s="24"/>
      <c r="AC1182" s="24"/>
    </row>
    <row r="1183" spans="1:29" s="169" customFormat="1">
      <c r="A1183" s="24"/>
      <c r="B1183" s="24"/>
      <c r="C1183" s="57"/>
      <c r="D1183" s="57"/>
      <c r="E1183" s="57"/>
      <c r="F1183" s="57"/>
      <c r="G1183" s="57"/>
      <c r="H1183" s="57"/>
      <c r="I1183" s="57"/>
      <c r="J1183" s="57"/>
      <c r="K1183" s="57"/>
      <c r="L1183" s="57"/>
      <c r="M1183" s="57"/>
      <c r="N1183" s="57"/>
      <c r="O1183" s="57"/>
      <c r="P1183" s="57"/>
      <c r="Q1183" s="57"/>
      <c r="R1183" s="57"/>
      <c r="S1183" s="57"/>
      <c r="T1183" s="57"/>
      <c r="U1183" s="77"/>
      <c r="V1183" s="24"/>
      <c r="Y1183" s="24"/>
      <c r="Z1183" s="24"/>
      <c r="AA1183" s="24"/>
      <c r="AB1183" s="24"/>
      <c r="AC1183" s="24"/>
    </row>
    <row r="1184" spans="1:29" s="169" customFormat="1">
      <c r="A1184" s="24"/>
      <c r="B1184" s="24"/>
      <c r="C1184" s="57"/>
      <c r="D1184" s="57"/>
      <c r="E1184" s="57"/>
      <c r="F1184" s="57"/>
      <c r="G1184" s="57"/>
      <c r="H1184" s="57"/>
      <c r="I1184" s="57"/>
      <c r="J1184" s="57"/>
      <c r="K1184" s="57"/>
      <c r="L1184" s="57"/>
      <c r="M1184" s="57"/>
      <c r="N1184" s="57"/>
      <c r="O1184" s="57"/>
      <c r="P1184" s="57"/>
      <c r="Q1184" s="57"/>
      <c r="R1184" s="57"/>
      <c r="S1184" s="57"/>
      <c r="T1184" s="57"/>
      <c r="U1184" s="77"/>
      <c r="V1184" s="24"/>
      <c r="Y1184" s="24"/>
      <c r="Z1184" s="24"/>
      <c r="AA1184" s="24"/>
      <c r="AB1184" s="24"/>
      <c r="AC1184" s="24"/>
    </row>
    <row r="1185" spans="1:29" s="169" customFormat="1">
      <c r="A1185" s="24"/>
      <c r="B1185" s="24"/>
      <c r="C1185" s="57"/>
      <c r="D1185" s="57"/>
      <c r="E1185" s="57"/>
      <c r="F1185" s="57"/>
      <c r="G1185" s="57"/>
      <c r="H1185" s="57"/>
      <c r="I1185" s="57"/>
      <c r="J1185" s="57"/>
      <c r="K1185" s="57"/>
      <c r="L1185" s="57"/>
      <c r="M1185" s="57"/>
      <c r="N1185" s="57"/>
      <c r="O1185" s="57"/>
      <c r="P1185" s="57"/>
      <c r="Q1185" s="57"/>
      <c r="R1185" s="57"/>
      <c r="S1185" s="57"/>
      <c r="T1185" s="57"/>
      <c r="U1185" s="77"/>
      <c r="V1185" s="24"/>
      <c r="Y1185" s="24"/>
      <c r="Z1185" s="24"/>
      <c r="AA1185" s="24"/>
      <c r="AB1185" s="24"/>
      <c r="AC1185" s="24"/>
    </row>
    <row r="1186" spans="1:29" s="169" customFormat="1">
      <c r="A1186" s="24"/>
      <c r="B1186" s="24"/>
      <c r="C1186" s="57"/>
      <c r="D1186" s="57"/>
      <c r="E1186" s="57"/>
      <c r="F1186" s="57"/>
      <c r="G1186" s="57"/>
      <c r="H1186" s="57"/>
      <c r="I1186" s="57"/>
      <c r="J1186" s="57"/>
      <c r="K1186" s="57"/>
      <c r="L1186" s="57"/>
      <c r="M1186" s="57"/>
      <c r="N1186" s="57"/>
      <c r="O1186" s="57"/>
      <c r="P1186" s="57"/>
      <c r="Q1186" s="57"/>
      <c r="R1186" s="57"/>
      <c r="S1186" s="57"/>
      <c r="T1186" s="57"/>
      <c r="U1186" s="77"/>
      <c r="V1186" s="24"/>
      <c r="Y1186" s="24"/>
      <c r="Z1186" s="24"/>
      <c r="AA1186" s="24"/>
      <c r="AB1186" s="24"/>
      <c r="AC1186" s="24"/>
    </row>
    <row r="1187" spans="1:29" s="169" customFormat="1">
      <c r="A1187" s="24"/>
      <c r="B1187" s="24"/>
      <c r="C1187" s="57"/>
      <c r="D1187" s="57"/>
      <c r="E1187" s="57"/>
      <c r="F1187" s="57"/>
      <c r="G1187" s="57"/>
      <c r="H1187" s="57"/>
      <c r="I1187" s="57"/>
      <c r="J1187" s="57"/>
      <c r="K1187" s="57"/>
      <c r="L1187" s="57"/>
      <c r="M1187" s="57"/>
      <c r="N1187" s="57"/>
      <c r="O1187" s="57"/>
      <c r="P1187" s="57"/>
      <c r="Q1187" s="57"/>
      <c r="R1187" s="57"/>
      <c r="S1187" s="57"/>
      <c r="T1187" s="57"/>
      <c r="U1187" s="77"/>
      <c r="V1187" s="24"/>
      <c r="Y1187" s="24"/>
      <c r="Z1187" s="24"/>
      <c r="AA1187" s="24"/>
      <c r="AB1187" s="24"/>
      <c r="AC1187" s="24"/>
    </row>
    <row r="1188" spans="1:29" s="169" customFormat="1">
      <c r="A1188" s="24"/>
      <c r="B1188" s="24"/>
      <c r="C1188" s="57"/>
      <c r="D1188" s="57"/>
      <c r="E1188" s="57"/>
      <c r="F1188" s="57"/>
      <c r="G1188" s="57"/>
      <c r="H1188" s="57"/>
      <c r="I1188" s="57"/>
      <c r="J1188" s="57"/>
      <c r="K1188" s="57"/>
      <c r="L1188" s="57"/>
      <c r="M1188" s="57"/>
      <c r="N1188" s="57"/>
      <c r="O1188" s="57"/>
      <c r="P1188" s="57"/>
      <c r="Q1188" s="57"/>
      <c r="R1188" s="57"/>
      <c r="S1188" s="57"/>
      <c r="T1188" s="57"/>
      <c r="U1188" s="77"/>
      <c r="V1188" s="24"/>
      <c r="Y1188" s="24"/>
      <c r="Z1188" s="24"/>
      <c r="AA1188" s="24"/>
      <c r="AB1188" s="24"/>
      <c r="AC1188" s="24"/>
    </row>
    <row r="1189" spans="1:29" s="169" customFormat="1">
      <c r="A1189" s="24"/>
      <c r="B1189" s="24"/>
      <c r="C1189" s="57"/>
      <c r="D1189" s="57"/>
      <c r="E1189" s="57"/>
      <c r="F1189" s="57"/>
      <c r="G1189" s="57"/>
      <c r="H1189" s="57"/>
      <c r="I1189" s="57"/>
      <c r="J1189" s="57"/>
      <c r="K1189" s="57"/>
      <c r="L1189" s="57"/>
      <c r="M1189" s="57"/>
      <c r="N1189" s="57"/>
      <c r="O1189" s="57"/>
      <c r="P1189" s="57"/>
      <c r="Q1189" s="57"/>
      <c r="R1189" s="57"/>
      <c r="S1189" s="57"/>
      <c r="T1189" s="57"/>
      <c r="U1189" s="77"/>
      <c r="V1189" s="24"/>
      <c r="Y1189" s="24"/>
      <c r="Z1189" s="24"/>
      <c r="AA1189" s="24"/>
      <c r="AB1189" s="24"/>
      <c r="AC1189" s="24"/>
    </row>
    <row r="1190" spans="1:29" s="169" customFormat="1">
      <c r="A1190" s="24"/>
      <c r="B1190" s="24"/>
      <c r="C1190" s="57"/>
      <c r="D1190" s="57"/>
      <c r="E1190" s="57"/>
      <c r="F1190" s="57"/>
      <c r="G1190" s="57"/>
      <c r="H1190" s="57"/>
      <c r="I1190" s="57"/>
      <c r="J1190" s="57"/>
      <c r="K1190" s="57"/>
      <c r="L1190" s="57"/>
      <c r="M1190" s="57"/>
      <c r="N1190" s="57"/>
      <c r="O1190" s="57"/>
      <c r="P1190" s="57"/>
      <c r="Q1190" s="57"/>
      <c r="R1190" s="57"/>
      <c r="S1190" s="57"/>
      <c r="T1190" s="57"/>
      <c r="U1190" s="77"/>
      <c r="V1190" s="24"/>
      <c r="Y1190" s="24"/>
      <c r="Z1190" s="24"/>
      <c r="AA1190" s="24"/>
      <c r="AB1190" s="24"/>
      <c r="AC1190" s="24"/>
    </row>
    <row r="1191" spans="1:29" s="169" customFormat="1">
      <c r="A1191" s="24"/>
      <c r="B1191" s="24"/>
      <c r="C1191" s="57"/>
      <c r="D1191" s="57"/>
      <c r="E1191" s="57"/>
      <c r="F1191" s="57"/>
      <c r="G1191" s="57"/>
      <c r="H1191" s="57"/>
      <c r="I1191" s="57"/>
      <c r="J1191" s="57"/>
      <c r="K1191" s="57"/>
      <c r="L1191" s="57"/>
      <c r="M1191" s="57"/>
      <c r="N1191" s="57"/>
      <c r="O1191" s="57"/>
      <c r="P1191" s="57"/>
      <c r="Q1191" s="57"/>
      <c r="R1191" s="57"/>
      <c r="S1191" s="57"/>
      <c r="T1191" s="57"/>
      <c r="U1191" s="77"/>
      <c r="V1191" s="24"/>
      <c r="Y1191" s="24"/>
      <c r="Z1191" s="24"/>
      <c r="AA1191" s="24"/>
      <c r="AB1191" s="24"/>
      <c r="AC1191" s="24"/>
    </row>
    <row r="1192" spans="1:29" s="169" customFormat="1">
      <c r="A1192" s="24"/>
      <c r="B1192" s="24"/>
      <c r="C1192" s="57"/>
      <c r="D1192" s="57"/>
      <c r="E1192" s="57"/>
      <c r="F1192" s="57"/>
      <c r="G1192" s="57"/>
      <c r="H1192" s="57"/>
      <c r="I1192" s="57"/>
      <c r="J1192" s="57"/>
      <c r="K1192" s="57"/>
      <c r="L1192" s="57"/>
      <c r="M1192" s="57"/>
      <c r="N1192" s="57"/>
      <c r="O1192" s="57"/>
      <c r="P1192" s="57"/>
      <c r="Q1192" s="57"/>
      <c r="R1192" s="57"/>
      <c r="S1192" s="57"/>
      <c r="T1192" s="57"/>
      <c r="U1192" s="77"/>
      <c r="V1192" s="24"/>
      <c r="Y1192" s="24"/>
      <c r="Z1192" s="24"/>
      <c r="AA1192" s="24"/>
      <c r="AB1192" s="24"/>
      <c r="AC1192" s="24"/>
    </row>
    <row r="1193" spans="1:29" s="169" customFormat="1">
      <c r="A1193" s="24"/>
      <c r="B1193" s="24"/>
      <c r="C1193" s="57"/>
      <c r="D1193" s="57"/>
      <c r="E1193" s="57"/>
      <c r="F1193" s="57"/>
      <c r="G1193" s="57"/>
      <c r="H1193" s="57"/>
      <c r="I1193" s="57"/>
      <c r="J1193" s="57"/>
      <c r="K1193" s="57"/>
      <c r="L1193" s="57"/>
      <c r="M1193" s="57"/>
      <c r="N1193" s="57"/>
      <c r="O1193" s="57"/>
      <c r="P1193" s="57"/>
      <c r="Q1193" s="57"/>
      <c r="R1193" s="57"/>
      <c r="S1193" s="57"/>
      <c r="T1193" s="57"/>
      <c r="U1193" s="77"/>
      <c r="V1193" s="24"/>
      <c r="Y1193" s="24"/>
      <c r="Z1193" s="24"/>
      <c r="AA1193" s="24"/>
      <c r="AB1193" s="24"/>
      <c r="AC1193" s="24"/>
    </row>
    <row r="1194" spans="1:29" s="169" customFormat="1">
      <c r="A1194" s="24"/>
      <c r="B1194" s="24"/>
      <c r="C1194" s="57"/>
      <c r="D1194" s="57"/>
      <c r="E1194" s="57"/>
      <c r="F1194" s="57"/>
      <c r="G1194" s="57"/>
      <c r="H1194" s="57"/>
      <c r="I1194" s="57"/>
      <c r="J1194" s="57"/>
      <c r="K1194" s="57"/>
      <c r="L1194" s="57"/>
      <c r="M1194" s="57"/>
      <c r="N1194" s="57"/>
      <c r="O1194" s="57"/>
      <c r="P1194" s="57"/>
      <c r="Q1194" s="57"/>
      <c r="R1194" s="57"/>
      <c r="S1194" s="57"/>
      <c r="T1194" s="57"/>
      <c r="U1194" s="77"/>
      <c r="V1194" s="24"/>
      <c r="Y1194" s="24"/>
      <c r="Z1194" s="24"/>
      <c r="AA1194" s="24"/>
      <c r="AB1194" s="24"/>
      <c r="AC1194" s="24"/>
    </row>
    <row r="1195" spans="1:29" s="169" customFormat="1">
      <c r="A1195" s="24"/>
      <c r="B1195" s="24"/>
      <c r="C1195" s="57"/>
      <c r="D1195" s="57"/>
      <c r="E1195" s="57"/>
      <c r="F1195" s="57"/>
      <c r="G1195" s="57"/>
      <c r="H1195" s="57"/>
      <c r="I1195" s="57"/>
      <c r="J1195" s="57"/>
      <c r="K1195" s="57"/>
      <c r="L1195" s="57"/>
      <c r="M1195" s="57"/>
      <c r="N1195" s="57"/>
      <c r="O1195" s="57"/>
      <c r="P1195" s="57"/>
      <c r="Q1195" s="57"/>
      <c r="R1195" s="57"/>
      <c r="S1195" s="57"/>
      <c r="T1195" s="57"/>
      <c r="U1195" s="77"/>
      <c r="V1195" s="24"/>
      <c r="Y1195" s="24"/>
      <c r="Z1195" s="24"/>
      <c r="AA1195" s="24"/>
      <c r="AB1195" s="24"/>
      <c r="AC1195" s="24"/>
    </row>
    <row r="1196" spans="1:29" s="169" customFormat="1">
      <c r="A1196" s="24"/>
      <c r="B1196" s="24"/>
      <c r="C1196" s="57"/>
      <c r="D1196" s="57"/>
      <c r="E1196" s="57"/>
      <c r="F1196" s="57"/>
      <c r="G1196" s="57"/>
      <c r="H1196" s="57"/>
      <c r="I1196" s="57"/>
      <c r="J1196" s="57"/>
      <c r="K1196" s="57"/>
      <c r="L1196" s="57"/>
      <c r="M1196" s="57"/>
      <c r="N1196" s="57"/>
      <c r="O1196" s="57"/>
      <c r="P1196" s="57"/>
      <c r="Q1196" s="57"/>
      <c r="R1196" s="57"/>
      <c r="S1196" s="57"/>
      <c r="T1196" s="57"/>
      <c r="U1196" s="77"/>
      <c r="V1196" s="24"/>
      <c r="Y1196" s="24"/>
      <c r="Z1196" s="24"/>
      <c r="AA1196" s="24"/>
      <c r="AB1196" s="24"/>
      <c r="AC1196" s="24"/>
    </row>
    <row r="1197" spans="1:29" s="169" customFormat="1">
      <c r="A1197" s="24"/>
      <c r="B1197" s="24"/>
      <c r="C1197" s="57"/>
      <c r="D1197" s="57"/>
      <c r="E1197" s="57"/>
      <c r="F1197" s="57"/>
      <c r="G1197" s="57"/>
      <c r="H1197" s="57"/>
      <c r="I1197" s="57"/>
      <c r="J1197" s="57"/>
      <c r="K1197" s="57"/>
      <c r="L1197" s="57"/>
      <c r="M1197" s="57"/>
      <c r="N1197" s="57"/>
      <c r="O1197" s="57"/>
      <c r="P1197" s="57"/>
      <c r="Q1197" s="57"/>
      <c r="R1197" s="57"/>
      <c r="S1197" s="57"/>
      <c r="T1197" s="57"/>
      <c r="U1197" s="77"/>
      <c r="V1197" s="24"/>
      <c r="Y1197" s="24"/>
      <c r="Z1197" s="24"/>
      <c r="AA1197" s="24"/>
      <c r="AB1197" s="24"/>
      <c r="AC1197" s="24"/>
    </row>
    <row r="1198" spans="1:29" s="169" customFormat="1">
      <c r="A1198" s="24"/>
      <c r="B1198" s="24"/>
      <c r="C1198" s="57"/>
      <c r="D1198" s="57"/>
      <c r="E1198" s="57"/>
      <c r="F1198" s="57"/>
      <c r="G1198" s="57"/>
      <c r="H1198" s="57"/>
      <c r="I1198" s="57"/>
      <c r="J1198" s="57"/>
      <c r="K1198" s="57"/>
      <c r="L1198" s="57"/>
      <c r="M1198" s="57"/>
      <c r="N1198" s="57"/>
      <c r="O1198" s="57"/>
      <c r="P1198" s="57"/>
      <c r="Q1198" s="57"/>
      <c r="R1198" s="57"/>
      <c r="S1198" s="57"/>
      <c r="T1198" s="57"/>
      <c r="U1198" s="77"/>
      <c r="V1198" s="24"/>
      <c r="Y1198" s="24"/>
      <c r="Z1198" s="24"/>
      <c r="AA1198" s="24"/>
      <c r="AB1198" s="24"/>
      <c r="AC1198" s="24"/>
    </row>
    <row r="1199" spans="1:29" s="169" customFormat="1">
      <c r="A1199" s="24"/>
      <c r="B1199" s="24"/>
      <c r="C1199" s="57"/>
      <c r="D1199" s="57"/>
      <c r="E1199" s="57"/>
      <c r="F1199" s="57"/>
      <c r="G1199" s="57"/>
      <c r="H1199" s="57"/>
      <c r="I1199" s="57"/>
      <c r="J1199" s="57"/>
      <c r="K1199" s="57"/>
      <c r="L1199" s="57"/>
      <c r="M1199" s="57"/>
      <c r="N1199" s="57"/>
      <c r="O1199" s="57"/>
      <c r="P1199" s="57"/>
      <c r="Q1199" s="57"/>
      <c r="R1199" s="57"/>
      <c r="S1199" s="57"/>
      <c r="T1199" s="57"/>
      <c r="U1199" s="77"/>
      <c r="V1199" s="24"/>
      <c r="Y1199" s="24"/>
      <c r="Z1199" s="24"/>
      <c r="AA1199" s="24"/>
      <c r="AB1199" s="24"/>
      <c r="AC1199" s="24"/>
    </row>
    <row r="1200" spans="1:29" s="169" customFormat="1">
      <c r="A1200" s="24"/>
      <c r="B1200" s="24"/>
      <c r="C1200" s="57"/>
      <c r="D1200" s="57"/>
      <c r="E1200" s="57"/>
      <c r="F1200" s="57"/>
      <c r="G1200" s="57"/>
      <c r="H1200" s="57"/>
      <c r="I1200" s="57"/>
      <c r="J1200" s="57"/>
      <c r="K1200" s="57"/>
      <c r="L1200" s="57"/>
      <c r="M1200" s="57"/>
      <c r="N1200" s="57"/>
      <c r="O1200" s="57"/>
      <c r="P1200" s="57"/>
      <c r="Q1200" s="57"/>
      <c r="R1200" s="57"/>
      <c r="S1200" s="57"/>
      <c r="T1200" s="57"/>
      <c r="U1200" s="77"/>
      <c r="V1200" s="24"/>
      <c r="Y1200" s="24"/>
      <c r="Z1200" s="24"/>
      <c r="AA1200" s="24"/>
      <c r="AB1200" s="24"/>
      <c r="AC1200" s="24"/>
    </row>
    <row r="1201" spans="1:29" s="169" customFormat="1">
      <c r="A1201" s="24"/>
      <c r="B1201" s="24"/>
      <c r="C1201" s="57"/>
      <c r="D1201" s="57"/>
      <c r="E1201" s="57"/>
      <c r="F1201" s="57"/>
      <c r="G1201" s="57"/>
      <c r="H1201" s="57"/>
      <c r="I1201" s="57"/>
      <c r="J1201" s="57"/>
      <c r="K1201" s="57"/>
      <c r="L1201" s="57"/>
      <c r="M1201" s="57"/>
      <c r="N1201" s="57"/>
      <c r="O1201" s="57"/>
      <c r="P1201" s="57"/>
      <c r="Q1201" s="57"/>
      <c r="R1201" s="57"/>
      <c r="S1201" s="57"/>
      <c r="T1201" s="57"/>
      <c r="U1201" s="77"/>
      <c r="V1201" s="24"/>
      <c r="Y1201" s="24"/>
      <c r="Z1201" s="24"/>
      <c r="AA1201" s="24"/>
      <c r="AB1201" s="24"/>
      <c r="AC1201" s="24"/>
    </row>
    <row r="1202" spans="1:29" s="169" customFormat="1">
      <c r="A1202" s="24"/>
      <c r="B1202" s="24"/>
      <c r="C1202" s="57"/>
      <c r="D1202" s="57"/>
      <c r="E1202" s="57"/>
      <c r="F1202" s="57"/>
      <c r="G1202" s="57"/>
      <c r="H1202" s="57"/>
      <c r="I1202" s="57"/>
      <c r="J1202" s="57"/>
      <c r="K1202" s="57"/>
      <c r="L1202" s="57"/>
      <c r="M1202" s="57"/>
      <c r="N1202" s="57"/>
      <c r="O1202" s="57"/>
      <c r="P1202" s="57"/>
      <c r="Q1202" s="57"/>
      <c r="R1202" s="57"/>
      <c r="S1202" s="57"/>
      <c r="T1202" s="57"/>
      <c r="U1202" s="77"/>
      <c r="V1202" s="24"/>
      <c r="Y1202" s="24"/>
      <c r="Z1202" s="24"/>
      <c r="AA1202" s="24"/>
      <c r="AB1202" s="24"/>
      <c r="AC1202" s="24"/>
    </row>
    <row r="1203" spans="1:29" s="169" customFormat="1">
      <c r="A1203" s="24"/>
      <c r="B1203" s="24"/>
      <c r="C1203" s="57"/>
      <c r="D1203" s="57"/>
      <c r="E1203" s="57"/>
      <c r="F1203" s="57"/>
      <c r="G1203" s="57"/>
      <c r="H1203" s="57"/>
      <c r="I1203" s="57"/>
      <c r="J1203" s="57"/>
      <c r="K1203" s="57"/>
      <c r="L1203" s="57"/>
      <c r="M1203" s="57"/>
      <c r="N1203" s="57"/>
      <c r="O1203" s="57"/>
      <c r="P1203" s="57"/>
      <c r="Q1203" s="57"/>
      <c r="R1203" s="57"/>
      <c r="S1203" s="57"/>
      <c r="T1203" s="57"/>
      <c r="U1203" s="77"/>
      <c r="V1203" s="24"/>
      <c r="Y1203" s="24"/>
      <c r="Z1203" s="24"/>
      <c r="AA1203" s="24"/>
      <c r="AB1203" s="24"/>
      <c r="AC1203" s="24"/>
    </row>
    <row r="1204" spans="1:29" s="169" customFormat="1">
      <c r="A1204" s="24"/>
      <c r="B1204" s="24"/>
      <c r="C1204" s="57"/>
      <c r="D1204" s="57"/>
      <c r="E1204" s="57"/>
      <c r="F1204" s="57"/>
      <c r="G1204" s="57"/>
      <c r="H1204" s="57"/>
      <c r="I1204" s="57"/>
      <c r="J1204" s="57"/>
      <c r="K1204" s="57"/>
      <c r="L1204" s="57"/>
      <c r="M1204" s="57"/>
      <c r="N1204" s="57"/>
      <c r="O1204" s="57"/>
      <c r="P1204" s="57"/>
      <c r="Q1204" s="57"/>
      <c r="R1204" s="57"/>
      <c r="S1204" s="57"/>
      <c r="T1204" s="57"/>
      <c r="U1204" s="77"/>
      <c r="V1204" s="24"/>
      <c r="Y1204" s="24"/>
      <c r="Z1204" s="24"/>
      <c r="AA1204" s="24"/>
      <c r="AB1204" s="24"/>
      <c r="AC1204" s="24"/>
    </row>
    <row r="1205" spans="1:29" s="169" customFormat="1">
      <c r="A1205" s="24"/>
      <c r="B1205" s="24"/>
      <c r="C1205" s="57"/>
      <c r="D1205" s="57"/>
      <c r="E1205" s="57"/>
      <c r="F1205" s="57"/>
      <c r="G1205" s="57"/>
      <c r="H1205" s="57"/>
      <c r="I1205" s="57"/>
      <c r="J1205" s="57"/>
      <c r="K1205" s="57"/>
      <c r="L1205" s="57"/>
      <c r="M1205" s="57"/>
      <c r="N1205" s="57"/>
      <c r="O1205" s="57"/>
      <c r="P1205" s="57"/>
      <c r="Q1205" s="57"/>
      <c r="R1205" s="57"/>
      <c r="S1205" s="57"/>
      <c r="T1205" s="57"/>
      <c r="U1205" s="77"/>
      <c r="V1205" s="24"/>
      <c r="Y1205" s="24"/>
      <c r="Z1205" s="24"/>
      <c r="AA1205" s="24"/>
      <c r="AB1205" s="24"/>
      <c r="AC1205" s="24"/>
    </row>
    <row r="1206" spans="1:29" s="169" customFormat="1">
      <c r="A1206" s="24"/>
      <c r="B1206" s="24"/>
      <c r="C1206" s="57"/>
      <c r="D1206" s="57"/>
      <c r="E1206" s="57"/>
      <c r="F1206" s="57"/>
      <c r="G1206" s="57"/>
      <c r="H1206" s="57"/>
      <c r="I1206" s="57"/>
      <c r="J1206" s="57"/>
      <c r="K1206" s="57"/>
      <c r="L1206" s="57"/>
      <c r="M1206" s="57"/>
      <c r="N1206" s="57"/>
      <c r="O1206" s="57"/>
      <c r="P1206" s="57"/>
      <c r="Q1206" s="57"/>
      <c r="R1206" s="57"/>
      <c r="S1206" s="57"/>
      <c r="T1206" s="57"/>
      <c r="U1206" s="77"/>
      <c r="V1206" s="24"/>
      <c r="Y1206" s="24"/>
      <c r="Z1206" s="24"/>
      <c r="AA1206" s="24"/>
      <c r="AB1206" s="24"/>
      <c r="AC1206" s="24"/>
    </row>
    <row r="1207" spans="1:29" s="169" customFormat="1">
      <c r="A1207" s="24"/>
      <c r="B1207" s="24"/>
      <c r="C1207" s="57"/>
      <c r="D1207" s="57"/>
      <c r="E1207" s="57"/>
      <c r="F1207" s="57"/>
      <c r="G1207" s="57"/>
      <c r="H1207" s="57"/>
      <c r="I1207" s="57"/>
      <c r="J1207" s="57"/>
      <c r="K1207" s="57"/>
      <c r="L1207" s="57"/>
      <c r="M1207" s="57"/>
      <c r="N1207" s="57"/>
      <c r="O1207" s="57"/>
      <c r="P1207" s="57"/>
      <c r="Q1207" s="57"/>
      <c r="R1207" s="57"/>
      <c r="S1207" s="57"/>
      <c r="T1207" s="57"/>
      <c r="U1207" s="77"/>
      <c r="V1207" s="24"/>
      <c r="Y1207" s="24"/>
      <c r="Z1207" s="24"/>
      <c r="AA1207" s="24"/>
      <c r="AB1207" s="24"/>
      <c r="AC1207" s="24"/>
    </row>
    <row r="1208" spans="1:29" s="169" customFormat="1">
      <c r="A1208" s="24"/>
      <c r="B1208" s="24"/>
      <c r="C1208" s="57"/>
      <c r="D1208" s="57"/>
      <c r="E1208" s="57"/>
      <c r="F1208" s="57"/>
      <c r="G1208" s="57"/>
      <c r="H1208" s="57"/>
      <c r="I1208" s="57"/>
      <c r="J1208" s="57"/>
      <c r="K1208" s="57"/>
      <c r="L1208" s="57"/>
      <c r="M1208" s="57"/>
      <c r="N1208" s="57"/>
      <c r="O1208" s="57"/>
      <c r="P1208" s="57"/>
      <c r="Q1208" s="57"/>
      <c r="R1208" s="57"/>
      <c r="S1208" s="57"/>
      <c r="T1208" s="57"/>
      <c r="U1208" s="77"/>
      <c r="V1208" s="24"/>
      <c r="Y1208" s="24"/>
      <c r="Z1208" s="24"/>
      <c r="AA1208" s="24"/>
      <c r="AB1208" s="24"/>
      <c r="AC1208" s="24"/>
    </row>
    <row r="1209" spans="1:29" s="169" customFormat="1">
      <c r="A1209" s="24"/>
      <c r="B1209" s="24"/>
      <c r="C1209" s="57"/>
      <c r="D1209" s="57"/>
      <c r="E1209" s="57"/>
      <c r="F1209" s="57"/>
      <c r="G1209" s="57"/>
      <c r="H1209" s="57"/>
      <c r="I1209" s="57"/>
      <c r="J1209" s="57"/>
      <c r="K1209" s="57"/>
      <c r="L1209" s="57"/>
      <c r="M1209" s="57"/>
      <c r="N1209" s="57"/>
      <c r="O1209" s="57"/>
      <c r="P1209" s="57"/>
      <c r="Q1209" s="57"/>
      <c r="R1209" s="57"/>
      <c r="S1209" s="57"/>
      <c r="T1209" s="57"/>
      <c r="U1209" s="77"/>
      <c r="V1209" s="24"/>
      <c r="Y1209" s="24"/>
      <c r="Z1209" s="24"/>
      <c r="AA1209" s="24"/>
      <c r="AB1209" s="24"/>
      <c r="AC1209" s="24"/>
    </row>
    <row r="1210" spans="1:29" s="169" customFormat="1">
      <c r="A1210" s="24"/>
      <c r="B1210" s="24"/>
      <c r="C1210" s="57"/>
      <c r="D1210" s="57"/>
      <c r="E1210" s="57"/>
      <c r="F1210" s="57"/>
      <c r="G1210" s="57"/>
      <c r="H1210" s="57"/>
      <c r="I1210" s="57"/>
      <c r="J1210" s="57"/>
      <c r="K1210" s="57"/>
      <c r="L1210" s="57"/>
      <c r="M1210" s="57"/>
      <c r="N1210" s="57"/>
      <c r="O1210" s="57"/>
      <c r="P1210" s="57"/>
      <c r="Q1210" s="57"/>
      <c r="R1210" s="57"/>
      <c r="S1210" s="57"/>
      <c r="T1210" s="57"/>
      <c r="U1210" s="77"/>
      <c r="V1210" s="24"/>
      <c r="Y1210" s="24"/>
      <c r="Z1210" s="24"/>
      <c r="AA1210" s="24"/>
      <c r="AB1210" s="24"/>
      <c r="AC1210" s="24"/>
    </row>
    <row r="1211" spans="1:29" s="169" customFormat="1">
      <c r="A1211" s="24"/>
      <c r="B1211" s="24"/>
      <c r="C1211" s="57"/>
      <c r="D1211" s="57"/>
      <c r="E1211" s="57"/>
      <c r="F1211" s="57"/>
      <c r="G1211" s="57"/>
      <c r="H1211" s="57"/>
      <c r="I1211" s="57"/>
      <c r="J1211" s="57"/>
      <c r="K1211" s="57"/>
      <c r="L1211" s="57"/>
      <c r="M1211" s="57"/>
      <c r="N1211" s="57"/>
      <c r="O1211" s="57"/>
      <c r="P1211" s="57"/>
      <c r="Q1211" s="57"/>
      <c r="R1211" s="57"/>
      <c r="S1211" s="57"/>
      <c r="T1211" s="57"/>
      <c r="U1211" s="77"/>
      <c r="V1211" s="24"/>
      <c r="Y1211" s="24"/>
      <c r="Z1211" s="24"/>
      <c r="AA1211" s="24"/>
      <c r="AB1211" s="24"/>
      <c r="AC1211" s="24"/>
    </row>
    <row r="1212" spans="1:29" s="169" customFormat="1">
      <c r="A1212" s="24"/>
      <c r="B1212" s="24"/>
      <c r="C1212" s="57"/>
      <c r="D1212" s="57"/>
      <c r="E1212" s="57"/>
      <c r="F1212" s="57"/>
      <c r="G1212" s="57"/>
      <c r="H1212" s="57"/>
      <c r="I1212" s="57"/>
      <c r="J1212" s="57"/>
      <c r="K1212" s="57"/>
      <c r="L1212" s="57"/>
      <c r="M1212" s="57"/>
      <c r="N1212" s="57"/>
      <c r="O1212" s="57"/>
      <c r="P1212" s="57"/>
      <c r="Q1212" s="57"/>
      <c r="R1212" s="57"/>
      <c r="S1212" s="57"/>
      <c r="T1212" s="57"/>
      <c r="U1212" s="77"/>
      <c r="V1212" s="24"/>
      <c r="Y1212" s="24"/>
      <c r="Z1212" s="24"/>
      <c r="AA1212" s="24"/>
      <c r="AB1212" s="24"/>
      <c r="AC1212" s="24"/>
    </row>
    <row r="1213" spans="1:29" s="169" customFormat="1">
      <c r="A1213" s="24"/>
      <c r="B1213" s="24"/>
      <c r="C1213" s="57"/>
      <c r="D1213" s="57"/>
      <c r="E1213" s="57"/>
      <c r="F1213" s="57"/>
      <c r="G1213" s="57"/>
      <c r="H1213" s="57"/>
      <c r="I1213" s="57"/>
      <c r="J1213" s="57"/>
      <c r="K1213" s="57"/>
      <c r="L1213" s="57"/>
      <c r="M1213" s="57"/>
      <c r="N1213" s="57"/>
      <c r="O1213" s="57"/>
      <c r="P1213" s="57"/>
      <c r="Q1213" s="57"/>
      <c r="R1213" s="57"/>
      <c r="S1213" s="57"/>
      <c r="T1213" s="57"/>
      <c r="U1213" s="77"/>
      <c r="V1213" s="24"/>
      <c r="Y1213" s="24"/>
      <c r="Z1213" s="24"/>
      <c r="AA1213" s="24"/>
      <c r="AB1213" s="24"/>
      <c r="AC1213" s="24"/>
    </row>
    <row r="1214" spans="1:29" s="169" customFormat="1">
      <c r="A1214" s="24"/>
      <c r="B1214" s="24"/>
      <c r="C1214" s="57"/>
      <c r="D1214" s="57"/>
      <c r="E1214" s="57"/>
      <c r="F1214" s="57"/>
      <c r="G1214" s="57"/>
      <c r="H1214" s="57"/>
      <c r="I1214" s="57"/>
      <c r="J1214" s="57"/>
      <c r="K1214" s="57"/>
      <c r="L1214" s="57"/>
      <c r="M1214" s="57"/>
      <c r="N1214" s="57"/>
      <c r="O1214" s="57"/>
      <c r="P1214" s="57"/>
      <c r="Q1214" s="57"/>
      <c r="R1214" s="57"/>
      <c r="S1214" s="57"/>
      <c r="T1214" s="57"/>
      <c r="U1214" s="77"/>
      <c r="V1214" s="24"/>
      <c r="Y1214" s="24"/>
      <c r="Z1214" s="24"/>
      <c r="AA1214" s="24"/>
      <c r="AB1214" s="24"/>
      <c r="AC1214" s="24"/>
    </row>
    <row r="1215" spans="1:29" s="169" customFormat="1">
      <c r="A1215" s="24"/>
      <c r="B1215" s="24"/>
      <c r="C1215" s="57"/>
      <c r="D1215" s="57"/>
      <c r="E1215" s="57"/>
      <c r="F1215" s="57"/>
      <c r="G1215" s="57"/>
      <c r="H1215" s="57"/>
      <c r="I1215" s="57"/>
      <c r="J1215" s="57"/>
      <c r="K1215" s="57"/>
      <c r="L1215" s="57"/>
      <c r="M1215" s="57"/>
      <c r="N1215" s="57"/>
      <c r="O1215" s="57"/>
      <c r="P1215" s="57"/>
      <c r="Q1215" s="57"/>
      <c r="R1215" s="57"/>
      <c r="S1215" s="57"/>
      <c r="T1215" s="57"/>
      <c r="U1215" s="77"/>
      <c r="V1215" s="24"/>
      <c r="Y1215" s="24"/>
      <c r="Z1215" s="24"/>
      <c r="AA1215" s="24"/>
      <c r="AB1215" s="24"/>
      <c r="AC1215" s="24"/>
    </row>
    <row r="1216" spans="1:29" s="169" customFormat="1">
      <c r="A1216" s="24"/>
      <c r="B1216" s="24"/>
      <c r="C1216" s="57"/>
      <c r="D1216" s="57"/>
      <c r="E1216" s="57"/>
      <c r="F1216" s="57"/>
      <c r="G1216" s="57"/>
      <c r="H1216" s="57"/>
      <c r="I1216" s="57"/>
      <c r="J1216" s="57"/>
      <c r="K1216" s="57"/>
      <c r="L1216" s="57"/>
      <c r="M1216" s="57"/>
      <c r="N1216" s="57"/>
      <c r="O1216" s="57"/>
      <c r="P1216" s="57"/>
      <c r="Q1216" s="57"/>
      <c r="R1216" s="57"/>
      <c r="S1216" s="57"/>
      <c r="T1216" s="57"/>
      <c r="U1216" s="77"/>
      <c r="V1216" s="24"/>
      <c r="Y1216" s="24"/>
      <c r="Z1216" s="24"/>
      <c r="AA1216" s="24"/>
      <c r="AB1216" s="24"/>
      <c r="AC1216" s="24"/>
    </row>
    <row r="1217" spans="1:29" s="169" customFormat="1">
      <c r="A1217" s="24"/>
      <c r="B1217" s="24"/>
      <c r="C1217" s="57"/>
      <c r="D1217" s="57"/>
      <c r="E1217" s="57"/>
      <c r="F1217" s="57"/>
      <c r="G1217" s="57"/>
      <c r="H1217" s="57"/>
      <c r="I1217" s="57"/>
      <c r="J1217" s="57"/>
      <c r="K1217" s="57"/>
      <c r="L1217" s="57"/>
      <c r="M1217" s="57"/>
      <c r="N1217" s="57"/>
      <c r="O1217" s="57"/>
      <c r="P1217" s="57"/>
      <c r="Q1217" s="57"/>
      <c r="R1217" s="57"/>
      <c r="S1217" s="57"/>
      <c r="T1217" s="57"/>
      <c r="U1217" s="77"/>
      <c r="V1217" s="24"/>
      <c r="Y1217" s="24"/>
      <c r="Z1217" s="24"/>
      <c r="AA1217" s="24"/>
      <c r="AB1217" s="24"/>
      <c r="AC1217" s="24"/>
    </row>
    <row r="1218" spans="1:29" s="169" customFormat="1">
      <c r="A1218" s="24"/>
      <c r="B1218" s="24"/>
      <c r="C1218" s="57"/>
      <c r="D1218" s="57"/>
      <c r="E1218" s="57"/>
      <c r="F1218" s="57"/>
      <c r="G1218" s="57"/>
      <c r="H1218" s="57"/>
      <c r="I1218" s="57"/>
      <c r="J1218" s="57"/>
      <c r="K1218" s="57"/>
      <c r="L1218" s="57"/>
      <c r="M1218" s="57"/>
      <c r="N1218" s="57"/>
      <c r="O1218" s="57"/>
      <c r="P1218" s="57"/>
      <c r="Q1218" s="57"/>
      <c r="R1218" s="57"/>
      <c r="S1218" s="57"/>
      <c r="T1218" s="57"/>
      <c r="U1218" s="77"/>
      <c r="V1218" s="24"/>
      <c r="Y1218" s="24"/>
      <c r="Z1218" s="24"/>
      <c r="AA1218" s="24"/>
      <c r="AB1218" s="24"/>
      <c r="AC1218" s="24"/>
    </row>
    <row r="1219" spans="1:29" s="169" customFormat="1">
      <c r="A1219" s="24"/>
      <c r="B1219" s="24"/>
      <c r="C1219" s="57"/>
      <c r="D1219" s="57"/>
      <c r="E1219" s="57"/>
      <c r="F1219" s="57"/>
      <c r="G1219" s="57"/>
      <c r="H1219" s="57"/>
      <c r="I1219" s="57"/>
      <c r="J1219" s="57"/>
      <c r="K1219" s="57"/>
      <c r="L1219" s="57"/>
      <c r="M1219" s="57"/>
      <c r="N1219" s="57"/>
      <c r="O1219" s="57"/>
      <c r="P1219" s="57"/>
      <c r="Q1219" s="57"/>
      <c r="R1219" s="57"/>
      <c r="S1219" s="57"/>
      <c r="T1219" s="57"/>
      <c r="U1219" s="77"/>
      <c r="V1219" s="24"/>
      <c r="Y1219" s="24"/>
      <c r="Z1219" s="24"/>
      <c r="AA1219" s="24"/>
      <c r="AB1219" s="24"/>
      <c r="AC1219" s="24"/>
    </row>
    <row r="1220" spans="1:29" s="169" customFormat="1">
      <c r="A1220" s="24"/>
      <c r="B1220" s="24"/>
      <c r="C1220" s="57"/>
      <c r="D1220" s="57"/>
      <c r="E1220" s="57"/>
      <c r="F1220" s="57"/>
      <c r="G1220" s="57"/>
      <c r="H1220" s="57"/>
      <c r="I1220" s="57"/>
      <c r="J1220" s="57"/>
      <c r="K1220" s="57"/>
      <c r="L1220" s="57"/>
      <c r="M1220" s="57"/>
      <c r="N1220" s="57"/>
      <c r="O1220" s="57"/>
      <c r="P1220" s="57"/>
      <c r="Q1220" s="57"/>
      <c r="R1220" s="57"/>
      <c r="S1220" s="57"/>
      <c r="T1220" s="57"/>
      <c r="U1220" s="77"/>
      <c r="V1220" s="24"/>
      <c r="Y1220" s="24"/>
      <c r="Z1220" s="24"/>
      <c r="AA1220" s="24"/>
      <c r="AB1220" s="24"/>
      <c r="AC1220" s="24"/>
    </row>
    <row r="1221" spans="1:29" s="169" customFormat="1">
      <c r="A1221" s="24"/>
      <c r="B1221" s="24"/>
      <c r="C1221" s="57"/>
      <c r="D1221" s="57"/>
      <c r="E1221" s="57"/>
      <c r="F1221" s="57"/>
      <c r="G1221" s="57"/>
      <c r="H1221" s="57"/>
      <c r="I1221" s="57"/>
      <c r="J1221" s="57"/>
      <c r="K1221" s="57"/>
      <c r="L1221" s="57"/>
      <c r="M1221" s="57"/>
      <c r="N1221" s="57"/>
      <c r="O1221" s="57"/>
      <c r="P1221" s="57"/>
      <c r="Q1221" s="57"/>
      <c r="R1221" s="57"/>
      <c r="S1221" s="57"/>
      <c r="T1221" s="57"/>
      <c r="U1221" s="77"/>
      <c r="V1221" s="24"/>
      <c r="Y1221" s="24"/>
      <c r="Z1221" s="24"/>
      <c r="AA1221" s="24"/>
      <c r="AB1221" s="24"/>
      <c r="AC1221" s="24"/>
    </row>
    <row r="1222" spans="1:29" s="169" customFormat="1">
      <c r="A1222" s="24"/>
      <c r="B1222" s="24"/>
      <c r="C1222" s="57"/>
      <c r="D1222" s="57"/>
      <c r="E1222" s="57"/>
      <c r="F1222" s="57"/>
      <c r="G1222" s="57"/>
      <c r="H1222" s="57"/>
      <c r="I1222" s="57"/>
      <c r="J1222" s="57"/>
      <c r="K1222" s="57"/>
      <c r="L1222" s="57"/>
      <c r="M1222" s="57"/>
      <c r="N1222" s="57"/>
      <c r="O1222" s="57"/>
      <c r="P1222" s="57"/>
      <c r="Q1222" s="57"/>
      <c r="R1222" s="57"/>
      <c r="S1222" s="57"/>
      <c r="T1222" s="57"/>
      <c r="U1222" s="77"/>
      <c r="V1222" s="24"/>
      <c r="Y1222" s="24"/>
      <c r="Z1222" s="24"/>
      <c r="AA1222" s="24"/>
      <c r="AB1222" s="24"/>
      <c r="AC1222" s="24"/>
    </row>
    <row r="1223" spans="1:29" s="169" customFormat="1">
      <c r="A1223" s="24"/>
      <c r="B1223" s="24"/>
      <c r="C1223" s="57"/>
      <c r="D1223" s="57"/>
      <c r="E1223" s="57"/>
      <c r="F1223" s="57"/>
      <c r="G1223" s="57"/>
      <c r="H1223" s="57"/>
      <c r="I1223" s="57"/>
      <c r="J1223" s="57"/>
      <c r="K1223" s="57"/>
      <c r="L1223" s="57"/>
      <c r="M1223" s="57"/>
      <c r="N1223" s="57"/>
      <c r="O1223" s="57"/>
      <c r="P1223" s="57"/>
      <c r="Q1223" s="57"/>
      <c r="R1223" s="57"/>
      <c r="S1223" s="57"/>
      <c r="T1223" s="57"/>
      <c r="U1223" s="77"/>
      <c r="V1223" s="24"/>
      <c r="Y1223" s="24"/>
      <c r="Z1223" s="24"/>
      <c r="AA1223" s="24"/>
      <c r="AB1223" s="24"/>
      <c r="AC1223" s="24"/>
    </row>
    <row r="1224" spans="1:29" s="169" customFormat="1">
      <c r="A1224" s="24"/>
      <c r="B1224" s="24"/>
      <c r="C1224" s="57"/>
      <c r="D1224" s="57"/>
      <c r="E1224" s="57"/>
      <c r="F1224" s="57"/>
      <c r="G1224" s="57"/>
      <c r="H1224" s="57"/>
      <c r="I1224" s="57"/>
      <c r="J1224" s="57"/>
      <c r="K1224" s="57"/>
      <c r="L1224" s="57"/>
      <c r="M1224" s="57"/>
      <c r="N1224" s="57"/>
      <c r="O1224" s="57"/>
      <c r="P1224" s="57"/>
      <c r="Q1224" s="57"/>
      <c r="R1224" s="57"/>
      <c r="S1224" s="57"/>
      <c r="T1224" s="57"/>
      <c r="U1224" s="77"/>
      <c r="V1224" s="24"/>
      <c r="Y1224" s="24"/>
      <c r="Z1224" s="24"/>
      <c r="AA1224" s="24"/>
      <c r="AB1224" s="24"/>
      <c r="AC1224" s="24"/>
    </row>
    <row r="1225" spans="1:29" s="169" customFormat="1">
      <c r="A1225" s="24"/>
      <c r="B1225" s="24"/>
      <c r="C1225" s="57"/>
      <c r="D1225" s="57"/>
      <c r="E1225" s="57"/>
      <c r="F1225" s="57"/>
      <c r="G1225" s="57"/>
      <c r="H1225" s="57"/>
      <c r="I1225" s="57"/>
      <c r="J1225" s="57"/>
      <c r="K1225" s="57"/>
      <c r="L1225" s="57"/>
      <c r="M1225" s="57"/>
      <c r="N1225" s="57"/>
      <c r="O1225" s="57"/>
      <c r="P1225" s="57"/>
      <c r="Q1225" s="57"/>
      <c r="R1225" s="57"/>
      <c r="S1225" s="57"/>
      <c r="T1225" s="57"/>
      <c r="U1225" s="77"/>
      <c r="V1225" s="24"/>
      <c r="Y1225" s="24"/>
      <c r="Z1225" s="24"/>
      <c r="AA1225" s="24"/>
      <c r="AB1225" s="24"/>
      <c r="AC1225" s="24"/>
    </row>
    <row r="1226" spans="1:29" s="169" customFormat="1">
      <c r="A1226" s="24"/>
      <c r="B1226" s="24"/>
      <c r="C1226" s="57"/>
      <c r="D1226" s="57"/>
      <c r="E1226" s="57"/>
      <c r="F1226" s="57"/>
      <c r="G1226" s="57"/>
      <c r="H1226" s="57"/>
      <c r="I1226" s="57"/>
      <c r="J1226" s="57"/>
      <c r="K1226" s="57"/>
      <c r="L1226" s="57"/>
      <c r="M1226" s="57"/>
      <c r="N1226" s="57"/>
      <c r="O1226" s="57"/>
      <c r="P1226" s="57"/>
      <c r="Q1226" s="57"/>
      <c r="R1226" s="57"/>
      <c r="S1226" s="57"/>
      <c r="T1226" s="57"/>
      <c r="U1226" s="77"/>
      <c r="V1226" s="24"/>
      <c r="Y1226" s="24"/>
      <c r="Z1226" s="24"/>
      <c r="AA1226" s="24"/>
      <c r="AB1226" s="24"/>
      <c r="AC1226" s="24"/>
    </row>
    <row r="1227" spans="1:29" s="169" customFormat="1">
      <c r="A1227" s="24"/>
      <c r="B1227" s="24"/>
      <c r="C1227" s="57"/>
      <c r="D1227" s="57"/>
      <c r="E1227" s="57"/>
      <c r="F1227" s="57"/>
      <c r="G1227" s="57"/>
      <c r="H1227" s="57"/>
      <c r="I1227" s="57"/>
      <c r="J1227" s="57"/>
      <c r="K1227" s="57"/>
      <c r="L1227" s="57"/>
      <c r="M1227" s="57"/>
      <c r="N1227" s="57"/>
      <c r="O1227" s="57"/>
      <c r="P1227" s="57"/>
      <c r="Q1227" s="57"/>
      <c r="R1227" s="57"/>
      <c r="S1227" s="57"/>
      <c r="T1227" s="57"/>
      <c r="U1227" s="77"/>
      <c r="V1227" s="24"/>
      <c r="Y1227" s="24"/>
      <c r="Z1227" s="24"/>
      <c r="AA1227" s="24"/>
      <c r="AB1227" s="24"/>
      <c r="AC1227" s="24"/>
    </row>
    <row r="1228" spans="1:29" s="169" customFormat="1">
      <c r="A1228" s="24"/>
      <c r="B1228" s="24"/>
      <c r="C1228" s="57"/>
      <c r="D1228" s="57"/>
      <c r="E1228" s="57"/>
      <c r="F1228" s="57"/>
      <c r="G1228" s="57"/>
      <c r="H1228" s="57"/>
      <c r="I1228" s="57"/>
      <c r="J1228" s="57"/>
      <c r="K1228" s="57"/>
      <c r="L1228" s="57"/>
      <c r="M1228" s="57"/>
      <c r="N1228" s="57"/>
      <c r="O1228" s="57"/>
      <c r="P1228" s="57"/>
      <c r="Q1228" s="57"/>
      <c r="R1228" s="57"/>
      <c r="S1228" s="57"/>
      <c r="T1228" s="57"/>
      <c r="U1228" s="77"/>
      <c r="V1228" s="24"/>
      <c r="Y1228" s="24"/>
      <c r="Z1228" s="24"/>
      <c r="AA1228" s="24"/>
      <c r="AB1228" s="24"/>
      <c r="AC1228" s="24"/>
    </row>
    <row r="1229" spans="1:29" s="169" customFormat="1">
      <c r="A1229" s="24"/>
      <c r="B1229" s="24"/>
      <c r="C1229" s="57"/>
      <c r="D1229" s="57"/>
      <c r="E1229" s="57"/>
      <c r="F1229" s="57"/>
      <c r="G1229" s="57"/>
      <c r="H1229" s="57"/>
      <c r="I1229" s="57"/>
      <c r="J1229" s="57"/>
      <c r="K1229" s="57"/>
      <c r="L1229" s="57"/>
      <c r="M1229" s="57"/>
      <c r="N1229" s="57"/>
      <c r="O1229" s="57"/>
      <c r="P1229" s="57"/>
      <c r="Q1229" s="57"/>
      <c r="R1229" s="57"/>
      <c r="S1229" s="57"/>
      <c r="T1229" s="57"/>
      <c r="U1229" s="77"/>
      <c r="V1229" s="24"/>
      <c r="Y1229" s="24"/>
      <c r="Z1229" s="24"/>
      <c r="AA1229" s="24"/>
      <c r="AB1229" s="24"/>
      <c r="AC1229" s="24"/>
    </row>
    <row r="1230" spans="1:29" s="169" customFormat="1">
      <c r="A1230" s="24"/>
      <c r="B1230" s="24"/>
      <c r="C1230" s="57"/>
      <c r="D1230" s="57"/>
      <c r="E1230" s="57"/>
      <c r="F1230" s="57"/>
      <c r="G1230" s="57"/>
      <c r="H1230" s="57"/>
      <c r="I1230" s="57"/>
      <c r="J1230" s="57"/>
      <c r="K1230" s="57"/>
      <c r="L1230" s="57"/>
      <c r="M1230" s="57"/>
      <c r="N1230" s="57"/>
      <c r="O1230" s="57"/>
      <c r="P1230" s="57"/>
      <c r="Q1230" s="57"/>
      <c r="R1230" s="57"/>
      <c r="S1230" s="57"/>
      <c r="T1230" s="57"/>
      <c r="U1230" s="77"/>
      <c r="V1230" s="24"/>
      <c r="Y1230" s="24"/>
      <c r="Z1230" s="24"/>
      <c r="AA1230" s="24"/>
      <c r="AB1230" s="24"/>
      <c r="AC1230" s="24"/>
    </row>
    <row r="1231" spans="1:29" s="169" customFormat="1">
      <c r="A1231" s="24"/>
      <c r="B1231" s="24"/>
      <c r="C1231" s="57"/>
      <c r="D1231" s="57"/>
      <c r="E1231" s="57"/>
      <c r="F1231" s="57"/>
      <c r="G1231" s="57"/>
      <c r="H1231" s="57"/>
      <c r="I1231" s="57"/>
      <c r="J1231" s="57"/>
      <c r="K1231" s="57"/>
      <c r="L1231" s="57"/>
      <c r="M1231" s="57"/>
      <c r="N1231" s="57"/>
      <c r="O1231" s="57"/>
      <c r="P1231" s="57"/>
      <c r="Q1231" s="57"/>
      <c r="R1231" s="57"/>
      <c r="S1231" s="57"/>
      <c r="T1231" s="57"/>
      <c r="U1231" s="77"/>
      <c r="V1231" s="24"/>
      <c r="Y1231" s="24"/>
      <c r="Z1231" s="24"/>
      <c r="AA1231" s="24"/>
      <c r="AB1231" s="24"/>
      <c r="AC1231" s="24"/>
    </row>
    <row r="1232" spans="1:29" s="169" customFormat="1">
      <c r="A1232" s="24"/>
      <c r="B1232" s="24"/>
      <c r="C1232" s="57"/>
      <c r="D1232" s="57"/>
      <c r="E1232" s="57"/>
      <c r="F1232" s="57"/>
      <c r="G1232" s="57"/>
      <c r="H1232" s="57"/>
      <c r="I1232" s="57"/>
      <c r="J1232" s="57"/>
      <c r="K1232" s="57"/>
      <c r="L1232" s="57"/>
      <c r="M1232" s="57"/>
      <c r="N1232" s="57"/>
      <c r="O1232" s="57"/>
      <c r="P1232" s="57"/>
      <c r="Q1232" s="57"/>
      <c r="R1232" s="57"/>
      <c r="S1232" s="57"/>
      <c r="T1232" s="57"/>
      <c r="U1232" s="77"/>
      <c r="V1232" s="24"/>
      <c r="Y1232" s="24"/>
      <c r="Z1232" s="24"/>
      <c r="AA1232" s="24"/>
      <c r="AB1232" s="24"/>
      <c r="AC1232" s="24"/>
    </row>
    <row r="1233" spans="1:29" s="169" customFormat="1">
      <c r="A1233" s="24"/>
      <c r="B1233" s="24"/>
      <c r="C1233" s="57"/>
      <c r="D1233" s="57"/>
      <c r="E1233" s="57"/>
      <c r="F1233" s="57"/>
      <c r="G1233" s="57"/>
      <c r="H1233" s="57"/>
      <c r="I1233" s="57"/>
      <c r="J1233" s="57"/>
      <c r="K1233" s="57"/>
      <c r="L1233" s="57"/>
      <c r="M1233" s="57"/>
      <c r="N1233" s="57"/>
      <c r="O1233" s="57"/>
      <c r="P1233" s="57"/>
      <c r="Q1233" s="57"/>
      <c r="R1233" s="57"/>
      <c r="S1233" s="57"/>
      <c r="T1233" s="57"/>
      <c r="U1233" s="77"/>
      <c r="V1233" s="24"/>
      <c r="Y1233" s="24"/>
      <c r="Z1233" s="24"/>
      <c r="AA1233" s="24"/>
      <c r="AB1233" s="24"/>
      <c r="AC1233" s="24"/>
    </row>
    <row r="1234" spans="1:29" s="169" customFormat="1">
      <c r="A1234" s="24"/>
      <c r="B1234" s="24"/>
      <c r="C1234" s="57"/>
      <c r="D1234" s="57"/>
      <c r="E1234" s="57"/>
      <c r="F1234" s="57"/>
      <c r="G1234" s="57"/>
      <c r="H1234" s="57"/>
      <c r="I1234" s="57"/>
      <c r="J1234" s="57"/>
      <c r="K1234" s="57"/>
      <c r="L1234" s="57"/>
      <c r="M1234" s="57"/>
      <c r="N1234" s="57"/>
      <c r="O1234" s="57"/>
      <c r="P1234" s="57"/>
      <c r="Q1234" s="57"/>
      <c r="R1234" s="57"/>
      <c r="S1234" s="57"/>
      <c r="T1234" s="57"/>
      <c r="U1234" s="77"/>
      <c r="V1234" s="24"/>
      <c r="Y1234" s="24"/>
      <c r="Z1234" s="24"/>
      <c r="AA1234" s="24"/>
      <c r="AB1234" s="24"/>
      <c r="AC1234" s="24"/>
    </row>
    <row r="1235" spans="1:29" s="169" customFormat="1">
      <c r="A1235" s="24"/>
      <c r="B1235" s="24"/>
      <c r="C1235" s="57"/>
      <c r="D1235" s="57"/>
      <c r="E1235" s="57"/>
      <c r="F1235" s="57"/>
      <c r="G1235" s="57"/>
      <c r="H1235" s="57"/>
      <c r="I1235" s="57"/>
      <c r="J1235" s="57"/>
      <c r="K1235" s="57"/>
      <c r="L1235" s="57"/>
      <c r="M1235" s="57"/>
      <c r="N1235" s="57"/>
      <c r="O1235" s="57"/>
      <c r="P1235" s="57"/>
      <c r="Q1235" s="57"/>
      <c r="R1235" s="57"/>
      <c r="S1235" s="57"/>
      <c r="T1235" s="57"/>
      <c r="U1235" s="77"/>
      <c r="V1235" s="24"/>
      <c r="Y1235" s="24"/>
      <c r="Z1235" s="24"/>
      <c r="AA1235" s="24"/>
      <c r="AB1235" s="24"/>
      <c r="AC1235" s="24"/>
    </row>
    <row r="1236" spans="1:29" s="169" customFormat="1">
      <c r="A1236" s="24"/>
      <c r="B1236" s="24"/>
      <c r="C1236" s="57"/>
      <c r="D1236" s="57"/>
      <c r="E1236" s="57"/>
      <c r="F1236" s="57"/>
      <c r="G1236" s="57"/>
      <c r="H1236" s="57"/>
      <c r="I1236" s="57"/>
      <c r="J1236" s="57"/>
      <c r="K1236" s="57"/>
      <c r="L1236" s="57"/>
      <c r="M1236" s="57"/>
      <c r="N1236" s="57"/>
      <c r="O1236" s="57"/>
      <c r="P1236" s="57"/>
      <c r="Q1236" s="57"/>
      <c r="R1236" s="57"/>
      <c r="S1236" s="57"/>
      <c r="T1236" s="57"/>
      <c r="U1236" s="77"/>
      <c r="V1236" s="24"/>
      <c r="Y1236" s="24"/>
      <c r="Z1236" s="24"/>
      <c r="AA1236" s="24"/>
      <c r="AB1236" s="24"/>
      <c r="AC1236" s="24"/>
    </row>
    <row r="1237" spans="1:29" s="169" customFormat="1">
      <c r="A1237" s="24"/>
      <c r="B1237" s="24"/>
      <c r="C1237" s="57"/>
      <c r="D1237" s="57"/>
      <c r="E1237" s="57"/>
      <c r="F1237" s="57"/>
      <c r="G1237" s="57"/>
      <c r="H1237" s="57"/>
      <c r="I1237" s="57"/>
      <c r="J1237" s="57"/>
      <c r="K1237" s="57"/>
      <c r="L1237" s="57"/>
      <c r="M1237" s="57"/>
      <c r="N1237" s="57"/>
      <c r="O1237" s="57"/>
      <c r="P1237" s="57"/>
      <c r="Q1237" s="57"/>
      <c r="R1237" s="57"/>
      <c r="S1237" s="57"/>
      <c r="T1237" s="57"/>
      <c r="U1237" s="77"/>
      <c r="V1237" s="24"/>
      <c r="Y1237" s="24"/>
      <c r="Z1237" s="24"/>
      <c r="AA1237" s="24"/>
      <c r="AB1237" s="24"/>
      <c r="AC1237" s="24"/>
    </row>
    <row r="1238" spans="1:29" s="169" customFormat="1">
      <c r="A1238" s="24"/>
      <c r="B1238" s="24"/>
      <c r="C1238" s="57"/>
      <c r="D1238" s="57"/>
      <c r="E1238" s="57"/>
      <c r="F1238" s="57"/>
      <c r="G1238" s="57"/>
      <c r="H1238" s="57"/>
      <c r="I1238" s="57"/>
      <c r="J1238" s="57"/>
      <c r="K1238" s="57"/>
      <c r="L1238" s="57"/>
      <c r="M1238" s="57"/>
      <c r="N1238" s="57"/>
      <c r="O1238" s="57"/>
      <c r="P1238" s="57"/>
      <c r="Q1238" s="57"/>
      <c r="R1238" s="57"/>
      <c r="S1238" s="57"/>
      <c r="T1238" s="57"/>
      <c r="U1238" s="77"/>
      <c r="V1238" s="24"/>
      <c r="Y1238" s="24"/>
      <c r="Z1238" s="24"/>
      <c r="AA1238" s="24"/>
      <c r="AB1238" s="24"/>
      <c r="AC1238" s="24"/>
    </row>
    <row r="1239" spans="1:29" s="169" customFormat="1">
      <c r="A1239" s="24"/>
      <c r="B1239" s="24"/>
      <c r="C1239" s="57"/>
      <c r="D1239" s="57"/>
      <c r="E1239" s="57"/>
      <c r="F1239" s="57"/>
      <c r="G1239" s="57"/>
      <c r="H1239" s="57"/>
      <c r="I1239" s="57"/>
      <c r="J1239" s="57"/>
      <c r="K1239" s="57"/>
      <c r="L1239" s="57"/>
      <c r="M1239" s="57"/>
      <c r="N1239" s="57"/>
      <c r="O1239" s="57"/>
      <c r="P1239" s="57"/>
      <c r="Q1239" s="57"/>
      <c r="R1239" s="57"/>
      <c r="S1239" s="57"/>
      <c r="T1239" s="57"/>
      <c r="U1239" s="77"/>
      <c r="V1239" s="24"/>
      <c r="Y1239" s="24"/>
      <c r="Z1239" s="24"/>
      <c r="AA1239" s="24"/>
      <c r="AB1239" s="24"/>
      <c r="AC1239" s="24"/>
    </row>
    <row r="1240" spans="1:29" s="169" customFormat="1">
      <c r="A1240" s="24"/>
      <c r="B1240" s="24"/>
      <c r="C1240" s="57"/>
      <c r="D1240" s="57"/>
      <c r="E1240" s="57"/>
      <c r="F1240" s="57"/>
      <c r="G1240" s="57"/>
      <c r="H1240" s="57"/>
      <c r="I1240" s="57"/>
      <c r="J1240" s="57"/>
      <c r="K1240" s="57"/>
      <c r="L1240" s="57"/>
      <c r="M1240" s="57"/>
      <c r="N1240" s="57"/>
      <c r="O1240" s="57"/>
      <c r="P1240" s="57"/>
      <c r="Q1240" s="57"/>
      <c r="R1240" s="57"/>
      <c r="S1240" s="57"/>
      <c r="T1240" s="57"/>
      <c r="U1240" s="77"/>
      <c r="V1240" s="24"/>
      <c r="Y1240" s="24"/>
      <c r="Z1240" s="24"/>
      <c r="AA1240" s="24"/>
      <c r="AB1240" s="24"/>
      <c r="AC1240" s="24"/>
    </row>
    <row r="1241" spans="1:29" s="169" customFormat="1">
      <c r="A1241" s="24"/>
      <c r="B1241" s="24"/>
      <c r="C1241" s="57"/>
      <c r="D1241" s="57"/>
      <c r="E1241" s="57"/>
      <c r="F1241" s="57"/>
      <c r="G1241" s="57"/>
      <c r="H1241" s="57"/>
      <c r="I1241" s="57"/>
      <c r="J1241" s="57"/>
      <c r="K1241" s="57"/>
      <c r="L1241" s="57"/>
      <c r="M1241" s="57"/>
      <c r="N1241" s="57"/>
      <c r="O1241" s="57"/>
      <c r="P1241" s="57"/>
      <c r="Q1241" s="57"/>
      <c r="R1241" s="57"/>
      <c r="S1241" s="57"/>
      <c r="T1241" s="57"/>
      <c r="U1241" s="77"/>
      <c r="V1241" s="24"/>
      <c r="Y1241" s="24"/>
      <c r="Z1241" s="24"/>
      <c r="AA1241" s="24"/>
      <c r="AB1241" s="24"/>
      <c r="AC1241" s="24"/>
    </row>
    <row r="1242" spans="1:29" s="169" customFormat="1">
      <c r="A1242" s="24"/>
      <c r="B1242" s="24"/>
      <c r="C1242" s="57"/>
      <c r="D1242" s="57"/>
      <c r="E1242" s="57"/>
      <c r="F1242" s="57"/>
      <c r="G1242" s="57"/>
      <c r="H1242" s="57"/>
      <c r="I1242" s="57"/>
      <c r="J1242" s="57"/>
      <c r="K1242" s="57"/>
      <c r="L1242" s="57"/>
      <c r="M1242" s="57"/>
      <c r="N1242" s="57"/>
      <c r="O1242" s="57"/>
      <c r="P1242" s="57"/>
      <c r="Q1242" s="57"/>
      <c r="R1242" s="57"/>
      <c r="S1242" s="57"/>
      <c r="T1242" s="57"/>
      <c r="U1242" s="77"/>
      <c r="V1242" s="24"/>
      <c r="Y1242" s="24"/>
      <c r="Z1242" s="24"/>
      <c r="AA1242" s="24"/>
      <c r="AB1242" s="24"/>
      <c r="AC1242" s="24"/>
    </row>
    <row r="1243" spans="1:29" s="169" customFormat="1">
      <c r="A1243" s="24"/>
      <c r="B1243" s="24"/>
      <c r="C1243" s="57"/>
      <c r="D1243" s="57"/>
      <c r="E1243" s="57"/>
      <c r="F1243" s="57"/>
      <c r="G1243" s="57"/>
      <c r="H1243" s="57"/>
      <c r="I1243" s="57"/>
      <c r="J1243" s="57"/>
      <c r="K1243" s="57"/>
      <c r="L1243" s="57"/>
      <c r="M1243" s="57"/>
      <c r="N1243" s="57"/>
      <c r="O1243" s="57"/>
      <c r="P1243" s="57"/>
      <c r="Q1243" s="57"/>
      <c r="R1243" s="57"/>
      <c r="S1243" s="57"/>
      <c r="T1243" s="57"/>
      <c r="U1243" s="77"/>
      <c r="V1243" s="24"/>
      <c r="Y1243" s="24"/>
      <c r="Z1243" s="24"/>
      <c r="AA1243" s="24"/>
      <c r="AB1243" s="24"/>
      <c r="AC1243" s="24"/>
    </row>
    <row r="1244" spans="1:29" s="169" customFormat="1">
      <c r="A1244" s="24"/>
      <c r="B1244" s="24"/>
      <c r="C1244" s="57"/>
      <c r="D1244" s="57"/>
      <c r="E1244" s="57"/>
      <c r="F1244" s="57"/>
      <c r="G1244" s="57"/>
      <c r="H1244" s="57"/>
      <c r="I1244" s="57"/>
      <c r="J1244" s="57"/>
      <c r="K1244" s="57"/>
      <c r="L1244" s="57"/>
      <c r="M1244" s="57"/>
      <c r="N1244" s="57"/>
      <c r="O1244" s="57"/>
      <c r="P1244" s="57"/>
      <c r="Q1244" s="57"/>
      <c r="R1244" s="57"/>
      <c r="S1244" s="57"/>
      <c r="T1244" s="57"/>
      <c r="U1244" s="77"/>
      <c r="V1244" s="24"/>
      <c r="Y1244" s="24"/>
      <c r="Z1244" s="24"/>
      <c r="AA1244" s="24"/>
      <c r="AB1244" s="24"/>
      <c r="AC1244" s="24"/>
    </row>
    <row r="1245" spans="1:29" s="169" customFormat="1">
      <c r="A1245" s="24"/>
      <c r="B1245" s="24"/>
      <c r="C1245" s="57"/>
      <c r="D1245" s="57"/>
      <c r="E1245" s="57"/>
      <c r="F1245" s="57"/>
      <c r="G1245" s="57"/>
      <c r="H1245" s="57"/>
      <c r="I1245" s="57"/>
      <c r="J1245" s="57"/>
      <c r="K1245" s="57"/>
      <c r="L1245" s="57"/>
      <c r="M1245" s="57"/>
      <c r="N1245" s="57"/>
      <c r="O1245" s="57"/>
      <c r="P1245" s="57"/>
      <c r="Q1245" s="57"/>
      <c r="R1245" s="57"/>
      <c r="S1245" s="57"/>
      <c r="T1245" s="57"/>
      <c r="U1245" s="77"/>
      <c r="V1245" s="24"/>
      <c r="Y1245" s="24"/>
      <c r="Z1245" s="24"/>
      <c r="AA1245" s="24"/>
      <c r="AB1245" s="24"/>
      <c r="AC1245" s="24"/>
    </row>
    <row r="1246" spans="1:29" s="169" customFormat="1">
      <c r="A1246" s="24"/>
      <c r="B1246" s="24"/>
      <c r="C1246" s="57"/>
      <c r="D1246" s="57"/>
      <c r="E1246" s="57"/>
      <c r="F1246" s="57"/>
      <c r="G1246" s="57"/>
      <c r="H1246" s="57"/>
      <c r="I1246" s="57"/>
      <c r="J1246" s="57"/>
      <c r="K1246" s="57"/>
      <c r="L1246" s="57"/>
      <c r="M1246" s="57"/>
      <c r="N1246" s="57"/>
      <c r="O1246" s="57"/>
      <c r="P1246" s="57"/>
      <c r="Q1246" s="57"/>
      <c r="R1246" s="57"/>
      <c r="S1246" s="57"/>
      <c r="T1246" s="57"/>
      <c r="U1246" s="77"/>
      <c r="V1246" s="24"/>
      <c r="Y1246" s="24"/>
      <c r="Z1246" s="24"/>
      <c r="AA1246" s="24"/>
      <c r="AB1246" s="24"/>
      <c r="AC1246" s="24"/>
    </row>
    <row r="1247" spans="1:29" s="169" customFormat="1">
      <c r="A1247" s="24"/>
      <c r="B1247" s="24"/>
      <c r="C1247" s="57"/>
      <c r="D1247" s="57"/>
      <c r="E1247" s="57"/>
      <c r="F1247" s="57"/>
      <c r="G1247" s="57"/>
      <c r="H1247" s="57"/>
      <c r="I1247" s="57"/>
      <c r="J1247" s="57"/>
      <c r="K1247" s="57"/>
      <c r="L1247" s="57"/>
      <c r="M1247" s="57"/>
      <c r="N1247" s="57"/>
      <c r="O1247" s="57"/>
      <c r="P1247" s="57"/>
      <c r="Q1247" s="57"/>
      <c r="R1247" s="57"/>
      <c r="S1247" s="57"/>
      <c r="T1247" s="57"/>
      <c r="U1247" s="77"/>
      <c r="V1247" s="24"/>
      <c r="Y1247" s="24"/>
      <c r="Z1247" s="24"/>
      <c r="AA1247" s="24"/>
      <c r="AB1247" s="24"/>
      <c r="AC1247" s="24"/>
    </row>
    <row r="1248" spans="1:29" s="169" customFormat="1">
      <c r="A1248" s="24"/>
      <c r="B1248" s="24"/>
      <c r="C1248" s="57"/>
      <c r="D1248" s="57"/>
      <c r="E1248" s="57"/>
      <c r="F1248" s="57"/>
      <c r="G1248" s="57"/>
      <c r="H1248" s="57"/>
      <c r="I1248" s="57"/>
      <c r="J1248" s="57"/>
      <c r="K1248" s="57"/>
      <c r="L1248" s="57"/>
      <c r="M1248" s="57"/>
      <c r="N1248" s="57"/>
      <c r="O1248" s="57"/>
      <c r="P1248" s="57"/>
      <c r="Q1248" s="57"/>
      <c r="R1248" s="57"/>
      <c r="S1248" s="57"/>
      <c r="T1248" s="57"/>
      <c r="U1248" s="77"/>
      <c r="V1248" s="24"/>
      <c r="Y1248" s="24"/>
      <c r="Z1248" s="24"/>
      <c r="AA1248" s="24"/>
      <c r="AB1248" s="24"/>
      <c r="AC1248" s="24"/>
    </row>
    <row r="1249" spans="1:29" s="169" customFormat="1">
      <c r="A1249" s="24"/>
      <c r="B1249" s="24"/>
      <c r="C1249" s="57"/>
      <c r="D1249" s="57"/>
      <c r="E1249" s="57"/>
      <c r="F1249" s="57"/>
      <c r="G1249" s="57"/>
      <c r="H1249" s="57"/>
      <c r="I1249" s="57"/>
      <c r="J1249" s="57"/>
      <c r="K1249" s="57"/>
      <c r="L1249" s="57"/>
      <c r="M1249" s="57"/>
      <c r="N1249" s="57"/>
      <c r="O1249" s="57"/>
      <c r="P1249" s="57"/>
      <c r="Q1249" s="57"/>
      <c r="R1249" s="57"/>
      <c r="S1249" s="57"/>
      <c r="T1249" s="57"/>
      <c r="U1249" s="77"/>
      <c r="V1249" s="24"/>
      <c r="Y1249" s="24"/>
      <c r="Z1249" s="24"/>
      <c r="AA1249" s="24"/>
      <c r="AB1249" s="24"/>
      <c r="AC1249" s="24"/>
    </row>
    <row r="1250" spans="1:29" s="169" customFormat="1">
      <c r="A1250" s="24"/>
      <c r="B1250" s="24"/>
      <c r="C1250" s="57"/>
      <c r="D1250" s="57"/>
      <c r="E1250" s="57"/>
      <c r="F1250" s="57"/>
      <c r="G1250" s="57"/>
      <c r="H1250" s="57"/>
      <c r="I1250" s="57"/>
      <c r="J1250" s="57"/>
      <c r="K1250" s="57"/>
      <c r="L1250" s="57"/>
      <c r="M1250" s="57"/>
      <c r="N1250" s="57"/>
      <c r="O1250" s="57"/>
      <c r="P1250" s="57"/>
      <c r="Q1250" s="57"/>
      <c r="R1250" s="57"/>
      <c r="S1250" s="57"/>
      <c r="T1250" s="57"/>
      <c r="U1250" s="77"/>
      <c r="V1250" s="24"/>
      <c r="Y1250" s="24"/>
      <c r="Z1250" s="24"/>
      <c r="AA1250" s="24"/>
      <c r="AB1250" s="24"/>
      <c r="AC1250" s="24"/>
    </row>
    <row r="1251" spans="1:29" s="169" customFormat="1">
      <c r="A1251" s="24"/>
      <c r="B1251" s="24"/>
      <c r="C1251" s="57"/>
      <c r="D1251" s="57"/>
      <c r="E1251" s="57"/>
      <c r="F1251" s="57"/>
      <c r="G1251" s="57"/>
      <c r="H1251" s="57"/>
      <c r="I1251" s="57"/>
      <c r="J1251" s="57"/>
      <c r="K1251" s="57"/>
      <c r="L1251" s="57"/>
      <c r="M1251" s="57"/>
      <c r="N1251" s="57"/>
      <c r="O1251" s="57"/>
      <c r="P1251" s="57"/>
      <c r="Q1251" s="57"/>
      <c r="R1251" s="57"/>
      <c r="S1251" s="57"/>
      <c r="T1251" s="57"/>
      <c r="U1251" s="77"/>
      <c r="V1251" s="24"/>
      <c r="Y1251" s="24"/>
      <c r="Z1251" s="24"/>
      <c r="AA1251" s="24"/>
      <c r="AB1251" s="24"/>
      <c r="AC1251" s="24"/>
    </row>
    <row r="1252" spans="1:29" s="169" customFormat="1">
      <c r="A1252" s="24"/>
      <c r="B1252" s="24"/>
      <c r="C1252" s="57"/>
      <c r="D1252" s="57"/>
      <c r="E1252" s="57"/>
      <c r="F1252" s="57"/>
      <c r="G1252" s="57"/>
      <c r="H1252" s="57"/>
      <c r="I1252" s="57"/>
      <c r="J1252" s="57"/>
      <c r="K1252" s="57"/>
      <c r="L1252" s="57"/>
      <c r="M1252" s="57"/>
      <c r="N1252" s="57"/>
      <c r="O1252" s="57"/>
      <c r="P1252" s="57"/>
      <c r="Q1252" s="57"/>
      <c r="R1252" s="57"/>
      <c r="S1252" s="57"/>
      <c r="T1252" s="57"/>
      <c r="U1252" s="77"/>
      <c r="V1252" s="24"/>
      <c r="Y1252" s="24"/>
      <c r="Z1252" s="24"/>
      <c r="AA1252" s="24"/>
      <c r="AB1252" s="24"/>
      <c r="AC1252" s="24"/>
    </row>
    <row r="1253" spans="1:29" s="169" customFormat="1">
      <c r="A1253" s="24"/>
      <c r="B1253" s="24"/>
      <c r="C1253" s="57"/>
      <c r="D1253" s="57"/>
      <c r="E1253" s="57"/>
      <c r="F1253" s="57"/>
      <c r="G1253" s="57"/>
      <c r="H1253" s="57"/>
      <c r="I1253" s="57"/>
      <c r="J1253" s="57"/>
      <c r="K1253" s="57"/>
      <c r="L1253" s="57"/>
      <c r="M1253" s="57"/>
      <c r="N1253" s="57"/>
      <c r="O1253" s="57"/>
      <c r="P1253" s="57"/>
      <c r="Q1253" s="57"/>
      <c r="R1253" s="57"/>
      <c r="S1253" s="57"/>
      <c r="T1253" s="57"/>
      <c r="U1253" s="77"/>
      <c r="V1253" s="24"/>
      <c r="Y1253" s="24"/>
      <c r="Z1253" s="24"/>
      <c r="AA1253" s="24"/>
      <c r="AB1253" s="24"/>
      <c r="AC1253" s="24"/>
    </row>
    <row r="1254" spans="1:29" s="169" customFormat="1">
      <c r="A1254" s="24"/>
      <c r="B1254" s="24"/>
      <c r="C1254" s="57"/>
      <c r="D1254" s="57"/>
      <c r="E1254" s="57"/>
      <c r="F1254" s="57"/>
      <c r="G1254" s="57"/>
      <c r="H1254" s="57"/>
      <c r="I1254" s="57"/>
      <c r="J1254" s="57"/>
      <c r="K1254" s="57"/>
      <c r="L1254" s="57"/>
      <c r="M1254" s="57"/>
      <c r="N1254" s="57"/>
      <c r="O1254" s="57"/>
      <c r="P1254" s="57"/>
      <c r="Q1254" s="57"/>
      <c r="R1254" s="57"/>
      <c r="S1254" s="57"/>
      <c r="T1254" s="57"/>
      <c r="U1254" s="77"/>
      <c r="V1254" s="24"/>
      <c r="Y1254" s="24"/>
      <c r="Z1254" s="24"/>
      <c r="AA1254" s="24"/>
      <c r="AB1254" s="24"/>
      <c r="AC1254" s="24"/>
    </row>
    <row r="1255" spans="1:29" s="169" customFormat="1">
      <c r="A1255" s="24"/>
      <c r="B1255" s="24"/>
      <c r="C1255" s="57"/>
      <c r="D1255" s="57"/>
      <c r="E1255" s="57"/>
      <c r="F1255" s="57"/>
      <c r="G1255" s="57"/>
      <c r="H1255" s="57"/>
      <c r="I1255" s="57"/>
      <c r="J1255" s="57"/>
      <c r="K1255" s="57"/>
      <c r="L1255" s="57"/>
      <c r="M1255" s="57"/>
      <c r="N1255" s="57"/>
      <c r="O1255" s="57"/>
      <c r="P1255" s="57"/>
      <c r="Q1255" s="57"/>
      <c r="R1255" s="57"/>
      <c r="S1255" s="57"/>
      <c r="T1255" s="57"/>
      <c r="U1255" s="77"/>
      <c r="V1255" s="24"/>
      <c r="Y1255" s="24"/>
      <c r="Z1255" s="24"/>
      <c r="AA1255" s="24"/>
      <c r="AB1255" s="24"/>
      <c r="AC1255" s="24"/>
    </row>
    <row r="1256" spans="1:29" s="169" customFormat="1">
      <c r="A1256" s="24"/>
      <c r="B1256" s="24"/>
      <c r="C1256" s="57"/>
      <c r="D1256" s="57"/>
      <c r="E1256" s="57"/>
      <c r="F1256" s="57"/>
      <c r="G1256" s="57"/>
      <c r="H1256" s="57"/>
      <c r="I1256" s="57"/>
      <c r="J1256" s="57"/>
      <c r="K1256" s="57"/>
      <c r="L1256" s="57"/>
      <c r="M1256" s="57"/>
      <c r="N1256" s="57"/>
      <c r="O1256" s="57"/>
      <c r="P1256" s="57"/>
      <c r="Q1256" s="57"/>
      <c r="R1256" s="57"/>
      <c r="S1256" s="57"/>
      <c r="T1256" s="57"/>
      <c r="U1256" s="77"/>
      <c r="V1256" s="24"/>
      <c r="Y1256" s="24"/>
      <c r="Z1256" s="24"/>
      <c r="AA1256" s="24"/>
      <c r="AB1256" s="24"/>
      <c r="AC1256" s="24"/>
    </row>
    <row r="1257" spans="1:29" s="169" customFormat="1">
      <c r="A1257" s="24"/>
      <c r="B1257" s="24"/>
      <c r="C1257" s="57"/>
      <c r="D1257" s="57"/>
      <c r="E1257" s="57"/>
      <c r="F1257" s="57"/>
      <c r="G1257" s="57"/>
      <c r="H1257" s="57"/>
      <c r="I1257" s="57"/>
      <c r="J1257" s="57"/>
      <c r="K1257" s="57"/>
      <c r="L1257" s="57"/>
      <c r="M1257" s="57"/>
      <c r="N1257" s="57"/>
      <c r="O1257" s="57"/>
      <c r="P1257" s="57"/>
      <c r="Q1257" s="57"/>
      <c r="R1257" s="57"/>
      <c r="S1257" s="57"/>
      <c r="T1257" s="57"/>
      <c r="U1257" s="77"/>
      <c r="V1257" s="24"/>
      <c r="Y1257" s="24"/>
      <c r="Z1257" s="24"/>
      <c r="AA1257" s="24"/>
      <c r="AB1257" s="24"/>
      <c r="AC1257" s="24"/>
    </row>
    <row r="1258" spans="1:29" s="169" customFormat="1">
      <c r="A1258" s="24"/>
      <c r="B1258" s="24"/>
      <c r="C1258" s="57"/>
      <c r="D1258" s="57"/>
      <c r="E1258" s="57"/>
      <c r="F1258" s="57"/>
      <c r="G1258" s="57"/>
      <c r="H1258" s="57"/>
      <c r="I1258" s="57"/>
      <c r="J1258" s="57"/>
      <c r="K1258" s="57"/>
      <c r="L1258" s="57"/>
      <c r="M1258" s="57"/>
      <c r="N1258" s="57"/>
      <c r="O1258" s="57"/>
      <c r="P1258" s="57"/>
      <c r="Q1258" s="57"/>
      <c r="R1258" s="57"/>
      <c r="S1258" s="57"/>
      <c r="T1258" s="57"/>
      <c r="U1258" s="77"/>
      <c r="V1258" s="24"/>
      <c r="Y1258" s="24"/>
      <c r="Z1258" s="24"/>
      <c r="AA1258" s="24"/>
      <c r="AB1258" s="24"/>
      <c r="AC1258" s="24"/>
    </row>
    <row r="1259" spans="1:29" s="169" customFormat="1">
      <c r="A1259" s="24"/>
      <c r="B1259" s="24"/>
      <c r="C1259" s="57"/>
      <c r="D1259" s="57"/>
      <c r="E1259" s="57"/>
      <c r="F1259" s="57"/>
      <c r="G1259" s="57"/>
      <c r="H1259" s="57"/>
      <c r="I1259" s="57"/>
      <c r="J1259" s="57"/>
      <c r="K1259" s="57"/>
      <c r="L1259" s="57"/>
      <c r="M1259" s="57"/>
      <c r="N1259" s="57"/>
      <c r="O1259" s="57"/>
      <c r="P1259" s="57"/>
      <c r="Q1259" s="57"/>
      <c r="R1259" s="57"/>
      <c r="S1259" s="57"/>
      <c r="T1259" s="57"/>
      <c r="U1259" s="77"/>
      <c r="V1259" s="24"/>
      <c r="Y1259" s="24"/>
      <c r="Z1259" s="24"/>
      <c r="AA1259" s="24"/>
      <c r="AB1259" s="24"/>
      <c r="AC1259" s="24"/>
    </row>
    <row r="1260" spans="1:29" s="169" customFormat="1">
      <c r="A1260" s="24"/>
      <c r="B1260" s="24"/>
      <c r="C1260" s="57"/>
      <c r="D1260" s="57"/>
      <c r="E1260" s="57"/>
      <c r="F1260" s="57"/>
      <c r="G1260" s="57"/>
      <c r="H1260" s="57"/>
      <c r="I1260" s="57"/>
      <c r="J1260" s="57"/>
      <c r="K1260" s="57"/>
      <c r="L1260" s="57"/>
      <c r="M1260" s="57"/>
      <c r="N1260" s="57"/>
      <c r="O1260" s="57"/>
      <c r="P1260" s="57"/>
      <c r="Q1260" s="57"/>
      <c r="R1260" s="57"/>
      <c r="S1260" s="57"/>
      <c r="T1260" s="57"/>
      <c r="U1260" s="77"/>
      <c r="V1260" s="24"/>
      <c r="Y1260" s="24"/>
      <c r="Z1260" s="24"/>
      <c r="AA1260" s="24"/>
      <c r="AB1260" s="24"/>
      <c r="AC1260" s="24"/>
    </row>
    <row r="1261" spans="1:29" s="169" customFormat="1">
      <c r="A1261" s="24"/>
      <c r="B1261" s="24"/>
      <c r="C1261" s="57"/>
      <c r="D1261" s="57"/>
      <c r="E1261" s="57"/>
      <c r="F1261" s="57"/>
      <c r="G1261" s="57"/>
      <c r="H1261" s="57"/>
      <c r="I1261" s="57"/>
      <c r="J1261" s="57"/>
      <c r="K1261" s="57"/>
      <c r="L1261" s="57"/>
      <c r="M1261" s="57"/>
      <c r="N1261" s="57"/>
      <c r="O1261" s="57"/>
      <c r="P1261" s="57"/>
      <c r="Q1261" s="57"/>
      <c r="R1261" s="57"/>
      <c r="S1261" s="57"/>
      <c r="T1261" s="57"/>
      <c r="U1261" s="77"/>
      <c r="V1261" s="24"/>
      <c r="Y1261" s="24"/>
      <c r="Z1261" s="24"/>
      <c r="AA1261" s="24"/>
      <c r="AB1261" s="24"/>
      <c r="AC1261" s="24"/>
    </row>
    <row r="1262" spans="1:29" s="169" customFormat="1">
      <c r="A1262" s="24"/>
      <c r="B1262" s="24"/>
      <c r="C1262" s="57"/>
      <c r="D1262" s="57"/>
      <c r="E1262" s="57"/>
      <c r="F1262" s="57"/>
      <c r="G1262" s="57"/>
      <c r="H1262" s="57"/>
      <c r="I1262" s="57"/>
      <c r="J1262" s="57"/>
      <c r="K1262" s="57"/>
      <c r="L1262" s="57"/>
      <c r="M1262" s="57"/>
      <c r="N1262" s="57"/>
      <c r="O1262" s="57"/>
      <c r="P1262" s="57"/>
      <c r="Q1262" s="57"/>
      <c r="R1262" s="57"/>
      <c r="S1262" s="57"/>
      <c r="T1262" s="57"/>
      <c r="U1262" s="77"/>
      <c r="V1262" s="24"/>
      <c r="Y1262" s="24"/>
      <c r="Z1262" s="24"/>
      <c r="AA1262" s="24"/>
      <c r="AB1262" s="24"/>
      <c r="AC1262" s="24"/>
    </row>
    <row r="1263" spans="1:29" s="169" customFormat="1">
      <c r="A1263" s="24"/>
      <c r="B1263" s="24"/>
      <c r="C1263" s="57"/>
      <c r="D1263" s="57"/>
      <c r="E1263" s="57"/>
      <c r="F1263" s="57"/>
      <c r="G1263" s="57"/>
      <c r="H1263" s="57"/>
      <c r="I1263" s="57"/>
      <c r="J1263" s="57"/>
      <c r="K1263" s="57"/>
      <c r="L1263" s="57"/>
      <c r="M1263" s="57"/>
      <c r="N1263" s="57"/>
      <c r="O1263" s="57"/>
      <c r="P1263" s="57"/>
      <c r="Q1263" s="57"/>
      <c r="R1263" s="57"/>
      <c r="S1263" s="57"/>
      <c r="T1263" s="57"/>
      <c r="U1263" s="77"/>
      <c r="V1263" s="24"/>
      <c r="Y1263" s="24"/>
      <c r="Z1263" s="24"/>
      <c r="AA1263" s="24"/>
      <c r="AB1263" s="24"/>
      <c r="AC1263" s="24"/>
    </row>
    <row r="1264" spans="1:29" s="169" customFormat="1">
      <c r="A1264" s="24"/>
      <c r="B1264" s="24"/>
      <c r="C1264" s="57"/>
      <c r="D1264" s="57"/>
      <c r="E1264" s="57"/>
      <c r="F1264" s="57"/>
      <c r="G1264" s="57"/>
      <c r="H1264" s="57"/>
      <c r="I1264" s="57"/>
      <c r="J1264" s="57"/>
      <c r="K1264" s="57"/>
      <c r="L1264" s="57"/>
      <c r="M1264" s="57"/>
      <c r="N1264" s="57"/>
      <c r="O1264" s="57"/>
      <c r="P1264" s="57"/>
      <c r="Q1264" s="57"/>
      <c r="R1264" s="57"/>
      <c r="S1264" s="57"/>
      <c r="T1264" s="57"/>
      <c r="U1264" s="77"/>
      <c r="V1264" s="24"/>
      <c r="Y1264" s="24"/>
      <c r="Z1264" s="24"/>
      <c r="AA1264" s="24"/>
      <c r="AB1264" s="24"/>
      <c r="AC1264" s="24"/>
    </row>
    <row r="1265" spans="1:29" s="169" customFormat="1">
      <c r="A1265" s="24"/>
      <c r="B1265" s="24"/>
      <c r="C1265" s="57"/>
      <c r="D1265" s="57"/>
      <c r="E1265" s="57"/>
      <c r="F1265" s="57"/>
      <c r="G1265" s="57"/>
      <c r="H1265" s="57"/>
      <c r="I1265" s="57"/>
      <c r="J1265" s="57"/>
      <c r="K1265" s="57"/>
      <c r="L1265" s="57"/>
      <c r="M1265" s="57"/>
      <c r="N1265" s="57"/>
      <c r="O1265" s="57"/>
      <c r="P1265" s="57"/>
      <c r="Q1265" s="57"/>
      <c r="R1265" s="57"/>
      <c r="S1265" s="57"/>
      <c r="T1265" s="57"/>
      <c r="U1265" s="77"/>
      <c r="V1265" s="24"/>
      <c r="Y1265" s="24"/>
      <c r="Z1265" s="24"/>
      <c r="AA1265" s="24"/>
      <c r="AB1265" s="24"/>
      <c r="AC1265" s="24"/>
    </row>
    <row r="1266" spans="1:29" s="169" customFormat="1">
      <c r="A1266" s="24"/>
      <c r="B1266" s="24"/>
      <c r="C1266" s="57"/>
      <c r="D1266" s="57"/>
      <c r="E1266" s="57"/>
      <c r="F1266" s="57"/>
      <c r="G1266" s="57"/>
      <c r="H1266" s="57"/>
      <c r="I1266" s="57"/>
      <c r="J1266" s="57"/>
      <c r="K1266" s="57"/>
      <c r="L1266" s="57"/>
      <c r="M1266" s="57"/>
      <c r="N1266" s="57"/>
      <c r="O1266" s="57"/>
      <c r="P1266" s="57"/>
      <c r="Q1266" s="57"/>
      <c r="R1266" s="57"/>
      <c r="S1266" s="57"/>
      <c r="T1266" s="57"/>
      <c r="U1266" s="77"/>
      <c r="V1266" s="24"/>
      <c r="Y1266" s="24"/>
      <c r="Z1266" s="24"/>
      <c r="AA1266" s="24"/>
      <c r="AB1266" s="24"/>
      <c r="AC1266" s="24"/>
    </row>
    <row r="1267" spans="1:29" s="169" customFormat="1">
      <c r="A1267" s="24"/>
      <c r="B1267" s="24"/>
      <c r="C1267" s="57"/>
      <c r="D1267" s="57"/>
      <c r="E1267" s="57"/>
      <c r="F1267" s="57"/>
      <c r="G1267" s="57"/>
      <c r="H1267" s="57"/>
      <c r="I1267" s="57"/>
      <c r="J1267" s="57"/>
      <c r="K1267" s="57"/>
      <c r="L1267" s="57"/>
      <c r="M1267" s="57"/>
      <c r="N1267" s="57"/>
      <c r="O1267" s="57"/>
      <c r="P1267" s="57"/>
      <c r="Q1267" s="57"/>
      <c r="R1267" s="57"/>
      <c r="S1267" s="57"/>
      <c r="T1267" s="57"/>
      <c r="U1267" s="77"/>
      <c r="V1267" s="24"/>
      <c r="Y1267" s="24"/>
      <c r="Z1267" s="24"/>
      <c r="AA1267" s="24"/>
      <c r="AB1267" s="24"/>
      <c r="AC1267" s="24"/>
    </row>
    <row r="1268" spans="1:29" s="169" customFormat="1">
      <c r="A1268" s="24"/>
      <c r="B1268" s="24"/>
      <c r="C1268" s="57"/>
      <c r="D1268" s="57"/>
      <c r="E1268" s="57"/>
      <c r="F1268" s="57"/>
      <c r="G1268" s="57"/>
      <c r="H1268" s="57"/>
      <c r="I1268" s="57"/>
      <c r="J1268" s="57"/>
      <c r="K1268" s="57"/>
      <c r="L1268" s="57"/>
      <c r="M1268" s="57"/>
      <c r="N1268" s="57"/>
      <c r="O1268" s="57"/>
      <c r="P1268" s="57"/>
      <c r="Q1268" s="57"/>
      <c r="R1268" s="57"/>
      <c r="S1268" s="57"/>
      <c r="T1268" s="57"/>
      <c r="U1268" s="77"/>
      <c r="V1268" s="24"/>
      <c r="Y1268" s="24"/>
      <c r="Z1268" s="24"/>
      <c r="AA1268" s="24"/>
      <c r="AB1268" s="24"/>
      <c r="AC1268" s="24"/>
    </row>
    <row r="1269" spans="1:29" s="169" customFormat="1">
      <c r="A1269" s="24"/>
      <c r="B1269" s="24"/>
      <c r="C1269" s="57"/>
      <c r="D1269" s="57"/>
      <c r="E1269" s="57"/>
      <c r="F1269" s="57"/>
      <c r="G1269" s="57"/>
      <c r="H1269" s="57"/>
      <c r="I1269" s="57"/>
      <c r="J1269" s="57"/>
      <c r="K1269" s="57"/>
      <c r="L1269" s="57"/>
      <c r="M1269" s="57"/>
      <c r="N1269" s="57"/>
      <c r="O1269" s="57"/>
      <c r="P1269" s="57"/>
      <c r="Q1269" s="57"/>
      <c r="R1269" s="57"/>
      <c r="S1269" s="57"/>
      <c r="T1269" s="57"/>
      <c r="U1269" s="77"/>
      <c r="V1269" s="24"/>
      <c r="Y1269" s="24"/>
      <c r="Z1269" s="24"/>
      <c r="AA1269" s="24"/>
      <c r="AB1269" s="24"/>
      <c r="AC1269" s="24"/>
    </row>
    <row r="1270" spans="1:29" s="169" customFormat="1">
      <c r="A1270" s="24"/>
      <c r="B1270" s="24"/>
      <c r="C1270" s="57"/>
      <c r="D1270" s="57"/>
      <c r="E1270" s="57"/>
      <c r="F1270" s="57"/>
      <c r="G1270" s="57"/>
      <c r="H1270" s="57"/>
      <c r="I1270" s="57"/>
      <c r="J1270" s="57"/>
      <c r="K1270" s="57"/>
      <c r="L1270" s="57"/>
      <c r="M1270" s="57"/>
      <c r="N1270" s="57"/>
      <c r="O1270" s="57"/>
      <c r="P1270" s="57"/>
      <c r="Q1270" s="57"/>
      <c r="R1270" s="57"/>
      <c r="S1270" s="57"/>
      <c r="T1270" s="57"/>
      <c r="U1270" s="77"/>
      <c r="V1270" s="24"/>
      <c r="Y1270" s="24"/>
      <c r="Z1270" s="24"/>
      <c r="AA1270" s="24"/>
      <c r="AB1270" s="24"/>
      <c r="AC1270" s="24"/>
    </row>
    <row r="1271" spans="1:29" s="169" customFormat="1">
      <c r="A1271" s="24"/>
      <c r="B1271" s="24"/>
      <c r="C1271" s="57"/>
      <c r="D1271" s="57"/>
      <c r="E1271" s="57"/>
      <c r="F1271" s="57"/>
      <c r="G1271" s="57"/>
      <c r="H1271" s="57"/>
      <c r="I1271" s="57"/>
      <c r="J1271" s="57"/>
      <c r="K1271" s="57"/>
      <c r="L1271" s="57"/>
      <c r="M1271" s="57"/>
      <c r="N1271" s="57"/>
      <c r="O1271" s="57"/>
      <c r="P1271" s="57"/>
      <c r="Q1271" s="57"/>
      <c r="R1271" s="57"/>
      <c r="S1271" s="57"/>
      <c r="T1271" s="57"/>
      <c r="U1271" s="77"/>
      <c r="V1271" s="24"/>
      <c r="Y1271" s="24"/>
      <c r="Z1271" s="24"/>
      <c r="AA1271" s="24"/>
      <c r="AB1271" s="24"/>
      <c r="AC1271" s="24"/>
    </row>
    <row r="1272" spans="1:29" s="169" customFormat="1">
      <c r="A1272" s="24"/>
      <c r="B1272" s="24"/>
      <c r="C1272" s="57"/>
      <c r="D1272" s="57"/>
      <c r="E1272" s="57"/>
      <c r="F1272" s="57"/>
      <c r="G1272" s="57"/>
      <c r="H1272" s="57"/>
      <c r="I1272" s="57"/>
      <c r="J1272" s="57"/>
      <c r="K1272" s="57"/>
      <c r="L1272" s="57"/>
      <c r="M1272" s="57"/>
      <c r="N1272" s="57"/>
      <c r="O1272" s="57"/>
      <c r="P1272" s="57"/>
      <c r="Q1272" s="57"/>
      <c r="R1272" s="57"/>
      <c r="S1272" s="57"/>
      <c r="T1272" s="57"/>
      <c r="U1272" s="77"/>
      <c r="V1272" s="24"/>
      <c r="Y1272" s="24"/>
      <c r="Z1272" s="24"/>
      <c r="AA1272" s="24"/>
      <c r="AB1272" s="24"/>
      <c r="AC1272" s="24"/>
    </row>
    <row r="1273" spans="1:29" s="169" customFormat="1">
      <c r="A1273" s="24"/>
      <c r="B1273" s="24"/>
      <c r="C1273" s="57"/>
      <c r="D1273" s="57"/>
      <c r="E1273" s="57"/>
      <c r="F1273" s="57"/>
      <c r="G1273" s="57"/>
      <c r="H1273" s="57"/>
      <c r="I1273" s="57"/>
      <c r="J1273" s="57"/>
      <c r="K1273" s="57"/>
      <c r="L1273" s="57"/>
      <c r="M1273" s="57"/>
      <c r="N1273" s="57"/>
      <c r="O1273" s="57"/>
      <c r="P1273" s="57"/>
      <c r="Q1273" s="57"/>
      <c r="R1273" s="57"/>
      <c r="S1273" s="57"/>
      <c r="T1273" s="57"/>
      <c r="U1273" s="77"/>
      <c r="V1273" s="24"/>
      <c r="Y1273" s="24"/>
      <c r="Z1273" s="24"/>
      <c r="AA1273" s="24"/>
      <c r="AB1273" s="24"/>
      <c r="AC1273" s="24"/>
    </row>
    <row r="1274" spans="1:29" s="169" customFormat="1">
      <c r="A1274" s="24"/>
      <c r="B1274" s="24"/>
      <c r="C1274" s="57"/>
      <c r="D1274" s="57"/>
      <c r="E1274" s="57"/>
      <c r="F1274" s="57"/>
      <c r="G1274" s="57"/>
      <c r="H1274" s="57"/>
      <c r="I1274" s="57"/>
      <c r="J1274" s="57"/>
      <c r="K1274" s="57"/>
      <c r="L1274" s="57"/>
      <c r="M1274" s="57"/>
      <c r="N1274" s="57"/>
      <c r="O1274" s="57"/>
      <c r="P1274" s="57"/>
      <c r="Q1274" s="57"/>
      <c r="R1274" s="57"/>
      <c r="S1274" s="57"/>
      <c r="T1274" s="57"/>
      <c r="U1274" s="77"/>
      <c r="V1274" s="24"/>
      <c r="Y1274" s="24"/>
      <c r="Z1274" s="24"/>
      <c r="AA1274" s="24"/>
      <c r="AB1274" s="24"/>
      <c r="AC1274" s="24"/>
    </row>
    <row r="1275" spans="1:29" s="169" customFormat="1">
      <c r="A1275" s="24"/>
      <c r="B1275" s="24"/>
      <c r="C1275" s="57"/>
      <c r="D1275" s="57"/>
      <c r="E1275" s="57"/>
      <c r="F1275" s="57"/>
      <c r="G1275" s="57"/>
      <c r="H1275" s="57"/>
      <c r="I1275" s="57"/>
      <c r="J1275" s="57"/>
      <c r="K1275" s="57"/>
      <c r="L1275" s="57"/>
      <c r="M1275" s="57"/>
      <c r="N1275" s="57"/>
      <c r="O1275" s="57"/>
      <c r="P1275" s="57"/>
      <c r="Q1275" s="57"/>
      <c r="R1275" s="57"/>
      <c r="S1275" s="57"/>
      <c r="T1275" s="57"/>
      <c r="U1275" s="77"/>
      <c r="V1275" s="24"/>
      <c r="Y1275" s="24"/>
      <c r="Z1275" s="24"/>
      <c r="AA1275" s="24"/>
      <c r="AB1275" s="24"/>
      <c r="AC1275" s="24"/>
    </row>
    <row r="1276" spans="1:29" s="169" customFormat="1">
      <c r="A1276" s="24"/>
      <c r="B1276" s="24"/>
      <c r="C1276" s="57"/>
      <c r="D1276" s="57"/>
      <c r="E1276" s="57"/>
      <c r="F1276" s="57"/>
      <c r="G1276" s="57"/>
      <c r="H1276" s="57"/>
      <c r="I1276" s="57"/>
      <c r="J1276" s="57"/>
      <c r="K1276" s="57"/>
      <c r="L1276" s="57"/>
      <c r="M1276" s="57"/>
      <c r="N1276" s="57"/>
      <c r="O1276" s="57"/>
      <c r="P1276" s="57"/>
      <c r="Q1276" s="57"/>
      <c r="R1276" s="57"/>
      <c r="S1276" s="57"/>
      <c r="T1276" s="57"/>
      <c r="U1276" s="77"/>
      <c r="V1276" s="24"/>
      <c r="Y1276" s="24"/>
      <c r="Z1276" s="24"/>
      <c r="AA1276" s="24"/>
      <c r="AB1276" s="24"/>
      <c r="AC1276" s="24"/>
    </row>
    <row r="1277" spans="1:29" s="169" customFormat="1">
      <c r="A1277" s="24"/>
      <c r="B1277" s="24"/>
      <c r="C1277" s="57"/>
      <c r="D1277" s="57"/>
      <c r="E1277" s="57"/>
      <c r="F1277" s="57"/>
      <c r="G1277" s="57"/>
      <c r="H1277" s="57"/>
      <c r="I1277" s="57"/>
      <c r="J1277" s="57"/>
      <c r="K1277" s="57"/>
      <c r="L1277" s="57"/>
      <c r="M1277" s="57"/>
      <c r="N1277" s="57"/>
      <c r="O1277" s="57"/>
      <c r="P1277" s="57"/>
      <c r="Q1277" s="57"/>
      <c r="R1277" s="57"/>
      <c r="S1277" s="57"/>
      <c r="T1277" s="57"/>
      <c r="U1277" s="77"/>
      <c r="V1277" s="24"/>
      <c r="Y1277" s="24"/>
      <c r="Z1277" s="24"/>
      <c r="AA1277" s="24"/>
      <c r="AB1277" s="24"/>
      <c r="AC1277" s="24"/>
    </row>
    <row r="1278" spans="1:29" s="169" customFormat="1">
      <c r="A1278" s="24"/>
      <c r="B1278" s="24"/>
      <c r="C1278" s="57"/>
      <c r="D1278" s="57"/>
      <c r="E1278" s="57"/>
      <c r="F1278" s="57"/>
      <c r="G1278" s="57"/>
      <c r="H1278" s="57"/>
      <c r="I1278" s="57"/>
      <c r="J1278" s="57"/>
      <c r="K1278" s="57"/>
      <c r="L1278" s="57"/>
      <c r="M1278" s="57"/>
      <c r="N1278" s="57"/>
      <c r="O1278" s="57"/>
      <c r="P1278" s="57"/>
      <c r="Q1278" s="57"/>
      <c r="R1278" s="57"/>
      <c r="S1278" s="57"/>
      <c r="T1278" s="57"/>
      <c r="U1278" s="77"/>
      <c r="V1278" s="24"/>
      <c r="Y1278" s="24"/>
      <c r="Z1278" s="24"/>
      <c r="AA1278" s="24"/>
      <c r="AB1278" s="24"/>
      <c r="AC1278" s="24"/>
    </row>
    <row r="1279" spans="1:29" s="169" customFormat="1">
      <c r="A1279" s="24"/>
      <c r="B1279" s="24"/>
      <c r="C1279" s="57"/>
      <c r="D1279" s="57"/>
      <c r="E1279" s="57"/>
      <c r="F1279" s="57"/>
      <c r="G1279" s="57"/>
      <c r="H1279" s="57"/>
      <c r="I1279" s="57"/>
      <c r="J1279" s="57"/>
      <c r="K1279" s="57"/>
      <c r="L1279" s="57"/>
      <c r="M1279" s="57"/>
      <c r="N1279" s="57"/>
      <c r="O1279" s="57"/>
      <c r="P1279" s="57"/>
      <c r="Q1279" s="57"/>
      <c r="R1279" s="57"/>
      <c r="S1279" s="57"/>
      <c r="T1279" s="57"/>
      <c r="U1279" s="77"/>
      <c r="V1279" s="24"/>
      <c r="Y1279" s="24"/>
      <c r="Z1279" s="24"/>
      <c r="AA1279" s="24"/>
      <c r="AB1279" s="24"/>
      <c r="AC1279" s="24"/>
    </row>
    <row r="1280" spans="1:29" s="169" customFormat="1">
      <c r="A1280" s="24"/>
      <c r="B1280" s="24"/>
      <c r="C1280" s="57"/>
      <c r="D1280" s="57"/>
      <c r="E1280" s="57"/>
      <c r="F1280" s="57"/>
      <c r="G1280" s="57"/>
      <c r="H1280" s="57"/>
      <c r="I1280" s="57"/>
      <c r="J1280" s="57"/>
      <c r="K1280" s="57"/>
      <c r="L1280" s="57"/>
      <c r="M1280" s="57"/>
      <c r="N1280" s="57"/>
      <c r="O1280" s="57"/>
      <c r="P1280" s="57"/>
      <c r="Q1280" s="57"/>
      <c r="R1280" s="57"/>
      <c r="S1280" s="57"/>
      <c r="T1280" s="57"/>
      <c r="U1280" s="77"/>
      <c r="V1280" s="24"/>
      <c r="Y1280" s="24"/>
      <c r="Z1280" s="24"/>
      <c r="AA1280" s="24"/>
      <c r="AB1280" s="24"/>
      <c r="AC1280" s="24"/>
    </row>
    <row r="1281" spans="1:29" s="169" customFormat="1">
      <c r="A1281" s="24"/>
      <c r="B1281" s="24"/>
      <c r="C1281" s="57"/>
      <c r="D1281" s="57"/>
      <c r="E1281" s="57"/>
      <c r="F1281" s="57"/>
      <c r="G1281" s="57"/>
      <c r="H1281" s="57"/>
      <c r="I1281" s="57"/>
      <c r="J1281" s="57"/>
      <c r="K1281" s="57"/>
      <c r="L1281" s="57"/>
      <c r="M1281" s="57"/>
      <c r="N1281" s="57"/>
      <c r="O1281" s="57"/>
      <c r="P1281" s="57"/>
      <c r="Q1281" s="57"/>
      <c r="R1281" s="57"/>
      <c r="S1281" s="57"/>
      <c r="T1281" s="57"/>
      <c r="U1281" s="77"/>
      <c r="V1281" s="24"/>
      <c r="Y1281" s="24"/>
      <c r="Z1281" s="24"/>
      <c r="AA1281" s="24"/>
      <c r="AB1281" s="24"/>
      <c r="AC1281" s="24"/>
    </row>
    <row r="1282" spans="1:29" s="169" customFormat="1">
      <c r="A1282" s="24"/>
      <c r="B1282" s="24"/>
      <c r="C1282" s="57"/>
      <c r="D1282" s="57"/>
      <c r="E1282" s="57"/>
      <c r="F1282" s="57"/>
      <c r="G1282" s="57"/>
      <c r="H1282" s="57"/>
      <c r="I1282" s="57"/>
      <c r="J1282" s="57"/>
      <c r="K1282" s="57"/>
      <c r="L1282" s="57"/>
      <c r="M1282" s="57"/>
      <c r="N1282" s="57"/>
      <c r="O1282" s="57"/>
      <c r="P1282" s="57"/>
      <c r="Q1282" s="57"/>
      <c r="R1282" s="57"/>
      <c r="S1282" s="57"/>
      <c r="T1282" s="57"/>
      <c r="U1282" s="77"/>
      <c r="V1282" s="24"/>
      <c r="Y1282" s="24"/>
      <c r="Z1282" s="24"/>
      <c r="AA1282" s="24"/>
      <c r="AB1282" s="24"/>
      <c r="AC1282" s="24"/>
    </row>
    <row r="1283" spans="1:29" s="169" customFormat="1">
      <c r="A1283" s="24"/>
      <c r="B1283" s="24"/>
      <c r="C1283" s="57"/>
      <c r="D1283" s="57"/>
      <c r="E1283" s="57"/>
      <c r="F1283" s="57"/>
      <c r="G1283" s="57"/>
      <c r="H1283" s="57"/>
      <c r="I1283" s="57"/>
      <c r="J1283" s="57"/>
      <c r="K1283" s="57"/>
      <c r="L1283" s="57"/>
      <c r="M1283" s="57"/>
      <c r="N1283" s="57"/>
      <c r="O1283" s="57"/>
      <c r="P1283" s="57"/>
      <c r="Q1283" s="57"/>
      <c r="R1283" s="57"/>
      <c r="S1283" s="57"/>
      <c r="T1283" s="57"/>
      <c r="U1283" s="77"/>
      <c r="V1283" s="24"/>
      <c r="Y1283" s="24"/>
      <c r="Z1283" s="24"/>
      <c r="AA1283" s="24"/>
      <c r="AB1283" s="24"/>
      <c r="AC1283" s="24"/>
    </row>
    <row r="1284" spans="1:29" s="169" customFormat="1">
      <c r="A1284" s="24"/>
      <c r="B1284" s="24"/>
      <c r="C1284" s="57"/>
      <c r="D1284" s="57"/>
      <c r="E1284" s="57"/>
      <c r="F1284" s="57"/>
      <c r="G1284" s="57"/>
      <c r="H1284" s="57"/>
      <c r="I1284" s="57"/>
      <c r="J1284" s="57"/>
      <c r="K1284" s="57"/>
      <c r="L1284" s="57"/>
      <c r="M1284" s="57"/>
      <c r="N1284" s="57"/>
      <c r="O1284" s="57"/>
      <c r="P1284" s="57"/>
      <c r="Q1284" s="57"/>
      <c r="R1284" s="57"/>
      <c r="S1284" s="57"/>
      <c r="T1284" s="57"/>
      <c r="U1284" s="77"/>
      <c r="V1284" s="24"/>
      <c r="Y1284" s="24"/>
      <c r="Z1284" s="24"/>
      <c r="AA1284" s="24"/>
      <c r="AB1284" s="24"/>
      <c r="AC1284" s="24"/>
    </row>
    <row r="1285" spans="1:29" s="169" customFormat="1">
      <c r="A1285" s="24"/>
      <c r="B1285" s="24"/>
      <c r="C1285" s="57"/>
      <c r="D1285" s="57"/>
      <c r="E1285" s="57"/>
      <c r="F1285" s="57"/>
      <c r="G1285" s="57"/>
      <c r="H1285" s="57"/>
      <c r="I1285" s="57"/>
      <c r="J1285" s="57"/>
      <c r="K1285" s="57"/>
      <c r="L1285" s="57"/>
      <c r="M1285" s="57"/>
      <c r="N1285" s="57"/>
      <c r="O1285" s="57"/>
      <c r="P1285" s="57"/>
      <c r="Q1285" s="57"/>
      <c r="R1285" s="57"/>
      <c r="S1285" s="57"/>
      <c r="T1285" s="57"/>
      <c r="U1285" s="77"/>
      <c r="V1285" s="24"/>
      <c r="Y1285" s="24"/>
      <c r="Z1285" s="24"/>
      <c r="AA1285" s="24"/>
      <c r="AB1285" s="24"/>
      <c r="AC1285" s="24"/>
    </row>
    <row r="1286" spans="1:29" s="169" customFormat="1">
      <c r="A1286" s="24"/>
      <c r="B1286" s="24"/>
      <c r="C1286" s="57"/>
      <c r="D1286" s="57"/>
      <c r="E1286" s="57"/>
      <c r="F1286" s="57"/>
      <c r="G1286" s="57"/>
      <c r="H1286" s="57"/>
      <c r="I1286" s="57"/>
      <c r="J1286" s="57"/>
      <c r="K1286" s="57"/>
      <c r="L1286" s="57"/>
      <c r="M1286" s="57"/>
      <c r="N1286" s="57"/>
      <c r="O1286" s="57"/>
      <c r="P1286" s="57"/>
      <c r="Q1286" s="57"/>
      <c r="R1286" s="57"/>
      <c r="S1286" s="57"/>
      <c r="T1286" s="57"/>
      <c r="U1286" s="77"/>
      <c r="V1286" s="24"/>
      <c r="Y1286" s="24"/>
      <c r="Z1286" s="24"/>
      <c r="AA1286" s="24"/>
      <c r="AB1286" s="24"/>
      <c r="AC1286" s="24"/>
    </row>
    <row r="1287" spans="1:29" s="169" customFormat="1">
      <c r="A1287" s="24"/>
      <c r="B1287" s="24"/>
      <c r="C1287" s="57"/>
      <c r="D1287" s="57"/>
      <c r="E1287" s="57"/>
      <c r="F1287" s="57"/>
      <c r="G1287" s="57"/>
      <c r="H1287" s="57"/>
      <c r="I1287" s="57"/>
      <c r="J1287" s="57"/>
      <c r="K1287" s="57"/>
      <c r="L1287" s="57"/>
      <c r="M1287" s="57"/>
      <c r="N1287" s="57"/>
      <c r="O1287" s="57"/>
      <c r="P1287" s="57"/>
      <c r="Q1287" s="57"/>
      <c r="R1287" s="57"/>
      <c r="S1287" s="57"/>
      <c r="T1287" s="57"/>
      <c r="U1287" s="77"/>
      <c r="V1287" s="24"/>
      <c r="Y1287" s="24"/>
      <c r="Z1287" s="24"/>
      <c r="AA1287" s="24"/>
      <c r="AB1287" s="24"/>
      <c r="AC1287" s="24"/>
    </row>
    <row r="1288" spans="1:29" s="169" customFormat="1">
      <c r="A1288" s="24"/>
      <c r="B1288" s="24"/>
      <c r="C1288" s="57"/>
      <c r="D1288" s="57"/>
      <c r="E1288" s="57"/>
      <c r="F1288" s="57"/>
      <c r="G1288" s="57"/>
      <c r="H1288" s="57"/>
      <c r="I1288" s="57"/>
      <c r="J1288" s="57"/>
      <c r="K1288" s="57"/>
      <c r="L1288" s="57"/>
      <c r="M1288" s="57"/>
      <c r="N1288" s="57"/>
      <c r="O1288" s="57"/>
      <c r="P1288" s="57"/>
      <c r="Q1288" s="57"/>
      <c r="R1288" s="57"/>
      <c r="S1288" s="57"/>
      <c r="T1288" s="57"/>
      <c r="U1288" s="77"/>
      <c r="V1288" s="24"/>
      <c r="Y1288" s="24"/>
      <c r="Z1288" s="24"/>
      <c r="AA1288" s="24"/>
      <c r="AB1288" s="24"/>
      <c r="AC1288" s="24"/>
    </row>
    <row r="1289" spans="1:29" s="169" customFormat="1">
      <c r="A1289" s="24"/>
      <c r="B1289" s="24"/>
      <c r="C1289" s="57"/>
      <c r="D1289" s="57"/>
      <c r="E1289" s="57"/>
      <c r="F1289" s="57"/>
      <c r="G1289" s="57"/>
      <c r="H1289" s="57"/>
      <c r="I1289" s="57"/>
      <c r="J1289" s="57"/>
      <c r="K1289" s="57"/>
      <c r="L1289" s="57"/>
      <c r="M1289" s="57"/>
      <c r="N1289" s="57"/>
      <c r="O1289" s="57"/>
      <c r="P1289" s="57"/>
      <c r="Q1289" s="57"/>
      <c r="R1289" s="57"/>
      <c r="S1289" s="57"/>
      <c r="T1289" s="57"/>
      <c r="U1289" s="77"/>
      <c r="V1289" s="24"/>
      <c r="Y1289" s="24"/>
      <c r="Z1289" s="24"/>
      <c r="AA1289" s="24"/>
      <c r="AB1289" s="24"/>
      <c r="AC1289" s="24"/>
    </row>
    <row r="1290" spans="1:29" s="169" customFormat="1">
      <c r="A1290" s="24"/>
      <c r="B1290" s="24"/>
      <c r="C1290" s="57"/>
      <c r="D1290" s="57"/>
      <c r="E1290" s="57"/>
      <c r="F1290" s="57"/>
      <c r="G1290" s="57"/>
      <c r="H1290" s="57"/>
      <c r="I1290" s="57"/>
      <c r="J1290" s="57"/>
      <c r="K1290" s="57"/>
      <c r="L1290" s="57"/>
      <c r="M1290" s="57"/>
      <c r="N1290" s="57"/>
      <c r="O1290" s="57"/>
      <c r="P1290" s="57"/>
      <c r="Q1290" s="57"/>
      <c r="R1290" s="57"/>
      <c r="S1290" s="57"/>
      <c r="T1290" s="57"/>
      <c r="U1290" s="77"/>
      <c r="V1290" s="24"/>
      <c r="Y1290" s="24"/>
      <c r="Z1290" s="24"/>
      <c r="AA1290" s="24"/>
      <c r="AB1290" s="24"/>
      <c r="AC1290" s="24"/>
    </row>
    <row r="1291" spans="1:29" s="169" customFormat="1">
      <c r="A1291" s="24"/>
      <c r="B1291" s="24"/>
      <c r="C1291" s="57"/>
      <c r="D1291" s="57"/>
      <c r="E1291" s="57"/>
      <c r="F1291" s="57"/>
      <c r="G1291" s="57"/>
      <c r="H1291" s="57"/>
      <c r="I1291" s="57"/>
      <c r="J1291" s="57"/>
      <c r="K1291" s="57"/>
      <c r="L1291" s="57"/>
      <c r="M1291" s="57"/>
      <c r="N1291" s="57"/>
      <c r="O1291" s="57"/>
      <c r="P1291" s="57"/>
      <c r="Q1291" s="57"/>
      <c r="R1291" s="57"/>
      <c r="S1291" s="57"/>
      <c r="T1291" s="57"/>
      <c r="U1291" s="77"/>
      <c r="V1291" s="24"/>
      <c r="Y1291" s="24"/>
      <c r="Z1291" s="24"/>
      <c r="AA1291" s="24"/>
      <c r="AB1291" s="24"/>
      <c r="AC1291" s="24"/>
    </row>
    <row r="1292" spans="1:29" s="169" customFormat="1">
      <c r="A1292" s="24"/>
      <c r="B1292" s="24"/>
      <c r="C1292" s="57"/>
      <c r="D1292" s="57"/>
      <c r="E1292" s="57"/>
      <c r="F1292" s="57"/>
      <c r="G1292" s="57"/>
      <c r="H1292" s="57"/>
      <c r="I1292" s="57"/>
      <c r="J1292" s="57"/>
      <c r="K1292" s="57"/>
      <c r="L1292" s="57"/>
      <c r="M1292" s="57"/>
      <c r="N1292" s="57"/>
      <c r="O1292" s="57"/>
      <c r="P1292" s="57"/>
      <c r="Q1292" s="57"/>
      <c r="R1292" s="57"/>
      <c r="S1292" s="57"/>
      <c r="T1292" s="57"/>
      <c r="U1292" s="77"/>
      <c r="V1292" s="24"/>
      <c r="Y1292" s="24"/>
      <c r="Z1292" s="24"/>
      <c r="AA1292" s="24"/>
      <c r="AB1292" s="24"/>
      <c r="AC1292" s="24"/>
    </row>
    <row r="1293" spans="1:29" s="169" customFormat="1">
      <c r="A1293" s="24"/>
      <c r="B1293" s="24"/>
      <c r="C1293" s="57"/>
      <c r="D1293" s="57"/>
      <c r="E1293" s="57"/>
      <c r="F1293" s="57"/>
      <c r="G1293" s="57"/>
      <c r="H1293" s="57"/>
      <c r="I1293" s="57"/>
      <c r="J1293" s="57"/>
      <c r="K1293" s="57"/>
      <c r="L1293" s="57"/>
      <c r="M1293" s="57"/>
      <c r="N1293" s="57"/>
      <c r="O1293" s="57"/>
      <c r="P1293" s="57"/>
      <c r="Q1293" s="57"/>
      <c r="R1293" s="57"/>
      <c r="S1293" s="57"/>
      <c r="T1293" s="57"/>
      <c r="U1293" s="77"/>
      <c r="V1293" s="24"/>
      <c r="Y1293" s="24"/>
      <c r="Z1293" s="24"/>
      <c r="AA1293" s="24"/>
      <c r="AB1293" s="24"/>
      <c r="AC1293" s="24"/>
    </row>
    <row r="1294" spans="1:29" s="169" customFormat="1">
      <c r="A1294" s="24"/>
      <c r="B1294" s="24"/>
      <c r="C1294" s="57"/>
      <c r="D1294" s="57"/>
      <c r="E1294" s="57"/>
      <c r="F1294" s="57"/>
      <c r="G1294" s="57"/>
      <c r="H1294" s="57"/>
      <c r="I1294" s="57"/>
      <c r="J1294" s="57"/>
      <c r="K1294" s="57"/>
      <c r="L1294" s="57"/>
      <c r="M1294" s="57"/>
      <c r="N1294" s="57"/>
      <c r="O1294" s="57"/>
      <c r="P1294" s="57"/>
      <c r="Q1294" s="57"/>
      <c r="R1294" s="57"/>
      <c r="S1294" s="57"/>
      <c r="T1294" s="57"/>
      <c r="U1294" s="77"/>
      <c r="V1294" s="24"/>
      <c r="Y1294" s="24"/>
      <c r="Z1294" s="24"/>
      <c r="AA1294" s="24"/>
      <c r="AB1294" s="24"/>
      <c r="AC1294" s="24"/>
    </row>
    <row r="1295" spans="1:29" s="169" customFormat="1">
      <c r="A1295" s="24"/>
      <c r="B1295" s="24"/>
      <c r="C1295" s="57"/>
      <c r="D1295" s="57"/>
      <c r="E1295" s="57"/>
      <c r="F1295" s="57"/>
      <c r="G1295" s="57"/>
      <c r="H1295" s="57"/>
      <c r="I1295" s="57"/>
      <c r="J1295" s="57"/>
      <c r="K1295" s="57"/>
      <c r="L1295" s="57"/>
      <c r="M1295" s="57"/>
      <c r="N1295" s="57"/>
      <c r="O1295" s="57"/>
      <c r="P1295" s="57"/>
      <c r="Q1295" s="57"/>
      <c r="R1295" s="57"/>
      <c r="S1295" s="57"/>
      <c r="T1295" s="57"/>
      <c r="U1295" s="77"/>
      <c r="V1295" s="24"/>
      <c r="Y1295" s="24"/>
      <c r="Z1295" s="24"/>
      <c r="AA1295" s="24"/>
      <c r="AB1295" s="24"/>
      <c r="AC1295" s="24"/>
    </row>
    <row r="1296" spans="1:29" s="169" customFormat="1">
      <c r="A1296" s="24"/>
      <c r="B1296" s="24"/>
      <c r="C1296" s="57"/>
      <c r="D1296" s="57"/>
      <c r="E1296" s="57"/>
      <c r="F1296" s="57"/>
      <c r="G1296" s="57"/>
      <c r="H1296" s="57"/>
      <c r="I1296" s="57"/>
      <c r="J1296" s="57"/>
      <c r="K1296" s="57"/>
      <c r="L1296" s="57"/>
      <c r="M1296" s="57"/>
      <c r="N1296" s="57"/>
      <c r="O1296" s="57"/>
      <c r="P1296" s="57"/>
      <c r="Q1296" s="57"/>
      <c r="R1296" s="57"/>
      <c r="S1296" s="57"/>
      <c r="T1296" s="57"/>
      <c r="U1296" s="77"/>
      <c r="V1296" s="24"/>
      <c r="Y1296" s="24"/>
      <c r="Z1296" s="24"/>
      <c r="AA1296" s="24"/>
      <c r="AB1296" s="24"/>
      <c r="AC1296" s="24"/>
    </row>
    <row r="1297" spans="1:29" s="169" customFormat="1">
      <c r="A1297" s="24"/>
      <c r="B1297" s="24"/>
      <c r="C1297" s="57"/>
      <c r="D1297" s="57"/>
      <c r="E1297" s="57"/>
      <c r="F1297" s="57"/>
      <c r="G1297" s="57"/>
      <c r="H1297" s="57"/>
      <c r="I1297" s="57"/>
      <c r="J1297" s="57"/>
      <c r="K1297" s="57"/>
      <c r="L1297" s="57"/>
      <c r="M1297" s="57"/>
      <c r="N1297" s="57"/>
      <c r="O1297" s="57"/>
      <c r="P1297" s="57"/>
      <c r="Q1297" s="57"/>
      <c r="R1297" s="57"/>
      <c r="S1297" s="57"/>
      <c r="T1297" s="57"/>
      <c r="U1297" s="77"/>
      <c r="V1297" s="24"/>
      <c r="Y1297" s="24"/>
      <c r="Z1297" s="24"/>
      <c r="AA1297" s="24"/>
      <c r="AB1297" s="24"/>
      <c r="AC1297" s="24"/>
    </row>
    <row r="1298" spans="1:29" s="169" customFormat="1">
      <c r="A1298" s="24"/>
      <c r="B1298" s="24"/>
      <c r="C1298" s="57"/>
      <c r="D1298" s="57"/>
      <c r="E1298" s="57"/>
      <c r="F1298" s="57"/>
      <c r="G1298" s="57"/>
      <c r="H1298" s="57"/>
      <c r="I1298" s="57"/>
      <c r="J1298" s="57"/>
      <c r="K1298" s="57"/>
      <c r="L1298" s="57"/>
      <c r="M1298" s="57"/>
      <c r="N1298" s="57"/>
      <c r="O1298" s="57"/>
      <c r="P1298" s="57"/>
      <c r="Q1298" s="57"/>
      <c r="R1298" s="57"/>
      <c r="S1298" s="57"/>
      <c r="T1298" s="57"/>
      <c r="U1298" s="77"/>
      <c r="V1298" s="24"/>
      <c r="Y1298" s="24"/>
      <c r="Z1298" s="24"/>
      <c r="AA1298" s="24"/>
      <c r="AB1298" s="24"/>
      <c r="AC1298" s="24"/>
    </row>
    <row r="1299" spans="1:29" s="169" customFormat="1">
      <c r="A1299" s="24"/>
      <c r="B1299" s="24"/>
      <c r="C1299" s="57"/>
      <c r="D1299" s="57"/>
      <c r="E1299" s="57"/>
      <c r="F1299" s="57"/>
      <c r="G1299" s="57"/>
      <c r="H1299" s="57"/>
      <c r="I1299" s="57"/>
      <c r="J1299" s="57"/>
      <c r="K1299" s="57"/>
      <c r="L1299" s="57"/>
      <c r="M1299" s="57"/>
      <c r="N1299" s="57"/>
      <c r="O1299" s="57"/>
      <c r="P1299" s="57"/>
      <c r="Q1299" s="57"/>
      <c r="R1299" s="57"/>
      <c r="S1299" s="57"/>
      <c r="T1299" s="57"/>
      <c r="U1299" s="77"/>
      <c r="V1299" s="24"/>
      <c r="Y1299" s="24"/>
      <c r="Z1299" s="24"/>
      <c r="AA1299" s="24"/>
      <c r="AB1299" s="24"/>
      <c r="AC1299" s="24"/>
    </row>
    <row r="1300" spans="1:29" s="169" customFormat="1">
      <c r="A1300" s="24"/>
      <c r="B1300" s="24"/>
      <c r="C1300" s="57"/>
      <c r="D1300" s="57"/>
      <c r="E1300" s="57"/>
      <c r="F1300" s="57"/>
      <c r="G1300" s="57"/>
      <c r="H1300" s="57"/>
      <c r="I1300" s="57"/>
      <c r="J1300" s="57"/>
      <c r="K1300" s="57"/>
      <c r="L1300" s="57"/>
      <c r="M1300" s="57"/>
      <c r="N1300" s="57"/>
      <c r="O1300" s="57"/>
      <c r="P1300" s="57"/>
      <c r="Q1300" s="57"/>
      <c r="R1300" s="57"/>
      <c r="S1300" s="57"/>
      <c r="T1300" s="57"/>
      <c r="U1300" s="77"/>
      <c r="V1300" s="24"/>
      <c r="Y1300" s="24"/>
      <c r="Z1300" s="24"/>
      <c r="AA1300" s="24"/>
      <c r="AB1300" s="24"/>
      <c r="AC1300" s="24"/>
    </row>
    <row r="1301" spans="1:29" s="169" customFormat="1">
      <c r="A1301" s="24"/>
      <c r="B1301" s="24"/>
      <c r="C1301" s="57"/>
      <c r="D1301" s="57"/>
      <c r="E1301" s="57"/>
      <c r="F1301" s="57"/>
      <c r="G1301" s="57"/>
      <c r="H1301" s="57"/>
      <c r="I1301" s="57"/>
      <c r="J1301" s="57"/>
      <c r="K1301" s="57"/>
      <c r="L1301" s="57"/>
      <c r="M1301" s="57"/>
      <c r="N1301" s="57"/>
      <c r="O1301" s="57"/>
      <c r="P1301" s="57"/>
      <c r="Q1301" s="57"/>
      <c r="R1301" s="57"/>
      <c r="S1301" s="57"/>
      <c r="T1301" s="57"/>
      <c r="U1301" s="77"/>
      <c r="V1301" s="24"/>
      <c r="Y1301" s="24"/>
      <c r="Z1301" s="24"/>
      <c r="AA1301" s="24"/>
      <c r="AB1301" s="24"/>
      <c r="AC1301" s="24"/>
    </row>
    <row r="1302" spans="1:29" s="169" customFormat="1">
      <c r="A1302" s="24"/>
      <c r="B1302" s="24"/>
      <c r="C1302" s="57"/>
      <c r="D1302" s="57"/>
      <c r="E1302" s="57"/>
      <c r="F1302" s="57"/>
      <c r="G1302" s="57"/>
      <c r="H1302" s="57"/>
      <c r="I1302" s="57"/>
      <c r="J1302" s="57"/>
      <c r="K1302" s="57"/>
      <c r="L1302" s="57"/>
      <c r="M1302" s="57"/>
      <c r="N1302" s="57"/>
      <c r="O1302" s="57"/>
      <c r="P1302" s="57"/>
      <c r="Q1302" s="57"/>
      <c r="R1302" s="57"/>
      <c r="S1302" s="57"/>
      <c r="T1302" s="57"/>
      <c r="U1302" s="77"/>
      <c r="V1302" s="24"/>
      <c r="Y1302" s="24"/>
      <c r="Z1302" s="24"/>
      <c r="AA1302" s="24"/>
      <c r="AB1302" s="24"/>
      <c r="AC1302" s="24"/>
    </row>
    <row r="1303" spans="1:29" s="169" customFormat="1">
      <c r="A1303" s="24"/>
      <c r="B1303" s="24"/>
      <c r="C1303" s="57"/>
      <c r="D1303" s="57"/>
      <c r="E1303" s="57"/>
      <c r="F1303" s="57"/>
      <c r="G1303" s="57"/>
      <c r="H1303" s="57"/>
      <c r="I1303" s="57"/>
      <c r="J1303" s="57"/>
      <c r="K1303" s="57"/>
      <c r="L1303" s="57"/>
      <c r="M1303" s="57"/>
      <c r="N1303" s="57"/>
      <c r="O1303" s="57"/>
      <c r="P1303" s="57"/>
      <c r="Q1303" s="57"/>
      <c r="R1303" s="57"/>
      <c r="S1303" s="57"/>
      <c r="T1303" s="57"/>
      <c r="U1303" s="77"/>
      <c r="V1303" s="24"/>
      <c r="Y1303" s="24"/>
      <c r="Z1303" s="24"/>
      <c r="AA1303" s="24"/>
      <c r="AB1303" s="24"/>
      <c r="AC1303" s="24"/>
    </row>
    <row r="1304" spans="1:29" s="169" customFormat="1">
      <c r="A1304" s="24"/>
      <c r="B1304" s="24"/>
      <c r="C1304" s="57"/>
      <c r="D1304" s="57"/>
      <c r="E1304" s="57"/>
      <c r="F1304" s="57"/>
      <c r="G1304" s="57"/>
      <c r="H1304" s="57"/>
      <c r="I1304" s="57"/>
      <c r="J1304" s="57"/>
      <c r="K1304" s="57"/>
      <c r="L1304" s="57"/>
      <c r="M1304" s="57"/>
      <c r="N1304" s="57"/>
      <c r="O1304" s="57"/>
      <c r="P1304" s="57"/>
      <c r="Q1304" s="57"/>
      <c r="R1304" s="57"/>
      <c r="S1304" s="57"/>
      <c r="T1304" s="57"/>
      <c r="U1304" s="77"/>
      <c r="V1304" s="24"/>
      <c r="Y1304" s="24"/>
      <c r="Z1304" s="24"/>
      <c r="AA1304" s="24"/>
      <c r="AB1304" s="24"/>
      <c r="AC1304" s="24"/>
    </row>
    <row r="1305" spans="1:29" s="169" customFormat="1">
      <c r="A1305" s="24"/>
      <c r="B1305" s="24"/>
      <c r="C1305" s="57"/>
      <c r="D1305" s="57"/>
      <c r="E1305" s="57"/>
      <c r="F1305" s="57"/>
      <c r="G1305" s="57"/>
      <c r="H1305" s="57"/>
      <c r="I1305" s="57"/>
      <c r="J1305" s="57"/>
      <c r="K1305" s="57"/>
      <c r="L1305" s="57"/>
      <c r="M1305" s="57"/>
      <c r="N1305" s="57"/>
      <c r="O1305" s="57"/>
      <c r="P1305" s="57"/>
      <c r="Q1305" s="57"/>
      <c r="R1305" s="57"/>
      <c r="S1305" s="57"/>
      <c r="T1305" s="57"/>
      <c r="U1305" s="77"/>
      <c r="V1305" s="24"/>
      <c r="Y1305" s="24"/>
      <c r="Z1305" s="24"/>
      <c r="AA1305" s="24"/>
      <c r="AB1305" s="24"/>
      <c r="AC1305" s="24"/>
    </row>
    <row r="1306" spans="1:29" s="169" customFormat="1">
      <c r="A1306" s="24"/>
      <c r="B1306" s="24"/>
      <c r="C1306" s="57"/>
      <c r="D1306" s="57"/>
      <c r="E1306" s="57"/>
      <c r="F1306" s="57"/>
      <c r="G1306" s="57"/>
      <c r="H1306" s="57"/>
      <c r="I1306" s="57"/>
      <c r="J1306" s="57"/>
      <c r="K1306" s="57"/>
      <c r="L1306" s="57"/>
      <c r="M1306" s="57"/>
      <c r="N1306" s="57"/>
      <c r="O1306" s="57"/>
      <c r="P1306" s="57"/>
      <c r="Q1306" s="57"/>
      <c r="R1306" s="57"/>
      <c r="S1306" s="57"/>
      <c r="T1306" s="57"/>
      <c r="U1306" s="77"/>
      <c r="V1306" s="24"/>
      <c r="Y1306" s="24"/>
      <c r="Z1306" s="24"/>
      <c r="AA1306" s="24"/>
      <c r="AB1306" s="24"/>
      <c r="AC1306" s="24"/>
    </row>
    <row r="1307" spans="1:29" s="169" customFormat="1">
      <c r="A1307" s="24"/>
      <c r="B1307" s="24"/>
      <c r="C1307" s="57"/>
      <c r="D1307" s="57"/>
      <c r="E1307" s="57"/>
      <c r="F1307" s="57"/>
      <c r="G1307" s="57"/>
      <c r="H1307" s="57"/>
      <c r="I1307" s="57"/>
      <c r="J1307" s="57"/>
      <c r="K1307" s="57"/>
      <c r="L1307" s="57"/>
      <c r="M1307" s="57"/>
      <c r="N1307" s="57"/>
      <c r="O1307" s="57"/>
      <c r="P1307" s="57"/>
      <c r="Q1307" s="57"/>
      <c r="R1307" s="57"/>
      <c r="S1307" s="57"/>
      <c r="T1307" s="57"/>
      <c r="U1307" s="77"/>
      <c r="V1307" s="24"/>
      <c r="Y1307" s="24"/>
      <c r="Z1307" s="24"/>
      <c r="AA1307" s="24"/>
      <c r="AB1307" s="24"/>
      <c r="AC1307" s="24"/>
    </row>
    <row r="1308" spans="1:29" s="169" customFormat="1">
      <c r="A1308" s="24"/>
      <c r="B1308" s="24"/>
      <c r="C1308" s="57"/>
      <c r="D1308" s="57"/>
      <c r="E1308" s="57"/>
      <c r="F1308" s="57"/>
      <c r="G1308" s="57"/>
      <c r="H1308" s="57"/>
      <c r="I1308" s="57"/>
      <c r="J1308" s="57"/>
      <c r="K1308" s="57"/>
      <c r="L1308" s="57"/>
      <c r="M1308" s="57"/>
      <c r="N1308" s="57"/>
      <c r="O1308" s="57"/>
      <c r="P1308" s="57"/>
      <c r="Q1308" s="57"/>
      <c r="R1308" s="57"/>
      <c r="S1308" s="57"/>
      <c r="T1308" s="57"/>
      <c r="U1308" s="77"/>
      <c r="V1308" s="24"/>
      <c r="Y1308" s="24"/>
      <c r="Z1308" s="24"/>
      <c r="AA1308" s="24"/>
      <c r="AB1308" s="24"/>
      <c r="AC1308" s="24"/>
    </row>
    <row r="1309" spans="1:29" s="169" customFormat="1">
      <c r="A1309" s="24"/>
      <c r="B1309" s="24"/>
      <c r="C1309" s="57"/>
      <c r="D1309" s="57"/>
      <c r="E1309" s="57"/>
      <c r="F1309" s="57"/>
      <c r="G1309" s="57"/>
      <c r="H1309" s="57"/>
      <c r="I1309" s="57"/>
      <c r="J1309" s="57"/>
      <c r="K1309" s="57"/>
      <c r="L1309" s="57"/>
      <c r="M1309" s="57"/>
      <c r="N1309" s="57"/>
      <c r="O1309" s="57"/>
      <c r="P1309" s="57"/>
      <c r="Q1309" s="57"/>
      <c r="R1309" s="57"/>
      <c r="S1309" s="57"/>
      <c r="T1309" s="57"/>
      <c r="U1309" s="77"/>
      <c r="V1309" s="24"/>
      <c r="Y1309" s="24"/>
      <c r="Z1309" s="24"/>
      <c r="AA1309" s="24"/>
      <c r="AB1309" s="24"/>
      <c r="AC1309" s="24"/>
    </row>
    <row r="1310" spans="1:29" s="169" customFormat="1">
      <c r="A1310" s="24"/>
      <c r="B1310" s="24"/>
      <c r="C1310" s="57"/>
      <c r="D1310" s="57"/>
      <c r="E1310" s="57"/>
      <c r="F1310" s="57"/>
      <c r="G1310" s="57"/>
      <c r="H1310" s="57"/>
      <c r="I1310" s="57"/>
      <c r="J1310" s="57"/>
      <c r="K1310" s="57"/>
      <c r="L1310" s="57"/>
      <c r="M1310" s="57"/>
      <c r="N1310" s="57"/>
      <c r="O1310" s="57"/>
      <c r="P1310" s="57"/>
      <c r="Q1310" s="57"/>
      <c r="R1310" s="57"/>
      <c r="S1310" s="57"/>
      <c r="T1310" s="57"/>
      <c r="U1310" s="77"/>
      <c r="V1310" s="24"/>
      <c r="Y1310" s="24"/>
      <c r="Z1310" s="24"/>
      <c r="AA1310" s="24"/>
      <c r="AB1310" s="24"/>
      <c r="AC1310" s="24"/>
    </row>
    <row r="1311" spans="1:29" s="169" customFormat="1">
      <c r="A1311" s="24"/>
      <c r="B1311" s="24"/>
      <c r="C1311" s="57"/>
      <c r="D1311" s="57"/>
      <c r="E1311" s="57"/>
      <c r="F1311" s="57"/>
      <c r="G1311" s="57"/>
      <c r="H1311" s="57"/>
      <c r="I1311" s="57"/>
      <c r="J1311" s="57"/>
      <c r="K1311" s="57"/>
      <c r="L1311" s="57"/>
      <c r="M1311" s="57"/>
      <c r="N1311" s="57"/>
      <c r="O1311" s="57"/>
      <c r="P1311" s="57"/>
      <c r="Q1311" s="57"/>
      <c r="R1311" s="57"/>
      <c r="S1311" s="57"/>
      <c r="T1311" s="57"/>
      <c r="U1311" s="77"/>
      <c r="V1311" s="24"/>
      <c r="Y1311" s="24"/>
      <c r="Z1311" s="24"/>
      <c r="AA1311" s="24"/>
      <c r="AB1311" s="24"/>
      <c r="AC1311" s="24"/>
    </row>
    <row r="1312" spans="1:29" s="169" customFormat="1">
      <c r="A1312" s="24"/>
      <c r="B1312" s="24"/>
      <c r="C1312" s="57"/>
      <c r="D1312" s="57"/>
      <c r="E1312" s="57"/>
      <c r="F1312" s="57"/>
      <c r="G1312" s="57"/>
      <c r="H1312" s="57"/>
      <c r="I1312" s="57"/>
      <c r="J1312" s="57"/>
      <c r="K1312" s="57"/>
      <c r="L1312" s="57"/>
      <c r="M1312" s="57"/>
      <c r="N1312" s="57"/>
      <c r="O1312" s="57"/>
      <c r="P1312" s="57"/>
      <c r="Q1312" s="57"/>
      <c r="R1312" s="57"/>
      <c r="S1312" s="57"/>
      <c r="T1312" s="57"/>
      <c r="U1312" s="77"/>
      <c r="V1312" s="24"/>
      <c r="Y1312" s="24"/>
      <c r="Z1312" s="24"/>
      <c r="AA1312" s="24"/>
      <c r="AB1312" s="24"/>
      <c r="AC1312" s="24"/>
    </row>
    <row r="1313" spans="1:29" s="169" customFormat="1">
      <c r="A1313" s="24"/>
      <c r="B1313" s="24"/>
      <c r="C1313" s="57"/>
      <c r="D1313" s="57"/>
      <c r="E1313" s="57"/>
      <c r="F1313" s="57"/>
      <c r="G1313" s="57"/>
      <c r="H1313" s="57"/>
      <c r="I1313" s="57"/>
      <c r="J1313" s="57"/>
      <c r="K1313" s="57"/>
      <c r="L1313" s="57"/>
      <c r="M1313" s="57"/>
      <c r="N1313" s="57"/>
      <c r="O1313" s="57"/>
      <c r="P1313" s="57"/>
      <c r="Q1313" s="57"/>
      <c r="R1313" s="57"/>
      <c r="S1313" s="57"/>
      <c r="T1313" s="57"/>
      <c r="U1313" s="77"/>
      <c r="V1313" s="24"/>
      <c r="Y1313" s="24"/>
      <c r="Z1313" s="24"/>
      <c r="AA1313" s="24"/>
      <c r="AB1313" s="24"/>
      <c r="AC1313" s="24"/>
    </row>
    <row r="1314" spans="1:29" s="169" customFormat="1">
      <c r="A1314" s="24"/>
      <c r="B1314" s="24"/>
      <c r="C1314" s="57"/>
      <c r="D1314" s="57"/>
      <c r="E1314" s="57"/>
      <c r="F1314" s="57"/>
      <c r="G1314" s="57"/>
      <c r="H1314" s="57"/>
      <c r="I1314" s="57"/>
      <c r="J1314" s="57"/>
      <c r="K1314" s="57"/>
      <c r="L1314" s="57"/>
      <c r="M1314" s="57"/>
      <c r="N1314" s="57"/>
      <c r="O1314" s="57"/>
      <c r="P1314" s="57"/>
      <c r="Q1314" s="57"/>
      <c r="R1314" s="57"/>
      <c r="S1314" s="57"/>
      <c r="T1314" s="57"/>
      <c r="U1314" s="77"/>
      <c r="V1314" s="24"/>
      <c r="Y1314" s="24"/>
      <c r="Z1314" s="24"/>
      <c r="AA1314" s="24"/>
      <c r="AB1314" s="24"/>
      <c r="AC1314" s="24"/>
    </row>
    <row r="1315" spans="1:29" s="169" customFormat="1">
      <c r="A1315" s="24"/>
      <c r="B1315" s="24"/>
      <c r="C1315" s="57"/>
      <c r="D1315" s="57"/>
      <c r="E1315" s="57"/>
      <c r="F1315" s="57"/>
      <c r="G1315" s="57"/>
      <c r="H1315" s="57"/>
      <c r="I1315" s="57"/>
      <c r="J1315" s="57"/>
      <c r="K1315" s="57"/>
      <c r="L1315" s="57"/>
      <c r="M1315" s="57"/>
      <c r="N1315" s="57"/>
      <c r="O1315" s="57"/>
      <c r="P1315" s="57"/>
      <c r="Q1315" s="57"/>
      <c r="R1315" s="57"/>
      <c r="S1315" s="57"/>
      <c r="T1315" s="57"/>
      <c r="U1315" s="77"/>
      <c r="V1315" s="24"/>
      <c r="Y1315" s="24"/>
      <c r="Z1315" s="24"/>
      <c r="AA1315" s="24"/>
      <c r="AB1315" s="24"/>
      <c r="AC1315" s="24"/>
    </row>
    <row r="1316" spans="1:29" s="169" customFormat="1">
      <c r="A1316" s="24"/>
      <c r="B1316" s="24"/>
      <c r="C1316" s="57"/>
      <c r="D1316" s="57"/>
      <c r="E1316" s="57"/>
      <c r="F1316" s="57"/>
      <c r="G1316" s="57"/>
      <c r="H1316" s="57"/>
      <c r="I1316" s="57"/>
      <c r="J1316" s="57"/>
      <c r="K1316" s="57"/>
      <c r="L1316" s="57"/>
      <c r="M1316" s="57"/>
      <c r="N1316" s="57"/>
      <c r="O1316" s="57"/>
      <c r="P1316" s="57"/>
      <c r="Q1316" s="57"/>
      <c r="R1316" s="57"/>
      <c r="S1316" s="57"/>
      <c r="T1316" s="57"/>
      <c r="U1316" s="77"/>
      <c r="V1316" s="24"/>
      <c r="Y1316" s="24"/>
      <c r="Z1316" s="24"/>
      <c r="AA1316" s="24"/>
      <c r="AB1316" s="24"/>
      <c r="AC1316" s="24"/>
    </row>
    <row r="1317" spans="1:29" s="169" customFormat="1">
      <c r="A1317" s="24"/>
      <c r="B1317" s="24"/>
      <c r="C1317" s="57"/>
      <c r="D1317" s="57"/>
      <c r="E1317" s="57"/>
      <c r="F1317" s="57"/>
      <c r="G1317" s="57"/>
      <c r="H1317" s="57"/>
      <c r="I1317" s="57"/>
      <c r="J1317" s="57"/>
      <c r="K1317" s="57"/>
      <c r="L1317" s="57"/>
      <c r="M1317" s="57"/>
      <c r="N1317" s="57"/>
      <c r="O1317" s="57"/>
      <c r="P1317" s="57"/>
      <c r="Q1317" s="57"/>
      <c r="R1317" s="57"/>
      <c r="S1317" s="57"/>
      <c r="T1317" s="57"/>
      <c r="U1317" s="77"/>
      <c r="V1317" s="24"/>
      <c r="Y1317" s="24"/>
      <c r="Z1317" s="24"/>
      <c r="AA1317" s="24"/>
      <c r="AB1317" s="24"/>
      <c r="AC1317" s="24"/>
    </row>
    <row r="1318" spans="1:29" s="169" customFormat="1">
      <c r="A1318" s="24"/>
      <c r="B1318" s="24"/>
      <c r="C1318" s="57"/>
      <c r="D1318" s="57"/>
      <c r="E1318" s="57"/>
      <c r="F1318" s="57"/>
      <c r="G1318" s="57"/>
      <c r="H1318" s="57"/>
      <c r="I1318" s="57"/>
      <c r="J1318" s="57"/>
      <c r="K1318" s="57"/>
      <c r="L1318" s="57"/>
      <c r="M1318" s="57"/>
      <c r="N1318" s="57"/>
      <c r="O1318" s="57"/>
      <c r="P1318" s="57"/>
      <c r="Q1318" s="57"/>
      <c r="R1318" s="57"/>
      <c r="S1318" s="57"/>
      <c r="T1318" s="57"/>
      <c r="U1318" s="77"/>
      <c r="V1318" s="24"/>
      <c r="Y1318" s="24"/>
      <c r="Z1318" s="24"/>
      <c r="AA1318" s="24"/>
      <c r="AB1318" s="24"/>
      <c r="AC1318" s="24"/>
    </row>
    <row r="1319" spans="1:29" s="169" customFormat="1">
      <c r="A1319" s="24"/>
      <c r="B1319" s="24"/>
      <c r="C1319" s="57"/>
      <c r="D1319" s="57"/>
      <c r="E1319" s="57"/>
      <c r="F1319" s="57"/>
      <c r="G1319" s="57"/>
      <c r="H1319" s="57"/>
      <c r="I1319" s="57"/>
      <c r="J1319" s="57"/>
      <c r="K1319" s="57"/>
      <c r="L1319" s="57"/>
      <c r="M1319" s="57"/>
      <c r="N1319" s="57"/>
      <c r="O1319" s="57"/>
      <c r="P1319" s="57"/>
      <c r="Q1319" s="57"/>
      <c r="R1319" s="57"/>
      <c r="S1319" s="57"/>
      <c r="T1319" s="57"/>
      <c r="U1319" s="77"/>
      <c r="V1319" s="24"/>
      <c r="Y1319" s="24"/>
      <c r="Z1319" s="24"/>
      <c r="AA1319" s="24"/>
      <c r="AB1319" s="24"/>
      <c r="AC1319" s="24"/>
    </row>
    <row r="1320" spans="1:29" s="169" customFormat="1">
      <c r="A1320" s="24"/>
      <c r="B1320" s="24"/>
      <c r="C1320" s="57"/>
      <c r="D1320" s="57"/>
      <c r="E1320" s="57"/>
      <c r="F1320" s="57"/>
      <c r="G1320" s="57"/>
      <c r="H1320" s="57"/>
      <c r="I1320" s="57"/>
      <c r="J1320" s="57"/>
      <c r="K1320" s="57"/>
      <c r="L1320" s="57"/>
      <c r="M1320" s="57"/>
      <c r="N1320" s="57"/>
      <c r="O1320" s="57"/>
      <c r="P1320" s="57"/>
      <c r="Q1320" s="57"/>
      <c r="R1320" s="57"/>
      <c r="S1320" s="57"/>
      <c r="T1320" s="57"/>
      <c r="U1320" s="77"/>
      <c r="V1320" s="24"/>
      <c r="Y1320" s="24"/>
      <c r="Z1320" s="24"/>
      <c r="AA1320" s="24"/>
      <c r="AB1320" s="24"/>
      <c r="AC1320" s="24"/>
    </row>
    <row r="1321" spans="1:29" s="169" customFormat="1">
      <c r="A1321" s="24"/>
      <c r="B1321" s="24"/>
      <c r="C1321" s="57"/>
      <c r="D1321" s="57"/>
      <c r="E1321" s="57"/>
      <c r="F1321" s="57"/>
      <c r="G1321" s="57"/>
      <c r="H1321" s="57"/>
      <c r="I1321" s="57"/>
      <c r="J1321" s="57"/>
      <c r="K1321" s="57"/>
      <c r="L1321" s="57"/>
      <c r="M1321" s="57"/>
      <c r="N1321" s="57"/>
      <c r="O1321" s="57"/>
      <c r="P1321" s="57"/>
      <c r="Q1321" s="57"/>
      <c r="R1321" s="57"/>
      <c r="S1321" s="57"/>
      <c r="T1321" s="57"/>
      <c r="U1321" s="77"/>
      <c r="V1321" s="24"/>
      <c r="Y1321" s="24"/>
      <c r="Z1321" s="24"/>
      <c r="AA1321" s="24"/>
      <c r="AB1321" s="24"/>
      <c r="AC1321" s="24"/>
    </row>
    <row r="1322" spans="1:29" s="169" customFormat="1">
      <c r="A1322" s="24"/>
      <c r="B1322" s="24"/>
      <c r="C1322" s="57"/>
      <c r="D1322" s="57"/>
      <c r="E1322" s="57"/>
      <c r="F1322" s="57"/>
      <c r="G1322" s="57"/>
      <c r="H1322" s="57"/>
      <c r="I1322" s="57"/>
      <c r="J1322" s="57"/>
      <c r="K1322" s="57"/>
      <c r="L1322" s="57"/>
      <c r="M1322" s="57"/>
      <c r="N1322" s="57"/>
      <c r="O1322" s="57"/>
      <c r="P1322" s="57"/>
      <c r="Q1322" s="57"/>
      <c r="R1322" s="57"/>
      <c r="S1322" s="57"/>
      <c r="T1322" s="57"/>
      <c r="U1322" s="77"/>
      <c r="V1322" s="24"/>
      <c r="Y1322" s="24"/>
      <c r="Z1322" s="24"/>
      <c r="AA1322" s="24"/>
      <c r="AB1322" s="24"/>
      <c r="AC1322" s="24"/>
    </row>
    <row r="1323" spans="1:29" s="169" customFormat="1">
      <c r="A1323" s="24"/>
      <c r="B1323" s="24"/>
      <c r="C1323" s="57"/>
      <c r="D1323" s="57"/>
      <c r="E1323" s="57"/>
      <c r="F1323" s="57"/>
      <c r="G1323" s="57"/>
      <c r="H1323" s="57"/>
      <c r="I1323" s="57"/>
      <c r="J1323" s="57"/>
      <c r="K1323" s="57"/>
      <c r="L1323" s="57"/>
      <c r="M1323" s="57"/>
      <c r="N1323" s="57"/>
      <c r="O1323" s="57"/>
      <c r="P1323" s="57"/>
      <c r="Q1323" s="57"/>
      <c r="R1323" s="57"/>
      <c r="S1323" s="57"/>
      <c r="T1323" s="57"/>
      <c r="U1323" s="77"/>
      <c r="V1323" s="24"/>
      <c r="Y1323" s="24"/>
      <c r="Z1323" s="24"/>
      <c r="AA1323" s="24"/>
      <c r="AB1323" s="24"/>
      <c r="AC1323" s="24"/>
    </row>
    <row r="1324" spans="1:29" s="169" customFormat="1">
      <c r="A1324" s="24"/>
      <c r="B1324" s="24"/>
      <c r="C1324" s="57"/>
      <c r="D1324" s="57"/>
      <c r="E1324" s="57"/>
      <c r="F1324" s="57"/>
      <c r="G1324" s="57"/>
      <c r="H1324" s="57"/>
      <c r="I1324" s="57"/>
      <c r="J1324" s="57"/>
      <c r="K1324" s="57"/>
      <c r="L1324" s="57"/>
      <c r="M1324" s="57"/>
      <c r="N1324" s="57"/>
      <c r="O1324" s="57"/>
      <c r="P1324" s="57"/>
      <c r="Q1324" s="57"/>
      <c r="R1324" s="57"/>
      <c r="S1324" s="57"/>
      <c r="T1324" s="57"/>
      <c r="U1324" s="77"/>
      <c r="V1324" s="24"/>
      <c r="Y1324" s="24"/>
      <c r="Z1324" s="24"/>
      <c r="AA1324" s="24"/>
      <c r="AB1324" s="24"/>
      <c r="AC1324" s="24"/>
    </row>
    <row r="1325" spans="1:29" s="169" customFormat="1">
      <c r="A1325" s="24"/>
      <c r="B1325" s="24"/>
      <c r="C1325" s="57"/>
      <c r="D1325" s="57"/>
      <c r="E1325" s="57"/>
      <c r="F1325" s="57"/>
      <c r="G1325" s="57"/>
      <c r="H1325" s="57"/>
      <c r="I1325" s="57"/>
      <c r="J1325" s="57"/>
      <c r="K1325" s="57"/>
      <c r="L1325" s="57"/>
      <c r="M1325" s="57"/>
      <c r="N1325" s="57"/>
      <c r="O1325" s="57"/>
      <c r="P1325" s="57"/>
      <c r="Q1325" s="57"/>
      <c r="R1325" s="57"/>
      <c r="S1325" s="57"/>
      <c r="T1325" s="57"/>
      <c r="U1325" s="77"/>
      <c r="V1325" s="24"/>
      <c r="Y1325" s="24"/>
      <c r="Z1325" s="24"/>
      <c r="AA1325" s="24"/>
      <c r="AB1325" s="24"/>
      <c r="AC1325" s="24"/>
    </row>
    <row r="1326" spans="1:29" s="169" customFormat="1">
      <c r="A1326" s="24"/>
      <c r="B1326" s="24"/>
      <c r="C1326" s="57"/>
      <c r="D1326" s="57"/>
      <c r="E1326" s="57"/>
      <c r="F1326" s="57"/>
      <c r="G1326" s="57"/>
      <c r="H1326" s="57"/>
      <c r="I1326" s="57"/>
      <c r="J1326" s="57"/>
      <c r="K1326" s="57"/>
      <c r="L1326" s="57"/>
      <c r="M1326" s="57"/>
      <c r="N1326" s="57"/>
      <c r="O1326" s="57"/>
      <c r="P1326" s="57"/>
      <c r="Q1326" s="57"/>
      <c r="R1326" s="57"/>
      <c r="S1326" s="57"/>
      <c r="T1326" s="57"/>
      <c r="U1326" s="77"/>
      <c r="V1326" s="24"/>
      <c r="Y1326" s="24"/>
      <c r="Z1326" s="24"/>
      <c r="AA1326" s="24"/>
      <c r="AB1326" s="24"/>
      <c r="AC1326" s="24"/>
    </row>
    <row r="1327" spans="1:29" s="169" customFormat="1">
      <c r="A1327" s="24"/>
      <c r="B1327" s="24"/>
      <c r="C1327" s="57"/>
      <c r="D1327" s="57"/>
      <c r="E1327" s="57"/>
      <c r="F1327" s="57"/>
      <c r="G1327" s="57"/>
      <c r="H1327" s="57"/>
      <c r="I1327" s="57"/>
      <c r="J1327" s="57"/>
      <c r="K1327" s="57"/>
      <c r="L1327" s="57"/>
      <c r="M1327" s="57"/>
      <c r="N1327" s="57"/>
      <c r="O1327" s="57"/>
      <c r="P1327" s="57"/>
      <c r="Q1327" s="57"/>
      <c r="R1327" s="57"/>
      <c r="S1327" s="57"/>
      <c r="T1327" s="57"/>
      <c r="U1327" s="77"/>
      <c r="V1327" s="24"/>
      <c r="Y1327" s="24"/>
      <c r="Z1327" s="24"/>
      <c r="AA1327" s="24"/>
      <c r="AB1327" s="24"/>
      <c r="AC1327" s="24"/>
    </row>
    <row r="1328" spans="1:29" s="169" customFormat="1">
      <c r="A1328" s="24"/>
      <c r="B1328" s="24"/>
      <c r="C1328" s="57"/>
      <c r="D1328" s="57"/>
      <c r="E1328" s="57"/>
      <c r="F1328" s="57"/>
      <c r="G1328" s="57"/>
      <c r="H1328" s="57"/>
      <c r="I1328" s="57"/>
      <c r="J1328" s="57"/>
      <c r="K1328" s="57"/>
      <c r="L1328" s="57"/>
      <c r="M1328" s="57"/>
      <c r="N1328" s="57"/>
      <c r="O1328" s="57"/>
      <c r="P1328" s="57"/>
      <c r="Q1328" s="57"/>
      <c r="R1328" s="57"/>
      <c r="S1328" s="57"/>
      <c r="T1328" s="57"/>
      <c r="U1328" s="77"/>
      <c r="V1328" s="24"/>
      <c r="Y1328" s="24"/>
      <c r="Z1328" s="24"/>
      <c r="AA1328" s="24"/>
      <c r="AB1328" s="24"/>
      <c r="AC1328" s="24"/>
    </row>
    <row r="1329" spans="1:29" s="169" customFormat="1">
      <c r="A1329" s="24"/>
      <c r="B1329" s="24"/>
      <c r="C1329" s="57"/>
      <c r="D1329" s="57"/>
      <c r="E1329" s="57"/>
      <c r="F1329" s="57"/>
      <c r="G1329" s="57"/>
      <c r="H1329" s="57"/>
      <c r="I1329" s="57"/>
      <c r="J1329" s="57"/>
      <c r="K1329" s="57"/>
      <c r="L1329" s="57"/>
      <c r="M1329" s="57"/>
      <c r="N1329" s="57"/>
      <c r="O1329" s="57"/>
      <c r="P1329" s="57"/>
      <c r="Q1329" s="57"/>
      <c r="R1329" s="57"/>
      <c r="S1329" s="57"/>
      <c r="T1329" s="57"/>
      <c r="U1329" s="77"/>
      <c r="V1329" s="24"/>
      <c r="Y1329" s="24"/>
      <c r="Z1329" s="24"/>
      <c r="AA1329" s="24"/>
      <c r="AB1329" s="24"/>
      <c r="AC1329" s="24"/>
    </row>
    <row r="1330" spans="1:29" s="169" customFormat="1">
      <c r="A1330" s="24"/>
      <c r="B1330" s="24"/>
      <c r="C1330" s="57"/>
      <c r="D1330" s="57"/>
      <c r="E1330" s="57"/>
      <c r="F1330" s="57"/>
      <c r="G1330" s="57"/>
      <c r="H1330" s="57"/>
      <c r="I1330" s="57"/>
      <c r="J1330" s="57"/>
      <c r="K1330" s="57"/>
      <c r="L1330" s="57"/>
      <c r="M1330" s="57"/>
      <c r="N1330" s="57"/>
      <c r="O1330" s="57"/>
      <c r="P1330" s="57"/>
      <c r="Q1330" s="57"/>
      <c r="R1330" s="57"/>
      <c r="S1330" s="57"/>
      <c r="T1330" s="57"/>
      <c r="U1330" s="77"/>
      <c r="V1330" s="24"/>
      <c r="Y1330" s="24"/>
      <c r="Z1330" s="24"/>
      <c r="AA1330" s="24"/>
      <c r="AB1330" s="24"/>
      <c r="AC1330" s="24"/>
    </row>
    <row r="1331" spans="1:29" s="169" customFormat="1">
      <c r="A1331" s="24"/>
      <c r="B1331" s="24"/>
      <c r="C1331" s="57"/>
      <c r="D1331" s="57"/>
      <c r="E1331" s="57"/>
      <c r="F1331" s="57"/>
      <c r="G1331" s="57"/>
      <c r="H1331" s="57"/>
      <c r="I1331" s="57"/>
      <c r="J1331" s="57"/>
      <c r="K1331" s="57"/>
      <c r="L1331" s="57"/>
      <c r="M1331" s="57"/>
      <c r="N1331" s="57"/>
      <c r="O1331" s="57"/>
      <c r="P1331" s="57"/>
      <c r="Q1331" s="57"/>
      <c r="R1331" s="57"/>
      <c r="S1331" s="57"/>
      <c r="T1331" s="57"/>
      <c r="U1331" s="77"/>
      <c r="V1331" s="24"/>
      <c r="Y1331" s="24"/>
      <c r="Z1331" s="24"/>
      <c r="AA1331" s="24"/>
      <c r="AB1331" s="24"/>
      <c r="AC1331" s="24"/>
    </row>
    <row r="1332" spans="1:29" s="169" customFormat="1">
      <c r="A1332" s="24"/>
      <c r="B1332" s="24"/>
      <c r="C1332" s="57"/>
      <c r="D1332" s="57"/>
      <c r="E1332" s="57"/>
      <c r="F1332" s="57"/>
      <c r="G1332" s="57"/>
      <c r="H1332" s="57"/>
      <c r="I1332" s="57"/>
      <c r="J1332" s="57"/>
      <c r="K1332" s="57"/>
      <c r="L1332" s="57"/>
      <c r="M1332" s="57"/>
      <c r="N1332" s="57"/>
      <c r="O1332" s="57"/>
      <c r="P1332" s="57"/>
      <c r="Q1332" s="57"/>
      <c r="R1332" s="57"/>
      <c r="S1332" s="57"/>
      <c r="T1332" s="57"/>
      <c r="U1332" s="77"/>
      <c r="V1332" s="24"/>
      <c r="Y1332" s="24"/>
      <c r="Z1332" s="24"/>
      <c r="AA1332" s="24"/>
      <c r="AB1332" s="24"/>
      <c r="AC1332" s="24"/>
    </row>
    <row r="1333" spans="1:29" s="169" customFormat="1">
      <c r="A1333" s="24"/>
      <c r="B1333" s="24"/>
      <c r="C1333" s="57"/>
      <c r="D1333" s="57"/>
      <c r="E1333" s="57"/>
      <c r="F1333" s="57"/>
      <c r="G1333" s="57"/>
      <c r="H1333" s="57"/>
      <c r="I1333" s="57"/>
      <c r="J1333" s="57"/>
      <c r="K1333" s="57"/>
      <c r="L1333" s="57"/>
      <c r="M1333" s="57"/>
      <c r="N1333" s="57"/>
      <c r="O1333" s="57"/>
      <c r="P1333" s="57"/>
      <c r="Q1333" s="57"/>
      <c r="R1333" s="57"/>
      <c r="S1333" s="57"/>
      <c r="T1333" s="57"/>
      <c r="U1333" s="77"/>
      <c r="V1333" s="24"/>
      <c r="Y1333" s="24"/>
      <c r="Z1333" s="24"/>
      <c r="AA1333" s="24"/>
      <c r="AB1333" s="24"/>
      <c r="AC1333" s="24"/>
    </row>
    <row r="1334" spans="1:29" s="169" customFormat="1">
      <c r="A1334" s="24"/>
      <c r="B1334" s="24"/>
      <c r="C1334" s="57"/>
      <c r="D1334" s="57"/>
      <c r="E1334" s="57"/>
      <c r="F1334" s="57"/>
      <c r="G1334" s="57"/>
      <c r="H1334" s="57"/>
      <c r="I1334" s="57"/>
      <c r="J1334" s="57"/>
      <c r="K1334" s="57"/>
      <c r="L1334" s="57"/>
      <c r="M1334" s="57"/>
      <c r="N1334" s="57"/>
      <c r="O1334" s="57"/>
      <c r="P1334" s="57"/>
      <c r="Q1334" s="57"/>
      <c r="R1334" s="57"/>
      <c r="S1334" s="57"/>
      <c r="T1334" s="57"/>
      <c r="U1334" s="77"/>
      <c r="V1334" s="24"/>
      <c r="Y1334" s="24"/>
      <c r="Z1334" s="24"/>
      <c r="AA1334" s="24"/>
      <c r="AB1334" s="24"/>
      <c r="AC1334" s="24"/>
    </row>
    <row r="1335" spans="1:29" s="169" customFormat="1">
      <c r="A1335" s="24"/>
      <c r="B1335" s="24"/>
      <c r="C1335" s="57"/>
      <c r="D1335" s="57"/>
      <c r="E1335" s="57"/>
      <c r="F1335" s="57"/>
      <c r="G1335" s="57"/>
      <c r="H1335" s="57"/>
      <c r="I1335" s="57"/>
      <c r="J1335" s="57"/>
      <c r="K1335" s="57"/>
      <c r="L1335" s="57"/>
      <c r="M1335" s="57"/>
      <c r="N1335" s="57"/>
      <c r="O1335" s="57"/>
      <c r="P1335" s="57"/>
      <c r="Q1335" s="57"/>
      <c r="R1335" s="57"/>
      <c r="S1335" s="57"/>
      <c r="T1335" s="57"/>
      <c r="U1335" s="77"/>
      <c r="V1335" s="24"/>
      <c r="Y1335" s="24"/>
      <c r="Z1335" s="24"/>
      <c r="AA1335" s="24"/>
      <c r="AB1335" s="24"/>
      <c r="AC1335" s="24"/>
    </row>
    <row r="1336" spans="1:29" s="169" customFormat="1">
      <c r="A1336" s="24"/>
      <c r="B1336" s="24"/>
      <c r="C1336" s="57"/>
      <c r="D1336" s="57"/>
      <c r="E1336" s="57"/>
      <c r="F1336" s="57"/>
      <c r="G1336" s="57"/>
      <c r="H1336" s="57"/>
      <c r="I1336" s="57"/>
      <c r="J1336" s="57"/>
      <c r="K1336" s="57"/>
      <c r="L1336" s="57"/>
      <c r="M1336" s="57"/>
      <c r="N1336" s="57"/>
      <c r="O1336" s="57"/>
      <c r="P1336" s="57"/>
      <c r="Q1336" s="57"/>
      <c r="R1336" s="57"/>
      <c r="S1336" s="57"/>
      <c r="T1336" s="57"/>
      <c r="U1336" s="77"/>
      <c r="V1336" s="24"/>
      <c r="Y1336" s="24"/>
      <c r="Z1336" s="24"/>
      <c r="AA1336" s="24"/>
      <c r="AB1336" s="24"/>
      <c r="AC1336" s="24"/>
    </row>
    <row r="1337" spans="1:29" s="169" customFormat="1">
      <c r="A1337" s="24"/>
      <c r="B1337" s="24"/>
      <c r="C1337" s="57"/>
      <c r="D1337" s="57"/>
      <c r="E1337" s="57"/>
      <c r="F1337" s="57"/>
      <c r="G1337" s="57"/>
      <c r="H1337" s="57"/>
      <c r="I1337" s="57"/>
      <c r="J1337" s="57"/>
      <c r="K1337" s="57"/>
      <c r="L1337" s="57"/>
      <c r="M1337" s="57"/>
      <c r="N1337" s="57"/>
      <c r="O1337" s="57"/>
      <c r="P1337" s="57"/>
      <c r="Q1337" s="57"/>
      <c r="R1337" s="57"/>
      <c r="S1337" s="57"/>
      <c r="T1337" s="57"/>
      <c r="U1337" s="77"/>
      <c r="V1337" s="24"/>
      <c r="Y1337" s="24"/>
      <c r="Z1337" s="24"/>
      <c r="AA1337" s="24"/>
      <c r="AB1337" s="24"/>
      <c r="AC1337" s="24"/>
    </row>
    <row r="1338" spans="1:29" s="169" customFormat="1">
      <c r="A1338" s="24"/>
      <c r="B1338" s="24"/>
      <c r="C1338" s="57"/>
      <c r="D1338" s="57"/>
      <c r="E1338" s="57"/>
      <c r="F1338" s="57"/>
      <c r="G1338" s="57"/>
      <c r="H1338" s="57"/>
      <c r="I1338" s="57"/>
      <c r="J1338" s="57"/>
      <c r="K1338" s="57"/>
      <c r="L1338" s="57"/>
      <c r="M1338" s="57"/>
      <c r="N1338" s="57"/>
      <c r="O1338" s="57"/>
      <c r="P1338" s="57"/>
      <c r="Q1338" s="57"/>
      <c r="R1338" s="57"/>
      <c r="S1338" s="57"/>
      <c r="T1338" s="57"/>
      <c r="U1338" s="77"/>
      <c r="V1338" s="24"/>
      <c r="Y1338" s="24"/>
      <c r="Z1338" s="24"/>
      <c r="AA1338" s="24"/>
      <c r="AB1338" s="24"/>
      <c r="AC1338" s="24"/>
    </row>
    <row r="1339" spans="1:29" s="169" customFormat="1">
      <c r="A1339" s="24"/>
      <c r="B1339" s="24"/>
      <c r="C1339" s="57"/>
      <c r="D1339" s="57"/>
      <c r="E1339" s="57"/>
      <c r="F1339" s="57"/>
      <c r="G1339" s="57"/>
      <c r="H1339" s="57"/>
      <c r="I1339" s="57"/>
      <c r="J1339" s="57"/>
      <c r="K1339" s="57"/>
      <c r="L1339" s="57"/>
      <c r="M1339" s="57"/>
      <c r="N1339" s="57"/>
      <c r="O1339" s="57"/>
      <c r="P1339" s="57"/>
      <c r="Q1339" s="57"/>
      <c r="R1339" s="57"/>
      <c r="S1339" s="57"/>
      <c r="T1339" s="57"/>
      <c r="U1339" s="77"/>
      <c r="V1339" s="24"/>
      <c r="Y1339" s="24"/>
      <c r="Z1339" s="24"/>
      <c r="AA1339" s="24"/>
      <c r="AB1339" s="24"/>
      <c r="AC1339" s="24"/>
    </row>
    <row r="1340" spans="1:29" s="169" customFormat="1">
      <c r="A1340" s="24"/>
      <c r="B1340" s="24"/>
      <c r="C1340" s="57"/>
      <c r="D1340" s="57"/>
      <c r="E1340" s="57"/>
      <c r="F1340" s="57"/>
      <c r="G1340" s="57"/>
      <c r="H1340" s="57"/>
      <c r="I1340" s="57"/>
      <c r="J1340" s="57"/>
      <c r="K1340" s="57"/>
      <c r="L1340" s="57"/>
      <c r="M1340" s="57"/>
      <c r="N1340" s="57"/>
      <c r="O1340" s="57"/>
      <c r="P1340" s="57"/>
      <c r="Q1340" s="57"/>
      <c r="R1340" s="57"/>
      <c r="S1340" s="57"/>
      <c r="T1340" s="57"/>
      <c r="U1340" s="77"/>
      <c r="V1340" s="24"/>
      <c r="Y1340" s="24"/>
      <c r="Z1340" s="24"/>
      <c r="AA1340" s="24"/>
      <c r="AB1340" s="24"/>
      <c r="AC1340" s="24"/>
    </row>
    <row r="1341" spans="1:29" s="169" customFormat="1">
      <c r="A1341" s="24"/>
      <c r="B1341" s="24"/>
      <c r="C1341" s="57"/>
      <c r="D1341" s="57"/>
      <c r="E1341" s="57"/>
      <c r="F1341" s="57"/>
      <c r="G1341" s="57"/>
      <c r="H1341" s="57"/>
      <c r="I1341" s="57"/>
      <c r="J1341" s="57"/>
      <c r="K1341" s="57"/>
      <c r="L1341" s="57"/>
      <c r="M1341" s="57"/>
      <c r="N1341" s="57"/>
      <c r="O1341" s="57"/>
      <c r="P1341" s="57"/>
      <c r="Q1341" s="57"/>
      <c r="R1341" s="57"/>
      <c r="S1341" s="57"/>
      <c r="T1341" s="57"/>
      <c r="U1341" s="77"/>
      <c r="V1341" s="24"/>
      <c r="Y1341" s="24"/>
      <c r="Z1341" s="24"/>
      <c r="AA1341" s="24"/>
      <c r="AB1341" s="24"/>
      <c r="AC1341" s="24"/>
    </row>
    <row r="1342" spans="1:29" s="169" customFormat="1">
      <c r="A1342" s="24"/>
      <c r="B1342" s="24"/>
      <c r="C1342" s="57"/>
      <c r="D1342" s="57"/>
      <c r="E1342" s="57"/>
      <c r="F1342" s="57"/>
      <c r="G1342" s="57"/>
      <c r="H1342" s="57"/>
      <c r="I1342" s="57"/>
      <c r="J1342" s="57"/>
      <c r="K1342" s="57"/>
      <c r="L1342" s="57"/>
      <c r="M1342" s="57"/>
      <c r="N1342" s="57"/>
      <c r="O1342" s="57"/>
      <c r="P1342" s="57"/>
      <c r="Q1342" s="57"/>
      <c r="R1342" s="57"/>
      <c r="S1342" s="57"/>
      <c r="T1342" s="57"/>
      <c r="U1342" s="77"/>
      <c r="V1342" s="24"/>
      <c r="Y1342" s="24"/>
      <c r="Z1342" s="24"/>
      <c r="AA1342" s="24"/>
      <c r="AB1342" s="24"/>
      <c r="AC1342" s="24"/>
    </row>
    <row r="1343" spans="1:29" s="169" customFormat="1">
      <c r="A1343" s="24"/>
      <c r="B1343" s="24"/>
      <c r="C1343" s="57"/>
      <c r="D1343" s="57"/>
      <c r="E1343" s="57"/>
      <c r="F1343" s="57"/>
      <c r="G1343" s="57"/>
      <c r="H1343" s="57"/>
      <c r="I1343" s="57"/>
      <c r="J1343" s="57"/>
      <c r="K1343" s="57"/>
      <c r="L1343" s="57"/>
      <c r="M1343" s="57"/>
      <c r="N1343" s="57"/>
      <c r="O1343" s="57"/>
      <c r="P1343" s="57"/>
      <c r="Q1343" s="57"/>
      <c r="R1343" s="57"/>
      <c r="S1343" s="57"/>
      <c r="T1343" s="57"/>
      <c r="U1343" s="77"/>
      <c r="V1343" s="24"/>
      <c r="Y1343" s="24"/>
      <c r="Z1343" s="24"/>
      <c r="AA1343" s="24"/>
      <c r="AB1343" s="24"/>
      <c r="AC1343" s="24"/>
    </row>
    <row r="1344" spans="1:29" s="169" customFormat="1">
      <c r="A1344" s="24"/>
      <c r="B1344" s="24"/>
      <c r="C1344" s="57"/>
      <c r="D1344" s="57"/>
      <c r="E1344" s="57"/>
      <c r="F1344" s="57"/>
      <c r="G1344" s="57"/>
      <c r="H1344" s="57"/>
      <c r="I1344" s="57"/>
      <c r="J1344" s="57"/>
      <c r="K1344" s="57"/>
      <c r="L1344" s="57"/>
      <c r="M1344" s="57"/>
      <c r="N1344" s="57"/>
      <c r="O1344" s="57"/>
      <c r="P1344" s="57"/>
      <c r="Q1344" s="57"/>
      <c r="R1344" s="57"/>
      <c r="S1344" s="57"/>
      <c r="T1344" s="57"/>
      <c r="U1344" s="77"/>
      <c r="V1344" s="24"/>
      <c r="Y1344" s="24"/>
      <c r="Z1344" s="24"/>
      <c r="AA1344" s="24"/>
      <c r="AB1344" s="24"/>
      <c r="AC1344" s="24"/>
    </row>
    <row r="1345" spans="1:29" s="169" customFormat="1">
      <c r="A1345" s="24"/>
      <c r="B1345" s="24"/>
      <c r="C1345" s="57"/>
      <c r="D1345" s="57"/>
      <c r="E1345" s="57"/>
      <c r="F1345" s="57"/>
      <c r="G1345" s="57"/>
      <c r="H1345" s="57"/>
      <c r="I1345" s="57"/>
      <c r="J1345" s="57"/>
      <c r="K1345" s="57"/>
      <c r="L1345" s="57"/>
      <c r="M1345" s="57"/>
      <c r="N1345" s="57"/>
      <c r="O1345" s="57"/>
      <c r="P1345" s="57"/>
      <c r="Q1345" s="57"/>
      <c r="R1345" s="57"/>
      <c r="S1345" s="57"/>
      <c r="T1345" s="57"/>
      <c r="U1345" s="77"/>
      <c r="V1345" s="24"/>
      <c r="Y1345" s="24"/>
      <c r="Z1345" s="24"/>
      <c r="AA1345" s="24"/>
      <c r="AB1345" s="24"/>
      <c r="AC1345" s="24"/>
    </row>
    <row r="1346" spans="1:29" s="169" customFormat="1">
      <c r="A1346" s="24"/>
      <c r="B1346" s="24"/>
      <c r="C1346" s="57"/>
      <c r="D1346" s="57"/>
      <c r="E1346" s="57"/>
      <c r="F1346" s="57"/>
      <c r="G1346" s="57"/>
      <c r="H1346" s="57"/>
      <c r="I1346" s="57"/>
      <c r="J1346" s="57"/>
      <c r="K1346" s="57"/>
      <c r="L1346" s="57"/>
      <c r="M1346" s="57"/>
      <c r="N1346" s="57"/>
      <c r="O1346" s="57"/>
      <c r="P1346" s="57"/>
      <c r="Q1346" s="57"/>
      <c r="R1346" s="57"/>
      <c r="S1346" s="57"/>
      <c r="T1346" s="57"/>
      <c r="U1346" s="77"/>
      <c r="V1346" s="24"/>
      <c r="Y1346" s="24"/>
      <c r="Z1346" s="24"/>
      <c r="AA1346" s="24"/>
      <c r="AB1346" s="24"/>
      <c r="AC1346" s="24"/>
    </row>
    <row r="1347" spans="1:29" s="169" customFormat="1">
      <c r="A1347" s="24"/>
      <c r="B1347" s="24"/>
      <c r="C1347" s="57"/>
      <c r="D1347" s="57"/>
      <c r="E1347" s="57"/>
      <c r="F1347" s="57"/>
      <c r="G1347" s="57"/>
      <c r="H1347" s="57"/>
      <c r="I1347" s="57"/>
      <c r="J1347" s="57"/>
      <c r="K1347" s="57"/>
      <c r="L1347" s="57"/>
      <c r="M1347" s="57"/>
      <c r="N1347" s="57"/>
      <c r="O1347" s="57"/>
      <c r="P1347" s="57"/>
      <c r="Q1347" s="57"/>
      <c r="R1347" s="57"/>
      <c r="S1347" s="57"/>
      <c r="T1347" s="57"/>
      <c r="U1347" s="77"/>
      <c r="V1347" s="24"/>
      <c r="Y1347" s="24"/>
      <c r="Z1347" s="24"/>
      <c r="AA1347" s="24"/>
      <c r="AB1347" s="24"/>
      <c r="AC1347" s="24"/>
    </row>
    <row r="1348" spans="1:29" s="169" customFormat="1">
      <c r="A1348" s="24"/>
      <c r="B1348" s="24"/>
      <c r="C1348" s="57"/>
      <c r="D1348" s="57"/>
      <c r="E1348" s="57"/>
      <c r="F1348" s="57"/>
      <c r="G1348" s="57"/>
      <c r="H1348" s="57"/>
      <c r="I1348" s="57"/>
      <c r="J1348" s="57"/>
      <c r="K1348" s="57"/>
      <c r="L1348" s="57"/>
      <c r="M1348" s="57"/>
      <c r="N1348" s="57"/>
      <c r="O1348" s="57"/>
      <c r="P1348" s="57"/>
      <c r="Q1348" s="57"/>
      <c r="R1348" s="57"/>
      <c r="S1348" s="57"/>
      <c r="T1348" s="57"/>
      <c r="U1348" s="77"/>
      <c r="V1348" s="24"/>
      <c r="Y1348" s="24"/>
      <c r="Z1348" s="24"/>
      <c r="AA1348" s="24"/>
      <c r="AB1348" s="24"/>
      <c r="AC1348" s="24"/>
    </row>
    <row r="1349" spans="1:29" s="169" customFormat="1">
      <c r="A1349" s="24"/>
      <c r="B1349" s="24"/>
      <c r="C1349" s="57"/>
      <c r="D1349" s="57"/>
      <c r="E1349" s="57"/>
      <c r="F1349" s="57"/>
      <c r="G1349" s="57"/>
      <c r="H1349" s="57"/>
      <c r="I1349" s="57"/>
      <c r="J1349" s="57"/>
      <c r="K1349" s="57"/>
      <c r="L1349" s="57"/>
      <c r="M1349" s="57"/>
      <c r="N1349" s="57"/>
      <c r="O1349" s="57"/>
      <c r="P1349" s="57"/>
      <c r="Q1349" s="57"/>
      <c r="R1349" s="57"/>
      <c r="S1349" s="57"/>
      <c r="T1349" s="57"/>
      <c r="U1349" s="77"/>
      <c r="V1349" s="24"/>
      <c r="Y1349" s="24"/>
      <c r="Z1349" s="24"/>
      <c r="AA1349" s="24"/>
      <c r="AB1349" s="24"/>
      <c r="AC1349" s="24"/>
    </row>
    <row r="1350" spans="1:29" s="169" customFormat="1">
      <c r="A1350" s="24"/>
      <c r="B1350" s="24"/>
      <c r="C1350" s="57"/>
      <c r="D1350" s="57"/>
      <c r="E1350" s="57"/>
      <c r="F1350" s="57"/>
      <c r="G1350" s="57"/>
      <c r="H1350" s="57"/>
      <c r="I1350" s="57"/>
      <c r="J1350" s="57"/>
      <c r="K1350" s="57"/>
      <c r="L1350" s="57"/>
      <c r="M1350" s="57"/>
      <c r="N1350" s="57"/>
      <c r="O1350" s="57"/>
      <c r="P1350" s="57"/>
      <c r="Q1350" s="57"/>
      <c r="R1350" s="57"/>
      <c r="S1350" s="57"/>
      <c r="T1350" s="57"/>
      <c r="U1350" s="77"/>
      <c r="V1350" s="24"/>
      <c r="Y1350" s="24"/>
      <c r="Z1350" s="24"/>
      <c r="AA1350" s="24"/>
      <c r="AB1350" s="24"/>
      <c r="AC1350" s="24"/>
    </row>
    <row r="1351" spans="1:29" s="169" customFormat="1">
      <c r="A1351" s="24"/>
      <c r="B1351" s="24"/>
      <c r="C1351" s="57"/>
      <c r="D1351" s="57"/>
      <c r="E1351" s="57"/>
      <c r="F1351" s="57"/>
      <c r="G1351" s="57"/>
      <c r="H1351" s="57"/>
      <c r="I1351" s="57"/>
      <c r="J1351" s="57"/>
      <c r="K1351" s="57"/>
      <c r="L1351" s="57"/>
      <c r="M1351" s="57"/>
      <c r="N1351" s="57"/>
      <c r="O1351" s="57"/>
      <c r="P1351" s="57"/>
      <c r="Q1351" s="57"/>
      <c r="R1351" s="57"/>
      <c r="S1351" s="57"/>
      <c r="T1351" s="57"/>
      <c r="U1351" s="77"/>
      <c r="V1351" s="24"/>
      <c r="Y1351" s="24"/>
      <c r="Z1351" s="24"/>
      <c r="AA1351" s="24"/>
      <c r="AB1351" s="24"/>
      <c r="AC1351" s="24"/>
    </row>
    <row r="1352" spans="1:29" s="169" customFormat="1">
      <c r="A1352" s="24"/>
      <c r="B1352" s="24"/>
      <c r="C1352" s="57"/>
      <c r="D1352" s="57"/>
      <c r="E1352" s="57"/>
      <c r="F1352" s="57"/>
      <c r="G1352" s="57"/>
      <c r="H1352" s="57"/>
      <c r="I1352" s="57"/>
      <c r="J1352" s="57"/>
      <c r="K1352" s="57"/>
      <c r="L1352" s="57"/>
      <c r="M1352" s="57"/>
      <c r="N1352" s="57"/>
      <c r="O1352" s="57"/>
      <c r="P1352" s="57"/>
      <c r="Q1352" s="57"/>
      <c r="R1352" s="57"/>
      <c r="S1352" s="57"/>
      <c r="T1352" s="57"/>
      <c r="U1352" s="77"/>
      <c r="V1352" s="24"/>
      <c r="Y1352" s="24"/>
      <c r="Z1352" s="24"/>
      <c r="AA1352" s="24"/>
      <c r="AB1352" s="24"/>
      <c r="AC1352" s="24"/>
    </row>
    <row r="1353" spans="1:29" s="169" customFormat="1">
      <c r="A1353" s="24"/>
      <c r="B1353" s="24"/>
      <c r="C1353" s="57"/>
      <c r="D1353" s="57"/>
      <c r="E1353" s="57"/>
      <c r="F1353" s="57"/>
      <c r="G1353" s="57"/>
      <c r="H1353" s="57"/>
      <c r="I1353" s="57"/>
      <c r="J1353" s="57"/>
      <c r="K1353" s="57"/>
      <c r="L1353" s="57"/>
      <c r="M1353" s="57"/>
      <c r="N1353" s="57"/>
      <c r="O1353" s="57"/>
      <c r="P1353" s="57"/>
      <c r="Q1353" s="57"/>
      <c r="R1353" s="57"/>
      <c r="S1353" s="57"/>
      <c r="T1353" s="57"/>
      <c r="U1353" s="77"/>
      <c r="V1353" s="24"/>
      <c r="Y1353" s="24"/>
      <c r="Z1353" s="24"/>
      <c r="AA1353" s="24"/>
      <c r="AB1353" s="24"/>
      <c r="AC1353" s="24"/>
    </row>
    <row r="1354" spans="1:29" s="169" customFormat="1">
      <c r="A1354" s="24"/>
      <c r="B1354" s="24"/>
      <c r="C1354" s="57"/>
      <c r="D1354" s="57"/>
      <c r="E1354" s="57"/>
      <c r="F1354" s="57"/>
      <c r="G1354" s="57"/>
      <c r="H1354" s="57"/>
      <c r="I1354" s="57"/>
      <c r="J1354" s="57"/>
      <c r="K1354" s="57"/>
      <c r="L1354" s="57"/>
      <c r="M1354" s="57"/>
      <c r="N1354" s="57"/>
      <c r="O1354" s="57"/>
      <c r="P1354" s="57"/>
      <c r="Q1354" s="57"/>
      <c r="R1354" s="57"/>
      <c r="S1354" s="57"/>
      <c r="T1354" s="57"/>
      <c r="U1354" s="77"/>
      <c r="V1354" s="24"/>
      <c r="Y1354" s="24"/>
      <c r="Z1354" s="24"/>
      <c r="AA1354" s="24"/>
      <c r="AB1354" s="24"/>
      <c r="AC1354" s="24"/>
    </row>
    <row r="1355" spans="1:29" s="169" customFormat="1">
      <c r="A1355" s="24"/>
      <c r="B1355" s="24"/>
      <c r="C1355" s="57"/>
      <c r="D1355" s="57"/>
      <c r="E1355" s="57"/>
      <c r="F1355" s="57"/>
      <c r="G1355" s="57"/>
      <c r="H1355" s="57"/>
      <c r="I1355" s="57"/>
      <c r="J1355" s="57"/>
      <c r="K1355" s="57"/>
      <c r="L1355" s="57"/>
      <c r="M1355" s="57"/>
      <c r="N1355" s="57"/>
      <c r="O1355" s="57"/>
      <c r="P1355" s="57"/>
      <c r="Q1355" s="57"/>
      <c r="R1355" s="57"/>
      <c r="S1355" s="57"/>
      <c r="T1355" s="57"/>
      <c r="U1355" s="77"/>
      <c r="V1355" s="24"/>
      <c r="Y1355" s="24"/>
      <c r="Z1355" s="24"/>
      <c r="AA1355" s="24"/>
      <c r="AB1355" s="24"/>
      <c r="AC1355" s="24"/>
    </row>
    <row r="1356" spans="1:29" s="169" customFormat="1">
      <c r="A1356" s="24"/>
      <c r="B1356" s="24"/>
      <c r="C1356" s="57"/>
      <c r="D1356" s="57"/>
      <c r="E1356" s="57"/>
      <c r="F1356" s="57"/>
      <c r="G1356" s="57"/>
      <c r="H1356" s="57"/>
      <c r="I1356" s="57"/>
      <c r="J1356" s="57"/>
      <c r="K1356" s="57"/>
      <c r="L1356" s="57"/>
      <c r="M1356" s="57"/>
      <c r="N1356" s="57"/>
      <c r="O1356" s="57"/>
      <c r="P1356" s="57"/>
      <c r="Q1356" s="57"/>
      <c r="R1356" s="57"/>
      <c r="S1356" s="57"/>
      <c r="T1356" s="57"/>
      <c r="U1356" s="77"/>
      <c r="V1356" s="24"/>
      <c r="Y1356" s="24"/>
      <c r="Z1356" s="24"/>
      <c r="AA1356" s="24"/>
      <c r="AB1356" s="24"/>
      <c r="AC1356" s="24"/>
    </row>
    <row r="1357" spans="1:29" s="169" customFormat="1">
      <c r="A1357" s="24"/>
      <c r="B1357" s="24"/>
      <c r="C1357" s="57"/>
      <c r="D1357" s="57"/>
      <c r="E1357" s="57"/>
      <c r="F1357" s="57"/>
      <c r="G1357" s="57"/>
      <c r="H1357" s="57"/>
      <c r="I1357" s="57"/>
      <c r="J1357" s="57"/>
      <c r="K1357" s="57"/>
      <c r="L1357" s="57"/>
      <c r="M1357" s="57"/>
      <c r="N1357" s="57"/>
      <c r="O1357" s="57"/>
      <c r="P1357" s="57"/>
      <c r="Q1357" s="57"/>
      <c r="R1357" s="57"/>
      <c r="S1357" s="57"/>
      <c r="T1357" s="57"/>
      <c r="U1357" s="77"/>
      <c r="V1357" s="24"/>
      <c r="Y1357" s="24"/>
      <c r="Z1357" s="24"/>
      <c r="AA1357" s="24"/>
      <c r="AB1357" s="24"/>
      <c r="AC1357" s="24"/>
    </row>
    <row r="1358" spans="1:29" s="169" customFormat="1">
      <c r="A1358" s="24"/>
      <c r="B1358" s="24"/>
      <c r="C1358" s="57"/>
      <c r="D1358" s="57"/>
      <c r="E1358" s="57"/>
      <c r="F1358" s="57"/>
      <c r="G1358" s="57"/>
      <c r="H1358" s="57"/>
      <c r="I1358" s="57"/>
      <c r="J1358" s="57"/>
      <c r="K1358" s="57"/>
      <c r="L1358" s="57"/>
      <c r="M1358" s="57"/>
      <c r="N1358" s="57"/>
      <c r="O1358" s="57"/>
      <c r="P1358" s="57"/>
      <c r="Q1358" s="57"/>
      <c r="R1358" s="57"/>
      <c r="S1358" s="57"/>
      <c r="T1358" s="57"/>
      <c r="U1358" s="77"/>
      <c r="V1358" s="24"/>
      <c r="Y1358" s="24"/>
      <c r="Z1358" s="24"/>
      <c r="AA1358" s="24"/>
      <c r="AB1358" s="24"/>
      <c r="AC1358" s="24"/>
    </row>
    <row r="1359" spans="1:29" s="169" customFormat="1">
      <c r="A1359" s="24"/>
      <c r="B1359" s="24"/>
      <c r="C1359" s="57"/>
      <c r="D1359" s="57"/>
      <c r="E1359" s="57"/>
      <c r="F1359" s="57"/>
      <c r="G1359" s="57"/>
      <c r="H1359" s="57"/>
      <c r="I1359" s="57"/>
      <c r="J1359" s="57"/>
      <c r="K1359" s="57"/>
      <c r="L1359" s="57"/>
      <c r="M1359" s="57"/>
      <c r="N1359" s="57"/>
      <c r="O1359" s="57"/>
      <c r="P1359" s="57"/>
      <c r="Q1359" s="57"/>
      <c r="R1359" s="57"/>
      <c r="S1359" s="57"/>
      <c r="T1359" s="57"/>
      <c r="U1359" s="77"/>
      <c r="V1359" s="24"/>
      <c r="Y1359" s="24"/>
      <c r="Z1359" s="24"/>
      <c r="AA1359" s="24"/>
      <c r="AB1359" s="24"/>
      <c r="AC1359" s="24"/>
    </row>
    <row r="1360" spans="1:29" s="169" customFormat="1">
      <c r="A1360" s="24"/>
      <c r="B1360" s="24"/>
      <c r="C1360" s="57"/>
      <c r="D1360" s="57"/>
      <c r="E1360" s="57"/>
      <c r="F1360" s="57"/>
      <c r="G1360" s="57"/>
      <c r="H1360" s="57"/>
      <c r="I1360" s="57"/>
      <c r="J1360" s="57"/>
      <c r="K1360" s="57"/>
      <c r="L1360" s="57"/>
      <c r="M1360" s="57"/>
      <c r="N1360" s="57"/>
      <c r="O1360" s="57"/>
      <c r="P1360" s="57"/>
      <c r="Q1360" s="57"/>
      <c r="R1360" s="57"/>
      <c r="S1360" s="57"/>
      <c r="T1360" s="57"/>
      <c r="U1360" s="77"/>
      <c r="V1360" s="24"/>
      <c r="Y1360" s="24"/>
      <c r="Z1360" s="24"/>
      <c r="AA1360" s="24"/>
      <c r="AB1360" s="24"/>
      <c r="AC1360" s="24"/>
    </row>
    <row r="1361" spans="1:29" s="169" customFormat="1">
      <c r="A1361" s="24"/>
      <c r="B1361" s="24"/>
      <c r="C1361" s="57"/>
      <c r="D1361" s="57"/>
      <c r="E1361" s="57"/>
      <c r="F1361" s="57"/>
      <c r="G1361" s="57"/>
      <c r="H1361" s="57"/>
      <c r="I1361" s="57"/>
      <c r="J1361" s="57"/>
      <c r="K1361" s="57"/>
      <c r="L1361" s="57"/>
      <c r="M1361" s="57"/>
      <c r="N1361" s="57"/>
      <c r="O1361" s="57"/>
      <c r="P1361" s="57"/>
      <c r="Q1361" s="57"/>
      <c r="R1361" s="57"/>
      <c r="S1361" s="57"/>
      <c r="T1361" s="57"/>
      <c r="U1361" s="77"/>
      <c r="V1361" s="24"/>
      <c r="Y1361" s="24"/>
      <c r="Z1361" s="24"/>
      <c r="AA1361" s="24"/>
      <c r="AB1361" s="24"/>
      <c r="AC1361" s="24"/>
    </row>
    <row r="1362" spans="1:29" s="169" customFormat="1">
      <c r="A1362" s="24"/>
      <c r="B1362" s="24"/>
      <c r="C1362" s="57"/>
      <c r="D1362" s="57"/>
      <c r="E1362" s="57"/>
      <c r="F1362" s="57"/>
      <c r="G1362" s="57"/>
      <c r="H1362" s="57"/>
      <c r="I1362" s="57"/>
      <c r="J1362" s="57"/>
      <c r="K1362" s="57"/>
      <c r="L1362" s="57"/>
      <c r="M1362" s="57"/>
      <c r="N1362" s="57"/>
      <c r="O1362" s="57"/>
      <c r="P1362" s="57"/>
      <c r="Q1362" s="57"/>
      <c r="R1362" s="57"/>
      <c r="S1362" s="57"/>
      <c r="T1362" s="57"/>
      <c r="U1362" s="77"/>
      <c r="V1362" s="24"/>
      <c r="Y1362" s="24"/>
      <c r="Z1362" s="24"/>
      <c r="AA1362" s="24"/>
      <c r="AB1362" s="24"/>
      <c r="AC1362" s="24"/>
    </row>
    <row r="1363" spans="1:29" s="169" customFormat="1">
      <c r="A1363" s="24"/>
      <c r="B1363" s="24"/>
      <c r="C1363" s="57"/>
      <c r="D1363" s="57"/>
      <c r="E1363" s="57"/>
      <c r="F1363" s="57"/>
      <c r="G1363" s="57"/>
      <c r="H1363" s="57"/>
      <c r="I1363" s="57"/>
      <c r="J1363" s="57"/>
      <c r="K1363" s="57"/>
      <c r="L1363" s="57"/>
      <c r="M1363" s="57"/>
      <c r="N1363" s="57"/>
      <c r="O1363" s="57"/>
      <c r="P1363" s="57"/>
      <c r="Q1363" s="57"/>
      <c r="R1363" s="57"/>
      <c r="S1363" s="57"/>
      <c r="T1363" s="57"/>
      <c r="U1363" s="77"/>
      <c r="V1363" s="24"/>
      <c r="Y1363" s="24"/>
      <c r="Z1363" s="24"/>
      <c r="AA1363" s="24"/>
      <c r="AB1363" s="24"/>
      <c r="AC1363" s="24"/>
    </row>
    <row r="1364" spans="1:29" s="169" customFormat="1">
      <c r="A1364" s="24"/>
      <c r="B1364" s="24"/>
      <c r="C1364" s="57"/>
      <c r="D1364" s="57"/>
      <c r="E1364" s="57"/>
      <c r="F1364" s="57"/>
      <c r="G1364" s="57"/>
      <c r="H1364" s="57"/>
      <c r="I1364" s="57"/>
      <c r="J1364" s="57"/>
      <c r="K1364" s="57"/>
      <c r="L1364" s="57"/>
      <c r="M1364" s="57"/>
      <c r="N1364" s="57"/>
      <c r="O1364" s="57"/>
      <c r="P1364" s="57"/>
      <c r="Q1364" s="57"/>
      <c r="R1364" s="57"/>
      <c r="S1364" s="57"/>
      <c r="T1364" s="57"/>
      <c r="U1364" s="77"/>
      <c r="V1364" s="24"/>
      <c r="Y1364" s="24"/>
      <c r="Z1364" s="24"/>
      <c r="AA1364" s="24"/>
      <c r="AB1364" s="24"/>
      <c r="AC1364" s="24"/>
    </row>
    <row r="1365" spans="1:29" s="169" customFormat="1">
      <c r="A1365" s="24"/>
      <c r="B1365" s="24"/>
      <c r="C1365" s="57"/>
      <c r="D1365" s="57"/>
      <c r="E1365" s="57"/>
      <c r="F1365" s="57"/>
      <c r="G1365" s="57"/>
      <c r="H1365" s="57"/>
      <c r="I1365" s="57"/>
      <c r="J1365" s="57"/>
      <c r="K1365" s="57"/>
      <c r="L1365" s="57"/>
      <c r="M1365" s="57"/>
      <c r="N1365" s="57"/>
      <c r="O1365" s="57"/>
      <c r="P1365" s="57"/>
      <c r="Q1365" s="57"/>
      <c r="R1365" s="57"/>
      <c r="S1365" s="57"/>
      <c r="T1365" s="57"/>
      <c r="U1365" s="77"/>
      <c r="V1365" s="24"/>
      <c r="Y1365" s="24"/>
      <c r="Z1365" s="24"/>
      <c r="AA1365" s="24"/>
      <c r="AB1365" s="24"/>
      <c r="AC1365" s="24"/>
    </row>
    <row r="1366" spans="1:29" s="169" customFormat="1">
      <c r="A1366" s="24"/>
      <c r="B1366" s="24"/>
      <c r="C1366" s="57"/>
      <c r="D1366" s="57"/>
      <c r="E1366" s="57"/>
      <c r="F1366" s="57"/>
      <c r="G1366" s="57"/>
      <c r="H1366" s="57"/>
      <c r="I1366" s="57"/>
      <c r="J1366" s="57"/>
      <c r="K1366" s="57"/>
      <c r="L1366" s="57"/>
      <c r="M1366" s="57"/>
      <c r="N1366" s="57"/>
      <c r="O1366" s="57"/>
      <c r="P1366" s="57"/>
      <c r="Q1366" s="57"/>
      <c r="R1366" s="57"/>
      <c r="S1366" s="57"/>
      <c r="T1366" s="57"/>
      <c r="U1366" s="77"/>
      <c r="V1366" s="24"/>
      <c r="Y1366" s="24"/>
      <c r="Z1366" s="24"/>
      <c r="AA1366" s="24"/>
      <c r="AB1366" s="24"/>
      <c r="AC1366" s="24"/>
    </row>
    <row r="1367" spans="1:29" s="169" customFormat="1">
      <c r="A1367" s="24"/>
      <c r="B1367" s="24"/>
      <c r="C1367" s="57"/>
      <c r="D1367" s="57"/>
      <c r="E1367" s="57"/>
      <c r="F1367" s="57"/>
      <c r="G1367" s="57"/>
      <c r="H1367" s="57"/>
      <c r="I1367" s="57"/>
      <c r="J1367" s="57"/>
      <c r="K1367" s="57"/>
      <c r="L1367" s="57"/>
      <c r="M1367" s="57"/>
      <c r="N1367" s="57"/>
      <c r="O1367" s="57"/>
      <c r="P1367" s="57"/>
      <c r="Q1367" s="57"/>
      <c r="R1367" s="57"/>
      <c r="S1367" s="57"/>
      <c r="T1367" s="57"/>
      <c r="U1367" s="77"/>
      <c r="V1367" s="24"/>
      <c r="Y1367" s="24"/>
      <c r="Z1367" s="24"/>
      <c r="AA1367" s="24"/>
      <c r="AB1367" s="24"/>
      <c r="AC1367" s="24"/>
    </row>
    <row r="1368" spans="1:29" s="169" customFormat="1">
      <c r="A1368" s="24"/>
      <c r="B1368" s="24"/>
      <c r="C1368" s="57"/>
      <c r="D1368" s="57"/>
      <c r="E1368" s="57"/>
      <c r="F1368" s="57"/>
      <c r="G1368" s="57"/>
      <c r="H1368" s="57"/>
      <c r="I1368" s="57"/>
      <c r="J1368" s="57"/>
      <c r="K1368" s="57"/>
      <c r="L1368" s="57"/>
      <c r="M1368" s="57"/>
      <c r="N1368" s="57"/>
      <c r="O1368" s="57"/>
      <c r="P1368" s="57"/>
      <c r="Q1368" s="57"/>
      <c r="R1368" s="57"/>
      <c r="S1368" s="57"/>
      <c r="T1368" s="57"/>
      <c r="U1368" s="77"/>
      <c r="V1368" s="24"/>
      <c r="Y1368" s="24"/>
      <c r="Z1368" s="24"/>
      <c r="AA1368" s="24"/>
      <c r="AB1368" s="24"/>
      <c r="AC1368" s="24"/>
    </row>
    <row r="1369" spans="1:29" s="169" customFormat="1">
      <c r="A1369" s="24"/>
      <c r="B1369" s="24"/>
      <c r="C1369" s="57"/>
      <c r="D1369" s="57"/>
      <c r="E1369" s="57"/>
      <c r="F1369" s="57"/>
      <c r="G1369" s="57"/>
      <c r="H1369" s="57"/>
      <c r="I1369" s="57"/>
      <c r="J1369" s="57"/>
      <c r="K1369" s="57"/>
      <c r="L1369" s="57"/>
      <c r="M1369" s="57"/>
      <c r="N1369" s="57"/>
      <c r="O1369" s="57"/>
      <c r="P1369" s="57"/>
      <c r="Q1369" s="57"/>
      <c r="R1369" s="57"/>
      <c r="S1369" s="57"/>
      <c r="T1369" s="57"/>
      <c r="U1369" s="77"/>
      <c r="V1369" s="24"/>
      <c r="Y1369" s="24"/>
      <c r="Z1369" s="24"/>
      <c r="AA1369" s="24"/>
      <c r="AB1369" s="24"/>
      <c r="AC1369" s="24"/>
    </row>
    <row r="1370" spans="1:29" s="169" customFormat="1">
      <c r="A1370" s="24"/>
      <c r="B1370" s="24"/>
      <c r="C1370" s="57"/>
      <c r="D1370" s="57"/>
      <c r="E1370" s="57"/>
      <c r="F1370" s="57"/>
      <c r="G1370" s="57"/>
      <c r="H1370" s="57"/>
      <c r="I1370" s="57"/>
      <c r="J1370" s="57"/>
      <c r="K1370" s="57"/>
      <c r="L1370" s="57"/>
      <c r="M1370" s="57"/>
      <c r="N1370" s="57"/>
      <c r="O1370" s="57"/>
      <c r="P1370" s="57"/>
      <c r="Q1370" s="57"/>
      <c r="R1370" s="57"/>
      <c r="S1370" s="57"/>
      <c r="T1370" s="57"/>
      <c r="U1370" s="77"/>
      <c r="V1370" s="24"/>
      <c r="Y1370" s="24"/>
      <c r="Z1370" s="24"/>
      <c r="AA1370" s="24"/>
      <c r="AB1370" s="24"/>
      <c r="AC1370" s="24"/>
    </row>
    <row r="1371" spans="1:29" s="169" customFormat="1">
      <c r="A1371" s="24"/>
      <c r="B1371" s="24"/>
      <c r="C1371" s="57"/>
      <c r="D1371" s="57"/>
      <c r="E1371" s="57"/>
      <c r="F1371" s="57"/>
      <c r="G1371" s="57"/>
      <c r="H1371" s="57"/>
      <c r="I1371" s="57"/>
      <c r="J1371" s="57"/>
      <c r="K1371" s="57"/>
      <c r="L1371" s="57"/>
      <c r="M1371" s="57"/>
      <c r="N1371" s="57"/>
      <c r="O1371" s="57"/>
      <c r="P1371" s="57"/>
      <c r="Q1371" s="57"/>
      <c r="R1371" s="57"/>
      <c r="S1371" s="57"/>
      <c r="T1371" s="57"/>
      <c r="U1371" s="77"/>
      <c r="V1371" s="24"/>
      <c r="Y1371" s="24"/>
      <c r="Z1371" s="24"/>
      <c r="AA1371" s="24"/>
      <c r="AB1371" s="24"/>
      <c r="AC1371" s="24"/>
    </row>
    <row r="1372" spans="1:29" s="169" customFormat="1">
      <c r="A1372" s="24"/>
      <c r="B1372" s="24"/>
      <c r="C1372" s="57"/>
      <c r="D1372" s="57"/>
      <c r="E1372" s="57"/>
      <c r="F1372" s="57"/>
      <c r="G1372" s="57"/>
      <c r="H1372" s="57"/>
      <c r="I1372" s="57"/>
      <c r="J1372" s="57"/>
      <c r="K1372" s="57"/>
      <c r="L1372" s="57"/>
      <c r="M1372" s="57"/>
      <c r="N1372" s="57"/>
      <c r="O1372" s="57"/>
      <c r="P1372" s="57"/>
      <c r="Q1372" s="57"/>
      <c r="R1372" s="57"/>
      <c r="S1372" s="57"/>
      <c r="T1372" s="57"/>
      <c r="U1372" s="77"/>
      <c r="V1372" s="24"/>
      <c r="Y1372" s="24"/>
      <c r="Z1372" s="24"/>
      <c r="AA1372" s="24"/>
      <c r="AB1372" s="24"/>
      <c r="AC1372" s="24"/>
    </row>
    <row r="1373" spans="1:29" s="169" customFormat="1">
      <c r="A1373" s="24"/>
      <c r="B1373" s="24"/>
      <c r="C1373" s="57"/>
      <c r="D1373" s="57"/>
      <c r="E1373" s="57"/>
      <c r="F1373" s="57"/>
      <c r="G1373" s="57"/>
      <c r="H1373" s="57"/>
      <c r="I1373" s="57"/>
      <c r="J1373" s="57"/>
      <c r="K1373" s="57"/>
      <c r="L1373" s="57"/>
      <c r="M1373" s="57"/>
      <c r="N1373" s="57"/>
      <c r="O1373" s="57"/>
      <c r="P1373" s="57"/>
      <c r="Q1373" s="57"/>
      <c r="R1373" s="57"/>
      <c r="S1373" s="57"/>
      <c r="T1373" s="57"/>
      <c r="U1373" s="77"/>
      <c r="V1373" s="24"/>
      <c r="Y1373" s="24"/>
      <c r="Z1373" s="24"/>
      <c r="AA1373" s="24"/>
      <c r="AB1373" s="24"/>
      <c r="AC1373" s="24"/>
    </row>
    <row r="1374" spans="1:29" s="169" customFormat="1">
      <c r="A1374" s="24"/>
      <c r="B1374" s="24"/>
      <c r="C1374" s="57"/>
      <c r="D1374" s="57"/>
      <c r="E1374" s="57"/>
      <c r="F1374" s="57"/>
      <c r="G1374" s="57"/>
      <c r="H1374" s="57"/>
      <c r="I1374" s="57"/>
      <c r="J1374" s="57"/>
      <c r="K1374" s="57"/>
      <c r="L1374" s="57"/>
      <c r="M1374" s="57"/>
      <c r="N1374" s="57"/>
      <c r="O1374" s="57"/>
      <c r="P1374" s="57"/>
      <c r="Q1374" s="57"/>
      <c r="R1374" s="57"/>
      <c r="S1374" s="57"/>
      <c r="T1374" s="57"/>
      <c r="U1374" s="77"/>
      <c r="V1374" s="24"/>
      <c r="Y1374" s="24"/>
      <c r="Z1374" s="24"/>
      <c r="AA1374" s="24"/>
      <c r="AB1374" s="24"/>
      <c r="AC1374" s="24"/>
    </row>
    <row r="1375" spans="1:29" s="169" customFormat="1">
      <c r="A1375" s="24"/>
      <c r="B1375" s="24"/>
      <c r="C1375" s="57"/>
      <c r="D1375" s="57"/>
      <c r="E1375" s="57"/>
      <c r="F1375" s="57"/>
      <c r="G1375" s="57"/>
      <c r="H1375" s="57"/>
      <c r="I1375" s="57"/>
      <c r="J1375" s="57"/>
      <c r="K1375" s="57"/>
      <c r="L1375" s="57"/>
      <c r="M1375" s="57"/>
      <c r="N1375" s="57"/>
      <c r="O1375" s="57"/>
      <c r="P1375" s="57"/>
      <c r="Q1375" s="57"/>
      <c r="R1375" s="57"/>
      <c r="S1375" s="57"/>
      <c r="T1375" s="57"/>
      <c r="U1375" s="77"/>
      <c r="V1375" s="24"/>
      <c r="Y1375" s="24"/>
      <c r="Z1375" s="24"/>
      <c r="AA1375" s="24"/>
      <c r="AB1375" s="24"/>
      <c r="AC1375" s="24"/>
    </row>
    <row r="1376" spans="1:29" s="169" customFormat="1">
      <c r="A1376" s="24"/>
      <c r="B1376" s="24"/>
      <c r="C1376" s="57"/>
      <c r="D1376" s="57"/>
      <c r="E1376" s="57"/>
      <c r="F1376" s="57"/>
      <c r="G1376" s="57"/>
      <c r="H1376" s="57"/>
      <c r="I1376" s="57"/>
      <c r="J1376" s="57"/>
      <c r="K1376" s="57"/>
      <c r="L1376" s="57"/>
      <c r="M1376" s="57"/>
      <c r="N1376" s="57"/>
      <c r="O1376" s="57"/>
      <c r="P1376" s="57"/>
      <c r="Q1376" s="57"/>
      <c r="R1376" s="57"/>
      <c r="S1376" s="57"/>
      <c r="T1376" s="57"/>
      <c r="U1376" s="77"/>
      <c r="V1376" s="24"/>
      <c r="Y1376" s="24"/>
      <c r="Z1376" s="24"/>
      <c r="AA1376" s="24"/>
      <c r="AB1376" s="24"/>
      <c r="AC1376" s="24"/>
    </row>
    <row r="1377" spans="1:29" s="169" customFormat="1">
      <c r="A1377" s="24"/>
      <c r="B1377" s="24"/>
      <c r="C1377" s="57"/>
      <c r="D1377" s="57"/>
      <c r="E1377" s="57"/>
      <c r="F1377" s="57"/>
      <c r="G1377" s="57"/>
      <c r="H1377" s="57"/>
      <c r="I1377" s="57"/>
      <c r="J1377" s="57"/>
      <c r="K1377" s="57"/>
      <c r="L1377" s="57"/>
      <c r="M1377" s="57"/>
      <c r="N1377" s="57"/>
      <c r="O1377" s="57"/>
      <c r="P1377" s="57"/>
      <c r="Q1377" s="57"/>
      <c r="R1377" s="57"/>
      <c r="S1377" s="57"/>
      <c r="T1377" s="57"/>
      <c r="U1377" s="77"/>
      <c r="V1377" s="24"/>
      <c r="Y1377" s="24"/>
      <c r="Z1377" s="24"/>
      <c r="AA1377" s="24"/>
      <c r="AB1377" s="24"/>
      <c r="AC1377" s="24"/>
    </row>
    <row r="1378" spans="1:29" s="169" customFormat="1">
      <c r="A1378" s="24"/>
      <c r="B1378" s="24"/>
      <c r="C1378" s="57"/>
      <c r="D1378" s="57"/>
      <c r="E1378" s="57"/>
      <c r="F1378" s="57"/>
      <c r="G1378" s="57"/>
      <c r="H1378" s="57"/>
      <c r="I1378" s="57"/>
      <c r="J1378" s="57"/>
      <c r="K1378" s="57"/>
      <c r="L1378" s="57"/>
      <c r="M1378" s="57"/>
      <c r="N1378" s="57"/>
      <c r="O1378" s="57"/>
      <c r="P1378" s="57"/>
      <c r="Q1378" s="57"/>
      <c r="R1378" s="57"/>
      <c r="S1378" s="57"/>
      <c r="T1378" s="57"/>
      <c r="U1378" s="77"/>
      <c r="V1378" s="24"/>
      <c r="Y1378" s="24"/>
      <c r="Z1378" s="24"/>
      <c r="AA1378" s="24"/>
      <c r="AB1378" s="24"/>
      <c r="AC1378" s="24"/>
    </row>
    <row r="1379" spans="1:29" s="169" customFormat="1">
      <c r="A1379" s="24"/>
      <c r="B1379" s="24"/>
      <c r="C1379" s="57"/>
      <c r="D1379" s="57"/>
      <c r="E1379" s="57"/>
      <c r="F1379" s="57"/>
      <c r="G1379" s="57"/>
      <c r="H1379" s="57"/>
      <c r="I1379" s="57"/>
      <c r="J1379" s="57"/>
      <c r="K1379" s="57"/>
      <c r="L1379" s="57"/>
      <c r="M1379" s="57"/>
      <c r="N1379" s="57"/>
      <c r="O1379" s="57"/>
      <c r="P1379" s="57"/>
      <c r="Q1379" s="57"/>
      <c r="R1379" s="57"/>
      <c r="S1379" s="57"/>
      <c r="T1379" s="57"/>
      <c r="U1379" s="77"/>
      <c r="V1379" s="24"/>
      <c r="Y1379" s="24"/>
      <c r="Z1379" s="24"/>
      <c r="AA1379" s="24"/>
      <c r="AB1379" s="24"/>
      <c r="AC1379" s="24"/>
    </row>
    <row r="1380" spans="1:29" s="169" customFormat="1">
      <c r="A1380" s="24"/>
      <c r="B1380" s="24"/>
      <c r="C1380" s="57"/>
      <c r="D1380" s="57"/>
      <c r="E1380" s="57"/>
      <c r="F1380" s="57"/>
      <c r="G1380" s="57"/>
      <c r="H1380" s="57"/>
      <c r="I1380" s="57"/>
      <c r="J1380" s="57"/>
      <c r="K1380" s="57"/>
      <c r="L1380" s="57"/>
      <c r="M1380" s="57"/>
      <c r="N1380" s="57"/>
      <c r="O1380" s="57"/>
      <c r="P1380" s="57"/>
      <c r="Q1380" s="57"/>
      <c r="R1380" s="57"/>
      <c r="S1380" s="57"/>
      <c r="T1380" s="57"/>
      <c r="U1380" s="77"/>
      <c r="V1380" s="24"/>
      <c r="Y1380" s="24"/>
      <c r="Z1380" s="24"/>
      <c r="AA1380" s="24"/>
      <c r="AB1380" s="24"/>
      <c r="AC1380" s="24"/>
    </row>
    <row r="1381" spans="1:29" s="169" customFormat="1">
      <c r="A1381" s="24"/>
      <c r="B1381" s="24"/>
      <c r="C1381" s="57"/>
      <c r="D1381" s="57"/>
      <c r="E1381" s="57"/>
      <c r="F1381" s="57"/>
      <c r="G1381" s="57"/>
      <c r="H1381" s="57"/>
      <c r="I1381" s="57"/>
      <c r="J1381" s="57"/>
      <c r="K1381" s="57"/>
      <c r="L1381" s="57"/>
      <c r="M1381" s="57"/>
      <c r="N1381" s="57"/>
      <c r="O1381" s="57"/>
      <c r="P1381" s="57"/>
      <c r="Q1381" s="57"/>
      <c r="R1381" s="57"/>
      <c r="S1381" s="57"/>
      <c r="T1381" s="57"/>
      <c r="U1381" s="77"/>
      <c r="V1381" s="24"/>
      <c r="Y1381" s="24"/>
      <c r="Z1381" s="24"/>
      <c r="AA1381" s="24"/>
      <c r="AB1381" s="24"/>
      <c r="AC1381" s="24"/>
    </row>
    <row r="1382" spans="1:29" s="169" customFormat="1">
      <c r="A1382" s="24"/>
      <c r="B1382" s="24"/>
      <c r="C1382" s="57"/>
      <c r="D1382" s="57"/>
      <c r="E1382" s="57"/>
      <c r="F1382" s="57"/>
      <c r="G1382" s="57"/>
      <c r="H1382" s="57"/>
      <c r="I1382" s="57"/>
      <c r="J1382" s="57"/>
      <c r="K1382" s="57"/>
      <c r="L1382" s="57"/>
      <c r="M1382" s="57"/>
      <c r="N1382" s="57"/>
      <c r="O1382" s="57"/>
      <c r="P1382" s="57"/>
      <c r="Q1382" s="57"/>
      <c r="R1382" s="57"/>
      <c r="S1382" s="57"/>
      <c r="T1382" s="57"/>
      <c r="U1382" s="77"/>
      <c r="V1382" s="24"/>
      <c r="Y1382" s="24"/>
      <c r="Z1382" s="24"/>
      <c r="AA1382" s="24"/>
      <c r="AB1382" s="24"/>
      <c r="AC1382" s="24"/>
    </row>
    <row r="1383" spans="1:29" s="169" customFormat="1">
      <c r="A1383" s="24"/>
      <c r="B1383" s="24"/>
      <c r="C1383" s="57"/>
      <c r="D1383" s="57"/>
      <c r="E1383" s="57"/>
      <c r="F1383" s="57"/>
      <c r="G1383" s="57"/>
      <c r="H1383" s="57"/>
      <c r="I1383" s="57"/>
      <c r="J1383" s="57"/>
      <c r="K1383" s="57"/>
      <c r="L1383" s="57"/>
      <c r="M1383" s="57"/>
      <c r="N1383" s="57"/>
      <c r="O1383" s="57"/>
      <c r="P1383" s="57"/>
      <c r="Q1383" s="57"/>
      <c r="R1383" s="57"/>
      <c r="S1383" s="57"/>
      <c r="T1383" s="57"/>
      <c r="U1383" s="77"/>
      <c r="V1383" s="24"/>
      <c r="Y1383" s="24"/>
      <c r="Z1383" s="24"/>
      <c r="AA1383" s="24"/>
      <c r="AB1383" s="24"/>
      <c r="AC1383" s="24"/>
    </row>
    <row r="1384" spans="1:29" s="169" customFormat="1">
      <c r="A1384" s="24"/>
      <c r="B1384" s="24"/>
      <c r="C1384" s="57"/>
      <c r="D1384" s="57"/>
      <c r="E1384" s="57"/>
      <c r="F1384" s="57"/>
      <c r="G1384" s="57"/>
      <c r="H1384" s="57"/>
      <c r="I1384" s="57"/>
      <c r="J1384" s="57"/>
      <c r="K1384" s="57"/>
      <c r="L1384" s="57"/>
      <c r="M1384" s="57"/>
      <c r="N1384" s="57"/>
      <c r="O1384" s="57"/>
      <c r="P1384" s="57"/>
      <c r="Q1384" s="57"/>
      <c r="R1384" s="57"/>
      <c r="S1384" s="57"/>
      <c r="T1384" s="57"/>
      <c r="U1384" s="77"/>
      <c r="V1384" s="24"/>
      <c r="Y1384" s="24"/>
      <c r="Z1384" s="24"/>
      <c r="AA1384" s="24"/>
      <c r="AB1384" s="24"/>
      <c r="AC1384" s="24"/>
    </row>
    <row r="1385" spans="1:29" s="169" customFormat="1">
      <c r="A1385" s="24"/>
      <c r="B1385" s="24"/>
      <c r="C1385" s="57"/>
      <c r="D1385" s="57"/>
      <c r="E1385" s="57"/>
      <c r="F1385" s="57"/>
      <c r="G1385" s="57"/>
      <c r="H1385" s="57"/>
      <c r="I1385" s="57"/>
      <c r="J1385" s="57"/>
      <c r="K1385" s="57"/>
      <c r="L1385" s="57"/>
      <c r="M1385" s="57"/>
      <c r="N1385" s="57"/>
      <c r="O1385" s="57"/>
      <c r="P1385" s="57"/>
      <c r="Q1385" s="57"/>
      <c r="R1385" s="57"/>
      <c r="S1385" s="57"/>
      <c r="T1385" s="57"/>
      <c r="U1385" s="77"/>
      <c r="V1385" s="24"/>
      <c r="Y1385" s="24"/>
      <c r="Z1385" s="24"/>
      <c r="AA1385" s="24"/>
      <c r="AB1385" s="24"/>
      <c r="AC1385" s="24"/>
    </row>
    <row r="1386" spans="1:29" s="169" customFormat="1">
      <c r="A1386" s="24"/>
      <c r="B1386" s="24"/>
      <c r="C1386" s="57"/>
      <c r="D1386" s="57"/>
      <c r="E1386" s="57"/>
      <c r="F1386" s="57"/>
      <c r="G1386" s="57"/>
      <c r="H1386" s="57"/>
      <c r="I1386" s="57"/>
      <c r="J1386" s="57"/>
      <c r="K1386" s="57"/>
      <c r="L1386" s="57"/>
      <c r="M1386" s="57"/>
      <c r="N1386" s="57"/>
      <c r="O1386" s="57"/>
      <c r="P1386" s="57"/>
      <c r="Q1386" s="57"/>
      <c r="R1386" s="57"/>
      <c r="S1386" s="57"/>
      <c r="T1386" s="57"/>
      <c r="U1386" s="77"/>
      <c r="V1386" s="24"/>
      <c r="Y1386" s="24"/>
      <c r="Z1386" s="24"/>
      <c r="AA1386" s="24"/>
      <c r="AB1386" s="24"/>
      <c r="AC1386" s="24"/>
    </row>
    <row r="1387" spans="1:29" s="169" customFormat="1">
      <c r="A1387" s="24"/>
      <c r="B1387" s="24"/>
      <c r="C1387" s="57"/>
      <c r="D1387" s="57"/>
      <c r="E1387" s="57"/>
      <c r="F1387" s="57"/>
      <c r="G1387" s="57"/>
      <c r="H1387" s="57"/>
      <c r="I1387" s="57"/>
      <c r="J1387" s="57"/>
      <c r="K1387" s="57"/>
      <c r="L1387" s="57"/>
      <c r="M1387" s="57"/>
      <c r="N1387" s="57"/>
      <c r="O1387" s="57"/>
      <c r="P1387" s="57"/>
      <c r="Q1387" s="57"/>
      <c r="R1387" s="57"/>
      <c r="S1387" s="57"/>
      <c r="T1387" s="57"/>
      <c r="U1387" s="77"/>
      <c r="V1387" s="24"/>
      <c r="Y1387" s="24"/>
      <c r="Z1387" s="24"/>
      <c r="AA1387" s="24"/>
      <c r="AB1387" s="24"/>
      <c r="AC1387" s="24"/>
    </row>
    <row r="1388" spans="1:29" s="169" customFormat="1">
      <c r="A1388" s="24"/>
      <c r="B1388" s="24"/>
      <c r="C1388" s="57"/>
      <c r="D1388" s="57"/>
      <c r="E1388" s="57"/>
      <c r="F1388" s="57"/>
      <c r="G1388" s="57"/>
      <c r="H1388" s="57"/>
      <c r="I1388" s="57"/>
      <c r="J1388" s="57"/>
      <c r="K1388" s="57"/>
      <c r="L1388" s="57"/>
      <c r="M1388" s="57"/>
      <c r="N1388" s="57"/>
      <c r="O1388" s="57"/>
      <c r="P1388" s="57"/>
      <c r="Q1388" s="57"/>
      <c r="R1388" s="57"/>
      <c r="S1388" s="57"/>
      <c r="T1388" s="57"/>
      <c r="U1388" s="77"/>
      <c r="V1388" s="24"/>
      <c r="Y1388" s="24"/>
      <c r="Z1388" s="24"/>
      <c r="AA1388" s="24"/>
      <c r="AB1388" s="24"/>
      <c r="AC1388" s="24"/>
    </row>
    <row r="1389" spans="1:29" s="169" customFormat="1">
      <c r="A1389" s="24"/>
      <c r="B1389" s="24"/>
      <c r="C1389" s="57"/>
      <c r="D1389" s="57"/>
      <c r="E1389" s="57"/>
      <c r="F1389" s="57"/>
      <c r="G1389" s="57"/>
      <c r="H1389" s="57"/>
      <c r="I1389" s="57"/>
      <c r="J1389" s="57"/>
      <c r="K1389" s="57"/>
      <c r="L1389" s="57"/>
      <c r="M1389" s="57"/>
      <c r="N1389" s="57"/>
      <c r="O1389" s="57"/>
      <c r="P1389" s="57"/>
      <c r="Q1389" s="57"/>
      <c r="R1389" s="57"/>
      <c r="S1389" s="57"/>
      <c r="T1389" s="57"/>
      <c r="U1389" s="77"/>
      <c r="V1389" s="24"/>
      <c r="Y1389" s="24"/>
      <c r="Z1389" s="24"/>
      <c r="AA1389" s="24"/>
      <c r="AB1389" s="24"/>
      <c r="AC1389" s="24"/>
    </row>
    <row r="1390" spans="1:29" s="169" customFormat="1">
      <c r="A1390" s="24"/>
      <c r="B1390" s="24"/>
      <c r="C1390" s="57"/>
      <c r="D1390" s="57"/>
      <c r="E1390" s="57"/>
      <c r="F1390" s="57"/>
      <c r="G1390" s="57"/>
      <c r="H1390" s="57"/>
      <c r="I1390" s="57"/>
      <c r="J1390" s="57"/>
      <c r="K1390" s="57"/>
      <c r="L1390" s="57"/>
      <c r="M1390" s="57"/>
      <c r="N1390" s="57"/>
      <c r="O1390" s="57"/>
      <c r="P1390" s="57"/>
      <c r="Q1390" s="57"/>
      <c r="R1390" s="57"/>
      <c r="S1390" s="57"/>
      <c r="T1390" s="57"/>
      <c r="U1390" s="77"/>
      <c r="V1390" s="24"/>
      <c r="Y1390" s="24"/>
      <c r="Z1390" s="24"/>
      <c r="AA1390" s="24"/>
      <c r="AB1390" s="24"/>
      <c r="AC1390" s="24"/>
    </row>
    <row r="1391" spans="1:29" s="169" customFormat="1">
      <c r="A1391" s="24"/>
      <c r="B1391" s="24"/>
      <c r="C1391" s="57"/>
      <c r="D1391" s="57"/>
      <c r="E1391" s="57"/>
      <c r="F1391" s="57"/>
      <c r="G1391" s="57"/>
      <c r="H1391" s="57"/>
      <c r="I1391" s="57"/>
      <c r="J1391" s="57"/>
      <c r="K1391" s="57"/>
      <c r="L1391" s="57"/>
      <c r="M1391" s="57"/>
      <c r="N1391" s="57"/>
      <c r="O1391" s="57"/>
      <c r="P1391" s="57"/>
      <c r="Q1391" s="57"/>
      <c r="R1391" s="57"/>
      <c r="S1391" s="57"/>
      <c r="T1391" s="57"/>
      <c r="U1391" s="77"/>
      <c r="V1391" s="24"/>
      <c r="Y1391" s="24"/>
      <c r="Z1391" s="24"/>
      <c r="AA1391" s="24"/>
      <c r="AB1391" s="24"/>
      <c r="AC1391" s="24"/>
    </row>
    <row r="1392" spans="1:29" s="169" customFormat="1">
      <c r="A1392" s="24"/>
      <c r="B1392" s="24"/>
      <c r="C1392" s="57"/>
      <c r="D1392" s="57"/>
      <c r="E1392" s="57"/>
      <c r="F1392" s="57"/>
      <c r="G1392" s="57"/>
      <c r="H1392" s="57"/>
      <c r="I1392" s="57"/>
      <c r="J1392" s="57"/>
      <c r="K1392" s="57"/>
      <c r="L1392" s="57"/>
      <c r="M1392" s="57"/>
      <c r="N1392" s="57"/>
      <c r="O1392" s="57"/>
      <c r="P1392" s="57"/>
      <c r="Q1392" s="57"/>
      <c r="R1392" s="57"/>
      <c r="S1392" s="57"/>
      <c r="T1392" s="57"/>
      <c r="U1392" s="77"/>
      <c r="V1392" s="24"/>
      <c r="Y1392" s="24"/>
      <c r="Z1392" s="24"/>
      <c r="AA1392" s="24"/>
      <c r="AB1392" s="24"/>
      <c r="AC1392" s="24"/>
    </row>
    <row r="1393" spans="1:29" s="169" customFormat="1">
      <c r="A1393" s="24"/>
      <c r="B1393" s="24"/>
      <c r="C1393" s="57"/>
      <c r="D1393" s="57"/>
      <c r="E1393" s="57"/>
      <c r="F1393" s="57"/>
      <c r="G1393" s="57"/>
      <c r="H1393" s="57"/>
      <c r="I1393" s="57"/>
      <c r="J1393" s="57"/>
      <c r="K1393" s="57"/>
      <c r="L1393" s="57"/>
      <c r="M1393" s="57"/>
      <c r="N1393" s="57"/>
      <c r="O1393" s="57"/>
      <c r="P1393" s="57"/>
      <c r="Q1393" s="57"/>
      <c r="R1393" s="57"/>
      <c r="S1393" s="57"/>
      <c r="T1393" s="57"/>
      <c r="U1393" s="77"/>
      <c r="V1393" s="24"/>
      <c r="Y1393" s="24"/>
      <c r="Z1393" s="24"/>
      <c r="AA1393" s="24"/>
      <c r="AB1393" s="24"/>
      <c r="AC1393" s="24"/>
    </row>
    <row r="1394" spans="1:29" s="169" customFormat="1">
      <c r="A1394" s="24"/>
      <c r="B1394" s="24"/>
      <c r="C1394" s="57"/>
      <c r="D1394" s="57"/>
      <c r="E1394" s="57"/>
      <c r="F1394" s="57"/>
      <c r="G1394" s="57"/>
      <c r="H1394" s="57"/>
      <c r="I1394" s="57"/>
      <c r="J1394" s="57"/>
      <c r="K1394" s="57"/>
      <c r="L1394" s="57"/>
      <c r="M1394" s="57"/>
      <c r="N1394" s="57"/>
      <c r="O1394" s="57"/>
      <c r="P1394" s="57"/>
      <c r="Q1394" s="57"/>
      <c r="R1394" s="57"/>
      <c r="S1394" s="57"/>
      <c r="T1394" s="57"/>
      <c r="U1394" s="77"/>
      <c r="V1394" s="24"/>
      <c r="Y1394" s="24"/>
      <c r="Z1394" s="24"/>
      <c r="AA1394" s="24"/>
      <c r="AB1394" s="24"/>
      <c r="AC1394" s="24"/>
    </row>
    <row r="1395" spans="1:29" s="169" customFormat="1">
      <c r="A1395" s="24"/>
      <c r="B1395" s="24"/>
      <c r="C1395" s="57"/>
      <c r="D1395" s="57"/>
      <c r="E1395" s="57"/>
      <c r="F1395" s="57"/>
      <c r="G1395" s="57"/>
      <c r="H1395" s="57"/>
      <c r="I1395" s="57"/>
      <c r="J1395" s="57"/>
      <c r="K1395" s="57"/>
      <c r="L1395" s="57"/>
      <c r="M1395" s="57"/>
      <c r="N1395" s="57"/>
      <c r="O1395" s="57"/>
      <c r="P1395" s="57"/>
      <c r="Q1395" s="57"/>
      <c r="R1395" s="57"/>
      <c r="S1395" s="57"/>
      <c r="T1395" s="57"/>
      <c r="U1395" s="77"/>
      <c r="V1395" s="24"/>
      <c r="Y1395" s="24"/>
      <c r="Z1395" s="24"/>
      <c r="AA1395" s="24"/>
      <c r="AB1395" s="24"/>
      <c r="AC1395" s="24"/>
    </row>
    <row r="1396" spans="1:29" s="169" customFormat="1">
      <c r="A1396" s="24"/>
      <c r="B1396" s="24"/>
      <c r="C1396" s="57"/>
      <c r="D1396" s="57"/>
      <c r="E1396" s="57"/>
      <c r="F1396" s="57"/>
      <c r="G1396" s="57"/>
      <c r="H1396" s="57"/>
      <c r="I1396" s="57"/>
      <c r="J1396" s="57"/>
      <c r="K1396" s="57"/>
      <c r="L1396" s="57"/>
      <c r="M1396" s="57"/>
      <c r="N1396" s="57"/>
      <c r="O1396" s="57"/>
      <c r="P1396" s="57"/>
      <c r="Q1396" s="57"/>
      <c r="R1396" s="57"/>
      <c r="S1396" s="57"/>
      <c r="T1396" s="57"/>
      <c r="U1396" s="77"/>
      <c r="V1396" s="24"/>
      <c r="Y1396" s="24"/>
      <c r="Z1396" s="24"/>
      <c r="AA1396" s="24"/>
      <c r="AB1396" s="24"/>
      <c r="AC1396" s="24"/>
    </row>
    <row r="1397" spans="1:29" s="169" customFormat="1">
      <c r="A1397" s="24"/>
      <c r="B1397" s="24"/>
      <c r="C1397" s="57"/>
      <c r="D1397" s="57"/>
      <c r="E1397" s="57"/>
      <c r="F1397" s="57"/>
      <c r="G1397" s="57"/>
      <c r="H1397" s="57"/>
      <c r="I1397" s="57"/>
      <c r="J1397" s="57"/>
      <c r="K1397" s="57"/>
      <c r="L1397" s="57"/>
      <c r="M1397" s="57"/>
      <c r="N1397" s="57"/>
      <c r="O1397" s="57"/>
      <c r="P1397" s="57"/>
      <c r="Q1397" s="57"/>
      <c r="R1397" s="57"/>
      <c r="S1397" s="57"/>
      <c r="T1397" s="57"/>
      <c r="U1397" s="77"/>
      <c r="V1397" s="24"/>
      <c r="Y1397" s="24"/>
      <c r="Z1397" s="24"/>
      <c r="AA1397" s="24"/>
      <c r="AB1397" s="24"/>
      <c r="AC1397" s="24"/>
    </row>
    <row r="1398" spans="1:29" s="169" customFormat="1">
      <c r="A1398" s="24"/>
      <c r="B1398" s="24"/>
      <c r="C1398" s="57"/>
      <c r="D1398" s="57"/>
      <c r="E1398" s="57"/>
      <c r="F1398" s="57"/>
      <c r="G1398" s="57"/>
      <c r="H1398" s="57"/>
      <c r="I1398" s="57"/>
      <c r="J1398" s="57"/>
      <c r="K1398" s="57"/>
      <c r="L1398" s="57"/>
      <c r="M1398" s="57"/>
      <c r="N1398" s="57"/>
      <c r="O1398" s="57"/>
      <c r="P1398" s="57"/>
      <c r="Q1398" s="57"/>
      <c r="R1398" s="57"/>
      <c r="S1398" s="57"/>
      <c r="T1398" s="57"/>
      <c r="U1398" s="77"/>
      <c r="V1398" s="24"/>
      <c r="Y1398" s="24"/>
      <c r="Z1398" s="24"/>
      <c r="AA1398" s="24"/>
      <c r="AB1398" s="24"/>
      <c r="AC1398" s="24"/>
    </row>
    <row r="1399" spans="1:29" s="169" customFormat="1">
      <c r="A1399" s="24"/>
      <c r="B1399" s="24"/>
      <c r="C1399" s="57"/>
      <c r="D1399" s="57"/>
      <c r="E1399" s="57"/>
      <c r="F1399" s="57"/>
      <c r="G1399" s="57"/>
      <c r="H1399" s="57"/>
      <c r="I1399" s="57"/>
      <c r="J1399" s="57"/>
      <c r="K1399" s="57"/>
      <c r="L1399" s="57"/>
      <c r="M1399" s="57"/>
      <c r="N1399" s="57"/>
      <c r="O1399" s="57"/>
      <c r="P1399" s="57"/>
      <c r="Q1399" s="57"/>
      <c r="R1399" s="57"/>
      <c r="S1399" s="57"/>
      <c r="T1399" s="57"/>
      <c r="U1399" s="77"/>
      <c r="V1399" s="24"/>
      <c r="Y1399" s="24"/>
      <c r="Z1399" s="24"/>
      <c r="AA1399" s="24"/>
      <c r="AB1399" s="24"/>
      <c r="AC1399" s="24"/>
    </row>
    <row r="1400" spans="1:29" s="169" customFormat="1">
      <c r="A1400" s="24"/>
      <c r="B1400" s="24"/>
      <c r="C1400" s="57"/>
      <c r="D1400" s="57"/>
      <c r="E1400" s="57"/>
      <c r="F1400" s="57"/>
      <c r="G1400" s="57"/>
      <c r="H1400" s="57"/>
      <c r="I1400" s="57"/>
      <c r="J1400" s="57"/>
      <c r="K1400" s="57"/>
      <c r="L1400" s="57"/>
      <c r="M1400" s="57"/>
      <c r="N1400" s="57"/>
      <c r="O1400" s="57"/>
      <c r="P1400" s="57"/>
      <c r="Q1400" s="57"/>
      <c r="R1400" s="57"/>
      <c r="S1400" s="57"/>
      <c r="T1400" s="57"/>
      <c r="U1400" s="77"/>
      <c r="V1400" s="24"/>
      <c r="Y1400" s="24"/>
      <c r="Z1400" s="24"/>
      <c r="AA1400" s="24"/>
      <c r="AB1400" s="24"/>
      <c r="AC1400" s="24"/>
    </row>
    <row r="1401" spans="1:29" s="169" customFormat="1">
      <c r="A1401" s="24"/>
      <c r="B1401" s="24"/>
      <c r="C1401" s="57"/>
      <c r="D1401" s="57"/>
      <c r="E1401" s="57"/>
      <c r="F1401" s="57"/>
      <c r="G1401" s="57"/>
      <c r="H1401" s="57"/>
      <c r="I1401" s="57"/>
      <c r="J1401" s="57"/>
      <c r="K1401" s="57"/>
      <c r="L1401" s="57"/>
      <c r="M1401" s="57"/>
      <c r="N1401" s="57"/>
      <c r="O1401" s="57"/>
      <c r="P1401" s="57"/>
      <c r="Q1401" s="57"/>
      <c r="R1401" s="57"/>
      <c r="S1401" s="57"/>
      <c r="T1401" s="57"/>
      <c r="U1401" s="77"/>
      <c r="V1401" s="24"/>
      <c r="Y1401" s="24"/>
      <c r="Z1401" s="24"/>
      <c r="AA1401" s="24"/>
      <c r="AB1401" s="24"/>
      <c r="AC1401" s="24"/>
    </row>
    <row r="1402" spans="1:29" s="169" customFormat="1">
      <c r="A1402" s="24"/>
      <c r="B1402" s="24"/>
      <c r="C1402" s="57"/>
      <c r="D1402" s="57"/>
      <c r="E1402" s="57"/>
      <c r="F1402" s="57"/>
      <c r="G1402" s="57"/>
      <c r="H1402" s="57"/>
      <c r="I1402" s="57"/>
      <c r="J1402" s="57"/>
      <c r="K1402" s="57"/>
      <c r="L1402" s="57"/>
      <c r="M1402" s="57"/>
      <c r="N1402" s="57"/>
      <c r="O1402" s="57"/>
      <c r="P1402" s="57"/>
      <c r="Q1402" s="57"/>
      <c r="R1402" s="57"/>
      <c r="S1402" s="57"/>
      <c r="T1402" s="57"/>
      <c r="U1402" s="77"/>
      <c r="V1402" s="24"/>
      <c r="Y1402" s="24"/>
      <c r="Z1402" s="24"/>
      <c r="AA1402" s="24"/>
      <c r="AB1402" s="24"/>
      <c r="AC1402" s="24"/>
    </row>
    <row r="1403" spans="1:29" s="169" customFormat="1">
      <c r="A1403" s="24"/>
      <c r="B1403" s="24"/>
      <c r="C1403" s="57"/>
      <c r="D1403" s="57"/>
      <c r="E1403" s="57"/>
      <c r="F1403" s="57"/>
      <c r="G1403" s="57"/>
      <c r="H1403" s="57"/>
      <c r="I1403" s="57"/>
      <c r="J1403" s="57"/>
      <c r="K1403" s="57"/>
      <c r="L1403" s="57"/>
      <c r="M1403" s="57"/>
      <c r="N1403" s="57"/>
      <c r="O1403" s="57"/>
      <c r="P1403" s="57"/>
      <c r="Q1403" s="57"/>
      <c r="R1403" s="57"/>
      <c r="S1403" s="57"/>
      <c r="T1403" s="57"/>
      <c r="U1403" s="77"/>
      <c r="V1403" s="24"/>
      <c r="Y1403" s="24"/>
      <c r="Z1403" s="24"/>
      <c r="AA1403" s="24"/>
      <c r="AB1403" s="24"/>
      <c r="AC1403" s="24"/>
    </row>
    <row r="1404" spans="1:29" s="169" customFormat="1">
      <c r="A1404" s="24"/>
      <c r="B1404" s="24"/>
      <c r="C1404" s="57"/>
      <c r="D1404" s="57"/>
      <c r="E1404" s="57"/>
      <c r="F1404" s="57"/>
      <c r="G1404" s="57"/>
      <c r="H1404" s="57"/>
      <c r="I1404" s="57"/>
      <c r="J1404" s="57"/>
      <c r="K1404" s="57"/>
      <c r="L1404" s="57"/>
      <c r="M1404" s="57"/>
      <c r="N1404" s="57"/>
      <c r="O1404" s="57"/>
      <c r="P1404" s="57"/>
      <c r="Q1404" s="57"/>
      <c r="R1404" s="57"/>
      <c r="S1404" s="57"/>
      <c r="T1404" s="57"/>
      <c r="U1404" s="77"/>
      <c r="V1404" s="24"/>
      <c r="Y1404" s="24"/>
      <c r="Z1404" s="24"/>
      <c r="AA1404" s="24"/>
      <c r="AB1404" s="24"/>
      <c r="AC1404" s="24"/>
    </row>
    <row r="1405" spans="1:29" s="169" customFormat="1">
      <c r="A1405" s="24"/>
      <c r="B1405" s="24"/>
      <c r="C1405" s="57"/>
      <c r="D1405" s="57"/>
      <c r="E1405" s="57"/>
      <c r="F1405" s="57"/>
      <c r="G1405" s="57"/>
      <c r="H1405" s="57"/>
      <c r="I1405" s="57"/>
      <c r="J1405" s="57"/>
      <c r="K1405" s="57"/>
      <c r="L1405" s="57"/>
      <c r="M1405" s="57"/>
      <c r="N1405" s="57"/>
      <c r="O1405" s="57"/>
      <c r="P1405" s="57"/>
      <c r="Q1405" s="57"/>
      <c r="R1405" s="57"/>
      <c r="S1405" s="57"/>
      <c r="T1405" s="57"/>
      <c r="U1405" s="77"/>
      <c r="V1405" s="24"/>
      <c r="Y1405" s="24"/>
      <c r="Z1405" s="24"/>
      <c r="AA1405" s="24"/>
      <c r="AB1405" s="24"/>
      <c r="AC1405" s="24"/>
    </row>
    <row r="1406" spans="1:29" s="169" customFormat="1">
      <c r="A1406" s="24"/>
      <c r="B1406" s="24"/>
      <c r="C1406" s="57"/>
      <c r="D1406" s="57"/>
      <c r="E1406" s="57"/>
      <c r="F1406" s="57"/>
      <c r="G1406" s="57"/>
      <c r="H1406" s="57"/>
      <c r="I1406" s="57"/>
      <c r="J1406" s="57"/>
      <c r="K1406" s="57"/>
      <c r="L1406" s="57"/>
      <c r="M1406" s="57"/>
      <c r="N1406" s="57"/>
      <c r="O1406" s="57"/>
      <c r="P1406" s="57"/>
      <c r="Q1406" s="57"/>
      <c r="R1406" s="57"/>
      <c r="S1406" s="57"/>
      <c r="T1406" s="57"/>
      <c r="U1406" s="77"/>
      <c r="V1406" s="24"/>
      <c r="Y1406" s="24"/>
      <c r="Z1406" s="24"/>
      <c r="AA1406" s="24"/>
      <c r="AB1406" s="24"/>
      <c r="AC1406" s="24"/>
    </row>
    <row r="1407" spans="1:29" s="169" customFormat="1">
      <c r="A1407" s="24"/>
      <c r="B1407" s="24"/>
      <c r="C1407" s="57"/>
      <c r="D1407" s="57"/>
      <c r="E1407" s="57"/>
      <c r="F1407" s="57"/>
      <c r="G1407" s="57"/>
      <c r="H1407" s="57"/>
      <c r="I1407" s="57"/>
      <c r="J1407" s="57"/>
      <c r="K1407" s="57"/>
      <c r="L1407" s="57"/>
      <c r="M1407" s="57"/>
      <c r="N1407" s="57"/>
      <c r="O1407" s="57"/>
      <c r="P1407" s="57"/>
      <c r="Q1407" s="57"/>
      <c r="R1407" s="57"/>
      <c r="S1407" s="57"/>
      <c r="T1407" s="57"/>
      <c r="U1407" s="77"/>
      <c r="V1407" s="24"/>
      <c r="Y1407" s="24"/>
      <c r="Z1407" s="24"/>
      <c r="AA1407" s="24"/>
      <c r="AB1407" s="24"/>
      <c r="AC1407" s="24"/>
    </row>
    <row r="1408" spans="1:29" s="169" customFormat="1">
      <c r="A1408" s="24"/>
      <c r="B1408" s="24"/>
      <c r="C1408" s="57"/>
      <c r="D1408" s="57"/>
      <c r="E1408" s="57"/>
      <c r="F1408" s="57"/>
      <c r="G1408" s="57"/>
      <c r="H1408" s="57"/>
      <c r="I1408" s="57"/>
      <c r="J1408" s="57"/>
      <c r="K1408" s="57"/>
      <c r="L1408" s="57"/>
      <c r="M1408" s="57"/>
      <c r="N1408" s="57"/>
      <c r="O1408" s="57"/>
      <c r="P1408" s="57"/>
      <c r="Q1408" s="57"/>
      <c r="R1408" s="57"/>
      <c r="S1408" s="57"/>
      <c r="T1408" s="57"/>
      <c r="U1408" s="77"/>
      <c r="V1408" s="24"/>
      <c r="Y1408" s="24"/>
      <c r="Z1408" s="24"/>
      <c r="AA1408" s="24"/>
      <c r="AB1408" s="24"/>
      <c r="AC1408" s="24"/>
    </row>
    <row r="1409" spans="1:29" s="169" customFormat="1">
      <c r="A1409" s="24"/>
      <c r="B1409" s="24"/>
      <c r="C1409" s="57"/>
      <c r="D1409" s="57"/>
      <c r="E1409" s="57"/>
      <c r="F1409" s="57"/>
      <c r="G1409" s="57"/>
      <c r="H1409" s="57"/>
      <c r="I1409" s="57"/>
      <c r="J1409" s="57"/>
      <c r="K1409" s="57"/>
      <c r="L1409" s="57"/>
      <c r="M1409" s="57"/>
      <c r="N1409" s="57"/>
      <c r="O1409" s="57"/>
      <c r="P1409" s="57"/>
      <c r="Q1409" s="57"/>
      <c r="R1409" s="57"/>
      <c r="S1409" s="57"/>
      <c r="T1409" s="57"/>
      <c r="U1409" s="77"/>
      <c r="V1409" s="24"/>
      <c r="Y1409" s="24"/>
      <c r="Z1409" s="24"/>
      <c r="AA1409" s="24"/>
      <c r="AB1409" s="24"/>
      <c r="AC1409" s="24"/>
    </row>
    <row r="1410" spans="1:29" s="169" customFormat="1">
      <c r="A1410" s="24"/>
      <c r="B1410" s="24"/>
      <c r="C1410" s="57"/>
      <c r="D1410" s="57"/>
      <c r="E1410" s="57"/>
      <c r="F1410" s="57"/>
      <c r="G1410" s="57"/>
      <c r="H1410" s="57"/>
      <c r="I1410" s="57"/>
      <c r="J1410" s="57"/>
      <c r="K1410" s="57"/>
      <c r="L1410" s="57"/>
      <c r="M1410" s="57"/>
      <c r="N1410" s="57"/>
      <c r="O1410" s="57"/>
      <c r="P1410" s="57"/>
      <c r="Q1410" s="57"/>
      <c r="R1410" s="57"/>
      <c r="S1410" s="57"/>
      <c r="T1410" s="57"/>
      <c r="U1410" s="77"/>
      <c r="V1410" s="24"/>
      <c r="Y1410" s="24"/>
      <c r="Z1410" s="24"/>
      <c r="AA1410" s="24"/>
      <c r="AB1410" s="24"/>
      <c r="AC1410" s="24"/>
    </row>
    <row r="1411" spans="1:29" s="169" customFormat="1">
      <c r="A1411" s="24"/>
      <c r="B1411" s="24"/>
      <c r="C1411" s="57"/>
      <c r="D1411" s="57"/>
      <c r="E1411" s="57"/>
      <c r="F1411" s="57"/>
      <c r="G1411" s="57"/>
      <c r="H1411" s="57"/>
      <c r="I1411" s="57"/>
      <c r="J1411" s="57"/>
      <c r="K1411" s="57"/>
      <c r="L1411" s="57"/>
      <c r="M1411" s="57"/>
      <c r="N1411" s="57"/>
      <c r="O1411" s="57"/>
      <c r="P1411" s="57"/>
      <c r="Q1411" s="57"/>
      <c r="R1411" s="57"/>
      <c r="S1411" s="57"/>
      <c r="T1411" s="57"/>
      <c r="U1411" s="77"/>
      <c r="V1411" s="24"/>
      <c r="Y1411" s="24"/>
      <c r="Z1411" s="24"/>
      <c r="AA1411" s="24"/>
      <c r="AB1411" s="24"/>
      <c r="AC1411" s="24"/>
    </row>
    <row r="1412" spans="1:29" s="169" customFormat="1">
      <c r="A1412" s="24"/>
      <c r="B1412" s="24"/>
      <c r="C1412" s="57"/>
      <c r="D1412" s="57"/>
      <c r="E1412" s="57"/>
      <c r="F1412" s="57"/>
      <c r="G1412" s="57"/>
      <c r="H1412" s="57"/>
      <c r="I1412" s="57"/>
      <c r="J1412" s="57"/>
      <c r="K1412" s="57"/>
      <c r="L1412" s="57"/>
      <c r="M1412" s="57"/>
      <c r="N1412" s="57"/>
      <c r="O1412" s="57"/>
      <c r="P1412" s="57"/>
      <c r="Q1412" s="57"/>
      <c r="R1412" s="57"/>
      <c r="S1412" s="57"/>
      <c r="T1412" s="57"/>
      <c r="U1412" s="77"/>
      <c r="V1412" s="24"/>
      <c r="Y1412" s="24"/>
      <c r="Z1412" s="24"/>
      <c r="AA1412" s="24"/>
      <c r="AB1412" s="24"/>
      <c r="AC1412" s="24"/>
    </row>
    <row r="1413" spans="1:29" s="169" customFormat="1">
      <c r="A1413" s="24"/>
      <c r="B1413" s="24"/>
      <c r="C1413" s="57"/>
      <c r="D1413" s="57"/>
      <c r="E1413" s="57"/>
      <c r="F1413" s="57"/>
      <c r="G1413" s="57"/>
      <c r="H1413" s="57"/>
      <c r="I1413" s="57"/>
      <c r="J1413" s="57"/>
      <c r="K1413" s="57"/>
      <c r="L1413" s="57"/>
      <c r="M1413" s="57"/>
      <c r="N1413" s="57"/>
      <c r="O1413" s="57"/>
      <c r="P1413" s="57"/>
      <c r="Q1413" s="57"/>
      <c r="R1413" s="57"/>
      <c r="S1413" s="57"/>
      <c r="T1413" s="57"/>
      <c r="U1413" s="77"/>
      <c r="V1413" s="24"/>
      <c r="Y1413" s="24"/>
      <c r="Z1413" s="24"/>
      <c r="AA1413" s="24"/>
      <c r="AB1413" s="24"/>
      <c r="AC1413" s="24"/>
    </row>
    <row r="1414" spans="1:29" s="169" customFormat="1">
      <c r="A1414" s="24"/>
      <c r="B1414" s="24"/>
      <c r="C1414" s="57"/>
      <c r="D1414" s="57"/>
      <c r="E1414" s="57"/>
      <c r="F1414" s="57"/>
      <c r="G1414" s="57"/>
      <c r="H1414" s="57"/>
      <c r="I1414" s="57"/>
      <c r="J1414" s="57"/>
      <c r="K1414" s="57"/>
      <c r="L1414" s="57"/>
      <c r="M1414" s="57"/>
      <c r="N1414" s="57"/>
      <c r="O1414" s="57"/>
      <c r="P1414" s="57"/>
      <c r="Q1414" s="57"/>
      <c r="R1414" s="57"/>
      <c r="S1414" s="57"/>
      <c r="T1414" s="57"/>
      <c r="U1414" s="77"/>
      <c r="V1414" s="24"/>
      <c r="Y1414" s="24"/>
      <c r="Z1414" s="24"/>
      <c r="AA1414" s="24"/>
      <c r="AB1414" s="24"/>
      <c r="AC1414" s="24"/>
    </row>
    <row r="1415" spans="1:29" s="169" customFormat="1">
      <c r="A1415" s="24"/>
      <c r="B1415" s="24"/>
      <c r="C1415" s="57"/>
      <c r="D1415" s="57"/>
      <c r="E1415" s="57"/>
      <c r="F1415" s="57"/>
      <c r="G1415" s="57"/>
      <c r="H1415" s="57"/>
      <c r="I1415" s="57"/>
      <c r="J1415" s="57"/>
      <c r="K1415" s="57"/>
      <c r="L1415" s="57"/>
      <c r="M1415" s="57"/>
      <c r="N1415" s="57"/>
      <c r="O1415" s="57"/>
      <c r="P1415" s="57"/>
      <c r="Q1415" s="57"/>
      <c r="R1415" s="57"/>
      <c r="S1415" s="57"/>
      <c r="T1415" s="57"/>
      <c r="U1415" s="77"/>
      <c r="V1415" s="24"/>
      <c r="Y1415" s="24"/>
      <c r="Z1415" s="24"/>
      <c r="AA1415" s="24"/>
      <c r="AB1415" s="24"/>
      <c r="AC1415" s="24"/>
    </row>
    <row r="1416" spans="1:29" s="169" customFormat="1">
      <c r="A1416" s="24"/>
      <c r="B1416" s="24"/>
      <c r="C1416" s="57"/>
      <c r="D1416" s="57"/>
      <c r="E1416" s="57"/>
      <c r="F1416" s="57"/>
      <c r="G1416" s="57"/>
      <c r="H1416" s="57"/>
      <c r="I1416" s="57"/>
      <c r="J1416" s="57"/>
      <c r="K1416" s="57"/>
      <c r="L1416" s="57"/>
      <c r="M1416" s="57"/>
      <c r="N1416" s="57"/>
      <c r="O1416" s="57"/>
      <c r="P1416" s="57"/>
      <c r="Q1416" s="57"/>
      <c r="R1416" s="57"/>
      <c r="S1416" s="57"/>
      <c r="T1416" s="57"/>
      <c r="U1416" s="77"/>
      <c r="V1416" s="24"/>
      <c r="Y1416" s="24"/>
      <c r="Z1416" s="24"/>
      <c r="AA1416" s="24"/>
      <c r="AB1416" s="24"/>
      <c r="AC1416" s="24"/>
    </row>
    <row r="1417" spans="1:29" s="169" customFormat="1">
      <c r="A1417" s="24"/>
      <c r="B1417" s="24"/>
      <c r="C1417" s="57"/>
      <c r="D1417" s="57"/>
      <c r="E1417" s="57"/>
      <c r="F1417" s="57"/>
      <c r="G1417" s="57"/>
      <c r="H1417" s="57"/>
      <c r="I1417" s="57"/>
      <c r="J1417" s="57"/>
      <c r="K1417" s="57"/>
      <c r="L1417" s="57"/>
      <c r="M1417" s="57"/>
      <c r="N1417" s="57"/>
      <c r="O1417" s="57"/>
      <c r="P1417" s="57"/>
      <c r="Q1417" s="57"/>
      <c r="R1417" s="57"/>
      <c r="S1417" s="57"/>
      <c r="T1417" s="57"/>
      <c r="U1417" s="77"/>
      <c r="V1417" s="24"/>
      <c r="Y1417" s="24"/>
      <c r="Z1417" s="24"/>
      <c r="AA1417" s="24"/>
      <c r="AB1417" s="24"/>
      <c r="AC1417" s="24"/>
    </row>
    <row r="1418" spans="1:29" s="169" customFormat="1">
      <c r="A1418" s="24"/>
      <c r="B1418" s="24"/>
      <c r="C1418" s="57"/>
      <c r="D1418" s="57"/>
      <c r="E1418" s="57"/>
      <c r="F1418" s="57"/>
      <c r="G1418" s="57"/>
      <c r="H1418" s="57"/>
      <c r="I1418" s="57"/>
      <c r="J1418" s="57"/>
      <c r="K1418" s="57"/>
      <c r="L1418" s="57"/>
      <c r="M1418" s="57"/>
      <c r="N1418" s="57"/>
      <c r="O1418" s="57"/>
      <c r="P1418" s="57"/>
      <c r="Q1418" s="57"/>
      <c r="R1418" s="57"/>
      <c r="S1418" s="57"/>
      <c r="T1418" s="57"/>
      <c r="U1418" s="77"/>
      <c r="V1418" s="24"/>
      <c r="Y1418" s="24"/>
      <c r="Z1418" s="24"/>
      <c r="AA1418" s="24"/>
      <c r="AB1418" s="24"/>
      <c r="AC1418" s="24"/>
    </row>
    <row r="1419" spans="1:29" s="169" customFormat="1">
      <c r="A1419" s="24"/>
      <c r="B1419" s="24"/>
      <c r="C1419" s="57"/>
      <c r="D1419" s="57"/>
      <c r="E1419" s="57"/>
      <c r="F1419" s="57"/>
      <c r="G1419" s="57"/>
      <c r="H1419" s="57"/>
      <c r="I1419" s="57"/>
      <c r="J1419" s="57"/>
      <c r="K1419" s="57"/>
      <c r="L1419" s="57"/>
      <c r="M1419" s="57"/>
      <c r="N1419" s="57"/>
      <c r="O1419" s="57"/>
      <c r="P1419" s="57"/>
      <c r="Q1419" s="57"/>
      <c r="R1419" s="57"/>
      <c r="S1419" s="57"/>
      <c r="T1419" s="57"/>
      <c r="U1419" s="77"/>
      <c r="V1419" s="24"/>
      <c r="Y1419" s="24"/>
      <c r="Z1419" s="24"/>
      <c r="AA1419" s="24"/>
      <c r="AB1419" s="24"/>
      <c r="AC1419" s="24"/>
    </row>
    <row r="1420" spans="1:29" s="169" customFormat="1">
      <c r="A1420" s="24"/>
      <c r="B1420" s="24"/>
      <c r="C1420" s="57"/>
      <c r="D1420" s="57"/>
      <c r="E1420" s="57"/>
      <c r="F1420" s="57"/>
      <c r="G1420" s="57"/>
      <c r="H1420" s="57"/>
      <c r="I1420" s="57"/>
      <c r="J1420" s="57"/>
      <c r="K1420" s="57"/>
      <c r="L1420" s="57"/>
      <c r="M1420" s="57"/>
      <c r="N1420" s="57"/>
      <c r="O1420" s="57"/>
      <c r="P1420" s="57"/>
      <c r="Q1420" s="57"/>
      <c r="R1420" s="57"/>
      <c r="S1420" s="57"/>
      <c r="T1420" s="57"/>
      <c r="U1420" s="77"/>
      <c r="V1420" s="24"/>
      <c r="Y1420" s="24"/>
      <c r="Z1420" s="24"/>
      <c r="AA1420" s="24"/>
      <c r="AB1420" s="24"/>
      <c r="AC1420" s="24"/>
    </row>
    <row r="1421" spans="1:29" s="169" customFormat="1">
      <c r="A1421" s="24"/>
      <c r="B1421" s="24"/>
      <c r="C1421" s="57"/>
      <c r="D1421" s="57"/>
      <c r="E1421" s="57"/>
      <c r="F1421" s="57"/>
      <c r="G1421" s="57"/>
      <c r="H1421" s="57"/>
      <c r="I1421" s="57"/>
      <c r="J1421" s="57"/>
      <c r="K1421" s="57"/>
      <c r="L1421" s="57"/>
      <c r="M1421" s="57"/>
      <c r="N1421" s="57"/>
      <c r="O1421" s="57"/>
      <c r="P1421" s="57"/>
      <c r="Q1421" s="57"/>
      <c r="R1421" s="57"/>
      <c r="S1421" s="57"/>
      <c r="T1421" s="57"/>
      <c r="U1421" s="77"/>
      <c r="V1421" s="24"/>
      <c r="Y1421" s="24"/>
      <c r="Z1421" s="24"/>
      <c r="AA1421" s="24"/>
      <c r="AB1421" s="24"/>
      <c r="AC1421" s="24"/>
    </row>
    <row r="1422" spans="1:29" s="169" customFormat="1">
      <c r="A1422" s="24"/>
      <c r="B1422" s="24"/>
      <c r="C1422" s="57"/>
      <c r="D1422" s="57"/>
      <c r="E1422" s="57"/>
      <c r="F1422" s="57"/>
      <c r="G1422" s="57"/>
      <c r="H1422" s="57"/>
      <c r="I1422" s="57"/>
      <c r="J1422" s="57"/>
      <c r="K1422" s="57"/>
      <c r="L1422" s="57"/>
      <c r="M1422" s="57"/>
      <c r="N1422" s="57"/>
      <c r="O1422" s="57"/>
      <c r="P1422" s="57"/>
      <c r="Q1422" s="57"/>
      <c r="R1422" s="57"/>
      <c r="S1422" s="57"/>
      <c r="T1422" s="57"/>
      <c r="U1422" s="77"/>
      <c r="V1422" s="24"/>
      <c r="Y1422" s="24"/>
      <c r="Z1422" s="24"/>
      <c r="AA1422" s="24"/>
      <c r="AB1422" s="24"/>
      <c r="AC1422" s="24"/>
    </row>
    <row r="1423" spans="1:29" s="169" customFormat="1">
      <c r="A1423" s="24"/>
      <c r="B1423" s="24"/>
      <c r="C1423" s="57"/>
      <c r="D1423" s="57"/>
      <c r="E1423" s="57"/>
      <c r="F1423" s="57"/>
      <c r="G1423" s="57"/>
      <c r="H1423" s="57"/>
      <c r="I1423" s="57"/>
      <c r="J1423" s="57"/>
      <c r="K1423" s="57"/>
      <c r="L1423" s="57"/>
      <c r="M1423" s="57"/>
      <c r="N1423" s="57"/>
      <c r="O1423" s="57"/>
      <c r="P1423" s="57"/>
      <c r="Q1423" s="57"/>
      <c r="R1423" s="57"/>
      <c r="S1423" s="57"/>
      <c r="T1423" s="57"/>
      <c r="U1423" s="77"/>
      <c r="V1423" s="24"/>
      <c r="Y1423" s="24"/>
      <c r="Z1423" s="24"/>
      <c r="AA1423" s="24"/>
      <c r="AB1423" s="24"/>
      <c r="AC1423" s="24"/>
    </row>
    <row r="1424" spans="1:29" s="169" customFormat="1">
      <c r="A1424" s="24"/>
      <c r="B1424" s="24"/>
      <c r="C1424" s="57"/>
      <c r="D1424" s="57"/>
      <c r="E1424" s="57"/>
      <c r="F1424" s="57"/>
      <c r="G1424" s="57"/>
      <c r="H1424" s="57"/>
      <c r="I1424" s="57"/>
      <c r="J1424" s="57"/>
      <c r="K1424" s="57"/>
      <c r="L1424" s="57"/>
      <c r="M1424" s="57"/>
      <c r="N1424" s="57"/>
      <c r="O1424" s="57"/>
      <c r="P1424" s="57"/>
      <c r="Q1424" s="57"/>
      <c r="R1424" s="57"/>
      <c r="S1424" s="57"/>
      <c r="T1424" s="57"/>
      <c r="U1424" s="77"/>
      <c r="V1424" s="24"/>
      <c r="Y1424" s="24"/>
      <c r="Z1424" s="24"/>
      <c r="AA1424" s="24"/>
      <c r="AB1424" s="24"/>
      <c r="AC1424" s="24"/>
    </row>
    <row r="1425" spans="1:29" s="169" customFormat="1">
      <c r="A1425" s="24"/>
      <c r="B1425" s="24"/>
      <c r="C1425" s="57"/>
      <c r="D1425" s="57"/>
      <c r="E1425" s="57"/>
      <c r="F1425" s="57"/>
      <c r="G1425" s="57"/>
      <c r="H1425" s="57"/>
      <c r="I1425" s="57"/>
      <c r="J1425" s="57"/>
      <c r="K1425" s="57"/>
      <c r="L1425" s="57"/>
      <c r="M1425" s="57"/>
      <c r="N1425" s="57"/>
      <c r="O1425" s="57"/>
      <c r="P1425" s="57"/>
      <c r="Q1425" s="57"/>
      <c r="R1425" s="57"/>
      <c r="S1425" s="57"/>
      <c r="T1425" s="57"/>
      <c r="U1425" s="77"/>
      <c r="V1425" s="24"/>
      <c r="Y1425" s="24"/>
      <c r="Z1425" s="24"/>
      <c r="AA1425" s="24"/>
      <c r="AB1425" s="24"/>
      <c r="AC1425" s="24"/>
    </row>
    <row r="1426" spans="1:29" s="169" customFormat="1">
      <c r="A1426" s="24"/>
      <c r="B1426" s="24"/>
      <c r="C1426" s="57"/>
      <c r="D1426" s="57"/>
      <c r="E1426" s="57"/>
      <c r="F1426" s="57"/>
      <c r="G1426" s="57"/>
      <c r="H1426" s="57"/>
      <c r="I1426" s="57"/>
      <c r="J1426" s="57"/>
      <c r="K1426" s="57"/>
      <c r="L1426" s="57"/>
      <c r="M1426" s="57"/>
      <c r="N1426" s="57"/>
      <c r="O1426" s="57"/>
      <c r="P1426" s="57"/>
      <c r="Q1426" s="57"/>
      <c r="R1426" s="57"/>
      <c r="S1426" s="57"/>
      <c r="T1426" s="57"/>
      <c r="U1426" s="77"/>
      <c r="V1426" s="24"/>
      <c r="Y1426" s="24"/>
      <c r="Z1426" s="24"/>
      <c r="AA1426" s="24"/>
      <c r="AB1426" s="24"/>
      <c r="AC1426" s="24"/>
    </row>
    <row r="1427" spans="1:29" s="169" customFormat="1">
      <c r="A1427" s="24"/>
      <c r="B1427" s="24"/>
      <c r="C1427" s="57"/>
      <c r="D1427" s="57"/>
      <c r="E1427" s="57"/>
      <c r="F1427" s="57"/>
      <c r="G1427" s="57"/>
      <c r="H1427" s="57"/>
      <c r="I1427" s="57"/>
      <c r="J1427" s="57"/>
      <c r="K1427" s="57"/>
      <c r="L1427" s="57"/>
      <c r="M1427" s="57"/>
      <c r="N1427" s="57"/>
      <c r="O1427" s="57"/>
      <c r="P1427" s="57"/>
      <c r="Q1427" s="57"/>
      <c r="R1427" s="57"/>
      <c r="S1427" s="57"/>
      <c r="T1427" s="57"/>
      <c r="U1427" s="77"/>
      <c r="V1427" s="24"/>
      <c r="Y1427" s="24"/>
      <c r="Z1427" s="24"/>
      <c r="AA1427" s="24"/>
      <c r="AB1427" s="24"/>
      <c r="AC1427" s="24"/>
    </row>
    <row r="1428" spans="1:29" s="169" customFormat="1">
      <c r="A1428" s="24"/>
      <c r="B1428" s="24"/>
      <c r="C1428" s="57"/>
      <c r="D1428" s="57"/>
      <c r="E1428" s="57"/>
      <c r="F1428" s="57"/>
      <c r="G1428" s="57"/>
      <c r="H1428" s="57"/>
      <c r="I1428" s="57"/>
      <c r="J1428" s="57"/>
      <c r="K1428" s="57"/>
      <c r="L1428" s="57"/>
      <c r="M1428" s="57"/>
      <c r="N1428" s="57"/>
      <c r="O1428" s="57"/>
      <c r="P1428" s="57"/>
      <c r="Q1428" s="57"/>
      <c r="R1428" s="57"/>
      <c r="S1428" s="57"/>
      <c r="T1428" s="57"/>
      <c r="U1428" s="77"/>
      <c r="V1428" s="24"/>
      <c r="Y1428" s="24"/>
      <c r="Z1428" s="24"/>
      <c r="AA1428" s="24"/>
      <c r="AB1428" s="24"/>
      <c r="AC1428" s="24"/>
    </row>
    <row r="1429" spans="1:29" s="169" customFormat="1">
      <c r="A1429" s="24"/>
      <c r="B1429" s="24"/>
      <c r="C1429" s="57"/>
      <c r="D1429" s="57"/>
      <c r="E1429" s="57"/>
      <c r="F1429" s="57"/>
      <c r="G1429" s="57"/>
      <c r="H1429" s="57"/>
      <c r="I1429" s="57"/>
      <c r="J1429" s="57"/>
      <c r="K1429" s="57"/>
      <c r="L1429" s="57"/>
      <c r="M1429" s="57"/>
      <c r="N1429" s="57"/>
      <c r="O1429" s="57"/>
      <c r="P1429" s="57"/>
      <c r="Q1429" s="57"/>
      <c r="R1429" s="57"/>
      <c r="S1429" s="57"/>
      <c r="T1429" s="57"/>
      <c r="U1429" s="77"/>
      <c r="V1429" s="24"/>
      <c r="Y1429" s="24"/>
      <c r="Z1429" s="24"/>
      <c r="AA1429" s="24"/>
      <c r="AB1429" s="24"/>
      <c r="AC1429" s="24"/>
    </row>
    <row r="1430" spans="1:29" s="169" customFormat="1">
      <c r="A1430" s="24"/>
      <c r="B1430" s="24"/>
      <c r="C1430" s="57"/>
      <c r="D1430" s="57"/>
      <c r="E1430" s="57"/>
      <c r="F1430" s="57"/>
      <c r="G1430" s="57"/>
      <c r="H1430" s="57"/>
      <c r="I1430" s="57"/>
      <c r="J1430" s="57"/>
      <c r="K1430" s="57"/>
      <c r="L1430" s="57"/>
      <c r="M1430" s="57"/>
      <c r="N1430" s="57"/>
      <c r="O1430" s="57"/>
      <c r="P1430" s="57"/>
      <c r="Q1430" s="57"/>
      <c r="R1430" s="57"/>
      <c r="S1430" s="57"/>
      <c r="T1430" s="57"/>
      <c r="U1430" s="77"/>
      <c r="V1430" s="24"/>
      <c r="Y1430" s="24"/>
      <c r="Z1430" s="24"/>
      <c r="AA1430" s="24"/>
      <c r="AB1430" s="24"/>
      <c r="AC1430" s="24"/>
    </row>
    <row r="1431" spans="1:29" s="169" customFormat="1">
      <c r="A1431" s="24"/>
      <c r="B1431" s="24"/>
      <c r="C1431" s="57"/>
      <c r="D1431" s="57"/>
      <c r="E1431" s="57"/>
      <c r="F1431" s="57"/>
      <c r="G1431" s="57"/>
      <c r="H1431" s="57"/>
      <c r="I1431" s="57"/>
      <c r="J1431" s="57"/>
      <c r="K1431" s="57"/>
      <c r="L1431" s="57"/>
      <c r="M1431" s="57"/>
      <c r="N1431" s="57"/>
      <c r="O1431" s="57"/>
      <c r="P1431" s="57"/>
      <c r="Q1431" s="57"/>
      <c r="R1431" s="57"/>
      <c r="S1431" s="57"/>
      <c r="T1431" s="57"/>
      <c r="U1431" s="77"/>
      <c r="V1431" s="24"/>
      <c r="Y1431" s="24"/>
      <c r="Z1431" s="24"/>
      <c r="AA1431" s="24"/>
      <c r="AB1431" s="24"/>
      <c r="AC1431" s="24"/>
    </row>
    <row r="1432" spans="1:29" s="169" customFormat="1">
      <c r="A1432" s="24"/>
      <c r="B1432" s="24"/>
      <c r="C1432" s="57"/>
      <c r="D1432" s="57"/>
      <c r="E1432" s="57"/>
      <c r="F1432" s="57"/>
      <c r="G1432" s="57"/>
      <c r="H1432" s="57"/>
      <c r="I1432" s="57"/>
      <c r="J1432" s="57"/>
      <c r="K1432" s="57"/>
      <c r="L1432" s="57"/>
      <c r="M1432" s="57"/>
      <c r="N1432" s="57"/>
      <c r="O1432" s="57"/>
      <c r="P1432" s="57"/>
      <c r="Q1432" s="57"/>
      <c r="R1432" s="57"/>
      <c r="S1432" s="57"/>
      <c r="T1432" s="57"/>
      <c r="U1432" s="77"/>
      <c r="V1432" s="24"/>
      <c r="Y1432" s="24"/>
      <c r="Z1432" s="24"/>
      <c r="AA1432" s="24"/>
      <c r="AB1432" s="24"/>
      <c r="AC1432" s="24"/>
    </row>
    <row r="1433" spans="1:29" s="169" customFormat="1">
      <c r="A1433" s="24"/>
      <c r="B1433" s="24"/>
      <c r="C1433" s="57"/>
      <c r="D1433" s="57"/>
      <c r="E1433" s="57"/>
      <c r="F1433" s="57"/>
      <c r="G1433" s="57"/>
      <c r="H1433" s="57"/>
      <c r="I1433" s="57"/>
      <c r="J1433" s="57"/>
      <c r="K1433" s="57"/>
      <c r="L1433" s="57"/>
      <c r="M1433" s="57"/>
      <c r="N1433" s="57"/>
      <c r="O1433" s="57"/>
      <c r="P1433" s="57"/>
      <c r="Q1433" s="57"/>
      <c r="R1433" s="57"/>
      <c r="S1433" s="57"/>
      <c r="T1433" s="57"/>
      <c r="U1433" s="77"/>
      <c r="V1433" s="24"/>
      <c r="Y1433" s="24"/>
      <c r="Z1433" s="24"/>
      <c r="AA1433" s="24"/>
      <c r="AB1433" s="24"/>
      <c r="AC1433" s="24"/>
    </row>
    <row r="1434" spans="1:29" s="169" customFormat="1">
      <c r="A1434" s="24"/>
      <c r="B1434" s="24"/>
      <c r="C1434" s="57"/>
      <c r="D1434" s="57"/>
      <c r="E1434" s="57"/>
      <c r="F1434" s="57"/>
      <c r="G1434" s="57"/>
      <c r="H1434" s="57"/>
      <c r="I1434" s="57"/>
      <c r="J1434" s="57"/>
      <c r="K1434" s="57"/>
      <c r="L1434" s="57"/>
      <c r="M1434" s="57"/>
      <c r="N1434" s="57"/>
      <c r="O1434" s="57"/>
      <c r="P1434" s="57"/>
      <c r="Q1434" s="57"/>
      <c r="R1434" s="57"/>
      <c r="S1434" s="57"/>
      <c r="T1434" s="57"/>
      <c r="U1434" s="77"/>
      <c r="V1434" s="24"/>
      <c r="Y1434" s="24"/>
      <c r="Z1434" s="24"/>
      <c r="AA1434" s="24"/>
      <c r="AB1434" s="24"/>
      <c r="AC1434" s="24"/>
    </row>
    <row r="1435" spans="1:29" s="169" customFormat="1">
      <c r="A1435" s="24"/>
      <c r="B1435" s="24"/>
      <c r="C1435" s="57"/>
      <c r="D1435" s="57"/>
      <c r="E1435" s="57"/>
      <c r="F1435" s="57"/>
      <c r="G1435" s="57"/>
      <c r="H1435" s="57"/>
      <c r="I1435" s="57"/>
      <c r="J1435" s="57"/>
      <c r="K1435" s="57"/>
      <c r="L1435" s="57"/>
      <c r="M1435" s="57"/>
      <c r="N1435" s="57"/>
      <c r="O1435" s="57"/>
      <c r="P1435" s="57"/>
      <c r="Q1435" s="57"/>
      <c r="R1435" s="57"/>
      <c r="S1435" s="57"/>
      <c r="T1435" s="57"/>
      <c r="U1435" s="77"/>
      <c r="V1435" s="24"/>
      <c r="Y1435" s="24"/>
      <c r="Z1435" s="24"/>
      <c r="AA1435" s="24"/>
      <c r="AB1435" s="24"/>
      <c r="AC1435" s="24"/>
    </row>
    <row r="1436" spans="1:29" s="169" customFormat="1">
      <c r="A1436" s="24"/>
      <c r="B1436" s="24"/>
      <c r="C1436" s="57"/>
      <c r="D1436" s="57"/>
      <c r="E1436" s="57"/>
      <c r="F1436" s="57"/>
      <c r="G1436" s="57"/>
      <c r="H1436" s="57"/>
      <c r="I1436" s="57"/>
      <c r="J1436" s="57"/>
      <c r="K1436" s="57"/>
      <c r="L1436" s="57"/>
      <c r="M1436" s="57"/>
      <c r="N1436" s="57"/>
      <c r="O1436" s="57"/>
      <c r="P1436" s="57"/>
      <c r="Q1436" s="57"/>
      <c r="R1436" s="57"/>
      <c r="S1436" s="57"/>
      <c r="T1436" s="57"/>
      <c r="U1436" s="77"/>
      <c r="V1436" s="24"/>
      <c r="Y1436" s="24"/>
      <c r="Z1436" s="24"/>
      <c r="AA1436" s="24"/>
      <c r="AB1436" s="24"/>
      <c r="AC1436" s="24"/>
    </row>
    <row r="1437" spans="1:29" s="169" customFormat="1">
      <c r="A1437" s="24"/>
      <c r="B1437" s="24"/>
      <c r="C1437" s="57"/>
      <c r="D1437" s="57"/>
      <c r="E1437" s="57"/>
      <c r="F1437" s="57"/>
      <c r="G1437" s="57"/>
      <c r="H1437" s="57"/>
      <c r="I1437" s="57"/>
      <c r="J1437" s="57"/>
      <c r="K1437" s="57"/>
      <c r="L1437" s="57"/>
      <c r="M1437" s="57"/>
      <c r="N1437" s="57"/>
      <c r="O1437" s="57"/>
      <c r="P1437" s="57"/>
      <c r="Q1437" s="57"/>
      <c r="R1437" s="57"/>
      <c r="S1437" s="57"/>
      <c r="T1437" s="57"/>
      <c r="U1437" s="77"/>
      <c r="V1437" s="24"/>
      <c r="Y1437" s="24"/>
      <c r="Z1437" s="24"/>
      <c r="AA1437" s="24"/>
      <c r="AB1437" s="24"/>
      <c r="AC1437" s="24"/>
    </row>
    <row r="1438" spans="1:29" s="169" customFormat="1">
      <c r="A1438" s="24"/>
      <c r="B1438" s="24"/>
      <c r="C1438" s="57"/>
      <c r="D1438" s="57"/>
      <c r="E1438" s="57"/>
      <c r="F1438" s="57"/>
      <c r="G1438" s="57"/>
      <c r="H1438" s="57"/>
      <c r="I1438" s="57"/>
      <c r="J1438" s="57"/>
      <c r="K1438" s="57"/>
      <c r="L1438" s="57"/>
      <c r="M1438" s="57"/>
      <c r="N1438" s="57"/>
      <c r="O1438" s="57"/>
      <c r="P1438" s="57"/>
      <c r="Q1438" s="57"/>
      <c r="R1438" s="57"/>
      <c r="S1438" s="57"/>
      <c r="T1438" s="57"/>
      <c r="U1438" s="77"/>
      <c r="V1438" s="24"/>
      <c r="Y1438" s="24"/>
      <c r="Z1438" s="24"/>
      <c r="AA1438" s="24"/>
      <c r="AB1438" s="24"/>
      <c r="AC1438" s="24"/>
    </row>
    <row r="1439" spans="1:29" s="169" customFormat="1">
      <c r="A1439" s="24"/>
      <c r="B1439" s="24"/>
      <c r="C1439" s="57"/>
      <c r="D1439" s="57"/>
      <c r="E1439" s="57"/>
      <c r="F1439" s="57"/>
      <c r="G1439" s="57"/>
      <c r="H1439" s="57"/>
      <c r="I1439" s="57"/>
      <c r="J1439" s="57"/>
      <c r="K1439" s="57"/>
      <c r="L1439" s="57"/>
      <c r="M1439" s="57"/>
      <c r="N1439" s="57"/>
      <c r="O1439" s="57"/>
      <c r="P1439" s="57"/>
      <c r="Q1439" s="57"/>
      <c r="R1439" s="57"/>
      <c r="S1439" s="57"/>
      <c r="T1439" s="57"/>
      <c r="U1439" s="77"/>
      <c r="V1439" s="24"/>
      <c r="Y1439" s="24"/>
      <c r="Z1439" s="24"/>
      <c r="AA1439" s="24"/>
      <c r="AB1439" s="24"/>
      <c r="AC1439" s="24"/>
    </row>
    <row r="1440" spans="1:29" s="169" customFormat="1">
      <c r="A1440" s="24"/>
      <c r="B1440" s="24"/>
      <c r="C1440" s="57"/>
      <c r="D1440" s="57"/>
      <c r="E1440" s="57"/>
      <c r="F1440" s="57"/>
      <c r="G1440" s="57"/>
      <c r="H1440" s="57"/>
      <c r="I1440" s="57"/>
      <c r="J1440" s="57"/>
      <c r="K1440" s="57"/>
      <c r="L1440" s="57"/>
      <c r="M1440" s="57"/>
      <c r="N1440" s="57"/>
      <c r="O1440" s="57"/>
      <c r="P1440" s="57"/>
      <c r="Q1440" s="57"/>
      <c r="R1440" s="57"/>
      <c r="S1440" s="57"/>
      <c r="T1440" s="57"/>
      <c r="U1440" s="77"/>
      <c r="V1440" s="24"/>
      <c r="Y1440" s="24"/>
      <c r="Z1440" s="24"/>
      <c r="AA1440" s="24"/>
      <c r="AB1440" s="24"/>
      <c r="AC1440" s="24"/>
    </row>
    <row r="1441" spans="1:29" s="169" customFormat="1">
      <c r="A1441" s="24"/>
      <c r="B1441" s="24"/>
      <c r="C1441" s="57"/>
      <c r="D1441" s="57"/>
      <c r="E1441" s="57"/>
      <c r="F1441" s="57"/>
      <c r="G1441" s="57"/>
      <c r="H1441" s="57"/>
      <c r="I1441" s="57"/>
      <c r="J1441" s="57"/>
      <c r="K1441" s="57"/>
      <c r="L1441" s="57"/>
      <c r="M1441" s="57"/>
      <c r="N1441" s="57"/>
      <c r="O1441" s="57"/>
      <c r="P1441" s="57"/>
      <c r="Q1441" s="57"/>
      <c r="R1441" s="57"/>
      <c r="S1441" s="57"/>
      <c r="T1441" s="57"/>
      <c r="U1441" s="77"/>
      <c r="V1441" s="24"/>
      <c r="Y1441" s="24"/>
      <c r="Z1441" s="24"/>
      <c r="AA1441" s="24"/>
      <c r="AB1441" s="24"/>
      <c r="AC1441" s="24"/>
    </row>
    <row r="1442" spans="1:29" s="169" customFormat="1">
      <c r="A1442" s="24"/>
      <c r="B1442" s="24"/>
      <c r="C1442" s="57"/>
      <c r="D1442" s="57"/>
      <c r="E1442" s="57"/>
      <c r="F1442" s="57"/>
      <c r="G1442" s="57"/>
      <c r="H1442" s="57"/>
      <c r="I1442" s="57"/>
      <c r="J1442" s="57"/>
      <c r="K1442" s="57"/>
      <c r="L1442" s="57"/>
      <c r="M1442" s="57"/>
      <c r="N1442" s="57"/>
      <c r="O1442" s="57"/>
      <c r="P1442" s="57"/>
      <c r="Q1442" s="57"/>
      <c r="R1442" s="57"/>
      <c r="S1442" s="57"/>
      <c r="T1442" s="57"/>
      <c r="U1442" s="77"/>
      <c r="V1442" s="24"/>
      <c r="Y1442" s="24"/>
      <c r="Z1442" s="24"/>
      <c r="AA1442" s="24"/>
      <c r="AB1442" s="24"/>
      <c r="AC1442" s="24"/>
    </row>
    <row r="1443" spans="1:29" s="169" customFormat="1">
      <c r="A1443" s="24"/>
      <c r="B1443" s="24"/>
      <c r="C1443" s="57"/>
      <c r="D1443" s="57"/>
      <c r="E1443" s="57"/>
      <c r="F1443" s="57"/>
      <c r="G1443" s="57"/>
      <c r="H1443" s="57"/>
      <c r="I1443" s="57"/>
      <c r="J1443" s="57"/>
      <c r="K1443" s="57"/>
      <c r="L1443" s="57"/>
      <c r="M1443" s="57"/>
      <c r="N1443" s="57"/>
      <c r="O1443" s="57"/>
      <c r="P1443" s="57"/>
      <c r="Q1443" s="57"/>
      <c r="R1443" s="57"/>
      <c r="S1443" s="57"/>
      <c r="T1443" s="57"/>
      <c r="U1443" s="77"/>
      <c r="V1443" s="24"/>
      <c r="Y1443" s="24"/>
      <c r="Z1443" s="24"/>
      <c r="AA1443" s="24"/>
      <c r="AB1443" s="24"/>
      <c r="AC1443" s="24"/>
    </row>
    <row r="1444" spans="1:29" s="169" customFormat="1">
      <c r="A1444" s="24"/>
      <c r="B1444" s="24"/>
      <c r="C1444" s="57"/>
      <c r="D1444" s="57"/>
      <c r="E1444" s="57"/>
      <c r="F1444" s="57"/>
      <c r="G1444" s="57"/>
      <c r="H1444" s="57"/>
      <c r="I1444" s="57"/>
      <c r="J1444" s="57"/>
      <c r="K1444" s="57"/>
      <c r="L1444" s="57"/>
      <c r="M1444" s="57"/>
      <c r="N1444" s="57"/>
      <c r="O1444" s="57"/>
      <c r="P1444" s="57"/>
      <c r="Q1444" s="57"/>
      <c r="R1444" s="57"/>
      <c r="S1444" s="57"/>
      <c r="T1444" s="57"/>
      <c r="U1444" s="77"/>
      <c r="V1444" s="24"/>
      <c r="Y1444" s="24"/>
      <c r="Z1444" s="24"/>
      <c r="AA1444" s="24"/>
      <c r="AB1444" s="24"/>
      <c r="AC1444" s="24"/>
    </row>
    <row r="1445" spans="1:29" s="169" customFormat="1">
      <c r="A1445" s="24"/>
      <c r="B1445" s="24"/>
      <c r="C1445" s="57"/>
      <c r="D1445" s="57"/>
      <c r="E1445" s="57"/>
      <c r="F1445" s="57"/>
      <c r="G1445" s="57"/>
      <c r="H1445" s="57"/>
      <c r="I1445" s="57"/>
      <c r="J1445" s="57"/>
      <c r="K1445" s="57"/>
      <c r="L1445" s="57"/>
      <c r="M1445" s="57"/>
      <c r="N1445" s="57"/>
      <c r="O1445" s="57"/>
      <c r="P1445" s="57"/>
      <c r="Q1445" s="57"/>
      <c r="R1445" s="57"/>
      <c r="S1445" s="57"/>
      <c r="T1445" s="57"/>
      <c r="U1445" s="77"/>
      <c r="V1445" s="24"/>
      <c r="Y1445" s="24"/>
      <c r="Z1445" s="24"/>
      <c r="AA1445" s="24"/>
      <c r="AB1445" s="24"/>
      <c r="AC1445" s="24"/>
    </row>
    <row r="1446" spans="1:29" s="169" customFormat="1">
      <c r="A1446" s="24"/>
      <c r="B1446" s="24"/>
      <c r="C1446" s="57"/>
      <c r="D1446" s="57"/>
      <c r="E1446" s="57"/>
      <c r="F1446" s="57"/>
      <c r="G1446" s="57"/>
      <c r="H1446" s="57"/>
      <c r="I1446" s="57"/>
      <c r="J1446" s="57"/>
      <c r="K1446" s="57"/>
      <c r="L1446" s="57"/>
      <c r="M1446" s="57"/>
      <c r="N1446" s="57"/>
      <c r="O1446" s="57"/>
      <c r="P1446" s="57"/>
      <c r="Q1446" s="57"/>
      <c r="R1446" s="57"/>
      <c r="S1446" s="57"/>
      <c r="T1446" s="57"/>
      <c r="U1446" s="77"/>
      <c r="V1446" s="24"/>
      <c r="Y1446" s="24"/>
      <c r="Z1446" s="24"/>
      <c r="AA1446" s="24"/>
      <c r="AB1446" s="24"/>
      <c r="AC1446" s="24"/>
    </row>
    <row r="1447" spans="1:29" s="169" customFormat="1">
      <c r="A1447" s="24"/>
      <c r="B1447" s="24"/>
      <c r="C1447" s="57"/>
      <c r="D1447" s="57"/>
      <c r="E1447" s="57"/>
      <c r="F1447" s="57"/>
      <c r="G1447" s="57"/>
      <c r="H1447" s="57"/>
      <c r="I1447" s="57"/>
      <c r="J1447" s="57"/>
      <c r="K1447" s="57"/>
      <c r="L1447" s="57"/>
      <c r="M1447" s="57"/>
      <c r="N1447" s="57"/>
      <c r="O1447" s="57"/>
      <c r="P1447" s="57"/>
      <c r="Q1447" s="57"/>
      <c r="R1447" s="57"/>
      <c r="S1447" s="57"/>
      <c r="T1447" s="57"/>
      <c r="U1447" s="77"/>
      <c r="V1447" s="24"/>
      <c r="Y1447" s="24"/>
      <c r="Z1447" s="24"/>
      <c r="AA1447" s="24"/>
      <c r="AB1447" s="24"/>
      <c r="AC1447" s="24"/>
    </row>
    <row r="1448" spans="1:29" s="169" customFormat="1">
      <c r="A1448" s="24"/>
      <c r="B1448" s="24"/>
      <c r="C1448" s="57"/>
      <c r="D1448" s="57"/>
      <c r="E1448" s="57"/>
      <c r="F1448" s="57"/>
      <c r="G1448" s="57"/>
      <c r="H1448" s="57"/>
      <c r="I1448" s="57"/>
      <c r="J1448" s="57"/>
      <c r="K1448" s="57"/>
      <c r="L1448" s="57"/>
      <c r="M1448" s="57"/>
      <c r="N1448" s="57"/>
      <c r="O1448" s="57"/>
      <c r="P1448" s="57"/>
      <c r="Q1448" s="57"/>
      <c r="R1448" s="57"/>
      <c r="S1448" s="57"/>
      <c r="T1448" s="57"/>
      <c r="U1448" s="77"/>
      <c r="V1448" s="24"/>
      <c r="Y1448" s="24"/>
      <c r="Z1448" s="24"/>
      <c r="AA1448" s="24"/>
      <c r="AB1448" s="24"/>
      <c r="AC1448" s="24"/>
    </row>
    <row r="1449" spans="1:29" s="169" customFormat="1">
      <c r="A1449" s="24"/>
      <c r="B1449" s="24"/>
      <c r="C1449" s="57"/>
      <c r="D1449" s="57"/>
      <c r="E1449" s="57"/>
      <c r="F1449" s="57"/>
      <c r="G1449" s="57"/>
      <c r="H1449" s="57"/>
      <c r="I1449" s="57"/>
      <c r="J1449" s="57"/>
      <c r="K1449" s="57"/>
      <c r="L1449" s="57"/>
      <c r="M1449" s="57"/>
      <c r="N1449" s="57"/>
      <c r="O1449" s="57"/>
      <c r="P1449" s="57"/>
      <c r="Q1449" s="57"/>
      <c r="R1449" s="57"/>
      <c r="S1449" s="57"/>
      <c r="T1449" s="57"/>
      <c r="U1449" s="77"/>
      <c r="V1449" s="24"/>
      <c r="Y1449" s="24"/>
      <c r="Z1449" s="24"/>
      <c r="AA1449" s="24"/>
      <c r="AB1449" s="24"/>
      <c r="AC1449" s="24"/>
    </row>
    <row r="1450" spans="1:29" s="169" customFormat="1">
      <c r="A1450" s="24"/>
      <c r="B1450" s="24"/>
      <c r="C1450" s="57"/>
      <c r="D1450" s="57"/>
      <c r="E1450" s="57"/>
      <c r="F1450" s="57"/>
      <c r="G1450" s="57"/>
      <c r="H1450" s="57"/>
      <c r="I1450" s="57"/>
      <c r="J1450" s="57"/>
      <c r="K1450" s="57"/>
      <c r="L1450" s="57"/>
      <c r="M1450" s="57"/>
      <c r="N1450" s="57"/>
      <c r="O1450" s="57"/>
      <c r="P1450" s="57"/>
      <c r="Q1450" s="57"/>
      <c r="R1450" s="57"/>
      <c r="S1450" s="57"/>
      <c r="T1450" s="57"/>
      <c r="U1450" s="77"/>
      <c r="V1450" s="24"/>
      <c r="Y1450" s="24"/>
      <c r="Z1450" s="24"/>
      <c r="AA1450" s="24"/>
      <c r="AB1450" s="24"/>
      <c r="AC1450" s="24"/>
    </row>
    <row r="1451" spans="1:29" s="169" customFormat="1">
      <c r="A1451" s="24"/>
      <c r="B1451" s="24"/>
      <c r="C1451" s="57"/>
      <c r="D1451" s="57"/>
      <c r="E1451" s="57"/>
      <c r="F1451" s="57"/>
      <c r="G1451" s="57"/>
      <c r="H1451" s="57"/>
      <c r="I1451" s="57"/>
      <c r="J1451" s="57"/>
      <c r="K1451" s="57"/>
      <c r="L1451" s="57"/>
      <c r="M1451" s="57"/>
      <c r="N1451" s="57"/>
      <c r="O1451" s="57"/>
      <c r="P1451" s="57"/>
      <c r="Q1451" s="57"/>
      <c r="R1451" s="57"/>
      <c r="S1451" s="57"/>
      <c r="T1451" s="57"/>
      <c r="U1451" s="77"/>
      <c r="V1451" s="24"/>
      <c r="Y1451" s="24"/>
      <c r="Z1451" s="24"/>
      <c r="AA1451" s="24"/>
      <c r="AB1451" s="24"/>
      <c r="AC1451" s="24"/>
    </row>
    <row r="1452" spans="1:29" s="169" customFormat="1">
      <c r="A1452" s="24"/>
      <c r="B1452" s="24"/>
      <c r="C1452" s="57"/>
      <c r="D1452" s="57"/>
      <c r="E1452" s="57"/>
      <c r="F1452" s="57"/>
      <c r="G1452" s="57"/>
      <c r="H1452" s="57"/>
      <c r="I1452" s="57"/>
      <c r="J1452" s="57"/>
      <c r="K1452" s="57"/>
      <c r="L1452" s="57"/>
      <c r="M1452" s="57"/>
      <c r="N1452" s="57"/>
      <c r="O1452" s="57"/>
      <c r="P1452" s="57"/>
      <c r="Q1452" s="57"/>
      <c r="R1452" s="57"/>
      <c r="S1452" s="57"/>
      <c r="T1452" s="57"/>
      <c r="U1452" s="77"/>
      <c r="V1452" s="24"/>
      <c r="Y1452" s="24"/>
      <c r="Z1452" s="24"/>
      <c r="AA1452" s="24"/>
      <c r="AB1452" s="24"/>
      <c r="AC1452" s="24"/>
    </row>
    <row r="1453" spans="1:29" s="169" customFormat="1">
      <c r="A1453" s="24"/>
      <c r="B1453" s="24"/>
      <c r="C1453" s="57"/>
      <c r="D1453" s="57"/>
      <c r="E1453" s="57"/>
      <c r="F1453" s="57"/>
      <c r="G1453" s="57"/>
      <c r="H1453" s="57"/>
      <c r="I1453" s="57"/>
      <c r="J1453" s="57"/>
      <c r="K1453" s="57"/>
      <c r="L1453" s="57"/>
      <c r="M1453" s="57"/>
      <c r="N1453" s="57"/>
      <c r="O1453" s="57"/>
      <c r="P1453" s="57"/>
      <c r="Q1453" s="57"/>
      <c r="R1453" s="57"/>
      <c r="S1453" s="57"/>
      <c r="T1453" s="57"/>
      <c r="U1453" s="77"/>
      <c r="V1453" s="24"/>
      <c r="Y1453" s="24"/>
      <c r="Z1453" s="24"/>
      <c r="AA1453" s="24"/>
      <c r="AB1453" s="24"/>
      <c r="AC1453" s="24"/>
    </row>
    <row r="1454" spans="1:29" s="169" customFormat="1">
      <c r="A1454" s="24"/>
      <c r="B1454" s="24"/>
      <c r="C1454" s="57"/>
      <c r="D1454" s="57"/>
      <c r="E1454" s="57"/>
      <c r="F1454" s="57"/>
      <c r="G1454" s="57"/>
      <c r="H1454" s="57"/>
      <c r="I1454" s="57"/>
      <c r="J1454" s="57"/>
      <c r="K1454" s="57"/>
      <c r="L1454" s="57"/>
      <c r="M1454" s="57"/>
      <c r="N1454" s="57"/>
      <c r="O1454" s="57"/>
      <c r="P1454" s="57"/>
      <c r="Q1454" s="57"/>
      <c r="R1454" s="57"/>
      <c r="S1454" s="57"/>
      <c r="T1454" s="57"/>
      <c r="U1454" s="77"/>
      <c r="V1454" s="24"/>
      <c r="Y1454" s="24"/>
      <c r="Z1454" s="24"/>
      <c r="AA1454" s="24"/>
      <c r="AB1454" s="24"/>
      <c r="AC1454" s="24"/>
    </row>
    <row r="1455" spans="1:29" s="169" customFormat="1">
      <c r="A1455" s="24"/>
      <c r="B1455" s="24"/>
      <c r="C1455" s="57"/>
      <c r="D1455" s="57"/>
      <c r="E1455" s="57"/>
      <c r="F1455" s="57"/>
      <c r="G1455" s="57"/>
      <c r="H1455" s="57"/>
      <c r="I1455" s="57"/>
      <c r="J1455" s="57"/>
      <c r="K1455" s="57"/>
      <c r="L1455" s="57"/>
      <c r="M1455" s="57"/>
      <c r="N1455" s="57"/>
      <c r="O1455" s="57"/>
      <c r="P1455" s="57"/>
      <c r="Q1455" s="57"/>
      <c r="R1455" s="57"/>
      <c r="S1455" s="57"/>
      <c r="T1455" s="57"/>
      <c r="U1455" s="77"/>
      <c r="V1455" s="24"/>
      <c r="Y1455" s="24"/>
      <c r="Z1455" s="24"/>
      <c r="AA1455" s="24"/>
      <c r="AB1455" s="24"/>
      <c r="AC1455" s="24"/>
    </row>
    <row r="1456" spans="1:29" s="169" customFormat="1">
      <c r="A1456" s="24"/>
      <c r="B1456" s="24"/>
      <c r="C1456" s="57"/>
      <c r="D1456" s="57"/>
      <c r="E1456" s="57"/>
      <c r="F1456" s="57"/>
      <c r="G1456" s="57"/>
      <c r="H1456" s="57"/>
      <c r="I1456" s="57"/>
      <c r="J1456" s="57"/>
      <c r="K1456" s="57"/>
      <c r="L1456" s="57"/>
      <c r="M1456" s="57"/>
      <c r="N1456" s="57"/>
      <c r="O1456" s="57"/>
      <c r="P1456" s="57"/>
      <c r="Q1456" s="57"/>
      <c r="R1456" s="57"/>
      <c r="S1456" s="57"/>
      <c r="T1456" s="57"/>
      <c r="U1456" s="77"/>
      <c r="V1456" s="24"/>
      <c r="Y1456" s="24"/>
      <c r="Z1456" s="24"/>
      <c r="AA1456" s="24"/>
      <c r="AB1456" s="24"/>
      <c r="AC1456" s="24"/>
    </row>
    <row r="1457" spans="1:29" s="169" customFormat="1">
      <c r="A1457" s="24"/>
      <c r="B1457" s="24"/>
      <c r="C1457" s="57"/>
      <c r="D1457" s="57"/>
      <c r="E1457" s="57"/>
      <c r="F1457" s="57"/>
      <c r="G1457" s="57"/>
      <c r="H1457" s="57"/>
      <c r="I1457" s="57"/>
      <c r="J1457" s="57"/>
      <c r="K1457" s="57"/>
      <c r="L1457" s="57"/>
      <c r="M1457" s="57"/>
      <c r="N1457" s="57"/>
      <c r="O1457" s="57"/>
      <c r="P1457" s="57"/>
      <c r="Q1457" s="57"/>
      <c r="R1457" s="57"/>
      <c r="S1457" s="57"/>
      <c r="T1457" s="57"/>
      <c r="U1457" s="77"/>
      <c r="V1457" s="24"/>
      <c r="Y1457" s="24"/>
      <c r="Z1457" s="24"/>
      <c r="AA1457" s="24"/>
      <c r="AB1457" s="24"/>
      <c r="AC1457" s="24"/>
    </row>
    <row r="1458" spans="1:29" s="169" customFormat="1">
      <c r="A1458" s="24"/>
      <c r="B1458" s="24"/>
      <c r="C1458" s="57"/>
      <c r="D1458" s="57"/>
      <c r="E1458" s="57"/>
      <c r="F1458" s="57"/>
      <c r="G1458" s="57"/>
      <c r="H1458" s="57"/>
      <c r="I1458" s="57"/>
      <c r="J1458" s="57"/>
      <c r="K1458" s="57"/>
      <c r="L1458" s="57"/>
      <c r="M1458" s="57"/>
      <c r="N1458" s="57"/>
      <c r="O1458" s="57"/>
      <c r="P1458" s="57"/>
      <c r="Q1458" s="57"/>
      <c r="R1458" s="57"/>
      <c r="S1458" s="57"/>
      <c r="T1458" s="57"/>
      <c r="U1458" s="77"/>
      <c r="V1458" s="24"/>
      <c r="Y1458" s="24"/>
      <c r="Z1458" s="24"/>
      <c r="AA1458" s="24"/>
      <c r="AB1458" s="24"/>
      <c r="AC1458" s="24"/>
    </row>
    <row r="1459" spans="1:29" s="169" customFormat="1">
      <c r="A1459" s="24"/>
      <c r="B1459" s="24"/>
      <c r="C1459" s="57"/>
      <c r="D1459" s="57"/>
      <c r="E1459" s="57"/>
      <c r="F1459" s="57"/>
      <c r="G1459" s="57"/>
      <c r="H1459" s="57"/>
      <c r="I1459" s="57"/>
      <c r="J1459" s="57"/>
      <c r="K1459" s="57"/>
      <c r="L1459" s="57"/>
      <c r="M1459" s="57"/>
      <c r="N1459" s="57"/>
      <c r="O1459" s="57"/>
      <c r="P1459" s="57"/>
      <c r="Q1459" s="57"/>
      <c r="R1459" s="57"/>
      <c r="S1459" s="57"/>
      <c r="T1459" s="57"/>
      <c r="U1459" s="77"/>
      <c r="V1459" s="24"/>
      <c r="Y1459" s="24"/>
      <c r="Z1459" s="24"/>
      <c r="AA1459" s="24"/>
      <c r="AB1459" s="24"/>
      <c r="AC1459" s="24"/>
    </row>
    <row r="1460" spans="1:29" s="169" customFormat="1">
      <c r="A1460" s="24"/>
      <c r="B1460" s="24"/>
      <c r="C1460" s="57"/>
      <c r="D1460" s="57"/>
      <c r="E1460" s="57"/>
      <c r="F1460" s="57"/>
      <c r="G1460" s="57"/>
      <c r="H1460" s="57"/>
      <c r="I1460" s="57"/>
      <c r="J1460" s="57"/>
      <c r="K1460" s="57"/>
      <c r="L1460" s="57"/>
      <c r="M1460" s="57"/>
      <c r="N1460" s="57"/>
      <c r="O1460" s="57"/>
      <c r="P1460" s="57"/>
      <c r="Q1460" s="57"/>
      <c r="R1460" s="57"/>
      <c r="S1460" s="57"/>
      <c r="T1460" s="57"/>
      <c r="U1460" s="77"/>
      <c r="V1460" s="24"/>
      <c r="Y1460" s="24"/>
      <c r="Z1460" s="24"/>
      <c r="AA1460" s="24"/>
      <c r="AB1460" s="24"/>
      <c r="AC1460" s="24"/>
    </row>
    <row r="1461" spans="1:29" s="169" customFormat="1">
      <c r="A1461" s="24"/>
      <c r="B1461" s="24"/>
      <c r="C1461" s="57"/>
      <c r="D1461" s="57"/>
      <c r="E1461" s="57"/>
      <c r="F1461" s="57"/>
      <c r="G1461" s="57"/>
      <c r="H1461" s="57"/>
      <c r="I1461" s="57"/>
      <c r="J1461" s="57"/>
      <c r="K1461" s="57"/>
      <c r="L1461" s="57"/>
      <c r="M1461" s="57"/>
      <c r="N1461" s="57"/>
      <c r="O1461" s="57"/>
      <c r="P1461" s="57"/>
      <c r="Q1461" s="57"/>
      <c r="R1461" s="57"/>
      <c r="S1461" s="57"/>
      <c r="T1461" s="57"/>
      <c r="U1461" s="77"/>
      <c r="V1461" s="24"/>
      <c r="Y1461" s="24"/>
      <c r="Z1461" s="24"/>
      <c r="AA1461" s="24"/>
      <c r="AB1461" s="24"/>
      <c r="AC1461" s="24"/>
    </row>
    <row r="1462" spans="1:29" s="169" customFormat="1">
      <c r="A1462" s="24"/>
      <c r="B1462" s="24"/>
      <c r="C1462" s="57"/>
      <c r="D1462" s="57"/>
      <c r="E1462" s="57"/>
      <c r="F1462" s="57"/>
      <c r="G1462" s="57"/>
      <c r="H1462" s="57"/>
      <c r="I1462" s="57"/>
      <c r="J1462" s="57"/>
      <c r="K1462" s="57"/>
      <c r="L1462" s="57"/>
      <c r="M1462" s="57"/>
      <c r="N1462" s="57"/>
      <c r="O1462" s="57"/>
      <c r="P1462" s="57"/>
      <c r="Q1462" s="57"/>
      <c r="R1462" s="57"/>
      <c r="S1462" s="57"/>
      <c r="T1462" s="57"/>
      <c r="U1462" s="77"/>
      <c r="V1462" s="24"/>
      <c r="Y1462" s="24"/>
      <c r="Z1462" s="24"/>
      <c r="AA1462" s="24"/>
      <c r="AB1462" s="24"/>
      <c r="AC1462" s="24"/>
    </row>
    <row r="1463" spans="1:29" s="169" customFormat="1">
      <c r="A1463" s="24"/>
      <c r="B1463" s="24"/>
      <c r="C1463" s="57"/>
      <c r="D1463" s="57"/>
      <c r="E1463" s="57"/>
      <c r="F1463" s="57"/>
      <c r="G1463" s="57"/>
      <c r="H1463" s="57"/>
      <c r="I1463" s="57"/>
      <c r="J1463" s="57"/>
      <c r="K1463" s="57"/>
      <c r="L1463" s="57"/>
      <c r="M1463" s="57"/>
      <c r="N1463" s="57"/>
      <c r="O1463" s="57"/>
      <c r="P1463" s="57"/>
      <c r="Q1463" s="57"/>
      <c r="R1463" s="57"/>
      <c r="S1463" s="57"/>
      <c r="T1463" s="57"/>
      <c r="U1463" s="77"/>
      <c r="V1463" s="24"/>
      <c r="Y1463" s="24"/>
      <c r="Z1463" s="24"/>
      <c r="AA1463" s="24"/>
      <c r="AB1463" s="24"/>
      <c r="AC1463" s="24"/>
    </row>
    <row r="1464" spans="1:29" s="169" customFormat="1">
      <c r="A1464" s="24"/>
      <c r="B1464" s="24"/>
      <c r="C1464" s="57"/>
      <c r="D1464" s="57"/>
      <c r="E1464" s="57"/>
      <c r="F1464" s="57"/>
      <c r="G1464" s="57"/>
      <c r="H1464" s="57"/>
      <c r="I1464" s="57"/>
      <c r="J1464" s="57"/>
      <c r="K1464" s="57"/>
      <c r="L1464" s="57"/>
      <c r="M1464" s="57"/>
      <c r="N1464" s="57"/>
      <c r="O1464" s="57"/>
      <c r="P1464" s="57"/>
      <c r="Q1464" s="57"/>
      <c r="R1464" s="57"/>
      <c r="S1464" s="57"/>
      <c r="T1464" s="57"/>
      <c r="U1464" s="77"/>
      <c r="V1464" s="24"/>
      <c r="Y1464" s="24"/>
      <c r="Z1464" s="24"/>
      <c r="AA1464" s="24"/>
      <c r="AB1464" s="24"/>
      <c r="AC1464" s="24"/>
    </row>
    <row r="1465" spans="1:29" s="169" customFormat="1">
      <c r="A1465" s="24"/>
      <c r="B1465" s="24"/>
      <c r="C1465" s="57"/>
      <c r="D1465" s="57"/>
      <c r="E1465" s="57"/>
      <c r="F1465" s="57"/>
      <c r="G1465" s="57"/>
      <c r="H1465" s="57"/>
      <c r="I1465" s="57"/>
      <c r="J1465" s="57"/>
      <c r="K1465" s="57"/>
      <c r="L1465" s="57"/>
      <c r="M1465" s="57"/>
      <c r="N1465" s="57"/>
      <c r="O1465" s="57"/>
      <c r="P1465" s="57"/>
      <c r="Q1465" s="57"/>
      <c r="R1465" s="57"/>
      <c r="S1465" s="57"/>
      <c r="T1465" s="57"/>
      <c r="U1465" s="77"/>
      <c r="V1465" s="24"/>
      <c r="Y1465" s="24"/>
      <c r="Z1465" s="24"/>
      <c r="AA1465" s="24"/>
      <c r="AB1465" s="24"/>
      <c r="AC1465" s="24"/>
    </row>
    <row r="1466" spans="1:29" s="169" customFormat="1">
      <c r="A1466" s="24"/>
      <c r="B1466" s="24"/>
      <c r="C1466" s="57"/>
      <c r="D1466" s="57"/>
      <c r="E1466" s="57"/>
      <c r="F1466" s="57"/>
      <c r="G1466" s="57"/>
      <c r="H1466" s="57"/>
      <c r="I1466" s="57"/>
      <c r="J1466" s="57"/>
      <c r="K1466" s="57"/>
      <c r="L1466" s="57"/>
      <c r="M1466" s="57"/>
      <c r="N1466" s="57"/>
      <c r="O1466" s="57"/>
      <c r="P1466" s="57"/>
      <c r="Q1466" s="57"/>
      <c r="R1466" s="57"/>
      <c r="S1466" s="57"/>
      <c r="T1466" s="57"/>
      <c r="U1466" s="77"/>
      <c r="V1466" s="24"/>
      <c r="Y1466" s="24"/>
      <c r="Z1466" s="24"/>
      <c r="AA1466" s="24"/>
      <c r="AB1466" s="24"/>
      <c r="AC1466" s="24"/>
    </row>
    <row r="1467" spans="1:29" s="169" customFormat="1">
      <c r="A1467" s="24"/>
      <c r="B1467" s="24"/>
      <c r="C1467" s="57"/>
      <c r="D1467" s="57"/>
      <c r="E1467" s="57"/>
      <c r="F1467" s="57"/>
      <c r="G1467" s="57"/>
      <c r="H1467" s="57"/>
      <c r="I1467" s="57"/>
      <c r="J1467" s="57"/>
      <c r="K1467" s="57"/>
      <c r="L1467" s="57"/>
      <c r="M1467" s="57"/>
      <c r="N1467" s="57"/>
      <c r="O1467" s="57"/>
      <c r="P1467" s="57"/>
      <c r="Q1467" s="57"/>
      <c r="R1467" s="57"/>
      <c r="S1467" s="57"/>
      <c r="T1467" s="57"/>
      <c r="U1467" s="77"/>
      <c r="V1467" s="24"/>
      <c r="Y1467" s="24"/>
      <c r="Z1467" s="24"/>
      <c r="AA1467" s="24"/>
      <c r="AB1467" s="24"/>
      <c r="AC1467" s="24"/>
    </row>
    <row r="1468" spans="1:29" s="169" customFormat="1">
      <c r="A1468" s="24"/>
      <c r="B1468" s="24"/>
      <c r="C1468" s="57"/>
      <c r="D1468" s="57"/>
      <c r="E1468" s="57"/>
      <c r="F1468" s="57"/>
      <c r="G1468" s="57"/>
      <c r="H1468" s="57"/>
      <c r="I1468" s="57"/>
      <c r="J1468" s="57"/>
      <c r="K1468" s="57"/>
      <c r="L1468" s="57"/>
      <c r="M1468" s="57"/>
      <c r="N1468" s="57"/>
      <c r="O1468" s="57"/>
      <c r="P1468" s="57"/>
      <c r="Q1468" s="57"/>
      <c r="R1468" s="57"/>
      <c r="S1468" s="57"/>
      <c r="T1468" s="57"/>
      <c r="U1468" s="77"/>
      <c r="V1468" s="24"/>
      <c r="Y1468" s="24"/>
      <c r="Z1468" s="24"/>
      <c r="AA1468" s="24"/>
      <c r="AB1468" s="24"/>
      <c r="AC1468" s="24"/>
    </row>
    <row r="1469" spans="1:29" s="169" customFormat="1">
      <c r="A1469" s="24"/>
      <c r="B1469" s="24"/>
      <c r="C1469" s="57"/>
      <c r="D1469" s="57"/>
      <c r="E1469" s="57"/>
      <c r="F1469" s="57"/>
      <c r="G1469" s="57"/>
      <c r="H1469" s="57"/>
      <c r="I1469" s="57"/>
      <c r="J1469" s="57"/>
      <c r="K1469" s="57"/>
      <c r="L1469" s="57"/>
      <c r="M1469" s="57"/>
      <c r="N1469" s="57"/>
      <c r="O1469" s="57"/>
      <c r="P1469" s="57"/>
      <c r="Q1469" s="57"/>
      <c r="R1469" s="57"/>
      <c r="S1469" s="57"/>
      <c r="T1469" s="57"/>
      <c r="U1469" s="77"/>
      <c r="V1469" s="24"/>
      <c r="Y1469" s="24"/>
      <c r="Z1469" s="24"/>
      <c r="AA1469" s="24"/>
      <c r="AB1469" s="24"/>
      <c r="AC1469" s="24"/>
    </row>
    <row r="1470" spans="1:29" s="169" customFormat="1">
      <c r="A1470" s="24"/>
      <c r="B1470" s="24"/>
      <c r="C1470" s="57"/>
      <c r="D1470" s="57"/>
      <c r="E1470" s="57"/>
      <c r="F1470" s="57"/>
      <c r="G1470" s="57"/>
      <c r="H1470" s="57"/>
      <c r="I1470" s="57"/>
      <c r="J1470" s="57"/>
      <c r="K1470" s="57"/>
      <c r="L1470" s="57"/>
      <c r="M1470" s="57"/>
      <c r="N1470" s="57"/>
      <c r="O1470" s="57"/>
      <c r="P1470" s="57"/>
      <c r="Q1470" s="57"/>
      <c r="R1470" s="57"/>
      <c r="S1470" s="57"/>
      <c r="T1470" s="57"/>
      <c r="U1470" s="77"/>
      <c r="V1470" s="24"/>
      <c r="Y1470" s="24"/>
      <c r="Z1470" s="24"/>
      <c r="AA1470" s="24"/>
      <c r="AB1470" s="24"/>
      <c r="AC1470" s="24"/>
    </row>
    <row r="1471" spans="1:29" s="169" customFormat="1">
      <c r="A1471" s="24"/>
      <c r="B1471" s="24"/>
      <c r="C1471" s="57"/>
      <c r="D1471" s="57"/>
      <c r="E1471" s="57"/>
      <c r="F1471" s="57"/>
      <c r="G1471" s="57"/>
      <c r="H1471" s="57"/>
      <c r="I1471" s="57"/>
      <c r="J1471" s="57"/>
      <c r="K1471" s="57"/>
      <c r="L1471" s="57"/>
      <c r="M1471" s="57"/>
      <c r="N1471" s="57"/>
      <c r="O1471" s="57"/>
      <c r="P1471" s="57"/>
      <c r="Q1471" s="57"/>
      <c r="R1471" s="57"/>
      <c r="S1471" s="57"/>
      <c r="T1471" s="57"/>
      <c r="U1471" s="77"/>
      <c r="V1471" s="24"/>
      <c r="Y1471" s="24"/>
      <c r="Z1471" s="24"/>
      <c r="AA1471" s="24"/>
      <c r="AB1471" s="24"/>
      <c r="AC1471" s="24"/>
    </row>
    <row r="1472" spans="1:29" s="169" customFormat="1">
      <c r="A1472" s="24"/>
      <c r="B1472" s="24"/>
      <c r="C1472" s="57"/>
      <c r="D1472" s="57"/>
      <c r="E1472" s="57"/>
      <c r="F1472" s="57"/>
      <c r="G1472" s="57"/>
      <c r="H1472" s="57"/>
      <c r="I1472" s="57"/>
      <c r="J1472" s="57"/>
      <c r="K1472" s="57"/>
      <c r="L1472" s="57"/>
      <c r="M1472" s="57"/>
      <c r="N1472" s="57"/>
      <c r="O1472" s="57"/>
      <c r="P1472" s="57"/>
      <c r="Q1472" s="57"/>
      <c r="R1472" s="57"/>
      <c r="S1472" s="57"/>
      <c r="T1472" s="57"/>
      <c r="U1472" s="77"/>
      <c r="V1472" s="24"/>
      <c r="Y1472" s="24"/>
      <c r="Z1472" s="24"/>
      <c r="AA1472" s="24"/>
      <c r="AB1472" s="24"/>
      <c r="AC1472" s="24"/>
    </row>
    <row r="1473" spans="1:29" s="169" customFormat="1">
      <c r="A1473" s="24"/>
      <c r="B1473" s="24"/>
      <c r="C1473" s="57"/>
      <c r="D1473" s="57"/>
      <c r="E1473" s="57"/>
      <c r="F1473" s="57"/>
      <c r="G1473" s="57"/>
      <c r="H1473" s="57"/>
      <c r="I1473" s="57"/>
      <c r="J1473" s="57"/>
      <c r="K1473" s="57"/>
      <c r="L1473" s="57"/>
      <c r="M1473" s="57"/>
      <c r="N1473" s="57"/>
      <c r="O1473" s="57"/>
      <c r="P1473" s="57"/>
      <c r="Q1473" s="57"/>
      <c r="R1473" s="57"/>
      <c r="S1473" s="57"/>
      <c r="T1473" s="57"/>
      <c r="U1473" s="77"/>
      <c r="V1473" s="24"/>
      <c r="Y1473" s="24"/>
      <c r="Z1473" s="24"/>
      <c r="AA1473" s="24"/>
      <c r="AB1473" s="24"/>
      <c r="AC1473" s="24"/>
    </row>
    <row r="1474" spans="1:29" s="169" customFormat="1">
      <c r="A1474" s="24"/>
      <c r="B1474" s="24"/>
      <c r="C1474" s="57"/>
      <c r="D1474" s="57"/>
      <c r="E1474" s="57"/>
      <c r="F1474" s="57"/>
      <c r="G1474" s="57"/>
      <c r="H1474" s="57"/>
      <c r="I1474" s="57"/>
      <c r="J1474" s="57"/>
      <c r="K1474" s="57"/>
      <c r="L1474" s="57"/>
      <c r="M1474" s="57"/>
      <c r="N1474" s="57"/>
      <c r="O1474" s="57"/>
      <c r="P1474" s="57"/>
      <c r="Q1474" s="57"/>
      <c r="R1474" s="57"/>
      <c r="S1474" s="57"/>
      <c r="T1474" s="57"/>
      <c r="U1474" s="77"/>
      <c r="V1474" s="24"/>
      <c r="Y1474" s="24"/>
      <c r="Z1474" s="24"/>
      <c r="AA1474" s="24"/>
      <c r="AB1474" s="24"/>
      <c r="AC1474" s="24"/>
    </row>
    <row r="1475" spans="1:29" s="169" customFormat="1">
      <c r="A1475" s="24"/>
      <c r="B1475" s="24"/>
      <c r="C1475" s="57"/>
      <c r="D1475" s="57"/>
      <c r="E1475" s="57"/>
      <c r="F1475" s="57"/>
      <c r="G1475" s="57"/>
      <c r="H1475" s="57"/>
      <c r="I1475" s="57"/>
      <c r="J1475" s="57"/>
      <c r="K1475" s="57"/>
      <c r="L1475" s="57"/>
      <c r="M1475" s="57"/>
      <c r="N1475" s="57"/>
      <c r="O1475" s="57"/>
      <c r="P1475" s="57"/>
      <c r="Q1475" s="57"/>
      <c r="R1475" s="57"/>
      <c r="S1475" s="57"/>
      <c r="T1475" s="57"/>
      <c r="U1475" s="77"/>
      <c r="V1475" s="24"/>
      <c r="Y1475" s="24"/>
      <c r="Z1475" s="24"/>
      <c r="AA1475" s="24"/>
      <c r="AB1475" s="24"/>
      <c r="AC1475" s="24"/>
    </row>
    <row r="1476" spans="1:29" s="169" customFormat="1">
      <c r="A1476" s="24"/>
      <c r="B1476" s="24"/>
      <c r="C1476" s="57"/>
      <c r="D1476" s="57"/>
      <c r="E1476" s="57"/>
      <c r="F1476" s="57"/>
      <c r="G1476" s="57"/>
      <c r="H1476" s="57"/>
      <c r="I1476" s="57"/>
      <c r="J1476" s="57"/>
      <c r="K1476" s="57"/>
      <c r="L1476" s="57"/>
      <c r="M1476" s="57"/>
      <c r="N1476" s="57"/>
      <c r="O1476" s="57"/>
      <c r="P1476" s="57"/>
      <c r="Q1476" s="57"/>
      <c r="R1476" s="57"/>
      <c r="S1476" s="57"/>
      <c r="T1476" s="57"/>
      <c r="U1476" s="77"/>
      <c r="V1476" s="24"/>
      <c r="Y1476" s="24"/>
      <c r="Z1476" s="24"/>
      <c r="AA1476" s="24"/>
      <c r="AB1476" s="24"/>
      <c r="AC1476" s="24"/>
    </row>
    <row r="1477" spans="1:29" s="169" customFormat="1">
      <c r="A1477" s="24"/>
      <c r="B1477" s="24"/>
      <c r="C1477" s="57"/>
      <c r="D1477" s="57"/>
      <c r="E1477" s="57"/>
      <c r="F1477" s="57"/>
      <c r="G1477" s="57"/>
      <c r="H1477" s="57"/>
      <c r="I1477" s="57"/>
      <c r="J1477" s="57"/>
      <c r="K1477" s="57"/>
      <c r="L1477" s="57"/>
      <c r="M1477" s="57"/>
      <c r="N1477" s="57"/>
      <c r="O1477" s="57"/>
      <c r="P1477" s="57"/>
      <c r="Q1477" s="57"/>
      <c r="R1477" s="57"/>
      <c r="S1477" s="57"/>
      <c r="T1477" s="57"/>
      <c r="U1477" s="77"/>
      <c r="V1477" s="24"/>
      <c r="Y1477" s="24"/>
      <c r="Z1477" s="24"/>
      <c r="AA1477" s="24"/>
      <c r="AB1477" s="24"/>
      <c r="AC1477" s="24"/>
    </row>
    <row r="1478" spans="1:29" s="169" customFormat="1">
      <c r="A1478" s="24"/>
      <c r="B1478" s="24"/>
      <c r="C1478" s="57"/>
      <c r="D1478" s="57"/>
      <c r="E1478" s="57"/>
      <c r="F1478" s="57"/>
      <c r="G1478" s="57"/>
      <c r="H1478" s="57"/>
      <c r="I1478" s="57"/>
      <c r="J1478" s="57"/>
      <c r="K1478" s="57"/>
      <c r="L1478" s="57"/>
      <c r="M1478" s="57"/>
      <c r="N1478" s="57"/>
      <c r="O1478" s="57"/>
      <c r="P1478" s="57"/>
      <c r="Q1478" s="57"/>
      <c r="R1478" s="57"/>
      <c r="S1478" s="57"/>
      <c r="T1478" s="57"/>
      <c r="U1478" s="77"/>
      <c r="V1478" s="24"/>
      <c r="Y1478" s="24"/>
      <c r="Z1478" s="24"/>
      <c r="AA1478" s="24"/>
      <c r="AB1478" s="24"/>
      <c r="AC1478" s="24"/>
    </row>
    <row r="1479" spans="1:29" s="169" customFormat="1">
      <c r="A1479" s="24"/>
      <c r="B1479" s="24"/>
      <c r="C1479" s="57"/>
      <c r="D1479" s="57"/>
      <c r="E1479" s="57"/>
      <c r="F1479" s="57"/>
      <c r="G1479" s="57"/>
      <c r="H1479" s="57"/>
      <c r="I1479" s="57"/>
      <c r="J1479" s="57"/>
      <c r="K1479" s="57"/>
      <c r="L1479" s="57"/>
      <c r="M1479" s="57"/>
      <c r="N1479" s="57"/>
      <c r="O1479" s="57"/>
      <c r="P1479" s="57"/>
      <c r="Q1479" s="57"/>
      <c r="R1479" s="57"/>
      <c r="S1479" s="57"/>
      <c r="T1479" s="57"/>
      <c r="U1479" s="77"/>
      <c r="V1479" s="24"/>
      <c r="Y1479" s="24"/>
      <c r="Z1479" s="24"/>
      <c r="AA1479" s="24"/>
      <c r="AB1479" s="24"/>
      <c r="AC1479" s="24"/>
    </row>
    <row r="1480" spans="1:29" s="169" customFormat="1">
      <c r="A1480" s="24"/>
      <c r="B1480" s="24"/>
      <c r="C1480" s="57"/>
      <c r="D1480" s="57"/>
      <c r="E1480" s="57"/>
      <c r="F1480" s="57"/>
      <c r="G1480" s="57"/>
      <c r="H1480" s="57"/>
      <c r="I1480" s="57"/>
      <c r="J1480" s="57"/>
      <c r="K1480" s="57"/>
      <c r="L1480" s="57"/>
      <c r="M1480" s="57"/>
      <c r="N1480" s="57"/>
      <c r="O1480" s="57"/>
      <c r="P1480" s="57"/>
      <c r="Q1480" s="57"/>
      <c r="R1480" s="57"/>
      <c r="S1480" s="57"/>
      <c r="T1480" s="57"/>
      <c r="U1480" s="77"/>
      <c r="V1480" s="24"/>
      <c r="Y1480" s="24"/>
      <c r="Z1480" s="24"/>
      <c r="AA1480" s="24"/>
      <c r="AB1480" s="24"/>
      <c r="AC1480" s="24"/>
    </row>
    <row r="1481" spans="1:29" s="169" customFormat="1">
      <c r="A1481" s="24"/>
      <c r="B1481" s="24"/>
      <c r="C1481" s="57"/>
      <c r="D1481" s="57"/>
      <c r="E1481" s="57"/>
      <c r="F1481" s="57"/>
      <c r="G1481" s="57"/>
      <c r="H1481" s="57"/>
      <c r="I1481" s="57"/>
      <c r="J1481" s="57"/>
      <c r="K1481" s="57"/>
      <c r="L1481" s="57"/>
      <c r="M1481" s="57"/>
      <c r="N1481" s="57"/>
      <c r="O1481" s="57"/>
      <c r="P1481" s="57"/>
      <c r="Q1481" s="57"/>
      <c r="R1481" s="57"/>
      <c r="S1481" s="57"/>
      <c r="T1481" s="57"/>
      <c r="U1481" s="77"/>
      <c r="V1481" s="24"/>
      <c r="Y1481" s="24"/>
      <c r="Z1481" s="24"/>
      <c r="AA1481" s="24"/>
      <c r="AB1481" s="24"/>
      <c r="AC1481" s="24"/>
    </row>
    <row r="1482" spans="1:29" s="169" customFormat="1">
      <c r="A1482" s="24"/>
      <c r="B1482" s="24"/>
      <c r="C1482" s="57"/>
      <c r="D1482" s="57"/>
      <c r="E1482" s="57"/>
      <c r="F1482" s="57"/>
      <c r="G1482" s="57"/>
      <c r="H1482" s="57"/>
      <c r="I1482" s="57"/>
      <c r="J1482" s="57"/>
      <c r="K1482" s="57"/>
      <c r="L1482" s="57"/>
      <c r="M1482" s="57"/>
      <c r="N1482" s="57"/>
      <c r="O1482" s="57"/>
      <c r="P1482" s="57"/>
      <c r="Q1482" s="57"/>
      <c r="R1482" s="57"/>
      <c r="S1482" s="57"/>
      <c r="T1482" s="57"/>
      <c r="U1482" s="77"/>
      <c r="V1482" s="24"/>
      <c r="Y1482" s="24"/>
      <c r="Z1482" s="24"/>
      <c r="AA1482" s="24"/>
      <c r="AB1482" s="24"/>
      <c r="AC1482" s="24"/>
    </row>
    <row r="1483" spans="1:29" s="169" customFormat="1">
      <c r="A1483" s="24"/>
      <c r="B1483" s="24"/>
      <c r="C1483" s="57"/>
      <c r="D1483" s="57"/>
      <c r="E1483" s="57"/>
      <c r="F1483" s="57"/>
      <c r="G1483" s="57"/>
      <c r="H1483" s="57"/>
      <c r="I1483" s="57"/>
      <c r="J1483" s="57"/>
      <c r="K1483" s="57"/>
      <c r="L1483" s="57"/>
      <c r="M1483" s="57"/>
      <c r="N1483" s="57"/>
      <c r="O1483" s="57"/>
      <c r="P1483" s="57"/>
      <c r="Q1483" s="57"/>
      <c r="R1483" s="57"/>
      <c r="S1483" s="57"/>
      <c r="T1483" s="57"/>
      <c r="U1483" s="77"/>
      <c r="V1483" s="24"/>
      <c r="Y1483" s="24"/>
      <c r="Z1483" s="24"/>
      <c r="AA1483" s="24"/>
      <c r="AB1483" s="24"/>
      <c r="AC1483" s="24"/>
    </row>
    <row r="1484" spans="1:29" s="169" customFormat="1">
      <c r="A1484" s="24"/>
      <c r="B1484" s="24"/>
      <c r="C1484" s="57"/>
      <c r="D1484" s="57"/>
      <c r="E1484" s="57"/>
      <c r="F1484" s="57"/>
      <c r="G1484" s="57"/>
      <c r="H1484" s="57"/>
      <c r="I1484" s="57"/>
      <c r="J1484" s="57"/>
      <c r="K1484" s="57"/>
      <c r="L1484" s="57"/>
      <c r="M1484" s="57"/>
      <c r="N1484" s="57"/>
      <c r="O1484" s="57"/>
      <c r="P1484" s="57"/>
      <c r="Q1484" s="57"/>
      <c r="R1484" s="57"/>
      <c r="S1484" s="57"/>
      <c r="T1484" s="57"/>
      <c r="U1484" s="77"/>
      <c r="V1484" s="24"/>
      <c r="Y1484" s="24"/>
      <c r="Z1484" s="24"/>
      <c r="AA1484" s="24"/>
      <c r="AB1484" s="24"/>
      <c r="AC1484" s="24"/>
    </row>
    <row r="1485" spans="1:29" s="169" customFormat="1">
      <c r="A1485" s="24"/>
      <c r="B1485" s="24"/>
      <c r="C1485" s="57"/>
      <c r="D1485" s="57"/>
      <c r="E1485" s="57"/>
      <c r="F1485" s="57"/>
      <c r="G1485" s="57"/>
      <c r="H1485" s="57"/>
      <c r="I1485" s="57"/>
      <c r="J1485" s="57"/>
      <c r="K1485" s="57"/>
      <c r="L1485" s="57"/>
      <c r="M1485" s="57"/>
      <c r="N1485" s="57"/>
      <c r="O1485" s="57"/>
      <c r="P1485" s="57"/>
      <c r="Q1485" s="57"/>
      <c r="R1485" s="57"/>
      <c r="S1485" s="57"/>
      <c r="T1485" s="57"/>
      <c r="U1485" s="77"/>
      <c r="V1485" s="24"/>
      <c r="Y1485" s="24"/>
      <c r="Z1485" s="24"/>
      <c r="AA1485" s="24"/>
      <c r="AB1485" s="24"/>
      <c r="AC1485" s="24"/>
    </row>
    <row r="1486" spans="1:29" s="169" customFormat="1">
      <c r="A1486" s="24"/>
      <c r="B1486" s="24"/>
      <c r="C1486" s="57"/>
      <c r="D1486" s="57"/>
      <c r="E1486" s="57"/>
      <c r="F1486" s="57"/>
      <c r="G1486" s="57"/>
      <c r="H1486" s="57"/>
      <c r="I1486" s="57"/>
      <c r="J1486" s="57"/>
      <c r="K1486" s="57"/>
      <c r="L1486" s="57"/>
      <c r="M1486" s="57"/>
      <c r="N1486" s="57"/>
      <c r="O1486" s="57"/>
      <c r="P1486" s="57"/>
      <c r="Q1486" s="57"/>
      <c r="R1486" s="57"/>
      <c r="S1486" s="57"/>
      <c r="T1486" s="57"/>
      <c r="U1486" s="77"/>
      <c r="V1486" s="24"/>
      <c r="Y1486" s="24"/>
      <c r="Z1486" s="24"/>
      <c r="AA1486" s="24"/>
      <c r="AB1486" s="24"/>
      <c r="AC1486" s="24"/>
    </row>
    <row r="1487" spans="1:29" s="169" customFormat="1">
      <c r="A1487" s="24"/>
      <c r="B1487" s="24"/>
      <c r="C1487" s="57"/>
      <c r="D1487" s="57"/>
      <c r="E1487" s="57"/>
      <c r="F1487" s="57"/>
      <c r="G1487" s="57"/>
      <c r="H1487" s="57"/>
      <c r="I1487" s="57"/>
      <c r="J1487" s="57"/>
      <c r="K1487" s="57"/>
      <c r="L1487" s="57"/>
      <c r="M1487" s="57"/>
      <c r="N1487" s="57"/>
      <c r="O1487" s="57"/>
      <c r="P1487" s="57"/>
      <c r="Q1487" s="57"/>
      <c r="R1487" s="57"/>
      <c r="S1487" s="57"/>
      <c r="T1487" s="57"/>
      <c r="U1487" s="77"/>
      <c r="V1487" s="24"/>
      <c r="Y1487" s="24"/>
      <c r="Z1487" s="24"/>
      <c r="AA1487" s="24"/>
      <c r="AB1487" s="24"/>
      <c r="AC1487" s="24"/>
    </row>
    <row r="1488" spans="1:29" s="169" customFormat="1">
      <c r="A1488" s="24"/>
      <c r="B1488" s="24"/>
      <c r="C1488" s="57"/>
      <c r="D1488" s="57"/>
      <c r="E1488" s="57"/>
      <c r="F1488" s="57"/>
      <c r="G1488" s="57"/>
      <c r="H1488" s="57"/>
      <c r="I1488" s="57"/>
      <c r="J1488" s="57"/>
      <c r="K1488" s="57"/>
      <c r="L1488" s="57"/>
      <c r="M1488" s="57"/>
      <c r="N1488" s="57"/>
      <c r="O1488" s="57"/>
      <c r="P1488" s="57"/>
      <c r="Q1488" s="57"/>
      <c r="R1488" s="57"/>
      <c r="S1488" s="57"/>
      <c r="T1488" s="57"/>
      <c r="U1488" s="77"/>
      <c r="V1488" s="24"/>
      <c r="Y1488" s="24"/>
      <c r="Z1488" s="24"/>
      <c r="AA1488" s="24"/>
      <c r="AB1488" s="24"/>
      <c r="AC1488" s="24"/>
    </row>
    <row r="1489" spans="1:29" s="169" customFormat="1">
      <c r="A1489" s="24"/>
      <c r="B1489" s="24"/>
      <c r="C1489" s="57"/>
      <c r="D1489" s="57"/>
      <c r="E1489" s="57"/>
      <c r="F1489" s="57"/>
      <c r="G1489" s="57"/>
      <c r="H1489" s="57"/>
      <c r="I1489" s="57"/>
      <c r="J1489" s="57"/>
      <c r="K1489" s="57"/>
      <c r="L1489" s="57"/>
      <c r="M1489" s="57"/>
      <c r="N1489" s="57"/>
      <c r="O1489" s="57"/>
      <c r="P1489" s="57"/>
      <c r="Q1489" s="57"/>
      <c r="R1489" s="57"/>
      <c r="S1489" s="57"/>
      <c r="T1489" s="57"/>
      <c r="U1489" s="77"/>
      <c r="V1489" s="24"/>
      <c r="Y1489" s="24"/>
      <c r="Z1489" s="24"/>
      <c r="AA1489" s="24"/>
      <c r="AB1489" s="24"/>
      <c r="AC1489" s="24"/>
    </row>
    <row r="1490" spans="1:29" s="169" customFormat="1">
      <c r="A1490" s="24"/>
      <c r="B1490" s="24"/>
      <c r="C1490" s="57"/>
      <c r="D1490" s="57"/>
      <c r="E1490" s="57"/>
      <c r="F1490" s="57"/>
      <c r="G1490" s="57"/>
      <c r="H1490" s="57"/>
      <c r="I1490" s="57"/>
      <c r="J1490" s="57"/>
      <c r="K1490" s="57"/>
      <c r="L1490" s="57"/>
      <c r="M1490" s="57"/>
      <c r="N1490" s="57"/>
      <c r="O1490" s="57"/>
      <c r="P1490" s="57"/>
      <c r="Q1490" s="57"/>
      <c r="R1490" s="57"/>
      <c r="S1490" s="57"/>
      <c r="T1490" s="57"/>
      <c r="U1490" s="77"/>
      <c r="V1490" s="24"/>
      <c r="Y1490" s="24"/>
      <c r="Z1490" s="24"/>
      <c r="AA1490" s="24"/>
      <c r="AB1490" s="24"/>
      <c r="AC1490" s="24"/>
    </row>
    <row r="1491" spans="1:29" s="169" customFormat="1">
      <c r="A1491" s="24"/>
      <c r="B1491" s="24"/>
      <c r="C1491" s="57"/>
      <c r="D1491" s="57"/>
      <c r="E1491" s="57"/>
      <c r="F1491" s="57"/>
      <c r="G1491" s="57"/>
      <c r="H1491" s="57"/>
      <c r="I1491" s="57"/>
      <c r="J1491" s="57"/>
      <c r="K1491" s="57"/>
      <c r="L1491" s="57"/>
      <c r="M1491" s="57"/>
      <c r="N1491" s="57"/>
      <c r="O1491" s="57"/>
      <c r="P1491" s="57"/>
      <c r="Q1491" s="57"/>
      <c r="R1491" s="57"/>
      <c r="S1491" s="57"/>
      <c r="T1491" s="57"/>
      <c r="U1491" s="77"/>
      <c r="V1491" s="24"/>
      <c r="Y1491" s="24"/>
      <c r="Z1491" s="24"/>
      <c r="AA1491" s="24"/>
      <c r="AB1491" s="24"/>
      <c r="AC1491" s="24"/>
    </row>
    <row r="1492" spans="1:29" s="169" customFormat="1">
      <c r="A1492" s="24"/>
      <c r="B1492" s="24"/>
      <c r="C1492" s="57"/>
      <c r="D1492" s="57"/>
      <c r="E1492" s="57"/>
      <c r="F1492" s="57"/>
      <c r="G1492" s="57"/>
      <c r="H1492" s="57"/>
      <c r="I1492" s="57"/>
      <c r="J1492" s="57"/>
      <c r="K1492" s="57"/>
      <c r="L1492" s="57"/>
      <c r="M1492" s="57"/>
      <c r="N1492" s="57"/>
      <c r="O1492" s="57"/>
      <c r="P1492" s="57"/>
      <c r="Q1492" s="57"/>
      <c r="R1492" s="57"/>
      <c r="S1492" s="57"/>
      <c r="T1492" s="57"/>
      <c r="U1492" s="77"/>
      <c r="V1492" s="24"/>
      <c r="Y1492" s="24"/>
      <c r="Z1492" s="24"/>
      <c r="AA1492" s="24"/>
      <c r="AB1492" s="24"/>
      <c r="AC1492" s="24"/>
    </row>
    <row r="1493" spans="1:29" s="169" customFormat="1">
      <c r="A1493" s="24"/>
      <c r="B1493" s="24"/>
      <c r="C1493" s="57"/>
      <c r="D1493" s="57"/>
      <c r="E1493" s="57"/>
      <c r="F1493" s="57"/>
      <c r="G1493" s="57"/>
      <c r="H1493" s="57"/>
      <c r="I1493" s="57"/>
      <c r="J1493" s="57"/>
      <c r="K1493" s="57"/>
      <c r="L1493" s="57"/>
      <c r="M1493" s="57"/>
      <c r="N1493" s="57"/>
      <c r="O1493" s="57"/>
      <c r="P1493" s="57"/>
      <c r="Q1493" s="57"/>
      <c r="R1493" s="57"/>
      <c r="S1493" s="57"/>
      <c r="T1493" s="57"/>
      <c r="U1493" s="77"/>
      <c r="V1493" s="24"/>
      <c r="Y1493" s="24"/>
      <c r="Z1493" s="24"/>
      <c r="AA1493" s="24"/>
      <c r="AB1493" s="24"/>
      <c r="AC1493" s="24"/>
    </row>
    <row r="1494" spans="1:29" s="169" customFormat="1">
      <c r="A1494" s="24"/>
      <c r="B1494" s="24"/>
      <c r="C1494" s="57"/>
      <c r="D1494" s="57"/>
      <c r="E1494" s="57"/>
      <c r="F1494" s="57"/>
      <c r="G1494" s="57"/>
      <c r="H1494" s="57"/>
      <c r="I1494" s="57"/>
      <c r="J1494" s="57"/>
      <c r="K1494" s="57"/>
      <c r="L1494" s="57"/>
      <c r="M1494" s="57"/>
      <c r="N1494" s="57"/>
      <c r="O1494" s="57"/>
      <c r="P1494" s="57"/>
      <c r="Q1494" s="57"/>
      <c r="R1494" s="57"/>
      <c r="S1494" s="57"/>
      <c r="T1494" s="57"/>
      <c r="U1494" s="77"/>
      <c r="V1494" s="24"/>
      <c r="Y1494" s="24"/>
      <c r="Z1494" s="24"/>
      <c r="AA1494" s="24"/>
      <c r="AB1494" s="24"/>
      <c r="AC1494" s="24"/>
    </row>
    <row r="1495" spans="1:29" s="169" customFormat="1">
      <c r="A1495" s="24"/>
      <c r="B1495" s="24"/>
      <c r="C1495" s="57"/>
      <c r="D1495" s="57"/>
      <c r="E1495" s="57"/>
      <c r="F1495" s="57"/>
      <c r="G1495" s="57"/>
      <c r="H1495" s="57"/>
      <c r="I1495" s="57"/>
      <c r="J1495" s="57"/>
      <c r="K1495" s="57"/>
      <c r="L1495" s="57"/>
      <c r="M1495" s="57"/>
      <c r="N1495" s="57"/>
      <c r="O1495" s="57"/>
      <c r="P1495" s="57"/>
      <c r="Q1495" s="57"/>
      <c r="R1495" s="57"/>
      <c r="S1495" s="57"/>
      <c r="T1495" s="57"/>
      <c r="U1495" s="77"/>
      <c r="V1495" s="24"/>
      <c r="Y1495" s="24"/>
      <c r="Z1495" s="24"/>
      <c r="AA1495" s="24"/>
      <c r="AB1495" s="24"/>
      <c r="AC1495" s="24"/>
    </row>
    <row r="1496" spans="1:29" s="169" customFormat="1">
      <c r="A1496" s="24"/>
      <c r="B1496" s="24"/>
      <c r="C1496" s="57"/>
      <c r="D1496" s="57"/>
      <c r="E1496" s="57"/>
      <c r="F1496" s="57"/>
      <c r="G1496" s="57"/>
      <c r="H1496" s="57"/>
      <c r="I1496" s="57"/>
      <c r="J1496" s="57"/>
      <c r="K1496" s="57"/>
      <c r="L1496" s="57"/>
      <c r="M1496" s="57"/>
      <c r="N1496" s="57"/>
      <c r="O1496" s="57"/>
      <c r="P1496" s="57"/>
      <c r="Q1496" s="57"/>
      <c r="R1496" s="57"/>
      <c r="S1496" s="57"/>
      <c r="T1496" s="57"/>
      <c r="U1496" s="77"/>
      <c r="V1496" s="24"/>
      <c r="Y1496" s="24"/>
      <c r="Z1496" s="24"/>
      <c r="AA1496" s="24"/>
      <c r="AB1496" s="24"/>
      <c r="AC1496" s="24"/>
    </row>
    <row r="1497" spans="1:29" s="169" customFormat="1">
      <c r="A1497" s="24"/>
      <c r="B1497" s="24"/>
      <c r="C1497" s="57"/>
      <c r="D1497" s="57"/>
      <c r="E1497" s="57"/>
      <c r="F1497" s="57"/>
      <c r="G1497" s="57"/>
      <c r="H1497" s="57"/>
      <c r="I1497" s="57"/>
      <c r="J1497" s="57"/>
      <c r="K1497" s="57"/>
      <c r="L1497" s="57"/>
      <c r="M1497" s="57"/>
      <c r="N1497" s="57"/>
      <c r="O1497" s="57"/>
      <c r="P1497" s="57"/>
      <c r="Q1497" s="57"/>
      <c r="R1497" s="57"/>
      <c r="S1497" s="57"/>
      <c r="T1497" s="57"/>
      <c r="U1497" s="77"/>
      <c r="V1497" s="24"/>
      <c r="Y1497" s="24"/>
      <c r="Z1497" s="24"/>
      <c r="AA1497" s="24"/>
      <c r="AB1497" s="24"/>
      <c r="AC1497" s="24"/>
    </row>
    <row r="1498" spans="1:29" s="169" customFormat="1">
      <c r="A1498" s="24"/>
      <c r="B1498" s="24"/>
      <c r="C1498" s="57"/>
      <c r="D1498" s="57"/>
      <c r="E1498" s="57"/>
      <c r="F1498" s="57"/>
      <c r="G1498" s="57"/>
      <c r="H1498" s="57"/>
      <c r="I1498" s="57"/>
      <c r="J1498" s="57"/>
      <c r="K1498" s="57"/>
      <c r="L1498" s="57"/>
      <c r="M1498" s="57"/>
      <c r="N1498" s="57"/>
      <c r="O1498" s="57"/>
      <c r="P1498" s="57"/>
      <c r="Q1498" s="57"/>
      <c r="R1498" s="57"/>
      <c r="S1498" s="57"/>
      <c r="T1498" s="57"/>
      <c r="U1498" s="77"/>
      <c r="V1498" s="24"/>
      <c r="Y1498" s="24"/>
      <c r="Z1498" s="24"/>
      <c r="AA1498" s="24"/>
      <c r="AB1498" s="24"/>
      <c r="AC1498" s="24"/>
    </row>
    <row r="1499" spans="1:29" s="169" customFormat="1">
      <c r="A1499" s="24"/>
      <c r="B1499" s="24"/>
      <c r="C1499" s="57"/>
      <c r="D1499" s="57"/>
      <c r="E1499" s="57"/>
      <c r="F1499" s="57"/>
      <c r="G1499" s="57"/>
      <c r="H1499" s="57"/>
      <c r="I1499" s="57"/>
      <c r="J1499" s="57"/>
      <c r="K1499" s="57"/>
      <c r="L1499" s="57"/>
      <c r="M1499" s="57"/>
      <c r="N1499" s="57"/>
      <c r="O1499" s="57"/>
      <c r="P1499" s="57"/>
      <c r="Q1499" s="57"/>
      <c r="R1499" s="57"/>
      <c r="S1499" s="57"/>
      <c r="T1499" s="57"/>
      <c r="U1499" s="77"/>
      <c r="V1499" s="24"/>
      <c r="Y1499" s="24"/>
      <c r="Z1499" s="24"/>
      <c r="AA1499" s="24"/>
      <c r="AB1499" s="24"/>
      <c r="AC1499" s="24"/>
    </row>
    <row r="1500" spans="1:29" s="169" customFormat="1">
      <c r="A1500" s="24"/>
      <c r="B1500" s="24"/>
      <c r="C1500" s="57"/>
      <c r="D1500" s="57"/>
      <c r="E1500" s="57"/>
      <c r="F1500" s="57"/>
      <c r="G1500" s="57"/>
      <c r="H1500" s="57"/>
      <c r="I1500" s="57"/>
      <c r="J1500" s="57"/>
      <c r="K1500" s="57"/>
      <c r="L1500" s="57"/>
      <c r="M1500" s="57"/>
      <c r="N1500" s="57"/>
      <c r="O1500" s="57"/>
      <c r="P1500" s="57"/>
      <c r="Q1500" s="57"/>
      <c r="R1500" s="57"/>
      <c r="S1500" s="57"/>
      <c r="T1500" s="57"/>
      <c r="U1500" s="77"/>
      <c r="V1500" s="24"/>
      <c r="Y1500" s="24"/>
      <c r="Z1500" s="24"/>
      <c r="AA1500" s="24"/>
      <c r="AB1500" s="24"/>
      <c r="AC1500" s="24"/>
    </row>
    <row r="1501" spans="1:29" s="169" customFormat="1">
      <c r="A1501" s="24"/>
      <c r="B1501" s="24"/>
      <c r="C1501" s="57"/>
      <c r="D1501" s="57"/>
      <c r="E1501" s="57"/>
      <c r="F1501" s="57"/>
      <c r="G1501" s="57"/>
      <c r="H1501" s="57"/>
      <c r="I1501" s="57"/>
      <c r="J1501" s="57"/>
      <c r="K1501" s="57"/>
      <c r="L1501" s="57"/>
      <c r="M1501" s="57"/>
      <c r="N1501" s="57"/>
      <c r="O1501" s="57"/>
      <c r="P1501" s="57"/>
      <c r="Q1501" s="57"/>
      <c r="R1501" s="57"/>
      <c r="S1501" s="57"/>
      <c r="T1501" s="57"/>
      <c r="U1501" s="77"/>
      <c r="V1501" s="24"/>
      <c r="Y1501" s="24"/>
      <c r="Z1501" s="24"/>
      <c r="AA1501" s="24"/>
      <c r="AB1501" s="24"/>
      <c r="AC1501" s="24"/>
    </row>
    <row r="1502" spans="1:29" s="169" customFormat="1">
      <c r="A1502" s="24"/>
      <c r="B1502" s="24"/>
      <c r="C1502" s="57"/>
      <c r="D1502" s="57"/>
      <c r="E1502" s="57"/>
      <c r="F1502" s="57"/>
      <c r="G1502" s="57"/>
      <c r="H1502" s="57"/>
      <c r="I1502" s="57"/>
      <c r="J1502" s="57"/>
      <c r="K1502" s="57"/>
      <c r="L1502" s="57"/>
      <c r="M1502" s="57"/>
      <c r="N1502" s="57"/>
      <c r="O1502" s="57"/>
      <c r="P1502" s="57"/>
      <c r="Q1502" s="57"/>
      <c r="R1502" s="57"/>
      <c r="S1502" s="57"/>
      <c r="T1502" s="57"/>
      <c r="U1502" s="77"/>
      <c r="V1502" s="24"/>
      <c r="Y1502" s="24"/>
      <c r="Z1502" s="24"/>
      <c r="AA1502" s="24"/>
      <c r="AB1502" s="24"/>
      <c r="AC1502" s="24"/>
    </row>
    <row r="1503" spans="1:29" s="169" customFormat="1">
      <c r="A1503" s="24"/>
      <c r="B1503" s="24"/>
      <c r="C1503" s="57"/>
      <c r="D1503" s="57"/>
      <c r="E1503" s="57"/>
      <c r="F1503" s="57"/>
      <c r="G1503" s="57"/>
      <c r="H1503" s="57"/>
      <c r="I1503" s="57"/>
      <c r="J1503" s="57"/>
      <c r="K1503" s="57"/>
      <c r="L1503" s="57"/>
      <c r="M1503" s="57"/>
      <c r="N1503" s="57"/>
      <c r="O1503" s="57"/>
      <c r="P1503" s="57"/>
      <c r="Q1503" s="57"/>
      <c r="R1503" s="57"/>
      <c r="S1503" s="57"/>
      <c r="T1503" s="57"/>
      <c r="U1503" s="77"/>
      <c r="V1503" s="24"/>
      <c r="Y1503" s="24"/>
      <c r="Z1503" s="24"/>
      <c r="AA1503" s="24"/>
      <c r="AB1503" s="24"/>
      <c r="AC1503" s="24"/>
    </row>
    <row r="1504" spans="1:29" s="169" customFormat="1">
      <c r="A1504" s="24"/>
      <c r="B1504" s="24"/>
      <c r="C1504" s="57"/>
      <c r="D1504" s="57"/>
      <c r="E1504" s="57"/>
      <c r="F1504" s="57"/>
      <c r="G1504" s="57"/>
      <c r="H1504" s="57"/>
      <c r="I1504" s="57"/>
      <c r="J1504" s="57"/>
      <c r="K1504" s="57"/>
      <c r="L1504" s="57"/>
      <c r="M1504" s="57"/>
      <c r="N1504" s="57"/>
      <c r="O1504" s="57"/>
      <c r="P1504" s="57"/>
      <c r="Q1504" s="57"/>
      <c r="R1504" s="57"/>
      <c r="S1504" s="57"/>
      <c r="T1504" s="57"/>
      <c r="U1504" s="77"/>
      <c r="V1504" s="24"/>
      <c r="Y1504" s="24"/>
      <c r="Z1504" s="24"/>
      <c r="AA1504" s="24"/>
      <c r="AB1504" s="24"/>
      <c r="AC1504" s="24"/>
    </row>
    <row r="1505" spans="1:29" s="169" customFormat="1">
      <c r="A1505" s="24"/>
      <c r="B1505" s="24"/>
      <c r="C1505" s="57"/>
      <c r="D1505" s="57"/>
      <c r="E1505" s="57"/>
      <c r="F1505" s="57"/>
      <c r="G1505" s="57"/>
      <c r="H1505" s="57"/>
      <c r="I1505" s="57"/>
      <c r="J1505" s="57"/>
      <c r="K1505" s="57"/>
      <c r="L1505" s="57"/>
      <c r="M1505" s="57"/>
      <c r="N1505" s="57"/>
      <c r="O1505" s="57"/>
      <c r="P1505" s="57"/>
      <c r="Q1505" s="57"/>
      <c r="R1505" s="57"/>
      <c r="S1505" s="57"/>
      <c r="T1505" s="57"/>
      <c r="U1505" s="77"/>
      <c r="V1505" s="24"/>
      <c r="Y1505" s="24"/>
      <c r="Z1505" s="24"/>
      <c r="AA1505" s="24"/>
      <c r="AB1505" s="24"/>
      <c r="AC1505" s="24"/>
    </row>
    <row r="1506" spans="1:29" s="169" customFormat="1">
      <c r="A1506" s="24"/>
      <c r="B1506" s="24"/>
      <c r="C1506" s="57"/>
      <c r="D1506" s="57"/>
      <c r="E1506" s="57"/>
      <c r="F1506" s="57"/>
      <c r="G1506" s="57"/>
      <c r="H1506" s="57"/>
      <c r="I1506" s="57"/>
      <c r="J1506" s="57"/>
      <c r="K1506" s="57"/>
      <c r="L1506" s="57"/>
      <c r="M1506" s="57"/>
      <c r="N1506" s="57"/>
      <c r="O1506" s="57"/>
      <c r="P1506" s="57"/>
      <c r="Q1506" s="57"/>
      <c r="R1506" s="57"/>
      <c r="S1506" s="57"/>
      <c r="T1506" s="57"/>
      <c r="U1506" s="77"/>
      <c r="V1506" s="24"/>
      <c r="Y1506" s="24"/>
      <c r="Z1506" s="24"/>
      <c r="AA1506" s="24"/>
      <c r="AB1506" s="24"/>
      <c r="AC1506" s="24"/>
    </row>
    <row r="1507" spans="1:29" s="169" customFormat="1">
      <c r="A1507" s="24"/>
      <c r="B1507" s="24"/>
      <c r="C1507" s="57"/>
      <c r="D1507" s="57"/>
      <c r="E1507" s="57"/>
      <c r="F1507" s="57"/>
      <c r="G1507" s="57"/>
      <c r="H1507" s="57"/>
      <c r="I1507" s="57"/>
      <c r="J1507" s="57"/>
      <c r="K1507" s="57"/>
      <c r="L1507" s="57"/>
      <c r="M1507" s="57"/>
      <c r="N1507" s="57"/>
      <c r="O1507" s="57"/>
      <c r="P1507" s="57"/>
      <c r="Q1507" s="57"/>
      <c r="R1507" s="57"/>
      <c r="S1507" s="57"/>
      <c r="T1507" s="57"/>
      <c r="U1507" s="77"/>
      <c r="V1507" s="24"/>
      <c r="Y1507" s="24"/>
      <c r="Z1507" s="24"/>
      <c r="AA1507" s="24"/>
      <c r="AB1507" s="24"/>
      <c r="AC1507" s="24"/>
    </row>
    <row r="1508" spans="1:29" s="169" customFormat="1">
      <c r="A1508" s="24"/>
      <c r="B1508" s="24"/>
      <c r="C1508" s="57"/>
      <c r="D1508" s="57"/>
      <c r="E1508" s="57"/>
      <c r="F1508" s="57"/>
      <c r="G1508" s="57"/>
      <c r="H1508" s="57"/>
      <c r="I1508" s="57"/>
      <c r="J1508" s="57"/>
      <c r="K1508" s="57"/>
      <c r="L1508" s="57"/>
      <c r="M1508" s="57"/>
      <c r="N1508" s="57"/>
      <c r="O1508" s="57"/>
      <c r="P1508" s="57"/>
      <c r="Q1508" s="57"/>
      <c r="R1508" s="57"/>
      <c r="S1508" s="57"/>
      <c r="T1508" s="57"/>
      <c r="U1508" s="77"/>
      <c r="V1508" s="24"/>
      <c r="Y1508" s="24"/>
      <c r="Z1508" s="24"/>
      <c r="AA1508" s="24"/>
      <c r="AB1508" s="24"/>
      <c r="AC1508" s="24"/>
    </row>
    <row r="1509" spans="1:29" s="169" customFormat="1">
      <c r="A1509" s="24"/>
      <c r="B1509" s="24"/>
      <c r="C1509" s="57"/>
      <c r="D1509" s="57"/>
      <c r="E1509" s="57"/>
      <c r="F1509" s="57"/>
      <c r="G1509" s="57"/>
      <c r="H1509" s="57"/>
      <c r="I1509" s="57"/>
      <c r="J1509" s="57"/>
      <c r="K1509" s="57"/>
      <c r="L1509" s="57"/>
      <c r="M1509" s="57"/>
      <c r="N1509" s="57"/>
      <c r="O1509" s="57"/>
      <c r="P1509" s="57"/>
      <c r="Q1509" s="57"/>
      <c r="R1509" s="57"/>
      <c r="S1509" s="57"/>
      <c r="T1509" s="57"/>
      <c r="U1509" s="77"/>
      <c r="V1509" s="24"/>
      <c r="Y1509" s="24"/>
      <c r="Z1509" s="24"/>
      <c r="AA1509" s="24"/>
      <c r="AB1509" s="24"/>
      <c r="AC1509" s="24"/>
    </row>
    <row r="1510" spans="1:29" s="169" customFormat="1">
      <c r="A1510" s="24"/>
      <c r="B1510" s="24"/>
      <c r="C1510" s="57"/>
      <c r="D1510" s="57"/>
      <c r="E1510" s="57"/>
      <c r="F1510" s="57"/>
      <c r="G1510" s="57"/>
      <c r="H1510" s="57"/>
      <c r="I1510" s="57"/>
      <c r="J1510" s="57"/>
      <c r="K1510" s="57"/>
      <c r="L1510" s="57"/>
      <c r="M1510" s="57"/>
      <c r="N1510" s="57"/>
      <c r="O1510" s="57"/>
      <c r="P1510" s="57"/>
      <c r="Q1510" s="57"/>
      <c r="R1510" s="57"/>
      <c r="S1510" s="57"/>
      <c r="T1510" s="57"/>
      <c r="U1510" s="77"/>
      <c r="V1510" s="24"/>
      <c r="Y1510" s="24"/>
      <c r="Z1510" s="24"/>
      <c r="AA1510" s="24"/>
      <c r="AB1510" s="24"/>
      <c r="AC1510" s="24"/>
    </row>
    <row r="1511" spans="1:29" s="169" customFormat="1">
      <c r="A1511" s="24"/>
      <c r="B1511" s="24"/>
      <c r="C1511" s="57"/>
      <c r="D1511" s="57"/>
      <c r="E1511" s="57"/>
      <c r="F1511" s="57"/>
      <c r="G1511" s="57"/>
      <c r="H1511" s="57"/>
      <c r="I1511" s="57"/>
      <c r="J1511" s="57"/>
      <c r="K1511" s="57"/>
      <c r="L1511" s="57"/>
      <c r="M1511" s="57"/>
      <c r="N1511" s="57"/>
      <c r="O1511" s="57"/>
      <c r="P1511" s="57"/>
      <c r="Q1511" s="57"/>
      <c r="R1511" s="57"/>
      <c r="S1511" s="57"/>
      <c r="T1511" s="57"/>
      <c r="U1511" s="77"/>
      <c r="V1511" s="24"/>
      <c r="Y1511" s="24"/>
      <c r="Z1511" s="24"/>
      <c r="AA1511" s="24"/>
      <c r="AB1511" s="24"/>
      <c r="AC1511" s="24"/>
    </row>
    <row r="1512" spans="1:29" s="169" customFormat="1">
      <c r="A1512" s="24"/>
      <c r="B1512" s="24"/>
      <c r="C1512" s="57"/>
      <c r="D1512" s="57"/>
      <c r="E1512" s="57"/>
      <c r="F1512" s="57"/>
      <c r="G1512" s="57"/>
      <c r="H1512" s="57"/>
      <c r="I1512" s="57"/>
      <c r="J1512" s="57"/>
      <c r="K1512" s="57"/>
      <c r="L1512" s="57"/>
      <c r="M1512" s="57"/>
      <c r="N1512" s="57"/>
      <c r="O1512" s="57"/>
      <c r="P1512" s="57"/>
      <c r="Q1512" s="57"/>
      <c r="R1512" s="57"/>
      <c r="S1512" s="57"/>
      <c r="T1512" s="57"/>
      <c r="U1512" s="77"/>
      <c r="V1512" s="24"/>
      <c r="Y1512" s="24"/>
      <c r="Z1512" s="24"/>
      <c r="AA1512" s="24"/>
      <c r="AB1512" s="24"/>
      <c r="AC1512" s="24"/>
    </row>
    <row r="1513" spans="1:29" s="169" customFormat="1">
      <c r="A1513" s="24"/>
      <c r="B1513" s="24"/>
      <c r="C1513" s="57"/>
      <c r="D1513" s="57"/>
      <c r="E1513" s="57"/>
      <c r="F1513" s="57"/>
      <c r="G1513" s="57"/>
      <c r="H1513" s="57"/>
      <c r="I1513" s="57"/>
      <c r="J1513" s="57"/>
      <c r="K1513" s="57"/>
      <c r="L1513" s="57"/>
      <c r="M1513" s="57"/>
      <c r="N1513" s="57"/>
      <c r="O1513" s="57"/>
      <c r="P1513" s="57"/>
      <c r="Q1513" s="57"/>
      <c r="R1513" s="57"/>
      <c r="S1513" s="57"/>
      <c r="T1513" s="57"/>
      <c r="U1513" s="77"/>
      <c r="V1513" s="24"/>
      <c r="Y1513" s="24"/>
      <c r="Z1513" s="24"/>
      <c r="AA1513" s="24"/>
      <c r="AB1513" s="24"/>
      <c r="AC1513" s="24"/>
    </row>
    <row r="1514" spans="1:29" s="169" customFormat="1">
      <c r="A1514" s="24"/>
      <c r="B1514" s="24"/>
      <c r="C1514" s="57"/>
      <c r="D1514" s="57"/>
      <c r="E1514" s="57"/>
      <c r="F1514" s="57"/>
      <c r="G1514" s="57"/>
      <c r="H1514" s="57"/>
      <c r="I1514" s="57"/>
      <c r="J1514" s="57"/>
      <c r="K1514" s="57"/>
      <c r="L1514" s="57"/>
      <c r="M1514" s="57"/>
      <c r="N1514" s="57"/>
      <c r="O1514" s="57"/>
      <c r="P1514" s="57"/>
      <c r="Q1514" s="57"/>
      <c r="R1514" s="57"/>
      <c r="S1514" s="57"/>
      <c r="T1514" s="57"/>
      <c r="U1514" s="77"/>
      <c r="V1514" s="24"/>
      <c r="Y1514" s="24"/>
      <c r="Z1514" s="24"/>
      <c r="AA1514" s="24"/>
      <c r="AB1514" s="24"/>
      <c r="AC1514" s="24"/>
    </row>
    <row r="1515" spans="1:29" s="169" customFormat="1">
      <c r="A1515" s="24"/>
      <c r="B1515" s="24"/>
      <c r="C1515" s="57"/>
      <c r="D1515" s="57"/>
      <c r="E1515" s="57"/>
      <c r="F1515" s="57"/>
      <c r="G1515" s="57"/>
      <c r="H1515" s="57"/>
      <c r="I1515" s="57"/>
      <c r="J1515" s="57"/>
      <c r="K1515" s="57"/>
      <c r="L1515" s="57"/>
      <c r="M1515" s="57"/>
      <c r="N1515" s="57"/>
      <c r="O1515" s="57"/>
      <c r="P1515" s="57"/>
      <c r="Q1515" s="57"/>
      <c r="R1515" s="57"/>
      <c r="S1515" s="57"/>
      <c r="T1515" s="57"/>
      <c r="U1515" s="77"/>
      <c r="V1515" s="24"/>
      <c r="Y1515" s="24"/>
      <c r="Z1515" s="24"/>
      <c r="AA1515" s="24"/>
      <c r="AB1515" s="24"/>
      <c r="AC1515" s="24"/>
    </row>
    <row r="1516" spans="1:29" s="169" customFormat="1">
      <c r="A1516" s="24"/>
      <c r="B1516" s="24"/>
      <c r="C1516" s="57"/>
      <c r="D1516" s="57"/>
      <c r="E1516" s="57"/>
      <c r="F1516" s="57"/>
      <c r="G1516" s="57"/>
      <c r="H1516" s="57"/>
      <c r="I1516" s="57"/>
      <c r="J1516" s="57"/>
      <c r="K1516" s="57"/>
      <c r="L1516" s="57"/>
      <c r="M1516" s="57"/>
      <c r="N1516" s="57"/>
      <c r="O1516" s="57"/>
      <c r="P1516" s="57"/>
      <c r="Q1516" s="57"/>
      <c r="R1516" s="57"/>
      <c r="S1516" s="57"/>
      <c r="T1516" s="57"/>
      <c r="U1516" s="77"/>
      <c r="V1516" s="24"/>
      <c r="Y1516" s="24"/>
      <c r="Z1516" s="24"/>
      <c r="AA1516" s="24"/>
      <c r="AB1516" s="24"/>
      <c r="AC1516" s="24"/>
    </row>
    <row r="1517" spans="1:29" s="169" customFormat="1">
      <c r="A1517" s="24"/>
      <c r="B1517" s="24"/>
      <c r="C1517" s="57"/>
      <c r="D1517" s="57"/>
      <c r="E1517" s="57"/>
      <c r="F1517" s="57"/>
      <c r="G1517" s="57"/>
      <c r="H1517" s="57"/>
      <c r="I1517" s="57"/>
      <c r="J1517" s="57"/>
      <c r="K1517" s="57"/>
      <c r="L1517" s="57"/>
      <c r="M1517" s="57"/>
      <c r="N1517" s="57"/>
      <c r="O1517" s="57"/>
      <c r="P1517" s="57"/>
      <c r="Q1517" s="57"/>
      <c r="R1517" s="57"/>
      <c r="S1517" s="57"/>
      <c r="T1517" s="57"/>
      <c r="U1517" s="77"/>
      <c r="V1517" s="24"/>
      <c r="Y1517" s="24"/>
      <c r="Z1517" s="24"/>
      <c r="AA1517" s="24"/>
      <c r="AB1517" s="24"/>
      <c r="AC1517" s="24"/>
    </row>
    <row r="1518" spans="1:29" s="169" customFormat="1">
      <c r="A1518" s="24"/>
      <c r="B1518" s="24"/>
      <c r="C1518" s="57"/>
      <c r="D1518" s="57"/>
      <c r="E1518" s="57"/>
      <c r="F1518" s="57"/>
      <c r="G1518" s="57"/>
      <c r="H1518" s="57"/>
      <c r="I1518" s="57"/>
      <c r="J1518" s="57"/>
      <c r="K1518" s="57"/>
      <c r="L1518" s="57"/>
      <c r="M1518" s="57"/>
      <c r="N1518" s="57"/>
      <c r="O1518" s="57"/>
      <c r="P1518" s="57"/>
      <c r="Q1518" s="57"/>
      <c r="R1518" s="57"/>
      <c r="S1518" s="57"/>
      <c r="T1518" s="57"/>
      <c r="U1518" s="77"/>
      <c r="V1518" s="24"/>
      <c r="Y1518" s="24"/>
      <c r="Z1518" s="24"/>
      <c r="AA1518" s="24"/>
      <c r="AB1518" s="24"/>
      <c r="AC1518" s="24"/>
    </row>
    <row r="1519" spans="1:29" s="169" customFormat="1">
      <c r="A1519" s="24"/>
      <c r="B1519" s="24"/>
      <c r="C1519" s="57"/>
      <c r="D1519" s="57"/>
      <c r="E1519" s="57"/>
      <c r="F1519" s="57"/>
      <c r="G1519" s="57"/>
      <c r="H1519" s="57"/>
      <c r="I1519" s="57"/>
      <c r="J1519" s="57"/>
      <c r="K1519" s="57"/>
      <c r="L1519" s="57"/>
      <c r="M1519" s="57"/>
      <c r="N1519" s="57"/>
      <c r="O1519" s="57"/>
      <c r="P1519" s="57"/>
      <c r="Q1519" s="57"/>
      <c r="R1519" s="57"/>
      <c r="S1519" s="57"/>
      <c r="T1519" s="57"/>
      <c r="U1519" s="77"/>
      <c r="V1519" s="24"/>
      <c r="Y1519" s="24"/>
      <c r="Z1519" s="24"/>
      <c r="AA1519" s="24"/>
      <c r="AB1519" s="24"/>
      <c r="AC1519" s="24"/>
    </row>
    <row r="1520" spans="1:29" s="169" customFormat="1">
      <c r="A1520" s="24"/>
      <c r="B1520" s="24"/>
      <c r="C1520" s="57"/>
      <c r="D1520" s="57"/>
      <c r="E1520" s="57"/>
      <c r="F1520" s="57"/>
      <c r="G1520" s="57"/>
      <c r="H1520" s="57"/>
      <c r="I1520" s="57"/>
      <c r="J1520" s="57"/>
      <c r="K1520" s="57"/>
      <c r="L1520" s="57"/>
      <c r="M1520" s="57"/>
      <c r="N1520" s="57"/>
      <c r="O1520" s="57"/>
      <c r="P1520" s="57"/>
      <c r="Q1520" s="57"/>
      <c r="R1520" s="57"/>
      <c r="S1520" s="57"/>
      <c r="T1520" s="57"/>
      <c r="U1520" s="77"/>
      <c r="V1520" s="24"/>
      <c r="Y1520" s="24"/>
      <c r="Z1520" s="24"/>
      <c r="AA1520" s="24"/>
      <c r="AB1520" s="24"/>
      <c r="AC1520" s="24"/>
    </row>
    <row r="1521" spans="1:29" s="169" customFormat="1">
      <c r="A1521" s="24"/>
      <c r="B1521" s="24"/>
      <c r="C1521" s="57"/>
      <c r="D1521" s="57"/>
      <c r="E1521" s="57"/>
      <c r="F1521" s="57"/>
      <c r="G1521" s="57"/>
      <c r="H1521" s="57"/>
      <c r="I1521" s="57"/>
      <c r="J1521" s="57"/>
      <c r="K1521" s="57"/>
      <c r="L1521" s="57"/>
      <c r="M1521" s="57"/>
      <c r="N1521" s="57"/>
      <c r="O1521" s="57"/>
      <c r="P1521" s="57"/>
      <c r="Q1521" s="57"/>
      <c r="R1521" s="57"/>
      <c r="S1521" s="57"/>
      <c r="T1521" s="57"/>
      <c r="U1521" s="77"/>
      <c r="V1521" s="24"/>
      <c r="Y1521" s="24"/>
      <c r="Z1521" s="24"/>
      <c r="AA1521" s="24"/>
      <c r="AB1521" s="24"/>
      <c r="AC1521" s="24"/>
    </row>
    <row r="1522" spans="1:29" s="169" customFormat="1">
      <c r="A1522" s="24"/>
      <c r="B1522" s="24"/>
      <c r="C1522" s="57"/>
      <c r="D1522" s="57"/>
      <c r="E1522" s="57"/>
      <c r="F1522" s="57"/>
      <c r="G1522" s="57"/>
      <c r="H1522" s="57"/>
      <c r="I1522" s="57"/>
      <c r="J1522" s="57"/>
      <c r="K1522" s="57"/>
      <c r="L1522" s="57"/>
      <c r="M1522" s="57"/>
      <c r="N1522" s="57"/>
      <c r="O1522" s="57"/>
      <c r="P1522" s="57"/>
      <c r="Q1522" s="57"/>
      <c r="R1522" s="57"/>
      <c r="S1522" s="57"/>
      <c r="T1522" s="57"/>
      <c r="U1522" s="77"/>
      <c r="V1522" s="24"/>
      <c r="Y1522" s="24"/>
      <c r="Z1522" s="24"/>
      <c r="AA1522" s="24"/>
      <c r="AB1522" s="24"/>
      <c r="AC1522" s="24"/>
    </row>
    <row r="1523" spans="1:29" s="169" customFormat="1">
      <c r="A1523" s="24"/>
      <c r="B1523" s="24"/>
      <c r="C1523" s="57"/>
      <c r="D1523" s="57"/>
      <c r="E1523" s="57"/>
      <c r="F1523" s="57"/>
      <c r="G1523" s="57"/>
      <c r="H1523" s="57"/>
      <c r="I1523" s="57"/>
      <c r="J1523" s="57"/>
      <c r="K1523" s="57"/>
      <c r="L1523" s="57"/>
      <c r="M1523" s="57"/>
      <c r="N1523" s="57"/>
      <c r="O1523" s="57"/>
      <c r="P1523" s="57"/>
      <c r="Q1523" s="57"/>
      <c r="R1523" s="57"/>
      <c r="S1523" s="57"/>
      <c r="T1523" s="57"/>
      <c r="U1523" s="77"/>
      <c r="V1523" s="24"/>
      <c r="Y1523" s="24"/>
      <c r="Z1523" s="24"/>
      <c r="AA1523" s="24"/>
      <c r="AB1523" s="24"/>
      <c r="AC1523" s="24"/>
    </row>
    <row r="1524" spans="1:29" s="169" customFormat="1">
      <c r="A1524" s="24"/>
      <c r="B1524" s="24"/>
      <c r="C1524" s="57"/>
      <c r="D1524" s="57"/>
      <c r="E1524" s="57"/>
      <c r="F1524" s="57"/>
      <c r="G1524" s="57"/>
      <c r="H1524" s="57"/>
      <c r="I1524" s="57"/>
      <c r="J1524" s="57"/>
      <c r="K1524" s="57"/>
      <c r="L1524" s="57"/>
      <c r="M1524" s="57"/>
      <c r="N1524" s="57"/>
      <c r="O1524" s="57"/>
      <c r="P1524" s="57"/>
      <c r="Q1524" s="57"/>
      <c r="R1524" s="57"/>
      <c r="S1524" s="57"/>
      <c r="T1524" s="57"/>
      <c r="U1524" s="77"/>
      <c r="V1524" s="24"/>
      <c r="Y1524" s="24"/>
      <c r="Z1524" s="24"/>
      <c r="AA1524" s="24"/>
      <c r="AB1524" s="24"/>
      <c r="AC1524" s="24"/>
    </row>
    <row r="1525" spans="1:29" s="169" customFormat="1">
      <c r="A1525" s="24"/>
      <c r="B1525" s="24"/>
      <c r="C1525" s="57"/>
      <c r="D1525" s="57"/>
      <c r="E1525" s="57"/>
      <c r="F1525" s="57"/>
      <c r="G1525" s="57"/>
      <c r="H1525" s="57"/>
      <c r="I1525" s="57"/>
      <c r="J1525" s="57"/>
      <c r="K1525" s="57"/>
      <c r="L1525" s="57"/>
      <c r="M1525" s="57"/>
      <c r="N1525" s="57"/>
      <c r="O1525" s="57"/>
      <c r="P1525" s="57"/>
      <c r="Q1525" s="57"/>
      <c r="R1525" s="57"/>
      <c r="S1525" s="57"/>
      <c r="T1525" s="57"/>
      <c r="U1525" s="77"/>
      <c r="V1525" s="24"/>
      <c r="Y1525" s="24"/>
      <c r="Z1525" s="24"/>
      <c r="AA1525" s="24"/>
      <c r="AB1525" s="24"/>
      <c r="AC1525" s="24"/>
    </row>
    <row r="1526" spans="1:29" s="169" customFormat="1">
      <c r="A1526" s="24"/>
      <c r="B1526" s="24"/>
      <c r="C1526" s="57"/>
      <c r="D1526" s="57"/>
      <c r="E1526" s="57"/>
      <c r="F1526" s="57"/>
      <c r="G1526" s="57"/>
      <c r="H1526" s="57"/>
      <c r="I1526" s="57"/>
      <c r="J1526" s="57"/>
      <c r="K1526" s="57"/>
      <c r="L1526" s="57"/>
      <c r="M1526" s="57"/>
      <c r="N1526" s="57"/>
      <c r="O1526" s="57"/>
      <c r="P1526" s="57"/>
      <c r="Q1526" s="57"/>
      <c r="R1526" s="57"/>
      <c r="S1526" s="57"/>
      <c r="T1526" s="57"/>
      <c r="U1526" s="77"/>
      <c r="V1526" s="24"/>
      <c r="Y1526" s="24"/>
      <c r="Z1526" s="24"/>
      <c r="AA1526" s="24"/>
      <c r="AB1526" s="24"/>
      <c r="AC1526" s="24"/>
    </row>
    <row r="1527" spans="1:29" s="169" customFormat="1">
      <c r="A1527" s="24"/>
      <c r="B1527" s="24"/>
      <c r="C1527" s="57"/>
      <c r="D1527" s="57"/>
      <c r="E1527" s="57"/>
      <c r="F1527" s="57"/>
      <c r="G1527" s="57"/>
      <c r="H1527" s="57"/>
      <c r="I1527" s="57"/>
      <c r="J1527" s="57"/>
      <c r="K1527" s="57"/>
      <c r="L1527" s="57"/>
      <c r="M1527" s="57"/>
      <c r="N1527" s="57"/>
      <c r="O1527" s="57"/>
      <c r="P1527" s="57"/>
      <c r="Q1527" s="57"/>
      <c r="R1527" s="57"/>
      <c r="S1527" s="57"/>
      <c r="T1527" s="57"/>
      <c r="U1527" s="77"/>
      <c r="V1527" s="24"/>
      <c r="Y1527" s="24"/>
      <c r="Z1527" s="24"/>
      <c r="AA1527" s="24"/>
      <c r="AB1527" s="24"/>
      <c r="AC1527" s="24"/>
    </row>
    <row r="1528" spans="1:29" s="169" customFormat="1">
      <c r="A1528" s="24"/>
      <c r="B1528" s="24"/>
      <c r="C1528" s="57"/>
      <c r="D1528" s="57"/>
      <c r="E1528" s="57"/>
      <c r="F1528" s="57"/>
      <c r="G1528" s="57"/>
      <c r="H1528" s="57"/>
      <c r="I1528" s="57"/>
      <c r="J1528" s="57"/>
      <c r="K1528" s="57"/>
      <c r="L1528" s="57"/>
      <c r="M1528" s="57"/>
      <c r="N1528" s="57"/>
      <c r="O1528" s="57"/>
      <c r="P1528" s="57"/>
      <c r="Q1528" s="57"/>
      <c r="R1528" s="57"/>
      <c r="S1528" s="57"/>
      <c r="T1528" s="57"/>
      <c r="U1528" s="77"/>
      <c r="V1528" s="24"/>
      <c r="Y1528" s="24"/>
      <c r="Z1528" s="24"/>
      <c r="AA1528" s="24"/>
      <c r="AB1528" s="24"/>
      <c r="AC1528" s="24"/>
    </row>
    <row r="1529" spans="1:29" s="169" customFormat="1">
      <c r="A1529" s="24"/>
      <c r="B1529" s="24"/>
      <c r="C1529" s="57"/>
      <c r="D1529" s="57"/>
      <c r="E1529" s="57"/>
      <c r="F1529" s="57"/>
      <c r="G1529" s="57"/>
      <c r="H1529" s="57"/>
      <c r="I1529" s="57"/>
      <c r="J1529" s="57"/>
      <c r="K1529" s="57"/>
      <c r="L1529" s="57"/>
      <c r="M1529" s="57"/>
      <c r="N1529" s="57"/>
      <c r="O1529" s="57"/>
      <c r="P1529" s="57"/>
      <c r="Q1529" s="57"/>
      <c r="R1529" s="57"/>
      <c r="S1529" s="57"/>
      <c r="T1529" s="57"/>
      <c r="U1529" s="77"/>
      <c r="V1529" s="24"/>
      <c r="Y1529" s="24"/>
      <c r="Z1529" s="24"/>
      <c r="AA1529" s="24"/>
      <c r="AB1529" s="24"/>
      <c r="AC1529" s="24"/>
    </row>
    <row r="1530" spans="1:29" s="169" customFormat="1">
      <c r="A1530" s="24"/>
      <c r="B1530" s="24"/>
      <c r="C1530" s="57"/>
      <c r="D1530" s="57"/>
      <c r="E1530" s="57"/>
      <c r="F1530" s="57"/>
      <c r="G1530" s="57"/>
      <c r="H1530" s="57"/>
      <c r="I1530" s="57"/>
      <c r="J1530" s="57"/>
      <c r="K1530" s="57"/>
      <c r="L1530" s="57"/>
      <c r="M1530" s="57"/>
      <c r="N1530" s="57"/>
      <c r="O1530" s="57"/>
      <c r="P1530" s="57"/>
      <c r="Q1530" s="57"/>
      <c r="R1530" s="57"/>
      <c r="S1530" s="57"/>
      <c r="T1530" s="57"/>
      <c r="U1530" s="77"/>
      <c r="V1530" s="24"/>
      <c r="Y1530" s="24"/>
      <c r="Z1530" s="24"/>
      <c r="AA1530" s="24"/>
      <c r="AB1530" s="24"/>
      <c r="AC1530" s="24"/>
    </row>
    <row r="1531" spans="1:29" s="169" customFormat="1">
      <c r="A1531" s="24"/>
      <c r="B1531" s="24"/>
      <c r="C1531" s="57"/>
      <c r="D1531" s="57"/>
      <c r="E1531" s="57"/>
      <c r="F1531" s="57"/>
      <c r="G1531" s="57"/>
      <c r="H1531" s="57"/>
      <c r="I1531" s="57"/>
      <c r="J1531" s="57"/>
      <c r="K1531" s="57"/>
      <c r="L1531" s="57"/>
      <c r="M1531" s="57"/>
      <c r="N1531" s="57"/>
      <c r="O1531" s="57"/>
      <c r="P1531" s="57"/>
      <c r="Q1531" s="57"/>
      <c r="R1531" s="57"/>
      <c r="S1531" s="57"/>
      <c r="T1531" s="57"/>
      <c r="U1531" s="77"/>
      <c r="V1531" s="24"/>
      <c r="Y1531" s="24"/>
      <c r="Z1531" s="24"/>
      <c r="AA1531" s="24"/>
      <c r="AB1531" s="24"/>
      <c r="AC1531" s="24"/>
    </row>
    <row r="1532" spans="1:29" s="169" customFormat="1">
      <c r="A1532" s="24"/>
      <c r="B1532" s="24"/>
      <c r="C1532" s="57"/>
      <c r="D1532" s="57"/>
      <c r="E1532" s="57"/>
      <c r="F1532" s="57"/>
      <c r="G1532" s="57"/>
      <c r="H1532" s="57"/>
      <c r="I1532" s="57"/>
      <c r="J1532" s="57"/>
      <c r="K1532" s="57"/>
      <c r="L1532" s="57"/>
      <c r="M1532" s="57"/>
      <c r="N1532" s="57"/>
      <c r="O1532" s="57"/>
      <c r="P1532" s="57"/>
      <c r="Q1532" s="57"/>
      <c r="R1532" s="57"/>
      <c r="S1532" s="57"/>
      <c r="T1532" s="57"/>
      <c r="U1532" s="77"/>
      <c r="V1532" s="24"/>
      <c r="Y1532" s="24"/>
      <c r="Z1532" s="24"/>
      <c r="AA1532" s="24"/>
      <c r="AB1532" s="24"/>
      <c r="AC1532" s="24"/>
    </row>
    <row r="1533" spans="1:29" s="169" customFormat="1">
      <c r="A1533" s="24"/>
      <c r="B1533" s="24"/>
      <c r="C1533" s="57"/>
      <c r="D1533" s="57"/>
      <c r="E1533" s="57"/>
      <c r="F1533" s="57"/>
      <c r="G1533" s="57"/>
      <c r="H1533" s="57"/>
      <c r="I1533" s="57"/>
      <c r="J1533" s="57"/>
      <c r="K1533" s="57"/>
      <c r="L1533" s="57"/>
      <c r="M1533" s="57"/>
      <c r="N1533" s="57"/>
      <c r="O1533" s="57"/>
      <c r="P1533" s="57"/>
      <c r="Q1533" s="57"/>
      <c r="R1533" s="57"/>
      <c r="S1533" s="57"/>
      <c r="T1533" s="57"/>
      <c r="U1533" s="77"/>
      <c r="V1533" s="24"/>
      <c r="Y1533" s="24"/>
      <c r="Z1533" s="24"/>
      <c r="AA1533" s="24"/>
      <c r="AB1533" s="24"/>
      <c r="AC1533" s="24"/>
    </row>
    <row r="1534" spans="1:29" s="169" customFormat="1">
      <c r="A1534" s="24"/>
      <c r="B1534" s="24"/>
      <c r="C1534" s="57"/>
      <c r="D1534" s="57"/>
      <c r="E1534" s="57"/>
      <c r="F1534" s="57"/>
      <c r="G1534" s="57"/>
      <c r="H1534" s="57"/>
      <c r="I1534" s="57"/>
      <c r="J1534" s="57"/>
      <c r="K1534" s="57"/>
      <c r="L1534" s="57"/>
      <c r="M1534" s="57"/>
      <c r="N1534" s="57"/>
      <c r="O1534" s="57"/>
      <c r="P1534" s="57"/>
      <c r="Q1534" s="57"/>
      <c r="R1534" s="57"/>
      <c r="S1534" s="57"/>
      <c r="T1534" s="57"/>
      <c r="U1534" s="77"/>
      <c r="V1534" s="24"/>
      <c r="Y1534" s="24"/>
      <c r="Z1534" s="24"/>
      <c r="AA1534" s="24"/>
      <c r="AB1534" s="24"/>
      <c r="AC1534" s="24"/>
    </row>
    <row r="1535" spans="1:29" s="169" customFormat="1">
      <c r="A1535" s="24"/>
      <c r="B1535" s="24"/>
      <c r="C1535" s="57"/>
      <c r="D1535" s="57"/>
      <c r="E1535" s="57"/>
      <c r="F1535" s="57"/>
      <c r="G1535" s="57"/>
      <c r="H1535" s="57"/>
      <c r="I1535" s="57"/>
      <c r="J1535" s="57"/>
      <c r="K1535" s="57"/>
      <c r="L1535" s="57"/>
      <c r="M1535" s="57"/>
      <c r="N1535" s="57"/>
      <c r="O1535" s="57"/>
      <c r="P1535" s="57"/>
      <c r="Q1535" s="57"/>
      <c r="R1535" s="57"/>
      <c r="S1535" s="57"/>
      <c r="T1535" s="57"/>
      <c r="U1535" s="77"/>
      <c r="V1535" s="24"/>
      <c r="Y1535" s="24"/>
      <c r="Z1535" s="24"/>
      <c r="AA1535" s="24"/>
      <c r="AB1535" s="24"/>
      <c r="AC1535" s="24"/>
    </row>
    <row r="1536" spans="1:29" s="169" customFormat="1">
      <c r="A1536" s="24"/>
      <c r="B1536" s="24"/>
      <c r="C1536" s="57"/>
      <c r="D1536" s="57"/>
      <c r="E1536" s="57"/>
      <c r="F1536" s="57"/>
      <c r="G1536" s="57"/>
      <c r="H1536" s="57"/>
      <c r="I1536" s="57"/>
      <c r="J1536" s="57"/>
      <c r="K1536" s="57"/>
      <c r="L1536" s="57"/>
      <c r="M1536" s="57"/>
      <c r="N1536" s="57"/>
      <c r="O1536" s="57"/>
      <c r="P1536" s="57"/>
      <c r="Q1536" s="57"/>
      <c r="R1536" s="57"/>
      <c r="S1536" s="57"/>
      <c r="T1536" s="57"/>
      <c r="U1536" s="77"/>
      <c r="V1536" s="24"/>
      <c r="Y1536" s="24"/>
      <c r="Z1536" s="24"/>
      <c r="AA1536" s="24"/>
      <c r="AB1536" s="24"/>
      <c r="AC1536" s="24"/>
    </row>
    <row r="1537" spans="1:29" s="169" customFormat="1">
      <c r="A1537" s="24"/>
      <c r="B1537" s="24"/>
      <c r="C1537" s="57"/>
      <c r="D1537" s="57"/>
      <c r="E1537" s="57"/>
      <c r="F1537" s="57"/>
      <c r="G1537" s="57"/>
      <c r="H1537" s="57"/>
      <c r="I1537" s="57"/>
      <c r="J1537" s="57"/>
      <c r="K1537" s="57"/>
      <c r="L1537" s="57"/>
      <c r="M1537" s="57"/>
      <c r="N1537" s="57"/>
      <c r="O1537" s="57"/>
      <c r="P1537" s="57"/>
      <c r="Q1537" s="57"/>
      <c r="R1537" s="57"/>
      <c r="S1537" s="57"/>
      <c r="T1537" s="57"/>
      <c r="U1537" s="77"/>
      <c r="V1537" s="24"/>
      <c r="Y1537" s="24"/>
      <c r="Z1537" s="24"/>
      <c r="AA1537" s="24"/>
      <c r="AB1537" s="24"/>
      <c r="AC1537" s="24"/>
    </row>
    <row r="1538" spans="1:29" s="169" customFormat="1">
      <c r="A1538" s="24"/>
      <c r="B1538" s="24"/>
      <c r="C1538" s="57"/>
      <c r="D1538" s="57"/>
      <c r="E1538" s="57"/>
      <c r="F1538" s="57"/>
      <c r="G1538" s="57"/>
      <c r="H1538" s="57"/>
      <c r="I1538" s="57"/>
      <c r="J1538" s="57"/>
      <c r="K1538" s="57"/>
      <c r="L1538" s="57"/>
      <c r="M1538" s="57"/>
      <c r="N1538" s="57"/>
      <c r="O1538" s="57"/>
      <c r="P1538" s="57"/>
      <c r="Q1538" s="57"/>
      <c r="R1538" s="57"/>
      <c r="S1538" s="57"/>
      <c r="T1538" s="57"/>
      <c r="U1538" s="77"/>
      <c r="V1538" s="24"/>
      <c r="Y1538" s="24"/>
      <c r="Z1538" s="24"/>
      <c r="AA1538" s="24"/>
      <c r="AB1538" s="24"/>
      <c r="AC1538" s="24"/>
    </row>
    <row r="1539" spans="1:29" s="169" customFormat="1">
      <c r="A1539" s="24"/>
      <c r="B1539" s="24"/>
      <c r="C1539" s="57"/>
      <c r="D1539" s="57"/>
      <c r="E1539" s="57"/>
      <c r="F1539" s="57"/>
      <c r="G1539" s="57"/>
      <c r="H1539" s="57"/>
      <c r="I1539" s="57"/>
      <c r="J1539" s="57"/>
      <c r="K1539" s="57"/>
      <c r="L1539" s="57"/>
      <c r="M1539" s="57"/>
      <c r="N1539" s="57"/>
      <c r="O1539" s="57"/>
      <c r="P1539" s="57"/>
      <c r="Q1539" s="57"/>
      <c r="R1539" s="57"/>
      <c r="S1539" s="57"/>
      <c r="T1539" s="57"/>
      <c r="U1539" s="77"/>
      <c r="V1539" s="24"/>
      <c r="Y1539" s="24"/>
      <c r="Z1539" s="24"/>
      <c r="AA1539" s="24"/>
      <c r="AB1539" s="24"/>
      <c r="AC1539" s="24"/>
    </row>
    <row r="1540" spans="1:29" s="169" customFormat="1">
      <c r="A1540" s="24"/>
      <c r="B1540" s="24"/>
      <c r="C1540" s="57"/>
      <c r="D1540" s="57"/>
      <c r="E1540" s="57"/>
      <c r="F1540" s="57"/>
      <c r="G1540" s="57"/>
      <c r="H1540" s="57"/>
      <c r="I1540" s="57"/>
      <c r="J1540" s="57"/>
      <c r="K1540" s="57"/>
      <c r="L1540" s="57"/>
      <c r="M1540" s="57"/>
      <c r="N1540" s="57"/>
      <c r="O1540" s="57"/>
      <c r="P1540" s="57"/>
      <c r="Q1540" s="57"/>
      <c r="R1540" s="57"/>
      <c r="S1540" s="57"/>
      <c r="T1540" s="57"/>
      <c r="U1540" s="77"/>
      <c r="V1540" s="24"/>
      <c r="Y1540" s="24"/>
      <c r="Z1540" s="24"/>
      <c r="AA1540" s="24"/>
      <c r="AB1540" s="24"/>
      <c r="AC1540" s="24"/>
    </row>
    <row r="1541" spans="1:29" s="169" customFormat="1">
      <c r="A1541" s="24"/>
      <c r="B1541" s="24"/>
      <c r="C1541" s="57"/>
      <c r="D1541" s="57"/>
      <c r="E1541" s="57"/>
      <c r="F1541" s="57"/>
      <c r="G1541" s="57"/>
      <c r="H1541" s="57"/>
      <c r="I1541" s="57"/>
      <c r="J1541" s="57"/>
      <c r="K1541" s="57"/>
      <c r="L1541" s="57"/>
      <c r="M1541" s="57"/>
      <c r="N1541" s="57"/>
      <c r="O1541" s="57"/>
      <c r="P1541" s="57"/>
      <c r="Q1541" s="57"/>
      <c r="R1541" s="57"/>
      <c r="S1541" s="57"/>
      <c r="T1541" s="57"/>
      <c r="U1541" s="77"/>
      <c r="V1541" s="24"/>
      <c r="Y1541" s="24"/>
      <c r="Z1541" s="24"/>
      <c r="AA1541" s="24"/>
      <c r="AB1541" s="24"/>
      <c r="AC1541" s="24"/>
    </row>
    <row r="1542" spans="1:29" s="169" customFormat="1">
      <c r="A1542" s="24"/>
      <c r="B1542" s="24"/>
      <c r="C1542" s="57"/>
      <c r="D1542" s="57"/>
      <c r="E1542" s="57"/>
      <c r="F1542" s="57"/>
      <c r="G1542" s="57"/>
      <c r="H1542" s="57"/>
      <c r="I1542" s="57"/>
      <c r="J1542" s="57"/>
      <c r="K1542" s="57"/>
      <c r="L1542" s="57"/>
      <c r="M1542" s="57"/>
      <c r="N1542" s="57"/>
      <c r="O1542" s="57"/>
      <c r="P1542" s="57"/>
      <c r="Q1542" s="57"/>
      <c r="R1542" s="57"/>
      <c r="S1542" s="57"/>
      <c r="T1542" s="57"/>
      <c r="U1542" s="77"/>
      <c r="V1542" s="24"/>
      <c r="Y1542" s="24"/>
      <c r="Z1542" s="24"/>
      <c r="AA1542" s="24"/>
      <c r="AB1542" s="24"/>
      <c r="AC1542" s="24"/>
    </row>
    <row r="1543" spans="1:29" s="169" customFormat="1">
      <c r="A1543" s="24"/>
      <c r="B1543" s="24"/>
      <c r="C1543" s="57"/>
      <c r="D1543" s="57"/>
      <c r="E1543" s="57"/>
      <c r="F1543" s="57"/>
      <c r="G1543" s="57"/>
      <c r="H1543" s="57"/>
      <c r="I1543" s="57"/>
      <c r="J1543" s="57"/>
      <c r="K1543" s="57"/>
      <c r="L1543" s="57"/>
      <c r="M1543" s="57"/>
      <c r="N1543" s="57"/>
      <c r="O1543" s="57"/>
      <c r="P1543" s="57"/>
      <c r="Q1543" s="57"/>
      <c r="R1543" s="57"/>
      <c r="S1543" s="57"/>
      <c r="T1543" s="57"/>
      <c r="U1543" s="77"/>
      <c r="V1543" s="24"/>
      <c r="Y1543" s="24"/>
      <c r="Z1543" s="24"/>
      <c r="AA1543" s="24"/>
      <c r="AB1543" s="24"/>
      <c r="AC1543" s="24"/>
    </row>
    <row r="1544" spans="1:29" s="169" customFormat="1">
      <c r="A1544" s="24"/>
      <c r="B1544" s="24"/>
      <c r="C1544" s="57"/>
      <c r="D1544" s="57"/>
      <c r="E1544" s="57"/>
      <c r="F1544" s="57"/>
      <c r="G1544" s="57"/>
      <c r="H1544" s="57"/>
      <c r="I1544" s="57"/>
      <c r="J1544" s="57"/>
      <c r="K1544" s="57"/>
      <c r="L1544" s="57"/>
      <c r="M1544" s="57"/>
      <c r="N1544" s="57"/>
      <c r="O1544" s="57"/>
      <c r="P1544" s="57"/>
      <c r="Q1544" s="57"/>
      <c r="R1544" s="57"/>
      <c r="S1544" s="57"/>
      <c r="T1544" s="57"/>
      <c r="U1544" s="77"/>
      <c r="V1544" s="24"/>
      <c r="Y1544" s="24"/>
      <c r="Z1544" s="24"/>
      <c r="AA1544" s="24"/>
      <c r="AB1544" s="24"/>
      <c r="AC1544" s="24"/>
    </row>
    <row r="1545" spans="1:29" s="169" customFormat="1">
      <c r="A1545" s="24"/>
      <c r="B1545" s="24"/>
      <c r="C1545" s="57"/>
      <c r="D1545" s="57"/>
      <c r="E1545" s="57"/>
      <c r="F1545" s="57"/>
      <c r="G1545" s="57"/>
      <c r="H1545" s="57"/>
      <c r="I1545" s="57"/>
      <c r="J1545" s="57"/>
      <c r="K1545" s="57"/>
      <c r="L1545" s="57"/>
      <c r="M1545" s="57"/>
      <c r="N1545" s="57"/>
      <c r="O1545" s="57"/>
      <c r="P1545" s="57"/>
      <c r="Q1545" s="57"/>
      <c r="R1545" s="57"/>
      <c r="S1545" s="57"/>
      <c r="T1545" s="57"/>
      <c r="U1545" s="77"/>
      <c r="V1545" s="24"/>
      <c r="Y1545" s="24"/>
      <c r="Z1545" s="24"/>
      <c r="AA1545" s="24"/>
      <c r="AB1545" s="24"/>
      <c r="AC1545" s="24"/>
    </row>
    <row r="1546" spans="1:29" s="169" customFormat="1">
      <c r="A1546" s="24"/>
      <c r="B1546" s="24"/>
      <c r="C1546" s="57"/>
      <c r="D1546" s="57"/>
      <c r="E1546" s="57"/>
      <c r="F1546" s="57"/>
      <c r="G1546" s="57"/>
      <c r="H1546" s="57"/>
      <c r="I1546" s="57"/>
      <c r="J1546" s="57"/>
      <c r="K1546" s="57"/>
      <c r="L1546" s="57"/>
      <c r="M1546" s="57"/>
      <c r="N1546" s="57"/>
      <c r="O1546" s="57"/>
      <c r="P1546" s="57"/>
      <c r="Q1546" s="57"/>
      <c r="R1546" s="57"/>
      <c r="S1546" s="57"/>
      <c r="T1546" s="57"/>
      <c r="U1546" s="77"/>
      <c r="V1546" s="24"/>
      <c r="Y1546" s="24"/>
      <c r="Z1546" s="24"/>
      <c r="AA1546" s="24"/>
      <c r="AB1546" s="24"/>
      <c r="AC1546" s="24"/>
    </row>
    <row r="1547" spans="1:29" s="169" customFormat="1">
      <c r="A1547" s="24"/>
      <c r="B1547" s="24"/>
      <c r="C1547" s="57"/>
      <c r="D1547" s="57"/>
      <c r="E1547" s="57"/>
      <c r="F1547" s="57"/>
      <c r="G1547" s="57"/>
      <c r="H1547" s="57"/>
      <c r="I1547" s="57"/>
      <c r="J1547" s="57"/>
      <c r="K1547" s="57"/>
      <c r="L1547" s="57"/>
      <c r="M1547" s="57"/>
      <c r="N1547" s="57"/>
      <c r="O1547" s="57"/>
      <c r="P1547" s="57"/>
      <c r="Q1547" s="57"/>
      <c r="R1547" s="57"/>
      <c r="S1547" s="57"/>
      <c r="T1547" s="57"/>
      <c r="U1547" s="77"/>
      <c r="V1547" s="24"/>
      <c r="Y1547" s="24"/>
      <c r="Z1547" s="24"/>
      <c r="AA1547" s="24"/>
      <c r="AB1547" s="24"/>
      <c r="AC1547" s="24"/>
    </row>
    <row r="1548" spans="1:29" s="169" customFormat="1">
      <c r="A1548" s="24"/>
      <c r="B1548" s="24"/>
      <c r="C1548" s="57"/>
      <c r="D1548" s="57"/>
      <c r="E1548" s="57"/>
      <c r="F1548" s="57"/>
      <c r="G1548" s="57"/>
      <c r="H1548" s="57"/>
      <c r="I1548" s="57"/>
      <c r="J1548" s="57"/>
      <c r="K1548" s="57"/>
      <c r="L1548" s="57"/>
      <c r="M1548" s="57"/>
      <c r="N1548" s="57"/>
      <c r="O1548" s="57"/>
      <c r="P1548" s="57"/>
      <c r="Q1548" s="57"/>
      <c r="R1548" s="57"/>
      <c r="S1548" s="57"/>
      <c r="T1548" s="57"/>
      <c r="U1548" s="77"/>
      <c r="V1548" s="24"/>
      <c r="Y1548" s="24"/>
      <c r="Z1548" s="24"/>
      <c r="AA1548" s="24"/>
      <c r="AB1548" s="24"/>
      <c r="AC1548" s="24"/>
    </row>
    <row r="1549" spans="1:29" s="169" customFormat="1">
      <c r="A1549" s="24"/>
      <c r="B1549" s="24"/>
      <c r="C1549" s="57"/>
      <c r="D1549" s="57"/>
      <c r="E1549" s="57"/>
      <c r="F1549" s="57"/>
      <c r="G1549" s="57"/>
      <c r="H1549" s="57"/>
      <c r="I1549" s="57"/>
      <c r="J1549" s="57"/>
      <c r="K1549" s="57"/>
      <c r="L1549" s="57"/>
      <c r="M1549" s="57"/>
      <c r="N1549" s="57"/>
      <c r="O1549" s="57"/>
      <c r="P1549" s="57"/>
      <c r="Q1549" s="57"/>
      <c r="R1549" s="57"/>
      <c r="S1549" s="57"/>
      <c r="T1549" s="57"/>
      <c r="U1549" s="77"/>
      <c r="V1549" s="24"/>
      <c r="Y1549" s="24"/>
      <c r="Z1549" s="24"/>
      <c r="AA1549" s="24"/>
      <c r="AB1549" s="24"/>
      <c r="AC1549" s="24"/>
    </row>
    <row r="1550" spans="1:29" s="169" customFormat="1">
      <c r="A1550" s="24"/>
      <c r="B1550" s="24"/>
      <c r="C1550" s="57"/>
      <c r="D1550" s="57"/>
      <c r="E1550" s="57"/>
      <c r="F1550" s="57"/>
      <c r="G1550" s="57"/>
      <c r="H1550" s="57"/>
      <c r="I1550" s="57"/>
      <c r="J1550" s="57"/>
      <c r="K1550" s="57"/>
      <c r="L1550" s="57"/>
      <c r="M1550" s="57"/>
      <c r="N1550" s="57"/>
      <c r="O1550" s="57"/>
      <c r="P1550" s="57"/>
      <c r="Q1550" s="57"/>
      <c r="R1550" s="57"/>
      <c r="S1550" s="57"/>
      <c r="T1550" s="57"/>
      <c r="U1550" s="77"/>
      <c r="V1550" s="24"/>
      <c r="Y1550" s="24"/>
      <c r="Z1550" s="24"/>
      <c r="AA1550" s="24"/>
      <c r="AB1550" s="24"/>
      <c r="AC1550" s="24"/>
    </row>
    <row r="1551" spans="1:29" s="169" customFormat="1">
      <c r="A1551" s="24"/>
      <c r="B1551" s="24"/>
      <c r="C1551" s="57"/>
      <c r="D1551" s="57"/>
      <c r="E1551" s="57"/>
      <c r="F1551" s="57"/>
      <c r="G1551" s="57"/>
      <c r="H1551" s="57"/>
      <c r="I1551" s="57"/>
      <c r="J1551" s="57"/>
      <c r="K1551" s="57"/>
      <c r="L1551" s="57"/>
      <c r="M1551" s="57"/>
      <c r="N1551" s="57"/>
      <c r="O1551" s="57"/>
      <c r="P1551" s="57"/>
      <c r="Q1551" s="57"/>
      <c r="R1551" s="57"/>
      <c r="S1551" s="57"/>
      <c r="T1551" s="57"/>
      <c r="U1551" s="77"/>
      <c r="V1551" s="24"/>
      <c r="Y1551" s="24"/>
      <c r="Z1551" s="24"/>
      <c r="AA1551" s="24"/>
      <c r="AB1551" s="24"/>
      <c r="AC1551" s="24"/>
    </row>
    <row r="1552" spans="1:29" s="169" customFormat="1">
      <c r="A1552" s="24"/>
      <c r="B1552" s="24"/>
      <c r="C1552" s="57"/>
      <c r="D1552" s="57"/>
      <c r="E1552" s="57"/>
      <c r="F1552" s="57"/>
      <c r="G1552" s="57"/>
      <c r="H1552" s="57"/>
      <c r="I1552" s="57"/>
      <c r="J1552" s="57"/>
      <c r="K1552" s="57"/>
      <c r="L1552" s="57"/>
      <c r="M1552" s="57"/>
      <c r="N1552" s="57"/>
      <c r="O1552" s="57"/>
      <c r="P1552" s="57"/>
      <c r="Q1552" s="57"/>
      <c r="R1552" s="57"/>
      <c r="S1552" s="57"/>
      <c r="T1552" s="57"/>
      <c r="U1552" s="77"/>
      <c r="V1552" s="24"/>
      <c r="Y1552" s="24"/>
      <c r="Z1552" s="24"/>
      <c r="AA1552" s="24"/>
      <c r="AB1552" s="24"/>
      <c r="AC1552" s="24"/>
    </row>
    <row r="1553" spans="1:29" s="169" customFormat="1">
      <c r="A1553" s="24"/>
      <c r="B1553" s="24"/>
      <c r="C1553" s="57"/>
      <c r="D1553" s="57"/>
      <c r="E1553" s="57"/>
      <c r="F1553" s="57"/>
      <c r="G1553" s="57"/>
      <c r="H1553" s="57"/>
      <c r="I1553" s="57"/>
      <c r="J1553" s="57"/>
      <c r="K1553" s="57"/>
      <c r="L1553" s="57"/>
      <c r="M1553" s="57"/>
      <c r="N1553" s="57"/>
      <c r="O1553" s="57"/>
      <c r="P1553" s="57"/>
      <c r="Q1553" s="57"/>
      <c r="R1553" s="57"/>
      <c r="S1553" s="57"/>
      <c r="T1553" s="57"/>
      <c r="U1553" s="77"/>
      <c r="V1553" s="24"/>
      <c r="Y1553" s="24"/>
      <c r="Z1553" s="24"/>
      <c r="AA1553" s="24"/>
      <c r="AB1553" s="24"/>
      <c r="AC1553" s="24"/>
    </row>
    <row r="1554" spans="1:29" s="169" customFormat="1">
      <c r="A1554" s="24"/>
      <c r="B1554" s="24"/>
      <c r="C1554" s="57"/>
      <c r="D1554" s="57"/>
      <c r="E1554" s="57"/>
      <c r="F1554" s="57"/>
      <c r="G1554" s="57"/>
      <c r="H1554" s="57"/>
      <c r="I1554" s="57"/>
      <c r="J1554" s="57"/>
      <c r="K1554" s="57"/>
      <c r="L1554" s="57"/>
      <c r="M1554" s="57"/>
      <c r="N1554" s="57"/>
      <c r="O1554" s="57"/>
      <c r="P1554" s="57"/>
      <c r="Q1554" s="57"/>
      <c r="R1554" s="57"/>
      <c r="S1554" s="57"/>
      <c r="T1554" s="57"/>
      <c r="U1554" s="77"/>
      <c r="V1554" s="24"/>
      <c r="Y1554" s="24"/>
      <c r="Z1554" s="24"/>
      <c r="AA1554" s="24"/>
      <c r="AB1554" s="24"/>
      <c r="AC1554" s="24"/>
    </row>
    <row r="1555" spans="1:29" s="169" customFormat="1">
      <c r="A1555" s="24"/>
      <c r="B1555" s="24"/>
      <c r="C1555" s="57"/>
      <c r="D1555" s="57"/>
      <c r="E1555" s="57"/>
      <c r="F1555" s="57"/>
      <c r="G1555" s="57"/>
      <c r="H1555" s="57"/>
      <c r="I1555" s="57"/>
      <c r="J1555" s="57"/>
      <c r="K1555" s="57"/>
      <c r="L1555" s="57"/>
      <c r="M1555" s="57"/>
      <c r="N1555" s="57"/>
      <c r="O1555" s="57"/>
      <c r="P1555" s="57"/>
      <c r="Q1555" s="57"/>
      <c r="R1555" s="57"/>
      <c r="S1555" s="57"/>
      <c r="T1555" s="57"/>
      <c r="U1555" s="77"/>
      <c r="V1555" s="24"/>
      <c r="Y1555" s="24"/>
      <c r="Z1555" s="24"/>
      <c r="AA1555" s="24"/>
      <c r="AB1555" s="24"/>
      <c r="AC1555" s="24"/>
    </row>
    <row r="1556" spans="1:29" s="169" customFormat="1">
      <c r="A1556" s="24"/>
      <c r="B1556" s="24"/>
      <c r="C1556" s="57"/>
      <c r="D1556" s="57"/>
      <c r="E1556" s="57"/>
      <c r="F1556" s="57"/>
      <c r="G1556" s="57"/>
      <c r="H1556" s="57"/>
      <c r="I1556" s="57"/>
      <c r="J1556" s="57"/>
      <c r="K1556" s="57"/>
      <c r="L1556" s="57"/>
      <c r="M1556" s="57"/>
      <c r="N1556" s="57"/>
      <c r="O1556" s="57"/>
      <c r="P1556" s="57"/>
      <c r="Q1556" s="57"/>
      <c r="R1556" s="57"/>
      <c r="S1556" s="57"/>
      <c r="T1556" s="57"/>
      <c r="U1556" s="77"/>
      <c r="V1556" s="24"/>
      <c r="Y1556" s="24"/>
      <c r="Z1556" s="24"/>
      <c r="AA1556" s="24"/>
      <c r="AB1556" s="24"/>
      <c r="AC1556" s="24"/>
    </row>
    <row r="1557" spans="1:29" s="169" customFormat="1">
      <c r="A1557" s="24"/>
      <c r="B1557" s="24"/>
      <c r="C1557" s="57"/>
      <c r="D1557" s="57"/>
      <c r="E1557" s="57"/>
      <c r="F1557" s="57"/>
      <c r="G1557" s="57"/>
      <c r="H1557" s="57"/>
      <c r="I1557" s="57"/>
      <c r="J1557" s="57"/>
      <c r="K1557" s="57"/>
      <c r="L1557" s="57"/>
      <c r="M1557" s="57"/>
      <c r="N1557" s="57"/>
      <c r="O1557" s="57"/>
      <c r="P1557" s="57"/>
      <c r="Q1557" s="57"/>
      <c r="R1557" s="57"/>
      <c r="S1557" s="57"/>
      <c r="T1557" s="57"/>
      <c r="U1557" s="77"/>
      <c r="V1557" s="24"/>
      <c r="Y1557" s="24"/>
      <c r="Z1557" s="24"/>
      <c r="AA1557" s="24"/>
      <c r="AB1557" s="24"/>
      <c r="AC1557" s="24"/>
    </row>
    <row r="1558" spans="1:29" s="169" customFormat="1">
      <c r="A1558" s="24"/>
      <c r="B1558" s="24"/>
      <c r="C1558" s="57"/>
      <c r="D1558" s="57"/>
      <c r="E1558" s="57"/>
      <c r="F1558" s="57"/>
      <c r="G1558" s="57"/>
      <c r="H1558" s="57"/>
      <c r="I1558" s="57"/>
      <c r="J1558" s="57"/>
      <c r="K1558" s="57"/>
      <c r="L1558" s="57"/>
      <c r="M1558" s="57"/>
      <c r="N1558" s="57"/>
      <c r="O1558" s="57"/>
      <c r="P1558" s="57"/>
      <c r="Q1558" s="57"/>
      <c r="R1558" s="57"/>
      <c r="S1558" s="57"/>
      <c r="T1558" s="57"/>
      <c r="U1558" s="77"/>
      <c r="V1558" s="24"/>
      <c r="Y1558" s="24"/>
      <c r="Z1558" s="24"/>
      <c r="AA1558" s="24"/>
      <c r="AB1558" s="24"/>
      <c r="AC1558" s="24"/>
    </row>
    <row r="1559" spans="1:29" s="169" customFormat="1">
      <c r="A1559" s="24"/>
      <c r="B1559" s="24"/>
      <c r="C1559" s="57"/>
      <c r="D1559" s="57"/>
      <c r="E1559" s="57"/>
      <c r="F1559" s="57"/>
      <c r="G1559" s="57"/>
      <c r="H1559" s="57"/>
      <c r="I1559" s="57"/>
      <c r="J1559" s="57"/>
      <c r="K1559" s="57"/>
      <c r="L1559" s="57"/>
      <c r="M1559" s="57"/>
      <c r="N1559" s="57"/>
      <c r="O1559" s="57"/>
      <c r="P1559" s="57"/>
      <c r="Q1559" s="57"/>
      <c r="R1559" s="57"/>
      <c r="S1559" s="57"/>
      <c r="T1559" s="57"/>
      <c r="U1559" s="77"/>
      <c r="V1559" s="24"/>
      <c r="Y1559" s="24"/>
      <c r="Z1559" s="24"/>
      <c r="AA1559" s="24"/>
      <c r="AB1559" s="24"/>
      <c r="AC1559" s="24"/>
    </row>
    <row r="1560" spans="1:29" s="169" customFormat="1">
      <c r="A1560" s="24"/>
      <c r="B1560" s="24"/>
      <c r="C1560" s="57"/>
      <c r="D1560" s="57"/>
      <c r="E1560" s="57"/>
      <c r="F1560" s="57"/>
      <c r="G1560" s="57"/>
      <c r="H1560" s="57"/>
      <c r="I1560" s="57"/>
      <c r="J1560" s="57"/>
      <c r="K1560" s="57"/>
      <c r="L1560" s="57"/>
      <c r="M1560" s="57"/>
      <c r="N1560" s="57"/>
      <c r="O1560" s="57"/>
      <c r="P1560" s="57"/>
      <c r="Q1560" s="57"/>
      <c r="R1560" s="57"/>
      <c r="S1560" s="57"/>
      <c r="T1560" s="57"/>
      <c r="U1560" s="77"/>
      <c r="V1560" s="24"/>
      <c r="Y1560" s="24"/>
      <c r="Z1560" s="24"/>
      <c r="AA1560" s="24"/>
      <c r="AB1560" s="24"/>
      <c r="AC1560" s="24"/>
    </row>
    <row r="1561" spans="1:29" s="169" customFormat="1">
      <c r="A1561" s="24"/>
      <c r="B1561" s="24"/>
      <c r="C1561" s="57"/>
      <c r="D1561" s="57"/>
      <c r="E1561" s="57"/>
      <c r="F1561" s="57"/>
      <c r="G1561" s="57"/>
      <c r="H1561" s="57"/>
      <c r="I1561" s="57"/>
      <c r="J1561" s="57"/>
      <c r="K1561" s="57"/>
      <c r="L1561" s="57"/>
      <c r="M1561" s="57"/>
      <c r="N1561" s="57"/>
      <c r="O1561" s="57"/>
      <c r="P1561" s="57"/>
      <c r="Q1561" s="57"/>
      <c r="R1561" s="57"/>
      <c r="S1561" s="57"/>
      <c r="T1561" s="57"/>
      <c r="U1561" s="77"/>
      <c r="V1561" s="24"/>
      <c r="Y1561" s="24"/>
      <c r="Z1561" s="24"/>
      <c r="AA1561" s="24"/>
      <c r="AB1561" s="24"/>
      <c r="AC1561" s="24"/>
    </row>
    <row r="1562" spans="1:29" s="169" customFormat="1">
      <c r="A1562" s="24"/>
      <c r="B1562" s="24"/>
      <c r="C1562" s="57"/>
      <c r="D1562" s="57"/>
      <c r="E1562" s="57"/>
      <c r="F1562" s="57"/>
      <c r="G1562" s="57"/>
      <c r="H1562" s="57"/>
      <c r="I1562" s="57"/>
      <c r="J1562" s="57"/>
      <c r="K1562" s="57"/>
      <c r="L1562" s="57"/>
      <c r="M1562" s="57"/>
      <c r="N1562" s="57"/>
      <c r="O1562" s="57"/>
      <c r="P1562" s="57"/>
      <c r="Q1562" s="57"/>
      <c r="R1562" s="57"/>
      <c r="S1562" s="57"/>
      <c r="T1562" s="57"/>
      <c r="U1562" s="77"/>
      <c r="V1562" s="24"/>
      <c r="Y1562" s="24"/>
      <c r="Z1562" s="24"/>
      <c r="AA1562" s="24"/>
      <c r="AB1562" s="24"/>
      <c r="AC1562" s="24"/>
    </row>
    <row r="1563" spans="1:29" s="169" customFormat="1">
      <c r="A1563" s="24"/>
      <c r="B1563" s="24"/>
      <c r="C1563" s="57"/>
      <c r="D1563" s="57"/>
      <c r="E1563" s="57"/>
      <c r="F1563" s="57"/>
      <c r="G1563" s="57"/>
      <c r="H1563" s="57"/>
      <c r="I1563" s="57"/>
      <c r="J1563" s="57"/>
      <c r="K1563" s="57"/>
      <c r="L1563" s="57"/>
      <c r="M1563" s="57"/>
      <c r="N1563" s="57"/>
      <c r="O1563" s="57"/>
      <c r="P1563" s="57"/>
      <c r="Q1563" s="57"/>
      <c r="R1563" s="57"/>
      <c r="S1563" s="57"/>
      <c r="T1563" s="57"/>
      <c r="U1563" s="77"/>
      <c r="V1563" s="24"/>
      <c r="Y1563" s="24"/>
      <c r="Z1563" s="24"/>
      <c r="AA1563" s="24"/>
      <c r="AB1563" s="24"/>
      <c r="AC1563" s="24"/>
    </row>
    <row r="1564" spans="1:29" s="169" customFormat="1">
      <c r="A1564" s="24"/>
      <c r="B1564" s="24"/>
      <c r="C1564" s="57"/>
      <c r="D1564" s="57"/>
      <c r="E1564" s="57"/>
      <c r="F1564" s="57"/>
      <c r="G1564" s="57"/>
      <c r="H1564" s="57"/>
      <c r="I1564" s="57"/>
      <c r="J1564" s="57"/>
      <c r="K1564" s="57"/>
      <c r="L1564" s="57"/>
      <c r="M1564" s="57"/>
      <c r="N1564" s="57"/>
      <c r="O1564" s="57"/>
      <c r="P1564" s="57"/>
      <c r="Q1564" s="57"/>
      <c r="R1564" s="57"/>
      <c r="S1564" s="57"/>
      <c r="T1564" s="57"/>
      <c r="U1564" s="77"/>
      <c r="V1564" s="24"/>
      <c r="Y1564" s="24"/>
      <c r="Z1564" s="24"/>
      <c r="AA1564" s="24"/>
      <c r="AB1564" s="24"/>
      <c r="AC1564" s="24"/>
    </row>
    <row r="1565" spans="1:29" s="169" customFormat="1">
      <c r="A1565" s="24"/>
      <c r="B1565" s="24"/>
      <c r="C1565" s="57"/>
      <c r="D1565" s="57"/>
      <c r="E1565" s="57"/>
      <c r="F1565" s="57"/>
      <c r="G1565" s="57"/>
      <c r="H1565" s="57"/>
      <c r="I1565" s="57"/>
      <c r="J1565" s="57"/>
      <c r="K1565" s="57"/>
      <c r="L1565" s="57"/>
      <c r="M1565" s="57"/>
      <c r="N1565" s="57"/>
      <c r="O1565" s="57"/>
      <c r="P1565" s="57"/>
      <c r="Q1565" s="57"/>
      <c r="R1565" s="57"/>
      <c r="S1565" s="57"/>
      <c r="T1565" s="57"/>
      <c r="U1565" s="77"/>
      <c r="V1565" s="24"/>
      <c r="Y1565" s="24"/>
      <c r="Z1565" s="24"/>
      <c r="AA1565" s="24"/>
      <c r="AB1565" s="24"/>
      <c r="AC1565" s="24"/>
    </row>
    <row r="1566" spans="1:29" s="169" customFormat="1">
      <c r="A1566" s="24"/>
      <c r="B1566" s="24"/>
      <c r="C1566" s="57"/>
      <c r="D1566" s="57"/>
      <c r="E1566" s="57"/>
      <c r="F1566" s="57"/>
      <c r="G1566" s="57"/>
      <c r="H1566" s="57"/>
      <c r="I1566" s="57"/>
      <c r="J1566" s="57"/>
      <c r="K1566" s="57"/>
      <c r="L1566" s="57"/>
      <c r="M1566" s="57"/>
      <c r="N1566" s="57"/>
      <c r="O1566" s="57"/>
      <c r="P1566" s="57"/>
      <c r="Q1566" s="57"/>
      <c r="R1566" s="57"/>
      <c r="S1566" s="57"/>
      <c r="T1566" s="57"/>
      <c r="U1566" s="77"/>
      <c r="V1566" s="24"/>
      <c r="Y1566" s="24"/>
      <c r="Z1566" s="24"/>
      <c r="AA1566" s="24"/>
      <c r="AB1566" s="24"/>
      <c r="AC1566" s="24"/>
    </row>
    <row r="1567" spans="1:29" s="169" customFormat="1">
      <c r="A1567" s="24"/>
      <c r="B1567" s="24"/>
      <c r="C1567" s="57"/>
      <c r="D1567" s="57"/>
      <c r="E1567" s="57"/>
      <c r="F1567" s="57"/>
      <c r="G1567" s="57"/>
      <c r="H1567" s="57"/>
      <c r="I1567" s="57"/>
      <c r="J1567" s="57"/>
      <c r="K1567" s="57"/>
      <c r="L1567" s="57"/>
      <c r="M1567" s="57"/>
      <c r="N1567" s="57"/>
      <c r="O1567" s="57"/>
      <c r="P1567" s="57"/>
      <c r="Q1567" s="57"/>
      <c r="R1567" s="57"/>
      <c r="S1567" s="57"/>
      <c r="T1567" s="57"/>
      <c r="U1567" s="77"/>
      <c r="V1567" s="24"/>
      <c r="Y1567" s="24"/>
      <c r="Z1567" s="24"/>
      <c r="AA1567" s="24"/>
      <c r="AB1567" s="24"/>
      <c r="AC1567" s="24"/>
    </row>
    <row r="1568" spans="1:29" s="169" customFormat="1">
      <c r="A1568" s="24"/>
      <c r="B1568" s="24"/>
      <c r="C1568" s="57"/>
      <c r="D1568" s="57"/>
      <c r="E1568" s="57"/>
      <c r="F1568" s="57"/>
      <c r="G1568" s="57"/>
      <c r="H1568" s="57"/>
      <c r="I1568" s="57"/>
      <c r="J1568" s="57"/>
      <c r="K1568" s="57"/>
      <c r="L1568" s="57"/>
      <c r="M1568" s="57"/>
      <c r="N1568" s="57"/>
      <c r="O1568" s="57"/>
      <c r="P1568" s="57"/>
      <c r="Q1568" s="57"/>
      <c r="R1568" s="57"/>
      <c r="S1568" s="57"/>
      <c r="T1568" s="57"/>
      <c r="U1568" s="77"/>
      <c r="V1568" s="24"/>
      <c r="Y1568" s="24"/>
      <c r="Z1568" s="24"/>
      <c r="AA1568" s="24"/>
      <c r="AB1568" s="24"/>
      <c r="AC1568" s="24"/>
    </row>
    <row r="1569" spans="1:29" s="169" customFormat="1">
      <c r="A1569" s="24"/>
      <c r="B1569" s="24"/>
      <c r="C1569" s="57"/>
      <c r="D1569" s="57"/>
      <c r="E1569" s="57"/>
      <c r="F1569" s="57"/>
      <c r="G1569" s="57"/>
      <c r="H1569" s="57"/>
      <c r="I1569" s="57"/>
      <c r="J1569" s="57"/>
      <c r="K1569" s="57"/>
      <c r="L1569" s="57"/>
      <c r="M1569" s="57"/>
      <c r="N1569" s="57"/>
      <c r="O1569" s="57"/>
      <c r="P1569" s="57"/>
      <c r="Q1569" s="57"/>
      <c r="R1569" s="57"/>
      <c r="S1569" s="57"/>
      <c r="T1569" s="57"/>
      <c r="U1569" s="77"/>
      <c r="V1569" s="24"/>
      <c r="Y1569" s="24"/>
      <c r="Z1569" s="24"/>
      <c r="AA1569" s="24"/>
      <c r="AB1569" s="24"/>
      <c r="AC1569" s="24"/>
    </row>
    <row r="1570" spans="1:29" s="169" customFormat="1">
      <c r="A1570" s="24"/>
      <c r="B1570" s="24"/>
      <c r="C1570" s="57"/>
      <c r="D1570" s="57"/>
      <c r="E1570" s="57"/>
      <c r="F1570" s="57"/>
      <c r="G1570" s="57"/>
      <c r="H1570" s="57"/>
      <c r="I1570" s="57"/>
      <c r="J1570" s="57"/>
      <c r="K1570" s="57"/>
      <c r="L1570" s="57"/>
      <c r="M1570" s="57"/>
      <c r="N1570" s="57"/>
      <c r="O1570" s="57"/>
      <c r="P1570" s="57"/>
      <c r="Q1570" s="57"/>
      <c r="R1570" s="57"/>
      <c r="S1570" s="57"/>
      <c r="T1570" s="57"/>
      <c r="U1570" s="77"/>
      <c r="V1570" s="24"/>
      <c r="Y1570" s="24"/>
      <c r="Z1570" s="24"/>
      <c r="AA1570" s="24"/>
      <c r="AB1570" s="24"/>
      <c r="AC1570" s="24"/>
    </row>
    <row r="1571" spans="1:29" s="169" customFormat="1">
      <c r="A1571" s="24"/>
      <c r="B1571" s="24"/>
      <c r="C1571" s="57"/>
      <c r="D1571" s="57"/>
      <c r="E1571" s="57"/>
      <c r="F1571" s="57"/>
      <c r="G1571" s="57"/>
      <c r="H1571" s="57"/>
      <c r="I1571" s="57"/>
      <c r="J1571" s="57"/>
      <c r="K1571" s="57"/>
      <c r="L1571" s="57"/>
      <c r="M1571" s="57"/>
      <c r="N1571" s="57"/>
      <c r="O1571" s="57"/>
      <c r="P1571" s="57"/>
      <c r="Q1571" s="57"/>
      <c r="R1571" s="57"/>
      <c r="S1571" s="57"/>
      <c r="T1571" s="57"/>
      <c r="U1571" s="77"/>
      <c r="V1571" s="24"/>
      <c r="Y1571" s="24"/>
      <c r="Z1571" s="24"/>
      <c r="AA1571" s="24"/>
      <c r="AB1571" s="24"/>
      <c r="AC1571" s="24"/>
    </row>
    <row r="1572" spans="1:29" s="169" customFormat="1">
      <c r="A1572" s="24"/>
      <c r="B1572" s="24"/>
      <c r="C1572" s="57"/>
      <c r="D1572" s="57"/>
      <c r="E1572" s="57"/>
      <c r="F1572" s="57"/>
      <c r="G1572" s="57"/>
      <c r="H1572" s="57"/>
      <c r="I1572" s="57"/>
      <c r="J1572" s="57"/>
      <c r="K1572" s="57"/>
      <c r="L1572" s="57"/>
      <c r="M1572" s="57"/>
      <c r="N1572" s="57"/>
      <c r="O1572" s="57"/>
      <c r="P1572" s="57"/>
      <c r="Q1572" s="57"/>
      <c r="R1572" s="57"/>
      <c r="S1572" s="57"/>
      <c r="T1572" s="57"/>
      <c r="U1572" s="77"/>
      <c r="V1572" s="24"/>
      <c r="Y1572" s="24"/>
      <c r="Z1572" s="24"/>
      <c r="AA1572" s="24"/>
      <c r="AB1572" s="24"/>
      <c r="AC1572" s="24"/>
    </row>
    <row r="1573" spans="1:29" s="169" customFormat="1">
      <c r="A1573" s="24"/>
      <c r="B1573" s="24"/>
      <c r="C1573" s="57"/>
      <c r="D1573" s="57"/>
      <c r="E1573" s="57"/>
      <c r="F1573" s="57"/>
      <c r="G1573" s="57"/>
      <c r="H1573" s="57"/>
      <c r="I1573" s="57"/>
      <c r="J1573" s="57"/>
      <c r="K1573" s="57"/>
      <c r="L1573" s="57"/>
      <c r="M1573" s="57"/>
      <c r="N1573" s="57"/>
      <c r="O1573" s="57"/>
      <c r="P1573" s="57"/>
      <c r="Q1573" s="57"/>
      <c r="R1573" s="57"/>
      <c r="S1573" s="57"/>
      <c r="T1573" s="57"/>
      <c r="U1573" s="77"/>
      <c r="V1573" s="24"/>
      <c r="Y1573" s="24"/>
      <c r="Z1573" s="24"/>
      <c r="AA1573" s="24"/>
      <c r="AB1573" s="24"/>
      <c r="AC1573" s="24"/>
    </row>
    <row r="1574" spans="1:29" s="169" customFormat="1">
      <c r="A1574" s="24"/>
      <c r="B1574" s="24"/>
      <c r="C1574" s="57"/>
      <c r="D1574" s="57"/>
      <c r="E1574" s="57"/>
      <c r="F1574" s="57"/>
      <c r="G1574" s="57"/>
      <c r="H1574" s="57"/>
      <c r="I1574" s="57"/>
      <c r="J1574" s="57"/>
      <c r="K1574" s="57"/>
      <c r="L1574" s="57"/>
      <c r="M1574" s="57"/>
      <c r="N1574" s="57"/>
      <c r="O1574" s="57"/>
      <c r="P1574" s="57"/>
      <c r="Q1574" s="57"/>
      <c r="R1574" s="57"/>
      <c r="S1574" s="57"/>
      <c r="T1574" s="57"/>
      <c r="U1574" s="77"/>
      <c r="V1574" s="24"/>
      <c r="Y1574" s="24"/>
      <c r="Z1574" s="24"/>
      <c r="AA1574" s="24"/>
      <c r="AB1574" s="24"/>
      <c r="AC1574" s="24"/>
    </row>
    <row r="1575" spans="1:29" s="169" customFormat="1">
      <c r="A1575" s="24"/>
      <c r="B1575" s="24"/>
      <c r="C1575" s="57"/>
      <c r="D1575" s="57"/>
      <c r="E1575" s="57"/>
      <c r="F1575" s="57"/>
      <c r="G1575" s="57"/>
      <c r="H1575" s="57"/>
      <c r="I1575" s="57"/>
      <c r="J1575" s="57"/>
      <c r="K1575" s="57"/>
      <c r="L1575" s="57"/>
      <c r="M1575" s="57"/>
      <c r="N1575" s="57"/>
      <c r="O1575" s="57"/>
      <c r="P1575" s="57"/>
      <c r="Q1575" s="57"/>
      <c r="R1575" s="57"/>
      <c r="S1575" s="57"/>
      <c r="T1575" s="57"/>
      <c r="U1575" s="77"/>
      <c r="V1575" s="24"/>
      <c r="Y1575" s="24"/>
      <c r="Z1575" s="24"/>
      <c r="AA1575" s="24"/>
      <c r="AB1575" s="24"/>
      <c r="AC1575" s="24"/>
    </row>
    <row r="1576" spans="1:29" s="169" customFormat="1">
      <c r="A1576" s="24"/>
      <c r="B1576" s="24"/>
      <c r="C1576" s="57"/>
      <c r="D1576" s="57"/>
      <c r="E1576" s="57"/>
      <c r="F1576" s="57"/>
      <c r="G1576" s="57"/>
      <c r="H1576" s="57"/>
      <c r="I1576" s="57"/>
      <c r="J1576" s="57"/>
      <c r="K1576" s="57"/>
      <c r="L1576" s="57"/>
      <c r="M1576" s="57"/>
      <c r="N1576" s="57"/>
      <c r="O1576" s="57"/>
      <c r="P1576" s="57"/>
      <c r="Q1576" s="57"/>
      <c r="R1576" s="57"/>
      <c r="S1576" s="57"/>
      <c r="T1576" s="57"/>
      <c r="U1576" s="77"/>
      <c r="V1576" s="24"/>
      <c r="Y1576" s="24"/>
      <c r="Z1576" s="24"/>
      <c r="AA1576" s="24"/>
      <c r="AB1576" s="24"/>
      <c r="AC1576" s="24"/>
    </row>
    <row r="1577" spans="1:29" s="169" customFormat="1">
      <c r="A1577" s="24"/>
      <c r="B1577" s="24"/>
      <c r="C1577" s="57"/>
      <c r="D1577" s="57"/>
      <c r="E1577" s="57"/>
      <c r="F1577" s="57"/>
      <c r="G1577" s="57"/>
      <c r="H1577" s="57"/>
      <c r="I1577" s="57"/>
      <c r="J1577" s="57"/>
      <c r="K1577" s="57"/>
      <c r="L1577" s="57"/>
      <c r="M1577" s="57"/>
      <c r="N1577" s="57"/>
      <c r="O1577" s="57"/>
      <c r="P1577" s="57"/>
      <c r="Q1577" s="57"/>
      <c r="R1577" s="57"/>
      <c r="S1577" s="57"/>
      <c r="T1577" s="57"/>
      <c r="U1577" s="77"/>
      <c r="V1577" s="24"/>
      <c r="Y1577" s="24"/>
      <c r="Z1577" s="24"/>
      <c r="AA1577" s="24"/>
      <c r="AB1577" s="24"/>
      <c r="AC1577" s="24"/>
    </row>
    <row r="1578" spans="1:29" s="169" customFormat="1">
      <c r="A1578" s="24"/>
      <c r="B1578" s="24"/>
      <c r="C1578" s="57"/>
      <c r="D1578" s="57"/>
      <c r="E1578" s="57"/>
      <c r="F1578" s="57"/>
      <c r="G1578" s="57"/>
      <c r="H1578" s="57"/>
      <c r="I1578" s="57"/>
      <c r="J1578" s="57"/>
      <c r="K1578" s="57"/>
      <c r="L1578" s="57"/>
      <c r="M1578" s="57"/>
      <c r="N1578" s="57"/>
      <c r="O1578" s="57"/>
      <c r="P1578" s="57"/>
      <c r="Q1578" s="57"/>
      <c r="R1578" s="57"/>
      <c r="S1578" s="57"/>
      <c r="T1578" s="57"/>
      <c r="U1578" s="77"/>
      <c r="V1578" s="24"/>
      <c r="Y1578" s="24"/>
      <c r="Z1578" s="24"/>
      <c r="AA1578" s="24"/>
      <c r="AB1578" s="24"/>
      <c r="AC1578" s="24"/>
    </row>
    <row r="1579" spans="1:29" s="169" customFormat="1">
      <c r="A1579" s="24"/>
      <c r="B1579" s="24"/>
      <c r="C1579" s="57"/>
      <c r="D1579" s="57"/>
      <c r="E1579" s="57"/>
      <c r="F1579" s="57"/>
      <c r="G1579" s="57"/>
      <c r="H1579" s="57"/>
      <c r="I1579" s="57"/>
      <c r="J1579" s="57"/>
      <c r="K1579" s="57"/>
      <c r="L1579" s="57"/>
      <c r="M1579" s="57"/>
      <c r="N1579" s="57"/>
      <c r="O1579" s="57"/>
      <c r="P1579" s="57"/>
      <c r="Q1579" s="57"/>
      <c r="R1579" s="57"/>
      <c r="S1579" s="57"/>
      <c r="T1579" s="57"/>
      <c r="U1579" s="77"/>
      <c r="V1579" s="24"/>
      <c r="Y1579" s="24"/>
      <c r="Z1579" s="24"/>
      <c r="AA1579" s="24"/>
      <c r="AB1579" s="24"/>
      <c r="AC1579" s="24"/>
    </row>
    <row r="1580" spans="1:29" s="169" customFormat="1">
      <c r="A1580" s="24"/>
      <c r="B1580" s="24"/>
      <c r="C1580" s="57"/>
      <c r="D1580" s="57"/>
      <c r="E1580" s="57"/>
      <c r="F1580" s="57"/>
      <c r="G1580" s="57"/>
      <c r="H1580" s="57"/>
      <c r="I1580" s="57"/>
      <c r="J1580" s="57"/>
      <c r="K1580" s="57"/>
      <c r="L1580" s="57"/>
      <c r="M1580" s="57"/>
      <c r="N1580" s="57"/>
      <c r="O1580" s="57"/>
      <c r="P1580" s="57"/>
      <c r="Q1580" s="57"/>
      <c r="R1580" s="57"/>
      <c r="S1580" s="57"/>
      <c r="T1580" s="57"/>
      <c r="U1580" s="77"/>
      <c r="V1580" s="24"/>
      <c r="Y1580" s="24"/>
      <c r="Z1580" s="24"/>
      <c r="AA1580" s="24"/>
      <c r="AB1580" s="24"/>
      <c r="AC1580" s="24"/>
    </row>
    <row r="1581" spans="1:29" s="169" customFormat="1">
      <c r="A1581" s="24"/>
      <c r="B1581" s="24"/>
      <c r="C1581" s="57"/>
      <c r="D1581" s="57"/>
      <c r="E1581" s="57"/>
      <c r="F1581" s="57"/>
      <c r="G1581" s="57"/>
      <c r="H1581" s="57"/>
      <c r="I1581" s="57"/>
      <c r="J1581" s="57"/>
      <c r="K1581" s="57"/>
      <c r="L1581" s="57"/>
      <c r="M1581" s="57"/>
      <c r="N1581" s="57"/>
      <c r="O1581" s="57"/>
      <c r="P1581" s="57"/>
      <c r="Q1581" s="57"/>
      <c r="R1581" s="57"/>
      <c r="S1581" s="57"/>
      <c r="T1581" s="57"/>
      <c r="U1581" s="77"/>
      <c r="V1581" s="24"/>
      <c r="Y1581" s="24"/>
      <c r="Z1581" s="24"/>
      <c r="AA1581" s="24"/>
      <c r="AB1581" s="24"/>
      <c r="AC1581" s="24"/>
    </row>
    <row r="1582" spans="1:29" s="169" customFormat="1">
      <c r="A1582" s="24"/>
      <c r="B1582" s="24"/>
      <c r="C1582" s="57"/>
      <c r="D1582" s="57"/>
      <c r="E1582" s="57"/>
      <c r="F1582" s="57"/>
      <c r="G1582" s="57"/>
      <c r="H1582" s="57"/>
      <c r="I1582" s="57"/>
      <c r="J1582" s="57"/>
      <c r="K1582" s="57"/>
      <c r="L1582" s="57"/>
      <c r="M1582" s="57"/>
      <c r="N1582" s="57"/>
      <c r="O1582" s="57"/>
      <c r="P1582" s="57"/>
      <c r="Q1582" s="57"/>
      <c r="R1582" s="57"/>
      <c r="S1582" s="57"/>
      <c r="T1582" s="57"/>
      <c r="U1582" s="77"/>
      <c r="V1582" s="24"/>
      <c r="Y1582" s="24"/>
      <c r="Z1582" s="24"/>
      <c r="AA1582" s="24"/>
      <c r="AB1582" s="24"/>
      <c r="AC1582" s="24"/>
    </row>
    <row r="1583" spans="1:29" s="169" customFormat="1">
      <c r="A1583" s="24"/>
      <c r="B1583" s="24"/>
      <c r="C1583" s="57"/>
      <c r="D1583" s="57"/>
      <c r="E1583" s="57"/>
      <c r="F1583" s="57"/>
      <c r="G1583" s="57"/>
      <c r="H1583" s="57"/>
      <c r="I1583" s="57"/>
      <c r="J1583" s="57"/>
      <c r="K1583" s="57"/>
      <c r="L1583" s="57"/>
      <c r="M1583" s="57"/>
      <c r="N1583" s="57"/>
      <c r="O1583" s="57"/>
      <c r="P1583" s="57"/>
      <c r="Q1583" s="57"/>
      <c r="R1583" s="57"/>
      <c r="S1583" s="57"/>
      <c r="T1583" s="57"/>
      <c r="U1583" s="77"/>
      <c r="V1583" s="24"/>
      <c r="Y1583" s="24"/>
      <c r="Z1583" s="24"/>
      <c r="AA1583" s="24"/>
      <c r="AB1583" s="24"/>
      <c r="AC1583" s="24"/>
    </row>
    <row r="1584" spans="1:29" s="169" customFormat="1">
      <c r="A1584" s="24"/>
      <c r="B1584" s="24"/>
      <c r="C1584" s="57"/>
      <c r="D1584" s="57"/>
      <c r="E1584" s="57"/>
      <c r="F1584" s="57"/>
      <c r="G1584" s="57"/>
      <c r="H1584" s="57"/>
      <c r="I1584" s="57"/>
      <c r="J1584" s="57"/>
      <c r="K1584" s="57"/>
      <c r="L1584" s="57"/>
      <c r="M1584" s="57"/>
      <c r="N1584" s="57"/>
      <c r="O1584" s="57"/>
      <c r="P1584" s="57"/>
      <c r="Q1584" s="57"/>
      <c r="R1584" s="57"/>
      <c r="S1584" s="57"/>
      <c r="T1584" s="57"/>
      <c r="U1584" s="77"/>
      <c r="V1584" s="24"/>
      <c r="Y1584" s="24"/>
      <c r="Z1584" s="24"/>
      <c r="AA1584" s="24"/>
      <c r="AB1584" s="24"/>
      <c r="AC1584" s="24"/>
    </row>
    <row r="1585" spans="1:29" s="169" customFormat="1">
      <c r="A1585" s="24"/>
      <c r="B1585" s="24"/>
      <c r="C1585" s="57"/>
      <c r="D1585" s="57"/>
      <c r="E1585" s="57"/>
      <c r="F1585" s="57"/>
      <c r="G1585" s="57"/>
      <c r="H1585" s="57"/>
      <c r="I1585" s="57"/>
      <c r="J1585" s="57"/>
      <c r="K1585" s="57"/>
      <c r="L1585" s="57"/>
      <c r="M1585" s="57"/>
      <c r="N1585" s="57"/>
      <c r="O1585" s="57"/>
      <c r="P1585" s="57"/>
      <c r="Q1585" s="57"/>
      <c r="R1585" s="57"/>
      <c r="S1585" s="57"/>
      <c r="T1585" s="57"/>
      <c r="U1585" s="77"/>
      <c r="V1585" s="24"/>
      <c r="Y1585" s="24"/>
      <c r="Z1585" s="24"/>
      <c r="AA1585" s="24"/>
      <c r="AB1585" s="24"/>
      <c r="AC1585" s="24"/>
    </row>
    <row r="1586" spans="1:29" s="169" customFormat="1">
      <c r="A1586" s="24"/>
      <c r="B1586" s="24"/>
      <c r="C1586" s="57"/>
      <c r="D1586" s="57"/>
      <c r="E1586" s="57"/>
      <c r="F1586" s="57"/>
      <c r="G1586" s="57"/>
      <c r="H1586" s="57"/>
      <c r="I1586" s="57"/>
      <c r="J1586" s="57"/>
      <c r="K1586" s="57"/>
      <c r="L1586" s="57"/>
      <c r="M1586" s="57"/>
      <c r="N1586" s="57"/>
      <c r="O1586" s="57"/>
      <c r="P1586" s="57"/>
      <c r="Q1586" s="57"/>
      <c r="R1586" s="57"/>
      <c r="S1586" s="57"/>
      <c r="T1586" s="57"/>
      <c r="U1586" s="77"/>
      <c r="V1586" s="24"/>
      <c r="Y1586" s="24"/>
      <c r="Z1586" s="24"/>
      <c r="AA1586" s="24"/>
      <c r="AB1586" s="24"/>
      <c r="AC1586" s="24"/>
    </row>
    <row r="1587" spans="1:29" s="169" customFormat="1">
      <c r="A1587" s="24"/>
      <c r="B1587" s="24"/>
      <c r="C1587" s="57"/>
      <c r="D1587" s="57"/>
      <c r="E1587" s="57"/>
      <c r="F1587" s="57"/>
      <c r="G1587" s="57"/>
      <c r="H1587" s="57"/>
      <c r="I1587" s="57"/>
      <c r="J1587" s="57"/>
      <c r="K1587" s="57"/>
      <c r="L1587" s="57"/>
      <c r="M1587" s="57"/>
      <c r="N1587" s="57"/>
      <c r="O1587" s="57"/>
      <c r="P1587" s="57"/>
      <c r="Q1587" s="57"/>
      <c r="R1587" s="57"/>
      <c r="S1587" s="57"/>
      <c r="T1587" s="57"/>
      <c r="U1587" s="77"/>
      <c r="V1587" s="24"/>
      <c r="Y1587" s="24"/>
      <c r="Z1587" s="24"/>
      <c r="AA1587" s="24"/>
      <c r="AB1587" s="24"/>
      <c r="AC1587" s="24"/>
    </row>
    <row r="1588" spans="1:29" s="169" customFormat="1">
      <c r="A1588" s="24"/>
      <c r="B1588" s="24"/>
      <c r="C1588" s="57"/>
      <c r="D1588" s="57"/>
      <c r="E1588" s="57"/>
      <c r="F1588" s="57"/>
      <c r="G1588" s="57"/>
      <c r="H1588" s="57"/>
      <c r="I1588" s="57"/>
      <c r="J1588" s="57"/>
      <c r="K1588" s="57"/>
      <c r="L1588" s="57"/>
      <c r="M1588" s="57"/>
      <c r="N1588" s="57"/>
      <c r="O1588" s="57"/>
      <c r="P1588" s="57"/>
      <c r="Q1588" s="57"/>
      <c r="R1588" s="57"/>
      <c r="S1588" s="57"/>
      <c r="T1588" s="57"/>
      <c r="U1588" s="77"/>
      <c r="V1588" s="24"/>
      <c r="Y1588" s="24"/>
      <c r="Z1588" s="24"/>
      <c r="AA1588" s="24"/>
      <c r="AB1588" s="24"/>
      <c r="AC1588" s="24"/>
    </row>
    <row r="1589" spans="1:29" s="169" customFormat="1">
      <c r="A1589" s="24"/>
      <c r="B1589" s="24"/>
      <c r="C1589" s="57"/>
      <c r="D1589" s="57"/>
      <c r="E1589" s="57"/>
      <c r="F1589" s="57"/>
      <c r="G1589" s="57"/>
      <c r="H1589" s="57"/>
      <c r="I1589" s="57"/>
      <c r="J1589" s="57"/>
      <c r="K1589" s="57"/>
      <c r="L1589" s="57"/>
      <c r="M1589" s="57"/>
      <c r="N1589" s="57"/>
      <c r="O1589" s="57"/>
      <c r="P1589" s="57"/>
      <c r="Q1589" s="57"/>
      <c r="R1589" s="57"/>
      <c r="S1589" s="57"/>
      <c r="T1589" s="57"/>
      <c r="U1589" s="77"/>
      <c r="V1589" s="24"/>
      <c r="Y1589" s="24"/>
      <c r="Z1589" s="24"/>
      <c r="AA1589" s="24"/>
      <c r="AB1589" s="24"/>
      <c r="AC1589" s="24"/>
    </row>
    <row r="1590" spans="1:29" s="169" customFormat="1">
      <c r="A1590" s="24"/>
      <c r="B1590" s="24"/>
      <c r="C1590" s="57"/>
      <c r="D1590" s="57"/>
      <c r="E1590" s="57"/>
      <c r="F1590" s="57"/>
      <c r="G1590" s="57"/>
      <c r="H1590" s="57"/>
      <c r="I1590" s="57"/>
      <c r="J1590" s="57"/>
      <c r="K1590" s="57"/>
      <c r="L1590" s="57"/>
      <c r="M1590" s="57"/>
      <c r="N1590" s="57"/>
      <c r="O1590" s="57"/>
      <c r="P1590" s="57"/>
      <c r="Q1590" s="57"/>
      <c r="R1590" s="57"/>
      <c r="S1590" s="57"/>
      <c r="T1590" s="57"/>
      <c r="U1590" s="77"/>
      <c r="V1590" s="24"/>
      <c r="Y1590" s="24"/>
      <c r="Z1590" s="24"/>
      <c r="AA1590" s="24"/>
      <c r="AB1590" s="24"/>
      <c r="AC1590" s="24"/>
    </row>
    <row r="1591" spans="1:29" s="169" customFormat="1">
      <c r="A1591" s="24"/>
      <c r="B1591" s="24"/>
      <c r="C1591" s="57"/>
      <c r="D1591" s="57"/>
      <c r="E1591" s="57"/>
      <c r="F1591" s="57"/>
      <c r="G1591" s="57"/>
      <c r="H1591" s="57"/>
      <c r="I1591" s="57"/>
      <c r="J1591" s="57"/>
      <c r="K1591" s="57"/>
      <c r="L1591" s="57"/>
      <c r="M1591" s="57"/>
      <c r="N1591" s="57"/>
      <c r="O1591" s="57"/>
      <c r="P1591" s="57"/>
      <c r="Q1591" s="57"/>
      <c r="R1591" s="57"/>
      <c r="S1591" s="57"/>
      <c r="T1591" s="57"/>
      <c r="U1591" s="77"/>
      <c r="V1591" s="24"/>
      <c r="Y1591" s="24"/>
      <c r="Z1591" s="24"/>
      <c r="AA1591" s="24"/>
      <c r="AB1591" s="24"/>
      <c r="AC1591" s="24"/>
    </row>
    <row r="1592" spans="1:29" s="169" customFormat="1">
      <c r="A1592" s="24"/>
      <c r="B1592" s="24"/>
      <c r="C1592" s="57"/>
      <c r="D1592" s="57"/>
      <c r="E1592" s="57"/>
      <c r="F1592" s="57"/>
      <c r="G1592" s="57"/>
      <c r="H1592" s="57"/>
      <c r="I1592" s="57"/>
      <c r="J1592" s="57"/>
      <c r="K1592" s="57"/>
      <c r="L1592" s="57"/>
      <c r="M1592" s="57"/>
      <c r="N1592" s="57"/>
      <c r="O1592" s="57"/>
      <c r="P1592" s="57"/>
      <c r="Q1592" s="57"/>
      <c r="R1592" s="57"/>
      <c r="S1592" s="57"/>
      <c r="T1592" s="57"/>
      <c r="U1592" s="77"/>
      <c r="V1592" s="24"/>
      <c r="Y1592" s="24"/>
      <c r="Z1592" s="24"/>
      <c r="AA1592" s="24"/>
      <c r="AB1592" s="24"/>
      <c r="AC1592" s="24"/>
    </row>
    <row r="1593" spans="1:29" s="169" customFormat="1">
      <c r="A1593" s="24"/>
      <c r="B1593" s="24"/>
      <c r="C1593" s="57"/>
      <c r="D1593" s="57"/>
      <c r="E1593" s="57"/>
      <c r="F1593" s="57"/>
      <c r="G1593" s="57"/>
      <c r="H1593" s="57"/>
      <c r="I1593" s="57"/>
      <c r="J1593" s="57"/>
      <c r="K1593" s="57"/>
      <c r="L1593" s="57"/>
      <c r="M1593" s="57"/>
      <c r="N1593" s="57"/>
      <c r="O1593" s="57"/>
      <c r="P1593" s="57"/>
      <c r="Q1593" s="57"/>
      <c r="R1593" s="57"/>
      <c r="S1593" s="57"/>
      <c r="T1593" s="57"/>
      <c r="U1593" s="77"/>
      <c r="V1593" s="24"/>
      <c r="Y1593" s="24"/>
      <c r="Z1593" s="24"/>
      <c r="AA1593" s="24"/>
      <c r="AB1593" s="24"/>
      <c r="AC1593" s="24"/>
    </row>
    <row r="1594" spans="1:29" s="169" customFormat="1">
      <c r="A1594" s="24"/>
      <c r="B1594" s="24"/>
      <c r="C1594" s="57"/>
      <c r="D1594" s="57"/>
      <c r="E1594" s="57"/>
      <c r="F1594" s="57"/>
      <c r="G1594" s="57"/>
      <c r="H1594" s="57"/>
      <c r="I1594" s="57"/>
      <c r="J1594" s="57"/>
      <c r="K1594" s="57"/>
      <c r="L1594" s="57"/>
      <c r="M1594" s="57"/>
      <c r="N1594" s="57"/>
      <c r="O1594" s="57"/>
      <c r="P1594" s="57"/>
      <c r="Q1594" s="57"/>
      <c r="R1594" s="57"/>
      <c r="S1594" s="57"/>
      <c r="T1594" s="57"/>
      <c r="U1594" s="77"/>
      <c r="V1594" s="24"/>
      <c r="Y1594" s="24"/>
      <c r="Z1594" s="24"/>
      <c r="AA1594" s="24"/>
      <c r="AB1594" s="24"/>
      <c r="AC1594" s="24"/>
    </row>
    <row r="1595" spans="1:29" s="169" customFormat="1">
      <c r="A1595" s="24"/>
      <c r="B1595" s="24"/>
      <c r="C1595" s="57"/>
      <c r="D1595" s="57"/>
      <c r="E1595" s="57"/>
      <c r="F1595" s="57"/>
      <c r="G1595" s="57"/>
      <c r="H1595" s="57"/>
      <c r="I1595" s="57"/>
      <c r="J1595" s="57"/>
      <c r="K1595" s="57"/>
      <c r="L1595" s="57"/>
      <c r="M1595" s="57"/>
      <c r="N1595" s="57"/>
      <c r="O1595" s="57"/>
      <c r="P1595" s="57"/>
      <c r="Q1595" s="57"/>
      <c r="R1595" s="57"/>
      <c r="S1595" s="57"/>
      <c r="T1595" s="57"/>
      <c r="U1595" s="77"/>
      <c r="V1595" s="24"/>
      <c r="Y1595" s="24"/>
      <c r="Z1595" s="24"/>
      <c r="AA1595" s="24"/>
      <c r="AB1595" s="24"/>
      <c r="AC1595" s="24"/>
    </row>
    <row r="1596" spans="1:29" s="169" customFormat="1">
      <c r="A1596" s="24"/>
      <c r="B1596" s="24"/>
      <c r="C1596" s="57"/>
      <c r="D1596" s="57"/>
      <c r="E1596" s="57"/>
      <c r="F1596" s="57"/>
      <c r="G1596" s="57"/>
      <c r="H1596" s="57"/>
      <c r="I1596" s="57"/>
      <c r="J1596" s="57"/>
      <c r="K1596" s="57"/>
      <c r="L1596" s="57"/>
      <c r="M1596" s="57"/>
      <c r="N1596" s="57"/>
      <c r="O1596" s="57"/>
      <c r="P1596" s="57"/>
      <c r="Q1596" s="57"/>
      <c r="R1596" s="57"/>
      <c r="S1596" s="57"/>
      <c r="T1596" s="57"/>
      <c r="U1596" s="77"/>
      <c r="V1596" s="24"/>
      <c r="Y1596" s="24"/>
      <c r="Z1596" s="24"/>
      <c r="AA1596" s="24"/>
      <c r="AB1596" s="24"/>
      <c r="AC1596" s="24"/>
    </row>
    <row r="1597" spans="1:29" s="169" customFormat="1">
      <c r="A1597" s="24"/>
      <c r="B1597" s="24"/>
      <c r="C1597" s="57"/>
      <c r="D1597" s="57"/>
      <c r="E1597" s="57"/>
      <c r="F1597" s="57"/>
      <c r="G1597" s="57"/>
      <c r="H1597" s="57"/>
      <c r="I1597" s="57"/>
      <c r="J1597" s="57"/>
      <c r="K1597" s="57"/>
      <c r="L1597" s="57"/>
      <c r="M1597" s="57"/>
      <c r="N1597" s="57"/>
      <c r="O1597" s="57"/>
      <c r="P1597" s="57"/>
      <c r="Q1597" s="57"/>
      <c r="R1597" s="57"/>
      <c r="S1597" s="57"/>
      <c r="T1597" s="57"/>
      <c r="U1597" s="77"/>
      <c r="V1597" s="24"/>
      <c r="Y1597" s="24"/>
      <c r="Z1597" s="24"/>
      <c r="AA1597" s="24"/>
      <c r="AB1597" s="24"/>
      <c r="AC1597" s="24"/>
    </row>
    <row r="1598" spans="1:29" s="169" customFormat="1">
      <c r="A1598" s="24"/>
      <c r="B1598" s="24"/>
      <c r="C1598" s="57"/>
      <c r="D1598" s="57"/>
      <c r="E1598" s="57"/>
      <c r="F1598" s="57"/>
      <c r="G1598" s="57"/>
      <c r="H1598" s="57"/>
      <c r="I1598" s="57"/>
      <c r="J1598" s="57"/>
      <c r="K1598" s="57"/>
      <c r="L1598" s="57"/>
      <c r="M1598" s="57"/>
      <c r="N1598" s="57"/>
      <c r="O1598" s="57"/>
      <c r="P1598" s="57"/>
      <c r="Q1598" s="57"/>
      <c r="R1598" s="57"/>
      <c r="S1598" s="57"/>
      <c r="T1598" s="57"/>
      <c r="U1598" s="77"/>
      <c r="V1598" s="24"/>
      <c r="Y1598" s="24"/>
      <c r="Z1598" s="24"/>
      <c r="AA1598" s="24"/>
      <c r="AB1598" s="24"/>
      <c r="AC1598" s="24"/>
    </row>
    <row r="1599" spans="1:29" s="169" customFormat="1">
      <c r="A1599" s="24"/>
      <c r="B1599" s="24"/>
      <c r="C1599" s="57"/>
      <c r="D1599" s="57"/>
      <c r="E1599" s="57"/>
      <c r="F1599" s="57"/>
      <c r="G1599" s="57"/>
      <c r="H1599" s="57"/>
      <c r="I1599" s="57"/>
      <c r="J1599" s="57"/>
      <c r="K1599" s="57"/>
      <c r="L1599" s="57"/>
      <c r="M1599" s="57"/>
      <c r="N1599" s="57"/>
      <c r="O1599" s="57"/>
      <c r="P1599" s="57"/>
      <c r="Q1599" s="57"/>
      <c r="R1599" s="57"/>
      <c r="S1599" s="57"/>
      <c r="T1599" s="57"/>
      <c r="U1599" s="77"/>
      <c r="V1599" s="24"/>
      <c r="Y1599" s="24"/>
      <c r="Z1599" s="24"/>
      <c r="AA1599" s="24"/>
      <c r="AB1599" s="24"/>
      <c r="AC1599" s="24"/>
    </row>
    <row r="1600" spans="1:29" s="169" customFormat="1">
      <c r="A1600" s="24"/>
      <c r="B1600" s="24"/>
      <c r="C1600" s="57"/>
      <c r="D1600" s="57"/>
      <c r="E1600" s="57"/>
      <c r="F1600" s="57"/>
      <c r="G1600" s="57"/>
      <c r="H1600" s="57"/>
      <c r="I1600" s="57"/>
      <c r="J1600" s="57"/>
      <c r="K1600" s="57"/>
      <c r="L1600" s="57"/>
      <c r="M1600" s="57"/>
      <c r="N1600" s="57"/>
      <c r="O1600" s="57"/>
      <c r="P1600" s="57"/>
      <c r="Q1600" s="57"/>
      <c r="R1600" s="57"/>
      <c r="S1600" s="57"/>
      <c r="T1600" s="57"/>
      <c r="U1600" s="77"/>
      <c r="V1600" s="24"/>
      <c r="Y1600" s="24"/>
      <c r="Z1600" s="24"/>
      <c r="AA1600" s="24"/>
      <c r="AB1600" s="24"/>
      <c r="AC1600" s="24"/>
    </row>
    <row r="1601" spans="1:29" s="169" customFormat="1">
      <c r="A1601" s="24"/>
      <c r="B1601" s="24"/>
      <c r="C1601" s="57"/>
      <c r="D1601" s="57"/>
      <c r="E1601" s="57"/>
      <c r="F1601" s="57"/>
      <c r="G1601" s="57"/>
      <c r="H1601" s="57"/>
      <c r="I1601" s="57"/>
      <c r="J1601" s="57"/>
      <c r="K1601" s="57"/>
      <c r="L1601" s="57"/>
      <c r="M1601" s="57"/>
      <c r="N1601" s="57"/>
      <c r="O1601" s="57"/>
      <c r="P1601" s="57"/>
      <c r="Q1601" s="57"/>
      <c r="R1601" s="57"/>
      <c r="S1601" s="57"/>
      <c r="T1601" s="57"/>
      <c r="U1601" s="77"/>
      <c r="V1601" s="24"/>
      <c r="Y1601" s="24"/>
      <c r="Z1601" s="24"/>
      <c r="AA1601" s="24"/>
      <c r="AB1601" s="24"/>
      <c r="AC1601" s="24"/>
    </row>
    <row r="1602" spans="1:29" s="169" customFormat="1">
      <c r="A1602" s="24"/>
      <c r="B1602" s="24"/>
      <c r="C1602" s="57"/>
      <c r="D1602" s="57"/>
      <c r="E1602" s="57"/>
      <c r="F1602" s="57"/>
      <c r="G1602" s="57"/>
      <c r="H1602" s="57"/>
      <c r="I1602" s="57"/>
      <c r="J1602" s="57"/>
      <c r="K1602" s="57"/>
      <c r="L1602" s="57"/>
      <c r="M1602" s="57"/>
      <c r="N1602" s="57"/>
      <c r="O1602" s="57"/>
      <c r="P1602" s="57"/>
      <c r="Q1602" s="57"/>
      <c r="R1602" s="57"/>
      <c r="S1602" s="57"/>
      <c r="T1602" s="57"/>
      <c r="U1602" s="77"/>
      <c r="V1602" s="24"/>
      <c r="Y1602" s="24"/>
      <c r="Z1602" s="24"/>
      <c r="AA1602" s="24"/>
      <c r="AB1602" s="24"/>
      <c r="AC1602" s="24"/>
    </row>
    <row r="1603" spans="1:29" s="169" customFormat="1">
      <c r="A1603" s="24"/>
      <c r="B1603" s="24"/>
      <c r="C1603" s="57"/>
      <c r="D1603" s="57"/>
      <c r="E1603" s="57"/>
      <c r="F1603" s="57"/>
      <c r="G1603" s="57"/>
      <c r="H1603" s="57"/>
      <c r="I1603" s="57"/>
      <c r="J1603" s="57"/>
      <c r="K1603" s="57"/>
      <c r="L1603" s="57"/>
      <c r="M1603" s="57"/>
      <c r="N1603" s="57"/>
      <c r="O1603" s="57"/>
      <c r="P1603" s="57"/>
      <c r="Q1603" s="57"/>
      <c r="R1603" s="57"/>
      <c r="S1603" s="57"/>
      <c r="T1603" s="57"/>
      <c r="U1603" s="77"/>
      <c r="V1603" s="24"/>
      <c r="Y1603" s="24"/>
      <c r="Z1603" s="24"/>
      <c r="AA1603" s="24"/>
      <c r="AB1603" s="24"/>
      <c r="AC1603" s="24"/>
    </row>
    <row r="1604" spans="1:29" s="169" customFormat="1">
      <c r="A1604" s="24"/>
      <c r="B1604" s="24"/>
      <c r="C1604" s="57"/>
      <c r="D1604" s="57"/>
      <c r="E1604" s="57"/>
      <c r="F1604" s="57"/>
      <c r="G1604" s="57"/>
      <c r="H1604" s="57"/>
      <c r="I1604" s="57"/>
      <c r="J1604" s="57"/>
      <c r="K1604" s="57"/>
      <c r="L1604" s="57"/>
      <c r="M1604" s="57"/>
      <c r="N1604" s="57"/>
      <c r="O1604" s="57"/>
      <c r="P1604" s="57"/>
      <c r="Q1604" s="57"/>
      <c r="R1604" s="57"/>
      <c r="S1604" s="57"/>
      <c r="T1604" s="57"/>
      <c r="U1604" s="77"/>
      <c r="V1604" s="24"/>
      <c r="Y1604" s="24"/>
      <c r="Z1604" s="24"/>
      <c r="AA1604" s="24"/>
      <c r="AB1604" s="24"/>
      <c r="AC1604" s="24"/>
    </row>
    <row r="1605" spans="1:29" s="169" customFormat="1">
      <c r="A1605" s="24"/>
      <c r="B1605" s="24"/>
      <c r="C1605" s="57"/>
      <c r="D1605" s="57"/>
      <c r="E1605" s="57"/>
      <c r="F1605" s="57"/>
      <c r="G1605" s="57"/>
      <c r="H1605" s="57"/>
      <c r="I1605" s="57"/>
      <c r="J1605" s="57"/>
      <c r="K1605" s="57"/>
      <c r="L1605" s="57"/>
      <c r="M1605" s="57"/>
      <c r="N1605" s="57"/>
      <c r="O1605" s="57"/>
      <c r="P1605" s="57"/>
      <c r="Q1605" s="57"/>
      <c r="R1605" s="57"/>
      <c r="S1605" s="57"/>
      <c r="T1605" s="57"/>
      <c r="U1605" s="77"/>
      <c r="V1605" s="24"/>
      <c r="Y1605" s="24"/>
      <c r="Z1605" s="24"/>
      <c r="AA1605" s="24"/>
      <c r="AB1605" s="24"/>
      <c r="AC1605" s="24"/>
    </row>
    <row r="1606" spans="1:29" s="169" customFormat="1">
      <c r="A1606" s="24"/>
      <c r="B1606" s="24"/>
      <c r="C1606" s="57"/>
      <c r="D1606" s="57"/>
      <c r="E1606" s="57"/>
      <c r="F1606" s="57"/>
      <c r="G1606" s="57"/>
      <c r="H1606" s="57"/>
      <c r="I1606" s="57"/>
      <c r="J1606" s="57"/>
      <c r="K1606" s="57"/>
      <c r="L1606" s="57"/>
      <c r="M1606" s="57"/>
      <c r="N1606" s="57"/>
      <c r="O1606" s="57"/>
      <c r="P1606" s="57"/>
      <c r="Q1606" s="57"/>
      <c r="R1606" s="57"/>
      <c r="S1606" s="57"/>
      <c r="T1606" s="57"/>
      <c r="U1606" s="77"/>
      <c r="V1606" s="24"/>
      <c r="Y1606" s="24"/>
      <c r="Z1606" s="24"/>
      <c r="AA1606" s="24"/>
      <c r="AB1606" s="24"/>
      <c r="AC1606" s="24"/>
    </row>
    <row r="1607" spans="1:29" s="169" customFormat="1">
      <c r="A1607" s="24"/>
      <c r="B1607" s="24"/>
      <c r="C1607" s="57"/>
      <c r="D1607" s="57"/>
      <c r="E1607" s="57"/>
      <c r="F1607" s="57"/>
      <c r="G1607" s="57"/>
      <c r="H1607" s="57"/>
      <c r="I1607" s="57"/>
      <c r="J1607" s="57"/>
      <c r="K1607" s="57"/>
      <c r="L1607" s="57"/>
      <c r="M1607" s="57"/>
      <c r="N1607" s="57"/>
      <c r="O1607" s="57"/>
      <c r="P1607" s="57"/>
      <c r="Q1607" s="57"/>
      <c r="R1607" s="57"/>
      <c r="S1607" s="57"/>
      <c r="T1607" s="57"/>
      <c r="U1607" s="77"/>
      <c r="V1607" s="24"/>
      <c r="Y1607" s="24"/>
      <c r="Z1607" s="24"/>
      <c r="AA1607" s="24"/>
      <c r="AB1607" s="24"/>
      <c r="AC1607" s="24"/>
    </row>
    <row r="1608" spans="1:29" s="169" customFormat="1">
      <c r="A1608" s="24"/>
      <c r="B1608" s="24"/>
      <c r="C1608" s="57"/>
      <c r="D1608" s="57"/>
      <c r="E1608" s="57"/>
      <c r="F1608" s="57"/>
      <c r="G1608" s="57"/>
      <c r="H1608" s="57"/>
      <c r="I1608" s="57"/>
      <c r="J1608" s="57"/>
      <c r="K1608" s="57"/>
      <c r="L1608" s="57"/>
      <c r="M1608" s="57"/>
      <c r="N1608" s="57"/>
      <c r="O1608" s="57"/>
      <c r="P1608" s="57"/>
      <c r="Q1608" s="57"/>
      <c r="R1608" s="57"/>
      <c r="S1608" s="57"/>
      <c r="T1608" s="57"/>
      <c r="U1608" s="77"/>
      <c r="V1608" s="24"/>
      <c r="Y1608" s="24"/>
      <c r="Z1608" s="24"/>
      <c r="AA1608" s="24"/>
      <c r="AB1608" s="24"/>
      <c r="AC1608" s="24"/>
    </row>
    <row r="1609" spans="1:29" s="169" customFormat="1">
      <c r="A1609" s="24"/>
      <c r="B1609" s="24"/>
      <c r="C1609" s="57"/>
      <c r="D1609" s="57"/>
      <c r="E1609" s="57"/>
      <c r="F1609" s="57"/>
      <c r="G1609" s="57"/>
      <c r="H1609" s="57"/>
      <c r="I1609" s="57"/>
      <c r="J1609" s="57"/>
      <c r="K1609" s="57"/>
      <c r="L1609" s="57"/>
      <c r="M1609" s="57"/>
      <c r="N1609" s="57"/>
      <c r="O1609" s="57"/>
      <c r="P1609" s="57"/>
      <c r="Q1609" s="57"/>
      <c r="R1609" s="57"/>
      <c r="S1609" s="57"/>
      <c r="T1609" s="57"/>
      <c r="U1609" s="77"/>
      <c r="V1609" s="24"/>
      <c r="Y1609" s="24"/>
      <c r="Z1609" s="24"/>
      <c r="AA1609" s="24"/>
      <c r="AB1609" s="24"/>
      <c r="AC1609" s="24"/>
    </row>
    <row r="1610" spans="1:29" s="169" customFormat="1">
      <c r="A1610" s="24"/>
      <c r="B1610" s="24"/>
      <c r="C1610" s="57"/>
      <c r="D1610" s="57"/>
      <c r="E1610" s="57"/>
      <c r="F1610" s="57"/>
      <c r="G1610" s="57"/>
      <c r="H1610" s="57"/>
      <c r="I1610" s="57"/>
      <c r="J1610" s="57"/>
      <c r="K1610" s="57"/>
      <c r="L1610" s="57"/>
      <c r="M1610" s="57"/>
      <c r="N1610" s="57"/>
      <c r="O1610" s="57"/>
      <c r="P1610" s="57"/>
      <c r="Q1610" s="57"/>
      <c r="R1610" s="57"/>
      <c r="S1610" s="57"/>
      <c r="T1610" s="57"/>
      <c r="U1610" s="77"/>
      <c r="V1610" s="24"/>
      <c r="Y1610" s="24"/>
      <c r="Z1610" s="24"/>
      <c r="AA1610" s="24"/>
      <c r="AB1610" s="24"/>
      <c r="AC1610" s="24"/>
    </row>
    <row r="1611" spans="1:29" s="169" customFormat="1">
      <c r="A1611" s="24"/>
      <c r="B1611" s="24"/>
      <c r="C1611" s="57"/>
      <c r="D1611" s="57"/>
      <c r="E1611" s="57"/>
      <c r="F1611" s="57"/>
      <c r="G1611" s="57"/>
      <c r="H1611" s="57"/>
      <c r="I1611" s="57"/>
      <c r="J1611" s="57"/>
      <c r="K1611" s="57"/>
      <c r="L1611" s="57"/>
      <c r="M1611" s="57"/>
      <c r="N1611" s="57"/>
      <c r="O1611" s="57"/>
      <c r="P1611" s="57"/>
      <c r="Q1611" s="57"/>
      <c r="R1611" s="57"/>
      <c r="S1611" s="57"/>
      <c r="T1611" s="57"/>
      <c r="U1611" s="77"/>
      <c r="V1611" s="24"/>
      <c r="Y1611" s="24"/>
      <c r="Z1611" s="24"/>
      <c r="AA1611" s="24"/>
      <c r="AB1611" s="24"/>
      <c r="AC1611" s="24"/>
    </row>
    <row r="1612" spans="1:29" s="169" customFormat="1">
      <c r="A1612" s="24"/>
      <c r="B1612" s="24"/>
      <c r="C1612" s="57"/>
      <c r="D1612" s="57"/>
      <c r="E1612" s="57"/>
      <c r="F1612" s="57"/>
      <c r="G1612" s="57"/>
      <c r="H1612" s="57"/>
      <c r="I1612" s="57"/>
      <c r="J1612" s="57"/>
      <c r="K1612" s="57"/>
      <c r="L1612" s="57"/>
      <c r="M1612" s="57"/>
      <c r="N1612" s="57"/>
      <c r="O1612" s="57"/>
      <c r="P1612" s="57"/>
      <c r="Q1612" s="57"/>
      <c r="R1612" s="57"/>
      <c r="S1612" s="57"/>
      <c r="T1612" s="57"/>
      <c r="U1612" s="77"/>
      <c r="V1612" s="24"/>
      <c r="Y1612" s="24"/>
      <c r="Z1612" s="24"/>
      <c r="AA1612" s="24"/>
      <c r="AB1612" s="24"/>
      <c r="AC1612" s="24"/>
    </row>
    <row r="1613" spans="1:29" s="169" customFormat="1">
      <c r="A1613" s="24"/>
      <c r="B1613" s="24"/>
      <c r="C1613" s="57"/>
      <c r="D1613" s="57"/>
      <c r="E1613" s="57"/>
      <c r="F1613" s="57"/>
      <c r="G1613" s="57"/>
      <c r="H1613" s="57"/>
      <c r="I1613" s="57"/>
      <c r="J1613" s="57"/>
      <c r="K1613" s="57"/>
      <c r="L1613" s="57"/>
      <c r="M1613" s="57"/>
      <c r="N1613" s="57"/>
      <c r="O1613" s="57"/>
      <c r="P1613" s="57"/>
      <c r="Q1613" s="57"/>
      <c r="R1613" s="57"/>
      <c r="S1613" s="57"/>
      <c r="T1613" s="57"/>
      <c r="U1613" s="77"/>
      <c r="V1613" s="24"/>
      <c r="Y1613" s="24"/>
      <c r="Z1613" s="24"/>
      <c r="AA1613" s="24"/>
      <c r="AB1613" s="24"/>
      <c r="AC1613" s="24"/>
    </row>
    <row r="1614" spans="1:29" s="169" customFormat="1">
      <c r="A1614" s="24"/>
      <c r="B1614" s="24"/>
      <c r="C1614" s="57"/>
      <c r="D1614" s="57"/>
      <c r="E1614" s="57"/>
      <c r="F1614" s="57"/>
      <c r="G1614" s="57"/>
      <c r="H1614" s="57"/>
      <c r="I1614" s="57"/>
      <c r="J1614" s="57"/>
      <c r="K1614" s="57"/>
      <c r="L1614" s="57"/>
      <c r="M1614" s="57"/>
      <c r="N1614" s="57"/>
      <c r="O1614" s="57"/>
      <c r="P1614" s="57"/>
      <c r="Q1614" s="57"/>
      <c r="R1614" s="57"/>
      <c r="S1614" s="57"/>
      <c r="T1614" s="57"/>
      <c r="U1614" s="77"/>
      <c r="V1614" s="24"/>
      <c r="Y1614" s="24"/>
      <c r="Z1614" s="24"/>
      <c r="AA1614" s="24"/>
      <c r="AB1614" s="24"/>
      <c r="AC1614" s="24"/>
    </row>
    <row r="1615" spans="1:29" s="169" customFormat="1">
      <c r="A1615" s="24"/>
      <c r="B1615" s="24"/>
      <c r="C1615" s="57"/>
      <c r="D1615" s="57"/>
      <c r="E1615" s="57"/>
      <c r="F1615" s="57"/>
      <c r="G1615" s="57"/>
      <c r="H1615" s="57"/>
      <c r="I1615" s="57"/>
      <c r="J1615" s="57"/>
      <c r="K1615" s="57"/>
      <c r="L1615" s="57"/>
      <c r="M1615" s="57"/>
      <c r="N1615" s="57"/>
      <c r="O1615" s="57"/>
      <c r="P1615" s="57"/>
      <c r="Q1615" s="57"/>
      <c r="R1615" s="57"/>
      <c r="S1615" s="57"/>
      <c r="T1615" s="57"/>
      <c r="U1615" s="77"/>
      <c r="V1615" s="24"/>
      <c r="Y1615" s="24"/>
      <c r="Z1615" s="24"/>
      <c r="AA1615" s="24"/>
      <c r="AB1615" s="24"/>
      <c r="AC1615" s="24"/>
    </row>
    <row r="1616" spans="1:29" s="169" customFormat="1">
      <c r="A1616" s="24"/>
      <c r="B1616" s="24"/>
      <c r="C1616" s="57"/>
      <c r="D1616" s="57"/>
      <c r="E1616" s="57"/>
      <c r="F1616" s="57"/>
      <c r="G1616" s="57"/>
      <c r="H1616" s="57"/>
      <c r="I1616" s="57"/>
      <c r="J1616" s="57"/>
      <c r="K1616" s="57"/>
      <c r="L1616" s="57"/>
      <c r="M1616" s="57"/>
      <c r="N1616" s="57"/>
      <c r="O1616" s="57"/>
      <c r="P1616" s="57"/>
      <c r="Q1616" s="57"/>
      <c r="R1616" s="57"/>
      <c r="S1616" s="57"/>
      <c r="T1616" s="57"/>
      <c r="U1616" s="77"/>
      <c r="V1616" s="24"/>
      <c r="Y1616" s="24"/>
      <c r="Z1616" s="24"/>
      <c r="AA1616" s="24"/>
      <c r="AB1616" s="24"/>
      <c r="AC1616" s="24"/>
    </row>
    <row r="1617" spans="1:29" s="169" customFormat="1">
      <c r="A1617" s="24"/>
      <c r="B1617" s="24"/>
      <c r="C1617" s="57"/>
      <c r="D1617" s="57"/>
      <c r="E1617" s="57"/>
      <c r="F1617" s="57"/>
      <c r="G1617" s="57"/>
      <c r="H1617" s="57"/>
      <c r="I1617" s="57"/>
      <c r="J1617" s="57"/>
      <c r="K1617" s="57"/>
      <c r="L1617" s="57"/>
      <c r="M1617" s="57"/>
      <c r="N1617" s="57"/>
      <c r="O1617" s="57"/>
      <c r="P1617" s="57"/>
      <c r="Q1617" s="57"/>
      <c r="R1617" s="57"/>
      <c r="S1617" s="57"/>
      <c r="T1617" s="57"/>
      <c r="U1617" s="77"/>
      <c r="V1617" s="24"/>
      <c r="Y1617" s="24"/>
      <c r="Z1617" s="24"/>
      <c r="AA1617" s="24"/>
      <c r="AB1617" s="24"/>
      <c r="AC1617" s="24"/>
    </row>
    <row r="1618" spans="1:29" s="169" customFormat="1">
      <c r="A1618" s="24"/>
      <c r="B1618" s="24"/>
      <c r="C1618" s="57"/>
      <c r="D1618" s="57"/>
      <c r="E1618" s="57"/>
      <c r="F1618" s="57"/>
      <c r="G1618" s="57"/>
      <c r="H1618" s="57"/>
      <c r="I1618" s="57"/>
      <c r="J1618" s="57"/>
      <c r="K1618" s="57"/>
      <c r="L1618" s="57"/>
      <c r="M1618" s="57"/>
      <c r="N1618" s="57"/>
      <c r="O1618" s="57"/>
      <c r="P1618" s="57"/>
      <c r="Q1618" s="57"/>
      <c r="R1618" s="57"/>
      <c r="S1618" s="57"/>
      <c r="T1618" s="57"/>
      <c r="U1618" s="77"/>
      <c r="V1618" s="24"/>
      <c r="Y1618" s="24"/>
      <c r="Z1618" s="24"/>
      <c r="AA1618" s="24"/>
      <c r="AB1618" s="24"/>
      <c r="AC1618" s="24"/>
    </row>
    <row r="1619" spans="1:29" s="169" customFormat="1">
      <c r="A1619" s="24"/>
      <c r="B1619" s="24"/>
      <c r="C1619" s="57"/>
      <c r="D1619" s="57"/>
      <c r="E1619" s="57"/>
      <c r="F1619" s="57"/>
      <c r="G1619" s="57"/>
      <c r="H1619" s="57"/>
      <c r="I1619" s="57"/>
      <c r="J1619" s="57"/>
      <c r="K1619" s="57"/>
      <c r="L1619" s="57"/>
      <c r="M1619" s="57"/>
      <c r="N1619" s="57"/>
      <c r="O1619" s="57"/>
      <c r="P1619" s="57"/>
      <c r="Q1619" s="57"/>
      <c r="R1619" s="57"/>
      <c r="S1619" s="57"/>
      <c r="T1619" s="57"/>
      <c r="U1619" s="77"/>
      <c r="V1619" s="24"/>
      <c r="Y1619" s="24"/>
      <c r="Z1619" s="24"/>
      <c r="AA1619" s="24"/>
      <c r="AB1619" s="24"/>
      <c r="AC1619" s="24"/>
    </row>
    <row r="1620" spans="1:29" s="169" customFormat="1">
      <c r="A1620" s="24"/>
      <c r="B1620" s="24"/>
      <c r="C1620" s="57"/>
      <c r="D1620" s="57"/>
      <c r="E1620" s="57"/>
      <c r="F1620" s="57"/>
      <c r="G1620" s="57"/>
      <c r="H1620" s="57"/>
      <c r="I1620" s="57"/>
      <c r="J1620" s="57"/>
      <c r="K1620" s="57"/>
      <c r="L1620" s="57"/>
      <c r="M1620" s="57"/>
      <c r="N1620" s="57"/>
      <c r="O1620" s="57"/>
      <c r="P1620" s="57"/>
      <c r="Q1620" s="57"/>
      <c r="R1620" s="57"/>
      <c r="S1620" s="57"/>
      <c r="T1620" s="57"/>
      <c r="U1620" s="77"/>
      <c r="V1620" s="24"/>
      <c r="Y1620" s="24"/>
      <c r="Z1620" s="24"/>
      <c r="AA1620" s="24"/>
      <c r="AB1620" s="24"/>
      <c r="AC1620" s="24"/>
    </row>
    <row r="1621" spans="1:29" s="169" customFormat="1">
      <c r="A1621" s="24"/>
      <c r="B1621" s="24"/>
      <c r="C1621" s="57"/>
      <c r="D1621" s="57"/>
      <c r="E1621" s="57"/>
      <c r="F1621" s="57"/>
      <c r="G1621" s="57"/>
      <c r="H1621" s="57"/>
      <c r="I1621" s="57"/>
      <c r="J1621" s="57"/>
      <c r="K1621" s="57"/>
      <c r="L1621" s="57"/>
      <c r="M1621" s="57"/>
      <c r="N1621" s="57"/>
      <c r="O1621" s="57"/>
      <c r="P1621" s="57"/>
      <c r="Q1621" s="57"/>
      <c r="R1621" s="57"/>
      <c r="S1621" s="57"/>
      <c r="T1621" s="57"/>
      <c r="U1621" s="77"/>
      <c r="V1621" s="24"/>
      <c r="Y1621" s="24"/>
      <c r="Z1621" s="24"/>
      <c r="AA1621" s="24"/>
      <c r="AB1621" s="24"/>
      <c r="AC1621" s="24"/>
    </row>
    <row r="1622" spans="1:29" s="169" customFormat="1">
      <c r="A1622" s="24"/>
      <c r="B1622" s="24"/>
      <c r="C1622" s="57"/>
      <c r="D1622" s="57"/>
      <c r="E1622" s="57"/>
      <c r="F1622" s="57"/>
      <c r="G1622" s="57"/>
      <c r="H1622" s="57"/>
      <c r="I1622" s="57"/>
      <c r="J1622" s="57"/>
      <c r="K1622" s="57"/>
      <c r="L1622" s="57"/>
      <c r="M1622" s="57"/>
      <c r="N1622" s="57"/>
      <c r="O1622" s="57"/>
      <c r="P1622" s="57"/>
      <c r="Q1622" s="57"/>
      <c r="R1622" s="57"/>
      <c r="S1622" s="57"/>
      <c r="T1622" s="57"/>
      <c r="U1622" s="77"/>
      <c r="V1622" s="24"/>
      <c r="Y1622" s="24"/>
      <c r="Z1622" s="24"/>
      <c r="AA1622" s="24"/>
      <c r="AB1622" s="24"/>
      <c r="AC1622" s="24"/>
    </row>
    <row r="1623" spans="1:29" s="169" customFormat="1">
      <c r="A1623" s="24"/>
      <c r="B1623" s="24"/>
      <c r="C1623" s="57"/>
      <c r="D1623" s="57"/>
      <c r="E1623" s="57"/>
      <c r="F1623" s="57"/>
      <c r="G1623" s="57"/>
      <c r="H1623" s="57"/>
      <c r="I1623" s="57"/>
      <c r="J1623" s="57"/>
      <c r="K1623" s="57"/>
      <c r="L1623" s="57"/>
      <c r="M1623" s="57"/>
      <c r="N1623" s="57"/>
      <c r="O1623" s="57"/>
      <c r="P1623" s="57"/>
      <c r="Q1623" s="57"/>
      <c r="R1623" s="57"/>
      <c r="S1623" s="57"/>
      <c r="T1623" s="57"/>
      <c r="U1623" s="77"/>
      <c r="V1623" s="24"/>
      <c r="Y1623" s="24"/>
      <c r="Z1623" s="24"/>
      <c r="AA1623" s="24"/>
      <c r="AB1623" s="24"/>
      <c r="AC1623" s="24"/>
    </row>
    <row r="1624" spans="1:29" s="169" customFormat="1">
      <c r="A1624" s="24"/>
      <c r="B1624" s="24"/>
      <c r="C1624" s="57"/>
      <c r="D1624" s="57"/>
      <c r="E1624" s="57"/>
      <c r="F1624" s="57"/>
      <c r="G1624" s="57"/>
      <c r="H1624" s="57"/>
      <c r="I1624" s="57"/>
      <c r="J1624" s="57"/>
      <c r="K1624" s="57"/>
      <c r="L1624" s="57"/>
      <c r="M1624" s="57"/>
      <c r="N1624" s="57"/>
      <c r="O1624" s="57"/>
      <c r="P1624" s="57"/>
      <c r="Q1624" s="57"/>
      <c r="R1624" s="57"/>
      <c r="S1624" s="57"/>
      <c r="T1624" s="57"/>
      <c r="U1624" s="77"/>
      <c r="V1624" s="24"/>
      <c r="Y1624" s="24"/>
      <c r="Z1624" s="24"/>
      <c r="AA1624" s="24"/>
      <c r="AB1624" s="24"/>
      <c r="AC1624" s="24"/>
    </row>
    <row r="1625" spans="1:29" s="169" customFormat="1">
      <c r="A1625" s="24"/>
      <c r="B1625" s="24"/>
      <c r="C1625" s="57"/>
      <c r="D1625" s="57"/>
      <c r="E1625" s="57"/>
      <c r="F1625" s="57"/>
      <c r="G1625" s="57"/>
      <c r="H1625" s="57"/>
      <c r="I1625" s="57"/>
      <c r="J1625" s="57"/>
      <c r="K1625" s="57"/>
      <c r="L1625" s="57"/>
      <c r="M1625" s="57"/>
      <c r="N1625" s="57"/>
      <c r="O1625" s="57"/>
      <c r="P1625" s="57"/>
      <c r="Q1625" s="57"/>
      <c r="R1625" s="57"/>
      <c r="S1625" s="57"/>
      <c r="T1625" s="57"/>
      <c r="U1625" s="77"/>
      <c r="V1625" s="24"/>
      <c r="Y1625" s="24"/>
      <c r="Z1625" s="24"/>
      <c r="AA1625" s="24"/>
      <c r="AB1625" s="24"/>
      <c r="AC1625" s="24"/>
    </row>
    <row r="1626" spans="1:29" s="169" customFormat="1">
      <c r="A1626" s="24"/>
      <c r="B1626" s="24"/>
      <c r="C1626" s="57"/>
      <c r="D1626" s="57"/>
      <c r="E1626" s="57"/>
      <c r="F1626" s="57"/>
      <c r="G1626" s="57"/>
      <c r="H1626" s="57"/>
      <c r="I1626" s="57"/>
      <c r="J1626" s="57"/>
      <c r="K1626" s="57"/>
      <c r="L1626" s="57"/>
      <c r="M1626" s="57"/>
      <c r="N1626" s="57"/>
      <c r="O1626" s="57"/>
      <c r="P1626" s="57"/>
      <c r="Q1626" s="57"/>
      <c r="R1626" s="57"/>
      <c r="S1626" s="57"/>
      <c r="T1626" s="57"/>
      <c r="U1626" s="77"/>
      <c r="V1626" s="24"/>
      <c r="Y1626" s="24"/>
      <c r="Z1626" s="24"/>
      <c r="AA1626" s="24"/>
      <c r="AB1626" s="24"/>
      <c r="AC1626" s="24"/>
    </row>
    <row r="1627" spans="1:29" s="169" customFormat="1">
      <c r="A1627" s="24"/>
      <c r="B1627" s="24"/>
      <c r="C1627" s="57"/>
      <c r="D1627" s="57"/>
      <c r="E1627" s="57"/>
      <c r="F1627" s="57"/>
      <c r="G1627" s="57"/>
      <c r="H1627" s="57"/>
      <c r="I1627" s="57"/>
      <c r="J1627" s="57"/>
      <c r="K1627" s="57"/>
      <c r="L1627" s="57"/>
      <c r="M1627" s="57"/>
      <c r="N1627" s="57"/>
      <c r="O1627" s="57"/>
      <c r="P1627" s="57"/>
      <c r="Q1627" s="57"/>
      <c r="R1627" s="57"/>
      <c r="S1627" s="57"/>
      <c r="T1627" s="57"/>
      <c r="U1627" s="77"/>
      <c r="V1627" s="24"/>
      <c r="Y1627" s="24"/>
      <c r="Z1627" s="24"/>
      <c r="AA1627" s="24"/>
      <c r="AB1627" s="24"/>
      <c r="AC1627" s="24"/>
    </row>
    <row r="1628" spans="1:29" s="169" customFormat="1">
      <c r="A1628" s="24"/>
      <c r="B1628" s="24"/>
      <c r="C1628" s="57"/>
      <c r="D1628" s="57"/>
      <c r="E1628" s="57"/>
      <c r="F1628" s="57"/>
      <c r="G1628" s="57"/>
      <c r="H1628" s="57"/>
      <c r="I1628" s="57"/>
      <c r="J1628" s="57"/>
      <c r="K1628" s="57"/>
      <c r="L1628" s="57"/>
      <c r="M1628" s="57"/>
      <c r="N1628" s="57"/>
      <c r="O1628" s="57"/>
      <c r="P1628" s="57"/>
      <c r="Q1628" s="57"/>
      <c r="R1628" s="57"/>
      <c r="S1628" s="57"/>
      <c r="T1628" s="57"/>
      <c r="U1628" s="77"/>
      <c r="V1628" s="24"/>
      <c r="Y1628" s="24"/>
      <c r="Z1628" s="24"/>
      <c r="AA1628" s="24"/>
      <c r="AB1628" s="24"/>
      <c r="AC1628" s="24"/>
    </row>
    <row r="1629" spans="1:29" s="169" customFormat="1">
      <c r="A1629" s="24"/>
      <c r="B1629" s="24"/>
      <c r="C1629" s="57"/>
      <c r="D1629" s="57"/>
      <c r="E1629" s="57"/>
      <c r="F1629" s="57"/>
      <c r="G1629" s="57"/>
      <c r="H1629" s="57"/>
      <c r="I1629" s="57"/>
      <c r="J1629" s="57"/>
      <c r="K1629" s="57"/>
      <c r="L1629" s="57"/>
      <c r="M1629" s="57"/>
      <c r="N1629" s="57"/>
      <c r="O1629" s="57"/>
      <c r="P1629" s="57"/>
      <c r="Q1629" s="57"/>
      <c r="R1629" s="57"/>
      <c r="S1629" s="57"/>
      <c r="T1629" s="57"/>
      <c r="U1629" s="77"/>
      <c r="V1629" s="24"/>
      <c r="Y1629" s="24"/>
      <c r="Z1629" s="24"/>
      <c r="AA1629" s="24"/>
      <c r="AB1629" s="24"/>
      <c r="AC1629" s="24"/>
    </row>
    <row r="1630" spans="1:29" s="169" customFormat="1">
      <c r="A1630" s="24"/>
      <c r="B1630" s="24"/>
      <c r="C1630" s="57"/>
      <c r="D1630" s="57"/>
      <c r="E1630" s="57"/>
      <c r="F1630" s="57"/>
      <c r="G1630" s="57"/>
      <c r="H1630" s="57"/>
      <c r="I1630" s="57"/>
      <c r="J1630" s="57"/>
      <c r="K1630" s="57"/>
      <c r="L1630" s="57"/>
      <c r="M1630" s="57"/>
      <c r="N1630" s="57"/>
      <c r="O1630" s="57"/>
      <c r="P1630" s="57"/>
      <c r="Q1630" s="57"/>
      <c r="R1630" s="57"/>
      <c r="S1630" s="57"/>
      <c r="T1630" s="57"/>
      <c r="U1630" s="77"/>
      <c r="V1630" s="24"/>
      <c r="Y1630" s="24"/>
      <c r="Z1630" s="24"/>
      <c r="AA1630" s="24"/>
      <c r="AB1630" s="24"/>
      <c r="AC1630" s="24"/>
    </row>
    <row r="1631" spans="1:29" s="169" customFormat="1">
      <c r="A1631" s="24"/>
      <c r="B1631" s="24"/>
      <c r="C1631" s="57"/>
      <c r="D1631" s="57"/>
      <c r="E1631" s="57"/>
      <c r="F1631" s="57"/>
      <c r="G1631" s="57"/>
      <c r="H1631" s="57"/>
      <c r="I1631" s="57"/>
      <c r="J1631" s="57"/>
      <c r="K1631" s="57"/>
      <c r="L1631" s="57"/>
      <c r="M1631" s="57"/>
      <c r="N1631" s="57"/>
      <c r="O1631" s="57"/>
      <c r="P1631" s="57"/>
      <c r="Q1631" s="57"/>
      <c r="R1631" s="57"/>
      <c r="S1631" s="57"/>
      <c r="T1631" s="57"/>
      <c r="U1631" s="77"/>
      <c r="V1631" s="24"/>
      <c r="Y1631" s="24"/>
      <c r="Z1631" s="24"/>
      <c r="AA1631" s="24"/>
      <c r="AB1631" s="24"/>
      <c r="AC1631" s="24"/>
    </row>
    <row r="1632" spans="1:29" s="169" customFormat="1">
      <c r="A1632" s="24"/>
      <c r="B1632" s="24"/>
      <c r="C1632" s="57"/>
      <c r="D1632" s="57"/>
      <c r="E1632" s="57"/>
      <c r="F1632" s="57"/>
      <c r="G1632" s="57"/>
      <c r="H1632" s="57"/>
      <c r="I1632" s="57"/>
      <c r="J1632" s="57"/>
      <c r="K1632" s="57"/>
      <c r="L1632" s="57"/>
      <c r="M1632" s="57"/>
      <c r="N1632" s="57"/>
      <c r="O1632" s="57"/>
      <c r="P1632" s="57"/>
      <c r="Q1632" s="57"/>
      <c r="R1632" s="57"/>
      <c r="S1632" s="57"/>
      <c r="T1632" s="57"/>
      <c r="U1632" s="77"/>
      <c r="V1632" s="24"/>
      <c r="Y1632" s="24"/>
      <c r="Z1632" s="24"/>
      <c r="AA1632" s="24"/>
      <c r="AB1632" s="24"/>
      <c r="AC1632" s="24"/>
    </row>
    <row r="1633" spans="1:29" s="169" customFormat="1">
      <c r="A1633" s="24"/>
      <c r="B1633" s="24"/>
      <c r="C1633" s="57"/>
      <c r="D1633" s="57"/>
      <c r="E1633" s="57"/>
      <c r="F1633" s="57"/>
      <c r="G1633" s="57"/>
      <c r="H1633" s="57"/>
      <c r="I1633" s="57"/>
      <c r="J1633" s="57"/>
      <c r="K1633" s="57"/>
      <c r="L1633" s="57"/>
      <c r="M1633" s="57"/>
      <c r="N1633" s="57"/>
      <c r="O1633" s="57"/>
      <c r="P1633" s="57"/>
      <c r="Q1633" s="57"/>
      <c r="R1633" s="57"/>
      <c r="S1633" s="57"/>
      <c r="T1633" s="57"/>
      <c r="U1633" s="77"/>
      <c r="V1633" s="24"/>
      <c r="Y1633" s="24"/>
      <c r="Z1633" s="24"/>
      <c r="AA1633" s="24"/>
      <c r="AB1633" s="24"/>
      <c r="AC1633" s="24"/>
    </row>
    <row r="1634" spans="1:29" s="169" customFormat="1">
      <c r="A1634" s="24"/>
      <c r="B1634" s="24"/>
      <c r="C1634" s="57"/>
      <c r="D1634" s="57"/>
      <c r="E1634" s="57"/>
      <c r="F1634" s="57"/>
      <c r="G1634" s="57"/>
      <c r="H1634" s="57"/>
      <c r="I1634" s="57"/>
      <c r="J1634" s="57"/>
      <c r="K1634" s="57"/>
      <c r="L1634" s="57"/>
      <c r="M1634" s="57"/>
      <c r="N1634" s="57"/>
      <c r="O1634" s="57"/>
      <c r="P1634" s="57"/>
      <c r="Q1634" s="57"/>
      <c r="R1634" s="57"/>
      <c r="S1634" s="57"/>
      <c r="T1634" s="57"/>
      <c r="U1634" s="77"/>
      <c r="V1634" s="24"/>
      <c r="Y1634" s="24"/>
      <c r="Z1634" s="24"/>
      <c r="AA1634" s="24"/>
      <c r="AB1634" s="24"/>
      <c r="AC1634" s="24"/>
    </row>
    <row r="1635" spans="1:29" s="169" customFormat="1">
      <c r="A1635" s="24"/>
      <c r="B1635" s="24"/>
      <c r="C1635" s="57"/>
      <c r="D1635" s="57"/>
      <c r="E1635" s="57"/>
      <c r="F1635" s="57"/>
      <c r="G1635" s="57"/>
      <c r="H1635" s="57"/>
      <c r="I1635" s="57"/>
      <c r="J1635" s="57"/>
      <c r="K1635" s="57"/>
      <c r="L1635" s="57"/>
      <c r="M1635" s="57"/>
      <c r="N1635" s="57"/>
      <c r="O1635" s="57"/>
      <c r="P1635" s="57"/>
      <c r="Q1635" s="57"/>
      <c r="R1635" s="57"/>
      <c r="S1635" s="57"/>
      <c r="T1635" s="57"/>
      <c r="U1635" s="77"/>
      <c r="V1635" s="24"/>
      <c r="Y1635" s="24"/>
      <c r="Z1635" s="24"/>
      <c r="AA1635" s="24"/>
      <c r="AB1635" s="24"/>
      <c r="AC1635" s="24"/>
    </row>
    <row r="1636" spans="1:29" s="169" customFormat="1">
      <c r="A1636" s="24"/>
      <c r="B1636" s="24"/>
      <c r="C1636" s="57"/>
      <c r="D1636" s="57"/>
      <c r="E1636" s="57"/>
      <c r="F1636" s="57"/>
      <c r="G1636" s="57"/>
      <c r="H1636" s="57"/>
      <c r="I1636" s="57"/>
      <c r="J1636" s="57"/>
      <c r="K1636" s="57"/>
      <c r="L1636" s="57"/>
      <c r="M1636" s="57"/>
      <c r="N1636" s="57"/>
      <c r="O1636" s="57"/>
      <c r="P1636" s="57"/>
      <c r="Q1636" s="57"/>
      <c r="R1636" s="57"/>
      <c r="S1636" s="57"/>
      <c r="T1636" s="57"/>
      <c r="U1636" s="77"/>
      <c r="V1636" s="24"/>
      <c r="Y1636" s="24"/>
      <c r="Z1636" s="24"/>
      <c r="AA1636" s="24"/>
      <c r="AB1636" s="24"/>
      <c r="AC1636" s="24"/>
    </row>
    <row r="1637" spans="1:29" s="169" customFormat="1">
      <c r="A1637" s="24"/>
      <c r="B1637" s="24"/>
      <c r="C1637" s="57"/>
      <c r="D1637" s="57"/>
      <c r="E1637" s="57"/>
      <c r="F1637" s="57"/>
      <c r="G1637" s="57"/>
      <c r="H1637" s="57"/>
      <c r="I1637" s="57"/>
      <c r="J1637" s="57"/>
      <c r="K1637" s="57"/>
      <c r="L1637" s="57"/>
      <c r="M1637" s="57"/>
      <c r="N1637" s="57"/>
      <c r="O1637" s="57"/>
      <c r="P1637" s="57"/>
      <c r="Q1637" s="57"/>
      <c r="R1637" s="57"/>
      <c r="S1637" s="57"/>
      <c r="T1637" s="57"/>
      <c r="U1637" s="77"/>
      <c r="V1637" s="24"/>
      <c r="Y1637" s="24"/>
      <c r="Z1637" s="24"/>
      <c r="AA1637" s="24"/>
      <c r="AB1637" s="24"/>
      <c r="AC1637" s="24"/>
    </row>
    <row r="1638" spans="1:29" s="169" customFormat="1">
      <c r="A1638" s="24"/>
      <c r="B1638" s="24"/>
      <c r="C1638" s="57"/>
      <c r="D1638" s="57"/>
      <c r="E1638" s="57"/>
      <c r="F1638" s="57"/>
      <c r="G1638" s="57"/>
      <c r="H1638" s="57"/>
      <c r="I1638" s="57"/>
      <c r="J1638" s="57"/>
      <c r="K1638" s="57"/>
      <c r="L1638" s="57"/>
      <c r="M1638" s="57"/>
      <c r="N1638" s="57"/>
      <c r="O1638" s="57"/>
      <c r="P1638" s="57"/>
      <c r="Q1638" s="57"/>
      <c r="R1638" s="57"/>
      <c r="S1638" s="57"/>
      <c r="T1638" s="57"/>
      <c r="U1638" s="77"/>
      <c r="V1638" s="24"/>
      <c r="Y1638" s="24"/>
      <c r="Z1638" s="24"/>
      <c r="AA1638" s="24"/>
      <c r="AB1638" s="24"/>
      <c r="AC1638" s="24"/>
    </row>
    <row r="1639" spans="1:29" s="169" customFormat="1">
      <c r="A1639" s="24"/>
      <c r="B1639" s="24"/>
      <c r="C1639" s="57"/>
      <c r="D1639" s="57"/>
      <c r="E1639" s="57"/>
      <c r="F1639" s="57"/>
      <c r="G1639" s="57"/>
      <c r="H1639" s="57"/>
      <c r="I1639" s="57"/>
      <c r="J1639" s="57"/>
      <c r="K1639" s="57"/>
      <c r="L1639" s="57"/>
      <c r="M1639" s="57"/>
      <c r="N1639" s="57"/>
      <c r="O1639" s="57"/>
      <c r="P1639" s="57"/>
      <c r="Q1639" s="57"/>
      <c r="R1639" s="57"/>
      <c r="S1639" s="57"/>
      <c r="T1639" s="57"/>
      <c r="U1639" s="77"/>
      <c r="V1639" s="24"/>
      <c r="Y1639" s="24"/>
      <c r="Z1639" s="24"/>
      <c r="AA1639" s="24"/>
      <c r="AB1639" s="24"/>
      <c r="AC1639" s="24"/>
    </row>
    <row r="1640" spans="1:29" s="169" customFormat="1">
      <c r="A1640" s="24"/>
      <c r="B1640" s="24"/>
      <c r="C1640" s="57"/>
      <c r="D1640" s="57"/>
      <c r="E1640" s="57"/>
      <c r="F1640" s="57"/>
      <c r="G1640" s="57"/>
      <c r="H1640" s="57"/>
      <c r="I1640" s="57"/>
      <c r="J1640" s="57"/>
      <c r="K1640" s="57"/>
      <c r="L1640" s="57"/>
      <c r="M1640" s="57"/>
      <c r="N1640" s="57"/>
      <c r="O1640" s="57"/>
      <c r="P1640" s="57"/>
      <c r="Q1640" s="57"/>
      <c r="R1640" s="57"/>
      <c r="S1640" s="57"/>
      <c r="T1640" s="57"/>
      <c r="U1640" s="77"/>
      <c r="V1640" s="24"/>
      <c r="Y1640" s="24"/>
      <c r="Z1640" s="24"/>
      <c r="AA1640" s="24"/>
      <c r="AB1640" s="24"/>
      <c r="AC1640" s="24"/>
    </row>
    <row r="1641" spans="1:29" s="169" customFormat="1">
      <c r="A1641" s="24"/>
      <c r="B1641" s="24"/>
      <c r="C1641" s="57"/>
      <c r="D1641" s="57"/>
      <c r="E1641" s="57"/>
      <c r="F1641" s="57"/>
      <c r="G1641" s="57"/>
      <c r="H1641" s="57"/>
      <c r="I1641" s="57"/>
      <c r="J1641" s="57"/>
      <c r="K1641" s="57"/>
      <c r="L1641" s="57"/>
      <c r="M1641" s="57"/>
      <c r="N1641" s="57"/>
      <c r="O1641" s="57"/>
      <c r="P1641" s="57"/>
      <c r="Q1641" s="57"/>
      <c r="R1641" s="57"/>
      <c r="S1641" s="57"/>
      <c r="T1641" s="57"/>
      <c r="U1641" s="77"/>
      <c r="V1641" s="24"/>
      <c r="Y1641" s="24"/>
      <c r="Z1641" s="24"/>
      <c r="AA1641" s="24"/>
      <c r="AB1641" s="24"/>
      <c r="AC1641" s="24"/>
    </row>
    <row r="1642" spans="1:29" s="169" customFormat="1">
      <c r="A1642" s="24"/>
      <c r="B1642" s="24"/>
      <c r="C1642" s="57"/>
      <c r="D1642" s="57"/>
      <c r="E1642" s="57"/>
      <c r="F1642" s="57"/>
      <c r="G1642" s="57"/>
      <c r="H1642" s="57"/>
      <c r="I1642" s="57"/>
      <c r="J1642" s="57"/>
      <c r="K1642" s="57"/>
      <c r="L1642" s="57"/>
      <c r="M1642" s="57"/>
      <c r="N1642" s="57"/>
      <c r="O1642" s="57"/>
      <c r="P1642" s="57"/>
      <c r="Q1642" s="57"/>
      <c r="R1642" s="57"/>
      <c r="S1642" s="57"/>
      <c r="T1642" s="57"/>
      <c r="U1642" s="77"/>
      <c r="V1642" s="24"/>
      <c r="Y1642" s="24"/>
      <c r="Z1642" s="24"/>
      <c r="AA1642" s="24"/>
      <c r="AB1642" s="24"/>
      <c r="AC1642" s="24"/>
    </row>
    <row r="1643" spans="1:29" s="169" customFormat="1">
      <c r="A1643" s="24"/>
      <c r="B1643" s="24"/>
      <c r="C1643" s="57"/>
      <c r="D1643" s="57"/>
      <c r="E1643" s="57"/>
      <c r="F1643" s="57"/>
      <c r="G1643" s="57"/>
      <c r="H1643" s="57"/>
      <c r="I1643" s="57"/>
      <c r="J1643" s="57"/>
      <c r="K1643" s="57"/>
      <c r="L1643" s="57"/>
      <c r="M1643" s="57"/>
      <c r="N1643" s="57"/>
      <c r="O1643" s="57"/>
      <c r="P1643" s="57"/>
      <c r="Q1643" s="57"/>
      <c r="R1643" s="57"/>
      <c r="S1643" s="57"/>
      <c r="T1643" s="57"/>
      <c r="U1643" s="77"/>
      <c r="V1643" s="24"/>
      <c r="Y1643" s="24"/>
      <c r="Z1643" s="24"/>
      <c r="AA1643" s="24"/>
      <c r="AB1643" s="24"/>
      <c r="AC1643" s="24"/>
    </row>
    <row r="1644" spans="1:29" s="169" customFormat="1">
      <c r="A1644" s="24"/>
      <c r="B1644" s="24"/>
      <c r="C1644" s="57"/>
      <c r="D1644" s="57"/>
      <c r="E1644" s="57"/>
      <c r="F1644" s="57"/>
      <c r="G1644" s="57"/>
      <c r="H1644" s="57"/>
      <c r="I1644" s="57"/>
      <c r="J1644" s="57"/>
      <c r="K1644" s="57"/>
      <c r="L1644" s="57"/>
      <c r="M1644" s="57"/>
      <c r="N1644" s="57"/>
      <c r="O1644" s="57"/>
      <c r="P1644" s="57"/>
      <c r="Q1644" s="57"/>
      <c r="R1644" s="57"/>
      <c r="S1644" s="57"/>
      <c r="T1644" s="57"/>
      <c r="U1644" s="77"/>
      <c r="V1644" s="24"/>
      <c r="Y1644" s="24"/>
      <c r="Z1644" s="24"/>
      <c r="AA1644" s="24"/>
      <c r="AB1644" s="24"/>
      <c r="AC1644" s="24"/>
    </row>
    <row r="1645" spans="1:29" s="169" customFormat="1">
      <c r="A1645" s="24"/>
      <c r="B1645" s="24"/>
      <c r="C1645" s="57"/>
      <c r="D1645" s="57"/>
      <c r="E1645" s="57"/>
      <c r="F1645" s="57"/>
      <c r="G1645" s="57"/>
      <c r="H1645" s="57"/>
      <c r="I1645" s="57"/>
      <c r="J1645" s="57"/>
      <c r="K1645" s="57"/>
      <c r="L1645" s="57"/>
      <c r="M1645" s="57"/>
      <c r="N1645" s="57"/>
      <c r="O1645" s="57"/>
      <c r="P1645" s="57"/>
      <c r="Q1645" s="57"/>
      <c r="R1645" s="57"/>
      <c r="S1645" s="57"/>
      <c r="T1645" s="57"/>
      <c r="U1645" s="77"/>
      <c r="V1645" s="24"/>
      <c r="Y1645" s="24"/>
      <c r="Z1645" s="24"/>
      <c r="AA1645" s="24"/>
      <c r="AB1645" s="24"/>
      <c r="AC1645" s="24"/>
    </row>
    <row r="1646" spans="1:29" s="169" customFormat="1">
      <c r="A1646" s="24"/>
      <c r="B1646" s="24"/>
      <c r="C1646" s="57"/>
      <c r="D1646" s="57"/>
      <c r="E1646" s="57"/>
      <c r="F1646" s="57"/>
      <c r="G1646" s="57"/>
      <c r="H1646" s="57"/>
      <c r="I1646" s="57"/>
      <c r="J1646" s="57"/>
      <c r="K1646" s="57"/>
      <c r="L1646" s="57"/>
      <c r="M1646" s="57"/>
      <c r="N1646" s="57"/>
      <c r="O1646" s="57"/>
      <c r="P1646" s="57"/>
      <c r="Q1646" s="57"/>
      <c r="R1646" s="57"/>
      <c r="S1646" s="57"/>
      <c r="T1646" s="57"/>
      <c r="U1646" s="77"/>
      <c r="V1646" s="24"/>
      <c r="Y1646" s="24"/>
      <c r="Z1646" s="24"/>
      <c r="AA1646" s="24"/>
      <c r="AB1646" s="24"/>
      <c r="AC1646" s="24"/>
    </row>
    <row r="1647" spans="1:29" s="169" customFormat="1">
      <c r="A1647" s="24"/>
      <c r="B1647" s="24"/>
      <c r="C1647" s="57"/>
      <c r="D1647" s="57"/>
      <c r="E1647" s="57"/>
      <c r="F1647" s="57"/>
      <c r="G1647" s="57"/>
      <c r="H1647" s="57"/>
      <c r="I1647" s="57"/>
      <c r="J1647" s="57"/>
      <c r="K1647" s="57"/>
      <c r="L1647" s="57"/>
      <c r="M1647" s="57"/>
      <c r="N1647" s="57"/>
      <c r="O1647" s="57"/>
      <c r="P1647" s="57"/>
      <c r="Q1647" s="57"/>
      <c r="R1647" s="57"/>
      <c r="S1647" s="57"/>
      <c r="T1647" s="57"/>
      <c r="U1647" s="77"/>
      <c r="V1647" s="24"/>
      <c r="Y1647" s="24"/>
      <c r="Z1647" s="24"/>
      <c r="AA1647" s="24"/>
      <c r="AB1647" s="24"/>
      <c r="AC1647" s="24"/>
    </row>
    <row r="1648" spans="1:29" s="169" customFormat="1">
      <c r="A1648" s="24"/>
      <c r="B1648" s="24"/>
      <c r="C1648" s="57"/>
      <c r="D1648" s="57"/>
      <c r="E1648" s="57"/>
      <c r="F1648" s="57"/>
      <c r="G1648" s="57"/>
      <c r="H1648" s="57"/>
      <c r="I1648" s="57"/>
      <c r="J1648" s="57"/>
      <c r="K1648" s="57"/>
      <c r="L1648" s="57"/>
      <c r="M1648" s="57"/>
      <c r="N1648" s="57"/>
      <c r="O1648" s="57"/>
      <c r="P1648" s="57"/>
      <c r="Q1648" s="57"/>
      <c r="R1648" s="57"/>
      <c r="S1648" s="57"/>
      <c r="T1648" s="57"/>
      <c r="U1648" s="77"/>
      <c r="V1648" s="24"/>
      <c r="Y1648" s="24"/>
      <c r="Z1648" s="24"/>
      <c r="AA1648" s="24"/>
      <c r="AB1648" s="24"/>
      <c r="AC1648" s="24"/>
    </row>
    <row r="1649" spans="1:29" s="169" customFormat="1">
      <c r="A1649" s="24"/>
      <c r="B1649" s="24"/>
      <c r="C1649" s="57"/>
      <c r="D1649" s="57"/>
      <c r="E1649" s="57"/>
      <c r="F1649" s="57"/>
      <c r="G1649" s="57"/>
      <c r="H1649" s="57"/>
      <c r="I1649" s="57"/>
      <c r="J1649" s="57"/>
      <c r="K1649" s="57"/>
      <c r="L1649" s="57"/>
      <c r="M1649" s="57"/>
      <c r="N1649" s="57"/>
      <c r="O1649" s="57"/>
      <c r="P1649" s="57"/>
      <c r="Q1649" s="57"/>
      <c r="R1649" s="57"/>
      <c r="S1649" s="57"/>
      <c r="T1649" s="57"/>
      <c r="U1649" s="77"/>
      <c r="V1649" s="24"/>
      <c r="Y1649" s="24"/>
      <c r="Z1649" s="24"/>
      <c r="AA1649" s="24"/>
      <c r="AB1649" s="24"/>
      <c r="AC1649" s="24"/>
    </row>
    <row r="1650" spans="1:29" s="169" customFormat="1">
      <c r="A1650" s="24"/>
      <c r="B1650" s="24"/>
      <c r="C1650" s="57"/>
      <c r="D1650" s="57"/>
      <c r="E1650" s="57"/>
      <c r="F1650" s="57"/>
      <c r="G1650" s="57"/>
      <c r="H1650" s="57"/>
      <c r="I1650" s="57"/>
      <c r="J1650" s="57"/>
      <c r="K1650" s="57"/>
      <c r="L1650" s="57"/>
      <c r="M1650" s="57"/>
      <c r="N1650" s="57"/>
      <c r="O1650" s="57"/>
      <c r="P1650" s="57"/>
      <c r="Q1650" s="57"/>
      <c r="R1650" s="57"/>
      <c r="S1650" s="57"/>
      <c r="T1650" s="57"/>
      <c r="U1650" s="77"/>
      <c r="V1650" s="24"/>
      <c r="Y1650" s="24"/>
      <c r="Z1650" s="24"/>
      <c r="AA1650" s="24"/>
      <c r="AB1650" s="24"/>
      <c r="AC1650" s="24"/>
    </row>
    <row r="1651" spans="1:29" s="169" customFormat="1">
      <c r="A1651" s="24"/>
      <c r="B1651" s="24"/>
      <c r="C1651" s="57"/>
      <c r="D1651" s="57"/>
      <c r="E1651" s="57"/>
      <c r="F1651" s="57"/>
      <c r="G1651" s="57"/>
      <c r="H1651" s="57"/>
      <c r="I1651" s="57"/>
      <c r="J1651" s="57"/>
      <c r="K1651" s="57"/>
      <c r="L1651" s="57"/>
      <c r="M1651" s="57"/>
      <c r="N1651" s="57"/>
      <c r="O1651" s="57"/>
      <c r="P1651" s="57"/>
      <c r="Q1651" s="57"/>
      <c r="R1651" s="57"/>
      <c r="S1651" s="57"/>
      <c r="T1651" s="57"/>
      <c r="U1651" s="77"/>
      <c r="V1651" s="24"/>
      <c r="Y1651" s="24"/>
      <c r="Z1651" s="24"/>
      <c r="AA1651" s="24"/>
      <c r="AB1651" s="24"/>
      <c r="AC1651" s="24"/>
    </row>
    <row r="1652" spans="1:29" s="169" customFormat="1">
      <c r="A1652" s="24"/>
      <c r="B1652" s="24"/>
      <c r="C1652" s="57"/>
      <c r="D1652" s="57"/>
      <c r="E1652" s="57"/>
      <c r="F1652" s="57"/>
      <c r="G1652" s="57"/>
      <c r="H1652" s="57"/>
      <c r="I1652" s="57"/>
      <c r="J1652" s="57"/>
      <c r="K1652" s="57"/>
      <c r="L1652" s="57"/>
      <c r="M1652" s="57"/>
      <c r="N1652" s="57"/>
      <c r="O1652" s="57"/>
      <c r="P1652" s="57"/>
      <c r="Q1652" s="57"/>
      <c r="R1652" s="57"/>
      <c r="S1652" s="57"/>
      <c r="T1652" s="57"/>
      <c r="U1652" s="77"/>
      <c r="V1652" s="24"/>
      <c r="Y1652" s="24"/>
      <c r="Z1652" s="24"/>
      <c r="AA1652" s="24"/>
      <c r="AB1652" s="24"/>
      <c r="AC1652" s="24"/>
    </row>
    <row r="1653" spans="1:29" s="169" customFormat="1">
      <c r="A1653" s="24"/>
      <c r="B1653" s="24"/>
      <c r="C1653" s="57"/>
      <c r="D1653" s="57"/>
      <c r="E1653" s="57"/>
      <c r="F1653" s="57"/>
      <c r="G1653" s="57"/>
      <c r="H1653" s="57"/>
      <c r="I1653" s="57"/>
      <c r="J1653" s="57"/>
      <c r="K1653" s="57"/>
      <c r="L1653" s="57"/>
      <c r="M1653" s="57"/>
      <c r="N1653" s="57"/>
      <c r="O1653" s="57"/>
      <c r="P1653" s="57"/>
      <c r="Q1653" s="57"/>
      <c r="R1653" s="57"/>
      <c r="S1653" s="57"/>
      <c r="T1653" s="57"/>
      <c r="U1653" s="77"/>
      <c r="V1653" s="24"/>
      <c r="Y1653" s="24"/>
      <c r="Z1653" s="24"/>
      <c r="AA1653" s="24"/>
      <c r="AB1653" s="24"/>
      <c r="AC1653" s="24"/>
    </row>
    <row r="1654" spans="1:29" s="169" customFormat="1">
      <c r="A1654" s="24"/>
      <c r="B1654" s="24"/>
      <c r="C1654" s="57"/>
      <c r="D1654" s="57"/>
      <c r="E1654" s="57"/>
      <c r="F1654" s="57"/>
      <c r="G1654" s="57"/>
      <c r="H1654" s="57"/>
      <c r="I1654" s="57"/>
      <c r="J1654" s="57"/>
      <c r="K1654" s="57"/>
      <c r="L1654" s="57"/>
      <c r="M1654" s="57"/>
      <c r="N1654" s="57"/>
      <c r="O1654" s="57"/>
      <c r="P1654" s="57"/>
      <c r="Q1654" s="57"/>
      <c r="R1654" s="57"/>
      <c r="S1654" s="57"/>
      <c r="T1654" s="57"/>
      <c r="U1654" s="77"/>
      <c r="V1654" s="24"/>
      <c r="Y1654" s="24"/>
      <c r="Z1654" s="24"/>
      <c r="AA1654" s="24"/>
      <c r="AB1654" s="24"/>
      <c r="AC1654" s="24"/>
    </row>
    <row r="1655" spans="1:29" s="169" customFormat="1">
      <c r="A1655" s="24"/>
      <c r="B1655" s="24"/>
      <c r="C1655" s="57"/>
      <c r="D1655" s="57"/>
      <c r="E1655" s="57"/>
      <c r="F1655" s="57"/>
      <c r="G1655" s="57"/>
      <c r="H1655" s="57"/>
      <c r="I1655" s="57"/>
      <c r="J1655" s="57"/>
      <c r="K1655" s="57"/>
      <c r="L1655" s="57"/>
      <c r="M1655" s="57"/>
      <c r="N1655" s="57"/>
      <c r="O1655" s="57"/>
      <c r="P1655" s="57"/>
      <c r="Q1655" s="57"/>
      <c r="R1655" s="57"/>
      <c r="S1655" s="57"/>
      <c r="T1655" s="57"/>
      <c r="U1655" s="77"/>
      <c r="V1655" s="24"/>
      <c r="Y1655" s="24"/>
      <c r="Z1655" s="24"/>
      <c r="AA1655" s="24"/>
      <c r="AB1655" s="24"/>
      <c r="AC1655" s="24"/>
    </row>
    <row r="1656" spans="1:29" s="169" customFormat="1">
      <c r="A1656" s="24"/>
      <c r="B1656" s="24"/>
      <c r="C1656" s="57"/>
      <c r="D1656" s="57"/>
      <c r="E1656" s="57"/>
      <c r="F1656" s="57"/>
      <c r="G1656" s="57"/>
      <c r="H1656" s="57"/>
      <c r="I1656" s="57"/>
      <c r="J1656" s="57"/>
      <c r="K1656" s="57"/>
      <c r="L1656" s="57"/>
      <c r="M1656" s="57"/>
      <c r="N1656" s="57"/>
      <c r="O1656" s="57"/>
      <c r="P1656" s="57"/>
      <c r="Q1656" s="57"/>
      <c r="R1656" s="57"/>
      <c r="S1656" s="57"/>
      <c r="T1656" s="57"/>
      <c r="U1656" s="77"/>
      <c r="V1656" s="24"/>
      <c r="Y1656" s="24"/>
      <c r="Z1656" s="24"/>
      <c r="AA1656" s="24"/>
      <c r="AB1656" s="24"/>
      <c r="AC1656" s="24"/>
    </row>
    <row r="1657" spans="1:29" s="169" customFormat="1">
      <c r="A1657" s="24"/>
      <c r="B1657" s="24"/>
      <c r="C1657" s="57"/>
      <c r="D1657" s="57"/>
      <c r="E1657" s="57"/>
      <c r="F1657" s="57"/>
      <c r="G1657" s="57"/>
      <c r="H1657" s="57"/>
      <c r="I1657" s="57"/>
      <c r="J1657" s="57"/>
      <c r="K1657" s="57"/>
      <c r="L1657" s="57"/>
      <c r="M1657" s="57"/>
      <c r="N1657" s="57"/>
      <c r="O1657" s="57"/>
      <c r="P1657" s="57"/>
      <c r="Q1657" s="57"/>
      <c r="R1657" s="57"/>
      <c r="S1657" s="57"/>
      <c r="T1657" s="57"/>
      <c r="U1657" s="77"/>
      <c r="V1657" s="24"/>
      <c r="Y1657" s="24"/>
      <c r="Z1657" s="24"/>
      <c r="AA1657" s="24"/>
      <c r="AB1657" s="24"/>
      <c r="AC1657" s="24"/>
    </row>
    <row r="1658" spans="1:29" s="169" customFormat="1">
      <c r="A1658" s="24"/>
      <c r="B1658" s="24"/>
      <c r="C1658" s="57"/>
      <c r="D1658" s="57"/>
      <c r="E1658" s="57"/>
      <c r="F1658" s="57"/>
      <c r="G1658" s="57"/>
      <c r="H1658" s="57"/>
      <c r="I1658" s="57"/>
      <c r="J1658" s="57"/>
      <c r="K1658" s="57"/>
      <c r="L1658" s="57"/>
      <c r="M1658" s="57"/>
      <c r="N1658" s="57"/>
      <c r="O1658" s="57"/>
      <c r="P1658" s="57"/>
      <c r="Q1658" s="57"/>
      <c r="R1658" s="57"/>
      <c r="S1658" s="57"/>
      <c r="T1658" s="57"/>
      <c r="U1658" s="77"/>
      <c r="V1658" s="24"/>
      <c r="Y1658" s="24"/>
      <c r="Z1658" s="24"/>
      <c r="AA1658" s="24"/>
      <c r="AB1658" s="24"/>
      <c r="AC1658" s="24"/>
    </row>
    <row r="1659" spans="1:29" s="169" customFormat="1">
      <c r="A1659" s="24"/>
      <c r="B1659" s="24"/>
      <c r="C1659" s="57"/>
      <c r="D1659" s="57"/>
      <c r="E1659" s="57"/>
      <c r="F1659" s="57"/>
      <c r="G1659" s="57"/>
      <c r="H1659" s="57"/>
      <c r="I1659" s="57"/>
      <c r="J1659" s="57"/>
      <c r="K1659" s="57"/>
      <c r="L1659" s="57"/>
      <c r="M1659" s="57"/>
      <c r="N1659" s="57"/>
      <c r="O1659" s="57"/>
      <c r="P1659" s="57"/>
      <c r="Q1659" s="57"/>
      <c r="R1659" s="57"/>
      <c r="S1659" s="57"/>
      <c r="T1659" s="57"/>
      <c r="U1659" s="77"/>
      <c r="V1659" s="24"/>
      <c r="Y1659" s="24"/>
      <c r="Z1659" s="24"/>
      <c r="AA1659" s="24"/>
      <c r="AB1659" s="24"/>
      <c r="AC1659" s="24"/>
    </row>
    <row r="1660" spans="1:29" s="169" customFormat="1">
      <c r="A1660" s="24"/>
      <c r="B1660" s="24"/>
      <c r="C1660" s="57"/>
      <c r="D1660" s="57"/>
      <c r="E1660" s="57"/>
      <c r="F1660" s="57"/>
      <c r="G1660" s="57"/>
      <c r="H1660" s="57"/>
      <c r="I1660" s="57"/>
      <c r="J1660" s="57"/>
      <c r="K1660" s="57"/>
      <c r="L1660" s="57"/>
      <c r="M1660" s="57"/>
      <c r="N1660" s="57"/>
      <c r="O1660" s="57"/>
      <c r="P1660" s="57"/>
      <c r="Q1660" s="57"/>
      <c r="R1660" s="57"/>
      <c r="S1660" s="57"/>
      <c r="T1660" s="57"/>
      <c r="U1660" s="77"/>
      <c r="V1660" s="24"/>
      <c r="Y1660" s="24"/>
      <c r="Z1660" s="24"/>
      <c r="AA1660" s="24"/>
      <c r="AB1660" s="24"/>
      <c r="AC1660" s="24"/>
    </row>
    <row r="1661" spans="1:29" s="169" customFormat="1">
      <c r="A1661" s="24"/>
      <c r="B1661" s="24"/>
      <c r="C1661" s="57"/>
      <c r="D1661" s="57"/>
      <c r="E1661" s="57"/>
      <c r="F1661" s="57"/>
      <c r="G1661" s="57"/>
      <c r="H1661" s="57"/>
      <c r="I1661" s="57"/>
      <c r="J1661" s="57"/>
      <c r="K1661" s="57"/>
      <c r="L1661" s="57"/>
      <c r="M1661" s="57"/>
      <c r="N1661" s="57"/>
      <c r="O1661" s="57"/>
      <c r="P1661" s="57"/>
      <c r="Q1661" s="57"/>
      <c r="R1661" s="57"/>
      <c r="S1661" s="57"/>
      <c r="T1661" s="57"/>
      <c r="U1661" s="77"/>
      <c r="V1661" s="24"/>
      <c r="Y1661" s="24"/>
      <c r="Z1661" s="24"/>
      <c r="AA1661" s="24"/>
      <c r="AB1661" s="24"/>
      <c r="AC1661" s="24"/>
    </row>
    <row r="1662" spans="1:29" s="169" customFormat="1">
      <c r="A1662" s="24"/>
      <c r="B1662" s="24"/>
      <c r="C1662" s="57"/>
      <c r="D1662" s="57"/>
      <c r="E1662" s="57"/>
      <c r="F1662" s="57"/>
      <c r="G1662" s="57"/>
      <c r="H1662" s="57"/>
      <c r="I1662" s="57"/>
      <c r="J1662" s="57"/>
      <c r="K1662" s="57"/>
      <c r="L1662" s="57"/>
      <c r="M1662" s="57"/>
      <c r="N1662" s="57"/>
      <c r="O1662" s="57"/>
      <c r="P1662" s="57"/>
      <c r="Q1662" s="57"/>
      <c r="R1662" s="57"/>
      <c r="S1662" s="57"/>
      <c r="T1662" s="57"/>
      <c r="U1662" s="77"/>
      <c r="V1662" s="24"/>
      <c r="Y1662" s="24"/>
      <c r="Z1662" s="24"/>
      <c r="AA1662" s="24"/>
      <c r="AB1662" s="24"/>
      <c r="AC1662" s="24"/>
    </row>
    <row r="1663" spans="1:29" s="169" customFormat="1">
      <c r="A1663" s="24"/>
      <c r="B1663" s="24"/>
      <c r="C1663" s="57"/>
      <c r="D1663" s="57"/>
      <c r="E1663" s="57"/>
      <c r="F1663" s="57"/>
      <c r="G1663" s="57"/>
      <c r="H1663" s="57"/>
      <c r="I1663" s="57"/>
      <c r="J1663" s="57"/>
      <c r="K1663" s="57"/>
      <c r="L1663" s="57"/>
      <c r="M1663" s="57"/>
      <c r="N1663" s="57"/>
      <c r="O1663" s="57"/>
      <c r="P1663" s="57"/>
      <c r="Q1663" s="57"/>
      <c r="R1663" s="57"/>
      <c r="S1663" s="57"/>
      <c r="T1663" s="57"/>
      <c r="U1663" s="77"/>
      <c r="V1663" s="24"/>
      <c r="Y1663" s="24"/>
      <c r="Z1663" s="24"/>
      <c r="AA1663" s="24"/>
      <c r="AB1663" s="24"/>
      <c r="AC1663" s="24"/>
    </row>
    <row r="1664" spans="1:29" s="169" customFormat="1">
      <c r="A1664" s="24"/>
      <c r="B1664" s="24"/>
      <c r="C1664" s="57"/>
      <c r="D1664" s="57"/>
      <c r="E1664" s="57"/>
      <c r="F1664" s="57"/>
      <c r="G1664" s="57"/>
      <c r="H1664" s="57"/>
      <c r="I1664" s="57"/>
      <c r="J1664" s="57"/>
      <c r="K1664" s="57"/>
      <c r="L1664" s="57"/>
      <c r="M1664" s="57"/>
      <c r="N1664" s="57"/>
      <c r="O1664" s="57"/>
      <c r="P1664" s="57"/>
      <c r="Q1664" s="57"/>
      <c r="R1664" s="57"/>
      <c r="S1664" s="57"/>
      <c r="T1664" s="57"/>
      <c r="U1664" s="77"/>
      <c r="V1664" s="24"/>
      <c r="Y1664" s="24"/>
      <c r="Z1664" s="24"/>
      <c r="AA1664" s="24"/>
      <c r="AB1664" s="24"/>
      <c r="AC1664" s="24"/>
    </row>
    <row r="1665" spans="1:29" s="169" customFormat="1">
      <c r="A1665" s="24"/>
      <c r="B1665" s="24"/>
      <c r="C1665" s="57"/>
      <c r="D1665" s="57"/>
      <c r="E1665" s="57"/>
      <c r="F1665" s="57"/>
      <c r="G1665" s="57"/>
      <c r="H1665" s="57"/>
      <c r="I1665" s="57"/>
      <c r="J1665" s="57"/>
      <c r="K1665" s="57"/>
      <c r="L1665" s="57"/>
      <c r="M1665" s="57"/>
      <c r="N1665" s="57"/>
      <c r="O1665" s="57"/>
      <c r="P1665" s="57"/>
      <c r="Q1665" s="57"/>
      <c r="R1665" s="57"/>
      <c r="S1665" s="57"/>
      <c r="T1665" s="57"/>
      <c r="U1665" s="77"/>
      <c r="V1665" s="24"/>
      <c r="Y1665" s="24"/>
      <c r="Z1665" s="24"/>
      <c r="AA1665" s="24"/>
      <c r="AB1665" s="24"/>
      <c r="AC1665" s="24"/>
    </row>
    <row r="1666" spans="1:29" s="169" customFormat="1">
      <c r="A1666" s="24"/>
      <c r="B1666" s="24"/>
      <c r="C1666" s="57"/>
      <c r="D1666" s="57"/>
      <c r="E1666" s="57"/>
      <c r="F1666" s="57"/>
      <c r="G1666" s="57"/>
      <c r="H1666" s="57"/>
      <c r="I1666" s="57"/>
      <c r="J1666" s="57"/>
      <c r="K1666" s="57"/>
      <c r="L1666" s="57"/>
      <c r="M1666" s="57"/>
      <c r="N1666" s="57"/>
      <c r="O1666" s="57"/>
      <c r="P1666" s="57"/>
      <c r="Q1666" s="57"/>
      <c r="R1666" s="57"/>
      <c r="S1666" s="57"/>
      <c r="T1666" s="57"/>
      <c r="U1666" s="77"/>
      <c r="V1666" s="24"/>
      <c r="Y1666" s="24"/>
      <c r="Z1666" s="24"/>
      <c r="AA1666" s="24"/>
      <c r="AB1666" s="24"/>
      <c r="AC1666" s="24"/>
    </row>
    <row r="1667" spans="1:29" s="169" customFormat="1">
      <c r="A1667" s="24"/>
      <c r="B1667" s="24"/>
      <c r="C1667" s="57"/>
      <c r="D1667" s="57"/>
      <c r="E1667" s="57"/>
      <c r="F1667" s="57"/>
      <c r="G1667" s="57"/>
      <c r="H1667" s="57"/>
      <c r="I1667" s="57"/>
      <c r="J1667" s="57"/>
      <c r="K1667" s="57"/>
      <c r="L1667" s="57"/>
      <c r="M1667" s="57"/>
      <c r="N1667" s="57"/>
      <c r="O1667" s="57"/>
      <c r="P1667" s="57"/>
      <c r="Q1667" s="57"/>
      <c r="R1667" s="57"/>
      <c r="S1667" s="57"/>
      <c r="T1667" s="57"/>
      <c r="U1667" s="77"/>
      <c r="V1667" s="24"/>
      <c r="Y1667" s="24"/>
      <c r="Z1667" s="24"/>
      <c r="AA1667" s="24"/>
      <c r="AB1667" s="24"/>
      <c r="AC1667" s="24"/>
    </row>
    <row r="1668" spans="1:29" s="169" customFormat="1">
      <c r="A1668" s="24"/>
      <c r="B1668" s="24"/>
      <c r="C1668" s="57"/>
      <c r="D1668" s="57"/>
      <c r="E1668" s="57"/>
      <c r="F1668" s="57"/>
      <c r="G1668" s="57"/>
      <c r="H1668" s="57"/>
      <c r="I1668" s="57"/>
      <c r="J1668" s="57"/>
      <c r="K1668" s="57"/>
      <c r="L1668" s="57"/>
      <c r="M1668" s="57"/>
      <c r="N1668" s="57"/>
      <c r="O1668" s="57"/>
      <c r="P1668" s="57"/>
      <c r="Q1668" s="57"/>
      <c r="R1668" s="57"/>
      <c r="S1668" s="57"/>
      <c r="T1668" s="57"/>
      <c r="U1668" s="77"/>
      <c r="V1668" s="24"/>
      <c r="Y1668" s="24"/>
      <c r="Z1668" s="24"/>
      <c r="AA1668" s="24"/>
      <c r="AB1668" s="24"/>
      <c r="AC1668" s="24"/>
    </row>
    <row r="1669" spans="1:29" s="169" customFormat="1">
      <c r="A1669" s="24"/>
      <c r="B1669" s="24"/>
      <c r="C1669" s="57"/>
      <c r="D1669" s="57"/>
      <c r="E1669" s="57"/>
      <c r="F1669" s="57"/>
      <c r="G1669" s="57"/>
      <c r="H1669" s="57"/>
      <c r="I1669" s="57"/>
      <c r="J1669" s="57"/>
      <c r="K1669" s="57"/>
      <c r="L1669" s="57"/>
      <c r="M1669" s="57"/>
      <c r="N1669" s="57"/>
      <c r="O1669" s="57"/>
      <c r="P1669" s="57"/>
      <c r="Q1669" s="57"/>
      <c r="R1669" s="57"/>
      <c r="S1669" s="57"/>
      <c r="T1669" s="57"/>
      <c r="U1669" s="77"/>
      <c r="V1669" s="24"/>
      <c r="Y1669" s="24"/>
      <c r="Z1669" s="24"/>
      <c r="AA1669" s="24"/>
      <c r="AB1669" s="24"/>
      <c r="AC1669" s="24"/>
    </row>
    <row r="1670" spans="1:29" s="169" customFormat="1">
      <c r="A1670" s="24"/>
      <c r="B1670" s="24"/>
      <c r="C1670" s="57"/>
      <c r="D1670" s="57"/>
      <c r="E1670" s="57"/>
      <c r="F1670" s="57"/>
      <c r="G1670" s="57"/>
      <c r="H1670" s="57"/>
      <c r="I1670" s="57"/>
      <c r="J1670" s="57"/>
      <c r="K1670" s="57"/>
      <c r="L1670" s="57"/>
      <c r="M1670" s="57"/>
      <c r="N1670" s="57"/>
      <c r="O1670" s="57"/>
      <c r="P1670" s="57"/>
      <c r="Q1670" s="57"/>
      <c r="R1670" s="57"/>
      <c r="S1670" s="57"/>
      <c r="T1670" s="57"/>
      <c r="U1670" s="77"/>
      <c r="V1670" s="24"/>
      <c r="Y1670" s="24"/>
      <c r="Z1670" s="24"/>
      <c r="AA1670" s="24"/>
      <c r="AB1670" s="24"/>
      <c r="AC1670" s="24"/>
    </row>
    <row r="1671" spans="1:29" s="169" customFormat="1">
      <c r="A1671" s="24"/>
      <c r="B1671" s="24"/>
      <c r="C1671" s="57"/>
      <c r="D1671" s="57"/>
      <c r="E1671" s="57"/>
      <c r="F1671" s="57"/>
      <c r="G1671" s="57"/>
      <c r="H1671" s="57"/>
      <c r="I1671" s="57"/>
      <c r="J1671" s="57"/>
      <c r="K1671" s="57"/>
      <c r="L1671" s="57"/>
      <c r="M1671" s="57"/>
      <c r="N1671" s="57"/>
      <c r="O1671" s="57"/>
      <c r="P1671" s="57"/>
      <c r="Q1671" s="57"/>
      <c r="R1671" s="57"/>
      <c r="S1671" s="57"/>
      <c r="T1671" s="57"/>
      <c r="U1671" s="77"/>
      <c r="V1671" s="24"/>
      <c r="Y1671" s="24"/>
      <c r="Z1671" s="24"/>
      <c r="AA1671" s="24"/>
      <c r="AB1671" s="24"/>
      <c r="AC1671" s="24"/>
    </row>
    <row r="1672" spans="1:29" s="169" customFormat="1">
      <c r="A1672" s="24"/>
      <c r="B1672" s="24"/>
      <c r="C1672" s="57"/>
      <c r="D1672" s="57"/>
      <c r="E1672" s="57"/>
      <c r="F1672" s="57"/>
      <c r="G1672" s="57"/>
      <c r="H1672" s="57"/>
      <c r="I1672" s="57"/>
      <c r="J1672" s="57"/>
      <c r="K1672" s="57"/>
      <c r="L1672" s="57"/>
      <c r="M1672" s="57"/>
      <c r="N1672" s="57"/>
      <c r="O1672" s="57"/>
      <c r="P1672" s="57"/>
      <c r="Q1672" s="57"/>
      <c r="R1672" s="57"/>
      <c r="S1672" s="57"/>
      <c r="T1672" s="57"/>
      <c r="U1672" s="77"/>
      <c r="V1672" s="24"/>
      <c r="Y1672" s="24"/>
      <c r="Z1672" s="24"/>
      <c r="AA1672" s="24"/>
      <c r="AB1672" s="24"/>
      <c r="AC1672" s="24"/>
    </row>
    <row r="1673" spans="1:29" s="169" customFormat="1">
      <c r="A1673" s="24"/>
      <c r="B1673" s="24"/>
      <c r="C1673" s="57"/>
      <c r="D1673" s="57"/>
      <c r="E1673" s="57"/>
      <c r="F1673" s="57"/>
      <c r="G1673" s="57"/>
      <c r="H1673" s="57"/>
      <c r="I1673" s="57"/>
      <c r="J1673" s="57"/>
      <c r="K1673" s="57"/>
      <c r="L1673" s="57"/>
      <c r="M1673" s="57"/>
      <c r="N1673" s="57"/>
      <c r="O1673" s="57"/>
      <c r="P1673" s="57"/>
      <c r="Q1673" s="57"/>
      <c r="R1673" s="57"/>
      <c r="S1673" s="57"/>
      <c r="T1673" s="57"/>
      <c r="U1673" s="77"/>
      <c r="V1673" s="24"/>
      <c r="Y1673" s="24"/>
      <c r="Z1673" s="24"/>
      <c r="AA1673" s="24"/>
      <c r="AB1673" s="24"/>
      <c r="AC1673" s="24"/>
    </row>
    <row r="1674" spans="1:29" s="169" customFormat="1">
      <c r="A1674" s="24"/>
      <c r="B1674" s="24"/>
      <c r="C1674" s="57"/>
      <c r="D1674" s="57"/>
      <c r="E1674" s="57"/>
      <c r="F1674" s="57"/>
      <c r="G1674" s="57"/>
      <c r="H1674" s="57"/>
      <c r="I1674" s="57"/>
      <c r="J1674" s="57"/>
      <c r="K1674" s="57"/>
      <c r="L1674" s="57"/>
      <c r="M1674" s="57"/>
      <c r="N1674" s="57"/>
      <c r="O1674" s="57"/>
      <c r="P1674" s="57"/>
      <c r="Q1674" s="57"/>
      <c r="R1674" s="57"/>
      <c r="S1674" s="57"/>
      <c r="T1674" s="57"/>
      <c r="U1674" s="77"/>
      <c r="V1674" s="24"/>
      <c r="Y1674" s="24"/>
      <c r="Z1674" s="24"/>
      <c r="AA1674" s="24"/>
      <c r="AB1674" s="24"/>
      <c r="AC1674" s="24"/>
    </row>
    <row r="1675" spans="1:29" s="169" customFormat="1">
      <c r="A1675" s="24"/>
      <c r="B1675" s="24"/>
      <c r="C1675" s="57"/>
      <c r="D1675" s="57"/>
      <c r="E1675" s="57"/>
      <c r="F1675" s="57"/>
      <c r="G1675" s="57"/>
      <c r="H1675" s="57"/>
      <c r="I1675" s="57"/>
      <c r="J1675" s="57"/>
      <c r="K1675" s="57"/>
      <c r="L1675" s="57"/>
      <c r="M1675" s="57"/>
      <c r="N1675" s="57"/>
      <c r="O1675" s="57"/>
      <c r="P1675" s="57"/>
      <c r="Q1675" s="57"/>
      <c r="R1675" s="57"/>
      <c r="S1675" s="57"/>
      <c r="T1675" s="57"/>
      <c r="U1675" s="77"/>
      <c r="V1675" s="24"/>
      <c r="Y1675" s="24"/>
      <c r="Z1675" s="24"/>
      <c r="AA1675" s="24"/>
      <c r="AB1675" s="24"/>
      <c r="AC1675" s="24"/>
    </row>
    <row r="1676" spans="1:29" s="169" customFormat="1">
      <c r="A1676" s="24"/>
      <c r="B1676" s="24"/>
      <c r="C1676" s="57"/>
      <c r="D1676" s="57"/>
      <c r="E1676" s="57"/>
      <c r="F1676" s="57"/>
      <c r="G1676" s="57"/>
      <c r="H1676" s="57"/>
      <c r="I1676" s="57"/>
      <c r="J1676" s="57"/>
      <c r="K1676" s="57"/>
      <c r="L1676" s="57"/>
      <c r="M1676" s="57"/>
      <c r="N1676" s="57"/>
      <c r="O1676" s="57"/>
      <c r="P1676" s="57"/>
      <c r="Q1676" s="57"/>
      <c r="R1676" s="57"/>
      <c r="S1676" s="57"/>
      <c r="T1676" s="57"/>
      <c r="U1676" s="77"/>
      <c r="V1676" s="24"/>
      <c r="Y1676" s="24"/>
      <c r="Z1676" s="24"/>
      <c r="AA1676" s="24"/>
      <c r="AB1676" s="24"/>
      <c r="AC1676" s="24"/>
    </row>
    <row r="1677" spans="1:29" s="169" customFormat="1">
      <c r="A1677" s="24"/>
      <c r="B1677" s="24"/>
      <c r="C1677" s="57"/>
      <c r="D1677" s="57"/>
      <c r="E1677" s="57"/>
      <c r="F1677" s="57"/>
      <c r="G1677" s="57"/>
      <c r="H1677" s="57"/>
      <c r="I1677" s="57"/>
      <c r="J1677" s="57"/>
      <c r="K1677" s="57"/>
      <c r="L1677" s="57"/>
      <c r="M1677" s="57"/>
      <c r="N1677" s="57"/>
      <c r="O1677" s="57"/>
      <c r="P1677" s="57"/>
      <c r="Q1677" s="57"/>
      <c r="R1677" s="57"/>
      <c r="S1677" s="57"/>
      <c r="T1677" s="57"/>
      <c r="U1677" s="77"/>
      <c r="V1677" s="24"/>
      <c r="Y1677" s="24"/>
      <c r="Z1677" s="24"/>
      <c r="AA1677" s="24"/>
      <c r="AB1677" s="24"/>
      <c r="AC1677" s="24"/>
    </row>
    <row r="1678" spans="1:29" s="169" customFormat="1">
      <c r="A1678" s="24"/>
      <c r="B1678" s="24"/>
      <c r="C1678" s="57"/>
      <c r="D1678" s="57"/>
      <c r="E1678" s="57"/>
      <c r="F1678" s="57"/>
      <c r="G1678" s="57"/>
      <c r="H1678" s="57"/>
      <c r="I1678" s="57"/>
      <c r="J1678" s="57"/>
      <c r="K1678" s="57"/>
      <c r="L1678" s="57"/>
      <c r="M1678" s="57"/>
      <c r="N1678" s="57"/>
      <c r="O1678" s="57"/>
      <c r="P1678" s="57"/>
      <c r="Q1678" s="57"/>
      <c r="R1678" s="57"/>
      <c r="S1678" s="57"/>
      <c r="T1678" s="57"/>
      <c r="U1678" s="77"/>
      <c r="V1678" s="24"/>
      <c r="Y1678" s="24"/>
      <c r="Z1678" s="24"/>
      <c r="AA1678" s="24"/>
      <c r="AB1678" s="24"/>
      <c r="AC1678" s="24"/>
    </row>
    <row r="1679" spans="1:29" s="169" customFormat="1">
      <c r="A1679" s="24"/>
      <c r="B1679" s="24"/>
      <c r="C1679" s="57"/>
      <c r="D1679" s="57"/>
      <c r="E1679" s="57"/>
      <c r="F1679" s="57"/>
      <c r="G1679" s="57"/>
      <c r="H1679" s="57"/>
      <c r="I1679" s="57"/>
      <c r="J1679" s="57"/>
      <c r="K1679" s="57"/>
      <c r="L1679" s="57"/>
      <c r="M1679" s="57"/>
      <c r="N1679" s="57"/>
      <c r="O1679" s="57"/>
      <c r="P1679" s="57"/>
      <c r="Q1679" s="57"/>
      <c r="R1679" s="57"/>
      <c r="S1679" s="57"/>
      <c r="T1679" s="57"/>
      <c r="U1679" s="77"/>
      <c r="V1679" s="24"/>
      <c r="Y1679" s="24"/>
      <c r="Z1679" s="24"/>
      <c r="AA1679" s="24"/>
      <c r="AB1679" s="24"/>
      <c r="AC1679" s="24"/>
    </row>
    <row r="1680" spans="1:29" s="169" customFormat="1">
      <c r="A1680" s="24"/>
      <c r="B1680" s="24"/>
      <c r="C1680" s="57"/>
      <c r="D1680" s="57"/>
      <c r="E1680" s="57"/>
      <c r="F1680" s="57"/>
      <c r="G1680" s="57"/>
      <c r="H1680" s="57"/>
      <c r="I1680" s="57"/>
      <c r="J1680" s="57"/>
      <c r="K1680" s="57"/>
      <c r="L1680" s="57"/>
      <c r="M1680" s="57"/>
      <c r="N1680" s="57"/>
      <c r="O1680" s="57"/>
      <c r="P1680" s="57"/>
      <c r="Q1680" s="57"/>
      <c r="R1680" s="57"/>
      <c r="S1680" s="57"/>
      <c r="T1680" s="57"/>
      <c r="U1680" s="77"/>
      <c r="V1680" s="24"/>
      <c r="Y1680" s="24"/>
      <c r="Z1680" s="24"/>
      <c r="AA1680" s="24"/>
      <c r="AB1680" s="24"/>
      <c r="AC1680" s="24"/>
    </row>
    <row r="1681" spans="1:29" s="169" customFormat="1">
      <c r="A1681" s="24"/>
      <c r="B1681" s="24"/>
      <c r="C1681" s="57"/>
      <c r="D1681" s="57"/>
      <c r="E1681" s="57"/>
      <c r="F1681" s="57"/>
      <c r="G1681" s="57"/>
      <c r="H1681" s="57"/>
      <c r="I1681" s="57"/>
      <c r="J1681" s="57"/>
      <c r="K1681" s="57"/>
      <c r="L1681" s="57"/>
      <c r="M1681" s="57"/>
      <c r="N1681" s="57"/>
      <c r="O1681" s="57"/>
      <c r="P1681" s="57"/>
      <c r="Q1681" s="57"/>
      <c r="R1681" s="57"/>
      <c r="S1681" s="57"/>
      <c r="T1681" s="57"/>
      <c r="U1681" s="77"/>
      <c r="V1681" s="24"/>
      <c r="Y1681" s="24"/>
      <c r="Z1681" s="24"/>
      <c r="AA1681" s="24"/>
      <c r="AB1681" s="24"/>
      <c r="AC1681" s="24"/>
    </row>
    <row r="1682" spans="1:29" s="169" customFormat="1">
      <c r="A1682" s="24"/>
      <c r="B1682" s="24"/>
      <c r="C1682" s="57"/>
      <c r="D1682" s="57"/>
      <c r="E1682" s="57"/>
      <c r="F1682" s="57"/>
      <c r="G1682" s="57"/>
      <c r="H1682" s="57"/>
      <c r="I1682" s="57"/>
      <c r="J1682" s="57"/>
      <c r="K1682" s="57"/>
      <c r="L1682" s="57"/>
      <c r="M1682" s="57"/>
      <c r="N1682" s="57"/>
      <c r="O1682" s="57"/>
      <c r="P1682" s="57"/>
      <c r="Q1682" s="57"/>
      <c r="R1682" s="57"/>
      <c r="S1682" s="57"/>
      <c r="T1682" s="57"/>
      <c r="U1682" s="77"/>
      <c r="V1682" s="24"/>
      <c r="Y1682" s="24"/>
      <c r="Z1682" s="24"/>
      <c r="AA1682" s="24"/>
      <c r="AB1682" s="24"/>
      <c r="AC1682" s="24"/>
    </row>
    <row r="1683" spans="1:29" s="169" customFormat="1">
      <c r="A1683" s="24"/>
      <c r="B1683" s="24"/>
      <c r="C1683" s="57"/>
      <c r="D1683" s="57"/>
      <c r="E1683" s="57"/>
      <c r="F1683" s="57"/>
      <c r="G1683" s="57"/>
      <c r="H1683" s="57"/>
      <c r="I1683" s="57"/>
      <c r="J1683" s="57"/>
      <c r="K1683" s="57"/>
      <c r="L1683" s="57"/>
      <c r="M1683" s="57"/>
      <c r="N1683" s="57"/>
      <c r="O1683" s="57"/>
      <c r="P1683" s="57"/>
      <c r="Q1683" s="57"/>
      <c r="R1683" s="57"/>
      <c r="S1683" s="57"/>
      <c r="T1683" s="57"/>
      <c r="U1683" s="77"/>
      <c r="V1683" s="24"/>
      <c r="Y1683" s="24"/>
      <c r="Z1683" s="24"/>
      <c r="AA1683" s="24"/>
      <c r="AB1683" s="24"/>
      <c r="AC1683" s="24"/>
    </row>
    <row r="1684" spans="1:29" s="169" customFormat="1">
      <c r="A1684" s="24"/>
      <c r="B1684" s="24"/>
      <c r="C1684" s="57"/>
      <c r="D1684" s="57"/>
      <c r="E1684" s="57"/>
      <c r="F1684" s="57"/>
      <c r="G1684" s="57"/>
      <c r="H1684" s="57"/>
      <c r="I1684" s="57"/>
      <c r="J1684" s="57"/>
      <c r="K1684" s="57"/>
      <c r="L1684" s="57"/>
      <c r="M1684" s="57"/>
      <c r="N1684" s="57"/>
      <c r="O1684" s="57"/>
      <c r="P1684" s="57"/>
      <c r="Q1684" s="57"/>
      <c r="R1684" s="57"/>
      <c r="S1684" s="57"/>
      <c r="T1684" s="57"/>
      <c r="U1684" s="77"/>
      <c r="V1684" s="24"/>
      <c r="Y1684" s="24"/>
      <c r="Z1684" s="24"/>
      <c r="AA1684" s="24"/>
      <c r="AB1684" s="24"/>
      <c r="AC1684" s="24"/>
    </row>
    <row r="1685" spans="1:29" s="169" customFormat="1">
      <c r="A1685" s="24"/>
      <c r="B1685" s="24"/>
      <c r="C1685" s="57"/>
      <c r="D1685" s="57"/>
      <c r="E1685" s="57"/>
      <c r="F1685" s="57"/>
      <c r="G1685" s="57"/>
      <c r="H1685" s="57"/>
      <c r="I1685" s="57"/>
      <c r="J1685" s="57"/>
      <c r="K1685" s="57"/>
      <c r="L1685" s="57"/>
      <c r="M1685" s="57"/>
      <c r="N1685" s="57"/>
      <c r="O1685" s="57"/>
      <c r="P1685" s="57"/>
      <c r="Q1685" s="57"/>
      <c r="R1685" s="57"/>
      <c r="S1685" s="57"/>
      <c r="T1685" s="57"/>
      <c r="U1685" s="77"/>
      <c r="V1685" s="24"/>
      <c r="Y1685" s="24"/>
      <c r="Z1685" s="24"/>
      <c r="AA1685" s="24"/>
      <c r="AB1685" s="24"/>
      <c r="AC1685" s="24"/>
    </row>
    <row r="1686" spans="1:29" s="169" customFormat="1">
      <c r="A1686" s="24"/>
      <c r="B1686" s="24"/>
      <c r="C1686" s="57"/>
      <c r="D1686" s="57"/>
      <c r="E1686" s="57"/>
      <c r="F1686" s="57"/>
      <c r="G1686" s="57"/>
      <c r="H1686" s="57"/>
      <c r="I1686" s="57"/>
      <c r="J1686" s="57"/>
      <c r="K1686" s="57"/>
      <c r="L1686" s="57"/>
      <c r="M1686" s="57"/>
      <c r="N1686" s="57"/>
      <c r="O1686" s="57"/>
      <c r="P1686" s="57"/>
      <c r="Q1686" s="57"/>
      <c r="R1686" s="57"/>
      <c r="S1686" s="57"/>
      <c r="T1686" s="57"/>
      <c r="U1686" s="77"/>
      <c r="V1686" s="24"/>
      <c r="Y1686" s="24"/>
      <c r="Z1686" s="24"/>
      <c r="AA1686" s="24"/>
      <c r="AB1686" s="24"/>
      <c r="AC1686" s="24"/>
    </row>
    <row r="1687" spans="1:29" s="169" customFormat="1">
      <c r="A1687" s="24"/>
      <c r="B1687" s="24"/>
      <c r="C1687" s="57"/>
      <c r="D1687" s="57"/>
      <c r="E1687" s="57"/>
      <c r="F1687" s="57"/>
      <c r="G1687" s="57"/>
      <c r="H1687" s="57"/>
      <c r="I1687" s="57"/>
      <c r="J1687" s="57"/>
      <c r="K1687" s="57"/>
      <c r="L1687" s="57"/>
      <c r="M1687" s="57"/>
      <c r="N1687" s="57"/>
      <c r="O1687" s="57"/>
      <c r="P1687" s="57"/>
      <c r="Q1687" s="57"/>
      <c r="R1687" s="57"/>
      <c r="S1687" s="57"/>
      <c r="T1687" s="57"/>
      <c r="U1687" s="77"/>
      <c r="V1687" s="24"/>
      <c r="Y1687" s="24"/>
      <c r="Z1687" s="24"/>
      <c r="AA1687" s="24"/>
      <c r="AB1687" s="24"/>
      <c r="AC1687" s="24"/>
    </row>
    <row r="1688" spans="1:29" s="169" customFormat="1">
      <c r="A1688" s="24"/>
      <c r="B1688" s="24"/>
      <c r="C1688" s="57"/>
      <c r="D1688" s="57"/>
      <c r="E1688" s="57"/>
      <c r="F1688" s="57"/>
      <c r="G1688" s="57"/>
      <c r="H1688" s="57"/>
      <c r="I1688" s="57"/>
      <c r="J1688" s="57"/>
      <c r="K1688" s="57"/>
      <c r="L1688" s="57"/>
      <c r="M1688" s="57"/>
      <c r="N1688" s="57"/>
      <c r="O1688" s="57"/>
      <c r="P1688" s="57"/>
      <c r="Q1688" s="57"/>
      <c r="R1688" s="57"/>
      <c r="S1688" s="57"/>
      <c r="T1688" s="57"/>
      <c r="U1688" s="77"/>
      <c r="V1688" s="24"/>
      <c r="Y1688" s="24"/>
      <c r="Z1688" s="24"/>
      <c r="AA1688" s="24"/>
      <c r="AB1688" s="24"/>
      <c r="AC1688" s="24"/>
    </row>
    <row r="1689" spans="1:29" s="169" customFormat="1">
      <c r="A1689" s="24"/>
      <c r="B1689" s="24"/>
      <c r="C1689" s="57"/>
      <c r="D1689" s="57"/>
      <c r="E1689" s="57"/>
      <c r="F1689" s="57"/>
      <c r="G1689" s="57"/>
      <c r="H1689" s="57"/>
      <c r="I1689" s="57"/>
      <c r="J1689" s="57"/>
      <c r="K1689" s="57"/>
      <c r="L1689" s="57"/>
      <c r="M1689" s="57"/>
      <c r="N1689" s="57"/>
      <c r="O1689" s="57"/>
      <c r="P1689" s="57"/>
      <c r="Q1689" s="57"/>
      <c r="R1689" s="57"/>
      <c r="S1689" s="57"/>
      <c r="T1689" s="57"/>
      <c r="U1689" s="77"/>
      <c r="V1689" s="24"/>
      <c r="Y1689" s="24"/>
      <c r="Z1689" s="24"/>
      <c r="AA1689" s="24"/>
      <c r="AB1689" s="24"/>
      <c r="AC1689" s="24"/>
    </row>
    <row r="1690" spans="1:29" s="169" customFormat="1">
      <c r="A1690" s="24"/>
      <c r="B1690" s="24"/>
      <c r="C1690" s="57"/>
      <c r="D1690" s="57"/>
      <c r="E1690" s="57"/>
      <c r="F1690" s="57"/>
      <c r="G1690" s="57"/>
      <c r="H1690" s="57"/>
      <c r="I1690" s="57"/>
      <c r="J1690" s="57"/>
      <c r="K1690" s="57"/>
      <c r="L1690" s="57"/>
      <c r="M1690" s="57"/>
      <c r="N1690" s="57"/>
      <c r="O1690" s="57"/>
      <c r="P1690" s="57"/>
      <c r="Q1690" s="57"/>
      <c r="R1690" s="57"/>
      <c r="S1690" s="57"/>
      <c r="T1690" s="57"/>
      <c r="U1690" s="77"/>
      <c r="V1690" s="24"/>
      <c r="Y1690" s="24"/>
      <c r="Z1690" s="24"/>
      <c r="AA1690" s="24"/>
      <c r="AB1690" s="24"/>
      <c r="AC1690" s="24"/>
    </row>
    <row r="1691" spans="1:29" s="169" customFormat="1">
      <c r="A1691" s="24"/>
      <c r="B1691" s="24"/>
      <c r="C1691" s="57"/>
      <c r="D1691" s="57"/>
      <c r="E1691" s="57"/>
      <c r="F1691" s="57"/>
      <c r="G1691" s="57"/>
      <c r="H1691" s="57"/>
      <c r="I1691" s="57"/>
      <c r="J1691" s="57"/>
      <c r="K1691" s="57"/>
      <c r="L1691" s="57"/>
      <c r="M1691" s="57"/>
      <c r="N1691" s="57"/>
      <c r="O1691" s="57"/>
      <c r="P1691" s="57"/>
      <c r="Q1691" s="57"/>
      <c r="R1691" s="57"/>
      <c r="S1691" s="57"/>
      <c r="T1691" s="57"/>
      <c r="U1691" s="77"/>
      <c r="V1691" s="24"/>
      <c r="Y1691" s="24"/>
      <c r="Z1691" s="24"/>
      <c r="AA1691" s="24"/>
      <c r="AB1691" s="24"/>
      <c r="AC1691" s="24"/>
    </row>
    <row r="1692" spans="1:29" s="169" customFormat="1">
      <c r="A1692" s="24"/>
      <c r="B1692" s="24"/>
      <c r="C1692" s="57"/>
      <c r="D1692" s="57"/>
      <c r="E1692" s="57"/>
      <c r="F1692" s="57"/>
      <c r="G1692" s="57"/>
      <c r="H1692" s="57"/>
      <c r="I1692" s="57"/>
      <c r="J1692" s="57"/>
      <c r="K1692" s="57"/>
      <c r="L1692" s="57"/>
      <c r="M1692" s="57"/>
      <c r="N1692" s="57"/>
      <c r="O1692" s="57"/>
      <c r="P1692" s="57"/>
      <c r="Q1692" s="57"/>
      <c r="R1692" s="57"/>
      <c r="S1692" s="57"/>
      <c r="T1692" s="57"/>
      <c r="U1692" s="77"/>
      <c r="V1692" s="24"/>
      <c r="Y1692" s="24"/>
      <c r="Z1692" s="24"/>
      <c r="AA1692" s="24"/>
      <c r="AB1692" s="24"/>
      <c r="AC1692" s="24"/>
    </row>
    <row r="1693" spans="1:29" s="169" customFormat="1">
      <c r="A1693" s="24"/>
      <c r="B1693" s="24"/>
      <c r="C1693" s="57"/>
      <c r="D1693" s="57"/>
      <c r="E1693" s="57"/>
      <c r="F1693" s="57"/>
      <c r="G1693" s="57"/>
      <c r="H1693" s="57"/>
      <c r="I1693" s="57"/>
      <c r="J1693" s="57"/>
      <c r="K1693" s="57"/>
      <c r="L1693" s="57"/>
      <c r="M1693" s="57"/>
      <c r="N1693" s="57"/>
      <c r="O1693" s="57"/>
      <c r="P1693" s="57"/>
      <c r="Q1693" s="57"/>
      <c r="R1693" s="57"/>
      <c r="S1693" s="57"/>
      <c r="T1693" s="57"/>
      <c r="U1693" s="77"/>
      <c r="V1693" s="24"/>
      <c r="Y1693" s="24"/>
      <c r="Z1693" s="24"/>
      <c r="AA1693" s="24"/>
      <c r="AB1693" s="24"/>
      <c r="AC1693" s="24"/>
    </row>
    <row r="1694" spans="1:29" s="169" customFormat="1">
      <c r="A1694" s="24"/>
      <c r="B1694" s="24"/>
      <c r="C1694" s="57"/>
      <c r="D1694" s="57"/>
      <c r="E1694" s="57"/>
      <c r="F1694" s="57"/>
      <c r="G1694" s="57"/>
      <c r="H1694" s="57"/>
      <c r="I1694" s="57"/>
      <c r="J1694" s="57"/>
      <c r="K1694" s="57"/>
      <c r="L1694" s="57"/>
      <c r="M1694" s="57"/>
      <c r="N1694" s="57"/>
      <c r="O1694" s="57"/>
      <c r="P1694" s="57"/>
      <c r="Q1694" s="57"/>
      <c r="R1694" s="57"/>
      <c r="S1694" s="57"/>
      <c r="T1694" s="57"/>
      <c r="U1694" s="77"/>
      <c r="V1694" s="24"/>
      <c r="Y1694" s="24"/>
      <c r="Z1694" s="24"/>
      <c r="AA1694" s="24"/>
      <c r="AB1694" s="24"/>
      <c r="AC1694" s="24"/>
    </row>
    <row r="1695" spans="1:29" s="169" customFormat="1">
      <c r="A1695" s="24"/>
      <c r="B1695" s="24"/>
      <c r="C1695" s="57"/>
      <c r="D1695" s="57"/>
      <c r="E1695" s="57"/>
      <c r="F1695" s="57"/>
      <c r="G1695" s="57"/>
      <c r="H1695" s="57"/>
      <c r="I1695" s="57"/>
      <c r="J1695" s="57"/>
      <c r="K1695" s="57"/>
      <c r="L1695" s="57"/>
      <c r="M1695" s="57"/>
      <c r="N1695" s="57"/>
      <c r="O1695" s="57"/>
      <c r="P1695" s="57"/>
      <c r="Q1695" s="57"/>
      <c r="R1695" s="57"/>
      <c r="S1695" s="57"/>
      <c r="T1695" s="57"/>
      <c r="U1695" s="77"/>
      <c r="V1695" s="24"/>
      <c r="Y1695" s="24"/>
      <c r="Z1695" s="24"/>
      <c r="AA1695" s="24"/>
      <c r="AB1695" s="24"/>
      <c r="AC1695" s="24"/>
    </row>
    <row r="1696" spans="1:29" s="169" customFormat="1">
      <c r="A1696" s="24"/>
      <c r="B1696" s="24"/>
      <c r="C1696" s="57"/>
      <c r="D1696" s="57"/>
      <c r="E1696" s="57"/>
      <c r="F1696" s="57"/>
      <c r="G1696" s="57"/>
      <c r="H1696" s="57"/>
      <c r="I1696" s="57"/>
      <c r="J1696" s="57"/>
      <c r="K1696" s="57"/>
      <c r="L1696" s="57"/>
      <c r="M1696" s="57"/>
      <c r="N1696" s="57"/>
      <c r="O1696" s="57"/>
      <c r="P1696" s="57"/>
      <c r="Q1696" s="57"/>
      <c r="R1696" s="57"/>
      <c r="S1696" s="57"/>
      <c r="T1696" s="57"/>
      <c r="U1696" s="77"/>
      <c r="V1696" s="24"/>
      <c r="Y1696" s="24"/>
      <c r="Z1696" s="24"/>
      <c r="AA1696" s="24"/>
      <c r="AB1696" s="24"/>
      <c r="AC1696" s="24"/>
    </row>
    <row r="1697" spans="1:29" s="169" customFormat="1">
      <c r="A1697" s="24"/>
      <c r="B1697" s="24"/>
      <c r="C1697" s="57"/>
      <c r="D1697" s="57"/>
      <c r="E1697" s="57"/>
      <c r="F1697" s="57"/>
      <c r="G1697" s="57"/>
      <c r="H1697" s="57"/>
      <c r="I1697" s="57"/>
      <c r="J1697" s="57"/>
      <c r="K1697" s="57"/>
      <c r="L1697" s="57"/>
      <c r="M1697" s="57"/>
      <c r="N1697" s="57"/>
      <c r="O1697" s="57"/>
      <c r="P1697" s="57"/>
      <c r="Q1697" s="57"/>
      <c r="R1697" s="57"/>
      <c r="S1697" s="57"/>
      <c r="T1697" s="57"/>
      <c r="U1697" s="77"/>
      <c r="V1697" s="24"/>
      <c r="Y1697" s="24"/>
      <c r="Z1697" s="24"/>
      <c r="AA1697" s="24"/>
      <c r="AB1697" s="24"/>
      <c r="AC1697" s="24"/>
    </row>
    <row r="1698" spans="1:29" s="169" customFormat="1">
      <c r="A1698" s="24"/>
      <c r="B1698" s="24"/>
      <c r="C1698" s="57"/>
      <c r="D1698" s="57"/>
      <c r="E1698" s="57"/>
      <c r="F1698" s="57"/>
      <c r="G1698" s="57"/>
      <c r="H1698" s="57"/>
      <c r="I1698" s="57"/>
      <c r="J1698" s="57"/>
      <c r="K1698" s="57"/>
      <c r="L1698" s="57"/>
      <c r="M1698" s="57"/>
      <c r="N1698" s="57"/>
      <c r="O1698" s="57"/>
      <c r="P1698" s="57"/>
      <c r="Q1698" s="57"/>
      <c r="R1698" s="57"/>
      <c r="S1698" s="57"/>
      <c r="T1698" s="57"/>
      <c r="U1698" s="77"/>
      <c r="V1698" s="24"/>
      <c r="Y1698" s="24"/>
      <c r="Z1698" s="24"/>
      <c r="AA1698" s="24"/>
      <c r="AB1698" s="24"/>
      <c r="AC1698" s="24"/>
    </row>
    <row r="1699" spans="1:29" s="169" customFormat="1">
      <c r="A1699" s="24"/>
      <c r="B1699" s="24"/>
      <c r="C1699" s="57"/>
      <c r="D1699" s="57"/>
      <c r="E1699" s="57"/>
      <c r="F1699" s="57"/>
      <c r="G1699" s="57"/>
      <c r="H1699" s="57"/>
      <c r="I1699" s="57"/>
      <c r="J1699" s="57"/>
      <c r="K1699" s="57"/>
      <c r="L1699" s="57"/>
      <c r="M1699" s="57"/>
      <c r="N1699" s="57"/>
      <c r="O1699" s="57"/>
      <c r="P1699" s="57"/>
      <c r="Q1699" s="57"/>
      <c r="R1699" s="57"/>
      <c r="S1699" s="57"/>
      <c r="T1699" s="57"/>
      <c r="U1699" s="77"/>
      <c r="V1699" s="24"/>
      <c r="Y1699" s="24"/>
      <c r="Z1699" s="24"/>
      <c r="AA1699" s="24"/>
      <c r="AB1699" s="24"/>
      <c r="AC1699" s="24"/>
    </row>
    <row r="1700" spans="1:29" s="169" customFormat="1">
      <c r="A1700" s="24"/>
      <c r="B1700" s="24"/>
      <c r="C1700" s="57"/>
      <c r="D1700" s="57"/>
      <c r="E1700" s="57"/>
      <c r="F1700" s="57"/>
      <c r="G1700" s="57"/>
      <c r="H1700" s="57"/>
      <c r="I1700" s="57"/>
      <c r="J1700" s="57"/>
      <c r="K1700" s="57"/>
      <c r="L1700" s="57"/>
      <c r="M1700" s="57"/>
      <c r="N1700" s="57"/>
      <c r="O1700" s="57"/>
      <c r="P1700" s="57"/>
      <c r="Q1700" s="57"/>
      <c r="R1700" s="57"/>
      <c r="S1700" s="57"/>
      <c r="T1700" s="57"/>
      <c r="U1700" s="77"/>
      <c r="V1700" s="24"/>
      <c r="Y1700" s="24"/>
      <c r="Z1700" s="24"/>
      <c r="AA1700" s="24"/>
      <c r="AB1700" s="24"/>
      <c r="AC1700" s="24"/>
    </row>
    <row r="1701" spans="1:29" s="169" customFormat="1">
      <c r="A1701" s="24"/>
      <c r="B1701" s="24"/>
      <c r="C1701" s="57"/>
      <c r="D1701" s="57"/>
      <c r="E1701" s="57"/>
      <c r="F1701" s="57"/>
      <c r="G1701" s="57"/>
      <c r="H1701" s="57"/>
      <c r="I1701" s="57"/>
      <c r="J1701" s="57"/>
      <c r="K1701" s="57"/>
      <c r="L1701" s="57"/>
      <c r="M1701" s="57"/>
      <c r="N1701" s="57"/>
      <c r="O1701" s="57"/>
      <c r="P1701" s="57"/>
      <c r="Q1701" s="57"/>
      <c r="R1701" s="57"/>
      <c r="S1701" s="57"/>
      <c r="T1701" s="57"/>
      <c r="U1701" s="77"/>
      <c r="V1701" s="24"/>
      <c r="Y1701" s="24"/>
      <c r="Z1701" s="24"/>
      <c r="AA1701" s="24"/>
      <c r="AB1701" s="24"/>
      <c r="AC1701" s="24"/>
    </row>
    <row r="1702" spans="1:29" s="169" customFormat="1">
      <c r="A1702" s="24"/>
      <c r="B1702" s="24"/>
      <c r="C1702" s="57"/>
      <c r="D1702" s="57"/>
      <c r="E1702" s="57"/>
      <c r="F1702" s="57"/>
      <c r="G1702" s="57"/>
      <c r="H1702" s="57"/>
      <c r="I1702" s="57"/>
      <c r="J1702" s="57"/>
      <c r="K1702" s="57"/>
      <c r="L1702" s="57"/>
      <c r="M1702" s="57"/>
      <c r="N1702" s="57"/>
      <c r="O1702" s="57"/>
      <c r="P1702" s="57"/>
      <c r="Q1702" s="57"/>
      <c r="R1702" s="57"/>
      <c r="S1702" s="57"/>
      <c r="T1702" s="57"/>
      <c r="U1702" s="77"/>
      <c r="V1702" s="24"/>
      <c r="Y1702" s="24"/>
      <c r="Z1702" s="24"/>
      <c r="AA1702" s="24"/>
      <c r="AB1702" s="24"/>
      <c r="AC1702" s="24"/>
    </row>
    <row r="1703" spans="1:29" s="169" customFormat="1">
      <c r="A1703" s="24"/>
      <c r="B1703" s="24"/>
      <c r="C1703" s="57"/>
      <c r="D1703" s="57"/>
      <c r="E1703" s="57"/>
      <c r="F1703" s="57"/>
      <c r="G1703" s="57"/>
      <c r="H1703" s="57"/>
      <c r="I1703" s="57"/>
      <c r="J1703" s="57"/>
      <c r="K1703" s="57"/>
      <c r="L1703" s="57"/>
      <c r="M1703" s="57"/>
      <c r="N1703" s="57"/>
      <c r="O1703" s="57"/>
      <c r="P1703" s="57"/>
      <c r="Q1703" s="57"/>
      <c r="R1703" s="57"/>
      <c r="S1703" s="57"/>
      <c r="T1703" s="57"/>
      <c r="U1703" s="77"/>
      <c r="V1703" s="24"/>
      <c r="Y1703" s="24"/>
      <c r="Z1703" s="24"/>
      <c r="AA1703" s="24"/>
      <c r="AB1703" s="24"/>
      <c r="AC1703" s="24"/>
    </row>
    <row r="1704" spans="1:29" s="169" customFormat="1">
      <c r="A1704" s="24"/>
      <c r="B1704" s="24"/>
      <c r="C1704" s="57"/>
      <c r="D1704" s="57"/>
      <c r="E1704" s="57"/>
      <c r="F1704" s="57"/>
      <c r="G1704" s="57"/>
      <c r="H1704" s="57"/>
      <c r="I1704" s="57"/>
      <c r="J1704" s="57"/>
      <c r="K1704" s="57"/>
      <c r="L1704" s="57"/>
      <c r="M1704" s="57"/>
      <c r="N1704" s="57"/>
      <c r="O1704" s="57"/>
      <c r="P1704" s="57"/>
      <c r="Q1704" s="57"/>
      <c r="R1704" s="57"/>
      <c r="S1704" s="57"/>
      <c r="T1704" s="57"/>
      <c r="U1704" s="77"/>
      <c r="V1704" s="24"/>
      <c r="Y1704" s="24"/>
      <c r="Z1704" s="24"/>
      <c r="AA1704" s="24"/>
      <c r="AB1704" s="24"/>
      <c r="AC1704" s="24"/>
    </row>
    <row r="1705" spans="1:29" s="169" customFormat="1">
      <c r="A1705" s="24"/>
      <c r="B1705" s="24"/>
      <c r="C1705" s="57"/>
      <c r="D1705" s="57"/>
      <c r="E1705" s="57"/>
      <c r="F1705" s="57"/>
      <c r="G1705" s="57"/>
      <c r="H1705" s="57"/>
      <c r="I1705" s="57"/>
      <c r="J1705" s="57"/>
      <c r="K1705" s="57"/>
      <c r="L1705" s="57"/>
      <c r="M1705" s="57"/>
      <c r="N1705" s="57"/>
      <c r="O1705" s="57"/>
      <c r="P1705" s="57"/>
      <c r="Q1705" s="57"/>
      <c r="R1705" s="57"/>
      <c r="S1705" s="57"/>
      <c r="T1705" s="57"/>
      <c r="U1705" s="77"/>
      <c r="V1705" s="24"/>
      <c r="Y1705" s="24"/>
      <c r="Z1705" s="24"/>
      <c r="AA1705" s="24"/>
      <c r="AB1705" s="24"/>
      <c r="AC1705" s="24"/>
    </row>
    <row r="1706" spans="1:29" s="169" customFormat="1">
      <c r="A1706" s="24"/>
      <c r="B1706" s="24"/>
      <c r="C1706" s="57"/>
      <c r="D1706" s="57"/>
      <c r="E1706" s="57"/>
      <c r="F1706" s="57"/>
      <c r="G1706" s="57"/>
      <c r="H1706" s="57"/>
      <c r="I1706" s="57"/>
      <c r="J1706" s="57"/>
      <c r="K1706" s="57"/>
      <c r="L1706" s="57"/>
      <c r="M1706" s="57"/>
      <c r="N1706" s="57"/>
      <c r="O1706" s="57"/>
      <c r="P1706" s="57"/>
      <c r="Q1706" s="57"/>
      <c r="R1706" s="57"/>
      <c r="S1706" s="57"/>
      <c r="T1706" s="57"/>
      <c r="U1706" s="77"/>
      <c r="V1706" s="24"/>
      <c r="Y1706" s="24"/>
      <c r="Z1706" s="24"/>
      <c r="AA1706" s="24"/>
      <c r="AB1706" s="24"/>
      <c r="AC1706" s="24"/>
    </row>
    <row r="1707" spans="1:29" s="169" customFormat="1">
      <c r="A1707" s="24"/>
      <c r="B1707" s="24"/>
      <c r="C1707" s="57"/>
      <c r="D1707" s="57"/>
      <c r="E1707" s="57"/>
      <c r="F1707" s="57"/>
      <c r="G1707" s="57"/>
      <c r="H1707" s="57"/>
      <c r="I1707" s="57"/>
      <c r="J1707" s="57"/>
      <c r="K1707" s="57"/>
      <c r="L1707" s="57"/>
      <c r="M1707" s="57"/>
      <c r="N1707" s="57"/>
      <c r="O1707" s="57"/>
      <c r="P1707" s="57"/>
      <c r="Q1707" s="57"/>
      <c r="R1707" s="57"/>
      <c r="S1707" s="57"/>
      <c r="T1707" s="57"/>
      <c r="U1707" s="77"/>
      <c r="V1707" s="24"/>
      <c r="Y1707" s="24"/>
      <c r="Z1707" s="24"/>
      <c r="AA1707" s="24"/>
      <c r="AB1707" s="24"/>
      <c r="AC1707" s="24"/>
    </row>
    <row r="1708" spans="1:29" s="169" customFormat="1">
      <c r="A1708" s="24"/>
      <c r="B1708" s="24"/>
      <c r="C1708" s="57"/>
      <c r="D1708" s="57"/>
      <c r="E1708" s="57"/>
      <c r="F1708" s="57"/>
      <c r="G1708" s="57"/>
      <c r="H1708" s="57"/>
      <c r="I1708" s="57"/>
      <c r="J1708" s="57"/>
      <c r="K1708" s="57"/>
      <c r="L1708" s="57"/>
      <c r="M1708" s="57"/>
      <c r="N1708" s="57"/>
      <c r="O1708" s="57"/>
      <c r="P1708" s="57"/>
      <c r="Q1708" s="57"/>
      <c r="R1708" s="57"/>
      <c r="S1708" s="57"/>
      <c r="T1708" s="57"/>
      <c r="U1708" s="77"/>
      <c r="V1708" s="24"/>
      <c r="Y1708" s="24"/>
      <c r="Z1708" s="24"/>
      <c r="AA1708" s="24"/>
      <c r="AB1708" s="24"/>
      <c r="AC1708" s="24"/>
    </row>
    <row r="1709" spans="1:29" s="169" customFormat="1">
      <c r="A1709" s="24"/>
      <c r="B1709" s="24"/>
      <c r="C1709" s="57"/>
      <c r="D1709" s="57"/>
      <c r="E1709" s="57"/>
      <c r="F1709" s="57"/>
      <c r="G1709" s="57"/>
      <c r="H1709" s="57"/>
      <c r="I1709" s="57"/>
      <c r="J1709" s="57"/>
      <c r="K1709" s="57"/>
      <c r="L1709" s="57"/>
      <c r="M1709" s="57"/>
      <c r="N1709" s="57"/>
      <c r="O1709" s="57"/>
      <c r="P1709" s="57"/>
      <c r="Q1709" s="57"/>
      <c r="R1709" s="57"/>
      <c r="S1709" s="57"/>
      <c r="T1709" s="57"/>
      <c r="U1709" s="77"/>
      <c r="V1709" s="24"/>
      <c r="Y1709" s="24"/>
      <c r="Z1709" s="24"/>
      <c r="AA1709" s="24"/>
      <c r="AB1709" s="24"/>
      <c r="AC1709" s="24"/>
    </row>
    <row r="1710" spans="1:29" s="169" customFormat="1">
      <c r="A1710" s="24"/>
      <c r="B1710" s="24"/>
      <c r="C1710" s="57"/>
      <c r="D1710" s="57"/>
      <c r="E1710" s="57"/>
      <c r="F1710" s="57"/>
      <c r="G1710" s="57"/>
      <c r="H1710" s="57"/>
      <c r="I1710" s="57"/>
      <c r="J1710" s="57"/>
      <c r="K1710" s="57"/>
      <c r="L1710" s="57"/>
      <c r="M1710" s="57"/>
      <c r="N1710" s="57"/>
      <c r="O1710" s="57"/>
      <c r="P1710" s="57"/>
      <c r="Q1710" s="57"/>
      <c r="R1710" s="57"/>
      <c r="S1710" s="57"/>
      <c r="T1710" s="57"/>
      <c r="U1710" s="77"/>
      <c r="V1710" s="24"/>
      <c r="Y1710" s="24"/>
      <c r="Z1710" s="24"/>
      <c r="AA1710" s="24"/>
      <c r="AB1710" s="24"/>
      <c r="AC1710" s="24"/>
    </row>
    <row r="1711" spans="1:29" s="169" customFormat="1">
      <c r="A1711" s="24"/>
      <c r="B1711" s="24"/>
      <c r="C1711" s="57"/>
      <c r="D1711" s="57"/>
      <c r="E1711" s="57"/>
      <c r="F1711" s="57"/>
      <c r="G1711" s="57"/>
      <c r="H1711" s="57"/>
      <c r="I1711" s="57"/>
      <c r="J1711" s="57"/>
      <c r="K1711" s="57"/>
      <c r="L1711" s="57"/>
      <c r="M1711" s="57"/>
      <c r="N1711" s="57"/>
      <c r="O1711" s="57"/>
      <c r="P1711" s="57"/>
      <c r="Q1711" s="57"/>
      <c r="R1711" s="57"/>
      <c r="S1711" s="57"/>
      <c r="T1711" s="57"/>
      <c r="U1711" s="77"/>
      <c r="V1711" s="24"/>
      <c r="Y1711" s="24"/>
      <c r="Z1711" s="24"/>
      <c r="AA1711" s="24"/>
      <c r="AB1711" s="24"/>
      <c r="AC1711" s="24"/>
    </row>
    <row r="1712" spans="1:29" s="169" customFormat="1">
      <c r="A1712" s="24"/>
      <c r="B1712" s="24"/>
      <c r="C1712" s="57"/>
      <c r="D1712" s="57"/>
      <c r="E1712" s="57"/>
      <c r="F1712" s="57"/>
      <c r="G1712" s="57"/>
      <c r="H1712" s="57"/>
      <c r="I1712" s="57"/>
      <c r="J1712" s="57"/>
      <c r="K1712" s="57"/>
      <c r="L1712" s="57"/>
      <c r="M1712" s="57"/>
      <c r="N1712" s="57"/>
      <c r="O1712" s="57"/>
      <c r="P1712" s="57"/>
      <c r="Q1712" s="57"/>
      <c r="R1712" s="57"/>
      <c r="S1712" s="57"/>
      <c r="T1712" s="57"/>
      <c r="U1712" s="77"/>
      <c r="V1712" s="24"/>
      <c r="Y1712" s="24"/>
      <c r="Z1712" s="24"/>
      <c r="AA1712" s="24"/>
      <c r="AB1712" s="24"/>
      <c r="AC1712" s="24"/>
    </row>
    <row r="1713" spans="1:29" s="169" customFormat="1">
      <c r="A1713" s="24"/>
      <c r="B1713" s="24"/>
      <c r="C1713" s="57"/>
      <c r="D1713" s="57"/>
      <c r="E1713" s="57"/>
      <c r="F1713" s="57"/>
      <c r="G1713" s="57"/>
      <c r="H1713" s="57"/>
      <c r="I1713" s="57"/>
      <c r="J1713" s="57"/>
      <c r="K1713" s="57"/>
      <c r="L1713" s="57"/>
      <c r="M1713" s="57"/>
      <c r="N1713" s="57"/>
      <c r="O1713" s="57"/>
      <c r="P1713" s="57"/>
      <c r="Q1713" s="57"/>
      <c r="R1713" s="57"/>
      <c r="S1713" s="57"/>
      <c r="T1713" s="57"/>
      <c r="U1713" s="77"/>
      <c r="V1713" s="24"/>
      <c r="Y1713" s="24"/>
      <c r="Z1713" s="24"/>
      <c r="AA1713" s="24"/>
      <c r="AB1713" s="24"/>
      <c r="AC1713" s="24"/>
    </row>
    <row r="1714" spans="1:29" s="169" customFormat="1">
      <c r="A1714" s="24"/>
      <c r="B1714" s="24"/>
      <c r="C1714" s="57"/>
      <c r="D1714" s="57"/>
      <c r="E1714" s="57"/>
      <c r="F1714" s="57"/>
      <c r="G1714" s="57"/>
      <c r="H1714" s="57"/>
      <c r="I1714" s="57"/>
      <c r="J1714" s="57"/>
      <c r="K1714" s="57"/>
      <c r="L1714" s="57"/>
      <c r="M1714" s="57"/>
      <c r="N1714" s="57"/>
      <c r="O1714" s="57"/>
      <c r="P1714" s="57"/>
      <c r="Q1714" s="57"/>
      <c r="R1714" s="57"/>
      <c r="S1714" s="57"/>
      <c r="T1714" s="57"/>
      <c r="U1714" s="77"/>
      <c r="V1714" s="24"/>
      <c r="Y1714" s="24"/>
      <c r="Z1714" s="24"/>
      <c r="AA1714" s="24"/>
      <c r="AB1714" s="24"/>
      <c r="AC1714" s="24"/>
    </row>
    <row r="1715" spans="1:29" s="169" customFormat="1">
      <c r="A1715" s="24"/>
      <c r="B1715" s="24"/>
      <c r="C1715" s="57"/>
      <c r="D1715" s="57"/>
      <c r="E1715" s="57"/>
      <c r="F1715" s="57"/>
      <c r="G1715" s="57"/>
      <c r="H1715" s="57"/>
      <c r="I1715" s="57"/>
      <c r="J1715" s="57"/>
      <c r="K1715" s="57"/>
      <c r="L1715" s="57"/>
      <c r="M1715" s="57"/>
      <c r="N1715" s="57"/>
      <c r="O1715" s="57"/>
      <c r="P1715" s="57"/>
      <c r="Q1715" s="57"/>
      <c r="R1715" s="57"/>
      <c r="S1715" s="57"/>
      <c r="T1715" s="57"/>
      <c r="U1715" s="77"/>
      <c r="V1715" s="24"/>
      <c r="Y1715" s="24"/>
      <c r="Z1715" s="24"/>
      <c r="AA1715" s="24"/>
      <c r="AB1715" s="24"/>
      <c r="AC1715" s="24"/>
    </row>
    <row r="1716" spans="1:29" s="169" customFormat="1">
      <c r="A1716" s="24"/>
      <c r="B1716" s="24"/>
      <c r="C1716" s="57"/>
      <c r="D1716" s="57"/>
      <c r="E1716" s="57"/>
      <c r="F1716" s="57"/>
      <c r="G1716" s="57"/>
      <c r="H1716" s="57"/>
      <c r="I1716" s="57"/>
      <c r="J1716" s="57"/>
      <c r="K1716" s="57"/>
      <c r="L1716" s="57"/>
      <c r="M1716" s="57"/>
      <c r="N1716" s="57"/>
      <c r="O1716" s="57"/>
      <c r="P1716" s="57"/>
      <c r="Q1716" s="57"/>
      <c r="R1716" s="57"/>
      <c r="S1716" s="57"/>
      <c r="T1716" s="57"/>
      <c r="U1716" s="77"/>
      <c r="V1716" s="24"/>
      <c r="Y1716" s="24"/>
      <c r="Z1716" s="24"/>
      <c r="AA1716" s="24"/>
      <c r="AB1716" s="24"/>
      <c r="AC1716" s="24"/>
    </row>
    <row r="1717" spans="1:29" s="169" customFormat="1">
      <c r="A1717" s="24"/>
      <c r="B1717" s="24"/>
      <c r="C1717" s="57"/>
      <c r="D1717" s="57"/>
      <c r="E1717" s="57"/>
      <c r="F1717" s="57"/>
      <c r="G1717" s="57"/>
      <c r="H1717" s="57"/>
      <c r="I1717" s="57"/>
      <c r="J1717" s="57"/>
      <c r="K1717" s="57"/>
      <c r="L1717" s="57"/>
      <c r="M1717" s="57"/>
      <c r="N1717" s="57"/>
      <c r="O1717" s="57"/>
      <c r="P1717" s="57"/>
      <c r="Q1717" s="57"/>
      <c r="R1717" s="57"/>
      <c r="S1717" s="57"/>
      <c r="T1717" s="57"/>
      <c r="U1717" s="77"/>
      <c r="V1717" s="24"/>
      <c r="Y1717" s="24"/>
      <c r="Z1717" s="24"/>
      <c r="AA1717" s="24"/>
      <c r="AB1717" s="24"/>
      <c r="AC1717" s="24"/>
    </row>
    <row r="1718" spans="1:29" s="169" customFormat="1">
      <c r="A1718" s="24"/>
      <c r="B1718" s="24"/>
      <c r="C1718" s="57"/>
      <c r="D1718" s="57"/>
      <c r="E1718" s="57"/>
      <c r="F1718" s="57"/>
      <c r="G1718" s="57"/>
      <c r="H1718" s="57"/>
      <c r="I1718" s="57"/>
      <c r="J1718" s="57"/>
      <c r="K1718" s="57"/>
      <c r="L1718" s="57"/>
      <c r="M1718" s="57"/>
      <c r="N1718" s="57"/>
      <c r="O1718" s="57"/>
      <c r="P1718" s="57"/>
      <c r="Q1718" s="57"/>
      <c r="R1718" s="57"/>
      <c r="S1718" s="57"/>
      <c r="T1718" s="57"/>
      <c r="U1718" s="77"/>
      <c r="V1718" s="24"/>
      <c r="Y1718" s="24"/>
      <c r="Z1718" s="24"/>
      <c r="AA1718" s="24"/>
      <c r="AB1718" s="24"/>
      <c r="AC1718" s="24"/>
    </row>
    <row r="1719" spans="1:29" s="169" customFormat="1">
      <c r="A1719" s="24"/>
      <c r="B1719" s="24"/>
      <c r="C1719" s="57"/>
      <c r="D1719" s="57"/>
      <c r="E1719" s="57"/>
      <c r="F1719" s="57"/>
      <c r="G1719" s="57"/>
      <c r="H1719" s="57"/>
      <c r="I1719" s="57"/>
      <c r="J1719" s="57"/>
      <c r="K1719" s="57"/>
      <c r="L1719" s="57"/>
      <c r="M1719" s="57"/>
      <c r="N1719" s="57"/>
      <c r="O1719" s="57"/>
      <c r="P1719" s="57"/>
      <c r="Q1719" s="57"/>
      <c r="R1719" s="57"/>
      <c r="S1719" s="57"/>
      <c r="T1719" s="57"/>
      <c r="U1719" s="77"/>
      <c r="V1719" s="24"/>
      <c r="Y1719" s="24"/>
      <c r="Z1719" s="24"/>
      <c r="AA1719" s="24"/>
      <c r="AB1719" s="24"/>
      <c r="AC1719" s="24"/>
    </row>
    <row r="1720" spans="1:29" s="169" customFormat="1">
      <c r="A1720" s="24"/>
      <c r="B1720" s="24"/>
      <c r="C1720" s="57"/>
      <c r="D1720" s="57"/>
      <c r="E1720" s="57"/>
      <c r="F1720" s="57"/>
      <c r="G1720" s="57"/>
      <c r="H1720" s="57"/>
      <c r="I1720" s="57"/>
      <c r="J1720" s="57"/>
      <c r="K1720" s="57"/>
      <c r="L1720" s="57"/>
      <c r="M1720" s="57"/>
      <c r="N1720" s="57"/>
      <c r="O1720" s="57"/>
      <c r="P1720" s="57"/>
      <c r="Q1720" s="57"/>
      <c r="R1720" s="57"/>
      <c r="S1720" s="57"/>
      <c r="T1720" s="57"/>
      <c r="U1720" s="77"/>
      <c r="V1720" s="24"/>
      <c r="Y1720" s="24"/>
      <c r="Z1720" s="24"/>
      <c r="AA1720" s="24"/>
      <c r="AB1720" s="24"/>
      <c r="AC1720" s="24"/>
    </row>
    <row r="1721" spans="1:29" s="169" customFormat="1">
      <c r="A1721" s="24"/>
      <c r="B1721" s="24"/>
      <c r="C1721" s="57"/>
      <c r="D1721" s="57"/>
      <c r="E1721" s="57"/>
      <c r="F1721" s="57"/>
      <c r="G1721" s="57"/>
      <c r="H1721" s="57"/>
      <c r="I1721" s="57"/>
      <c r="J1721" s="57"/>
      <c r="K1721" s="57"/>
      <c r="L1721" s="57"/>
      <c r="M1721" s="57"/>
      <c r="N1721" s="57"/>
      <c r="O1721" s="57"/>
      <c r="P1721" s="57"/>
      <c r="Q1721" s="57"/>
      <c r="R1721" s="57"/>
      <c r="S1721" s="57"/>
      <c r="T1721" s="57"/>
      <c r="U1721" s="77"/>
      <c r="V1721" s="24"/>
      <c r="Y1721" s="24"/>
      <c r="Z1721" s="24"/>
      <c r="AA1721" s="24"/>
      <c r="AB1721" s="24"/>
      <c r="AC1721" s="24"/>
    </row>
    <row r="1722" spans="1:29" s="169" customFormat="1">
      <c r="A1722" s="24"/>
      <c r="B1722" s="24"/>
      <c r="C1722" s="57"/>
      <c r="D1722" s="57"/>
      <c r="E1722" s="57"/>
      <c r="F1722" s="57"/>
      <c r="G1722" s="57"/>
      <c r="H1722" s="57"/>
      <c r="I1722" s="57"/>
      <c r="J1722" s="57"/>
      <c r="K1722" s="57"/>
      <c r="L1722" s="57"/>
      <c r="M1722" s="57"/>
      <c r="N1722" s="57"/>
      <c r="O1722" s="57"/>
      <c r="P1722" s="57"/>
      <c r="Q1722" s="57"/>
      <c r="R1722" s="57"/>
      <c r="S1722" s="57"/>
      <c r="T1722" s="57"/>
      <c r="U1722" s="77"/>
      <c r="V1722" s="24"/>
      <c r="Y1722" s="24"/>
      <c r="Z1722" s="24"/>
      <c r="AA1722" s="24"/>
      <c r="AB1722" s="24"/>
      <c r="AC1722" s="24"/>
    </row>
    <row r="1723" spans="1:29" s="169" customFormat="1">
      <c r="A1723" s="24"/>
      <c r="B1723" s="24"/>
      <c r="C1723" s="57"/>
      <c r="D1723" s="57"/>
      <c r="E1723" s="57"/>
      <c r="F1723" s="57"/>
      <c r="G1723" s="57"/>
      <c r="H1723" s="57"/>
      <c r="I1723" s="57"/>
      <c r="J1723" s="57"/>
      <c r="K1723" s="57"/>
      <c r="L1723" s="57"/>
      <c r="M1723" s="57"/>
      <c r="N1723" s="57"/>
      <c r="O1723" s="57"/>
      <c r="P1723" s="57"/>
      <c r="Q1723" s="57"/>
      <c r="R1723" s="57"/>
      <c r="S1723" s="57"/>
      <c r="T1723" s="57"/>
      <c r="U1723" s="77"/>
      <c r="V1723" s="24"/>
      <c r="Y1723" s="24"/>
      <c r="Z1723" s="24"/>
      <c r="AA1723" s="24"/>
      <c r="AB1723" s="24"/>
      <c r="AC1723" s="24"/>
    </row>
    <row r="1724" spans="1:29" s="169" customFormat="1">
      <c r="A1724" s="24"/>
      <c r="B1724" s="24"/>
      <c r="C1724" s="57"/>
      <c r="D1724" s="57"/>
      <c r="E1724" s="57"/>
      <c r="F1724" s="57"/>
      <c r="G1724" s="57"/>
      <c r="H1724" s="57"/>
      <c r="I1724" s="57"/>
      <c r="J1724" s="57"/>
      <c r="K1724" s="57"/>
      <c r="L1724" s="57"/>
      <c r="M1724" s="57"/>
      <c r="N1724" s="57"/>
      <c r="O1724" s="57"/>
      <c r="P1724" s="57"/>
      <c r="Q1724" s="57"/>
      <c r="R1724" s="57"/>
      <c r="S1724" s="57"/>
      <c r="T1724" s="57"/>
      <c r="U1724" s="77"/>
      <c r="V1724" s="24"/>
      <c r="Y1724" s="24"/>
      <c r="Z1724" s="24"/>
      <c r="AA1724" s="24"/>
      <c r="AB1724" s="24"/>
      <c r="AC1724" s="24"/>
    </row>
    <row r="1725" spans="1:29" s="169" customFormat="1">
      <c r="A1725" s="24"/>
      <c r="B1725" s="24"/>
      <c r="C1725" s="57"/>
      <c r="D1725" s="57"/>
      <c r="E1725" s="57"/>
      <c r="F1725" s="57"/>
      <c r="G1725" s="57"/>
      <c r="H1725" s="57"/>
      <c r="I1725" s="57"/>
      <c r="J1725" s="57"/>
      <c r="K1725" s="57"/>
      <c r="L1725" s="57"/>
      <c r="M1725" s="57"/>
      <c r="N1725" s="57"/>
      <c r="O1725" s="57"/>
      <c r="P1725" s="57"/>
      <c r="Q1725" s="57"/>
      <c r="R1725" s="57"/>
      <c r="S1725" s="57"/>
      <c r="T1725" s="57"/>
      <c r="U1725" s="77"/>
      <c r="V1725" s="24"/>
      <c r="Y1725" s="24"/>
      <c r="Z1725" s="24"/>
      <c r="AA1725" s="24"/>
      <c r="AB1725" s="24"/>
      <c r="AC1725" s="24"/>
    </row>
    <row r="1726" spans="1:29" s="169" customFormat="1">
      <c r="A1726" s="24"/>
      <c r="B1726" s="24"/>
      <c r="C1726" s="57"/>
      <c r="D1726" s="57"/>
      <c r="E1726" s="57"/>
      <c r="F1726" s="57"/>
      <c r="G1726" s="57"/>
      <c r="H1726" s="57"/>
      <c r="I1726" s="57"/>
      <c r="J1726" s="57"/>
      <c r="K1726" s="57"/>
      <c r="L1726" s="57"/>
      <c r="M1726" s="57"/>
      <c r="N1726" s="57"/>
      <c r="O1726" s="57"/>
      <c r="P1726" s="57"/>
      <c r="Q1726" s="57"/>
      <c r="R1726" s="57"/>
      <c r="S1726" s="57"/>
      <c r="T1726" s="57"/>
      <c r="U1726" s="77"/>
      <c r="V1726" s="24"/>
      <c r="Y1726" s="24"/>
      <c r="Z1726" s="24"/>
      <c r="AA1726" s="24"/>
      <c r="AB1726" s="24"/>
      <c r="AC1726" s="24"/>
    </row>
    <row r="1727" spans="1:29" s="169" customFormat="1">
      <c r="A1727" s="24"/>
      <c r="B1727" s="24"/>
      <c r="C1727" s="57"/>
      <c r="D1727" s="57"/>
      <c r="E1727" s="57"/>
      <c r="F1727" s="57"/>
      <c r="G1727" s="57"/>
      <c r="H1727" s="57"/>
      <c r="I1727" s="57"/>
      <c r="J1727" s="57"/>
      <c r="K1727" s="57"/>
      <c r="L1727" s="57"/>
      <c r="M1727" s="57"/>
      <c r="N1727" s="57"/>
      <c r="O1727" s="57"/>
      <c r="P1727" s="57"/>
      <c r="Q1727" s="57"/>
      <c r="R1727" s="57"/>
      <c r="S1727" s="57"/>
      <c r="T1727" s="57"/>
      <c r="U1727" s="77"/>
      <c r="V1727" s="24"/>
      <c r="Y1727" s="24"/>
      <c r="Z1727" s="24"/>
      <c r="AA1727" s="24"/>
      <c r="AB1727" s="24"/>
      <c r="AC1727" s="24"/>
    </row>
    <row r="1728" spans="1:29" s="169" customFormat="1">
      <c r="A1728" s="24"/>
      <c r="B1728" s="24"/>
      <c r="C1728" s="57"/>
      <c r="D1728" s="57"/>
      <c r="E1728" s="57"/>
      <c r="F1728" s="57"/>
      <c r="G1728" s="57"/>
      <c r="H1728" s="57"/>
      <c r="I1728" s="57"/>
      <c r="J1728" s="57"/>
      <c r="K1728" s="57"/>
      <c r="L1728" s="57"/>
      <c r="M1728" s="57"/>
      <c r="N1728" s="57"/>
      <c r="O1728" s="57"/>
      <c r="P1728" s="57"/>
      <c r="Q1728" s="57"/>
      <c r="R1728" s="57"/>
      <c r="S1728" s="57"/>
      <c r="T1728" s="57"/>
      <c r="U1728" s="77"/>
      <c r="V1728" s="24"/>
      <c r="Y1728" s="24"/>
      <c r="Z1728" s="24"/>
      <c r="AA1728" s="24"/>
      <c r="AB1728" s="24"/>
      <c r="AC1728" s="24"/>
    </row>
    <row r="1729" spans="1:29" s="169" customFormat="1">
      <c r="A1729" s="24"/>
      <c r="B1729" s="24"/>
      <c r="C1729" s="57"/>
      <c r="D1729" s="57"/>
      <c r="E1729" s="57"/>
      <c r="F1729" s="57"/>
      <c r="G1729" s="57"/>
      <c r="H1729" s="57"/>
      <c r="I1729" s="57"/>
      <c r="J1729" s="57"/>
      <c r="K1729" s="57"/>
      <c r="L1729" s="57"/>
      <c r="M1729" s="57"/>
      <c r="N1729" s="57"/>
      <c r="O1729" s="57"/>
      <c r="P1729" s="57"/>
      <c r="Q1729" s="57"/>
      <c r="R1729" s="57"/>
      <c r="S1729" s="57"/>
      <c r="T1729" s="57"/>
      <c r="U1729" s="77"/>
      <c r="V1729" s="24"/>
      <c r="Y1729" s="24"/>
      <c r="Z1729" s="24"/>
      <c r="AA1729" s="24"/>
      <c r="AB1729" s="24"/>
      <c r="AC1729" s="24"/>
    </row>
    <row r="1730" spans="1:29" s="169" customFormat="1">
      <c r="A1730" s="24"/>
      <c r="B1730" s="24"/>
      <c r="C1730" s="57"/>
      <c r="D1730" s="57"/>
      <c r="E1730" s="57"/>
      <c r="F1730" s="57"/>
      <c r="G1730" s="57"/>
      <c r="H1730" s="57"/>
      <c r="I1730" s="57"/>
      <c r="J1730" s="57"/>
      <c r="K1730" s="57"/>
      <c r="L1730" s="57"/>
      <c r="M1730" s="57"/>
      <c r="N1730" s="57"/>
      <c r="O1730" s="57"/>
      <c r="P1730" s="57"/>
      <c r="Q1730" s="57"/>
      <c r="R1730" s="57"/>
      <c r="S1730" s="57"/>
      <c r="T1730" s="57"/>
      <c r="U1730" s="77"/>
      <c r="V1730" s="24"/>
      <c r="Y1730" s="24"/>
      <c r="Z1730" s="24"/>
      <c r="AA1730" s="24"/>
      <c r="AB1730" s="24"/>
      <c r="AC1730" s="24"/>
    </row>
    <row r="1731" spans="1:29" s="169" customFormat="1">
      <c r="A1731" s="24"/>
      <c r="B1731" s="24"/>
      <c r="C1731" s="57"/>
      <c r="D1731" s="57"/>
      <c r="E1731" s="57"/>
      <c r="F1731" s="57"/>
      <c r="G1731" s="57"/>
      <c r="H1731" s="57"/>
      <c r="I1731" s="57"/>
      <c r="J1731" s="57"/>
      <c r="K1731" s="57"/>
      <c r="L1731" s="57"/>
      <c r="M1731" s="57"/>
      <c r="N1731" s="57"/>
      <c r="O1731" s="57"/>
      <c r="P1731" s="57"/>
      <c r="Q1731" s="57"/>
      <c r="R1731" s="57"/>
      <c r="S1731" s="57"/>
      <c r="T1731" s="57"/>
      <c r="U1731" s="77"/>
      <c r="V1731" s="24"/>
      <c r="Y1731" s="24"/>
      <c r="Z1731" s="24"/>
      <c r="AA1731" s="24"/>
      <c r="AB1731" s="24"/>
      <c r="AC1731" s="24"/>
    </row>
    <row r="1732" spans="1:29" s="169" customFormat="1">
      <c r="A1732" s="24"/>
      <c r="B1732" s="24"/>
      <c r="C1732" s="57"/>
      <c r="D1732" s="57"/>
      <c r="E1732" s="57"/>
      <c r="F1732" s="57"/>
      <c r="G1732" s="57"/>
      <c r="H1732" s="57"/>
      <c r="I1732" s="57"/>
      <c r="J1732" s="57"/>
      <c r="K1732" s="57"/>
      <c r="L1732" s="57"/>
      <c r="M1732" s="57"/>
      <c r="N1732" s="57"/>
      <c r="O1732" s="57"/>
      <c r="P1732" s="57"/>
      <c r="Q1732" s="57"/>
      <c r="R1732" s="57"/>
      <c r="S1732" s="57"/>
      <c r="T1732" s="57"/>
      <c r="U1732" s="77"/>
      <c r="V1732" s="24"/>
      <c r="Y1732" s="24"/>
      <c r="Z1732" s="24"/>
      <c r="AA1732" s="24"/>
      <c r="AB1732" s="24"/>
      <c r="AC1732" s="24"/>
    </row>
    <row r="1733" spans="1:29" s="169" customFormat="1">
      <c r="A1733" s="24"/>
      <c r="B1733" s="24"/>
      <c r="C1733" s="57"/>
      <c r="D1733" s="57"/>
      <c r="E1733" s="57"/>
      <c r="F1733" s="57"/>
      <c r="G1733" s="57"/>
      <c r="H1733" s="57"/>
      <c r="I1733" s="57"/>
      <c r="J1733" s="57"/>
      <c r="K1733" s="57"/>
      <c r="L1733" s="57"/>
      <c r="M1733" s="57"/>
      <c r="N1733" s="57"/>
      <c r="O1733" s="57"/>
      <c r="P1733" s="57"/>
      <c r="Q1733" s="57"/>
      <c r="R1733" s="57"/>
      <c r="S1733" s="57"/>
      <c r="T1733" s="57"/>
      <c r="U1733" s="77"/>
      <c r="V1733" s="24"/>
      <c r="Y1733" s="24"/>
      <c r="Z1733" s="24"/>
      <c r="AA1733" s="24"/>
      <c r="AB1733" s="24"/>
      <c r="AC1733" s="24"/>
    </row>
    <row r="1734" spans="1:29" s="169" customFormat="1">
      <c r="A1734" s="24"/>
      <c r="B1734" s="24"/>
      <c r="C1734" s="57"/>
      <c r="D1734" s="57"/>
      <c r="E1734" s="57"/>
      <c r="F1734" s="57"/>
      <c r="G1734" s="57"/>
      <c r="H1734" s="57"/>
      <c r="I1734" s="57"/>
      <c r="J1734" s="57"/>
      <c r="K1734" s="57"/>
      <c r="L1734" s="57"/>
      <c r="M1734" s="57"/>
      <c r="N1734" s="57"/>
      <c r="O1734" s="57"/>
      <c r="P1734" s="57"/>
      <c r="Q1734" s="57"/>
      <c r="R1734" s="57"/>
      <c r="S1734" s="57"/>
      <c r="T1734" s="57"/>
      <c r="U1734" s="77"/>
      <c r="V1734" s="24"/>
      <c r="Y1734" s="24"/>
      <c r="Z1734" s="24"/>
      <c r="AA1734" s="24"/>
      <c r="AB1734" s="24"/>
      <c r="AC1734" s="24"/>
    </row>
    <row r="1735" spans="1:29" s="169" customFormat="1">
      <c r="A1735" s="24"/>
      <c r="B1735" s="24"/>
      <c r="C1735" s="57"/>
      <c r="D1735" s="57"/>
      <c r="E1735" s="57"/>
      <c r="F1735" s="57"/>
      <c r="G1735" s="57"/>
      <c r="H1735" s="57"/>
      <c r="I1735" s="57"/>
      <c r="J1735" s="57"/>
      <c r="K1735" s="57"/>
      <c r="L1735" s="57"/>
      <c r="M1735" s="57"/>
      <c r="N1735" s="57"/>
      <c r="O1735" s="57"/>
      <c r="P1735" s="57"/>
      <c r="Q1735" s="57"/>
      <c r="R1735" s="57"/>
      <c r="S1735" s="57"/>
      <c r="T1735" s="57"/>
      <c r="U1735" s="77"/>
      <c r="V1735" s="24"/>
      <c r="Y1735" s="24"/>
      <c r="Z1735" s="24"/>
      <c r="AA1735" s="24"/>
      <c r="AB1735" s="24"/>
      <c r="AC1735" s="24"/>
    </row>
    <row r="1736" spans="1:29" s="169" customFormat="1">
      <c r="A1736" s="24"/>
      <c r="B1736" s="24"/>
      <c r="C1736" s="57"/>
      <c r="D1736" s="57"/>
      <c r="E1736" s="57"/>
      <c r="F1736" s="57"/>
      <c r="G1736" s="57"/>
      <c r="H1736" s="57"/>
      <c r="I1736" s="57"/>
      <c r="J1736" s="57"/>
      <c r="K1736" s="57"/>
      <c r="L1736" s="57"/>
      <c r="M1736" s="57"/>
      <c r="N1736" s="57"/>
      <c r="O1736" s="57"/>
      <c r="P1736" s="57"/>
      <c r="Q1736" s="57"/>
      <c r="R1736" s="57"/>
      <c r="S1736" s="57"/>
      <c r="T1736" s="57"/>
      <c r="U1736" s="77"/>
      <c r="V1736" s="24"/>
      <c r="Y1736" s="24"/>
      <c r="Z1736" s="24"/>
      <c r="AA1736" s="24"/>
      <c r="AB1736" s="24"/>
      <c r="AC1736" s="24"/>
    </row>
    <row r="1737" spans="1:29" s="169" customFormat="1">
      <c r="A1737" s="24"/>
      <c r="B1737" s="24"/>
      <c r="C1737" s="57"/>
      <c r="D1737" s="57"/>
      <c r="E1737" s="57"/>
      <c r="F1737" s="57"/>
      <c r="G1737" s="57"/>
      <c r="H1737" s="57"/>
      <c r="I1737" s="57"/>
      <c r="J1737" s="57"/>
      <c r="K1737" s="57"/>
      <c r="L1737" s="57"/>
      <c r="M1737" s="57"/>
      <c r="N1737" s="57"/>
      <c r="O1737" s="57"/>
      <c r="P1737" s="57"/>
      <c r="Q1737" s="57"/>
      <c r="R1737" s="57"/>
      <c r="S1737" s="57"/>
      <c r="T1737" s="57"/>
      <c r="U1737" s="77"/>
      <c r="V1737" s="24"/>
      <c r="Y1737" s="24"/>
      <c r="Z1737" s="24"/>
      <c r="AA1737" s="24"/>
      <c r="AB1737" s="24"/>
      <c r="AC1737" s="24"/>
    </row>
    <row r="1738" spans="1:29" s="169" customFormat="1">
      <c r="A1738" s="24"/>
      <c r="B1738" s="24"/>
      <c r="C1738" s="57"/>
      <c r="D1738" s="57"/>
      <c r="E1738" s="57"/>
      <c r="F1738" s="57"/>
      <c r="G1738" s="57"/>
      <c r="H1738" s="57"/>
      <c r="I1738" s="57"/>
      <c r="J1738" s="57"/>
      <c r="K1738" s="57"/>
      <c r="L1738" s="57"/>
      <c r="M1738" s="57"/>
      <c r="N1738" s="57"/>
      <c r="O1738" s="57"/>
      <c r="P1738" s="57"/>
      <c r="Q1738" s="57"/>
      <c r="R1738" s="57"/>
      <c r="S1738" s="57"/>
      <c r="T1738" s="57"/>
      <c r="U1738" s="77"/>
      <c r="V1738" s="24"/>
      <c r="Y1738" s="24"/>
      <c r="Z1738" s="24"/>
      <c r="AA1738" s="24"/>
      <c r="AB1738" s="24"/>
      <c r="AC1738" s="24"/>
    </row>
    <row r="1739" spans="1:29" s="169" customFormat="1">
      <c r="A1739" s="24"/>
      <c r="B1739" s="24"/>
      <c r="C1739" s="57"/>
      <c r="D1739" s="57"/>
      <c r="E1739" s="57"/>
      <c r="F1739" s="57"/>
      <c r="G1739" s="57"/>
      <c r="H1739" s="57"/>
      <c r="I1739" s="57"/>
      <c r="J1739" s="57"/>
      <c r="K1739" s="57"/>
      <c r="L1739" s="57"/>
      <c r="M1739" s="57"/>
      <c r="N1739" s="57"/>
      <c r="O1739" s="57"/>
      <c r="P1739" s="57"/>
      <c r="Q1739" s="57"/>
      <c r="R1739" s="57"/>
      <c r="S1739" s="57"/>
      <c r="T1739" s="57"/>
      <c r="U1739" s="77"/>
      <c r="V1739" s="24"/>
      <c r="Y1739" s="24"/>
      <c r="Z1739" s="24"/>
      <c r="AA1739" s="24"/>
      <c r="AB1739" s="24"/>
      <c r="AC1739" s="24"/>
    </row>
    <row r="1740" spans="1:29" s="169" customFormat="1">
      <c r="A1740" s="24"/>
      <c r="B1740" s="24"/>
      <c r="C1740" s="57"/>
      <c r="D1740" s="57"/>
      <c r="E1740" s="57"/>
      <c r="F1740" s="57"/>
      <c r="G1740" s="57"/>
      <c r="H1740" s="57"/>
      <c r="I1740" s="57"/>
      <c r="J1740" s="57"/>
      <c r="K1740" s="57"/>
      <c r="L1740" s="57"/>
      <c r="M1740" s="57"/>
      <c r="N1740" s="57"/>
      <c r="O1740" s="57"/>
      <c r="P1740" s="57"/>
      <c r="Q1740" s="57"/>
      <c r="R1740" s="57"/>
      <c r="S1740" s="57"/>
      <c r="T1740" s="57"/>
      <c r="U1740" s="77"/>
      <c r="V1740" s="24"/>
      <c r="Y1740" s="24"/>
      <c r="Z1740" s="24"/>
      <c r="AA1740" s="24"/>
      <c r="AB1740" s="24"/>
      <c r="AC1740" s="24"/>
    </row>
    <row r="1741" spans="1:29" s="169" customFormat="1">
      <c r="A1741" s="24"/>
      <c r="B1741" s="24"/>
      <c r="C1741" s="57"/>
      <c r="D1741" s="57"/>
      <c r="E1741" s="57"/>
      <c r="F1741" s="57"/>
      <c r="G1741" s="57"/>
      <c r="H1741" s="57"/>
      <c r="I1741" s="57"/>
      <c r="J1741" s="57"/>
      <c r="K1741" s="57"/>
      <c r="L1741" s="57"/>
      <c r="M1741" s="57"/>
      <c r="N1741" s="57"/>
      <c r="O1741" s="57"/>
      <c r="P1741" s="57"/>
      <c r="Q1741" s="57"/>
      <c r="R1741" s="57"/>
      <c r="S1741" s="57"/>
      <c r="T1741" s="57"/>
      <c r="U1741" s="77"/>
      <c r="V1741" s="24"/>
      <c r="Y1741" s="24"/>
      <c r="Z1741" s="24"/>
      <c r="AA1741" s="24"/>
      <c r="AB1741" s="24"/>
      <c r="AC1741" s="24"/>
    </row>
    <row r="1742" spans="1:29" s="169" customFormat="1">
      <c r="A1742" s="24"/>
      <c r="B1742" s="24"/>
      <c r="C1742" s="57"/>
      <c r="D1742" s="57"/>
      <c r="E1742" s="57"/>
      <c r="F1742" s="57"/>
      <c r="G1742" s="57"/>
      <c r="H1742" s="57"/>
      <c r="I1742" s="57"/>
      <c r="J1742" s="57"/>
      <c r="K1742" s="57"/>
      <c r="L1742" s="57"/>
      <c r="M1742" s="57"/>
      <c r="N1742" s="57"/>
      <c r="O1742" s="57"/>
      <c r="P1742" s="57"/>
      <c r="Q1742" s="57"/>
      <c r="R1742" s="57"/>
      <c r="S1742" s="57"/>
      <c r="T1742" s="57"/>
      <c r="U1742" s="77"/>
      <c r="V1742" s="24"/>
      <c r="Y1742" s="24"/>
      <c r="Z1742" s="24"/>
      <c r="AA1742" s="24"/>
      <c r="AB1742" s="24"/>
      <c r="AC1742" s="24"/>
    </row>
    <row r="1743" spans="1:29" s="169" customFormat="1">
      <c r="A1743" s="24"/>
      <c r="B1743" s="24"/>
      <c r="C1743" s="57"/>
      <c r="D1743" s="57"/>
      <c r="E1743" s="57"/>
      <c r="F1743" s="57"/>
      <c r="G1743" s="57"/>
      <c r="H1743" s="57"/>
      <c r="I1743" s="57"/>
      <c r="J1743" s="57"/>
      <c r="K1743" s="57"/>
      <c r="L1743" s="57"/>
      <c r="M1743" s="57"/>
      <c r="N1743" s="57"/>
      <c r="O1743" s="57"/>
      <c r="P1743" s="57"/>
      <c r="Q1743" s="57"/>
      <c r="R1743" s="57"/>
      <c r="S1743" s="57"/>
      <c r="T1743" s="57"/>
      <c r="U1743" s="77"/>
      <c r="V1743" s="24"/>
      <c r="Y1743" s="24"/>
      <c r="Z1743" s="24"/>
      <c r="AA1743" s="24"/>
      <c r="AB1743" s="24"/>
      <c r="AC1743" s="24"/>
    </row>
    <row r="1744" spans="1:29" s="169" customFormat="1">
      <c r="A1744" s="24"/>
      <c r="B1744" s="24"/>
      <c r="C1744" s="57"/>
      <c r="D1744" s="57"/>
      <c r="E1744" s="57"/>
      <c r="F1744" s="57"/>
      <c r="G1744" s="57"/>
      <c r="H1744" s="57"/>
      <c r="I1744" s="57"/>
      <c r="J1744" s="57"/>
      <c r="K1744" s="57"/>
      <c r="L1744" s="57"/>
      <c r="M1744" s="57"/>
      <c r="N1744" s="57"/>
      <c r="O1744" s="57"/>
      <c r="P1744" s="57"/>
      <c r="Q1744" s="57"/>
      <c r="R1744" s="57"/>
      <c r="S1744" s="57"/>
      <c r="T1744" s="57"/>
      <c r="U1744" s="77"/>
      <c r="V1744" s="24"/>
      <c r="Y1744" s="24"/>
      <c r="Z1744" s="24"/>
      <c r="AA1744" s="24"/>
      <c r="AB1744" s="24"/>
      <c r="AC1744" s="24"/>
    </row>
    <row r="1745" spans="1:29" s="169" customFormat="1">
      <c r="A1745" s="24"/>
      <c r="B1745" s="24"/>
      <c r="C1745" s="57"/>
      <c r="D1745" s="57"/>
      <c r="E1745" s="57"/>
      <c r="F1745" s="57"/>
      <c r="G1745" s="57"/>
      <c r="H1745" s="57"/>
      <c r="I1745" s="57"/>
      <c r="J1745" s="57"/>
      <c r="K1745" s="57"/>
      <c r="L1745" s="57"/>
      <c r="M1745" s="57"/>
      <c r="N1745" s="57"/>
      <c r="O1745" s="57"/>
      <c r="P1745" s="57"/>
      <c r="Q1745" s="57"/>
      <c r="R1745" s="57"/>
      <c r="S1745" s="57"/>
      <c r="T1745" s="57"/>
      <c r="U1745" s="77"/>
      <c r="V1745" s="24"/>
      <c r="Y1745" s="24"/>
      <c r="Z1745" s="24"/>
      <c r="AA1745" s="24"/>
      <c r="AB1745" s="24"/>
      <c r="AC1745" s="24"/>
    </row>
    <row r="1746" spans="1:29" s="169" customFormat="1">
      <c r="A1746" s="24"/>
      <c r="B1746" s="24"/>
      <c r="C1746" s="57"/>
      <c r="D1746" s="57"/>
      <c r="E1746" s="57"/>
      <c r="F1746" s="57"/>
      <c r="G1746" s="57"/>
      <c r="H1746" s="57"/>
      <c r="I1746" s="57"/>
      <c r="J1746" s="57"/>
      <c r="K1746" s="57"/>
      <c r="L1746" s="57"/>
      <c r="M1746" s="57"/>
      <c r="N1746" s="57"/>
      <c r="O1746" s="57"/>
      <c r="P1746" s="57"/>
      <c r="Q1746" s="57"/>
      <c r="R1746" s="57"/>
      <c r="S1746" s="57"/>
      <c r="T1746" s="57"/>
      <c r="U1746" s="77"/>
      <c r="V1746" s="24"/>
      <c r="Y1746" s="24"/>
      <c r="Z1746" s="24"/>
      <c r="AA1746" s="24"/>
      <c r="AB1746" s="24"/>
      <c r="AC1746" s="24"/>
    </row>
    <row r="1747" spans="1:29" s="169" customFormat="1">
      <c r="A1747" s="24"/>
      <c r="B1747" s="24"/>
      <c r="C1747" s="57"/>
      <c r="D1747" s="57"/>
      <c r="E1747" s="57"/>
      <c r="F1747" s="57"/>
      <c r="G1747" s="57"/>
      <c r="H1747" s="57"/>
      <c r="I1747" s="57"/>
      <c r="J1747" s="57"/>
      <c r="K1747" s="57"/>
      <c r="L1747" s="57"/>
      <c r="M1747" s="57"/>
      <c r="N1747" s="57"/>
      <c r="O1747" s="57"/>
      <c r="P1747" s="57"/>
      <c r="Q1747" s="57"/>
      <c r="R1747" s="57"/>
      <c r="S1747" s="57"/>
      <c r="T1747" s="57"/>
      <c r="U1747" s="77"/>
      <c r="V1747" s="24"/>
      <c r="Y1747" s="24"/>
      <c r="Z1747" s="24"/>
      <c r="AA1747" s="24"/>
      <c r="AB1747" s="24"/>
      <c r="AC1747" s="24"/>
    </row>
    <row r="1748" spans="1:29" s="169" customFormat="1">
      <c r="A1748" s="24"/>
      <c r="B1748" s="24"/>
      <c r="C1748" s="57"/>
      <c r="D1748" s="57"/>
      <c r="E1748" s="57"/>
      <c r="F1748" s="57"/>
      <c r="G1748" s="57"/>
      <c r="H1748" s="57"/>
      <c r="I1748" s="57"/>
      <c r="J1748" s="57"/>
      <c r="K1748" s="57"/>
      <c r="L1748" s="57"/>
      <c r="M1748" s="57"/>
      <c r="N1748" s="57"/>
      <c r="O1748" s="57"/>
      <c r="P1748" s="57"/>
      <c r="Q1748" s="57"/>
      <c r="R1748" s="57"/>
      <c r="S1748" s="57"/>
      <c r="T1748" s="57"/>
      <c r="U1748" s="77"/>
      <c r="V1748" s="24"/>
      <c r="Y1748" s="24"/>
      <c r="Z1748" s="24"/>
      <c r="AA1748" s="24"/>
      <c r="AB1748" s="24"/>
      <c r="AC1748" s="24"/>
    </row>
    <row r="1749" spans="1:29" s="169" customFormat="1">
      <c r="A1749" s="24"/>
      <c r="B1749" s="24"/>
      <c r="C1749" s="57"/>
      <c r="D1749" s="57"/>
      <c r="E1749" s="57"/>
      <c r="F1749" s="57"/>
      <c r="G1749" s="57"/>
      <c r="H1749" s="57"/>
      <c r="I1749" s="57"/>
      <c r="J1749" s="57"/>
      <c r="K1749" s="57"/>
      <c r="L1749" s="57"/>
      <c r="M1749" s="57"/>
      <c r="N1749" s="57"/>
      <c r="O1749" s="57"/>
      <c r="P1749" s="57"/>
      <c r="Q1749" s="57"/>
      <c r="R1749" s="57"/>
      <c r="S1749" s="57"/>
      <c r="T1749" s="57"/>
      <c r="U1749" s="77"/>
      <c r="V1749" s="24"/>
      <c r="Y1749" s="24"/>
      <c r="Z1749" s="24"/>
      <c r="AA1749" s="24"/>
      <c r="AB1749" s="24"/>
      <c r="AC1749" s="24"/>
    </row>
    <row r="1750" spans="1:29" s="169" customFormat="1">
      <c r="A1750" s="24"/>
      <c r="B1750" s="24"/>
      <c r="C1750" s="57"/>
      <c r="D1750" s="57"/>
      <c r="E1750" s="57"/>
      <c r="F1750" s="57"/>
      <c r="G1750" s="57"/>
      <c r="H1750" s="57"/>
      <c r="I1750" s="57"/>
      <c r="J1750" s="57"/>
      <c r="K1750" s="57"/>
      <c r="L1750" s="57"/>
      <c r="M1750" s="57"/>
      <c r="N1750" s="57"/>
      <c r="O1750" s="57"/>
      <c r="P1750" s="57"/>
      <c r="Q1750" s="57"/>
      <c r="R1750" s="57"/>
      <c r="S1750" s="57"/>
      <c r="T1750" s="57"/>
      <c r="U1750" s="77"/>
      <c r="V1750" s="24"/>
      <c r="Y1750" s="24"/>
      <c r="Z1750" s="24"/>
      <c r="AA1750" s="24"/>
      <c r="AB1750" s="24"/>
      <c r="AC1750" s="24"/>
    </row>
    <row r="1751" spans="1:29" s="169" customFormat="1">
      <c r="A1751" s="24"/>
      <c r="B1751" s="24"/>
      <c r="C1751" s="57"/>
      <c r="D1751" s="57"/>
      <c r="E1751" s="57"/>
      <c r="F1751" s="57"/>
      <c r="G1751" s="57"/>
      <c r="H1751" s="57"/>
      <c r="I1751" s="57"/>
      <c r="J1751" s="57"/>
      <c r="K1751" s="57"/>
      <c r="L1751" s="57"/>
      <c r="M1751" s="57"/>
      <c r="N1751" s="57"/>
      <c r="O1751" s="57"/>
      <c r="P1751" s="57"/>
      <c r="Q1751" s="57"/>
      <c r="R1751" s="57"/>
      <c r="S1751" s="57"/>
      <c r="T1751" s="57"/>
      <c r="U1751" s="77"/>
      <c r="V1751" s="24"/>
      <c r="Y1751" s="24"/>
      <c r="Z1751" s="24"/>
      <c r="AA1751" s="24"/>
      <c r="AB1751" s="24"/>
      <c r="AC1751" s="24"/>
    </row>
    <row r="1752" spans="1:29" s="169" customFormat="1">
      <c r="A1752" s="24"/>
      <c r="B1752" s="24"/>
      <c r="C1752" s="57"/>
      <c r="D1752" s="57"/>
      <c r="E1752" s="57"/>
      <c r="F1752" s="57"/>
      <c r="G1752" s="57"/>
      <c r="H1752" s="57"/>
      <c r="I1752" s="57"/>
      <c r="J1752" s="57"/>
      <c r="K1752" s="57"/>
      <c r="L1752" s="57"/>
      <c r="M1752" s="57"/>
      <c r="N1752" s="57"/>
      <c r="O1752" s="57"/>
      <c r="P1752" s="57"/>
      <c r="Q1752" s="57"/>
      <c r="R1752" s="57"/>
      <c r="S1752" s="57"/>
      <c r="T1752" s="57"/>
      <c r="U1752" s="77"/>
      <c r="V1752" s="24"/>
      <c r="Y1752" s="24"/>
      <c r="Z1752" s="24"/>
      <c r="AA1752" s="24"/>
      <c r="AB1752" s="24"/>
      <c r="AC1752" s="24"/>
    </row>
    <row r="1753" spans="1:29" s="169" customFormat="1">
      <c r="A1753" s="24"/>
      <c r="B1753" s="24"/>
      <c r="C1753" s="57"/>
      <c r="D1753" s="57"/>
      <c r="E1753" s="57"/>
      <c r="F1753" s="57"/>
      <c r="G1753" s="57"/>
      <c r="H1753" s="57"/>
      <c r="I1753" s="57"/>
      <c r="J1753" s="57"/>
      <c r="K1753" s="57"/>
      <c r="L1753" s="57"/>
      <c r="M1753" s="57"/>
      <c r="N1753" s="57"/>
      <c r="O1753" s="57"/>
      <c r="P1753" s="57"/>
      <c r="Q1753" s="57"/>
      <c r="R1753" s="57"/>
      <c r="S1753" s="57"/>
      <c r="T1753" s="57"/>
      <c r="U1753" s="77"/>
      <c r="V1753" s="24"/>
      <c r="Y1753" s="24"/>
      <c r="Z1753" s="24"/>
      <c r="AA1753" s="24"/>
      <c r="AB1753" s="24"/>
      <c r="AC1753" s="24"/>
    </row>
    <row r="1754" spans="1:29" s="169" customFormat="1">
      <c r="A1754" s="24"/>
      <c r="B1754" s="24"/>
      <c r="C1754" s="57"/>
      <c r="D1754" s="57"/>
      <c r="E1754" s="57"/>
      <c r="F1754" s="57"/>
      <c r="G1754" s="57"/>
      <c r="H1754" s="57"/>
      <c r="I1754" s="57"/>
      <c r="J1754" s="57"/>
      <c r="K1754" s="57"/>
      <c r="L1754" s="57"/>
      <c r="M1754" s="57"/>
      <c r="N1754" s="57"/>
      <c r="O1754" s="57"/>
      <c r="P1754" s="57"/>
      <c r="Q1754" s="57"/>
      <c r="R1754" s="57"/>
      <c r="S1754" s="57"/>
      <c r="T1754" s="57"/>
      <c r="U1754" s="77"/>
      <c r="V1754" s="24"/>
      <c r="Y1754" s="24"/>
      <c r="Z1754" s="24"/>
      <c r="AA1754" s="24"/>
      <c r="AB1754" s="24"/>
      <c r="AC1754" s="24"/>
    </row>
    <row r="1755" spans="1:29" s="169" customFormat="1">
      <c r="A1755" s="24"/>
      <c r="B1755" s="24"/>
      <c r="C1755" s="57"/>
      <c r="D1755" s="57"/>
      <c r="E1755" s="57"/>
      <c r="F1755" s="57"/>
      <c r="G1755" s="57"/>
      <c r="H1755" s="57"/>
      <c r="I1755" s="57"/>
      <c r="J1755" s="57"/>
      <c r="K1755" s="57"/>
      <c r="L1755" s="57"/>
      <c r="M1755" s="57"/>
      <c r="N1755" s="57"/>
      <c r="O1755" s="57"/>
      <c r="P1755" s="57"/>
      <c r="Q1755" s="57"/>
      <c r="R1755" s="57"/>
      <c r="S1755" s="57"/>
      <c r="T1755" s="57"/>
      <c r="U1755" s="77"/>
      <c r="V1755" s="24"/>
      <c r="Y1755" s="24"/>
      <c r="Z1755" s="24"/>
      <c r="AA1755" s="24"/>
      <c r="AB1755" s="24"/>
      <c r="AC1755" s="24"/>
    </row>
    <row r="1756" spans="1:29" s="169" customFormat="1">
      <c r="A1756" s="24"/>
      <c r="B1756" s="24"/>
      <c r="C1756" s="57"/>
      <c r="D1756" s="57"/>
      <c r="E1756" s="57"/>
      <c r="F1756" s="57"/>
      <c r="G1756" s="57"/>
      <c r="H1756" s="57"/>
      <c r="I1756" s="57"/>
      <c r="J1756" s="57"/>
      <c r="K1756" s="57"/>
      <c r="L1756" s="57"/>
      <c r="M1756" s="57"/>
      <c r="N1756" s="57"/>
      <c r="O1756" s="57"/>
      <c r="P1756" s="57"/>
      <c r="Q1756" s="57"/>
      <c r="R1756" s="57"/>
      <c r="S1756" s="57"/>
      <c r="T1756" s="57"/>
      <c r="U1756" s="77"/>
      <c r="V1756" s="24"/>
      <c r="Y1756" s="24"/>
      <c r="Z1756" s="24"/>
      <c r="AA1756" s="24"/>
      <c r="AB1756" s="24"/>
      <c r="AC1756" s="24"/>
    </row>
    <row r="1757" spans="1:29" s="169" customFormat="1">
      <c r="A1757" s="24"/>
      <c r="B1757" s="24"/>
      <c r="C1757" s="57"/>
      <c r="D1757" s="57"/>
      <c r="E1757" s="57"/>
      <c r="F1757" s="57"/>
      <c r="G1757" s="57"/>
      <c r="H1757" s="57"/>
      <c r="I1757" s="57"/>
      <c r="J1757" s="57"/>
      <c r="K1757" s="57"/>
      <c r="L1757" s="57"/>
      <c r="M1757" s="57"/>
      <c r="N1757" s="57"/>
      <c r="O1757" s="57"/>
      <c r="P1757" s="57"/>
      <c r="Q1757" s="57"/>
      <c r="R1757" s="57"/>
      <c r="S1757" s="57"/>
      <c r="T1757" s="57"/>
      <c r="U1757" s="77"/>
      <c r="V1757" s="24"/>
      <c r="Y1757" s="24"/>
      <c r="Z1757" s="24"/>
      <c r="AA1757" s="24"/>
      <c r="AB1757" s="24"/>
      <c r="AC1757" s="24"/>
    </row>
    <row r="1758" spans="1:29" s="169" customFormat="1">
      <c r="A1758" s="24"/>
      <c r="B1758" s="24"/>
      <c r="C1758" s="57"/>
      <c r="D1758" s="57"/>
      <c r="E1758" s="57"/>
      <c r="F1758" s="57"/>
      <c r="G1758" s="57"/>
      <c r="H1758" s="57"/>
      <c r="I1758" s="57"/>
      <c r="J1758" s="57"/>
      <c r="K1758" s="57"/>
      <c r="L1758" s="57"/>
      <c r="M1758" s="57"/>
      <c r="N1758" s="57"/>
      <c r="O1758" s="57"/>
      <c r="P1758" s="57"/>
      <c r="Q1758" s="57"/>
      <c r="R1758" s="57"/>
      <c r="S1758" s="57"/>
      <c r="T1758" s="57"/>
      <c r="U1758" s="77"/>
      <c r="V1758" s="24"/>
      <c r="Y1758" s="24"/>
      <c r="Z1758" s="24"/>
      <c r="AA1758" s="24"/>
      <c r="AB1758" s="24"/>
      <c r="AC1758" s="24"/>
    </row>
    <row r="1759" spans="1:29" s="169" customFormat="1">
      <c r="A1759" s="24"/>
      <c r="B1759" s="24"/>
      <c r="C1759" s="57"/>
      <c r="D1759" s="57"/>
      <c r="E1759" s="57"/>
      <c r="F1759" s="57"/>
      <c r="G1759" s="57"/>
      <c r="H1759" s="57"/>
      <c r="I1759" s="57"/>
      <c r="J1759" s="57"/>
      <c r="K1759" s="57"/>
      <c r="L1759" s="57"/>
      <c r="M1759" s="57"/>
      <c r="N1759" s="57"/>
      <c r="O1759" s="57"/>
      <c r="P1759" s="57"/>
      <c r="Q1759" s="57"/>
      <c r="R1759" s="57"/>
      <c r="S1759" s="57"/>
      <c r="T1759" s="57"/>
      <c r="U1759" s="77"/>
      <c r="V1759" s="24"/>
      <c r="Y1759" s="24"/>
      <c r="Z1759" s="24"/>
      <c r="AA1759" s="24"/>
      <c r="AB1759" s="24"/>
      <c r="AC1759" s="24"/>
    </row>
    <row r="1760" spans="1:29" s="169" customFormat="1">
      <c r="A1760" s="24"/>
      <c r="B1760" s="24"/>
      <c r="C1760" s="57"/>
      <c r="D1760" s="57"/>
      <c r="E1760" s="57"/>
      <c r="F1760" s="57"/>
      <c r="G1760" s="57"/>
      <c r="H1760" s="57"/>
      <c r="I1760" s="57"/>
      <c r="J1760" s="57"/>
      <c r="K1760" s="57"/>
      <c r="L1760" s="57"/>
      <c r="M1760" s="57"/>
      <c r="N1760" s="57"/>
      <c r="O1760" s="57"/>
      <c r="P1760" s="57"/>
      <c r="Q1760" s="57"/>
      <c r="R1760" s="57"/>
      <c r="S1760" s="57"/>
      <c r="T1760" s="57"/>
      <c r="U1760" s="77"/>
      <c r="V1760" s="24"/>
      <c r="Y1760" s="24"/>
      <c r="Z1760" s="24"/>
      <c r="AA1760" s="24"/>
      <c r="AB1760" s="24"/>
      <c r="AC1760" s="24"/>
    </row>
    <row r="1761" spans="1:29" s="169" customFormat="1">
      <c r="A1761" s="24"/>
      <c r="B1761" s="24"/>
      <c r="C1761" s="57"/>
      <c r="D1761" s="57"/>
      <c r="E1761" s="57"/>
      <c r="F1761" s="57"/>
      <c r="G1761" s="57"/>
      <c r="H1761" s="57"/>
      <c r="I1761" s="57"/>
      <c r="J1761" s="57"/>
      <c r="K1761" s="57"/>
      <c r="L1761" s="57"/>
      <c r="M1761" s="57"/>
      <c r="N1761" s="57"/>
      <c r="O1761" s="57"/>
      <c r="P1761" s="57"/>
      <c r="Q1761" s="57"/>
      <c r="R1761" s="57"/>
      <c r="S1761" s="57"/>
      <c r="T1761" s="57"/>
      <c r="U1761" s="77"/>
      <c r="V1761" s="24"/>
      <c r="Y1761" s="24"/>
      <c r="Z1761" s="24"/>
      <c r="AA1761" s="24"/>
      <c r="AB1761" s="24"/>
      <c r="AC1761" s="24"/>
    </row>
    <row r="1762" spans="1:29" s="169" customFormat="1">
      <c r="A1762" s="24"/>
      <c r="B1762" s="24"/>
      <c r="C1762" s="57"/>
      <c r="D1762" s="57"/>
      <c r="E1762" s="57"/>
      <c r="F1762" s="57"/>
      <c r="G1762" s="57"/>
      <c r="H1762" s="57"/>
      <c r="I1762" s="57"/>
      <c r="J1762" s="57"/>
      <c r="K1762" s="57"/>
      <c r="L1762" s="57"/>
      <c r="M1762" s="57"/>
      <c r="N1762" s="57"/>
      <c r="O1762" s="57"/>
      <c r="P1762" s="57"/>
      <c r="Q1762" s="57"/>
      <c r="R1762" s="57"/>
      <c r="S1762" s="57"/>
      <c r="T1762" s="57"/>
      <c r="U1762" s="77"/>
      <c r="V1762" s="24"/>
      <c r="Y1762" s="24"/>
      <c r="Z1762" s="24"/>
      <c r="AA1762" s="24"/>
      <c r="AB1762" s="24"/>
      <c r="AC1762" s="24"/>
    </row>
    <row r="1763" spans="1:29" s="169" customFormat="1">
      <c r="A1763" s="24"/>
      <c r="B1763" s="24"/>
      <c r="C1763" s="57"/>
      <c r="D1763" s="57"/>
      <c r="E1763" s="57"/>
      <c r="F1763" s="57"/>
      <c r="G1763" s="57"/>
      <c r="H1763" s="57"/>
      <c r="I1763" s="57"/>
      <c r="J1763" s="57"/>
      <c r="K1763" s="57"/>
      <c r="L1763" s="57"/>
      <c r="M1763" s="57"/>
      <c r="N1763" s="57"/>
      <c r="O1763" s="57"/>
      <c r="P1763" s="57"/>
      <c r="Q1763" s="57"/>
      <c r="R1763" s="57"/>
      <c r="S1763" s="57"/>
      <c r="T1763" s="57"/>
      <c r="U1763" s="77"/>
      <c r="V1763" s="24"/>
      <c r="Y1763" s="24"/>
      <c r="Z1763" s="24"/>
      <c r="AA1763" s="24"/>
      <c r="AB1763" s="24"/>
      <c r="AC1763" s="24"/>
    </row>
    <row r="1764" spans="1:29" s="169" customFormat="1">
      <c r="A1764" s="24"/>
      <c r="B1764" s="24"/>
      <c r="C1764" s="57"/>
      <c r="D1764" s="57"/>
      <c r="E1764" s="57"/>
      <c r="F1764" s="57"/>
      <c r="G1764" s="57"/>
      <c r="H1764" s="57"/>
      <c r="I1764" s="57"/>
      <c r="J1764" s="57"/>
      <c r="K1764" s="57"/>
      <c r="L1764" s="57"/>
      <c r="M1764" s="57"/>
      <c r="N1764" s="57"/>
      <c r="O1764" s="57"/>
      <c r="P1764" s="57"/>
      <c r="Q1764" s="57"/>
      <c r="R1764" s="57"/>
      <c r="S1764" s="57"/>
      <c r="T1764" s="57"/>
      <c r="U1764" s="77"/>
      <c r="V1764" s="24"/>
      <c r="Y1764" s="24"/>
      <c r="Z1764" s="24"/>
      <c r="AA1764" s="24"/>
      <c r="AB1764" s="24"/>
      <c r="AC1764" s="24"/>
    </row>
    <row r="1765" spans="1:29" s="169" customFormat="1">
      <c r="A1765" s="24"/>
      <c r="B1765" s="24"/>
      <c r="C1765" s="57"/>
      <c r="D1765" s="57"/>
      <c r="E1765" s="57"/>
      <c r="F1765" s="57"/>
      <c r="G1765" s="57"/>
      <c r="H1765" s="57"/>
      <c r="I1765" s="57"/>
      <c r="J1765" s="57"/>
      <c r="K1765" s="57"/>
      <c r="L1765" s="57"/>
      <c r="M1765" s="57"/>
      <c r="N1765" s="57"/>
      <c r="O1765" s="57"/>
      <c r="P1765" s="57"/>
      <c r="Q1765" s="57"/>
      <c r="R1765" s="57"/>
      <c r="S1765" s="57"/>
      <c r="T1765" s="57"/>
      <c r="U1765" s="77"/>
      <c r="V1765" s="24"/>
      <c r="Y1765" s="24"/>
      <c r="Z1765" s="24"/>
      <c r="AA1765" s="24"/>
      <c r="AB1765" s="24"/>
      <c r="AC1765" s="24"/>
    </row>
    <row r="1766" spans="1:29" s="169" customFormat="1">
      <c r="A1766" s="24"/>
      <c r="B1766" s="24"/>
      <c r="C1766" s="57"/>
      <c r="D1766" s="57"/>
      <c r="E1766" s="57"/>
      <c r="F1766" s="57"/>
      <c r="G1766" s="57"/>
      <c r="H1766" s="57"/>
      <c r="I1766" s="57"/>
      <c r="J1766" s="57"/>
      <c r="K1766" s="57"/>
      <c r="L1766" s="57"/>
      <c r="M1766" s="57"/>
      <c r="N1766" s="57"/>
      <c r="O1766" s="57"/>
      <c r="P1766" s="57"/>
      <c r="Q1766" s="57"/>
      <c r="R1766" s="57"/>
      <c r="S1766" s="57"/>
      <c r="T1766" s="57"/>
      <c r="U1766" s="77"/>
      <c r="V1766" s="24"/>
      <c r="Y1766" s="24"/>
      <c r="Z1766" s="24"/>
      <c r="AA1766" s="24"/>
      <c r="AB1766" s="24"/>
      <c r="AC1766" s="24"/>
    </row>
    <row r="1767" spans="1:29" s="169" customFormat="1">
      <c r="A1767" s="24"/>
      <c r="B1767" s="24"/>
      <c r="C1767" s="57"/>
      <c r="D1767" s="57"/>
      <c r="E1767" s="57"/>
      <c r="F1767" s="57"/>
      <c r="G1767" s="57"/>
      <c r="H1767" s="57"/>
      <c r="I1767" s="57"/>
      <c r="J1767" s="57"/>
      <c r="K1767" s="57"/>
      <c r="L1767" s="57"/>
      <c r="M1767" s="57"/>
      <c r="N1767" s="57"/>
      <c r="O1767" s="57"/>
      <c r="P1767" s="57"/>
      <c r="Q1767" s="57"/>
      <c r="R1767" s="57"/>
      <c r="S1767" s="57"/>
      <c r="T1767" s="57"/>
      <c r="U1767" s="77"/>
      <c r="V1767" s="24"/>
      <c r="Y1767" s="24"/>
      <c r="Z1767" s="24"/>
      <c r="AA1767" s="24"/>
      <c r="AB1767" s="24"/>
      <c r="AC1767" s="24"/>
    </row>
    <row r="1768" spans="1:29" s="169" customFormat="1">
      <c r="A1768" s="24"/>
      <c r="B1768" s="24"/>
      <c r="C1768" s="57"/>
      <c r="D1768" s="57"/>
      <c r="E1768" s="57"/>
      <c r="F1768" s="57"/>
      <c r="G1768" s="57"/>
      <c r="H1768" s="57"/>
      <c r="I1768" s="57"/>
      <c r="J1768" s="57"/>
      <c r="K1768" s="57"/>
      <c r="L1768" s="57"/>
      <c r="M1768" s="57"/>
      <c r="N1768" s="57"/>
      <c r="O1768" s="57"/>
      <c r="P1768" s="57"/>
      <c r="Q1768" s="57"/>
      <c r="R1768" s="57"/>
      <c r="S1768" s="57"/>
      <c r="T1768" s="57"/>
      <c r="U1768" s="77"/>
      <c r="V1768" s="24"/>
      <c r="Y1768" s="24"/>
      <c r="Z1768" s="24"/>
      <c r="AA1768" s="24"/>
      <c r="AB1768" s="24"/>
      <c r="AC1768" s="24"/>
    </row>
    <row r="1769" spans="1:29" s="169" customFormat="1">
      <c r="A1769" s="24"/>
      <c r="B1769" s="24"/>
      <c r="C1769" s="57"/>
      <c r="D1769" s="57"/>
      <c r="E1769" s="57"/>
      <c r="F1769" s="57"/>
      <c r="G1769" s="57"/>
      <c r="H1769" s="57"/>
      <c r="I1769" s="57"/>
      <c r="J1769" s="57"/>
      <c r="K1769" s="57"/>
      <c r="L1769" s="57"/>
      <c r="M1769" s="57"/>
      <c r="N1769" s="57"/>
      <c r="O1769" s="57"/>
      <c r="P1769" s="57"/>
      <c r="Q1769" s="57"/>
      <c r="R1769" s="57"/>
      <c r="S1769" s="57"/>
      <c r="T1769" s="57"/>
      <c r="U1769" s="77"/>
      <c r="V1769" s="24"/>
      <c r="Y1769" s="24"/>
      <c r="Z1769" s="24"/>
      <c r="AA1769" s="24"/>
      <c r="AB1769" s="24"/>
      <c r="AC1769" s="24"/>
    </row>
    <row r="1770" spans="1:29" s="169" customFormat="1">
      <c r="A1770" s="24"/>
      <c r="B1770" s="24"/>
      <c r="C1770" s="57"/>
      <c r="D1770" s="57"/>
      <c r="E1770" s="57"/>
      <c r="F1770" s="57"/>
      <c r="G1770" s="57"/>
      <c r="H1770" s="57"/>
      <c r="I1770" s="57"/>
      <c r="J1770" s="57"/>
      <c r="K1770" s="57"/>
      <c r="L1770" s="57"/>
      <c r="M1770" s="57"/>
      <c r="N1770" s="57"/>
      <c r="O1770" s="57"/>
      <c r="P1770" s="57"/>
      <c r="Q1770" s="57"/>
      <c r="R1770" s="57"/>
      <c r="S1770" s="57"/>
      <c r="T1770" s="57"/>
      <c r="U1770" s="77"/>
      <c r="V1770" s="24"/>
      <c r="Y1770" s="24"/>
      <c r="Z1770" s="24"/>
      <c r="AA1770" s="24"/>
      <c r="AB1770" s="24"/>
      <c r="AC1770" s="24"/>
    </row>
    <row r="1771" spans="1:29" s="169" customFormat="1">
      <c r="A1771" s="24"/>
      <c r="B1771" s="24"/>
      <c r="C1771" s="57"/>
      <c r="D1771" s="57"/>
      <c r="E1771" s="57"/>
      <c r="F1771" s="57"/>
      <c r="G1771" s="57"/>
      <c r="H1771" s="57"/>
      <c r="I1771" s="57"/>
      <c r="J1771" s="57"/>
      <c r="K1771" s="57"/>
      <c r="L1771" s="57"/>
      <c r="M1771" s="57"/>
      <c r="N1771" s="57"/>
      <c r="O1771" s="57"/>
      <c r="P1771" s="57"/>
      <c r="Q1771" s="57"/>
      <c r="R1771" s="57"/>
      <c r="S1771" s="57"/>
      <c r="T1771" s="57"/>
      <c r="U1771" s="77"/>
      <c r="V1771" s="24"/>
      <c r="Y1771" s="24"/>
      <c r="Z1771" s="24"/>
      <c r="AA1771" s="24"/>
      <c r="AB1771" s="24"/>
      <c r="AC1771" s="24"/>
    </row>
    <row r="1772" spans="1:29" s="169" customFormat="1">
      <c r="A1772" s="24"/>
      <c r="B1772" s="24"/>
      <c r="C1772" s="57"/>
      <c r="D1772" s="57"/>
      <c r="E1772" s="57"/>
      <c r="F1772" s="57"/>
      <c r="G1772" s="57"/>
      <c r="H1772" s="57"/>
      <c r="I1772" s="57"/>
      <c r="J1772" s="57"/>
      <c r="K1772" s="57"/>
      <c r="L1772" s="57"/>
      <c r="M1772" s="57"/>
      <c r="N1772" s="57"/>
      <c r="O1772" s="57"/>
      <c r="P1772" s="57"/>
      <c r="Q1772" s="57"/>
      <c r="R1772" s="57"/>
      <c r="S1772" s="57"/>
      <c r="T1772" s="57"/>
      <c r="U1772" s="77"/>
      <c r="V1772" s="24"/>
      <c r="Y1772" s="24"/>
      <c r="Z1772" s="24"/>
      <c r="AA1772" s="24"/>
      <c r="AB1772" s="24"/>
      <c r="AC1772" s="24"/>
    </row>
    <row r="1773" spans="1:29" s="169" customFormat="1">
      <c r="A1773" s="24"/>
      <c r="B1773" s="24"/>
      <c r="C1773" s="57"/>
      <c r="D1773" s="57"/>
      <c r="E1773" s="57"/>
      <c r="F1773" s="57"/>
      <c r="G1773" s="57"/>
      <c r="H1773" s="57"/>
      <c r="I1773" s="57"/>
      <c r="J1773" s="57"/>
      <c r="K1773" s="57"/>
      <c r="L1773" s="57"/>
      <c r="M1773" s="57"/>
      <c r="N1773" s="57"/>
      <c r="O1773" s="57"/>
      <c r="P1773" s="57"/>
      <c r="Q1773" s="57"/>
      <c r="R1773" s="57"/>
      <c r="S1773" s="57"/>
      <c r="T1773" s="57"/>
      <c r="U1773" s="77"/>
      <c r="V1773" s="24"/>
      <c r="Y1773" s="24"/>
      <c r="Z1773" s="24"/>
      <c r="AA1773" s="24"/>
      <c r="AB1773" s="24"/>
      <c r="AC1773" s="24"/>
    </row>
    <row r="1774" spans="1:29" s="169" customFormat="1">
      <c r="A1774" s="24"/>
      <c r="B1774" s="24"/>
      <c r="C1774" s="57"/>
      <c r="D1774" s="57"/>
      <c r="E1774" s="57"/>
      <c r="F1774" s="57"/>
      <c r="G1774" s="57"/>
      <c r="H1774" s="57"/>
      <c r="I1774" s="57"/>
      <c r="J1774" s="57"/>
      <c r="K1774" s="57"/>
      <c r="L1774" s="57"/>
      <c r="M1774" s="57"/>
      <c r="N1774" s="57"/>
      <c r="O1774" s="57"/>
      <c r="P1774" s="57"/>
      <c r="Q1774" s="57"/>
      <c r="R1774" s="57"/>
      <c r="S1774" s="57"/>
      <c r="T1774" s="57"/>
      <c r="U1774" s="77"/>
      <c r="V1774" s="24"/>
      <c r="Y1774" s="24"/>
      <c r="Z1774" s="24"/>
      <c r="AA1774" s="24"/>
      <c r="AB1774" s="24"/>
      <c r="AC1774" s="24"/>
    </row>
    <row r="1775" spans="1:29" s="169" customFormat="1">
      <c r="A1775" s="24"/>
      <c r="B1775" s="24"/>
      <c r="C1775" s="57"/>
      <c r="D1775" s="57"/>
      <c r="E1775" s="57"/>
      <c r="F1775" s="57"/>
      <c r="G1775" s="57"/>
      <c r="H1775" s="57"/>
      <c r="I1775" s="57"/>
      <c r="J1775" s="57"/>
      <c r="K1775" s="57"/>
      <c r="L1775" s="57"/>
      <c r="M1775" s="57"/>
      <c r="N1775" s="57"/>
      <c r="O1775" s="57"/>
      <c r="P1775" s="57"/>
      <c r="Q1775" s="57"/>
      <c r="R1775" s="57"/>
      <c r="S1775" s="57"/>
      <c r="T1775" s="57"/>
      <c r="U1775" s="77"/>
      <c r="V1775" s="24"/>
      <c r="Y1775" s="24"/>
      <c r="Z1775" s="24"/>
      <c r="AA1775" s="24"/>
      <c r="AB1775" s="24"/>
      <c r="AC1775" s="24"/>
    </row>
    <row r="1776" spans="1:29" s="169" customFormat="1">
      <c r="A1776" s="24"/>
      <c r="B1776" s="24"/>
      <c r="C1776" s="57"/>
      <c r="D1776" s="57"/>
      <c r="E1776" s="57"/>
      <c r="F1776" s="57"/>
      <c r="G1776" s="57"/>
      <c r="H1776" s="57"/>
      <c r="I1776" s="57"/>
      <c r="J1776" s="57"/>
      <c r="K1776" s="57"/>
      <c r="L1776" s="57"/>
      <c r="M1776" s="57"/>
      <c r="N1776" s="57"/>
      <c r="O1776" s="57"/>
      <c r="P1776" s="57"/>
      <c r="Q1776" s="57"/>
      <c r="R1776" s="57"/>
      <c r="S1776" s="57"/>
      <c r="T1776" s="57"/>
      <c r="U1776" s="77"/>
      <c r="V1776" s="24"/>
      <c r="Y1776" s="24"/>
      <c r="Z1776" s="24"/>
      <c r="AA1776" s="24"/>
      <c r="AB1776" s="24"/>
      <c r="AC1776" s="24"/>
    </row>
    <row r="1777" spans="1:29" s="169" customFormat="1">
      <c r="A1777" s="24"/>
      <c r="B1777" s="24"/>
      <c r="C1777" s="57"/>
      <c r="D1777" s="57"/>
      <c r="E1777" s="57"/>
      <c r="F1777" s="57"/>
      <c r="G1777" s="57"/>
      <c r="H1777" s="57"/>
      <c r="I1777" s="57"/>
      <c r="J1777" s="57"/>
      <c r="K1777" s="57"/>
      <c r="L1777" s="57"/>
      <c r="M1777" s="57"/>
      <c r="N1777" s="57"/>
      <c r="O1777" s="57"/>
      <c r="P1777" s="57"/>
      <c r="Q1777" s="57"/>
      <c r="R1777" s="57"/>
      <c r="S1777" s="57"/>
      <c r="T1777" s="57"/>
      <c r="U1777" s="77"/>
      <c r="V1777" s="24"/>
      <c r="Y1777" s="24"/>
      <c r="Z1777" s="24"/>
      <c r="AA1777" s="24"/>
      <c r="AB1777" s="24"/>
      <c r="AC1777" s="24"/>
    </row>
    <row r="1778" spans="1:29" s="169" customFormat="1">
      <c r="A1778" s="24"/>
      <c r="B1778" s="24"/>
      <c r="C1778" s="57"/>
      <c r="D1778" s="57"/>
      <c r="E1778" s="57"/>
      <c r="F1778" s="57"/>
      <c r="G1778" s="57"/>
      <c r="H1778" s="57"/>
      <c r="I1778" s="57"/>
      <c r="J1778" s="57"/>
      <c r="K1778" s="57"/>
      <c r="L1778" s="57"/>
      <c r="M1778" s="57"/>
      <c r="N1778" s="57"/>
      <c r="O1778" s="57"/>
      <c r="P1778" s="57"/>
      <c r="Q1778" s="57"/>
      <c r="R1778" s="57"/>
      <c r="S1778" s="57"/>
      <c r="T1778" s="57"/>
      <c r="U1778" s="77"/>
      <c r="V1778" s="24"/>
      <c r="Y1778" s="24"/>
      <c r="Z1778" s="24"/>
      <c r="AA1778" s="24"/>
      <c r="AB1778" s="24"/>
      <c r="AC1778" s="24"/>
    </row>
    <row r="1779" spans="1:29" s="169" customFormat="1">
      <c r="A1779" s="24"/>
      <c r="B1779" s="24"/>
      <c r="C1779" s="57"/>
      <c r="D1779" s="57"/>
      <c r="E1779" s="57"/>
      <c r="F1779" s="57"/>
      <c r="G1779" s="57"/>
      <c r="H1779" s="57"/>
      <c r="I1779" s="57"/>
      <c r="J1779" s="57"/>
      <c r="K1779" s="57"/>
      <c r="L1779" s="57"/>
      <c r="M1779" s="57"/>
      <c r="N1779" s="57"/>
      <c r="O1779" s="57"/>
      <c r="P1779" s="57"/>
      <c r="Q1779" s="57"/>
      <c r="R1779" s="57"/>
      <c r="S1779" s="57"/>
      <c r="T1779" s="57"/>
      <c r="U1779" s="77"/>
      <c r="V1779" s="24"/>
      <c r="Y1779" s="24"/>
      <c r="Z1779" s="24"/>
      <c r="AA1779" s="24"/>
      <c r="AB1779" s="24"/>
      <c r="AC1779" s="24"/>
    </row>
    <row r="1780" spans="1:29" s="169" customFormat="1">
      <c r="A1780" s="24"/>
      <c r="B1780" s="24"/>
      <c r="C1780" s="57"/>
      <c r="D1780" s="57"/>
      <c r="E1780" s="57"/>
      <c r="F1780" s="57"/>
      <c r="G1780" s="57"/>
      <c r="H1780" s="57"/>
      <c r="I1780" s="57"/>
      <c r="J1780" s="57"/>
      <c r="K1780" s="57"/>
      <c r="L1780" s="57"/>
      <c r="M1780" s="57"/>
      <c r="N1780" s="57"/>
      <c r="O1780" s="57"/>
      <c r="P1780" s="57"/>
      <c r="Q1780" s="57"/>
      <c r="R1780" s="57"/>
      <c r="S1780" s="57"/>
      <c r="T1780" s="57"/>
      <c r="U1780" s="77"/>
      <c r="V1780" s="24"/>
      <c r="Y1780" s="24"/>
      <c r="Z1780" s="24"/>
      <c r="AA1780" s="24"/>
      <c r="AB1780" s="24"/>
      <c r="AC1780" s="24"/>
    </row>
    <row r="1781" spans="1:29" s="169" customFormat="1">
      <c r="A1781" s="24"/>
      <c r="B1781" s="24"/>
      <c r="C1781" s="57"/>
      <c r="D1781" s="57"/>
      <c r="E1781" s="57"/>
      <c r="F1781" s="57"/>
      <c r="G1781" s="57"/>
      <c r="H1781" s="57"/>
      <c r="I1781" s="57"/>
      <c r="J1781" s="57"/>
      <c r="K1781" s="57"/>
      <c r="L1781" s="57"/>
      <c r="M1781" s="57"/>
      <c r="N1781" s="57"/>
      <c r="O1781" s="57"/>
      <c r="P1781" s="57"/>
      <c r="Q1781" s="57"/>
      <c r="R1781" s="57"/>
      <c r="S1781" s="57"/>
      <c r="T1781" s="57"/>
      <c r="U1781" s="77"/>
      <c r="V1781" s="24"/>
      <c r="Y1781" s="24"/>
      <c r="Z1781" s="24"/>
      <c r="AA1781" s="24"/>
      <c r="AB1781" s="24"/>
      <c r="AC1781" s="24"/>
    </row>
    <row r="1782" spans="1:29" s="169" customFormat="1">
      <c r="A1782" s="24"/>
      <c r="B1782" s="24"/>
      <c r="C1782" s="57"/>
      <c r="D1782" s="57"/>
      <c r="E1782" s="57"/>
      <c r="F1782" s="57"/>
      <c r="G1782" s="57"/>
      <c r="H1782" s="57"/>
      <c r="I1782" s="57"/>
      <c r="J1782" s="57"/>
      <c r="K1782" s="57"/>
      <c r="L1782" s="57"/>
      <c r="M1782" s="57"/>
      <c r="N1782" s="57"/>
      <c r="O1782" s="57"/>
      <c r="P1782" s="57"/>
      <c r="Q1782" s="57"/>
      <c r="R1782" s="57"/>
      <c r="S1782" s="57"/>
      <c r="T1782" s="57"/>
      <c r="U1782" s="77"/>
      <c r="V1782" s="24"/>
      <c r="Y1782" s="24"/>
      <c r="Z1782" s="24"/>
      <c r="AA1782" s="24"/>
      <c r="AB1782" s="24"/>
      <c r="AC1782" s="24"/>
    </row>
    <row r="1783" spans="1:29" s="169" customFormat="1">
      <c r="A1783" s="24"/>
      <c r="B1783" s="24"/>
      <c r="C1783" s="57"/>
      <c r="D1783" s="57"/>
      <c r="E1783" s="57"/>
      <c r="F1783" s="57"/>
      <c r="G1783" s="57"/>
      <c r="H1783" s="57"/>
      <c r="I1783" s="57"/>
      <c r="J1783" s="57"/>
      <c r="K1783" s="57"/>
      <c r="L1783" s="57"/>
      <c r="M1783" s="57"/>
      <c r="N1783" s="57"/>
      <c r="O1783" s="57"/>
      <c r="P1783" s="57"/>
      <c r="Q1783" s="57"/>
      <c r="R1783" s="57"/>
      <c r="S1783" s="57"/>
      <c r="T1783" s="57"/>
      <c r="U1783" s="77"/>
      <c r="V1783" s="24"/>
      <c r="Y1783" s="24"/>
      <c r="Z1783" s="24"/>
      <c r="AA1783" s="24"/>
      <c r="AB1783" s="24"/>
      <c r="AC1783" s="24"/>
    </row>
    <row r="1784" spans="1:29" s="169" customFormat="1">
      <c r="A1784" s="24"/>
      <c r="B1784" s="24"/>
      <c r="C1784" s="57"/>
      <c r="D1784" s="57"/>
      <c r="E1784" s="57"/>
      <c r="F1784" s="57"/>
      <c r="G1784" s="57"/>
      <c r="H1784" s="57"/>
      <c r="I1784" s="57"/>
      <c r="J1784" s="57"/>
      <c r="K1784" s="57"/>
      <c r="L1784" s="57"/>
      <c r="M1784" s="57"/>
      <c r="N1784" s="57"/>
      <c r="O1784" s="57"/>
      <c r="P1784" s="57"/>
      <c r="Q1784" s="57"/>
      <c r="R1784" s="57"/>
      <c r="S1784" s="57"/>
      <c r="T1784" s="57"/>
      <c r="U1784" s="77"/>
      <c r="V1784" s="24"/>
      <c r="Y1784" s="24"/>
      <c r="Z1784" s="24"/>
      <c r="AA1784" s="24"/>
      <c r="AB1784" s="24"/>
      <c r="AC1784" s="24"/>
    </row>
    <row r="1785" spans="1:29" s="169" customFormat="1">
      <c r="A1785" s="24"/>
      <c r="B1785" s="24"/>
      <c r="C1785" s="57"/>
      <c r="D1785" s="57"/>
      <c r="E1785" s="57"/>
      <c r="F1785" s="57"/>
      <c r="G1785" s="57"/>
      <c r="H1785" s="57"/>
      <c r="I1785" s="57"/>
      <c r="J1785" s="57"/>
      <c r="K1785" s="57"/>
      <c r="L1785" s="57"/>
      <c r="M1785" s="57"/>
      <c r="N1785" s="57"/>
      <c r="O1785" s="57"/>
      <c r="P1785" s="57"/>
      <c r="Q1785" s="57"/>
      <c r="R1785" s="57"/>
      <c r="S1785" s="57"/>
      <c r="T1785" s="57"/>
      <c r="U1785" s="77"/>
      <c r="V1785" s="24"/>
      <c r="Y1785" s="24"/>
      <c r="Z1785" s="24"/>
      <c r="AA1785" s="24"/>
      <c r="AB1785" s="24"/>
      <c r="AC1785" s="24"/>
    </row>
    <row r="1786" spans="1:29" s="169" customFormat="1">
      <c r="A1786" s="24"/>
      <c r="B1786" s="24"/>
      <c r="C1786" s="57"/>
      <c r="D1786" s="57"/>
      <c r="E1786" s="57"/>
      <c r="F1786" s="57"/>
      <c r="G1786" s="57"/>
      <c r="H1786" s="57"/>
      <c r="I1786" s="57"/>
      <c r="J1786" s="57"/>
      <c r="K1786" s="57"/>
      <c r="L1786" s="57"/>
      <c r="M1786" s="57"/>
      <c r="N1786" s="57"/>
      <c r="O1786" s="57"/>
      <c r="P1786" s="57"/>
      <c r="Q1786" s="57"/>
      <c r="R1786" s="57"/>
      <c r="S1786" s="57"/>
      <c r="T1786" s="57"/>
      <c r="U1786" s="77"/>
      <c r="V1786" s="24"/>
      <c r="Y1786" s="24"/>
      <c r="Z1786" s="24"/>
      <c r="AA1786" s="24"/>
      <c r="AB1786" s="24"/>
      <c r="AC1786" s="24"/>
    </row>
    <row r="1787" spans="1:29" s="169" customFormat="1">
      <c r="A1787" s="24"/>
      <c r="B1787" s="24"/>
      <c r="C1787" s="57"/>
      <c r="D1787" s="57"/>
      <c r="E1787" s="57"/>
      <c r="F1787" s="57"/>
      <c r="G1787" s="57"/>
      <c r="H1787" s="57"/>
      <c r="I1787" s="57"/>
      <c r="J1787" s="57"/>
      <c r="K1787" s="57"/>
      <c r="L1787" s="57"/>
      <c r="M1787" s="57"/>
      <c r="N1787" s="57"/>
      <c r="O1787" s="57"/>
      <c r="P1787" s="57"/>
      <c r="Q1787" s="57"/>
      <c r="R1787" s="57"/>
      <c r="S1787" s="57"/>
      <c r="T1787" s="57"/>
      <c r="U1787" s="77"/>
      <c r="V1787" s="24"/>
      <c r="Y1787" s="24"/>
      <c r="Z1787" s="24"/>
      <c r="AA1787" s="24"/>
      <c r="AB1787" s="24"/>
      <c r="AC1787" s="24"/>
    </row>
    <row r="1788" spans="1:29" s="169" customFormat="1">
      <c r="A1788" s="24"/>
      <c r="B1788" s="24"/>
      <c r="C1788" s="57"/>
      <c r="D1788" s="57"/>
      <c r="E1788" s="57"/>
      <c r="F1788" s="57"/>
      <c r="G1788" s="57"/>
      <c r="H1788" s="57"/>
      <c r="I1788" s="57"/>
      <c r="J1788" s="57"/>
      <c r="K1788" s="57"/>
      <c r="L1788" s="57"/>
      <c r="M1788" s="57"/>
      <c r="N1788" s="57"/>
      <c r="O1788" s="57"/>
      <c r="P1788" s="57"/>
      <c r="Q1788" s="57"/>
      <c r="R1788" s="57"/>
      <c r="S1788" s="57"/>
      <c r="T1788" s="57"/>
      <c r="U1788" s="77"/>
      <c r="V1788" s="24"/>
      <c r="Y1788" s="24"/>
      <c r="Z1788" s="24"/>
      <c r="AA1788" s="24"/>
      <c r="AB1788" s="24"/>
      <c r="AC1788" s="24"/>
    </row>
    <row r="1789" spans="1:29" s="169" customFormat="1">
      <c r="A1789" s="24"/>
      <c r="B1789" s="24"/>
      <c r="C1789" s="57"/>
      <c r="D1789" s="57"/>
      <c r="E1789" s="57"/>
      <c r="F1789" s="57"/>
      <c r="G1789" s="57"/>
      <c r="H1789" s="57"/>
      <c r="I1789" s="57"/>
      <c r="J1789" s="57"/>
      <c r="K1789" s="57"/>
      <c r="L1789" s="57"/>
      <c r="M1789" s="57"/>
      <c r="N1789" s="57"/>
      <c r="O1789" s="57"/>
      <c r="P1789" s="57"/>
      <c r="Q1789" s="57"/>
      <c r="R1789" s="57"/>
      <c r="S1789" s="57"/>
      <c r="T1789" s="57"/>
      <c r="U1789" s="77"/>
      <c r="V1789" s="24"/>
      <c r="Y1789" s="24"/>
      <c r="Z1789" s="24"/>
      <c r="AA1789" s="24"/>
      <c r="AB1789" s="24"/>
      <c r="AC1789" s="24"/>
    </row>
    <row r="1790" spans="1:29" s="169" customFormat="1">
      <c r="A1790" s="24"/>
      <c r="B1790" s="24"/>
      <c r="C1790" s="57"/>
      <c r="D1790" s="57"/>
      <c r="E1790" s="57"/>
      <c r="F1790" s="57"/>
      <c r="G1790" s="57"/>
      <c r="H1790" s="57"/>
      <c r="I1790" s="57"/>
      <c r="J1790" s="57"/>
      <c r="K1790" s="57"/>
      <c r="L1790" s="57"/>
      <c r="M1790" s="57"/>
      <c r="N1790" s="57"/>
      <c r="O1790" s="57"/>
      <c r="P1790" s="57"/>
      <c r="Q1790" s="57"/>
      <c r="R1790" s="57"/>
      <c r="S1790" s="57"/>
      <c r="T1790" s="57"/>
      <c r="U1790" s="77"/>
      <c r="V1790" s="24"/>
      <c r="Y1790" s="24"/>
      <c r="Z1790" s="24"/>
      <c r="AA1790" s="24"/>
      <c r="AB1790" s="24"/>
      <c r="AC1790" s="24"/>
    </row>
    <row r="1791" spans="1:29" s="169" customFormat="1">
      <c r="A1791" s="24"/>
      <c r="B1791" s="24"/>
      <c r="C1791" s="57"/>
      <c r="D1791" s="57"/>
      <c r="E1791" s="57"/>
      <c r="F1791" s="57"/>
      <c r="G1791" s="57"/>
      <c r="H1791" s="57"/>
      <c r="I1791" s="57"/>
      <c r="J1791" s="57"/>
      <c r="K1791" s="57"/>
      <c r="L1791" s="57"/>
      <c r="M1791" s="57"/>
      <c r="N1791" s="57"/>
      <c r="O1791" s="57"/>
      <c r="P1791" s="57"/>
      <c r="Q1791" s="57"/>
      <c r="R1791" s="57"/>
      <c r="S1791" s="57"/>
      <c r="T1791" s="57"/>
      <c r="U1791" s="77"/>
      <c r="V1791" s="24"/>
      <c r="Y1791" s="24"/>
      <c r="Z1791" s="24"/>
      <c r="AA1791" s="24"/>
      <c r="AB1791" s="24"/>
      <c r="AC1791" s="24"/>
    </row>
    <row r="1792" spans="1:29" s="169" customFormat="1">
      <c r="A1792" s="24"/>
      <c r="B1792" s="24"/>
      <c r="C1792" s="57"/>
      <c r="D1792" s="57"/>
      <c r="E1792" s="57"/>
      <c r="F1792" s="57"/>
      <c r="G1792" s="57"/>
      <c r="H1792" s="57"/>
      <c r="I1792" s="57"/>
      <c r="J1792" s="57"/>
      <c r="K1792" s="57"/>
      <c r="L1792" s="57"/>
      <c r="M1792" s="57"/>
      <c r="N1792" s="57"/>
      <c r="O1792" s="57"/>
      <c r="P1792" s="57"/>
      <c r="Q1792" s="57"/>
      <c r="R1792" s="57"/>
      <c r="S1792" s="57"/>
      <c r="T1792" s="57"/>
      <c r="U1792" s="77"/>
      <c r="V1792" s="24"/>
      <c r="Y1792" s="24"/>
      <c r="Z1792" s="24"/>
      <c r="AA1792" s="24"/>
      <c r="AB1792" s="24"/>
      <c r="AC1792" s="24"/>
    </row>
    <row r="1793" spans="1:29" s="169" customFormat="1">
      <c r="A1793" s="24"/>
      <c r="B1793" s="24"/>
      <c r="C1793" s="57"/>
      <c r="D1793" s="57"/>
      <c r="E1793" s="57"/>
      <c r="F1793" s="57"/>
      <c r="G1793" s="57"/>
      <c r="H1793" s="57"/>
      <c r="I1793" s="57"/>
      <c r="J1793" s="57"/>
      <c r="K1793" s="57"/>
      <c r="L1793" s="57"/>
      <c r="M1793" s="57"/>
      <c r="N1793" s="57"/>
      <c r="O1793" s="57"/>
      <c r="P1793" s="57"/>
      <c r="Q1793" s="57"/>
      <c r="R1793" s="57"/>
      <c r="S1793" s="57"/>
      <c r="T1793" s="57"/>
      <c r="U1793" s="77"/>
      <c r="V1793" s="24"/>
      <c r="Y1793" s="24"/>
      <c r="Z1793" s="24"/>
      <c r="AA1793" s="24"/>
      <c r="AB1793" s="24"/>
      <c r="AC1793" s="24"/>
    </row>
    <row r="1794" spans="1:29" s="169" customFormat="1">
      <c r="A1794" s="24"/>
      <c r="B1794" s="24"/>
      <c r="C1794" s="57"/>
      <c r="D1794" s="57"/>
      <c r="E1794" s="57"/>
      <c r="F1794" s="57"/>
      <c r="G1794" s="57"/>
      <c r="H1794" s="57"/>
      <c r="I1794" s="57"/>
      <c r="J1794" s="57"/>
      <c r="K1794" s="57"/>
      <c r="L1794" s="57"/>
      <c r="M1794" s="57"/>
      <c r="N1794" s="57"/>
      <c r="O1794" s="57"/>
      <c r="P1794" s="57"/>
      <c r="Q1794" s="57"/>
      <c r="R1794" s="57"/>
      <c r="S1794" s="57"/>
      <c r="T1794" s="57"/>
      <c r="U1794" s="77"/>
      <c r="V1794" s="24"/>
      <c r="Y1794" s="24"/>
      <c r="Z1794" s="24"/>
      <c r="AA1794" s="24"/>
      <c r="AB1794" s="24"/>
      <c r="AC1794" s="24"/>
    </row>
    <row r="1795" spans="1:29" s="169" customFormat="1">
      <c r="A1795" s="24"/>
      <c r="B1795" s="24"/>
      <c r="C1795" s="57"/>
      <c r="D1795" s="57"/>
      <c r="E1795" s="57"/>
      <c r="F1795" s="57"/>
      <c r="G1795" s="57"/>
      <c r="H1795" s="57"/>
      <c r="I1795" s="57"/>
      <c r="J1795" s="57"/>
      <c r="K1795" s="57"/>
      <c r="L1795" s="57"/>
      <c r="M1795" s="57"/>
      <c r="N1795" s="57"/>
      <c r="O1795" s="57"/>
      <c r="P1795" s="57"/>
      <c r="Q1795" s="57"/>
      <c r="R1795" s="57"/>
      <c r="S1795" s="57"/>
      <c r="T1795" s="57"/>
      <c r="U1795" s="77"/>
      <c r="V1795" s="24"/>
      <c r="Y1795" s="24"/>
      <c r="Z1795" s="24"/>
      <c r="AA1795" s="24"/>
      <c r="AB1795" s="24"/>
      <c r="AC1795" s="24"/>
    </row>
    <row r="1796" spans="1:29" s="169" customFormat="1">
      <c r="A1796" s="24"/>
      <c r="B1796" s="24"/>
      <c r="C1796" s="57"/>
      <c r="D1796" s="57"/>
      <c r="E1796" s="57"/>
      <c r="F1796" s="57"/>
      <c r="G1796" s="57"/>
      <c r="H1796" s="57"/>
      <c r="I1796" s="57"/>
      <c r="J1796" s="57"/>
      <c r="K1796" s="57"/>
      <c r="L1796" s="57"/>
      <c r="M1796" s="57"/>
      <c r="N1796" s="57"/>
      <c r="O1796" s="57"/>
      <c r="P1796" s="57"/>
      <c r="Q1796" s="57"/>
      <c r="R1796" s="57"/>
      <c r="S1796" s="57"/>
      <c r="T1796" s="57"/>
      <c r="U1796" s="77"/>
      <c r="V1796" s="24"/>
      <c r="Y1796" s="24"/>
      <c r="Z1796" s="24"/>
      <c r="AA1796" s="24"/>
      <c r="AB1796" s="24"/>
      <c r="AC1796" s="24"/>
    </row>
    <row r="1797" spans="1:29" s="169" customFormat="1">
      <c r="A1797" s="24"/>
      <c r="B1797" s="24"/>
      <c r="C1797" s="57"/>
      <c r="D1797" s="57"/>
      <c r="E1797" s="57"/>
      <c r="F1797" s="57"/>
      <c r="G1797" s="57"/>
      <c r="H1797" s="57"/>
      <c r="I1797" s="57"/>
      <c r="J1797" s="57"/>
      <c r="K1797" s="57"/>
      <c r="L1797" s="57"/>
      <c r="M1797" s="57"/>
      <c r="N1797" s="57"/>
      <c r="O1797" s="57"/>
      <c r="P1797" s="57"/>
      <c r="Q1797" s="57"/>
      <c r="R1797" s="57"/>
      <c r="S1797" s="57"/>
      <c r="T1797" s="57"/>
      <c r="U1797" s="77"/>
      <c r="V1797" s="24"/>
      <c r="Y1797" s="24"/>
      <c r="Z1797" s="24"/>
      <c r="AA1797" s="24"/>
      <c r="AB1797" s="24"/>
      <c r="AC1797" s="24"/>
    </row>
    <row r="1798" spans="1:29" s="169" customFormat="1">
      <c r="A1798" s="24"/>
      <c r="B1798" s="24"/>
      <c r="C1798" s="57"/>
      <c r="D1798" s="57"/>
      <c r="E1798" s="57"/>
      <c r="F1798" s="57"/>
      <c r="G1798" s="57"/>
      <c r="H1798" s="57"/>
      <c r="I1798" s="57"/>
      <c r="J1798" s="57"/>
      <c r="K1798" s="57"/>
      <c r="L1798" s="57"/>
      <c r="M1798" s="57"/>
      <c r="N1798" s="57"/>
      <c r="O1798" s="57"/>
      <c r="P1798" s="57"/>
      <c r="Q1798" s="57"/>
      <c r="R1798" s="57"/>
      <c r="S1798" s="57"/>
      <c r="T1798" s="57"/>
      <c r="U1798" s="77"/>
      <c r="V1798" s="24"/>
      <c r="Y1798" s="24"/>
      <c r="Z1798" s="24"/>
      <c r="AA1798" s="24"/>
      <c r="AB1798" s="24"/>
      <c r="AC1798" s="24"/>
    </row>
    <row r="1799" spans="1:29" s="169" customFormat="1">
      <c r="A1799" s="24"/>
      <c r="B1799" s="24"/>
      <c r="C1799" s="57"/>
      <c r="D1799" s="57"/>
      <c r="E1799" s="57"/>
      <c r="F1799" s="57"/>
      <c r="G1799" s="57"/>
      <c r="H1799" s="57"/>
      <c r="I1799" s="57"/>
      <c r="J1799" s="57"/>
      <c r="K1799" s="57"/>
      <c r="L1799" s="57"/>
      <c r="M1799" s="57"/>
      <c r="N1799" s="57"/>
      <c r="O1799" s="57"/>
      <c r="P1799" s="57"/>
      <c r="Q1799" s="57"/>
      <c r="R1799" s="57"/>
      <c r="S1799" s="57"/>
      <c r="T1799" s="57"/>
      <c r="U1799" s="77"/>
      <c r="V1799" s="24"/>
      <c r="Y1799" s="24"/>
      <c r="Z1799" s="24"/>
      <c r="AA1799" s="24"/>
      <c r="AB1799" s="24"/>
      <c r="AC1799" s="24"/>
    </row>
    <row r="1800" spans="1:29" s="169" customFormat="1">
      <c r="A1800" s="24"/>
      <c r="B1800" s="24"/>
      <c r="C1800" s="57"/>
      <c r="D1800" s="57"/>
      <c r="E1800" s="57"/>
      <c r="F1800" s="57"/>
      <c r="G1800" s="57"/>
      <c r="H1800" s="57"/>
      <c r="I1800" s="57"/>
      <c r="J1800" s="57"/>
      <c r="K1800" s="57"/>
      <c r="L1800" s="57"/>
      <c r="M1800" s="57"/>
      <c r="N1800" s="57"/>
      <c r="O1800" s="57"/>
      <c r="P1800" s="57"/>
      <c r="Q1800" s="57"/>
      <c r="R1800" s="57"/>
      <c r="S1800" s="57"/>
      <c r="T1800" s="57"/>
      <c r="U1800" s="77"/>
      <c r="V1800" s="24"/>
      <c r="Y1800" s="24"/>
      <c r="Z1800" s="24"/>
      <c r="AA1800" s="24"/>
      <c r="AB1800" s="24"/>
      <c r="AC1800" s="24"/>
    </row>
    <row r="1801" spans="1:29" s="169" customFormat="1">
      <c r="A1801" s="24"/>
      <c r="B1801" s="24"/>
      <c r="C1801" s="57"/>
      <c r="D1801" s="57"/>
      <c r="E1801" s="57"/>
      <c r="F1801" s="57"/>
      <c r="G1801" s="57"/>
      <c r="H1801" s="57"/>
      <c r="I1801" s="57"/>
      <c r="J1801" s="57"/>
      <c r="K1801" s="57"/>
      <c r="L1801" s="57"/>
      <c r="M1801" s="57"/>
      <c r="N1801" s="57"/>
      <c r="O1801" s="57"/>
      <c r="P1801" s="57"/>
      <c r="Q1801" s="57"/>
      <c r="R1801" s="57"/>
      <c r="S1801" s="57"/>
      <c r="T1801" s="57"/>
      <c r="U1801" s="77"/>
      <c r="V1801" s="24"/>
      <c r="Y1801" s="24"/>
      <c r="Z1801" s="24"/>
      <c r="AA1801" s="24"/>
      <c r="AB1801" s="24"/>
      <c r="AC1801" s="24"/>
    </row>
    <row r="1802" spans="1:29" s="169" customFormat="1">
      <c r="A1802" s="24"/>
      <c r="B1802" s="24"/>
      <c r="C1802" s="57"/>
      <c r="D1802" s="57"/>
      <c r="E1802" s="57"/>
      <c r="F1802" s="57"/>
      <c r="G1802" s="57"/>
      <c r="H1802" s="57"/>
      <c r="I1802" s="57"/>
      <c r="J1802" s="57"/>
      <c r="K1802" s="57"/>
      <c r="L1802" s="57"/>
      <c r="M1802" s="57"/>
      <c r="N1802" s="57"/>
      <c r="O1802" s="57"/>
      <c r="P1802" s="57"/>
      <c r="Q1802" s="57"/>
      <c r="R1802" s="57"/>
      <c r="S1802" s="57"/>
      <c r="T1802" s="57"/>
      <c r="U1802" s="77"/>
      <c r="V1802" s="24"/>
      <c r="Y1802" s="24"/>
      <c r="Z1802" s="24"/>
      <c r="AA1802" s="24"/>
      <c r="AB1802" s="24"/>
      <c r="AC1802" s="24"/>
    </row>
    <row r="1803" spans="1:29" s="169" customFormat="1">
      <c r="A1803" s="24"/>
      <c r="B1803" s="24"/>
      <c r="C1803" s="57"/>
      <c r="D1803" s="57"/>
      <c r="E1803" s="57"/>
      <c r="F1803" s="57"/>
      <c r="G1803" s="57"/>
      <c r="H1803" s="57"/>
      <c r="I1803" s="57"/>
      <c r="J1803" s="57"/>
      <c r="K1803" s="57"/>
      <c r="L1803" s="57"/>
      <c r="M1803" s="57"/>
      <c r="N1803" s="57"/>
      <c r="O1803" s="57"/>
      <c r="P1803" s="57"/>
      <c r="Q1803" s="57"/>
      <c r="R1803" s="57"/>
      <c r="S1803" s="57"/>
      <c r="T1803" s="57"/>
      <c r="U1803" s="77"/>
      <c r="V1803" s="24"/>
      <c r="Y1803" s="24"/>
      <c r="Z1803" s="24"/>
      <c r="AA1803" s="24"/>
      <c r="AB1803" s="24"/>
      <c r="AC1803" s="24"/>
    </row>
    <row r="1804" spans="1:29" s="169" customFormat="1">
      <c r="A1804" s="24"/>
      <c r="B1804" s="24"/>
      <c r="C1804" s="57"/>
      <c r="D1804" s="57"/>
      <c r="E1804" s="57"/>
      <c r="F1804" s="57"/>
      <c r="G1804" s="57"/>
      <c r="H1804" s="57"/>
      <c r="I1804" s="57"/>
      <c r="J1804" s="57"/>
      <c r="K1804" s="57"/>
      <c r="L1804" s="57"/>
      <c r="M1804" s="57"/>
      <c r="N1804" s="57"/>
      <c r="O1804" s="57"/>
      <c r="P1804" s="57"/>
      <c r="Q1804" s="57"/>
      <c r="R1804" s="57"/>
      <c r="S1804" s="57"/>
      <c r="T1804" s="57"/>
      <c r="U1804" s="77"/>
      <c r="V1804" s="24"/>
      <c r="Y1804" s="24"/>
      <c r="Z1804" s="24"/>
      <c r="AA1804" s="24"/>
      <c r="AB1804" s="24"/>
      <c r="AC1804" s="24"/>
    </row>
    <row r="1805" spans="1:29" s="169" customFormat="1">
      <c r="A1805" s="24"/>
      <c r="B1805" s="24"/>
      <c r="C1805" s="57"/>
      <c r="D1805" s="57"/>
      <c r="E1805" s="57"/>
      <c r="F1805" s="57"/>
      <c r="G1805" s="57"/>
      <c r="H1805" s="57"/>
      <c r="I1805" s="57"/>
      <c r="J1805" s="57"/>
      <c r="K1805" s="57"/>
      <c r="L1805" s="57"/>
      <c r="M1805" s="57"/>
      <c r="N1805" s="57"/>
      <c r="O1805" s="57"/>
      <c r="P1805" s="57"/>
      <c r="Q1805" s="57"/>
      <c r="R1805" s="57"/>
      <c r="S1805" s="57"/>
      <c r="T1805" s="57"/>
      <c r="U1805" s="77"/>
      <c r="V1805" s="24"/>
      <c r="Y1805" s="24"/>
      <c r="Z1805" s="24"/>
      <c r="AA1805" s="24"/>
      <c r="AB1805" s="24"/>
      <c r="AC1805" s="24"/>
    </row>
    <row r="1806" spans="1:29" s="169" customFormat="1">
      <c r="A1806" s="24"/>
      <c r="B1806" s="24"/>
      <c r="C1806" s="57"/>
      <c r="D1806" s="57"/>
      <c r="E1806" s="57"/>
      <c r="F1806" s="57"/>
      <c r="G1806" s="57"/>
      <c r="H1806" s="57"/>
      <c r="I1806" s="57"/>
      <c r="J1806" s="57"/>
      <c r="K1806" s="57"/>
      <c r="L1806" s="57"/>
      <c r="M1806" s="57"/>
      <c r="N1806" s="57"/>
      <c r="O1806" s="57"/>
      <c r="P1806" s="57"/>
      <c r="Q1806" s="57"/>
      <c r="R1806" s="57"/>
      <c r="S1806" s="57"/>
      <c r="T1806" s="57"/>
      <c r="U1806" s="77"/>
      <c r="V1806" s="24"/>
      <c r="Y1806" s="24"/>
      <c r="Z1806" s="24"/>
      <c r="AA1806" s="24"/>
      <c r="AB1806" s="24"/>
      <c r="AC1806" s="24"/>
    </row>
    <row r="1807" spans="1:29" s="169" customFormat="1">
      <c r="A1807" s="24"/>
      <c r="B1807" s="24"/>
      <c r="C1807" s="57"/>
      <c r="D1807" s="57"/>
      <c r="E1807" s="57"/>
      <c r="F1807" s="57"/>
      <c r="G1807" s="57"/>
      <c r="H1807" s="57"/>
      <c r="I1807" s="57"/>
      <c r="J1807" s="57"/>
      <c r="K1807" s="57"/>
      <c r="L1807" s="57"/>
      <c r="M1807" s="57"/>
      <c r="N1807" s="57"/>
      <c r="O1807" s="57"/>
      <c r="P1807" s="57"/>
      <c r="Q1807" s="57"/>
      <c r="R1807" s="57"/>
      <c r="S1807" s="57"/>
      <c r="T1807" s="57"/>
      <c r="U1807" s="77"/>
      <c r="V1807" s="24"/>
      <c r="Y1807" s="24"/>
      <c r="Z1807" s="24"/>
      <c r="AA1807" s="24"/>
      <c r="AB1807" s="24"/>
      <c r="AC1807" s="24"/>
    </row>
    <row r="1808" spans="1:29" s="169" customFormat="1">
      <c r="A1808" s="24"/>
      <c r="B1808" s="24"/>
      <c r="C1808" s="57"/>
      <c r="D1808" s="57"/>
      <c r="E1808" s="57"/>
      <c r="F1808" s="57"/>
      <c r="G1808" s="57"/>
      <c r="H1808" s="57"/>
      <c r="I1808" s="57"/>
      <c r="J1808" s="57"/>
      <c r="K1808" s="57"/>
      <c r="L1808" s="57"/>
      <c r="M1808" s="57"/>
      <c r="N1808" s="57"/>
      <c r="O1808" s="57"/>
      <c r="P1808" s="57"/>
      <c r="Q1808" s="57"/>
      <c r="R1808" s="57"/>
      <c r="S1808" s="57"/>
      <c r="T1808" s="57"/>
      <c r="U1808" s="77"/>
      <c r="V1808" s="24"/>
      <c r="Y1808" s="24"/>
      <c r="Z1808" s="24"/>
      <c r="AA1808" s="24"/>
      <c r="AB1808" s="24"/>
      <c r="AC1808" s="24"/>
    </row>
    <row r="1809" spans="1:29" s="169" customFormat="1">
      <c r="A1809" s="24"/>
      <c r="B1809" s="24"/>
      <c r="C1809" s="57"/>
      <c r="D1809" s="57"/>
      <c r="E1809" s="57"/>
      <c r="F1809" s="57"/>
      <c r="G1809" s="57"/>
      <c r="H1809" s="57"/>
      <c r="I1809" s="57"/>
      <c r="J1809" s="57"/>
      <c r="K1809" s="57"/>
      <c r="L1809" s="57"/>
      <c r="M1809" s="57"/>
      <c r="N1809" s="57"/>
      <c r="O1809" s="57"/>
      <c r="P1809" s="57"/>
      <c r="Q1809" s="57"/>
      <c r="R1809" s="57"/>
      <c r="S1809" s="57"/>
      <c r="T1809" s="57"/>
      <c r="U1809" s="77"/>
      <c r="V1809" s="24"/>
      <c r="Y1809" s="24"/>
      <c r="Z1809" s="24"/>
      <c r="AA1809" s="24"/>
      <c r="AB1809" s="24"/>
      <c r="AC1809" s="24"/>
    </row>
    <row r="1810" spans="1:29" s="169" customFormat="1">
      <c r="A1810" s="24"/>
      <c r="B1810" s="24"/>
      <c r="C1810" s="57"/>
      <c r="D1810" s="57"/>
      <c r="E1810" s="57"/>
      <c r="F1810" s="57"/>
      <c r="G1810" s="57"/>
      <c r="H1810" s="57"/>
      <c r="I1810" s="57"/>
      <c r="J1810" s="57"/>
      <c r="K1810" s="57"/>
      <c r="L1810" s="57"/>
      <c r="M1810" s="57"/>
      <c r="N1810" s="57"/>
      <c r="O1810" s="57"/>
      <c r="P1810" s="57"/>
      <c r="Q1810" s="57"/>
      <c r="R1810" s="57"/>
      <c r="S1810" s="57"/>
      <c r="T1810" s="57"/>
      <c r="U1810" s="77"/>
      <c r="V1810" s="24"/>
      <c r="Y1810" s="24"/>
      <c r="Z1810" s="24"/>
      <c r="AA1810" s="24"/>
      <c r="AB1810" s="24"/>
      <c r="AC1810" s="24"/>
    </row>
    <row r="1811" spans="1:29" s="169" customFormat="1">
      <c r="A1811" s="24"/>
      <c r="B1811" s="24"/>
      <c r="C1811" s="57"/>
      <c r="D1811" s="57"/>
      <c r="E1811" s="57"/>
      <c r="F1811" s="57"/>
      <c r="G1811" s="57"/>
      <c r="H1811" s="57"/>
      <c r="I1811" s="57"/>
      <c r="J1811" s="57"/>
      <c r="K1811" s="57"/>
      <c r="L1811" s="57"/>
      <c r="M1811" s="57"/>
      <c r="N1811" s="57"/>
      <c r="O1811" s="57"/>
      <c r="P1811" s="57"/>
      <c r="Q1811" s="57"/>
      <c r="R1811" s="57"/>
      <c r="S1811" s="57"/>
      <c r="T1811" s="57"/>
      <c r="U1811" s="77"/>
      <c r="V1811" s="24"/>
      <c r="Y1811" s="24"/>
      <c r="Z1811" s="24"/>
      <c r="AA1811" s="24"/>
      <c r="AB1811" s="24"/>
      <c r="AC1811" s="24"/>
    </row>
    <row r="1812" spans="1:29" s="169" customFormat="1">
      <c r="A1812" s="24"/>
      <c r="B1812" s="24"/>
      <c r="C1812" s="57"/>
      <c r="D1812" s="57"/>
      <c r="E1812" s="57"/>
      <c r="F1812" s="57"/>
      <c r="G1812" s="57"/>
      <c r="H1812" s="57"/>
      <c r="I1812" s="57"/>
      <c r="J1812" s="57"/>
      <c r="K1812" s="57"/>
      <c r="L1812" s="57"/>
      <c r="M1812" s="57"/>
      <c r="N1812" s="57"/>
      <c r="O1812" s="57"/>
      <c r="P1812" s="57"/>
      <c r="Q1812" s="57"/>
      <c r="R1812" s="57"/>
      <c r="S1812" s="57"/>
      <c r="T1812" s="57"/>
      <c r="U1812" s="77"/>
      <c r="V1812" s="24"/>
      <c r="Y1812" s="24"/>
      <c r="Z1812" s="24"/>
      <c r="AA1812" s="24"/>
      <c r="AB1812" s="24"/>
      <c r="AC1812" s="24"/>
    </row>
    <row r="1813" spans="1:29" s="169" customFormat="1">
      <c r="A1813" s="24"/>
      <c r="B1813" s="24"/>
      <c r="C1813" s="57"/>
      <c r="D1813" s="57"/>
      <c r="E1813" s="57"/>
      <c r="F1813" s="57"/>
      <c r="G1813" s="57"/>
      <c r="H1813" s="57"/>
      <c r="I1813" s="57"/>
      <c r="J1813" s="57"/>
      <c r="K1813" s="57"/>
      <c r="L1813" s="57"/>
      <c r="M1813" s="57"/>
      <c r="N1813" s="57"/>
      <c r="O1813" s="57"/>
      <c r="P1813" s="57"/>
      <c r="Q1813" s="57"/>
      <c r="R1813" s="57"/>
      <c r="S1813" s="57"/>
      <c r="T1813" s="57"/>
      <c r="U1813" s="77"/>
      <c r="V1813" s="24"/>
      <c r="Y1813" s="24"/>
      <c r="Z1813" s="24"/>
      <c r="AA1813" s="24"/>
      <c r="AB1813" s="24"/>
      <c r="AC1813" s="24"/>
    </row>
    <row r="1814" spans="1:29" s="169" customFormat="1">
      <c r="A1814" s="24"/>
      <c r="B1814" s="24"/>
      <c r="C1814" s="57"/>
      <c r="D1814" s="57"/>
      <c r="E1814" s="57"/>
      <c r="F1814" s="57"/>
      <c r="G1814" s="57"/>
      <c r="H1814" s="57"/>
      <c r="I1814" s="57"/>
      <c r="J1814" s="57"/>
      <c r="K1814" s="57"/>
      <c r="L1814" s="57"/>
      <c r="M1814" s="57"/>
      <c r="N1814" s="57"/>
      <c r="O1814" s="57"/>
      <c r="P1814" s="57"/>
      <c r="Q1814" s="57"/>
      <c r="R1814" s="57"/>
      <c r="S1814" s="57"/>
      <c r="T1814" s="57"/>
      <c r="U1814" s="77"/>
      <c r="V1814" s="24"/>
      <c r="Y1814" s="24"/>
      <c r="Z1814" s="24"/>
      <c r="AA1814" s="24"/>
      <c r="AB1814" s="24"/>
      <c r="AC1814" s="24"/>
    </row>
    <row r="1815" spans="1:29" s="169" customFormat="1">
      <c r="A1815" s="24"/>
      <c r="B1815" s="24"/>
      <c r="C1815" s="57"/>
      <c r="D1815" s="57"/>
      <c r="E1815" s="57"/>
      <c r="F1815" s="57"/>
      <c r="G1815" s="57"/>
      <c r="H1815" s="57"/>
      <c r="I1815" s="57"/>
      <c r="J1815" s="57"/>
      <c r="K1815" s="57"/>
      <c r="L1815" s="57"/>
      <c r="M1815" s="57"/>
      <c r="N1815" s="57"/>
      <c r="O1815" s="57"/>
      <c r="P1815" s="57"/>
      <c r="Q1815" s="57"/>
      <c r="R1815" s="57"/>
      <c r="S1815" s="57"/>
      <c r="T1815" s="57"/>
      <c r="U1815" s="77"/>
      <c r="V1815" s="24"/>
      <c r="Y1815" s="24"/>
      <c r="Z1815" s="24"/>
      <c r="AA1815" s="24"/>
      <c r="AB1815" s="24"/>
      <c r="AC1815" s="24"/>
    </row>
    <row r="1816" spans="1:29" s="169" customFormat="1">
      <c r="A1816" s="24"/>
      <c r="B1816" s="24"/>
      <c r="C1816" s="57"/>
      <c r="D1816" s="57"/>
      <c r="E1816" s="57"/>
      <c r="F1816" s="57"/>
      <c r="G1816" s="57"/>
      <c r="H1816" s="57"/>
      <c r="I1816" s="57"/>
      <c r="J1816" s="57"/>
      <c r="K1816" s="57"/>
      <c r="L1816" s="57"/>
      <c r="M1816" s="57"/>
      <c r="N1816" s="57"/>
      <c r="O1816" s="57"/>
      <c r="P1816" s="57"/>
      <c r="Q1816" s="57"/>
      <c r="R1816" s="57"/>
      <c r="S1816" s="57"/>
      <c r="T1816" s="57"/>
      <c r="U1816" s="77"/>
      <c r="V1816" s="24"/>
      <c r="Y1816" s="24"/>
      <c r="Z1816" s="24"/>
      <c r="AA1816" s="24"/>
      <c r="AB1816" s="24"/>
      <c r="AC1816" s="24"/>
    </row>
    <row r="1817" spans="1:29" s="169" customFormat="1">
      <c r="A1817" s="24"/>
      <c r="B1817" s="24"/>
      <c r="C1817" s="57"/>
      <c r="D1817" s="57"/>
      <c r="E1817" s="57"/>
      <c r="F1817" s="57"/>
      <c r="G1817" s="57"/>
      <c r="H1817" s="57"/>
      <c r="I1817" s="57"/>
      <c r="J1817" s="57"/>
      <c r="K1817" s="57"/>
      <c r="L1817" s="57"/>
      <c r="M1817" s="57"/>
      <c r="N1817" s="57"/>
      <c r="O1817" s="57"/>
      <c r="P1817" s="57"/>
      <c r="Q1817" s="57"/>
      <c r="R1817" s="57"/>
      <c r="S1817" s="57"/>
      <c r="T1817" s="57"/>
      <c r="U1817" s="77"/>
      <c r="V1817" s="24"/>
      <c r="Y1817" s="24"/>
      <c r="Z1817" s="24"/>
      <c r="AA1817" s="24"/>
      <c r="AB1817" s="24"/>
      <c r="AC1817" s="24"/>
    </row>
    <row r="1818" spans="1:29" s="169" customFormat="1">
      <c r="A1818" s="24"/>
      <c r="B1818" s="24"/>
      <c r="C1818" s="57"/>
      <c r="D1818" s="57"/>
      <c r="E1818" s="57"/>
      <c r="F1818" s="57"/>
      <c r="G1818" s="57"/>
      <c r="H1818" s="57"/>
      <c r="I1818" s="57"/>
      <c r="J1818" s="57"/>
      <c r="K1818" s="57"/>
      <c r="L1818" s="57"/>
      <c r="M1818" s="57"/>
      <c r="N1818" s="57"/>
      <c r="O1818" s="57"/>
      <c r="P1818" s="57"/>
      <c r="Q1818" s="57"/>
      <c r="R1818" s="57"/>
      <c r="S1818" s="57"/>
      <c r="T1818" s="57"/>
      <c r="U1818" s="77"/>
      <c r="V1818" s="24"/>
      <c r="Y1818" s="24"/>
      <c r="Z1818" s="24"/>
      <c r="AA1818" s="24"/>
      <c r="AB1818" s="24"/>
      <c r="AC1818" s="24"/>
    </row>
    <row r="1819" spans="1:29" s="169" customFormat="1">
      <c r="A1819" s="24"/>
      <c r="B1819" s="24"/>
      <c r="C1819" s="57"/>
      <c r="D1819" s="57"/>
      <c r="E1819" s="57"/>
      <c r="F1819" s="57"/>
      <c r="G1819" s="57"/>
      <c r="H1819" s="57"/>
      <c r="I1819" s="57"/>
      <c r="J1819" s="57"/>
      <c r="K1819" s="57"/>
      <c r="L1819" s="57"/>
      <c r="M1819" s="57"/>
      <c r="N1819" s="57"/>
      <c r="O1819" s="57"/>
      <c r="P1819" s="57"/>
      <c r="Q1819" s="57"/>
      <c r="R1819" s="57"/>
      <c r="S1819" s="57"/>
      <c r="T1819" s="57"/>
      <c r="U1819" s="77"/>
      <c r="V1819" s="24"/>
      <c r="Y1819" s="24"/>
      <c r="Z1819" s="24"/>
      <c r="AA1819" s="24"/>
      <c r="AB1819" s="24"/>
      <c r="AC1819" s="24"/>
    </row>
    <row r="1820" spans="1:29" s="169" customFormat="1">
      <c r="A1820" s="24"/>
      <c r="B1820" s="24"/>
      <c r="C1820" s="57"/>
      <c r="D1820" s="57"/>
      <c r="E1820" s="57"/>
      <c r="F1820" s="57"/>
      <c r="G1820" s="57"/>
      <c r="H1820" s="57"/>
      <c r="I1820" s="57"/>
      <c r="J1820" s="57"/>
      <c r="K1820" s="57"/>
      <c r="L1820" s="57"/>
      <c r="M1820" s="57"/>
      <c r="N1820" s="57"/>
      <c r="O1820" s="57"/>
      <c r="P1820" s="57"/>
      <c r="Q1820" s="57"/>
      <c r="R1820" s="57"/>
      <c r="S1820" s="57"/>
      <c r="T1820" s="57"/>
      <c r="U1820" s="77"/>
      <c r="V1820" s="24"/>
      <c r="Y1820" s="24"/>
      <c r="Z1820" s="24"/>
      <c r="AA1820" s="24"/>
      <c r="AB1820" s="24"/>
      <c r="AC1820" s="24"/>
    </row>
    <row r="1821" spans="1:29" s="169" customFormat="1">
      <c r="A1821" s="24"/>
      <c r="B1821" s="24"/>
      <c r="C1821" s="57"/>
      <c r="D1821" s="57"/>
      <c r="E1821" s="57"/>
      <c r="F1821" s="57"/>
      <c r="G1821" s="57"/>
      <c r="H1821" s="57"/>
      <c r="I1821" s="57"/>
      <c r="J1821" s="57"/>
      <c r="K1821" s="57"/>
      <c r="L1821" s="57"/>
      <c r="M1821" s="57"/>
      <c r="N1821" s="57"/>
      <c r="O1821" s="57"/>
      <c r="P1821" s="57"/>
      <c r="Q1821" s="57"/>
      <c r="R1821" s="57"/>
      <c r="S1821" s="57"/>
      <c r="T1821" s="57"/>
      <c r="U1821" s="77"/>
      <c r="V1821" s="24"/>
      <c r="Y1821" s="24"/>
      <c r="Z1821" s="24"/>
      <c r="AA1821" s="24"/>
      <c r="AB1821" s="24"/>
      <c r="AC1821" s="24"/>
    </row>
    <row r="1822" spans="1:29" s="169" customFormat="1">
      <c r="A1822" s="24"/>
      <c r="B1822" s="24"/>
      <c r="C1822" s="57"/>
      <c r="D1822" s="57"/>
      <c r="E1822" s="57"/>
      <c r="F1822" s="57"/>
      <c r="G1822" s="57"/>
      <c r="H1822" s="57"/>
      <c r="I1822" s="57"/>
      <c r="J1822" s="57"/>
      <c r="K1822" s="57"/>
      <c r="L1822" s="57"/>
      <c r="M1822" s="57"/>
      <c r="N1822" s="57"/>
      <c r="O1822" s="57"/>
      <c r="P1822" s="57"/>
      <c r="Q1822" s="57"/>
      <c r="R1822" s="57"/>
      <c r="S1822" s="57"/>
      <c r="T1822" s="57"/>
      <c r="U1822" s="77"/>
      <c r="V1822" s="24"/>
      <c r="Y1822" s="24"/>
      <c r="Z1822" s="24"/>
      <c r="AA1822" s="24"/>
      <c r="AB1822" s="24"/>
      <c r="AC1822" s="24"/>
    </row>
    <row r="1823" spans="1:29" s="169" customFormat="1">
      <c r="A1823" s="24"/>
      <c r="B1823" s="24"/>
      <c r="C1823" s="57"/>
      <c r="D1823" s="57"/>
      <c r="E1823" s="57"/>
      <c r="F1823" s="57"/>
      <c r="G1823" s="57"/>
      <c r="H1823" s="57"/>
      <c r="I1823" s="57"/>
      <c r="J1823" s="57"/>
      <c r="K1823" s="57"/>
      <c r="L1823" s="57"/>
      <c r="M1823" s="57"/>
      <c r="N1823" s="57"/>
      <c r="O1823" s="57"/>
      <c r="P1823" s="57"/>
      <c r="Q1823" s="57"/>
      <c r="R1823" s="57"/>
      <c r="S1823" s="57"/>
      <c r="T1823" s="57"/>
      <c r="U1823" s="77"/>
      <c r="V1823" s="24"/>
      <c r="Y1823" s="24"/>
      <c r="Z1823" s="24"/>
      <c r="AA1823" s="24"/>
      <c r="AB1823" s="24"/>
      <c r="AC1823" s="24"/>
    </row>
    <row r="1824" spans="1:29" s="169" customFormat="1">
      <c r="A1824" s="24"/>
      <c r="B1824" s="24"/>
      <c r="C1824" s="57"/>
      <c r="D1824" s="57"/>
      <c r="E1824" s="57"/>
      <c r="F1824" s="57"/>
      <c r="G1824" s="57"/>
      <c r="H1824" s="57"/>
      <c r="I1824" s="57"/>
      <c r="J1824" s="57"/>
      <c r="K1824" s="57"/>
      <c r="L1824" s="57"/>
      <c r="M1824" s="57"/>
      <c r="N1824" s="57"/>
      <c r="O1824" s="57"/>
      <c r="P1824" s="57"/>
      <c r="Q1824" s="57"/>
      <c r="R1824" s="57"/>
      <c r="S1824" s="57"/>
      <c r="T1824" s="57"/>
      <c r="U1824" s="77"/>
      <c r="V1824" s="24"/>
      <c r="Y1824" s="24"/>
      <c r="Z1824" s="24"/>
      <c r="AA1824" s="24"/>
      <c r="AB1824" s="24"/>
      <c r="AC1824" s="24"/>
    </row>
    <row r="1825" spans="1:29" s="169" customFormat="1">
      <c r="A1825" s="24"/>
      <c r="B1825" s="24"/>
      <c r="C1825" s="57"/>
      <c r="D1825" s="57"/>
      <c r="E1825" s="57"/>
      <c r="F1825" s="57"/>
      <c r="G1825" s="57"/>
      <c r="H1825" s="57"/>
      <c r="I1825" s="57"/>
      <c r="J1825" s="57"/>
      <c r="K1825" s="57"/>
      <c r="L1825" s="57"/>
      <c r="M1825" s="57"/>
      <c r="N1825" s="57"/>
      <c r="O1825" s="57"/>
      <c r="P1825" s="57"/>
      <c r="Q1825" s="57"/>
      <c r="R1825" s="57"/>
      <c r="S1825" s="57"/>
      <c r="T1825" s="57"/>
      <c r="U1825" s="77"/>
      <c r="V1825" s="24"/>
      <c r="Y1825" s="24"/>
      <c r="Z1825" s="24"/>
      <c r="AA1825" s="24"/>
      <c r="AB1825" s="24"/>
      <c r="AC1825" s="24"/>
    </row>
    <row r="1826" spans="1:29" s="169" customFormat="1">
      <c r="A1826" s="24"/>
      <c r="B1826" s="24"/>
      <c r="C1826" s="57"/>
      <c r="D1826" s="57"/>
      <c r="E1826" s="57"/>
      <c r="F1826" s="57"/>
      <c r="G1826" s="57"/>
      <c r="H1826" s="57"/>
      <c r="I1826" s="57"/>
      <c r="J1826" s="57"/>
      <c r="K1826" s="57"/>
      <c r="L1826" s="57"/>
      <c r="M1826" s="57"/>
      <c r="N1826" s="57"/>
      <c r="O1826" s="57"/>
      <c r="P1826" s="57"/>
      <c r="Q1826" s="57"/>
      <c r="R1826" s="57"/>
      <c r="S1826" s="57"/>
      <c r="T1826" s="57"/>
      <c r="U1826" s="77"/>
      <c r="V1826" s="24"/>
      <c r="Y1826" s="24"/>
      <c r="Z1826" s="24"/>
      <c r="AA1826" s="24"/>
      <c r="AB1826" s="24"/>
      <c r="AC1826" s="24"/>
    </row>
    <row r="1827" spans="1:29" s="169" customFormat="1">
      <c r="A1827" s="24"/>
      <c r="B1827" s="24"/>
      <c r="C1827" s="57"/>
      <c r="D1827" s="57"/>
      <c r="E1827" s="57"/>
      <c r="F1827" s="57"/>
      <c r="G1827" s="57"/>
      <c r="H1827" s="57"/>
      <c r="I1827" s="57"/>
      <c r="J1827" s="57"/>
      <c r="K1827" s="57"/>
      <c r="L1827" s="57"/>
      <c r="M1827" s="57"/>
      <c r="N1827" s="57"/>
      <c r="O1827" s="57"/>
      <c r="P1827" s="57"/>
      <c r="Q1827" s="57"/>
      <c r="R1827" s="57"/>
      <c r="S1827" s="57"/>
      <c r="T1827" s="57"/>
      <c r="U1827" s="77"/>
      <c r="V1827" s="24"/>
      <c r="Y1827" s="24"/>
      <c r="Z1827" s="24"/>
      <c r="AA1827" s="24"/>
      <c r="AB1827" s="24"/>
      <c r="AC1827" s="24"/>
    </row>
    <row r="1828" spans="1:29" s="169" customFormat="1">
      <c r="A1828" s="24"/>
      <c r="B1828" s="24"/>
      <c r="C1828" s="57"/>
      <c r="D1828" s="57"/>
      <c r="E1828" s="57"/>
      <c r="F1828" s="57"/>
      <c r="G1828" s="57"/>
      <c r="H1828" s="57"/>
      <c r="I1828" s="57"/>
      <c r="J1828" s="57"/>
      <c r="K1828" s="57"/>
      <c r="L1828" s="57"/>
      <c r="M1828" s="57"/>
      <c r="N1828" s="57"/>
      <c r="O1828" s="57"/>
      <c r="P1828" s="57"/>
      <c r="Q1828" s="57"/>
      <c r="R1828" s="57"/>
      <c r="S1828" s="57"/>
      <c r="T1828" s="57"/>
      <c r="U1828" s="77"/>
      <c r="V1828" s="24"/>
      <c r="Y1828" s="24"/>
      <c r="Z1828" s="24"/>
      <c r="AA1828" s="24"/>
      <c r="AB1828" s="24"/>
      <c r="AC1828" s="24"/>
    </row>
    <row r="1829" spans="1:29" s="169" customFormat="1">
      <c r="A1829" s="24"/>
      <c r="B1829" s="24"/>
      <c r="C1829" s="57"/>
      <c r="D1829" s="57"/>
      <c r="E1829" s="57"/>
      <c r="F1829" s="57"/>
      <c r="G1829" s="57"/>
      <c r="H1829" s="57"/>
      <c r="I1829" s="57"/>
      <c r="J1829" s="57"/>
      <c r="K1829" s="57"/>
      <c r="L1829" s="57"/>
      <c r="M1829" s="57"/>
      <c r="N1829" s="57"/>
      <c r="O1829" s="57"/>
      <c r="P1829" s="57"/>
      <c r="Q1829" s="57"/>
      <c r="R1829" s="57"/>
      <c r="S1829" s="57"/>
      <c r="T1829" s="57"/>
      <c r="U1829" s="77"/>
      <c r="V1829" s="24"/>
      <c r="Y1829" s="24"/>
      <c r="Z1829" s="24"/>
      <c r="AA1829" s="24"/>
      <c r="AB1829" s="24"/>
      <c r="AC1829" s="24"/>
    </row>
    <row r="1830" spans="1:29" s="169" customFormat="1">
      <c r="A1830" s="24"/>
      <c r="B1830" s="24"/>
      <c r="C1830" s="57"/>
      <c r="D1830" s="57"/>
      <c r="E1830" s="57"/>
      <c r="F1830" s="57"/>
      <c r="G1830" s="57"/>
      <c r="H1830" s="57"/>
      <c r="I1830" s="57"/>
      <c r="J1830" s="57"/>
      <c r="K1830" s="57"/>
      <c r="L1830" s="57"/>
      <c r="M1830" s="57"/>
      <c r="N1830" s="57"/>
      <c r="O1830" s="57"/>
      <c r="P1830" s="57"/>
      <c r="Q1830" s="57"/>
      <c r="R1830" s="57"/>
      <c r="S1830" s="57"/>
      <c r="T1830" s="57"/>
      <c r="U1830" s="77"/>
      <c r="V1830" s="24"/>
      <c r="Y1830" s="24"/>
      <c r="Z1830" s="24"/>
      <c r="AA1830" s="24"/>
      <c r="AB1830" s="24"/>
      <c r="AC1830" s="24"/>
    </row>
    <row r="1831" spans="1:29" s="169" customFormat="1">
      <c r="A1831" s="24"/>
      <c r="B1831" s="24"/>
      <c r="C1831" s="57"/>
      <c r="D1831" s="57"/>
      <c r="E1831" s="57"/>
      <c r="F1831" s="57"/>
      <c r="G1831" s="57"/>
      <c r="H1831" s="57"/>
      <c r="I1831" s="57"/>
      <c r="J1831" s="57"/>
      <c r="K1831" s="57"/>
      <c r="L1831" s="57"/>
      <c r="M1831" s="57"/>
      <c r="N1831" s="57"/>
      <c r="O1831" s="57"/>
      <c r="P1831" s="57"/>
      <c r="Q1831" s="57"/>
      <c r="R1831" s="57"/>
      <c r="S1831" s="57"/>
      <c r="T1831" s="57"/>
      <c r="U1831" s="77"/>
      <c r="V1831" s="24"/>
      <c r="Y1831" s="24"/>
      <c r="Z1831" s="24"/>
      <c r="AA1831" s="24"/>
      <c r="AB1831" s="24"/>
      <c r="AC1831" s="24"/>
    </row>
    <row r="1832" spans="1:29" s="169" customFormat="1">
      <c r="A1832" s="24"/>
      <c r="B1832" s="24"/>
      <c r="C1832" s="57"/>
      <c r="D1832" s="57"/>
      <c r="E1832" s="57"/>
      <c r="F1832" s="57"/>
      <c r="G1832" s="57"/>
      <c r="H1832" s="57"/>
      <c r="I1832" s="57"/>
      <c r="J1832" s="57"/>
      <c r="K1832" s="57"/>
      <c r="L1832" s="57"/>
      <c r="M1832" s="57"/>
      <c r="N1832" s="57"/>
      <c r="O1832" s="57"/>
      <c r="P1832" s="57"/>
      <c r="Q1832" s="57"/>
      <c r="R1832" s="57"/>
      <c r="S1832" s="57"/>
      <c r="T1832" s="57"/>
      <c r="U1832" s="77"/>
      <c r="V1832" s="24"/>
      <c r="Y1832" s="24"/>
      <c r="Z1832" s="24"/>
      <c r="AA1832" s="24"/>
      <c r="AB1832" s="24"/>
      <c r="AC1832" s="24"/>
    </row>
    <row r="1833" spans="1:29" s="169" customFormat="1">
      <c r="A1833" s="24"/>
      <c r="B1833" s="24"/>
      <c r="C1833" s="57"/>
      <c r="D1833" s="57"/>
      <c r="E1833" s="57"/>
      <c r="F1833" s="57"/>
      <c r="G1833" s="57"/>
      <c r="H1833" s="57"/>
      <c r="I1833" s="57"/>
      <c r="J1833" s="57"/>
      <c r="K1833" s="57"/>
      <c r="L1833" s="57"/>
      <c r="M1833" s="57"/>
      <c r="N1833" s="57"/>
      <c r="O1833" s="57"/>
      <c r="P1833" s="57"/>
      <c r="Q1833" s="57"/>
      <c r="R1833" s="57"/>
      <c r="S1833" s="57"/>
      <c r="T1833" s="57"/>
      <c r="U1833" s="77"/>
      <c r="V1833" s="24"/>
      <c r="Y1833" s="24"/>
      <c r="Z1833" s="24"/>
      <c r="AA1833" s="24"/>
      <c r="AB1833" s="24"/>
      <c r="AC1833" s="24"/>
    </row>
    <row r="1834" spans="1:29" s="169" customFormat="1">
      <c r="A1834" s="24"/>
      <c r="B1834" s="24"/>
      <c r="C1834" s="57"/>
      <c r="D1834" s="57"/>
      <c r="E1834" s="57"/>
      <c r="F1834" s="57"/>
      <c r="G1834" s="57"/>
      <c r="H1834" s="57"/>
      <c r="I1834" s="57"/>
      <c r="J1834" s="57"/>
      <c r="K1834" s="57"/>
      <c r="L1834" s="57"/>
      <c r="M1834" s="57"/>
      <c r="N1834" s="57"/>
      <c r="O1834" s="57"/>
      <c r="P1834" s="57"/>
      <c r="Q1834" s="57"/>
      <c r="R1834" s="57"/>
      <c r="S1834" s="57"/>
      <c r="T1834" s="57"/>
      <c r="U1834" s="77"/>
      <c r="V1834" s="24"/>
      <c r="Y1834" s="24"/>
      <c r="Z1834" s="24"/>
      <c r="AA1834" s="24"/>
      <c r="AB1834" s="24"/>
      <c r="AC1834" s="24"/>
    </row>
    <row r="1835" spans="1:29" s="169" customFormat="1">
      <c r="A1835" s="24"/>
      <c r="B1835" s="24"/>
      <c r="C1835" s="57"/>
      <c r="D1835" s="57"/>
      <c r="E1835" s="57"/>
      <c r="F1835" s="57"/>
      <c r="G1835" s="57"/>
      <c r="H1835" s="57"/>
      <c r="I1835" s="57"/>
      <c r="J1835" s="57"/>
      <c r="K1835" s="57"/>
      <c r="L1835" s="57"/>
      <c r="M1835" s="57"/>
      <c r="N1835" s="57"/>
      <c r="O1835" s="57"/>
      <c r="P1835" s="57"/>
      <c r="Q1835" s="57"/>
      <c r="R1835" s="57"/>
      <c r="S1835" s="57"/>
      <c r="T1835" s="57"/>
      <c r="U1835" s="77"/>
      <c r="V1835" s="24"/>
      <c r="Y1835" s="24"/>
      <c r="Z1835" s="24"/>
      <c r="AA1835" s="24"/>
      <c r="AB1835" s="24"/>
      <c r="AC1835" s="24"/>
    </row>
    <row r="1836" spans="1:29" s="169" customFormat="1">
      <c r="A1836" s="24"/>
      <c r="B1836" s="24"/>
      <c r="C1836" s="57"/>
      <c r="D1836" s="57"/>
      <c r="E1836" s="57"/>
      <c r="F1836" s="57"/>
      <c r="G1836" s="57"/>
      <c r="H1836" s="57"/>
      <c r="I1836" s="57"/>
      <c r="J1836" s="57"/>
      <c r="K1836" s="57"/>
      <c r="L1836" s="57"/>
      <c r="M1836" s="57"/>
      <c r="N1836" s="57"/>
      <c r="O1836" s="57"/>
      <c r="P1836" s="57"/>
      <c r="Q1836" s="57"/>
      <c r="R1836" s="57"/>
      <c r="S1836" s="57"/>
      <c r="T1836" s="57"/>
      <c r="U1836" s="77"/>
      <c r="V1836" s="24"/>
      <c r="Y1836" s="24"/>
      <c r="Z1836" s="24"/>
      <c r="AA1836" s="24"/>
      <c r="AB1836" s="24"/>
      <c r="AC1836" s="24"/>
    </row>
    <row r="1837" spans="1:29" s="169" customFormat="1">
      <c r="A1837" s="24"/>
      <c r="B1837" s="24"/>
      <c r="C1837" s="57"/>
      <c r="D1837" s="57"/>
      <c r="E1837" s="57"/>
      <c r="F1837" s="57"/>
      <c r="G1837" s="57"/>
      <c r="H1837" s="57"/>
      <c r="I1837" s="57"/>
      <c r="J1837" s="57"/>
      <c r="K1837" s="57"/>
      <c r="L1837" s="57"/>
      <c r="M1837" s="57"/>
      <c r="N1837" s="57"/>
      <c r="O1837" s="57"/>
      <c r="P1837" s="57"/>
      <c r="Q1837" s="57"/>
      <c r="R1837" s="57"/>
      <c r="S1837" s="57"/>
      <c r="T1837" s="57"/>
      <c r="U1837" s="77"/>
      <c r="V1837" s="24"/>
      <c r="Y1837" s="24"/>
      <c r="Z1837" s="24"/>
      <c r="AA1837" s="24"/>
      <c r="AB1837" s="24"/>
      <c r="AC1837" s="24"/>
    </row>
    <row r="1838" spans="1:29" s="169" customFormat="1">
      <c r="A1838" s="24"/>
      <c r="B1838" s="24"/>
      <c r="C1838" s="57"/>
      <c r="D1838" s="57"/>
      <c r="E1838" s="57"/>
      <c r="F1838" s="57"/>
      <c r="G1838" s="57"/>
      <c r="H1838" s="57"/>
      <c r="I1838" s="57"/>
      <c r="J1838" s="57"/>
      <c r="K1838" s="57"/>
      <c r="L1838" s="57"/>
      <c r="M1838" s="57"/>
      <c r="N1838" s="57"/>
      <c r="O1838" s="57"/>
      <c r="P1838" s="57"/>
      <c r="Q1838" s="57"/>
      <c r="R1838" s="57"/>
      <c r="S1838" s="57"/>
      <c r="T1838" s="57"/>
      <c r="U1838" s="77"/>
      <c r="V1838" s="24"/>
      <c r="Y1838" s="24"/>
      <c r="Z1838" s="24"/>
      <c r="AA1838" s="24"/>
      <c r="AB1838" s="24"/>
      <c r="AC1838" s="24"/>
    </row>
    <row r="1839" spans="1:29" s="169" customFormat="1">
      <c r="A1839" s="24"/>
      <c r="B1839" s="24"/>
      <c r="C1839" s="57"/>
      <c r="D1839" s="57"/>
      <c r="E1839" s="57"/>
      <c r="F1839" s="57"/>
      <c r="G1839" s="57"/>
      <c r="H1839" s="57"/>
      <c r="I1839" s="57"/>
      <c r="J1839" s="57"/>
      <c r="K1839" s="57"/>
      <c r="L1839" s="57"/>
      <c r="M1839" s="57"/>
      <c r="N1839" s="57"/>
      <c r="O1839" s="57"/>
      <c r="P1839" s="57"/>
      <c r="Q1839" s="57"/>
      <c r="R1839" s="57"/>
      <c r="S1839" s="57"/>
      <c r="T1839" s="57"/>
      <c r="U1839" s="77"/>
      <c r="V1839" s="24"/>
      <c r="Y1839" s="24"/>
      <c r="Z1839" s="24"/>
      <c r="AA1839" s="24"/>
      <c r="AB1839" s="24"/>
      <c r="AC1839" s="24"/>
    </row>
    <row r="1840" spans="1:29" s="169" customFormat="1">
      <c r="A1840" s="24"/>
      <c r="B1840" s="24"/>
      <c r="C1840" s="57"/>
      <c r="D1840" s="57"/>
      <c r="E1840" s="57"/>
      <c r="F1840" s="57"/>
      <c r="G1840" s="57"/>
      <c r="H1840" s="57"/>
      <c r="I1840" s="57"/>
      <c r="J1840" s="57"/>
      <c r="K1840" s="57"/>
      <c r="L1840" s="57"/>
      <c r="M1840" s="57"/>
      <c r="N1840" s="57"/>
      <c r="O1840" s="57"/>
      <c r="P1840" s="57"/>
      <c r="Q1840" s="57"/>
      <c r="R1840" s="57"/>
      <c r="S1840" s="57"/>
      <c r="T1840" s="57"/>
      <c r="U1840" s="77"/>
      <c r="V1840" s="24"/>
      <c r="Y1840" s="24"/>
      <c r="Z1840" s="24"/>
      <c r="AA1840" s="24"/>
      <c r="AB1840" s="24"/>
      <c r="AC1840" s="24"/>
    </row>
    <row r="1841" spans="1:29" s="169" customFormat="1">
      <c r="A1841" s="24"/>
      <c r="B1841" s="24"/>
      <c r="C1841" s="57"/>
      <c r="D1841" s="57"/>
      <c r="E1841" s="57"/>
      <c r="F1841" s="57"/>
      <c r="G1841" s="57"/>
      <c r="H1841" s="57"/>
      <c r="I1841" s="57"/>
      <c r="J1841" s="57"/>
      <c r="K1841" s="57"/>
      <c r="L1841" s="57"/>
      <c r="M1841" s="57"/>
      <c r="N1841" s="57"/>
      <c r="O1841" s="57"/>
      <c r="P1841" s="57"/>
      <c r="Q1841" s="57"/>
      <c r="R1841" s="57"/>
      <c r="S1841" s="57"/>
      <c r="T1841" s="57"/>
      <c r="U1841" s="77"/>
      <c r="V1841" s="24"/>
      <c r="Y1841" s="24"/>
      <c r="Z1841" s="24"/>
      <c r="AA1841" s="24"/>
      <c r="AB1841" s="24"/>
      <c r="AC1841" s="24"/>
    </row>
    <row r="1842" spans="1:29" s="169" customFormat="1">
      <c r="A1842" s="24"/>
      <c r="B1842" s="24"/>
      <c r="C1842" s="57"/>
      <c r="D1842" s="57"/>
      <c r="E1842" s="57"/>
      <c r="F1842" s="57"/>
      <c r="G1842" s="57"/>
      <c r="H1842" s="57"/>
      <c r="I1842" s="57"/>
      <c r="J1842" s="57"/>
      <c r="K1842" s="57"/>
      <c r="L1842" s="57"/>
      <c r="M1842" s="57"/>
      <c r="N1842" s="57"/>
      <c r="O1842" s="57"/>
      <c r="P1842" s="57"/>
      <c r="Q1842" s="57"/>
      <c r="R1842" s="57"/>
      <c r="S1842" s="57"/>
      <c r="T1842" s="57"/>
      <c r="U1842" s="77"/>
      <c r="V1842" s="24"/>
      <c r="Y1842" s="24"/>
      <c r="Z1842" s="24"/>
      <c r="AA1842" s="24"/>
      <c r="AB1842" s="24"/>
      <c r="AC1842" s="24"/>
    </row>
    <row r="1843" spans="1:29" s="169" customFormat="1">
      <c r="A1843" s="24"/>
      <c r="B1843" s="24"/>
      <c r="C1843" s="57"/>
      <c r="D1843" s="57"/>
      <c r="E1843" s="57"/>
      <c r="F1843" s="57"/>
      <c r="G1843" s="57"/>
      <c r="H1843" s="57"/>
      <c r="I1843" s="57"/>
      <c r="J1843" s="57"/>
      <c r="K1843" s="57"/>
      <c r="L1843" s="57"/>
      <c r="M1843" s="57"/>
      <c r="N1843" s="57"/>
      <c r="O1843" s="57"/>
      <c r="P1843" s="57"/>
      <c r="Q1843" s="57"/>
      <c r="R1843" s="57"/>
      <c r="S1843" s="57"/>
      <c r="T1843" s="57"/>
      <c r="U1843" s="77"/>
      <c r="V1843" s="24"/>
      <c r="Y1843" s="24"/>
      <c r="Z1843" s="24"/>
      <c r="AA1843" s="24"/>
      <c r="AB1843" s="24"/>
      <c r="AC1843" s="24"/>
    </row>
    <row r="1844" spans="1:29" s="169" customFormat="1">
      <c r="A1844" s="24"/>
      <c r="B1844" s="24"/>
      <c r="C1844" s="57"/>
      <c r="D1844" s="57"/>
      <c r="E1844" s="57"/>
      <c r="F1844" s="57"/>
      <c r="G1844" s="57"/>
      <c r="H1844" s="57"/>
      <c r="I1844" s="57"/>
      <c r="J1844" s="57"/>
      <c r="K1844" s="57"/>
      <c r="L1844" s="57"/>
      <c r="M1844" s="57"/>
      <c r="N1844" s="57"/>
      <c r="O1844" s="57"/>
      <c r="P1844" s="57"/>
      <c r="Q1844" s="57"/>
      <c r="R1844" s="57"/>
      <c r="S1844" s="57"/>
      <c r="T1844" s="57"/>
      <c r="U1844" s="77"/>
      <c r="V1844" s="24"/>
      <c r="Y1844" s="24"/>
      <c r="Z1844" s="24"/>
      <c r="AA1844" s="24"/>
      <c r="AB1844" s="24"/>
      <c r="AC1844" s="24"/>
    </row>
    <row r="1845" spans="1:29" s="169" customFormat="1">
      <c r="A1845" s="24"/>
      <c r="B1845" s="24"/>
      <c r="C1845" s="57"/>
      <c r="D1845" s="57"/>
      <c r="E1845" s="57"/>
      <c r="F1845" s="57"/>
      <c r="G1845" s="57"/>
      <c r="H1845" s="57"/>
      <c r="I1845" s="57"/>
      <c r="J1845" s="57"/>
      <c r="K1845" s="57"/>
      <c r="L1845" s="57"/>
      <c r="M1845" s="57"/>
      <c r="N1845" s="57"/>
      <c r="O1845" s="57"/>
      <c r="P1845" s="57"/>
      <c r="Q1845" s="57"/>
      <c r="R1845" s="57"/>
      <c r="S1845" s="57"/>
      <c r="T1845" s="57"/>
      <c r="U1845" s="77"/>
      <c r="V1845" s="24"/>
      <c r="Y1845" s="24"/>
      <c r="Z1845" s="24"/>
      <c r="AA1845" s="24"/>
      <c r="AB1845" s="24"/>
      <c r="AC1845" s="24"/>
    </row>
    <row r="1846" spans="1:29" s="169" customFormat="1">
      <c r="A1846" s="24"/>
      <c r="B1846" s="24"/>
      <c r="C1846" s="57"/>
      <c r="D1846" s="57"/>
      <c r="E1846" s="57"/>
      <c r="F1846" s="57"/>
      <c r="G1846" s="57"/>
      <c r="H1846" s="57"/>
      <c r="I1846" s="57"/>
      <c r="J1846" s="57"/>
      <c r="K1846" s="57"/>
      <c r="L1846" s="57"/>
      <c r="M1846" s="57"/>
      <c r="N1846" s="57"/>
      <c r="O1846" s="57"/>
      <c r="P1846" s="57"/>
      <c r="Q1846" s="57"/>
      <c r="R1846" s="57"/>
      <c r="S1846" s="57"/>
      <c r="T1846" s="57"/>
      <c r="U1846" s="77"/>
      <c r="V1846" s="24"/>
      <c r="Y1846" s="24"/>
      <c r="Z1846" s="24"/>
      <c r="AA1846" s="24"/>
      <c r="AB1846" s="24"/>
      <c r="AC1846" s="24"/>
    </row>
    <row r="1847" spans="1:29" s="169" customFormat="1">
      <c r="A1847" s="24"/>
      <c r="B1847" s="24"/>
      <c r="C1847" s="57"/>
      <c r="D1847" s="57"/>
      <c r="E1847" s="57"/>
      <c r="F1847" s="57"/>
      <c r="G1847" s="57"/>
      <c r="H1847" s="57"/>
      <c r="I1847" s="57"/>
      <c r="J1847" s="57"/>
      <c r="K1847" s="57"/>
      <c r="L1847" s="57"/>
      <c r="M1847" s="57"/>
      <c r="N1847" s="57"/>
      <c r="O1847" s="57"/>
      <c r="P1847" s="57"/>
      <c r="Q1847" s="57"/>
      <c r="R1847" s="57"/>
      <c r="S1847" s="57"/>
      <c r="T1847" s="57"/>
      <c r="U1847" s="77"/>
      <c r="V1847" s="24"/>
      <c r="Y1847" s="24"/>
      <c r="Z1847" s="24"/>
      <c r="AA1847" s="24"/>
      <c r="AB1847" s="24"/>
      <c r="AC1847" s="24"/>
    </row>
    <row r="1848" spans="1:29" s="169" customFormat="1">
      <c r="A1848" s="24"/>
      <c r="B1848" s="24"/>
      <c r="C1848" s="57"/>
      <c r="D1848" s="57"/>
      <c r="E1848" s="57"/>
      <c r="F1848" s="57"/>
      <c r="G1848" s="57"/>
      <c r="H1848" s="57"/>
      <c r="I1848" s="57"/>
      <c r="J1848" s="57"/>
      <c r="K1848" s="57"/>
      <c r="L1848" s="57"/>
      <c r="M1848" s="57"/>
      <c r="N1848" s="57"/>
      <c r="O1848" s="57"/>
      <c r="P1848" s="57"/>
      <c r="Q1848" s="57"/>
      <c r="R1848" s="57"/>
      <c r="S1848" s="57"/>
      <c r="T1848" s="57"/>
      <c r="U1848" s="77"/>
      <c r="V1848" s="24"/>
      <c r="Y1848" s="24"/>
      <c r="Z1848" s="24"/>
      <c r="AA1848" s="24"/>
      <c r="AB1848" s="24"/>
      <c r="AC1848" s="24"/>
    </row>
    <row r="1849" spans="1:29" s="169" customFormat="1">
      <c r="A1849" s="24"/>
      <c r="B1849" s="24"/>
      <c r="C1849" s="57"/>
      <c r="D1849" s="57"/>
      <c r="E1849" s="57"/>
      <c r="F1849" s="57"/>
      <c r="G1849" s="57"/>
      <c r="H1849" s="57"/>
      <c r="I1849" s="57"/>
      <c r="J1849" s="57"/>
      <c r="K1849" s="57"/>
      <c r="L1849" s="57"/>
      <c r="M1849" s="57"/>
      <c r="N1849" s="57"/>
      <c r="O1849" s="57"/>
      <c r="P1849" s="57"/>
      <c r="Q1849" s="57"/>
      <c r="R1849" s="57"/>
      <c r="S1849" s="57"/>
      <c r="T1849" s="57"/>
      <c r="U1849" s="77"/>
      <c r="V1849" s="24"/>
      <c r="Y1849" s="24"/>
      <c r="Z1849" s="24"/>
      <c r="AA1849" s="24"/>
      <c r="AB1849" s="24"/>
      <c r="AC1849" s="24"/>
    </row>
    <row r="1850" spans="1:29" s="169" customFormat="1">
      <c r="A1850" s="24"/>
      <c r="B1850" s="24"/>
      <c r="C1850" s="57"/>
      <c r="D1850" s="57"/>
      <c r="E1850" s="57"/>
      <c r="F1850" s="57"/>
      <c r="G1850" s="57"/>
      <c r="H1850" s="57"/>
      <c r="I1850" s="57"/>
      <c r="J1850" s="57"/>
      <c r="K1850" s="57"/>
      <c r="L1850" s="57"/>
      <c r="M1850" s="57"/>
      <c r="N1850" s="57"/>
      <c r="O1850" s="57"/>
      <c r="P1850" s="57"/>
      <c r="Q1850" s="57"/>
      <c r="R1850" s="57"/>
      <c r="S1850" s="57"/>
      <c r="T1850" s="57"/>
      <c r="U1850" s="77"/>
      <c r="V1850" s="24"/>
      <c r="Y1850" s="24"/>
      <c r="Z1850" s="24"/>
      <c r="AA1850" s="24"/>
      <c r="AB1850" s="24"/>
      <c r="AC1850" s="24"/>
    </row>
    <row r="1851" spans="1:29" s="169" customFormat="1">
      <c r="A1851" s="24"/>
      <c r="B1851" s="24"/>
      <c r="C1851" s="57"/>
      <c r="D1851" s="57"/>
      <c r="E1851" s="57"/>
      <c r="F1851" s="57"/>
      <c r="G1851" s="57"/>
      <c r="H1851" s="57"/>
      <c r="I1851" s="57"/>
      <c r="J1851" s="57"/>
      <c r="K1851" s="57"/>
      <c r="L1851" s="57"/>
      <c r="M1851" s="57"/>
      <c r="N1851" s="57"/>
      <c r="O1851" s="57"/>
      <c r="P1851" s="57"/>
      <c r="Q1851" s="57"/>
      <c r="R1851" s="57"/>
      <c r="S1851" s="57"/>
      <c r="T1851" s="57"/>
      <c r="U1851" s="77"/>
      <c r="V1851" s="24"/>
      <c r="Y1851" s="24"/>
      <c r="Z1851" s="24"/>
      <c r="AA1851" s="24"/>
      <c r="AB1851" s="24"/>
      <c r="AC1851" s="24"/>
    </row>
    <row r="1852" spans="1:29" s="169" customFormat="1">
      <c r="A1852" s="24"/>
      <c r="B1852" s="24"/>
      <c r="C1852" s="57"/>
      <c r="D1852" s="57"/>
      <c r="E1852" s="57"/>
      <c r="F1852" s="57"/>
      <c r="G1852" s="57"/>
      <c r="H1852" s="57"/>
      <c r="I1852" s="57"/>
      <c r="J1852" s="57"/>
      <c r="K1852" s="57"/>
      <c r="L1852" s="57"/>
      <c r="M1852" s="57"/>
      <c r="N1852" s="57"/>
      <c r="O1852" s="57"/>
      <c r="P1852" s="57"/>
      <c r="Q1852" s="57"/>
      <c r="R1852" s="57"/>
      <c r="S1852" s="57"/>
      <c r="T1852" s="57"/>
      <c r="U1852" s="77"/>
      <c r="V1852" s="24"/>
      <c r="Y1852" s="24"/>
      <c r="Z1852" s="24"/>
      <c r="AA1852" s="24"/>
      <c r="AB1852" s="24"/>
      <c r="AC1852" s="24"/>
    </row>
    <row r="1853" spans="1:29" s="169" customFormat="1">
      <c r="A1853" s="24"/>
      <c r="B1853" s="24"/>
      <c r="C1853" s="57"/>
      <c r="D1853" s="57"/>
      <c r="E1853" s="57"/>
      <c r="F1853" s="57"/>
      <c r="G1853" s="57"/>
      <c r="H1853" s="57"/>
      <c r="I1853" s="57"/>
      <c r="J1853" s="57"/>
      <c r="K1853" s="57"/>
      <c r="L1853" s="57"/>
      <c r="M1853" s="57"/>
      <c r="N1853" s="57"/>
      <c r="O1853" s="57"/>
      <c r="P1853" s="57"/>
      <c r="Q1853" s="57"/>
      <c r="R1853" s="57"/>
      <c r="S1853" s="57"/>
      <c r="T1853" s="57"/>
      <c r="U1853" s="77"/>
      <c r="V1853" s="24"/>
      <c r="Y1853" s="24"/>
      <c r="Z1853" s="24"/>
      <c r="AA1853" s="24"/>
      <c r="AB1853" s="24"/>
      <c r="AC1853" s="24"/>
    </row>
    <row r="1854" spans="1:29" s="169" customFormat="1">
      <c r="A1854" s="24"/>
      <c r="B1854" s="24"/>
      <c r="C1854" s="57"/>
      <c r="D1854" s="57"/>
      <c r="E1854" s="57"/>
      <c r="F1854" s="57"/>
      <c r="G1854" s="57"/>
      <c r="H1854" s="57"/>
      <c r="I1854" s="57"/>
      <c r="J1854" s="57"/>
      <c r="K1854" s="57"/>
      <c r="L1854" s="57"/>
      <c r="M1854" s="57"/>
      <c r="N1854" s="57"/>
      <c r="O1854" s="57"/>
      <c r="P1854" s="57"/>
      <c r="Q1854" s="57"/>
      <c r="R1854" s="57"/>
      <c r="S1854" s="57"/>
      <c r="T1854" s="57"/>
      <c r="U1854" s="77"/>
      <c r="V1854" s="24"/>
      <c r="Y1854" s="24"/>
      <c r="Z1854" s="24"/>
      <c r="AA1854" s="24"/>
      <c r="AB1854" s="24"/>
      <c r="AC1854" s="24"/>
    </row>
    <row r="1855" spans="1:29" s="169" customFormat="1">
      <c r="A1855" s="24"/>
      <c r="B1855" s="24"/>
      <c r="C1855" s="57"/>
      <c r="D1855" s="57"/>
      <c r="E1855" s="57"/>
      <c r="F1855" s="57"/>
      <c r="G1855" s="57"/>
      <c r="H1855" s="57"/>
      <c r="I1855" s="57"/>
      <c r="J1855" s="57"/>
      <c r="K1855" s="57"/>
      <c r="L1855" s="57"/>
      <c r="M1855" s="57"/>
      <c r="N1855" s="57"/>
      <c r="O1855" s="57"/>
      <c r="P1855" s="57"/>
      <c r="Q1855" s="57"/>
      <c r="R1855" s="57"/>
      <c r="S1855" s="57"/>
      <c r="T1855" s="57"/>
      <c r="U1855" s="77"/>
      <c r="V1855" s="24"/>
      <c r="Y1855" s="24"/>
      <c r="Z1855" s="24"/>
      <c r="AA1855" s="24"/>
      <c r="AB1855" s="24"/>
      <c r="AC1855" s="24"/>
    </row>
    <row r="1856" spans="1:29" s="169" customFormat="1">
      <c r="A1856" s="24"/>
      <c r="B1856" s="24"/>
      <c r="C1856" s="57"/>
      <c r="D1856" s="57"/>
      <c r="E1856" s="57"/>
      <c r="F1856" s="57"/>
      <c r="G1856" s="57"/>
      <c r="H1856" s="57"/>
      <c r="I1856" s="57"/>
      <c r="J1856" s="57"/>
      <c r="K1856" s="57"/>
      <c r="L1856" s="57"/>
      <c r="M1856" s="57"/>
      <c r="N1856" s="57"/>
      <c r="O1856" s="57"/>
      <c r="P1856" s="57"/>
      <c r="Q1856" s="57"/>
      <c r="R1856" s="57"/>
      <c r="S1856" s="57"/>
      <c r="T1856" s="57"/>
      <c r="U1856" s="77"/>
      <c r="V1856" s="24"/>
      <c r="Y1856" s="24"/>
      <c r="Z1856" s="24"/>
      <c r="AA1856" s="24"/>
      <c r="AB1856" s="24"/>
      <c r="AC1856" s="24"/>
    </row>
    <row r="1857" spans="1:29" s="169" customFormat="1">
      <c r="A1857" s="24"/>
      <c r="B1857" s="24"/>
      <c r="C1857" s="57"/>
      <c r="D1857" s="57"/>
      <c r="E1857" s="57"/>
      <c r="F1857" s="57"/>
      <c r="G1857" s="57"/>
      <c r="H1857" s="57"/>
      <c r="I1857" s="57"/>
      <c r="J1857" s="57"/>
      <c r="K1857" s="57"/>
      <c r="L1857" s="57"/>
      <c r="M1857" s="57"/>
      <c r="N1857" s="57"/>
      <c r="O1857" s="57"/>
      <c r="P1857" s="57"/>
      <c r="Q1857" s="57"/>
      <c r="R1857" s="57"/>
      <c r="S1857" s="57"/>
      <c r="T1857" s="57"/>
      <c r="U1857" s="77"/>
      <c r="V1857" s="24"/>
      <c r="Y1857" s="24"/>
      <c r="Z1857" s="24"/>
      <c r="AA1857" s="24"/>
      <c r="AB1857" s="24"/>
      <c r="AC1857" s="24"/>
    </row>
    <row r="1858" spans="1:29" s="169" customFormat="1">
      <c r="A1858" s="24"/>
      <c r="B1858" s="24"/>
      <c r="C1858" s="57"/>
      <c r="D1858" s="57"/>
      <c r="E1858" s="57"/>
      <c r="F1858" s="57"/>
      <c r="G1858" s="57"/>
      <c r="H1858" s="57"/>
      <c r="I1858" s="57"/>
      <c r="J1858" s="57"/>
      <c r="K1858" s="57"/>
      <c r="L1858" s="57"/>
      <c r="M1858" s="57"/>
      <c r="N1858" s="57"/>
      <c r="O1858" s="57"/>
      <c r="P1858" s="57"/>
      <c r="Q1858" s="57"/>
      <c r="R1858" s="57"/>
      <c r="S1858" s="57"/>
      <c r="T1858" s="57"/>
      <c r="U1858" s="77"/>
      <c r="V1858" s="24"/>
      <c r="Y1858" s="24"/>
      <c r="Z1858" s="24"/>
      <c r="AA1858" s="24"/>
      <c r="AB1858" s="24"/>
      <c r="AC1858" s="24"/>
    </row>
    <row r="1859" spans="1:29" s="169" customFormat="1">
      <c r="A1859" s="24"/>
      <c r="B1859" s="24"/>
      <c r="C1859" s="57"/>
      <c r="D1859" s="57"/>
      <c r="E1859" s="57"/>
      <c r="F1859" s="57"/>
      <c r="G1859" s="57"/>
      <c r="H1859" s="57"/>
      <c r="I1859" s="57"/>
      <c r="J1859" s="57"/>
      <c r="K1859" s="57"/>
      <c r="L1859" s="57"/>
      <c r="M1859" s="57"/>
      <c r="N1859" s="57"/>
      <c r="O1859" s="57"/>
      <c r="P1859" s="57"/>
      <c r="Q1859" s="57"/>
      <c r="R1859" s="57"/>
      <c r="S1859" s="57"/>
      <c r="T1859" s="57"/>
      <c r="U1859" s="77"/>
      <c r="V1859" s="24"/>
      <c r="Y1859" s="24"/>
      <c r="Z1859" s="24"/>
      <c r="AA1859" s="24"/>
      <c r="AB1859" s="24"/>
      <c r="AC1859" s="24"/>
    </row>
    <row r="1860" spans="1:29" s="169" customFormat="1">
      <c r="A1860" s="24"/>
      <c r="B1860" s="24"/>
      <c r="C1860" s="57"/>
      <c r="D1860" s="57"/>
      <c r="E1860" s="57"/>
      <c r="F1860" s="57"/>
      <c r="G1860" s="57"/>
      <c r="H1860" s="57"/>
      <c r="I1860" s="57"/>
      <c r="J1860" s="57"/>
      <c r="K1860" s="57"/>
      <c r="L1860" s="57"/>
      <c r="M1860" s="57"/>
      <c r="N1860" s="57"/>
      <c r="O1860" s="57"/>
      <c r="P1860" s="57"/>
      <c r="Q1860" s="57"/>
      <c r="R1860" s="57"/>
      <c r="S1860" s="57"/>
      <c r="T1860" s="57"/>
      <c r="U1860" s="77"/>
      <c r="V1860" s="24"/>
      <c r="Y1860" s="24"/>
      <c r="Z1860" s="24"/>
      <c r="AA1860" s="24"/>
      <c r="AB1860" s="24"/>
      <c r="AC1860" s="24"/>
    </row>
    <row r="1861" spans="1:29" s="169" customFormat="1">
      <c r="A1861" s="24"/>
      <c r="B1861" s="24"/>
      <c r="C1861" s="57"/>
      <c r="D1861" s="57"/>
      <c r="E1861" s="57"/>
      <c r="F1861" s="57"/>
      <c r="G1861" s="57"/>
      <c r="H1861" s="57"/>
      <c r="I1861" s="57"/>
      <c r="J1861" s="57"/>
      <c r="K1861" s="57"/>
      <c r="L1861" s="57"/>
      <c r="M1861" s="57"/>
      <c r="N1861" s="57"/>
      <c r="O1861" s="57"/>
      <c r="P1861" s="57"/>
      <c r="Q1861" s="57"/>
      <c r="R1861" s="57"/>
      <c r="S1861" s="57"/>
      <c r="T1861" s="57"/>
      <c r="U1861" s="77"/>
      <c r="V1861" s="24"/>
      <c r="Y1861" s="24"/>
      <c r="Z1861" s="24"/>
      <c r="AA1861" s="24"/>
      <c r="AB1861" s="24"/>
      <c r="AC1861" s="24"/>
    </row>
    <row r="1862" spans="1:29" s="169" customFormat="1">
      <c r="A1862" s="24"/>
      <c r="B1862" s="24"/>
      <c r="C1862" s="57"/>
      <c r="D1862" s="57"/>
      <c r="E1862" s="57"/>
      <c r="F1862" s="57"/>
      <c r="G1862" s="57"/>
      <c r="H1862" s="57"/>
      <c r="I1862" s="57"/>
      <c r="J1862" s="57"/>
      <c r="K1862" s="57"/>
      <c r="L1862" s="57"/>
      <c r="M1862" s="57"/>
      <c r="N1862" s="57"/>
      <c r="O1862" s="57"/>
      <c r="P1862" s="57"/>
      <c r="Q1862" s="57"/>
      <c r="R1862" s="57"/>
      <c r="S1862" s="57"/>
      <c r="T1862" s="57"/>
      <c r="U1862" s="77"/>
      <c r="V1862" s="24"/>
      <c r="Y1862" s="24"/>
      <c r="Z1862" s="24"/>
      <c r="AA1862" s="24"/>
      <c r="AB1862" s="24"/>
      <c r="AC1862" s="24"/>
    </row>
    <row r="1863" spans="1:29" s="169" customFormat="1">
      <c r="A1863" s="24"/>
      <c r="B1863" s="24"/>
      <c r="C1863" s="57"/>
      <c r="D1863" s="57"/>
      <c r="E1863" s="57"/>
      <c r="F1863" s="57"/>
      <c r="G1863" s="57"/>
      <c r="H1863" s="57"/>
      <c r="I1863" s="57"/>
      <c r="J1863" s="57"/>
      <c r="K1863" s="57"/>
      <c r="L1863" s="57"/>
      <c r="M1863" s="57"/>
      <c r="N1863" s="57"/>
      <c r="O1863" s="57"/>
      <c r="P1863" s="57"/>
      <c r="Q1863" s="57"/>
      <c r="R1863" s="57"/>
      <c r="S1863" s="57"/>
      <c r="T1863" s="57"/>
      <c r="U1863" s="77"/>
      <c r="V1863" s="24"/>
      <c r="Y1863" s="24"/>
      <c r="Z1863" s="24"/>
      <c r="AA1863" s="24"/>
      <c r="AB1863" s="24"/>
      <c r="AC1863" s="24"/>
    </row>
    <row r="1864" spans="1:29" s="169" customFormat="1">
      <c r="A1864" s="24"/>
      <c r="B1864" s="24"/>
      <c r="C1864" s="57"/>
      <c r="D1864" s="57"/>
      <c r="E1864" s="57"/>
      <c r="F1864" s="57"/>
      <c r="G1864" s="57"/>
      <c r="H1864" s="57"/>
      <c r="I1864" s="57"/>
      <c r="J1864" s="57"/>
      <c r="K1864" s="57"/>
      <c r="L1864" s="57"/>
      <c r="M1864" s="57"/>
      <c r="N1864" s="57"/>
      <c r="O1864" s="57"/>
      <c r="P1864" s="57"/>
      <c r="Q1864" s="57"/>
      <c r="R1864" s="57"/>
      <c r="S1864" s="57"/>
      <c r="T1864" s="57"/>
      <c r="U1864" s="77"/>
      <c r="V1864" s="24"/>
      <c r="Y1864" s="24"/>
      <c r="Z1864" s="24"/>
      <c r="AA1864" s="24"/>
      <c r="AB1864" s="24"/>
      <c r="AC1864" s="24"/>
    </row>
    <row r="1865" spans="1:29" s="169" customFormat="1">
      <c r="A1865" s="24"/>
      <c r="B1865" s="24"/>
      <c r="C1865" s="57"/>
      <c r="D1865" s="57"/>
      <c r="E1865" s="57"/>
      <c r="F1865" s="57"/>
      <c r="G1865" s="57"/>
      <c r="H1865" s="57"/>
      <c r="I1865" s="57"/>
      <c r="J1865" s="57"/>
      <c r="K1865" s="57"/>
      <c r="L1865" s="57"/>
      <c r="M1865" s="57"/>
      <c r="N1865" s="57"/>
      <c r="O1865" s="57"/>
      <c r="P1865" s="57"/>
      <c r="Q1865" s="57"/>
      <c r="R1865" s="57"/>
      <c r="S1865" s="57"/>
      <c r="T1865" s="57"/>
      <c r="U1865" s="77"/>
      <c r="V1865" s="24"/>
      <c r="Y1865" s="24"/>
      <c r="Z1865" s="24"/>
      <c r="AA1865" s="24"/>
      <c r="AB1865" s="24"/>
      <c r="AC1865" s="24"/>
    </row>
    <row r="1866" spans="1:29" s="169" customFormat="1">
      <c r="A1866" s="24"/>
      <c r="B1866" s="24"/>
      <c r="C1866" s="57"/>
      <c r="D1866" s="57"/>
      <c r="E1866" s="57"/>
      <c r="F1866" s="57"/>
      <c r="G1866" s="57"/>
      <c r="H1866" s="57"/>
      <c r="I1866" s="57"/>
      <c r="J1866" s="57"/>
      <c r="K1866" s="57"/>
      <c r="L1866" s="57"/>
      <c r="M1866" s="57"/>
      <c r="N1866" s="57"/>
      <c r="O1866" s="57"/>
      <c r="P1866" s="57"/>
      <c r="Q1866" s="57"/>
      <c r="R1866" s="57"/>
      <c r="S1866" s="57"/>
      <c r="T1866" s="57"/>
      <c r="U1866" s="77"/>
      <c r="V1866" s="24"/>
      <c r="Y1866" s="24"/>
      <c r="Z1866" s="24"/>
      <c r="AA1866" s="24"/>
      <c r="AB1866" s="24"/>
      <c r="AC1866" s="24"/>
    </row>
    <row r="1867" spans="1:29" s="169" customFormat="1">
      <c r="A1867" s="24"/>
      <c r="B1867" s="24"/>
      <c r="C1867" s="57"/>
      <c r="D1867" s="57"/>
      <c r="E1867" s="57"/>
      <c r="F1867" s="57"/>
      <c r="G1867" s="57"/>
      <c r="H1867" s="57"/>
      <c r="I1867" s="57"/>
      <c r="J1867" s="57"/>
      <c r="K1867" s="57"/>
      <c r="L1867" s="57"/>
      <c r="M1867" s="57"/>
      <c r="N1867" s="57"/>
      <c r="O1867" s="57"/>
      <c r="P1867" s="57"/>
      <c r="Q1867" s="57"/>
      <c r="R1867" s="57"/>
      <c r="S1867" s="57"/>
      <c r="T1867" s="57"/>
      <c r="U1867" s="77"/>
      <c r="V1867" s="24"/>
      <c r="Y1867" s="24"/>
      <c r="Z1867" s="24"/>
      <c r="AA1867" s="24"/>
      <c r="AB1867" s="24"/>
      <c r="AC1867" s="24"/>
    </row>
    <row r="1868" spans="1:29" s="169" customFormat="1">
      <c r="A1868" s="24"/>
      <c r="B1868" s="24"/>
      <c r="C1868" s="57"/>
      <c r="D1868" s="57"/>
      <c r="E1868" s="57"/>
      <c r="F1868" s="57"/>
      <c r="G1868" s="57"/>
      <c r="H1868" s="57"/>
      <c r="I1868" s="57"/>
      <c r="J1868" s="57"/>
      <c r="K1868" s="57"/>
      <c r="L1868" s="57"/>
      <c r="M1868" s="57"/>
      <c r="N1868" s="57"/>
      <c r="O1868" s="57"/>
      <c r="P1868" s="57"/>
      <c r="Q1868" s="57"/>
      <c r="R1868" s="57"/>
      <c r="S1868" s="57"/>
      <c r="T1868" s="57"/>
      <c r="U1868" s="77"/>
      <c r="V1868" s="24"/>
      <c r="Y1868" s="24"/>
      <c r="Z1868" s="24"/>
      <c r="AA1868" s="24"/>
      <c r="AB1868" s="24"/>
      <c r="AC1868" s="24"/>
    </row>
    <row r="1869" spans="1:29" s="169" customFormat="1">
      <c r="A1869" s="24"/>
      <c r="B1869" s="24"/>
      <c r="C1869" s="57"/>
      <c r="D1869" s="57"/>
      <c r="E1869" s="57"/>
      <c r="F1869" s="57"/>
      <c r="G1869" s="57"/>
      <c r="H1869" s="57"/>
      <c r="I1869" s="57"/>
      <c r="J1869" s="57"/>
      <c r="K1869" s="57"/>
      <c r="L1869" s="57"/>
      <c r="M1869" s="57"/>
      <c r="N1869" s="57"/>
      <c r="O1869" s="57"/>
      <c r="P1869" s="57"/>
      <c r="Q1869" s="57"/>
      <c r="R1869" s="57"/>
      <c r="S1869" s="57"/>
      <c r="T1869" s="57"/>
      <c r="U1869" s="77"/>
      <c r="V1869" s="24"/>
      <c r="Y1869" s="24"/>
      <c r="Z1869" s="24"/>
      <c r="AA1869" s="24"/>
      <c r="AB1869" s="24"/>
      <c r="AC1869" s="24"/>
    </row>
    <row r="1870" spans="1:29" s="169" customFormat="1">
      <c r="A1870" s="24"/>
      <c r="B1870" s="24"/>
      <c r="C1870" s="57"/>
      <c r="D1870" s="57"/>
      <c r="E1870" s="57"/>
      <c r="F1870" s="57"/>
      <c r="G1870" s="57"/>
      <c r="H1870" s="57"/>
      <c r="I1870" s="57"/>
      <c r="J1870" s="57"/>
      <c r="K1870" s="57"/>
      <c r="L1870" s="57"/>
      <c r="M1870" s="57"/>
      <c r="N1870" s="57"/>
      <c r="O1870" s="57"/>
      <c r="P1870" s="57"/>
      <c r="Q1870" s="57"/>
      <c r="R1870" s="57"/>
      <c r="S1870" s="57"/>
      <c r="T1870" s="57"/>
      <c r="U1870" s="77"/>
      <c r="V1870" s="24"/>
      <c r="Y1870" s="24"/>
      <c r="Z1870" s="24"/>
      <c r="AA1870" s="24"/>
      <c r="AB1870" s="24"/>
      <c r="AC1870" s="24"/>
    </row>
    <row r="1871" spans="1:29" s="169" customFormat="1">
      <c r="A1871" s="24"/>
      <c r="B1871" s="24"/>
      <c r="C1871" s="57"/>
      <c r="D1871" s="57"/>
      <c r="E1871" s="57"/>
      <c r="F1871" s="57"/>
      <c r="G1871" s="57"/>
      <c r="H1871" s="57"/>
      <c r="I1871" s="57"/>
      <c r="J1871" s="57"/>
      <c r="K1871" s="57"/>
      <c r="L1871" s="57"/>
      <c r="M1871" s="57"/>
      <c r="N1871" s="57"/>
      <c r="O1871" s="57"/>
      <c r="P1871" s="57"/>
      <c r="Q1871" s="57"/>
      <c r="R1871" s="57"/>
      <c r="S1871" s="57"/>
      <c r="T1871" s="57"/>
      <c r="U1871" s="77"/>
      <c r="V1871" s="24"/>
      <c r="Y1871" s="24"/>
      <c r="Z1871" s="24"/>
      <c r="AA1871" s="24"/>
      <c r="AB1871" s="24"/>
      <c r="AC1871" s="24"/>
    </row>
    <row r="1872" spans="1:29" s="169" customFormat="1">
      <c r="A1872" s="24"/>
      <c r="B1872" s="24"/>
      <c r="C1872" s="57"/>
      <c r="D1872" s="57"/>
      <c r="E1872" s="57"/>
      <c r="F1872" s="57"/>
      <c r="G1872" s="57"/>
      <c r="H1872" s="57"/>
      <c r="I1872" s="57"/>
      <c r="J1872" s="57"/>
      <c r="K1872" s="57"/>
      <c r="L1872" s="57"/>
      <c r="M1872" s="57"/>
      <c r="N1872" s="57"/>
      <c r="O1872" s="57"/>
      <c r="P1872" s="57"/>
      <c r="Q1872" s="57"/>
      <c r="R1872" s="57"/>
      <c r="S1872" s="57"/>
      <c r="T1872" s="57"/>
      <c r="U1872" s="77"/>
      <c r="V1872" s="24"/>
      <c r="Y1872" s="24"/>
      <c r="Z1872" s="24"/>
      <c r="AA1872" s="24"/>
      <c r="AB1872" s="24"/>
      <c r="AC1872" s="24"/>
    </row>
    <row r="1873" spans="1:29" s="169" customFormat="1">
      <c r="A1873" s="24"/>
      <c r="B1873" s="24"/>
      <c r="C1873" s="57"/>
      <c r="D1873" s="57"/>
      <c r="E1873" s="57"/>
      <c r="F1873" s="57"/>
      <c r="G1873" s="57"/>
      <c r="H1873" s="57"/>
      <c r="I1873" s="57"/>
      <c r="J1873" s="57"/>
      <c r="K1873" s="57"/>
      <c r="L1873" s="57"/>
      <c r="M1873" s="57"/>
      <c r="N1873" s="57"/>
      <c r="O1873" s="57"/>
      <c r="P1873" s="57"/>
      <c r="Q1873" s="57"/>
      <c r="R1873" s="57"/>
      <c r="S1873" s="57"/>
      <c r="T1873" s="57"/>
      <c r="U1873" s="77"/>
      <c r="V1873" s="24"/>
      <c r="Y1873" s="24"/>
      <c r="Z1873" s="24"/>
      <c r="AA1873" s="24"/>
      <c r="AB1873" s="24"/>
      <c r="AC1873" s="24"/>
    </row>
    <row r="1874" spans="1:29" s="169" customFormat="1">
      <c r="A1874" s="24"/>
      <c r="B1874" s="24"/>
      <c r="C1874" s="57"/>
      <c r="D1874" s="57"/>
      <c r="E1874" s="57"/>
      <c r="F1874" s="57"/>
      <c r="G1874" s="57"/>
      <c r="H1874" s="57"/>
      <c r="I1874" s="57"/>
      <c r="J1874" s="57"/>
      <c r="K1874" s="57"/>
      <c r="L1874" s="57"/>
      <c r="M1874" s="57"/>
      <c r="N1874" s="57"/>
      <c r="O1874" s="57"/>
      <c r="P1874" s="57"/>
      <c r="Q1874" s="57"/>
      <c r="R1874" s="57"/>
      <c r="S1874" s="57"/>
      <c r="T1874" s="57"/>
      <c r="U1874" s="77"/>
      <c r="V1874" s="24"/>
      <c r="Y1874" s="24"/>
      <c r="Z1874" s="24"/>
      <c r="AA1874" s="24"/>
      <c r="AB1874" s="24"/>
      <c r="AC1874" s="24"/>
    </row>
    <row r="1875" spans="1:29" s="169" customFormat="1">
      <c r="A1875" s="24"/>
      <c r="B1875" s="24"/>
      <c r="C1875" s="57"/>
      <c r="D1875" s="57"/>
      <c r="E1875" s="57"/>
      <c r="F1875" s="57"/>
      <c r="G1875" s="57"/>
      <c r="H1875" s="57"/>
      <c r="I1875" s="57"/>
      <c r="J1875" s="57"/>
      <c r="K1875" s="57"/>
      <c r="L1875" s="57"/>
      <c r="M1875" s="57"/>
      <c r="N1875" s="57"/>
      <c r="O1875" s="57"/>
      <c r="P1875" s="57"/>
      <c r="Q1875" s="57"/>
      <c r="R1875" s="57"/>
      <c r="S1875" s="57"/>
      <c r="T1875" s="57"/>
      <c r="U1875" s="77"/>
      <c r="V1875" s="24"/>
      <c r="Y1875" s="24"/>
      <c r="Z1875" s="24"/>
      <c r="AA1875" s="24"/>
      <c r="AB1875" s="24"/>
      <c r="AC1875" s="24"/>
    </row>
    <row r="1876" spans="1:29" s="169" customFormat="1">
      <c r="A1876" s="24"/>
      <c r="B1876" s="24"/>
      <c r="C1876" s="57"/>
      <c r="D1876" s="57"/>
      <c r="E1876" s="57"/>
      <c r="F1876" s="57"/>
      <c r="G1876" s="57"/>
      <c r="H1876" s="57"/>
      <c r="I1876" s="57"/>
      <c r="J1876" s="57"/>
      <c r="K1876" s="57"/>
      <c r="L1876" s="57"/>
      <c r="M1876" s="57"/>
      <c r="N1876" s="57"/>
      <c r="O1876" s="57"/>
      <c r="P1876" s="57"/>
      <c r="Q1876" s="57"/>
      <c r="R1876" s="57"/>
      <c r="S1876" s="57"/>
      <c r="T1876" s="57"/>
      <c r="U1876" s="77"/>
      <c r="V1876" s="24"/>
      <c r="Y1876" s="24"/>
      <c r="Z1876" s="24"/>
      <c r="AA1876" s="24"/>
      <c r="AB1876" s="24"/>
      <c r="AC1876" s="24"/>
    </row>
    <row r="1877" spans="1:29" s="169" customFormat="1">
      <c r="A1877" s="24"/>
      <c r="B1877" s="24"/>
      <c r="C1877" s="57"/>
      <c r="D1877" s="57"/>
      <c r="E1877" s="57"/>
      <c r="F1877" s="57"/>
      <c r="G1877" s="57"/>
      <c r="H1877" s="57"/>
      <c r="I1877" s="57"/>
      <c r="J1877" s="57"/>
      <c r="K1877" s="57"/>
      <c r="L1877" s="57"/>
      <c r="M1877" s="57"/>
      <c r="N1877" s="57"/>
      <c r="O1877" s="57"/>
      <c r="P1877" s="57"/>
      <c r="Q1877" s="57"/>
      <c r="R1877" s="57"/>
      <c r="S1877" s="57"/>
      <c r="T1877" s="57"/>
      <c r="U1877" s="77"/>
      <c r="V1877" s="24"/>
      <c r="Y1877" s="24"/>
      <c r="Z1877" s="24"/>
      <c r="AA1877" s="24"/>
      <c r="AB1877" s="24"/>
      <c r="AC1877" s="24"/>
    </row>
    <row r="1878" spans="1:29" s="169" customFormat="1">
      <c r="A1878" s="24"/>
      <c r="B1878" s="24"/>
      <c r="C1878" s="57"/>
      <c r="D1878" s="57"/>
      <c r="E1878" s="57"/>
      <c r="F1878" s="57"/>
      <c r="G1878" s="57"/>
      <c r="H1878" s="57"/>
      <c r="I1878" s="57"/>
      <c r="J1878" s="57"/>
      <c r="K1878" s="57"/>
      <c r="L1878" s="57"/>
      <c r="M1878" s="57"/>
      <c r="N1878" s="57"/>
      <c r="O1878" s="57"/>
      <c r="P1878" s="57"/>
      <c r="Q1878" s="57"/>
      <c r="R1878" s="57"/>
      <c r="S1878" s="57"/>
      <c r="T1878" s="57"/>
      <c r="U1878" s="77"/>
      <c r="V1878" s="24"/>
      <c r="Y1878" s="24"/>
      <c r="Z1878" s="24"/>
      <c r="AA1878" s="24"/>
      <c r="AB1878" s="24"/>
      <c r="AC1878" s="24"/>
    </row>
    <row r="1879" spans="1:29" s="169" customFormat="1">
      <c r="A1879" s="24"/>
      <c r="B1879" s="24"/>
      <c r="C1879" s="57"/>
      <c r="D1879" s="57"/>
      <c r="E1879" s="57"/>
      <c r="F1879" s="57"/>
      <c r="G1879" s="57"/>
      <c r="H1879" s="57"/>
      <c r="I1879" s="57"/>
      <c r="J1879" s="57"/>
      <c r="K1879" s="57"/>
      <c r="L1879" s="57"/>
      <c r="M1879" s="57"/>
      <c r="N1879" s="57"/>
      <c r="O1879" s="57"/>
      <c r="P1879" s="57"/>
      <c r="Q1879" s="57"/>
      <c r="R1879" s="57"/>
      <c r="S1879" s="57"/>
      <c r="T1879" s="57"/>
      <c r="U1879" s="77"/>
      <c r="V1879" s="24"/>
      <c r="Y1879" s="24"/>
      <c r="Z1879" s="24"/>
      <c r="AA1879" s="24"/>
      <c r="AB1879" s="24"/>
      <c r="AC1879" s="24"/>
    </row>
    <row r="1880" spans="1:29" s="169" customFormat="1">
      <c r="A1880" s="24"/>
      <c r="B1880" s="24"/>
      <c r="C1880" s="57"/>
      <c r="D1880" s="57"/>
      <c r="E1880" s="57"/>
      <c r="F1880" s="57"/>
      <c r="G1880" s="57"/>
      <c r="H1880" s="57"/>
      <c r="I1880" s="57"/>
      <c r="J1880" s="57"/>
      <c r="K1880" s="57"/>
      <c r="L1880" s="57"/>
      <c r="M1880" s="57"/>
      <c r="N1880" s="57"/>
      <c r="O1880" s="57"/>
      <c r="P1880" s="57"/>
      <c r="Q1880" s="57"/>
      <c r="R1880" s="57"/>
      <c r="S1880" s="57"/>
      <c r="T1880" s="57"/>
      <c r="U1880" s="77"/>
      <c r="V1880" s="24"/>
      <c r="Y1880" s="24"/>
      <c r="Z1880" s="24"/>
      <c r="AA1880" s="24"/>
      <c r="AB1880" s="24"/>
      <c r="AC1880" s="24"/>
    </row>
    <row r="1881" spans="1:29" s="169" customFormat="1">
      <c r="A1881" s="24"/>
      <c r="B1881" s="24"/>
      <c r="C1881" s="57"/>
      <c r="D1881" s="57"/>
      <c r="E1881" s="57"/>
      <c r="F1881" s="57"/>
      <c r="G1881" s="57"/>
      <c r="H1881" s="57"/>
      <c r="I1881" s="57"/>
      <c r="J1881" s="57"/>
      <c r="K1881" s="57"/>
      <c r="L1881" s="57"/>
      <c r="M1881" s="57"/>
      <c r="N1881" s="57"/>
      <c r="O1881" s="57"/>
      <c r="P1881" s="57"/>
      <c r="Q1881" s="57"/>
      <c r="R1881" s="57"/>
      <c r="S1881" s="57"/>
      <c r="T1881" s="57"/>
      <c r="U1881" s="77"/>
      <c r="V1881" s="24"/>
      <c r="Y1881" s="24"/>
      <c r="Z1881" s="24"/>
      <c r="AA1881" s="24"/>
      <c r="AB1881" s="24"/>
      <c r="AC1881" s="24"/>
    </row>
    <row r="1882" spans="1:29" s="169" customFormat="1">
      <c r="A1882" s="24"/>
      <c r="B1882" s="24"/>
      <c r="C1882" s="57"/>
      <c r="D1882" s="57"/>
      <c r="E1882" s="57"/>
      <c r="F1882" s="57"/>
      <c r="G1882" s="57"/>
      <c r="H1882" s="57"/>
      <c r="I1882" s="57"/>
      <c r="J1882" s="57"/>
      <c r="K1882" s="57"/>
      <c r="L1882" s="57"/>
      <c r="M1882" s="57"/>
      <c r="N1882" s="57"/>
      <c r="O1882" s="57"/>
      <c r="P1882" s="57"/>
      <c r="Q1882" s="57"/>
      <c r="R1882" s="57"/>
      <c r="S1882" s="57"/>
      <c r="T1882" s="57"/>
      <c r="U1882" s="77"/>
      <c r="V1882" s="24"/>
      <c r="Y1882" s="24"/>
      <c r="Z1882" s="24"/>
      <c r="AA1882" s="24"/>
      <c r="AB1882" s="24"/>
      <c r="AC1882" s="24"/>
    </row>
    <row r="1883" spans="1:29" s="169" customFormat="1">
      <c r="A1883" s="24"/>
      <c r="B1883" s="24"/>
      <c r="C1883" s="57"/>
      <c r="D1883" s="57"/>
      <c r="E1883" s="57"/>
      <c r="F1883" s="57"/>
      <c r="G1883" s="57"/>
      <c r="H1883" s="57"/>
      <c r="I1883" s="57"/>
      <c r="J1883" s="57"/>
      <c r="K1883" s="57"/>
      <c r="L1883" s="57"/>
      <c r="M1883" s="57"/>
      <c r="N1883" s="57"/>
      <c r="O1883" s="57"/>
      <c r="P1883" s="57"/>
      <c r="Q1883" s="57"/>
      <c r="R1883" s="57"/>
      <c r="S1883" s="57"/>
      <c r="T1883" s="57"/>
      <c r="U1883" s="77"/>
      <c r="V1883" s="24"/>
      <c r="Y1883" s="24"/>
      <c r="Z1883" s="24"/>
      <c r="AA1883" s="24"/>
      <c r="AB1883" s="24"/>
      <c r="AC1883" s="24"/>
    </row>
    <row r="1884" spans="1:29" s="169" customFormat="1">
      <c r="A1884" s="24"/>
      <c r="B1884" s="24"/>
      <c r="C1884" s="57"/>
      <c r="D1884" s="57"/>
      <c r="E1884" s="57"/>
      <c r="F1884" s="57"/>
      <c r="G1884" s="57"/>
      <c r="H1884" s="57"/>
      <c r="I1884" s="57"/>
      <c r="J1884" s="57"/>
      <c r="K1884" s="57"/>
      <c r="L1884" s="57"/>
      <c r="M1884" s="57"/>
      <c r="N1884" s="57"/>
      <c r="O1884" s="57"/>
      <c r="P1884" s="57"/>
      <c r="Q1884" s="57"/>
      <c r="R1884" s="57"/>
      <c r="S1884" s="57"/>
      <c r="T1884" s="57"/>
      <c r="U1884" s="77"/>
      <c r="V1884" s="24"/>
      <c r="Y1884" s="24"/>
      <c r="Z1884" s="24"/>
      <c r="AA1884" s="24"/>
      <c r="AB1884" s="24"/>
      <c r="AC1884" s="24"/>
    </row>
    <row r="1885" spans="1:29" s="169" customFormat="1">
      <c r="A1885" s="24"/>
      <c r="B1885" s="24"/>
      <c r="C1885" s="57"/>
      <c r="D1885" s="57"/>
      <c r="E1885" s="57"/>
      <c r="F1885" s="57"/>
      <c r="G1885" s="57"/>
      <c r="H1885" s="57"/>
      <c r="I1885" s="57"/>
      <c r="J1885" s="57"/>
      <c r="K1885" s="57"/>
      <c r="L1885" s="57"/>
      <c r="M1885" s="57"/>
      <c r="N1885" s="57"/>
      <c r="O1885" s="57"/>
      <c r="P1885" s="57"/>
      <c r="Q1885" s="57"/>
      <c r="R1885" s="57"/>
      <c r="S1885" s="57"/>
      <c r="T1885" s="57"/>
      <c r="U1885" s="77"/>
      <c r="V1885" s="24"/>
      <c r="Y1885" s="24"/>
      <c r="Z1885" s="24"/>
      <c r="AA1885" s="24"/>
      <c r="AB1885" s="24"/>
      <c r="AC1885" s="24"/>
    </row>
    <row r="1886" spans="1:29" s="169" customFormat="1">
      <c r="A1886" s="24"/>
      <c r="B1886" s="24"/>
      <c r="C1886" s="57"/>
      <c r="D1886" s="57"/>
      <c r="E1886" s="57"/>
      <c r="F1886" s="57"/>
      <c r="G1886" s="57"/>
      <c r="H1886" s="57"/>
      <c r="I1886" s="57"/>
      <c r="J1886" s="57"/>
      <c r="K1886" s="57"/>
      <c r="L1886" s="57"/>
      <c r="M1886" s="57"/>
      <c r="N1886" s="57"/>
      <c r="O1886" s="57"/>
      <c r="P1886" s="57"/>
      <c r="Q1886" s="57"/>
      <c r="R1886" s="57"/>
      <c r="S1886" s="57"/>
      <c r="T1886" s="57"/>
      <c r="U1886" s="77"/>
      <c r="V1886" s="24"/>
      <c r="Y1886" s="24"/>
      <c r="Z1886" s="24"/>
      <c r="AA1886" s="24"/>
      <c r="AB1886" s="24"/>
      <c r="AC1886" s="24"/>
    </row>
    <row r="1887" spans="1:29" s="169" customFormat="1">
      <c r="A1887" s="24"/>
      <c r="B1887" s="24"/>
      <c r="C1887" s="57"/>
      <c r="D1887" s="57"/>
      <c r="E1887" s="57"/>
      <c r="F1887" s="57"/>
      <c r="G1887" s="57"/>
      <c r="H1887" s="57"/>
      <c r="I1887" s="57"/>
      <c r="J1887" s="57"/>
      <c r="K1887" s="57"/>
      <c r="L1887" s="57"/>
      <c r="M1887" s="57"/>
      <c r="N1887" s="57"/>
      <c r="O1887" s="57"/>
      <c r="P1887" s="57"/>
      <c r="Q1887" s="57"/>
      <c r="R1887" s="57"/>
      <c r="S1887" s="57"/>
      <c r="T1887" s="57"/>
      <c r="U1887" s="77"/>
      <c r="V1887" s="24"/>
      <c r="Y1887" s="24"/>
      <c r="Z1887" s="24"/>
      <c r="AA1887" s="24"/>
      <c r="AB1887" s="24"/>
      <c r="AC1887" s="24"/>
    </row>
    <row r="1888" spans="1:29" s="169" customFormat="1">
      <c r="A1888" s="24"/>
      <c r="B1888" s="24"/>
      <c r="C1888" s="57"/>
      <c r="D1888" s="57"/>
      <c r="E1888" s="57"/>
      <c r="F1888" s="57"/>
      <c r="G1888" s="57"/>
      <c r="H1888" s="57"/>
      <c r="I1888" s="57"/>
      <c r="J1888" s="57"/>
      <c r="K1888" s="57"/>
      <c r="L1888" s="57"/>
      <c r="M1888" s="57"/>
      <c r="N1888" s="57"/>
      <c r="O1888" s="57"/>
      <c r="P1888" s="57"/>
      <c r="Q1888" s="57"/>
      <c r="R1888" s="57"/>
      <c r="S1888" s="57"/>
      <c r="T1888" s="57"/>
      <c r="U1888" s="77"/>
      <c r="V1888" s="24"/>
      <c r="Y1888" s="24"/>
      <c r="Z1888" s="24"/>
      <c r="AA1888" s="24"/>
      <c r="AB1888" s="24"/>
      <c r="AC1888" s="24"/>
    </row>
    <row r="1889" spans="1:29" s="169" customFormat="1">
      <c r="A1889" s="24"/>
      <c r="B1889" s="24"/>
      <c r="C1889" s="57"/>
      <c r="D1889" s="57"/>
      <c r="E1889" s="57"/>
      <c r="F1889" s="57"/>
      <c r="G1889" s="57"/>
      <c r="H1889" s="57"/>
      <c r="I1889" s="57"/>
      <c r="J1889" s="57"/>
      <c r="K1889" s="57"/>
      <c r="L1889" s="57"/>
      <c r="M1889" s="57"/>
      <c r="N1889" s="57"/>
      <c r="O1889" s="57"/>
      <c r="P1889" s="57"/>
      <c r="Q1889" s="57"/>
      <c r="R1889" s="57"/>
      <c r="S1889" s="57"/>
      <c r="T1889" s="57"/>
      <c r="U1889" s="77"/>
      <c r="V1889" s="24"/>
      <c r="Y1889" s="24"/>
      <c r="Z1889" s="24"/>
      <c r="AA1889" s="24"/>
      <c r="AB1889" s="24"/>
      <c r="AC1889" s="24"/>
    </row>
    <row r="1890" spans="1:29" s="169" customFormat="1">
      <c r="A1890" s="24"/>
      <c r="B1890" s="24"/>
      <c r="C1890" s="57"/>
      <c r="D1890" s="57"/>
      <c r="E1890" s="57"/>
      <c r="F1890" s="57"/>
      <c r="G1890" s="57"/>
      <c r="H1890" s="57"/>
      <c r="I1890" s="57"/>
      <c r="J1890" s="57"/>
      <c r="K1890" s="57"/>
      <c r="L1890" s="57"/>
      <c r="M1890" s="57"/>
      <c r="N1890" s="57"/>
      <c r="O1890" s="57"/>
      <c r="P1890" s="57"/>
      <c r="Q1890" s="57"/>
      <c r="R1890" s="57"/>
      <c r="S1890" s="57"/>
      <c r="T1890" s="57"/>
      <c r="U1890" s="77"/>
      <c r="V1890" s="24"/>
      <c r="Y1890" s="24"/>
      <c r="Z1890" s="24"/>
      <c r="AA1890" s="24"/>
      <c r="AB1890" s="24"/>
      <c r="AC1890" s="24"/>
    </row>
    <row r="1891" spans="1:29" s="169" customFormat="1">
      <c r="A1891" s="24"/>
      <c r="B1891" s="24"/>
      <c r="C1891" s="57"/>
      <c r="D1891" s="57"/>
      <c r="E1891" s="57"/>
      <c r="F1891" s="57"/>
      <c r="G1891" s="57"/>
      <c r="H1891" s="57"/>
      <c r="I1891" s="57"/>
      <c r="J1891" s="57"/>
      <c r="K1891" s="57"/>
      <c r="L1891" s="57"/>
      <c r="M1891" s="57"/>
      <c r="N1891" s="57"/>
      <c r="O1891" s="57"/>
      <c r="P1891" s="57"/>
      <c r="Q1891" s="57"/>
      <c r="R1891" s="57"/>
      <c r="S1891" s="57"/>
      <c r="T1891" s="57"/>
      <c r="U1891" s="77"/>
      <c r="V1891" s="24"/>
      <c r="Y1891" s="24"/>
      <c r="Z1891" s="24"/>
      <c r="AA1891" s="24"/>
      <c r="AB1891" s="24"/>
      <c r="AC1891" s="24"/>
    </row>
    <row r="1892" spans="1:29" s="169" customFormat="1">
      <c r="A1892" s="24"/>
      <c r="B1892" s="24"/>
      <c r="C1892" s="57"/>
      <c r="D1892" s="57"/>
      <c r="E1892" s="57"/>
      <c r="F1892" s="57"/>
      <c r="G1892" s="57"/>
      <c r="H1892" s="57"/>
      <c r="I1892" s="57"/>
      <c r="J1892" s="57"/>
      <c r="K1892" s="57"/>
      <c r="L1892" s="57"/>
      <c r="M1892" s="57"/>
      <c r="N1892" s="57"/>
      <c r="O1892" s="57"/>
      <c r="P1892" s="57"/>
      <c r="Q1892" s="57"/>
      <c r="R1892" s="57"/>
      <c r="S1892" s="57"/>
      <c r="T1892" s="57"/>
      <c r="U1892" s="77"/>
      <c r="V1892" s="24"/>
      <c r="Y1892" s="24"/>
      <c r="Z1892" s="24"/>
      <c r="AA1892" s="24"/>
      <c r="AB1892" s="24"/>
      <c r="AC1892" s="24"/>
    </row>
    <row r="1893" spans="1:29" s="169" customFormat="1">
      <c r="A1893" s="24"/>
      <c r="B1893" s="24"/>
      <c r="C1893" s="57"/>
      <c r="D1893" s="57"/>
      <c r="E1893" s="57"/>
      <c r="F1893" s="57"/>
      <c r="G1893" s="57"/>
      <c r="H1893" s="57"/>
      <c r="I1893" s="57"/>
      <c r="J1893" s="57"/>
      <c r="K1893" s="57"/>
      <c r="L1893" s="57"/>
      <c r="M1893" s="57"/>
      <c r="N1893" s="57"/>
      <c r="O1893" s="57"/>
      <c r="P1893" s="57"/>
      <c r="Q1893" s="57"/>
      <c r="R1893" s="57"/>
      <c r="S1893" s="57"/>
      <c r="T1893" s="57"/>
      <c r="U1893" s="77"/>
      <c r="V1893" s="24"/>
      <c r="Y1893" s="24"/>
      <c r="Z1893" s="24"/>
      <c r="AA1893" s="24"/>
      <c r="AB1893" s="24"/>
      <c r="AC1893" s="24"/>
    </row>
    <row r="1894" spans="1:29" s="169" customFormat="1">
      <c r="A1894" s="24"/>
      <c r="B1894" s="24"/>
      <c r="C1894" s="57"/>
      <c r="D1894" s="57"/>
      <c r="E1894" s="57"/>
      <c r="F1894" s="57"/>
      <c r="G1894" s="57"/>
      <c r="H1894" s="57"/>
      <c r="I1894" s="57"/>
      <c r="J1894" s="57"/>
      <c r="K1894" s="57"/>
      <c r="L1894" s="57"/>
      <c r="M1894" s="57"/>
      <c r="N1894" s="57"/>
      <c r="O1894" s="57"/>
      <c r="P1894" s="57"/>
      <c r="Q1894" s="57"/>
      <c r="R1894" s="57"/>
      <c r="S1894" s="57"/>
      <c r="T1894" s="57"/>
      <c r="U1894" s="77"/>
      <c r="V1894" s="24"/>
      <c r="Y1894" s="24"/>
      <c r="Z1894" s="24"/>
      <c r="AA1894" s="24"/>
      <c r="AB1894" s="24"/>
      <c r="AC1894" s="24"/>
    </row>
    <row r="1895" spans="1:29" s="169" customFormat="1">
      <c r="A1895" s="24"/>
      <c r="B1895" s="24"/>
      <c r="C1895" s="57"/>
      <c r="D1895" s="57"/>
      <c r="E1895" s="57"/>
      <c r="F1895" s="57"/>
      <c r="G1895" s="57"/>
      <c r="H1895" s="57"/>
      <c r="I1895" s="57"/>
      <c r="J1895" s="57"/>
      <c r="K1895" s="57"/>
      <c r="L1895" s="57"/>
      <c r="M1895" s="57"/>
      <c r="N1895" s="57"/>
      <c r="O1895" s="57"/>
      <c r="P1895" s="57"/>
      <c r="Q1895" s="57"/>
      <c r="R1895" s="57"/>
      <c r="S1895" s="57"/>
      <c r="T1895" s="57"/>
      <c r="U1895" s="77"/>
      <c r="V1895" s="24"/>
      <c r="Y1895" s="24"/>
      <c r="Z1895" s="24"/>
      <c r="AA1895" s="24"/>
      <c r="AB1895" s="24"/>
      <c r="AC1895" s="24"/>
    </row>
    <row r="1896" spans="1:29" s="169" customFormat="1">
      <c r="A1896" s="24"/>
      <c r="B1896" s="24"/>
      <c r="C1896" s="57"/>
      <c r="D1896" s="57"/>
      <c r="E1896" s="57"/>
      <c r="F1896" s="57"/>
      <c r="G1896" s="57"/>
      <c r="H1896" s="57"/>
      <c r="I1896" s="57"/>
      <c r="J1896" s="57"/>
      <c r="K1896" s="57"/>
      <c r="L1896" s="57"/>
      <c r="M1896" s="57"/>
      <c r="N1896" s="57"/>
      <c r="O1896" s="57"/>
      <c r="P1896" s="57"/>
      <c r="Q1896" s="57"/>
      <c r="R1896" s="57"/>
      <c r="S1896" s="57"/>
      <c r="T1896" s="57"/>
      <c r="U1896" s="77"/>
      <c r="V1896" s="24"/>
      <c r="Y1896" s="24"/>
      <c r="Z1896" s="24"/>
      <c r="AA1896" s="24"/>
      <c r="AB1896" s="24"/>
      <c r="AC1896" s="24"/>
    </row>
    <row r="1897" spans="1:29" s="169" customFormat="1">
      <c r="A1897" s="24"/>
      <c r="B1897" s="24"/>
      <c r="C1897" s="57"/>
      <c r="D1897" s="57"/>
      <c r="E1897" s="57"/>
      <c r="F1897" s="57"/>
      <c r="G1897" s="57"/>
      <c r="H1897" s="57"/>
      <c r="I1897" s="57"/>
      <c r="J1897" s="57"/>
      <c r="K1897" s="57"/>
      <c r="L1897" s="57"/>
      <c r="M1897" s="57"/>
      <c r="N1897" s="57"/>
      <c r="O1897" s="57"/>
      <c r="P1897" s="57"/>
      <c r="Q1897" s="57"/>
      <c r="R1897" s="57"/>
      <c r="S1897" s="57"/>
      <c r="T1897" s="57"/>
      <c r="U1897" s="77"/>
      <c r="V1897" s="24"/>
      <c r="Y1897" s="24"/>
      <c r="Z1897" s="24"/>
      <c r="AA1897" s="24"/>
      <c r="AB1897" s="24"/>
      <c r="AC1897" s="24"/>
    </row>
    <row r="1898" spans="1:29" s="169" customFormat="1">
      <c r="A1898" s="24"/>
      <c r="B1898" s="24"/>
      <c r="C1898" s="57"/>
      <c r="D1898" s="57"/>
      <c r="E1898" s="57"/>
      <c r="F1898" s="57"/>
      <c r="G1898" s="57"/>
      <c r="H1898" s="57"/>
      <c r="I1898" s="57"/>
      <c r="J1898" s="57"/>
      <c r="K1898" s="57"/>
      <c r="L1898" s="57"/>
      <c r="M1898" s="57"/>
      <c r="N1898" s="57"/>
      <c r="O1898" s="57"/>
      <c r="P1898" s="57"/>
      <c r="Q1898" s="57"/>
      <c r="R1898" s="57"/>
      <c r="S1898" s="57"/>
      <c r="T1898" s="57"/>
      <c r="U1898" s="77"/>
      <c r="V1898" s="24"/>
      <c r="Y1898" s="24"/>
      <c r="Z1898" s="24"/>
      <c r="AA1898" s="24"/>
      <c r="AB1898" s="24"/>
      <c r="AC1898" s="24"/>
    </row>
    <row r="1899" spans="1:29" s="169" customFormat="1">
      <c r="A1899" s="24"/>
      <c r="B1899" s="24"/>
      <c r="C1899" s="57"/>
      <c r="D1899" s="57"/>
      <c r="E1899" s="57"/>
      <c r="F1899" s="57"/>
      <c r="G1899" s="57"/>
      <c r="H1899" s="57"/>
      <c r="I1899" s="57"/>
      <c r="J1899" s="57"/>
      <c r="K1899" s="57"/>
      <c r="L1899" s="57"/>
      <c r="M1899" s="57"/>
      <c r="N1899" s="57"/>
      <c r="O1899" s="57"/>
      <c r="P1899" s="57"/>
      <c r="Q1899" s="57"/>
      <c r="R1899" s="57"/>
      <c r="S1899" s="57"/>
      <c r="T1899" s="57"/>
      <c r="U1899" s="77"/>
      <c r="V1899" s="24"/>
      <c r="Y1899" s="24"/>
      <c r="Z1899" s="24"/>
      <c r="AA1899" s="24"/>
      <c r="AB1899" s="24"/>
      <c r="AC1899" s="24"/>
    </row>
    <row r="1900" spans="1:29" s="169" customFormat="1">
      <c r="A1900" s="24"/>
      <c r="B1900" s="24"/>
      <c r="C1900" s="57"/>
      <c r="D1900" s="57"/>
      <c r="E1900" s="57"/>
      <c r="F1900" s="57"/>
      <c r="G1900" s="57"/>
      <c r="H1900" s="57"/>
      <c r="I1900" s="57"/>
      <c r="J1900" s="57"/>
      <c r="K1900" s="57"/>
      <c r="L1900" s="57"/>
      <c r="M1900" s="57"/>
      <c r="N1900" s="57"/>
      <c r="O1900" s="57"/>
      <c r="P1900" s="57"/>
      <c r="Q1900" s="57"/>
      <c r="R1900" s="57"/>
      <c r="S1900" s="57"/>
      <c r="T1900" s="57"/>
      <c r="U1900" s="77"/>
      <c r="V1900" s="24"/>
      <c r="Y1900" s="24"/>
      <c r="Z1900" s="24"/>
      <c r="AA1900" s="24"/>
      <c r="AB1900" s="24"/>
      <c r="AC1900" s="24"/>
    </row>
    <row r="1901" spans="1:29" s="169" customFormat="1">
      <c r="A1901" s="24"/>
      <c r="B1901" s="24"/>
      <c r="C1901" s="57"/>
      <c r="D1901" s="57"/>
      <c r="E1901" s="57"/>
      <c r="F1901" s="57"/>
      <c r="G1901" s="57"/>
      <c r="H1901" s="57"/>
      <c r="I1901" s="57"/>
      <c r="J1901" s="57"/>
      <c r="K1901" s="57"/>
      <c r="L1901" s="57"/>
      <c r="M1901" s="57"/>
      <c r="N1901" s="57"/>
      <c r="O1901" s="57"/>
      <c r="P1901" s="57"/>
      <c r="Q1901" s="57"/>
      <c r="R1901" s="57"/>
      <c r="S1901" s="57"/>
      <c r="T1901" s="57"/>
      <c r="U1901" s="77"/>
      <c r="V1901" s="24"/>
      <c r="Y1901" s="24"/>
      <c r="Z1901" s="24"/>
      <c r="AA1901" s="24"/>
      <c r="AB1901" s="24"/>
      <c r="AC1901" s="24"/>
    </row>
    <row r="1902" spans="1:29" s="169" customFormat="1">
      <c r="A1902" s="24"/>
      <c r="B1902" s="24"/>
      <c r="C1902" s="57"/>
      <c r="D1902" s="57"/>
      <c r="E1902" s="57"/>
      <c r="F1902" s="57"/>
      <c r="G1902" s="57"/>
      <c r="H1902" s="57"/>
      <c r="I1902" s="57"/>
      <c r="J1902" s="57"/>
      <c r="K1902" s="57"/>
      <c r="L1902" s="57"/>
      <c r="M1902" s="57"/>
      <c r="N1902" s="57"/>
      <c r="O1902" s="57"/>
      <c r="P1902" s="57"/>
      <c r="Q1902" s="57"/>
      <c r="R1902" s="57"/>
      <c r="S1902" s="57"/>
      <c r="T1902" s="57"/>
      <c r="U1902" s="77"/>
      <c r="V1902" s="24"/>
      <c r="Y1902" s="24"/>
      <c r="Z1902" s="24"/>
      <c r="AA1902" s="24"/>
      <c r="AB1902" s="24"/>
      <c r="AC1902" s="24"/>
    </row>
    <row r="1903" spans="1:29" s="169" customFormat="1">
      <c r="A1903" s="24"/>
      <c r="B1903" s="24"/>
      <c r="C1903" s="57"/>
      <c r="D1903" s="57"/>
      <c r="E1903" s="57"/>
      <c r="F1903" s="57"/>
      <c r="G1903" s="57"/>
      <c r="H1903" s="57"/>
      <c r="I1903" s="57"/>
      <c r="J1903" s="57"/>
      <c r="K1903" s="57"/>
      <c r="L1903" s="57"/>
      <c r="M1903" s="57"/>
      <c r="N1903" s="57"/>
      <c r="O1903" s="57"/>
      <c r="P1903" s="57"/>
      <c r="Q1903" s="57"/>
      <c r="R1903" s="57"/>
      <c r="S1903" s="57"/>
      <c r="T1903" s="57"/>
      <c r="U1903" s="77"/>
      <c r="V1903" s="24"/>
      <c r="Y1903" s="24"/>
      <c r="Z1903" s="24"/>
      <c r="AA1903" s="24"/>
      <c r="AB1903" s="24"/>
      <c r="AC1903" s="24"/>
    </row>
    <row r="1904" spans="1:29" s="169" customFormat="1">
      <c r="A1904" s="24"/>
      <c r="B1904" s="24"/>
      <c r="C1904" s="57"/>
      <c r="D1904" s="57"/>
      <c r="E1904" s="57"/>
      <c r="F1904" s="57"/>
      <c r="G1904" s="57"/>
      <c r="H1904" s="57"/>
      <c r="I1904" s="57"/>
      <c r="J1904" s="57"/>
      <c r="K1904" s="57"/>
      <c r="L1904" s="57"/>
      <c r="M1904" s="57"/>
      <c r="N1904" s="57"/>
      <c r="O1904" s="57"/>
      <c r="P1904" s="57"/>
      <c r="Q1904" s="57"/>
      <c r="R1904" s="57"/>
      <c r="S1904" s="57"/>
      <c r="T1904" s="57"/>
      <c r="U1904" s="77"/>
      <c r="V1904" s="24"/>
      <c r="Y1904" s="24"/>
      <c r="Z1904" s="24"/>
      <c r="AA1904" s="24"/>
      <c r="AB1904" s="24"/>
      <c r="AC1904" s="24"/>
    </row>
    <row r="1905" spans="1:29" s="169" customFormat="1">
      <c r="A1905" s="24"/>
      <c r="B1905" s="24"/>
      <c r="C1905" s="57"/>
      <c r="D1905" s="57"/>
      <c r="E1905" s="57"/>
      <c r="F1905" s="57"/>
      <c r="G1905" s="57"/>
      <c r="H1905" s="57"/>
      <c r="I1905" s="57"/>
      <c r="J1905" s="57"/>
      <c r="K1905" s="57"/>
      <c r="L1905" s="57"/>
      <c r="M1905" s="57"/>
      <c r="N1905" s="57"/>
      <c r="O1905" s="57"/>
      <c r="P1905" s="57"/>
      <c r="Q1905" s="57"/>
      <c r="R1905" s="57"/>
      <c r="S1905" s="57"/>
      <c r="T1905" s="57"/>
      <c r="U1905" s="77"/>
      <c r="V1905" s="24"/>
      <c r="Y1905" s="24"/>
      <c r="Z1905" s="24"/>
      <c r="AA1905" s="24"/>
      <c r="AB1905" s="24"/>
      <c r="AC1905" s="24"/>
    </row>
    <row r="1906" spans="1:29" s="169" customFormat="1">
      <c r="A1906" s="24"/>
      <c r="B1906" s="24"/>
      <c r="C1906" s="57"/>
      <c r="D1906" s="57"/>
      <c r="E1906" s="57"/>
      <c r="F1906" s="57"/>
      <c r="G1906" s="57"/>
      <c r="H1906" s="57"/>
      <c r="I1906" s="57"/>
      <c r="J1906" s="57"/>
      <c r="K1906" s="57"/>
      <c r="L1906" s="57"/>
      <c r="M1906" s="57"/>
      <c r="N1906" s="57"/>
      <c r="O1906" s="57"/>
      <c r="P1906" s="57"/>
      <c r="Q1906" s="57"/>
      <c r="R1906" s="57"/>
      <c r="S1906" s="57"/>
      <c r="T1906" s="57"/>
      <c r="U1906" s="77"/>
      <c r="V1906" s="24"/>
      <c r="Y1906" s="24"/>
      <c r="Z1906" s="24"/>
      <c r="AA1906" s="24"/>
      <c r="AB1906" s="24"/>
      <c r="AC1906" s="24"/>
    </row>
    <row r="1907" spans="1:29" s="169" customFormat="1">
      <c r="A1907" s="24"/>
      <c r="B1907" s="24"/>
      <c r="C1907" s="57"/>
      <c r="D1907" s="57"/>
      <c r="E1907" s="57"/>
      <c r="F1907" s="57"/>
      <c r="G1907" s="57"/>
      <c r="H1907" s="57"/>
      <c r="I1907" s="57"/>
      <c r="J1907" s="57"/>
      <c r="K1907" s="57"/>
      <c r="L1907" s="57"/>
      <c r="M1907" s="57"/>
      <c r="N1907" s="57"/>
      <c r="O1907" s="57"/>
      <c r="P1907" s="57"/>
      <c r="Q1907" s="57"/>
      <c r="R1907" s="57"/>
      <c r="S1907" s="57"/>
      <c r="T1907" s="57"/>
      <c r="U1907" s="77"/>
      <c r="V1907" s="24"/>
      <c r="Y1907" s="24"/>
      <c r="Z1907" s="24"/>
      <c r="AA1907" s="24"/>
      <c r="AB1907" s="24"/>
      <c r="AC1907" s="24"/>
    </row>
    <row r="1908" spans="1:29" s="169" customFormat="1">
      <c r="A1908" s="24"/>
      <c r="B1908" s="24"/>
      <c r="C1908" s="57"/>
      <c r="D1908" s="57"/>
      <c r="E1908" s="57"/>
      <c r="F1908" s="57"/>
      <c r="G1908" s="57"/>
      <c r="H1908" s="57"/>
      <c r="I1908" s="57"/>
      <c r="J1908" s="57"/>
      <c r="K1908" s="57"/>
      <c r="L1908" s="57"/>
      <c r="M1908" s="57"/>
      <c r="N1908" s="57"/>
      <c r="O1908" s="57"/>
      <c r="P1908" s="57"/>
      <c r="Q1908" s="57"/>
      <c r="R1908" s="57"/>
      <c r="S1908" s="57"/>
      <c r="T1908" s="57"/>
      <c r="U1908" s="77"/>
      <c r="V1908" s="24"/>
      <c r="Y1908" s="24"/>
      <c r="Z1908" s="24"/>
      <c r="AA1908" s="24"/>
      <c r="AB1908" s="24"/>
      <c r="AC1908" s="24"/>
    </row>
    <row r="1909" spans="1:29" s="169" customFormat="1">
      <c r="A1909" s="24"/>
      <c r="B1909" s="24"/>
      <c r="C1909" s="57"/>
      <c r="D1909" s="57"/>
      <c r="E1909" s="57"/>
      <c r="F1909" s="57"/>
      <c r="G1909" s="57"/>
      <c r="H1909" s="57"/>
      <c r="I1909" s="57"/>
      <c r="J1909" s="57"/>
      <c r="K1909" s="57"/>
      <c r="L1909" s="57"/>
      <c r="M1909" s="57"/>
      <c r="N1909" s="57"/>
      <c r="O1909" s="57"/>
      <c r="P1909" s="57"/>
      <c r="Q1909" s="57"/>
      <c r="R1909" s="57"/>
      <c r="S1909" s="57"/>
      <c r="T1909" s="57"/>
      <c r="U1909" s="77"/>
      <c r="V1909" s="24"/>
      <c r="Y1909" s="24"/>
      <c r="Z1909" s="24"/>
      <c r="AA1909" s="24"/>
      <c r="AB1909" s="24"/>
      <c r="AC1909" s="24"/>
    </row>
    <row r="1910" spans="1:29" s="169" customFormat="1">
      <c r="A1910" s="24"/>
      <c r="B1910" s="24"/>
      <c r="C1910" s="57"/>
      <c r="D1910" s="57"/>
      <c r="E1910" s="57"/>
      <c r="F1910" s="57"/>
      <c r="G1910" s="57"/>
      <c r="H1910" s="57"/>
      <c r="I1910" s="57"/>
      <c r="J1910" s="57"/>
      <c r="K1910" s="57"/>
      <c r="L1910" s="57"/>
      <c r="M1910" s="57"/>
      <c r="N1910" s="57"/>
      <c r="O1910" s="57"/>
      <c r="P1910" s="57"/>
      <c r="Q1910" s="57"/>
      <c r="R1910" s="57"/>
      <c r="S1910" s="57"/>
      <c r="T1910" s="57"/>
      <c r="U1910" s="77"/>
      <c r="V1910" s="24"/>
      <c r="Y1910" s="24"/>
      <c r="Z1910" s="24"/>
      <c r="AA1910" s="24"/>
      <c r="AB1910" s="24"/>
      <c r="AC1910" s="24"/>
    </row>
    <row r="1911" spans="1:29" s="169" customFormat="1">
      <c r="A1911" s="24"/>
      <c r="B1911" s="24"/>
      <c r="C1911" s="57"/>
      <c r="D1911" s="57"/>
      <c r="E1911" s="57"/>
      <c r="F1911" s="57"/>
      <c r="G1911" s="57"/>
      <c r="H1911" s="57"/>
      <c r="I1911" s="57"/>
      <c r="J1911" s="57"/>
      <c r="K1911" s="57"/>
      <c r="L1911" s="57"/>
      <c r="M1911" s="57"/>
      <c r="N1911" s="57"/>
      <c r="O1911" s="57"/>
      <c r="P1911" s="57"/>
      <c r="Q1911" s="57"/>
      <c r="R1911" s="57"/>
      <c r="S1911" s="57"/>
      <c r="T1911" s="57"/>
      <c r="U1911" s="77"/>
      <c r="V1911" s="24"/>
      <c r="Y1911" s="24"/>
      <c r="Z1911" s="24"/>
      <c r="AA1911" s="24"/>
      <c r="AB1911" s="24"/>
      <c r="AC1911" s="24"/>
    </row>
    <row r="1912" spans="1:29" s="169" customFormat="1">
      <c r="A1912" s="24"/>
      <c r="B1912" s="24"/>
      <c r="C1912" s="57"/>
      <c r="D1912" s="57"/>
      <c r="E1912" s="57"/>
      <c r="F1912" s="57"/>
      <c r="G1912" s="57"/>
      <c r="H1912" s="57"/>
      <c r="I1912" s="57"/>
      <c r="J1912" s="57"/>
      <c r="K1912" s="57"/>
      <c r="L1912" s="57"/>
      <c r="M1912" s="57"/>
      <c r="N1912" s="57"/>
      <c r="O1912" s="57"/>
      <c r="P1912" s="57"/>
      <c r="Q1912" s="57"/>
      <c r="R1912" s="57"/>
      <c r="S1912" s="57"/>
      <c r="T1912" s="57"/>
      <c r="U1912" s="77"/>
      <c r="V1912" s="24"/>
      <c r="Y1912" s="24"/>
      <c r="Z1912" s="24"/>
      <c r="AA1912" s="24"/>
      <c r="AB1912" s="24"/>
      <c r="AC1912" s="24"/>
    </row>
    <row r="1913" spans="1:29" s="169" customFormat="1">
      <c r="A1913" s="24"/>
      <c r="B1913" s="24"/>
      <c r="C1913" s="57"/>
      <c r="D1913" s="57"/>
      <c r="E1913" s="57"/>
      <c r="F1913" s="57"/>
      <c r="G1913" s="57"/>
      <c r="H1913" s="57"/>
      <c r="I1913" s="57"/>
      <c r="J1913" s="57"/>
      <c r="K1913" s="57"/>
      <c r="L1913" s="57"/>
      <c r="M1913" s="57"/>
      <c r="N1913" s="57"/>
      <c r="O1913" s="57"/>
      <c r="P1913" s="57"/>
      <c r="Q1913" s="57"/>
      <c r="R1913" s="57"/>
      <c r="S1913" s="57"/>
      <c r="T1913" s="57"/>
      <c r="U1913" s="77"/>
      <c r="V1913" s="24"/>
      <c r="Y1913" s="24"/>
      <c r="Z1913" s="24"/>
      <c r="AA1913" s="24"/>
      <c r="AB1913" s="24"/>
      <c r="AC1913" s="24"/>
    </row>
    <row r="1914" spans="1:29" s="169" customFormat="1">
      <c r="A1914" s="24"/>
      <c r="B1914" s="24"/>
      <c r="C1914" s="57"/>
      <c r="D1914" s="57"/>
      <c r="E1914" s="57"/>
      <c r="F1914" s="57"/>
      <c r="G1914" s="57"/>
      <c r="H1914" s="57"/>
      <c r="I1914" s="57"/>
      <c r="J1914" s="57"/>
      <c r="K1914" s="57"/>
      <c r="L1914" s="57"/>
      <c r="M1914" s="57"/>
      <c r="N1914" s="57"/>
      <c r="O1914" s="57"/>
      <c r="P1914" s="57"/>
      <c r="Q1914" s="57"/>
      <c r="R1914" s="57"/>
      <c r="S1914" s="57"/>
      <c r="T1914" s="57"/>
      <c r="U1914" s="77"/>
      <c r="V1914" s="24"/>
      <c r="Y1914" s="24"/>
      <c r="Z1914" s="24"/>
      <c r="AA1914" s="24"/>
      <c r="AB1914" s="24"/>
      <c r="AC1914" s="24"/>
    </row>
    <row r="1915" spans="1:29" s="169" customFormat="1">
      <c r="A1915" s="24"/>
      <c r="B1915" s="24"/>
      <c r="C1915" s="57"/>
      <c r="D1915" s="57"/>
      <c r="E1915" s="57"/>
      <c r="F1915" s="57"/>
      <c r="G1915" s="57"/>
      <c r="H1915" s="57"/>
      <c r="I1915" s="57"/>
      <c r="J1915" s="57"/>
      <c r="K1915" s="57"/>
      <c r="L1915" s="57"/>
      <c r="M1915" s="57"/>
      <c r="N1915" s="57"/>
      <c r="O1915" s="57"/>
      <c r="P1915" s="57"/>
      <c r="Q1915" s="57"/>
      <c r="R1915" s="57"/>
      <c r="S1915" s="57"/>
      <c r="T1915" s="57"/>
      <c r="U1915" s="77"/>
      <c r="V1915" s="24"/>
      <c r="Y1915" s="24"/>
      <c r="Z1915" s="24"/>
      <c r="AA1915" s="24"/>
      <c r="AB1915" s="24"/>
      <c r="AC1915" s="24"/>
    </row>
    <row r="1916" spans="1:29" s="169" customFormat="1">
      <c r="A1916" s="24"/>
      <c r="B1916" s="24"/>
      <c r="C1916" s="57"/>
      <c r="D1916" s="57"/>
      <c r="E1916" s="57"/>
      <c r="F1916" s="57"/>
      <c r="G1916" s="57"/>
      <c r="H1916" s="57"/>
      <c r="I1916" s="57"/>
      <c r="J1916" s="57"/>
      <c r="K1916" s="57"/>
      <c r="L1916" s="57"/>
      <c r="M1916" s="57"/>
      <c r="N1916" s="57"/>
      <c r="O1916" s="57"/>
      <c r="P1916" s="57"/>
      <c r="Q1916" s="57"/>
      <c r="R1916" s="57"/>
      <c r="S1916" s="57"/>
      <c r="T1916" s="57"/>
      <c r="U1916" s="77"/>
      <c r="V1916" s="24"/>
      <c r="Y1916" s="24"/>
      <c r="Z1916" s="24"/>
      <c r="AA1916" s="24"/>
      <c r="AB1916" s="24"/>
      <c r="AC1916" s="24"/>
    </row>
    <row r="1917" spans="1:29" s="169" customFormat="1">
      <c r="A1917" s="24"/>
      <c r="B1917" s="24"/>
      <c r="C1917" s="57"/>
      <c r="D1917" s="57"/>
      <c r="E1917" s="57"/>
      <c r="F1917" s="57"/>
      <c r="G1917" s="57"/>
      <c r="H1917" s="57"/>
      <c r="I1917" s="57"/>
      <c r="J1917" s="57"/>
      <c r="K1917" s="57"/>
      <c r="L1917" s="57"/>
      <c r="M1917" s="57"/>
      <c r="N1917" s="57"/>
      <c r="O1917" s="57"/>
      <c r="P1917" s="57"/>
      <c r="Q1917" s="57"/>
      <c r="R1917" s="57"/>
      <c r="S1917" s="57"/>
      <c r="T1917" s="57"/>
      <c r="U1917" s="77"/>
      <c r="V1917" s="24"/>
      <c r="Y1917" s="24"/>
      <c r="Z1917" s="24"/>
      <c r="AA1917" s="24"/>
      <c r="AB1917" s="24"/>
      <c r="AC1917" s="24"/>
    </row>
    <row r="1918" spans="1:29" s="169" customFormat="1">
      <c r="A1918" s="24"/>
      <c r="B1918" s="24"/>
      <c r="C1918" s="57"/>
      <c r="D1918" s="57"/>
      <c r="E1918" s="57"/>
      <c r="F1918" s="57"/>
      <c r="G1918" s="57"/>
      <c r="H1918" s="57"/>
      <c r="I1918" s="57"/>
      <c r="J1918" s="57"/>
      <c r="K1918" s="57"/>
      <c r="L1918" s="57"/>
      <c r="M1918" s="57"/>
      <c r="N1918" s="57"/>
      <c r="O1918" s="57"/>
      <c r="P1918" s="57"/>
      <c r="Q1918" s="57"/>
      <c r="R1918" s="57"/>
      <c r="S1918" s="57"/>
      <c r="T1918" s="57"/>
      <c r="U1918" s="77"/>
      <c r="V1918" s="24"/>
      <c r="Y1918" s="24"/>
      <c r="Z1918" s="24"/>
      <c r="AA1918" s="24"/>
      <c r="AB1918" s="24"/>
      <c r="AC1918" s="24"/>
    </row>
    <row r="1919" spans="1:29" s="169" customFormat="1">
      <c r="A1919" s="24"/>
      <c r="B1919" s="24"/>
      <c r="C1919" s="57"/>
      <c r="D1919" s="57"/>
      <c r="E1919" s="57"/>
      <c r="F1919" s="57"/>
      <c r="G1919" s="57"/>
      <c r="H1919" s="57"/>
      <c r="I1919" s="57"/>
      <c r="J1919" s="57"/>
      <c r="K1919" s="57"/>
      <c r="L1919" s="57"/>
      <c r="M1919" s="57"/>
      <c r="N1919" s="57"/>
      <c r="O1919" s="57"/>
      <c r="P1919" s="57"/>
      <c r="Q1919" s="57"/>
      <c r="R1919" s="57"/>
      <c r="S1919" s="57"/>
      <c r="T1919" s="57"/>
      <c r="U1919" s="77"/>
      <c r="V1919" s="24"/>
      <c r="Y1919" s="24"/>
      <c r="Z1919" s="24"/>
      <c r="AA1919" s="24"/>
      <c r="AB1919" s="24"/>
      <c r="AC1919" s="24"/>
    </row>
    <row r="1920" spans="1:29" s="169" customFormat="1">
      <c r="A1920" s="24"/>
      <c r="B1920" s="24"/>
      <c r="C1920" s="57"/>
      <c r="D1920" s="57"/>
      <c r="E1920" s="57"/>
      <c r="F1920" s="57"/>
      <c r="G1920" s="57"/>
      <c r="H1920" s="57"/>
      <c r="I1920" s="57"/>
      <c r="J1920" s="57"/>
      <c r="K1920" s="57"/>
      <c r="L1920" s="57"/>
      <c r="M1920" s="57"/>
      <c r="N1920" s="57"/>
      <c r="O1920" s="57"/>
      <c r="P1920" s="57"/>
      <c r="Q1920" s="57"/>
      <c r="R1920" s="57"/>
      <c r="S1920" s="57"/>
      <c r="T1920" s="57"/>
      <c r="U1920" s="77"/>
      <c r="V1920" s="24"/>
      <c r="Y1920" s="24"/>
      <c r="Z1920" s="24"/>
      <c r="AA1920" s="24"/>
      <c r="AB1920" s="24"/>
      <c r="AC1920" s="24"/>
    </row>
    <row r="1921" spans="1:29" s="169" customFormat="1">
      <c r="A1921" s="24"/>
      <c r="B1921" s="24"/>
      <c r="C1921" s="57"/>
      <c r="D1921" s="57"/>
      <c r="E1921" s="57"/>
      <c r="F1921" s="57"/>
      <c r="G1921" s="57"/>
      <c r="H1921" s="57"/>
      <c r="I1921" s="57"/>
      <c r="J1921" s="57"/>
      <c r="K1921" s="57"/>
      <c r="L1921" s="57"/>
      <c r="M1921" s="57"/>
      <c r="N1921" s="57"/>
      <c r="O1921" s="57"/>
      <c r="P1921" s="57"/>
      <c r="Q1921" s="57"/>
      <c r="R1921" s="57"/>
      <c r="S1921" s="57"/>
      <c r="T1921" s="57"/>
      <c r="U1921" s="77"/>
      <c r="V1921" s="24"/>
      <c r="Y1921" s="24"/>
      <c r="Z1921" s="24"/>
      <c r="AA1921" s="24"/>
      <c r="AB1921" s="24"/>
      <c r="AC1921" s="24"/>
    </row>
    <row r="1922" spans="1:29" s="169" customFormat="1">
      <c r="A1922" s="24"/>
      <c r="B1922" s="24"/>
      <c r="C1922" s="57"/>
      <c r="D1922" s="57"/>
      <c r="E1922" s="57"/>
      <c r="F1922" s="57"/>
      <c r="G1922" s="57"/>
      <c r="H1922" s="57"/>
      <c r="I1922" s="57"/>
      <c r="J1922" s="57"/>
      <c r="K1922" s="57"/>
      <c r="L1922" s="57"/>
      <c r="M1922" s="57"/>
      <c r="N1922" s="57"/>
      <c r="O1922" s="57"/>
      <c r="P1922" s="57"/>
      <c r="Q1922" s="57"/>
      <c r="R1922" s="57"/>
      <c r="S1922" s="57"/>
      <c r="T1922" s="57"/>
      <c r="U1922" s="77"/>
      <c r="V1922" s="24"/>
      <c r="Y1922" s="24"/>
      <c r="Z1922" s="24"/>
      <c r="AA1922" s="24"/>
      <c r="AB1922" s="24"/>
      <c r="AC1922" s="24"/>
    </row>
    <row r="1923" spans="1:29" s="169" customFormat="1">
      <c r="A1923" s="24"/>
      <c r="B1923" s="24"/>
      <c r="C1923" s="57"/>
      <c r="D1923" s="57"/>
      <c r="E1923" s="57"/>
      <c r="F1923" s="57"/>
      <c r="G1923" s="57"/>
      <c r="H1923" s="57"/>
      <c r="I1923" s="57"/>
      <c r="J1923" s="57"/>
      <c r="K1923" s="57"/>
      <c r="L1923" s="57"/>
      <c r="M1923" s="57"/>
      <c r="N1923" s="57"/>
      <c r="O1923" s="57"/>
      <c r="P1923" s="57"/>
      <c r="Q1923" s="57"/>
      <c r="R1923" s="57"/>
      <c r="S1923" s="57"/>
      <c r="T1923" s="57"/>
      <c r="U1923" s="77"/>
      <c r="V1923" s="24"/>
      <c r="Y1923" s="24"/>
      <c r="Z1923" s="24"/>
      <c r="AA1923" s="24"/>
      <c r="AB1923" s="24"/>
      <c r="AC1923" s="24"/>
    </row>
    <row r="1924" spans="1:29" s="169" customFormat="1">
      <c r="A1924" s="24"/>
      <c r="B1924" s="24"/>
      <c r="C1924" s="57"/>
      <c r="D1924" s="57"/>
      <c r="E1924" s="57"/>
      <c r="F1924" s="57"/>
      <c r="G1924" s="57"/>
      <c r="H1924" s="57"/>
      <c r="I1924" s="57"/>
      <c r="J1924" s="57"/>
      <c r="K1924" s="57"/>
      <c r="L1924" s="57"/>
      <c r="M1924" s="57"/>
      <c r="N1924" s="57"/>
      <c r="O1924" s="57"/>
      <c r="P1924" s="57"/>
      <c r="Q1924" s="57"/>
      <c r="R1924" s="57"/>
      <c r="S1924" s="57"/>
      <c r="T1924" s="57"/>
      <c r="U1924" s="77"/>
      <c r="V1924" s="24"/>
      <c r="Y1924" s="24"/>
      <c r="Z1924" s="24"/>
      <c r="AA1924" s="24"/>
      <c r="AB1924" s="24"/>
      <c r="AC1924" s="24"/>
    </row>
    <row r="1925" spans="1:29" s="169" customFormat="1">
      <c r="A1925" s="24"/>
      <c r="B1925" s="24"/>
      <c r="C1925" s="57"/>
      <c r="D1925" s="57"/>
      <c r="E1925" s="57"/>
      <c r="F1925" s="57"/>
      <c r="G1925" s="57"/>
      <c r="H1925" s="57"/>
      <c r="I1925" s="57"/>
      <c r="J1925" s="57"/>
      <c r="K1925" s="57"/>
      <c r="L1925" s="57"/>
      <c r="M1925" s="57"/>
      <c r="N1925" s="57"/>
      <c r="O1925" s="57"/>
      <c r="P1925" s="57"/>
      <c r="Q1925" s="57"/>
      <c r="R1925" s="57"/>
      <c r="S1925" s="57"/>
      <c r="T1925" s="57"/>
      <c r="U1925" s="77"/>
      <c r="V1925" s="24"/>
      <c r="Y1925" s="24"/>
      <c r="Z1925" s="24"/>
      <c r="AA1925" s="24"/>
      <c r="AB1925" s="24"/>
      <c r="AC1925" s="24"/>
    </row>
    <row r="1926" spans="1:29" s="169" customFormat="1">
      <c r="A1926" s="24"/>
      <c r="B1926" s="24"/>
      <c r="C1926" s="57"/>
      <c r="D1926" s="57"/>
      <c r="E1926" s="57"/>
      <c r="F1926" s="57"/>
      <c r="G1926" s="57"/>
      <c r="H1926" s="57"/>
      <c r="I1926" s="57"/>
      <c r="J1926" s="57"/>
      <c r="K1926" s="57"/>
      <c r="L1926" s="57"/>
      <c r="M1926" s="57"/>
      <c r="N1926" s="57"/>
      <c r="O1926" s="57"/>
      <c r="P1926" s="57"/>
      <c r="Q1926" s="57"/>
      <c r="R1926" s="57"/>
      <c r="S1926" s="57"/>
      <c r="T1926" s="57"/>
      <c r="U1926" s="77"/>
      <c r="V1926" s="24"/>
      <c r="Y1926" s="24"/>
      <c r="Z1926" s="24"/>
      <c r="AA1926" s="24"/>
      <c r="AB1926" s="24"/>
      <c r="AC1926" s="24"/>
    </row>
    <row r="1927" spans="1:29" s="169" customFormat="1">
      <c r="A1927" s="24"/>
      <c r="B1927" s="24"/>
      <c r="C1927" s="57"/>
      <c r="D1927" s="57"/>
      <c r="E1927" s="57"/>
      <c r="F1927" s="57"/>
      <c r="G1927" s="57"/>
      <c r="H1927" s="57"/>
      <c r="I1927" s="57"/>
      <c r="J1927" s="57"/>
      <c r="K1927" s="57"/>
      <c r="L1927" s="57"/>
      <c r="M1927" s="57"/>
      <c r="N1927" s="57"/>
      <c r="O1927" s="57"/>
      <c r="P1927" s="57"/>
      <c r="Q1927" s="57"/>
      <c r="R1927" s="57"/>
      <c r="S1927" s="57"/>
      <c r="T1927" s="57"/>
      <c r="U1927" s="77"/>
      <c r="V1927" s="24"/>
      <c r="Y1927" s="24"/>
      <c r="Z1927" s="24"/>
      <c r="AA1927" s="24"/>
      <c r="AB1927" s="24"/>
      <c r="AC1927" s="24"/>
    </row>
    <row r="1928" spans="1:29" s="169" customFormat="1">
      <c r="A1928" s="24"/>
      <c r="B1928" s="24"/>
      <c r="C1928" s="57"/>
      <c r="D1928" s="57"/>
      <c r="E1928" s="57"/>
      <c r="F1928" s="57"/>
      <c r="G1928" s="57"/>
      <c r="H1928" s="57"/>
      <c r="I1928" s="57"/>
      <c r="J1928" s="57"/>
      <c r="K1928" s="57"/>
      <c r="L1928" s="57"/>
      <c r="M1928" s="57"/>
      <c r="N1928" s="57"/>
      <c r="O1928" s="57"/>
      <c r="P1928" s="57"/>
      <c r="Q1928" s="57"/>
      <c r="R1928" s="57"/>
      <c r="S1928" s="57"/>
      <c r="T1928" s="57"/>
      <c r="U1928" s="77"/>
      <c r="V1928" s="24"/>
      <c r="Y1928" s="24"/>
      <c r="Z1928" s="24"/>
      <c r="AA1928" s="24"/>
      <c r="AB1928" s="24"/>
      <c r="AC1928" s="24"/>
    </row>
    <row r="1929" spans="1:29" s="169" customFormat="1">
      <c r="A1929" s="24"/>
      <c r="B1929" s="24"/>
      <c r="C1929" s="57"/>
      <c r="D1929" s="57"/>
      <c r="E1929" s="57"/>
      <c r="F1929" s="57"/>
      <c r="G1929" s="57"/>
      <c r="H1929" s="57"/>
      <c r="I1929" s="57"/>
      <c r="J1929" s="57"/>
      <c r="K1929" s="57"/>
      <c r="L1929" s="57"/>
      <c r="M1929" s="57"/>
      <c r="N1929" s="57"/>
      <c r="O1929" s="57"/>
      <c r="P1929" s="57"/>
      <c r="Q1929" s="57"/>
      <c r="R1929" s="57"/>
      <c r="S1929" s="57"/>
      <c r="T1929" s="57"/>
      <c r="U1929" s="77"/>
      <c r="V1929" s="24"/>
      <c r="Y1929" s="24"/>
      <c r="Z1929" s="24"/>
      <c r="AA1929" s="24"/>
      <c r="AB1929" s="24"/>
      <c r="AC1929" s="24"/>
    </row>
    <row r="1930" spans="1:29" s="169" customFormat="1">
      <c r="A1930" s="24"/>
      <c r="B1930" s="24"/>
      <c r="C1930" s="57"/>
      <c r="D1930" s="57"/>
      <c r="E1930" s="57"/>
      <c r="F1930" s="57"/>
      <c r="G1930" s="57"/>
      <c r="H1930" s="57"/>
      <c r="I1930" s="57"/>
      <c r="J1930" s="57"/>
      <c r="K1930" s="57"/>
      <c r="L1930" s="57"/>
      <c r="M1930" s="57"/>
      <c r="N1930" s="57"/>
      <c r="O1930" s="57"/>
      <c r="P1930" s="57"/>
      <c r="Q1930" s="57"/>
      <c r="R1930" s="57"/>
      <c r="S1930" s="57"/>
      <c r="T1930" s="57"/>
      <c r="U1930" s="77"/>
      <c r="V1930" s="24"/>
      <c r="Y1930" s="24"/>
      <c r="Z1930" s="24"/>
      <c r="AA1930" s="24"/>
      <c r="AB1930" s="24"/>
      <c r="AC1930" s="24"/>
    </row>
    <row r="1931" spans="1:29" s="169" customFormat="1">
      <c r="A1931" s="24"/>
      <c r="B1931" s="24"/>
      <c r="C1931" s="57"/>
      <c r="D1931" s="57"/>
      <c r="E1931" s="57"/>
      <c r="F1931" s="57"/>
      <c r="G1931" s="57"/>
      <c r="H1931" s="57"/>
      <c r="I1931" s="57"/>
      <c r="J1931" s="57"/>
      <c r="K1931" s="57"/>
      <c r="L1931" s="57"/>
      <c r="M1931" s="57"/>
      <c r="N1931" s="57"/>
      <c r="O1931" s="57"/>
      <c r="P1931" s="57"/>
      <c r="Q1931" s="57"/>
      <c r="R1931" s="57"/>
      <c r="S1931" s="57"/>
      <c r="T1931" s="57"/>
      <c r="U1931" s="77"/>
      <c r="V1931" s="24"/>
      <c r="Y1931" s="24"/>
      <c r="Z1931" s="24"/>
      <c r="AA1931" s="24"/>
      <c r="AB1931" s="24"/>
      <c r="AC1931" s="24"/>
    </row>
    <row r="1932" spans="1:29" s="169" customFormat="1">
      <c r="A1932" s="24"/>
      <c r="B1932" s="24"/>
      <c r="C1932" s="57"/>
      <c r="D1932" s="57"/>
      <c r="E1932" s="57"/>
      <c r="F1932" s="57"/>
      <c r="G1932" s="57"/>
      <c r="H1932" s="57"/>
      <c r="I1932" s="57"/>
      <c r="J1932" s="57"/>
      <c r="K1932" s="57"/>
      <c r="L1932" s="57"/>
      <c r="M1932" s="57"/>
      <c r="N1932" s="57"/>
      <c r="O1932" s="57"/>
      <c r="P1932" s="57"/>
      <c r="Q1932" s="57"/>
      <c r="R1932" s="57"/>
      <c r="S1932" s="57"/>
      <c r="T1932" s="57"/>
      <c r="U1932" s="77"/>
      <c r="V1932" s="24"/>
      <c r="Y1932" s="24"/>
      <c r="Z1932" s="24"/>
      <c r="AA1932" s="24"/>
      <c r="AB1932" s="24"/>
      <c r="AC1932" s="24"/>
    </row>
    <row r="1933" spans="1:29" s="169" customFormat="1">
      <c r="A1933" s="24"/>
      <c r="B1933" s="24"/>
      <c r="C1933" s="57"/>
      <c r="D1933" s="57"/>
      <c r="E1933" s="57"/>
      <c r="F1933" s="57"/>
      <c r="G1933" s="57"/>
      <c r="H1933" s="57"/>
      <c r="I1933" s="57"/>
      <c r="J1933" s="57"/>
      <c r="K1933" s="57"/>
      <c r="L1933" s="57"/>
      <c r="M1933" s="57"/>
      <c r="N1933" s="57"/>
      <c r="O1933" s="57"/>
      <c r="P1933" s="57"/>
      <c r="Q1933" s="57"/>
      <c r="R1933" s="57"/>
      <c r="S1933" s="57"/>
      <c r="T1933" s="57"/>
      <c r="U1933" s="77"/>
      <c r="V1933" s="24"/>
      <c r="Y1933" s="24"/>
      <c r="Z1933" s="24"/>
      <c r="AA1933" s="24"/>
      <c r="AB1933" s="24"/>
      <c r="AC1933" s="24"/>
    </row>
    <row r="1934" spans="1:29" s="169" customFormat="1">
      <c r="A1934" s="24"/>
      <c r="B1934" s="24"/>
      <c r="C1934" s="57"/>
      <c r="D1934" s="57"/>
      <c r="E1934" s="57"/>
      <c r="F1934" s="57"/>
      <c r="G1934" s="57"/>
      <c r="H1934" s="57"/>
      <c r="I1934" s="57"/>
      <c r="J1934" s="57"/>
      <c r="K1934" s="57"/>
      <c r="L1934" s="57"/>
      <c r="M1934" s="57"/>
      <c r="N1934" s="57"/>
      <c r="O1934" s="57"/>
      <c r="P1934" s="57"/>
      <c r="Q1934" s="57"/>
      <c r="R1934" s="57"/>
      <c r="S1934" s="57"/>
      <c r="T1934" s="57"/>
      <c r="U1934" s="77"/>
      <c r="V1934" s="24"/>
      <c r="Y1934" s="24"/>
      <c r="Z1934" s="24"/>
      <c r="AA1934" s="24"/>
      <c r="AB1934" s="24"/>
      <c r="AC1934" s="24"/>
    </row>
    <row r="1935" spans="1:29" s="169" customFormat="1">
      <c r="A1935" s="24"/>
      <c r="B1935" s="24"/>
      <c r="C1935" s="57"/>
      <c r="D1935" s="57"/>
      <c r="E1935" s="57"/>
      <c r="F1935" s="57"/>
      <c r="G1935" s="57"/>
      <c r="H1935" s="57"/>
      <c r="I1935" s="57"/>
      <c r="J1935" s="57"/>
      <c r="K1935" s="57"/>
      <c r="L1935" s="57"/>
      <c r="M1935" s="57"/>
      <c r="N1935" s="57"/>
      <c r="O1935" s="57"/>
      <c r="P1935" s="57"/>
      <c r="Q1935" s="57"/>
      <c r="R1935" s="57"/>
      <c r="S1935" s="57"/>
      <c r="T1935" s="57"/>
      <c r="U1935" s="77"/>
      <c r="V1935" s="24"/>
      <c r="Y1935" s="24"/>
      <c r="Z1935" s="24"/>
      <c r="AA1935" s="24"/>
      <c r="AB1935" s="24"/>
      <c r="AC1935" s="24"/>
    </row>
    <row r="1936" spans="1:29" s="169" customFormat="1">
      <c r="A1936" s="24"/>
      <c r="B1936" s="24"/>
      <c r="C1936" s="57"/>
      <c r="D1936" s="57"/>
      <c r="E1936" s="57"/>
      <c r="F1936" s="57"/>
      <c r="G1936" s="57"/>
      <c r="H1936" s="57"/>
      <c r="I1936" s="57"/>
      <c r="J1936" s="57"/>
      <c r="K1936" s="57"/>
      <c r="L1936" s="57"/>
      <c r="M1936" s="57"/>
      <c r="N1936" s="57"/>
      <c r="O1936" s="57"/>
      <c r="P1936" s="57"/>
      <c r="Q1936" s="57"/>
      <c r="R1936" s="57"/>
      <c r="S1936" s="57"/>
      <c r="T1936" s="57"/>
      <c r="U1936" s="77"/>
      <c r="V1936" s="24"/>
      <c r="Y1936" s="24"/>
      <c r="Z1936" s="24"/>
      <c r="AA1936" s="24"/>
      <c r="AB1936" s="24"/>
      <c r="AC1936" s="24"/>
    </row>
    <row r="1937" spans="1:29" s="169" customFormat="1">
      <c r="A1937" s="24"/>
      <c r="B1937" s="24"/>
      <c r="C1937" s="57"/>
      <c r="D1937" s="57"/>
      <c r="E1937" s="57"/>
      <c r="F1937" s="57"/>
      <c r="G1937" s="57"/>
      <c r="H1937" s="57"/>
      <c r="I1937" s="57"/>
      <c r="J1937" s="57"/>
      <c r="K1937" s="57"/>
      <c r="L1937" s="57"/>
      <c r="M1937" s="57"/>
      <c r="N1937" s="57"/>
      <c r="O1937" s="57"/>
      <c r="P1937" s="57"/>
      <c r="Q1937" s="57"/>
      <c r="R1937" s="57"/>
      <c r="S1937" s="57"/>
      <c r="T1937" s="57"/>
      <c r="U1937" s="77"/>
      <c r="V1937" s="24"/>
      <c r="Y1937" s="24"/>
      <c r="Z1937" s="24"/>
      <c r="AA1937" s="24"/>
      <c r="AB1937" s="24"/>
      <c r="AC1937" s="24"/>
    </row>
    <row r="1938" spans="1:29" s="169" customFormat="1">
      <c r="A1938" s="24"/>
      <c r="B1938" s="24"/>
      <c r="C1938" s="57"/>
      <c r="D1938" s="57"/>
      <c r="E1938" s="57"/>
      <c r="F1938" s="57"/>
      <c r="G1938" s="57"/>
      <c r="H1938" s="57"/>
      <c r="I1938" s="57"/>
      <c r="J1938" s="57"/>
      <c r="K1938" s="57"/>
      <c r="L1938" s="57"/>
      <c r="M1938" s="57"/>
      <c r="N1938" s="57"/>
      <c r="O1938" s="57"/>
      <c r="P1938" s="57"/>
      <c r="Q1938" s="57"/>
      <c r="R1938" s="57"/>
      <c r="S1938" s="57"/>
      <c r="T1938" s="57"/>
      <c r="U1938" s="77"/>
      <c r="V1938" s="24"/>
      <c r="Y1938" s="24"/>
      <c r="Z1938" s="24"/>
      <c r="AA1938" s="24"/>
      <c r="AB1938" s="24"/>
      <c r="AC1938" s="24"/>
    </row>
    <row r="1939" spans="1:29" s="169" customFormat="1">
      <c r="A1939" s="24"/>
      <c r="B1939" s="24"/>
      <c r="C1939" s="57"/>
      <c r="D1939" s="57"/>
      <c r="E1939" s="57"/>
      <c r="F1939" s="57"/>
      <c r="G1939" s="57"/>
      <c r="H1939" s="57"/>
      <c r="I1939" s="57"/>
      <c r="J1939" s="57"/>
      <c r="K1939" s="57"/>
      <c r="L1939" s="57"/>
      <c r="M1939" s="57"/>
      <c r="N1939" s="57"/>
      <c r="O1939" s="57"/>
      <c r="P1939" s="57"/>
      <c r="Q1939" s="57"/>
      <c r="R1939" s="57"/>
      <c r="S1939" s="57"/>
      <c r="T1939" s="57"/>
      <c r="U1939" s="77"/>
      <c r="V1939" s="24"/>
      <c r="Y1939" s="24"/>
      <c r="Z1939" s="24"/>
      <c r="AA1939" s="24"/>
      <c r="AB1939" s="24"/>
      <c r="AC1939" s="24"/>
    </row>
    <row r="1940" spans="1:29" s="169" customFormat="1">
      <c r="A1940" s="24"/>
      <c r="B1940" s="24"/>
      <c r="C1940" s="57"/>
      <c r="D1940" s="57"/>
      <c r="E1940" s="57"/>
      <c r="F1940" s="57"/>
      <c r="G1940" s="57"/>
      <c r="H1940" s="57"/>
      <c r="I1940" s="57"/>
      <c r="J1940" s="57"/>
      <c r="K1940" s="57"/>
      <c r="L1940" s="57"/>
      <c r="M1940" s="57"/>
      <c r="N1940" s="57"/>
      <c r="O1940" s="57"/>
      <c r="P1940" s="57"/>
      <c r="Q1940" s="57"/>
      <c r="R1940" s="57"/>
      <c r="S1940" s="57"/>
      <c r="T1940" s="57"/>
      <c r="U1940" s="77"/>
      <c r="V1940" s="24"/>
      <c r="Y1940" s="24"/>
      <c r="Z1940" s="24"/>
      <c r="AA1940" s="24"/>
      <c r="AB1940" s="24"/>
      <c r="AC1940" s="24"/>
    </row>
    <row r="1941" spans="1:29" s="169" customFormat="1">
      <c r="A1941" s="24"/>
      <c r="B1941" s="24"/>
      <c r="C1941" s="57"/>
      <c r="D1941" s="57"/>
      <c r="E1941" s="57"/>
      <c r="F1941" s="57"/>
      <c r="G1941" s="57"/>
      <c r="H1941" s="57"/>
      <c r="I1941" s="57"/>
      <c r="J1941" s="57"/>
      <c r="K1941" s="57"/>
      <c r="L1941" s="57"/>
      <c r="M1941" s="57"/>
      <c r="N1941" s="57"/>
      <c r="O1941" s="57"/>
      <c r="P1941" s="57"/>
      <c r="Q1941" s="57"/>
      <c r="R1941" s="57"/>
      <c r="S1941" s="57"/>
      <c r="T1941" s="57"/>
      <c r="U1941" s="77"/>
      <c r="V1941" s="24"/>
      <c r="Y1941" s="24"/>
      <c r="Z1941" s="24"/>
      <c r="AA1941" s="24"/>
      <c r="AB1941" s="24"/>
      <c r="AC1941" s="24"/>
    </row>
    <row r="1942" spans="1:29" s="169" customFormat="1">
      <c r="A1942" s="24"/>
      <c r="B1942" s="24"/>
      <c r="C1942" s="57"/>
      <c r="D1942" s="57"/>
      <c r="E1942" s="57"/>
      <c r="F1942" s="57"/>
      <c r="G1942" s="57"/>
      <c r="H1942" s="57"/>
      <c r="I1942" s="57"/>
      <c r="J1942" s="57"/>
      <c r="K1942" s="57"/>
      <c r="L1942" s="57"/>
      <c r="M1942" s="57"/>
      <c r="N1942" s="57"/>
      <c r="O1942" s="57"/>
      <c r="P1942" s="57"/>
      <c r="Q1942" s="57"/>
      <c r="R1942" s="57"/>
      <c r="S1942" s="57"/>
      <c r="T1942" s="57"/>
      <c r="U1942" s="77"/>
      <c r="V1942" s="24"/>
      <c r="Y1942" s="24"/>
      <c r="Z1942" s="24"/>
      <c r="AA1942" s="24"/>
      <c r="AB1942" s="24"/>
      <c r="AC1942" s="24"/>
    </row>
    <row r="1943" spans="1:29" s="169" customFormat="1">
      <c r="A1943" s="24"/>
      <c r="B1943" s="24"/>
      <c r="C1943" s="57"/>
      <c r="D1943" s="57"/>
      <c r="E1943" s="57"/>
      <c r="F1943" s="57"/>
      <c r="G1943" s="57"/>
      <c r="H1943" s="57"/>
      <c r="I1943" s="57"/>
      <c r="J1943" s="57"/>
      <c r="K1943" s="57"/>
      <c r="L1943" s="57"/>
      <c r="M1943" s="57"/>
      <c r="N1943" s="57"/>
      <c r="O1943" s="57"/>
      <c r="P1943" s="57"/>
      <c r="Q1943" s="57"/>
      <c r="R1943" s="57"/>
      <c r="S1943" s="57"/>
      <c r="T1943" s="57"/>
      <c r="U1943" s="77"/>
      <c r="V1943" s="24"/>
      <c r="Y1943" s="24"/>
      <c r="Z1943" s="24"/>
      <c r="AA1943" s="24"/>
      <c r="AB1943" s="24"/>
      <c r="AC1943" s="24"/>
    </row>
    <row r="1944" spans="1:29" s="169" customFormat="1">
      <c r="A1944" s="24"/>
      <c r="B1944" s="24"/>
      <c r="C1944" s="57"/>
      <c r="D1944" s="57"/>
      <c r="E1944" s="57"/>
      <c r="F1944" s="57"/>
      <c r="G1944" s="57"/>
      <c r="H1944" s="57"/>
      <c r="I1944" s="57"/>
      <c r="J1944" s="57"/>
      <c r="K1944" s="57"/>
      <c r="L1944" s="57"/>
      <c r="M1944" s="57"/>
      <c r="N1944" s="57"/>
      <c r="O1944" s="57"/>
      <c r="P1944" s="57"/>
      <c r="Q1944" s="57"/>
      <c r="R1944" s="57"/>
      <c r="S1944" s="57"/>
      <c r="T1944" s="57"/>
      <c r="U1944" s="77"/>
      <c r="V1944" s="24"/>
      <c r="Y1944" s="24"/>
      <c r="Z1944" s="24"/>
      <c r="AA1944" s="24"/>
      <c r="AB1944" s="24"/>
      <c r="AC1944" s="24"/>
    </row>
    <row r="1945" spans="1:29" s="169" customFormat="1">
      <c r="A1945" s="24"/>
      <c r="B1945" s="24"/>
      <c r="C1945" s="57"/>
      <c r="D1945" s="57"/>
      <c r="E1945" s="57"/>
      <c r="F1945" s="57"/>
      <c r="G1945" s="57"/>
      <c r="H1945" s="57"/>
      <c r="I1945" s="57"/>
      <c r="J1945" s="57"/>
      <c r="K1945" s="57"/>
      <c r="L1945" s="57"/>
      <c r="M1945" s="57"/>
      <c r="N1945" s="57"/>
      <c r="O1945" s="57"/>
      <c r="P1945" s="57"/>
      <c r="Q1945" s="57"/>
      <c r="R1945" s="57"/>
      <c r="S1945" s="57"/>
      <c r="T1945" s="57"/>
      <c r="U1945" s="77"/>
      <c r="V1945" s="24"/>
      <c r="Y1945" s="24"/>
      <c r="Z1945" s="24"/>
      <c r="AA1945" s="24"/>
      <c r="AB1945" s="24"/>
      <c r="AC1945" s="24"/>
    </row>
    <row r="1946" spans="1:29" s="169" customFormat="1">
      <c r="A1946" s="24"/>
      <c r="B1946" s="24"/>
      <c r="C1946" s="57"/>
      <c r="D1946" s="57"/>
      <c r="E1946" s="57"/>
      <c r="F1946" s="57"/>
      <c r="G1946" s="57"/>
      <c r="H1946" s="57"/>
      <c r="I1946" s="57"/>
      <c r="J1946" s="57"/>
      <c r="K1946" s="57"/>
      <c r="L1946" s="57"/>
      <c r="M1946" s="57"/>
      <c r="N1946" s="57"/>
      <c r="O1946" s="57"/>
      <c r="P1946" s="57"/>
      <c r="Q1946" s="57"/>
      <c r="R1946" s="57"/>
      <c r="S1946" s="57"/>
      <c r="T1946" s="57"/>
      <c r="U1946" s="77"/>
      <c r="V1946" s="24"/>
      <c r="Y1946" s="24"/>
      <c r="Z1946" s="24"/>
      <c r="AA1946" s="24"/>
      <c r="AB1946" s="24"/>
      <c r="AC1946" s="24"/>
    </row>
    <row r="1947" spans="1:29" s="169" customFormat="1">
      <c r="A1947" s="24"/>
      <c r="B1947" s="24"/>
      <c r="C1947" s="57"/>
      <c r="D1947" s="57"/>
      <c r="E1947" s="57"/>
      <c r="F1947" s="57"/>
      <c r="G1947" s="57"/>
      <c r="H1947" s="57"/>
      <c r="I1947" s="57"/>
      <c r="J1947" s="57"/>
      <c r="K1947" s="57"/>
      <c r="L1947" s="57"/>
      <c r="M1947" s="57"/>
      <c r="N1947" s="57"/>
      <c r="O1947" s="57"/>
      <c r="P1947" s="57"/>
      <c r="Q1947" s="57"/>
      <c r="R1947" s="57"/>
      <c r="S1947" s="57"/>
      <c r="T1947" s="57"/>
      <c r="U1947" s="77"/>
      <c r="V1947" s="24"/>
      <c r="Y1947" s="24"/>
      <c r="Z1947" s="24"/>
      <c r="AA1947" s="24"/>
      <c r="AB1947" s="24"/>
      <c r="AC1947" s="24"/>
    </row>
    <row r="1948" spans="1:29" s="169" customFormat="1">
      <c r="A1948" s="24"/>
      <c r="B1948" s="24"/>
      <c r="C1948" s="57"/>
      <c r="D1948" s="57"/>
      <c r="E1948" s="57"/>
      <c r="F1948" s="57"/>
      <c r="G1948" s="57"/>
      <c r="H1948" s="57"/>
      <c r="I1948" s="57"/>
      <c r="J1948" s="57"/>
      <c r="K1948" s="57"/>
      <c r="L1948" s="57"/>
      <c r="M1948" s="57"/>
      <c r="N1948" s="57"/>
      <c r="O1948" s="57"/>
      <c r="P1948" s="57"/>
      <c r="Q1948" s="57"/>
      <c r="R1948" s="57"/>
      <c r="S1948" s="57"/>
      <c r="T1948" s="57"/>
      <c r="U1948" s="77"/>
      <c r="V1948" s="24"/>
      <c r="Y1948" s="24"/>
      <c r="Z1948" s="24"/>
      <c r="AA1948" s="24"/>
      <c r="AB1948" s="24"/>
      <c r="AC1948" s="24"/>
    </row>
    <row r="1949" spans="1:29" s="169" customFormat="1">
      <c r="A1949" s="24"/>
      <c r="B1949" s="24"/>
      <c r="C1949" s="57"/>
      <c r="D1949" s="57"/>
      <c r="E1949" s="57"/>
      <c r="F1949" s="57"/>
      <c r="G1949" s="57"/>
      <c r="H1949" s="57"/>
      <c r="I1949" s="57"/>
      <c r="J1949" s="57"/>
      <c r="K1949" s="57"/>
      <c r="L1949" s="57"/>
      <c r="M1949" s="57"/>
      <c r="N1949" s="57"/>
      <c r="O1949" s="57"/>
      <c r="P1949" s="57"/>
      <c r="Q1949" s="57"/>
      <c r="R1949" s="57"/>
      <c r="S1949" s="57"/>
      <c r="T1949" s="57"/>
      <c r="U1949" s="77"/>
      <c r="V1949" s="24"/>
      <c r="Y1949" s="24"/>
      <c r="Z1949" s="24"/>
      <c r="AA1949" s="24"/>
      <c r="AB1949" s="24"/>
      <c r="AC1949" s="24"/>
    </row>
    <row r="1950" spans="1:29" s="169" customFormat="1">
      <c r="A1950" s="24"/>
      <c r="B1950" s="24"/>
      <c r="C1950" s="57"/>
      <c r="D1950" s="57"/>
      <c r="E1950" s="57"/>
      <c r="F1950" s="57"/>
      <c r="G1950" s="57"/>
      <c r="H1950" s="57"/>
      <c r="I1950" s="57"/>
      <c r="J1950" s="57"/>
      <c r="K1950" s="57"/>
      <c r="L1950" s="57"/>
      <c r="M1950" s="57"/>
      <c r="N1950" s="57"/>
      <c r="O1950" s="57"/>
      <c r="P1950" s="57"/>
      <c r="Q1950" s="57"/>
      <c r="R1950" s="57"/>
      <c r="S1950" s="57"/>
      <c r="T1950" s="57"/>
      <c r="U1950" s="77"/>
      <c r="V1950" s="24"/>
      <c r="Y1950" s="24"/>
      <c r="Z1950" s="24"/>
      <c r="AA1950" s="24"/>
      <c r="AB1950" s="24"/>
      <c r="AC1950" s="24"/>
    </row>
    <row r="1951" spans="1:29" s="169" customFormat="1">
      <c r="A1951" s="24"/>
      <c r="B1951" s="24"/>
      <c r="C1951" s="57"/>
      <c r="D1951" s="57"/>
      <c r="E1951" s="57"/>
      <c r="F1951" s="57"/>
      <c r="G1951" s="57"/>
      <c r="H1951" s="57"/>
      <c r="I1951" s="57"/>
      <c r="J1951" s="57"/>
      <c r="K1951" s="57"/>
      <c r="L1951" s="57"/>
      <c r="M1951" s="57"/>
      <c r="N1951" s="57"/>
      <c r="O1951" s="57"/>
      <c r="P1951" s="57"/>
      <c r="Q1951" s="57"/>
      <c r="R1951" s="57"/>
      <c r="S1951" s="57"/>
      <c r="T1951" s="57"/>
      <c r="U1951" s="77"/>
      <c r="V1951" s="24"/>
      <c r="Y1951" s="24"/>
      <c r="Z1951" s="24"/>
      <c r="AA1951" s="24"/>
      <c r="AB1951" s="24"/>
      <c r="AC1951" s="24"/>
    </row>
    <row r="1952" spans="1:29" s="169" customFormat="1">
      <c r="A1952" s="24"/>
      <c r="B1952" s="24"/>
      <c r="C1952" s="57"/>
      <c r="D1952" s="57"/>
      <c r="E1952" s="57"/>
      <c r="F1952" s="57"/>
      <c r="G1952" s="57"/>
      <c r="H1952" s="57"/>
      <c r="I1952" s="57"/>
      <c r="J1952" s="57"/>
      <c r="K1952" s="57"/>
      <c r="L1952" s="57"/>
      <c r="M1952" s="57"/>
      <c r="N1952" s="57"/>
      <c r="O1952" s="57"/>
      <c r="P1952" s="57"/>
      <c r="Q1952" s="57"/>
      <c r="R1952" s="57"/>
      <c r="S1952" s="57"/>
      <c r="T1952" s="57"/>
      <c r="U1952" s="77"/>
      <c r="V1952" s="24"/>
      <c r="Y1952" s="24"/>
      <c r="Z1952" s="24"/>
      <c r="AA1952" s="24"/>
      <c r="AB1952" s="24"/>
      <c r="AC1952" s="24"/>
    </row>
    <row r="1953" spans="1:29" s="169" customFormat="1">
      <c r="A1953" s="24"/>
      <c r="B1953" s="24"/>
      <c r="C1953" s="57"/>
      <c r="D1953" s="57"/>
      <c r="E1953" s="57"/>
      <c r="F1953" s="57"/>
      <c r="G1953" s="57"/>
      <c r="H1953" s="57"/>
      <c r="I1953" s="57"/>
      <c r="J1953" s="57"/>
      <c r="K1953" s="57"/>
      <c r="L1953" s="57"/>
      <c r="M1953" s="57"/>
      <c r="N1953" s="57"/>
      <c r="O1953" s="57"/>
      <c r="P1953" s="57"/>
      <c r="Q1953" s="57"/>
      <c r="R1953" s="57"/>
      <c r="S1953" s="57"/>
      <c r="T1953" s="57"/>
      <c r="U1953" s="77"/>
      <c r="V1953" s="24"/>
      <c r="Y1953" s="24"/>
      <c r="Z1953" s="24"/>
      <c r="AA1953" s="24"/>
      <c r="AB1953" s="24"/>
      <c r="AC1953" s="24"/>
    </row>
    <row r="1954" spans="1:29" s="169" customFormat="1">
      <c r="A1954" s="24"/>
      <c r="B1954" s="24"/>
      <c r="C1954" s="57"/>
      <c r="D1954" s="57"/>
      <c r="E1954" s="57"/>
      <c r="F1954" s="57"/>
      <c r="G1954" s="57"/>
      <c r="H1954" s="57"/>
      <c r="I1954" s="57"/>
      <c r="J1954" s="57"/>
      <c r="K1954" s="57"/>
      <c r="L1954" s="57"/>
      <c r="M1954" s="57"/>
      <c r="N1954" s="57"/>
      <c r="O1954" s="57"/>
      <c r="P1954" s="57"/>
      <c r="Q1954" s="57"/>
      <c r="R1954" s="57"/>
      <c r="S1954" s="57"/>
      <c r="T1954" s="57"/>
      <c r="U1954" s="77"/>
      <c r="V1954" s="24"/>
      <c r="Y1954" s="24"/>
      <c r="Z1954" s="24"/>
      <c r="AA1954" s="24"/>
      <c r="AB1954" s="24"/>
      <c r="AC1954" s="24"/>
    </row>
    <row r="1955" spans="1:29" s="169" customFormat="1">
      <c r="A1955" s="24"/>
      <c r="B1955" s="24"/>
      <c r="C1955" s="57"/>
      <c r="D1955" s="57"/>
      <c r="E1955" s="57"/>
      <c r="F1955" s="57"/>
      <c r="G1955" s="57"/>
      <c r="H1955" s="57"/>
      <c r="I1955" s="57"/>
      <c r="J1955" s="57"/>
      <c r="K1955" s="57"/>
      <c r="L1955" s="57"/>
      <c r="M1955" s="57"/>
      <c r="N1955" s="57"/>
      <c r="O1955" s="57"/>
      <c r="P1955" s="57"/>
      <c r="Q1955" s="57"/>
      <c r="R1955" s="57"/>
      <c r="S1955" s="57"/>
      <c r="T1955" s="57"/>
      <c r="U1955" s="77"/>
      <c r="V1955" s="24"/>
      <c r="Y1955" s="24"/>
      <c r="Z1955" s="24"/>
      <c r="AA1955" s="24"/>
      <c r="AB1955" s="24"/>
      <c r="AC1955" s="24"/>
    </row>
    <row r="1956" spans="1:29" s="169" customFormat="1">
      <c r="A1956" s="24"/>
      <c r="B1956" s="24"/>
      <c r="C1956" s="57"/>
      <c r="D1956" s="57"/>
      <c r="E1956" s="57"/>
      <c r="F1956" s="57"/>
      <c r="G1956" s="57"/>
      <c r="H1956" s="57"/>
      <c r="I1956" s="57"/>
      <c r="J1956" s="57"/>
      <c r="K1956" s="57"/>
      <c r="L1956" s="57"/>
      <c r="M1956" s="57"/>
      <c r="N1956" s="57"/>
      <c r="O1956" s="57"/>
      <c r="P1956" s="57"/>
      <c r="Q1956" s="57"/>
      <c r="R1956" s="57"/>
      <c r="S1956" s="57"/>
      <c r="T1956" s="57"/>
      <c r="U1956" s="77"/>
      <c r="V1956" s="24"/>
      <c r="Y1956" s="24"/>
      <c r="Z1956" s="24"/>
      <c r="AA1956" s="24"/>
      <c r="AB1956" s="24"/>
      <c r="AC1956" s="24"/>
    </row>
    <row r="1957" spans="1:29" s="169" customFormat="1">
      <c r="A1957" s="24"/>
      <c r="B1957" s="24"/>
      <c r="C1957" s="57"/>
      <c r="D1957" s="57"/>
      <c r="E1957" s="57"/>
      <c r="F1957" s="57"/>
      <c r="G1957" s="57"/>
      <c r="H1957" s="57"/>
      <c r="I1957" s="57"/>
      <c r="J1957" s="57"/>
      <c r="K1957" s="57"/>
      <c r="L1957" s="57"/>
      <c r="M1957" s="57"/>
      <c r="N1957" s="57"/>
      <c r="O1957" s="57"/>
      <c r="P1957" s="57"/>
      <c r="Q1957" s="57"/>
      <c r="R1957" s="57"/>
      <c r="S1957" s="57"/>
      <c r="T1957" s="57"/>
      <c r="U1957" s="77"/>
      <c r="V1957" s="24"/>
      <c r="Y1957" s="24"/>
      <c r="Z1957" s="24"/>
      <c r="AA1957" s="24"/>
      <c r="AB1957" s="24"/>
      <c r="AC1957" s="24"/>
    </row>
    <row r="1958" spans="1:29" s="169" customFormat="1">
      <c r="A1958" s="24"/>
      <c r="B1958" s="24"/>
      <c r="C1958" s="57"/>
      <c r="D1958" s="57"/>
      <c r="E1958" s="57"/>
      <c r="F1958" s="57"/>
      <c r="G1958" s="57"/>
      <c r="H1958" s="57"/>
      <c r="I1958" s="57"/>
      <c r="J1958" s="57"/>
      <c r="K1958" s="57"/>
      <c r="L1958" s="57"/>
      <c r="M1958" s="57"/>
      <c r="N1958" s="57"/>
      <c r="O1958" s="57"/>
      <c r="P1958" s="57"/>
      <c r="Q1958" s="57"/>
      <c r="R1958" s="57"/>
      <c r="S1958" s="57"/>
      <c r="T1958" s="57"/>
      <c r="U1958" s="77"/>
      <c r="V1958" s="24"/>
      <c r="Y1958" s="24"/>
      <c r="Z1958" s="24"/>
      <c r="AA1958" s="24"/>
      <c r="AB1958" s="24"/>
      <c r="AC1958" s="24"/>
    </row>
    <row r="1959" spans="1:29" s="169" customFormat="1">
      <c r="A1959" s="24"/>
      <c r="B1959" s="24"/>
      <c r="C1959" s="57"/>
      <c r="D1959" s="57"/>
      <c r="E1959" s="57"/>
      <c r="F1959" s="57"/>
      <c r="G1959" s="57"/>
      <c r="H1959" s="57"/>
      <c r="I1959" s="57"/>
      <c r="J1959" s="57"/>
      <c r="K1959" s="57"/>
      <c r="L1959" s="57"/>
      <c r="M1959" s="57"/>
      <c r="N1959" s="57"/>
      <c r="O1959" s="57"/>
      <c r="P1959" s="57"/>
      <c r="Q1959" s="57"/>
      <c r="R1959" s="57"/>
      <c r="S1959" s="57"/>
      <c r="T1959" s="57"/>
      <c r="U1959" s="77"/>
      <c r="V1959" s="24"/>
      <c r="Y1959" s="24"/>
      <c r="Z1959" s="24"/>
      <c r="AA1959" s="24"/>
      <c r="AB1959" s="24"/>
      <c r="AC1959" s="24"/>
    </row>
    <row r="1960" spans="1:29" s="169" customFormat="1">
      <c r="A1960" s="24"/>
      <c r="B1960" s="24"/>
      <c r="C1960" s="57"/>
      <c r="D1960" s="57"/>
      <c r="E1960" s="57"/>
      <c r="F1960" s="57"/>
      <c r="G1960" s="57"/>
      <c r="H1960" s="57"/>
      <c r="I1960" s="57"/>
      <c r="J1960" s="57"/>
      <c r="K1960" s="57"/>
      <c r="L1960" s="57"/>
      <c r="M1960" s="57"/>
      <c r="N1960" s="57"/>
      <c r="O1960" s="57"/>
      <c r="P1960" s="57"/>
      <c r="Q1960" s="57"/>
      <c r="R1960" s="57"/>
      <c r="S1960" s="57"/>
      <c r="T1960" s="57"/>
      <c r="U1960" s="77"/>
      <c r="V1960" s="24"/>
      <c r="Y1960" s="24"/>
      <c r="Z1960" s="24"/>
      <c r="AA1960" s="24"/>
      <c r="AB1960" s="24"/>
      <c r="AC1960" s="24"/>
    </row>
    <row r="1961" spans="1:29" s="169" customFormat="1">
      <c r="A1961" s="24"/>
      <c r="B1961" s="24"/>
      <c r="C1961" s="57"/>
      <c r="D1961" s="57"/>
      <c r="E1961" s="57"/>
      <c r="F1961" s="57"/>
      <c r="G1961" s="57"/>
      <c r="H1961" s="57"/>
      <c r="I1961" s="57"/>
      <c r="J1961" s="57"/>
      <c r="K1961" s="57"/>
      <c r="L1961" s="57"/>
      <c r="M1961" s="57"/>
      <c r="N1961" s="57"/>
      <c r="O1961" s="57"/>
      <c r="P1961" s="57"/>
      <c r="Q1961" s="57"/>
      <c r="R1961" s="57"/>
      <c r="S1961" s="57"/>
      <c r="T1961" s="57"/>
      <c r="U1961" s="77"/>
      <c r="V1961" s="24"/>
      <c r="Y1961" s="24"/>
      <c r="Z1961" s="24"/>
      <c r="AA1961" s="24"/>
      <c r="AB1961" s="24"/>
      <c r="AC1961" s="24"/>
    </row>
    <row r="1962" spans="1:29" s="169" customFormat="1">
      <c r="A1962" s="24"/>
      <c r="B1962" s="24"/>
      <c r="C1962" s="57"/>
      <c r="D1962" s="57"/>
      <c r="E1962" s="57"/>
      <c r="F1962" s="57"/>
      <c r="G1962" s="57"/>
      <c r="H1962" s="57"/>
      <c r="I1962" s="57"/>
      <c r="J1962" s="57"/>
      <c r="K1962" s="57"/>
      <c r="L1962" s="57"/>
      <c r="M1962" s="57"/>
      <c r="N1962" s="57"/>
      <c r="O1962" s="57"/>
      <c r="P1962" s="57"/>
      <c r="Q1962" s="57"/>
      <c r="R1962" s="57"/>
      <c r="S1962" s="57"/>
      <c r="T1962" s="57"/>
      <c r="U1962" s="77"/>
      <c r="V1962" s="24"/>
      <c r="Y1962" s="24"/>
      <c r="Z1962" s="24"/>
      <c r="AA1962" s="24"/>
      <c r="AB1962" s="24"/>
      <c r="AC1962" s="24"/>
    </row>
    <row r="1963" spans="1:29" s="169" customFormat="1">
      <c r="A1963" s="24"/>
      <c r="B1963" s="24"/>
      <c r="C1963" s="57"/>
      <c r="D1963" s="57"/>
      <c r="E1963" s="57"/>
      <c r="F1963" s="57"/>
      <c r="G1963" s="57"/>
      <c r="H1963" s="57"/>
      <c r="I1963" s="57"/>
      <c r="J1963" s="57"/>
      <c r="K1963" s="57"/>
      <c r="L1963" s="57"/>
      <c r="M1963" s="57"/>
      <c r="N1963" s="57"/>
      <c r="O1963" s="57"/>
      <c r="P1963" s="57"/>
      <c r="Q1963" s="57"/>
      <c r="R1963" s="57"/>
      <c r="S1963" s="57"/>
      <c r="T1963" s="57"/>
      <c r="U1963" s="77"/>
      <c r="V1963" s="24"/>
      <c r="Y1963" s="24"/>
      <c r="Z1963" s="24"/>
      <c r="AA1963" s="24"/>
      <c r="AB1963" s="24"/>
      <c r="AC1963" s="24"/>
    </row>
    <row r="1964" spans="1:29" s="169" customFormat="1">
      <c r="A1964" s="24"/>
      <c r="B1964" s="24"/>
      <c r="C1964" s="57"/>
      <c r="D1964" s="57"/>
      <c r="E1964" s="57"/>
      <c r="F1964" s="57"/>
      <c r="G1964" s="57"/>
      <c r="H1964" s="57"/>
      <c r="I1964" s="57"/>
      <c r="J1964" s="57"/>
      <c r="K1964" s="57"/>
      <c r="L1964" s="57"/>
      <c r="M1964" s="57"/>
      <c r="N1964" s="57"/>
      <c r="O1964" s="57"/>
      <c r="P1964" s="57"/>
      <c r="Q1964" s="57"/>
      <c r="R1964" s="57"/>
      <c r="S1964" s="57"/>
      <c r="T1964" s="57"/>
      <c r="U1964" s="77"/>
      <c r="V1964" s="24"/>
      <c r="Y1964" s="24"/>
      <c r="Z1964" s="24"/>
      <c r="AA1964" s="24"/>
      <c r="AB1964" s="24"/>
      <c r="AC1964" s="24"/>
    </row>
    <row r="1965" spans="1:29" s="169" customFormat="1">
      <c r="A1965" s="24"/>
      <c r="B1965" s="24"/>
      <c r="C1965" s="57"/>
      <c r="D1965" s="57"/>
      <c r="E1965" s="57"/>
      <c r="F1965" s="57"/>
      <c r="G1965" s="57"/>
      <c r="H1965" s="57"/>
      <c r="I1965" s="57"/>
      <c r="J1965" s="57"/>
      <c r="K1965" s="57"/>
      <c r="L1965" s="57"/>
      <c r="M1965" s="57"/>
      <c r="N1965" s="57"/>
      <c r="O1965" s="57"/>
      <c r="P1965" s="57"/>
      <c r="Q1965" s="57"/>
      <c r="R1965" s="57"/>
      <c r="S1965" s="57"/>
      <c r="T1965" s="57"/>
      <c r="U1965" s="77"/>
      <c r="V1965" s="24"/>
      <c r="Y1965" s="24"/>
      <c r="Z1965" s="24"/>
      <c r="AA1965" s="24"/>
      <c r="AB1965" s="24"/>
      <c r="AC1965" s="24"/>
    </row>
    <row r="1966" spans="1:29" s="169" customFormat="1">
      <c r="A1966" s="24"/>
      <c r="B1966" s="24"/>
      <c r="C1966" s="57"/>
      <c r="D1966" s="57"/>
      <c r="E1966" s="57"/>
      <c r="F1966" s="57"/>
      <c r="G1966" s="57"/>
      <c r="H1966" s="57"/>
      <c r="I1966" s="57"/>
      <c r="J1966" s="57"/>
      <c r="K1966" s="57"/>
      <c r="L1966" s="57"/>
      <c r="M1966" s="57"/>
      <c r="N1966" s="57"/>
      <c r="O1966" s="57"/>
      <c r="P1966" s="57"/>
      <c r="Q1966" s="57"/>
      <c r="R1966" s="57"/>
      <c r="S1966" s="57"/>
      <c r="T1966" s="57"/>
      <c r="U1966" s="77"/>
      <c r="V1966" s="24"/>
      <c r="Y1966" s="24"/>
      <c r="Z1966" s="24"/>
      <c r="AA1966" s="24"/>
      <c r="AB1966" s="24"/>
      <c r="AC1966" s="24"/>
    </row>
    <row r="1967" spans="1:29" s="169" customFormat="1">
      <c r="A1967" s="24"/>
      <c r="B1967" s="24"/>
      <c r="C1967" s="57"/>
      <c r="D1967" s="57"/>
      <c r="E1967" s="57"/>
      <c r="F1967" s="57"/>
      <c r="G1967" s="57"/>
      <c r="H1967" s="57"/>
      <c r="I1967" s="57"/>
      <c r="J1967" s="57"/>
      <c r="K1967" s="57"/>
      <c r="L1967" s="57"/>
      <c r="M1967" s="57"/>
      <c r="N1967" s="57"/>
      <c r="O1967" s="57"/>
      <c r="P1967" s="57"/>
      <c r="Q1967" s="57"/>
      <c r="R1967" s="57"/>
      <c r="S1967" s="57"/>
      <c r="T1967" s="57"/>
      <c r="U1967" s="77"/>
      <c r="V1967" s="24"/>
      <c r="Y1967" s="24"/>
      <c r="Z1967" s="24"/>
      <c r="AA1967" s="24"/>
      <c r="AB1967" s="24"/>
      <c r="AC1967" s="24"/>
    </row>
    <row r="1968" spans="1:29" s="169" customFormat="1">
      <c r="A1968" s="24"/>
      <c r="B1968" s="24"/>
      <c r="C1968" s="57"/>
      <c r="D1968" s="57"/>
      <c r="E1968" s="57"/>
      <c r="F1968" s="57"/>
      <c r="G1968" s="57"/>
      <c r="H1968" s="57"/>
      <c r="I1968" s="57"/>
      <c r="J1968" s="57"/>
      <c r="K1968" s="57"/>
      <c r="L1968" s="57"/>
      <c r="M1968" s="57"/>
      <c r="N1968" s="57"/>
      <c r="O1968" s="57"/>
      <c r="P1968" s="57"/>
      <c r="Q1968" s="57"/>
      <c r="R1968" s="57"/>
      <c r="S1968" s="57"/>
      <c r="T1968" s="57"/>
      <c r="U1968" s="77"/>
      <c r="V1968" s="24"/>
      <c r="Y1968" s="24"/>
      <c r="Z1968" s="24"/>
      <c r="AA1968" s="24"/>
      <c r="AB1968" s="24"/>
      <c r="AC1968" s="24"/>
    </row>
    <row r="1969" spans="1:29" s="169" customFormat="1">
      <c r="A1969" s="24"/>
      <c r="B1969" s="24"/>
      <c r="C1969" s="57"/>
      <c r="D1969" s="57"/>
      <c r="E1969" s="57"/>
      <c r="F1969" s="57"/>
      <c r="G1969" s="57"/>
      <c r="H1969" s="57"/>
      <c r="I1969" s="57"/>
      <c r="J1969" s="57"/>
      <c r="K1969" s="57"/>
      <c r="L1969" s="57"/>
      <c r="M1969" s="57"/>
      <c r="N1969" s="57"/>
      <c r="O1969" s="57"/>
      <c r="P1969" s="57"/>
      <c r="Q1969" s="57"/>
      <c r="R1969" s="57"/>
      <c r="S1969" s="57"/>
      <c r="T1969" s="57"/>
      <c r="U1969" s="77"/>
      <c r="V1969" s="24"/>
      <c r="Y1969" s="24"/>
      <c r="Z1969" s="24"/>
      <c r="AA1969" s="24"/>
      <c r="AB1969" s="24"/>
      <c r="AC1969" s="24"/>
    </row>
    <row r="1970" spans="1:29" s="169" customFormat="1">
      <c r="A1970" s="24"/>
      <c r="B1970" s="24"/>
      <c r="C1970" s="57"/>
      <c r="D1970" s="57"/>
      <c r="E1970" s="57"/>
      <c r="F1970" s="57"/>
      <c r="G1970" s="57"/>
      <c r="H1970" s="57"/>
      <c r="I1970" s="57"/>
      <c r="J1970" s="57"/>
      <c r="K1970" s="57"/>
      <c r="L1970" s="57"/>
      <c r="M1970" s="57"/>
      <c r="N1970" s="57"/>
      <c r="O1970" s="57"/>
      <c r="P1970" s="57"/>
      <c r="Q1970" s="57"/>
      <c r="R1970" s="57"/>
      <c r="S1970" s="57"/>
      <c r="T1970" s="57"/>
      <c r="U1970" s="77"/>
      <c r="V1970" s="24"/>
      <c r="Y1970" s="24"/>
      <c r="Z1970" s="24"/>
      <c r="AA1970" s="24"/>
      <c r="AB1970" s="24"/>
      <c r="AC1970" s="24"/>
    </row>
    <row r="1971" spans="1:29" s="169" customFormat="1">
      <c r="A1971" s="24"/>
      <c r="B1971" s="24"/>
      <c r="C1971" s="57"/>
      <c r="D1971" s="57"/>
      <c r="E1971" s="57"/>
      <c r="F1971" s="57"/>
      <c r="G1971" s="57"/>
      <c r="H1971" s="57"/>
      <c r="I1971" s="57"/>
      <c r="J1971" s="57"/>
      <c r="K1971" s="57"/>
      <c r="L1971" s="57"/>
      <c r="M1971" s="57"/>
      <c r="N1971" s="57"/>
      <c r="O1971" s="57"/>
      <c r="P1971" s="57"/>
      <c r="Q1971" s="57"/>
      <c r="R1971" s="57"/>
      <c r="S1971" s="57"/>
      <c r="T1971" s="57"/>
      <c r="U1971" s="77"/>
      <c r="V1971" s="24"/>
      <c r="Y1971" s="24"/>
      <c r="Z1971" s="24"/>
      <c r="AA1971" s="24"/>
      <c r="AB1971" s="24"/>
      <c r="AC1971" s="24"/>
    </row>
    <row r="1972" spans="1:29" s="169" customFormat="1">
      <c r="A1972" s="24"/>
      <c r="B1972" s="24"/>
      <c r="C1972" s="57"/>
      <c r="D1972" s="57"/>
      <c r="E1972" s="57"/>
      <c r="F1972" s="57"/>
      <c r="G1972" s="57"/>
      <c r="H1972" s="57"/>
      <c r="I1972" s="57"/>
      <c r="J1972" s="57"/>
      <c r="K1972" s="57"/>
      <c r="L1972" s="57"/>
      <c r="M1972" s="57"/>
      <c r="N1972" s="57"/>
      <c r="O1972" s="57"/>
      <c r="P1972" s="57"/>
      <c r="Q1972" s="57"/>
      <c r="R1972" s="57"/>
      <c r="S1972" s="57"/>
      <c r="T1972" s="57"/>
      <c r="U1972" s="77"/>
      <c r="V1972" s="24"/>
      <c r="Y1972" s="24"/>
      <c r="Z1972" s="24"/>
      <c r="AA1972" s="24"/>
      <c r="AB1972" s="24"/>
      <c r="AC1972" s="24"/>
    </row>
    <row r="1973" spans="1:29" s="169" customFormat="1">
      <c r="A1973" s="24"/>
      <c r="B1973" s="24"/>
      <c r="C1973" s="57"/>
      <c r="D1973" s="57"/>
      <c r="E1973" s="57"/>
      <c r="F1973" s="57"/>
      <c r="G1973" s="57"/>
      <c r="H1973" s="57"/>
      <c r="I1973" s="57"/>
      <c r="J1973" s="57"/>
      <c r="K1973" s="57"/>
      <c r="L1973" s="57"/>
      <c r="M1973" s="57"/>
      <c r="N1973" s="57"/>
      <c r="O1973" s="57"/>
      <c r="P1973" s="57"/>
      <c r="Q1973" s="57"/>
      <c r="R1973" s="57"/>
      <c r="S1973" s="57"/>
      <c r="T1973" s="57"/>
      <c r="U1973" s="77"/>
      <c r="V1973" s="24"/>
      <c r="Y1973" s="24"/>
      <c r="Z1973" s="24"/>
      <c r="AA1973" s="24"/>
      <c r="AB1973" s="24"/>
      <c r="AC1973" s="24"/>
    </row>
    <row r="1974" spans="1:29" s="169" customFormat="1">
      <c r="A1974" s="24"/>
      <c r="B1974" s="24"/>
      <c r="C1974" s="57"/>
      <c r="D1974" s="57"/>
      <c r="E1974" s="57"/>
      <c r="F1974" s="57"/>
      <c r="G1974" s="57"/>
      <c r="H1974" s="57"/>
      <c r="I1974" s="57"/>
      <c r="J1974" s="57"/>
      <c r="K1974" s="57"/>
      <c r="L1974" s="57"/>
      <c r="M1974" s="57"/>
      <c r="N1974" s="57"/>
      <c r="O1974" s="57"/>
      <c r="P1974" s="57"/>
      <c r="Q1974" s="57"/>
      <c r="R1974" s="57"/>
      <c r="S1974" s="57"/>
      <c r="T1974" s="57"/>
      <c r="U1974" s="77"/>
      <c r="V1974" s="24"/>
      <c r="Y1974" s="24"/>
      <c r="Z1974" s="24"/>
      <c r="AA1974" s="24"/>
      <c r="AB1974" s="24"/>
      <c r="AC1974" s="24"/>
    </row>
    <row r="1975" spans="1:29" s="169" customFormat="1">
      <c r="A1975" s="24"/>
      <c r="B1975" s="24"/>
      <c r="C1975" s="57"/>
      <c r="D1975" s="57"/>
      <c r="E1975" s="57"/>
      <c r="F1975" s="57"/>
      <c r="G1975" s="57"/>
      <c r="H1975" s="57"/>
      <c r="I1975" s="57"/>
      <c r="J1975" s="57"/>
      <c r="K1975" s="57"/>
      <c r="L1975" s="57"/>
      <c r="M1975" s="57"/>
      <c r="N1975" s="57"/>
      <c r="O1975" s="57"/>
      <c r="P1975" s="57"/>
      <c r="Q1975" s="57"/>
      <c r="R1975" s="57"/>
      <c r="S1975" s="57"/>
      <c r="T1975" s="57"/>
      <c r="U1975" s="77"/>
      <c r="V1975" s="24"/>
      <c r="Y1975" s="24"/>
      <c r="Z1975" s="24"/>
      <c r="AA1975" s="24"/>
      <c r="AB1975" s="24"/>
      <c r="AC1975" s="24"/>
    </row>
    <row r="1976" spans="1:29" s="169" customFormat="1">
      <c r="A1976" s="24"/>
      <c r="B1976" s="24"/>
      <c r="C1976" s="57"/>
      <c r="D1976" s="57"/>
      <c r="E1976" s="57"/>
      <c r="F1976" s="57"/>
      <c r="G1976" s="57"/>
      <c r="H1976" s="57"/>
      <c r="I1976" s="57"/>
      <c r="J1976" s="57"/>
      <c r="K1976" s="57"/>
      <c r="L1976" s="57"/>
      <c r="M1976" s="57"/>
      <c r="N1976" s="57"/>
      <c r="O1976" s="57"/>
      <c r="P1976" s="57"/>
      <c r="Q1976" s="57"/>
      <c r="R1976" s="57"/>
      <c r="S1976" s="57"/>
      <c r="T1976" s="57"/>
      <c r="U1976" s="77"/>
      <c r="V1976" s="24"/>
      <c r="Y1976" s="24"/>
      <c r="Z1976" s="24"/>
      <c r="AA1976" s="24"/>
      <c r="AB1976" s="24"/>
      <c r="AC1976" s="24"/>
    </row>
    <row r="1977" spans="1:29" s="169" customFormat="1">
      <c r="A1977" s="24"/>
      <c r="B1977" s="24"/>
      <c r="C1977" s="57"/>
      <c r="D1977" s="57"/>
      <c r="E1977" s="57"/>
      <c r="F1977" s="57"/>
      <c r="G1977" s="57"/>
      <c r="H1977" s="57"/>
      <c r="I1977" s="57"/>
      <c r="J1977" s="57"/>
      <c r="K1977" s="57"/>
      <c r="L1977" s="57"/>
      <c r="M1977" s="57"/>
      <c r="N1977" s="57"/>
      <c r="O1977" s="57"/>
      <c r="P1977" s="57"/>
      <c r="Q1977" s="57"/>
      <c r="R1977" s="57"/>
      <c r="S1977" s="57"/>
      <c r="T1977" s="57"/>
      <c r="U1977" s="77"/>
      <c r="V1977" s="24"/>
      <c r="Y1977" s="24"/>
      <c r="Z1977" s="24"/>
      <c r="AA1977" s="24"/>
      <c r="AB1977" s="24"/>
      <c r="AC1977" s="24"/>
    </row>
    <row r="1978" spans="1:29" s="169" customFormat="1">
      <c r="A1978" s="24"/>
      <c r="B1978" s="24"/>
      <c r="C1978" s="57"/>
      <c r="D1978" s="57"/>
      <c r="E1978" s="57"/>
      <c r="F1978" s="57"/>
      <c r="G1978" s="57"/>
      <c r="H1978" s="57"/>
      <c r="I1978" s="57"/>
      <c r="J1978" s="57"/>
      <c r="K1978" s="57"/>
      <c r="L1978" s="57"/>
      <c r="M1978" s="57"/>
      <c r="N1978" s="57"/>
      <c r="O1978" s="57"/>
      <c r="P1978" s="57"/>
      <c r="Q1978" s="57"/>
      <c r="R1978" s="57"/>
      <c r="S1978" s="57"/>
      <c r="T1978" s="57"/>
      <c r="U1978" s="77"/>
      <c r="V1978" s="24"/>
      <c r="Y1978" s="24"/>
      <c r="Z1978" s="24"/>
      <c r="AA1978" s="24"/>
      <c r="AB1978" s="24"/>
      <c r="AC1978" s="24"/>
    </row>
    <row r="1979" spans="1:29" s="169" customFormat="1">
      <c r="A1979" s="24"/>
      <c r="B1979" s="24"/>
      <c r="C1979" s="57"/>
      <c r="D1979" s="57"/>
      <c r="E1979" s="57"/>
      <c r="F1979" s="57"/>
      <c r="G1979" s="57"/>
      <c r="H1979" s="57"/>
      <c r="I1979" s="57"/>
      <c r="J1979" s="57"/>
      <c r="K1979" s="57"/>
      <c r="L1979" s="57"/>
      <c r="M1979" s="57"/>
      <c r="N1979" s="57"/>
      <c r="O1979" s="57"/>
      <c r="P1979" s="57"/>
      <c r="Q1979" s="57"/>
      <c r="R1979" s="57"/>
      <c r="S1979" s="57"/>
      <c r="T1979" s="57"/>
      <c r="U1979" s="77"/>
      <c r="V1979" s="24"/>
      <c r="Y1979" s="24"/>
      <c r="Z1979" s="24"/>
      <c r="AA1979" s="24"/>
      <c r="AB1979" s="24"/>
      <c r="AC1979" s="24"/>
    </row>
    <row r="1980" spans="1:29" s="169" customFormat="1">
      <c r="A1980" s="24"/>
      <c r="B1980" s="24"/>
      <c r="C1980" s="57"/>
      <c r="D1980" s="57"/>
      <c r="E1980" s="57"/>
      <c r="F1980" s="57"/>
      <c r="G1980" s="57"/>
      <c r="H1980" s="57"/>
      <c r="I1980" s="57"/>
      <c r="J1980" s="57"/>
      <c r="K1980" s="57"/>
      <c r="L1980" s="57"/>
      <c r="M1980" s="57"/>
      <c r="N1980" s="57"/>
      <c r="O1980" s="57"/>
      <c r="P1980" s="57"/>
      <c r="Q1980" s="57"/>
      <c r="R1980" s="57"/>
      <c r="S1980" s="57"/>
      <c r="T1980" s="57"/>
      <c r="U1980" s="77"/>
      <c r="V1980" s="24"/>
      <c r="Y1980" s="24"/>
      <c r="Z1980" s="24"/>
      <c r="AA1980" s="24"/>
      <c r="AB1980" s="24"/>
      <c r="AC1980" s="24"/>
    </row>
    <row r="1981" spans="1:29" s="169" customFormat="1">
      <c r="A1981" s="24"/>
      <c r="B1981" s="24"/>
      <c r="C1981" s="57"/>
      <c r="D1981" s="57"/>
      <c r="E1981" s="57"/>
      <c r="F1981" s="57"/>
      <c r="G1981" s="57"/>
      <c r="H1981" s="57"/>
      <c r="I1981" s="57"/>
      <c r="J1981" s="57"/>
      <c r="K1981" s="57"/>
      <c r="L1981" s="57"/>
      <c r="M1981" s="57"/>
      <c r="N1981" s="57"/>
      <c r="O1981" s="57"/>
      <c r="P1981" s="57"/>
      <c r="Q1981" s="57"/>
      <c r="R1981" s="57"/>
      <c r="S1981" s="57"/>
      <c r="T1981" s="57"/>
      <c r="U1981" s="77"/>
      <c r="V1981" s="24"/>
      <c r="Y1981" s="24"/>
      <c r="Z1981" s="24"/>
      <c r="AA1981" s="24"/>
      <c r="AB1981" s="24"/>
      <c r="AC1981" s="24"/>
    </row>
    <row r="1982" spans="1:29" s="169" customFormat="1">
      <c r="A1982" s="24"/>
      <c r="B1982" s="24"/>
      <c r="C1982" s="57"/>
      <c r="D1982" s="57"/>
      <c r="E1982" s="57"/>
      <c r="F1982" s="57"/>
      <c r="G1982" s="57"/>
      <c r="H1982" s="57"/>
      <c r="I1982" s="57"/>
      <c r="J1982" s="57"/>
      <c r="K1982" s="57"/>
      <c r="L1982" s="57"/>
      <c r="M1982" s="57"/>
      <c r="N1982" s="57"/>
      <c r="O1982" s="57"/>
      <c r="P1982" s="57"/>
      <c r="Q1982" s="57"/>
      <c r="R1982" s="57"/>
      <c r="S1982" s="57"/>
      <c r="T1982" s="57"/>
      <c r="U1982" s="77"/>
      <c r="V1982" s="24"/>
      <c r="Y1982" s="24"/>
      <c r="Z1982" s="24"/>
      <c r="AA1982" s="24"/>
      <c r="AB1982" s="24"/>
      <c r="AC1982" s="24"/>
    </row>
    <row r="1983" spans="1:29" s="169" customFormat="1">
      <c r="A1983" s="24"/>
      <c r="B1983" s="24"/>
      <c r="C1983" s="57"/>
      <c r="D1983" s="57"/>
      <c r="E1983" s="57"/>
      <c r="F1983" s="57"/>
      <c r="G1983" s="57"/>
      <c r="H1983" s="57"/>
      <c r="I1983" s="57"/>
      <c r="J1983" s="57"/>
      <c r="K1983" s="57"/>
      <c r="L1983" s="57"/>
      <c r="M1983" s="57"/>
      <c r="N1983" s="57"/>
      <c r="O1983" s="57"/>
      <c r="P1983" s="57"/>
      <c r="Q1983" s="57"/>
      <c r="R1983" s="57"/>
      <c r="S1983" s="57"/>
      <c r="T1983" s="57"/>
      <c r="U1983" s="77"/>
      <c r="V1983" s="24"/>
      <c r="Y1983" s="24"/>
      <c r="Z1983" s="24"/>
      <c r="AA1983" s="24"/>
      <c r="AB1983" s="24"/>
      <c r="AC1983" s="24"/>
    </row>
    <row r="1984" spans="1:29" s="169" customFormat="1">
      <c r="A1984" s="24"/>
      <c r="B1984" s="24"/>
      <c r="C1984" s="57"/>
      <c r="D1984" s="57"/>
      <c r="E1984" s="57"/>
      <c r="F1984" s="57"/>
      <c r="G1984" s="57"/>
      <c r="H1984" s="57"/>
      <c r="I1984" s="57"/>
      <c r="J1984" s="57"/>
      <c r="K1984" s="57"/>
      <c r="L1984" s="57"/>
      <c r="M1984" s="57"/>
      <c r="N1984" s="57"/>
      <c r="O1984" s="57"/>
      <c r="P1984" s="57"/>
      <c r="Q1984" s="57"/>
      <c r="R1984" s="57"/>
      <c r="S1984" s="57"/>
      <c r="T1984" s="57"/>
      <c r="U1984" s="77"/>
      <c r="V1984" s="24"/>
      <c r="Y1984" s="24"/>
      <c r="Z1984" s="24"/>
      <c r="AA1984" s="24"/>
      <c r="AB1984" s="24"/>
      <c r="AC1984" s="24"/>
    </row>
    <row r="1985" spans="1:29" s="169" customFormat="1">
      <c r="A1985" s="24"/>
      <c r="B1985" s="24"/>
      <c r="C1985" s="57"/>
      <c r="D1985" s="57"/>
      <c r="E1985" s="57"/>
      <c r="F1985" s="57"/>
      <c r="G1985" s="57"/>
      <c r="H1985" s="57"/>
      <c r="I1985" s="57"/>
      <c r="J1985" s="57"/>
      <c r="K1985" s="57"/>
      <c r="L1985" s="57"/>
      <c r="M1985" s="57"/>
      <c r="N1985" s="57"/>
      <c r="O1985" s="57"/>
      <c r="P1985" s="57"/>
      <c r="Q1985" s="57"/>
      <c r="R1985" s="57"/>
      <c r="S1985" s="57"/>
      <c r="T1985" s="57"/>
      <c r="U1985" s="77"/>
      <c r="V1985" s="24"/>
      <c r="Y1985" s="24"/>
      <c r="Z1985" s="24"/>
      <c r="AA1985" s="24"/>
      <c r="AB1985" s="24"/>
      <c r="AC1985" s="24"/>
    </row>
    <row r="1986" spans="1:29" s="169" customFormat="1">
      <c r="A1986" s="24"/>
      <c r="B1986" s="24"/>
      <c r="C1986" s="57"/>
      <c r="D1986" s="57"/>
      <c r="E1986" s="57"/>
      <c r="F1986" s="57"/>
      <c r="G1986" s="57"/>
      <c r="H1986" s="57"/>
      <c r="I1986" s="57"/>
      <c r="J1986" s="57"/>
      <c r="K1986" s="57"/>
      <c r="L1986" s="57"/>
      <c r="M1986" s="57"/>
      <c r="N1986" s="57"/>
      <c r="O1986" s="57"/>
      <c r="P1986" s="57"/>
      <c r="Q1986" s="57"/>
      <c r="R1986" s="57"/>
      <c r="S1986" s="57"/>
      <c r="T1986" s="57"/>
      <c r="U1986" s="77"/>
      <c r="V1986" s="24"/>
      <c r="Y1986" s="24"/>
      <c r="Z1986" s="24"/>
      <c r="AA1986" s="24"/>
      <c r="AB1986" s="24"/>
      <c r="AC1986" s="24"/>
    </row>
    <row r="1987" spans="1:29" s="169" customFormat="1">
      <c r="A1987" s="24"/>
      <c r="B1987" s="24"/>
      <c r="C1987" s="57"/>
      <c r="D1987" s="57"/>
      <c r="E1987" s="57"/>
      <c r="F1987" s="57"/>
      <c r="G1987" s="57"/>
      <c r="H1987" s="57"/>
      <c r="I1987" s="57"/>
      <c r="J1987" s="57"/>
      <c r="K1987" s="57"/>
      <c r="L1987" s="57"/>
      <c r="M1987" s="57"/>
      <c r="N1987" s="57"/>
      <c r="O1987" s="57"/>
      <c r="P1987" s="57"/>
      <c r="Q1987" s="57"/>
      <c r="R1987" s="57"/>
      <c r="S1987" s="57"/>
      <c r="T1987" s="57"/>
      <c r="U1987" s="77"/>
      <c r="V1987" s="24"/>
      <c r="Y1987" s="24"/>
      <c r="Z1987" s="24"/>
      <c r="AA1987" s="24"/>
      <c r="AB1987" s="24"/>
      <c r="AC1987" s="24"/>
    </row>
    <row r="1988" spans="1:29" s="169" customFormat="1">
      <c r="A1988" s="24"/>
      <c r="B1988" s="24"/>
      <c r="C1988" s="57"/>
      <c r="D1988" s="57"/>
      <c r="E1988" s="57"/>
      <c r="F1988" s="57"/>
      <c r="G1988" s="57"/>
      <c r="H1988" s="57"/>
      <c r="I1988" s="57"/>
      <c r="J1988" s="57"/>
      <c r="K1988" s="57"/>
      <c r="L1988" s="57"/>
      <c r="M1988" s="57"/>
      <c r="N1988" s="57"/>
      <c r="O1988" s="57"/>
      <c r="P1988" s="57"/>
      <c r="Q1988" s="57"/>
      <c r="R1988" s="57"/>
      <c r="S1988" s="57"/>
      <c r="T1988" s="57"/>
      <c r="U1988" s="77"/>
      <c r="V1988" s="24"/>
      <c r="Y1988" s="24"/>
      <c r="Z1988" s="24"/>
      <c r="AA1988" s="24"/>
      <c r="AB1988" s="24"/>
      <c r="AC1988" s="24"/>
    </row>
    <row r="1989" spans="1:29" s="169" customFormat="1">
      <c r="A1989" s="24"/>
      <c r="B1989" s="24"/>
      <c r="C1989" s="57"/>
      <c r="D1989" s="57"/>
      <c r="E1989" s="57"/>
      <c r="F1989" s="57"/>
      <c r="G1989" s="57"/>
      <c r="H1989" s="57"/>
      <c r="I1989" s="57"/>
      <c r="J1989" s="57"/>
      <c r="K1989" s="57"/>
      <c r="L1989" s="57"/>
      <c r="M1989" s="57"/>
      <c r="N1989" s="57"/>
      <c r="O1989" s="57"/>
      <c r="P1989" s="57"/>
      <c r="Q1989" s="57"/>
      <c r="R1989" s="57"/>
      <c r="S1989" s="57"/>
      <c r="T1989" s="57"/>
      <c r="U1989" s="77"/>
      <c r="V1989" s="24"/>
      <c r="Y1989" s="24"/>
      <c r="Z1989" s="24"/>
      <c r="AA1989" s="24"/>
      <c r="AB1989" s="24"/>
      <c r="AC1989" s="24"/>
    </row>
    <row r="1990" spans="1:29" s="169" customFormat="1">
      <c r="A1990" s="24"/>
      <c r="B1990" s="24"/>
      <c r="C1990" s="57"/>
      <c r="D1990" s="57"/>
      <c r="E1990" s="57"/>
      <c r="F1990" s="57"/>
      <c r="G1990" s="57"/>
      <c r="H1990" s="57"/>
      <c r="I1990" s="57"/>
      <c r="J1990" s="57"/>
      <c r="K1990" s="57"/>
      <c r="L1990" s="57"/>
      <c r="M1990" s="57"/>
      <c r="N1990" s="57"/>
      <c r="O1990" s="57"/>
      <c r="P1990" s="57"/>
      <c r="Q1990" s="57"/>
      <c r="R1990" s="57"/>
      <c r="S1990" s="57"/>
      <c r="T1990" s="57"/>
      <c r="U1990" s="77"/>
      <c r="V1990" s="24"/>
      <c r="Y1990" s="24"/>
      <c r="Z1990" s="24"/>
      <c r="AA1990" s="24"/>
      <c r="AB1990" s="24"/>
      <c r="AC1990" s="24"/>
    </row>
    <row r="1991" spans="1:29" s="169" customFormat="1">
      <c r="A1991" s="24"/>
      <c r="B1991" s="24"/>
      <c r="C1991" s="57"/>
      <c r="D1991" s="57"/>
      <c r="E1991" s="57"/>
      <c r="F1991" s="57"/>
      <c r="G1991" s="57"/>
      <c r="H1991" s="57"/>
      <c r="I1991" s="57"/>
      <c r="J1991" s="57"/>
      <c r="K1991" s="57"/>
      <c r="L1991" s="57"/>
      <c r="M1991" s="57"/>
      <c r="N1991" s="57"/>
      <c r="O1991" s="57"/>
      <c r="P1991" s="57"/>
      <c r="Q1991" s="57"/>
      <c r="R1991" s="57"/>
      <c r="S1991" s="57"/>
      <c r="T1991" s="57"/>
      <c r="U1991" s="77"/>
      <c r="V1991" s="24"/>
      <c r="Y1991" s="24"/>
      <c r="Z1991" s="24"/>
      <c r="AA1991" s="24"/>
      <c r="AB1991" s="24"/>
      <c r="AC1991" s="24"/>
    </row>
    <row r="1992" spans="1:29" s="169" customFormat="1">
      <c r="A1992" s="24"/>
      <c r="B1992" s="24"/>
      <c r="C1992" s="57"/>
      <c r="D1992" s="57"/>
      <c r="E1992" s="57"/>
      <c r="F1992" s="57"/>
      <c r="G1992" s="57"/>
      <c r="H1992" s="57"/>
      <c r="I1992" s="57"/>
      <c r="J1992" s="57"/>
      <c r="K1992" s="57"/>
      <c r="L1992" s="57"/>
      <c r="M1992" s="57"/>
      <c r="N1992" s="57"/>
      <c r="O1992" s="57"/>
      <c r="P1992" s="57"/>
      <c r="Q1992" s="57"/>
      <c r="R1992" s="57"/>
      <c r="S1992" s="57"/>
      <c r="T1992" s="57"/>
      <c r="U1992" s="77"/>
      <c r="V1992" s="24"/>
      <c r="Y1992" s="24"/>
      <c r="Z1992" s="24"/>
      <c r="AA1992" s="24"/>
      <c r="AB1992" s="24"/>
      <c r="AC1992" s="24"/>
    </row>
    <row r="1993" spans="1:29" s="169" customFormat="1">
      <c r="A1993" s="24"/>
      <c r="B1993" s="24"/>
      <c r="C1993" s="57"/>
      <c r="D1993" s="57"/>
      <c r="E1993" s="57"/>
      <c r="F1993" s="57"/>
      <c r="G1993" s="57"/>
      <c r="H1993" s="57"/>
      <c r="I1993" s="57"/>
      <c r="J1993" s="57"/>
      <c r="K1993" s="57"/>
      <c r="L1993" s="57"/>
      <c r="M1993" s="57"/>
      <c r="N1993" s="57"/>
      <c r="O1993" s="57"/>
      <c r="P1993" s="57"/>
      <c r="Q1993" s="57"/>
      <c r="R1993" s="57"/>
      <c r="S1993" s="57"/>
      <c r="T1993" s="57"/>
      <c r="U1993" s="77"/>
      <c r="V1993" s="24"/>
      <c r="Y1993" s="24"/>
      <c r="Z1993" s="24"/>
      <c r="AA1993" s="24"/>
      <c r="AB1993" s="24"/>
      <c r="AC1993" s="24"/>
    </row>
    <row r="1994" spans="1:29" s="169" customFormat="1">
      <c r="A1994" s="24"/>
      <c r="B1994" s="24"/>
      <c r="C1994" s="57"/>
      <c r="D1994" s="57"/>
      <c r="E1994" s="57"/>
      <c r="F1994" s="57"/>
      <c r="G1994" s="57"/>
      <c r="H1994" s="57"/>
      <c r="I1994" s="57"/>
      <c r="J1994" s="57"/>
      <c r="K1994" s="57"/>
      <c r="L1994" s="57"/>
      <c r="M1994" s="57"/>
      <c r="N1994" s="57"/>
      <c r="O1994" s="57"/>
      <c r="P1994" s="57"/>
      <c r="Q1994" s="57"/>
      <c r="R1994" s="57"/>
      <c r="S1994" s="57"/>
      <c r="T1994" s="57"/>
      <c r="U1994" s="77"/>
      <c r="V1994" s="24"/>
      <c r="Y1994" s="24"/>
      <c r="Z1994" s="24"/>
      <c r="AA1994" s="24"/>
      <c r="AB1994" s="24"/>
      <c r="AC1994" s="24"/>
    </row>
    <row r="1995" spans="1:29" s="169" customFormat="1">
      <c r="A1995" s="24"/>
      <c r="B1995" s="24"/>
      <c r="C1995" s="57"/>
      <c r="D1995" s="57"/>
      <c r="E1995" s="57"/>
      <c r="F1995" s="57"/>
      <c r="G1995" s="57"/>
      <c r="H1995" s="57"/>
      <c r="I1995" s="57"/>
      <c r="J1995" s="57"/>
      <c r="K1995" s="57"/>
      <c r="L1995" s="57"/>
      <c r="M1995" s="57"/>
      <c r="N1995" s="57"/>
      <c r="O1995" s="57"/>
      <c r="P1995" s="57"/>
      <c r="Q1995" s="57"/>
      <c r="R1995" s="57"/>
      <c r="S1995" s="57"/>
      <c r="T1995" s="57"/>
      <c r="U1995" s="77"/>
      <c r="V1995" s="24"/>
      <c r="Y1995" s="24"/>
      <c r="Z1995" s="24"/>
      <c r="AA1995" s="24"/>
      <c r="AB1995" s="24"/>
      <c r="AC1995" s="24"/>
    </row>
    <row r="1996" spans="1:29" s="169" customFormat="1">
      <c r="A1996" s="24"/>
      <c r="B1996" s="24"/>
      <c r="C1996" s="57"/>
      <c r="D1996" s="57"/>
      <c r="E1996" s="57"/>
      <c r="F1996" s="57"/>
      <c r="G1996" s="57"/>
      <c r="H1996" s="57"/>
      <c r="I1996" s="57"/>
      <c r="J1996" s="57"/>
      <c r="K1996" s="57"/>
      <c r="L1996" s="57"/>
      <c r="M1996" s="57"/>
      <c r="N1996" s="57"/>
      <c r="O1996" s="57"/>
      <c r="P1996" s="57"/>
      <c r="Q1996" s="57"/>
      <c r="R1996" s="57"/>
      <c r="S1996" s="57"/>
      <c r="T1996" s="57"/>
      <c r="U1996" s="77"/>
      <c r="V1996" s="24"/>
      <c r="Y1996" s="24"/>
      <c r="Z1996" s="24"/>
      <c r="AA1996" s="24"/>
      <c r="AB1996" s="24"/>
      <c r="AC1996" s="24"/>
    </row>
    <row r="1997" spans="1:29" s="169" customFormat="1">
      <c r="A1997" s="24"/>
      <c r="B1997" s="24"/>
      <c r="C1997" s="57"/>
      <c r="D1997" s="57"/>
      <c r="E1997" s="57"/>
      <c r="F1997" s="57"/>
      <c r="G1997" s="57"/>
      <c r="H1997" s="57"/>
      <c r="I1997" s="57"/>
      <c r="J1997" s="57"/>
      <c r="K1997" s="57"/>
      <c r="L1997" s="57"/>
      <c r="M1997" s="57"/>
      <c r="N1997" s="57"/>
      <c r="O1997" s="57"/>
      <c r="P1997" s="57"/>
      <c r="Q1997" s="57"/>
      <c r="R1997" s="57"/>
      <c r="S1997" s="57"/>
      <c r="T1997" s="57"/>
      <c r="U1997" s="77"/>
      <c r="V1997" s="24"/>
      <c r="Y1997" s="24"/>
      <c r="Z1997" s="24"/>
      <c r="AA1997" s="24"/>
      <c r="AB1997" s="24"/>
      <c r="AC1997" s="24"/>
    </row>
    <row r="1998" spans="1:29" s="169" customFormat="1">
      <c r="A1998" s="24"/>
      <c r="B1998" s="24"/>
      <c r="C1998" s="57"/>
      <c r="D1998" s="57"/>
      <c r="E1998" s="57"/>
      <c r="F1998" s="57"/>
      <c r="G1998" s="57"/>
      <c r="H1998" s="57"/>
      <c r="I1998" s="57"/>
      <c r="J1998" s="57"/>
      <c r="K1998" s="57"/>
      <c r="L1998" s="57"/>
      <c r="M1998" s="57"/>
      <c r="N1998" s="57"/>
      <c r="O1998" s="57"/>
      <c r="P1998" s="57"/>
      <c r="Q1998" s="57"/>
      <c r="R1998" s="57"/>
      <c r="S1998" s="57"/>
      <c r="T1998" s="57"/>
      <c r="U1998" s="77"/>
      <c r="V1998" s="24"/>
      <c r="Y1998" s="24"/>
      <c r="Z1998" s="24"/>
      <c r="AA1998" s="24"/>
      <c r="AB1998" s="24"/>
      <c r="AC1998" s="24"/>
    </row>
    <row r="1999" spans="1:29" s="169" customFormat="1">
      <c r="A1999" s="24"/>
      <c r="B1999" s="24"/>
      <c r="C1999" s="57"/>
      <c r="D1999" s="57"/>
      <c r="E1999" s="57"/>
      <c r="F1999" s="57"/>
      <c r="G1999" s="57"/>
      <c r="H1999" s="57"/>
      <c r="I1999" s="57"/>
      <c r="J1999" s="57"/>
      <c r="K1999" s="57"/>
      <c r="L1999" s="57"/>
      <c r="M1999" s="57"/>
      <c r="N1999" s="57"/>
      <c r="O1999" s="57"/>
      <c r="P1999" s="57"/>
      <c r="Q1999" s="57"/>
      <c r="R1999" s="57"/>
      <c r="S1999" s="57"/>
      <c r="T1999" s="57"/>
      <c r="U1999" s="77"/>
      <c r="V1999" s="24"/>
      <c r="Y1999" s="24"/>
      <c r="Z1999" s="24"/>
      <c r="AA1999" s="24"/>
      <c r="AB1999" s="24"/>
      <c r="AC1999" s="24"/>
    </row>
    <row r="2000" spans="1:29" s="169" customFormat="1">
      <c r="A2000" s="24"/>
      <c r="B2000" s="24"/>
      <c r="C2000" s="57"/>
      <c r="D2000" s="57"/>
      <c r="E2000" s="57"/>
      <c r="F2000" s="57"/>
      <c r="G2000" s="57"/>
      <c r="H2000" s="57"/>
      <c r="I2000" s="57"/>
      <c r="J2000" s="57"/>
      <c r="K2000" s="57"/>
      <c r="L2000" s="57"/>
      <c r="M2000" s="57"/>
      <c r="N2000" s="57"/>
      <c r="O2000" s="57"/>
      <c r="P2000" s="57"/>
      <c r="Q2000" s="57"/>
      <c r="R2000" s="57"/>
      <c r="S2000" s="57"/>
      <c r="T2000" s="57"/>
      <c r="U2000" s="77"/>
      <c r="V2000" s="24"/>
      <c r="Y2000" s="24"/>
      <c r="Z2000" s="24"/>
      <c r="AA2000" s="24"/>
      <c r="AB2000" s="24"/>
      <c r="AC2000" s="24"/>
    </row>
  </sheetData>
  <phoneticPr fontId="3" type="noConversion"/>
  <pageMargins left="0.75" right="0.75" top="1" bottom="1" header="0.5" footer="0.5"/>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D63DA-3ED7-3F46-BC22-B9BF7ECEB941}">
  <sheetPr codeName="工作表6">
    <tabColor rgb="FFFFFF00"/>
  </sheetPr>
  <dimension ref="A1:AD2000"/>
  <sheetViews>
    <sheetView zoomScale="75" zoomScaleNormal="75" zoomScalePageLayoutView="75" workbookViewId="0">
      <pane xSplit="2" ySplit="1" topLeftCell="C2" activePane="bottomRight" state="frozen"/>
      <selection pane="topRight" activeCell="C1" sqref="C1"/>
      <selection pane="bottomLeft" activeCell="A2" sqref="A2"/>
      <selection pane="bottomRight" activeCell="W3" sqref="W3"/>
    </sheetView>
  </sheetViews>
  <sheetFormatPr baseColWidth="10" defaultColWidth="10.83203125" defaultRowHeight="15"/>
  <cols>
    <col min="1" max="2" width="10.83203125" style="103"/>
    <col min="3" max="10" width="10.83203125" style="65"/>
    <col min="11" max="15" width="10.83203125" style="103"/>
    <col min="16" max="20" width="11.5" style="103" customWidth="1"/>
    <col min="21" max="21" width="11.5" style="103" bestFit="1" customWidth="1"/>
    <col min="22" max="22" width="21.5" style="103" bestFit="1" customWidth="1"/>
    <col min="23" max="24" width="12" style="103" customWidth="1"/>
    <col min="25" max="27" width="12" style="150" customWidth="1"/>
    <col min="28" max="28" width="10.1640625" style="161" bestFit="1" customWidth="1"/>
    <col min="29" max="29" width="9.6640625" style="161" bestFit="1" customWidth="1"/>
    <col min="30" max="30" width="13" style="103" bestFit="1" customWidth="1"/>
    <col min="31" max="16384" width="10.83203125" style="103"/>
  </cols>
  <sheetData>
    <row r="1" spans="1:30" ht="18">
      <c r="A1" s="15" t="s">
        <v>1</v>
      </c>
      <c r="B1" s="15" t="s">
        <v>2</v>
      </c>
      <c r="C1" s="17" t="s">
        <v>4680</v>
      </c>
      <c r="D1" s="16" t="s">
        <v>4679</v>
      </c>
      <c r="E1" s="16" t="s">
        <v>4678</v>
      </c>
      <c r="F1" s="17" t="s">
        <v>4677</v>
      </c>
      <c r="G1" s="69" t="s">
        <v>4676</v>
      </c>
      <c r="H1" s="16" t="s">
        <v>4675</v>
      </c>
      <c r="I1" s="16" t="s">
        <v>4674</v>
      </c>
      <c r="J1" s="69" t="s">
        <v>4673</v>
      </c>
      <c r="K1" s="70" t="s">
        <v>4672</v>
      </c>
      <c r="L1" s="15" t="s">
        <v>4671</v>
      </c>
      <c r="M1" s="15" t="s">
        <v>4670</v>
      </c>
      <c r="N1" s="102" t="s">
        <v>4669</v>
      </c>
      <c r="O1" s="15" t="s">
        <v>4668</v>
      </c>
      <c r="P1" s="15" t="s">
        <v>4667</v>
      </c>
      <c r="Q1" s="16" t="s">
        <v>4666</v>
      </c>
      <c r="R1" s="16" t="s">
        <v>4665</v>
      </c>
      <c r="S1" s="16" t="s">
        <v>4664</v>
      </c>
      <c r="T1" s="16" t="s">
        <v>4663</v>
      </c>
      <c r="U1" s="17" t="s">
        <v>4662</v>
      </c>
      <c r="V1" s="78" t="s">
        <v>4470</v>
      </c>
      <c r="W1" s="17" t="s">
        <v>4661</v>
      </c>
      <c r="X1" s="17" t="s">
        <v>4659</v>
      </c>
      <c r="Y1" s="78" t="s">
        <v>4777</v>
      </c>
      <c r="Z1" s="78" t="s">
        <v>4781</v>
      </c>
      <c r="AA1" s="78" t="s">
        <v>4782</v>
      </c>
      <c r="AB1" s="78" t="s">
        <v>4814</v>
      </c>
      <c r="AC1" s="78" t="s">
        <v>4815</v>
      </c>
    </row>
    <row r="2" spans="1:30">
      <c r="A2" s="24">
        <v>1101</v>
      </c>
      <c r="B2" s="24" t="s">
        <v>13</v>
      </c>
      <c r="C2" s="57">
        <v>41.5</v>
      </c>
      <c r="D2" s="57">
        <v>41.65</v>
      </c>
      <c r="E2" s="57">
        <v>40.15</v>
      </c>
      <c r="F2" s="57">
        <v>40.549999999999997</v>
      </c>
      <c r="G2" s="57">
        <v>40.450000000000003</v>
      </c>
      <c r="H2" s="57">
        <v>43.6</v>
      </c>
      <c r="I2" s="57">
        <v>40.450000000000003</v>
      </c>
      <c r="J2" s="57">
        <v>42.9</v>
      </c>
      <c r="K2" s="57">
        <v>42.8</v>
      </c>
      <c r="L2" s="57">
        <v>44.05</v>
      </c>
      <c r="M2" s="57">
        <v>42.5</v>
      </c>
      <c r="N2" s="57">
        <v>42.95</v>
      </c>
      <c r="O2" s="57">
        <v>203011</v>
      </c>
      <c r="P2" s="57">
        <v>316579</v>
      </c>
      <c r="Q2" s="57">
        <v>64.414400000000001</v>
      </c>
      <c r="R2" s="57">
        <v>66.895700000000005</v>
      </c>
      <c r="S2" s="57">
        <v>59.333300000000001</v>
      </c>
      <c r="T2" s="57">
        <v>64.374899999999997</v>
      </c>
      <c r="U2" s="77">
        <f ca="1">MAX(O2/$AD$6/P2,(O2/$AD$9)/(P2/$AD$12))</f>
        <v>0.78376820811094716</v>
      </c>
      <c r="V2" s="24" t="str">
        <f>IF(AND(MIN(C2,F2)&gt;MAX(G2,J2),MAX(G2,J2)&lt;MIN(K2,N2),IFERROR(IF(FIND("黑",Y2),"V",),"X")="V",IFERROR(IF(FIND("紅",AA2),"V",),"X")="V"), IF(OR(IFERROR(IF(FIND("十字",Z2),"V",),"X")="V",IFERROR(IF(FIND("T字",Z2),"V",),"X")="V",IFERROR(IF(FIND("蜻蜓",Z2),"V",),"X")="V",IFERROR(IF(FIND("頂槌",Z2),"V",),"X")="V",IFERROR(IF(FIND("上槌",Z2),"V",),"X")="V"),"晨蜻蜓", IF(IFERROR(IF(FIND("紅",Z2),"V",),"X")="V","晨紅星", "晨黑星")), IF(AND(MAX(C2,F2)&lt;MIN(G2,J2),MIN(G2,J2)&gt;MAX(K2,N2),IFERROR(IF(FIND("紅",Y2),"V",),"X")="V",IFERROR(IF(FIND("黑",AA2),"V",),"X")="V"), IF(OR(IFERROR(IF(FIND("十字",Z2),"V",),"X")="V",IFERROR(IF(FIND("墓碑",Z2),"V",),"X")="V",IFERROR(IF(FIND("天劍",Z2),"V",),"X")="V",IFERROR(IF(FIND("底槌",Z2),"V",),"X")="V",IFERROR(IF(FIND("下槌",Z2),"V",),"X")="V"),"夜天劍", IF(IFERROR(IF(FIND("黑",Z2),"V",),"X")="V","夜黑星", " 夜紅星")), IF(AND(G2&gt;MAX(K2,N2), J2&lt;MIN(K2,N2), OR(IFERROR(IF(FIND("中黑K",Z2),"V",),"X")="V",IFERROR(IF(FIND("大黑K",Z2),"V",),"X")="V"),IFERROR(IF(FIND("黑",AA2),"V",),"X")="X"), IF(IFERROR(IF(FIND("紅K",AA2),"V",),"X")="V","多母紅K", IF(OR(IFERROR(IF(FIND("T字",AA2),"V",),"X")="V",IFERROR(IF(FIND("蜻蜓",AA2),"V",),"X")="V",IFERROR(IF(FIND("頂槌",AA2),"V",),"X")="V",IFERROR(IF(FIND("上槌",AA2),"V",),"X")="V",),"多母蜻蜓",IF(OR(IFERROR(IF(FIND("十字",AA2),"V",),"X")="V",IFERROR(IF(FIND("一字",AA2),"V",),"X")="V"),"多母十一", "多母劍碑"))), IF(AND(J2&gt;MAX(K2,N2), G2&lt;MIN(K2,N2), OR(IFERROR(IF(FIND("中紅K",Z2),"V",),"X")="V",IFERROR(IF(FIND("大紅K",Z2),"V",),"X")="V"),IFERROR(IF(FIND("紅",AA2),"V",),"X")="X"), IF(IFERROR(IF(FIND("黑K",AA2),"V",),"X")="V","空母黑K", IF(OR(IFERROR(IF(FIND("墓碑",AA2),"V",),"X")="V",IFERROR(IF(FIND("天劍",AA2),"V",),"X")="V",IFERROR(IF(FIND("底槌",AA2),"V",),"X")="V",IFERROR(IF(FIND("下槌",AA2),"V",),"X")="V",),"空母天劍",IF(OR(IFERROR(IF(FIND("十字",AA2),"V",),"X")="V",IFERROR(IF(FIND("一字",AA2),"V",),"X")="V"),"空母十一", "空母蜻蜓"))), IF(AND(G2&gt;MAX(K2,N2), J2&gt;MIN(K2,N2),N2&gt;(MIN(G2,J2)+ABS(G2-J2)*65%),OR(IFERROR(IF(FIND("中紅K",AA2),"V",),"X")="V",IFERROR(IF(FIND("大紅K",AA2),"V",),"X")="V"),OR(IFERROR(IF(FIND("中黑K",Z2),"V",),"X")="V",IFERROR(IF(FIND("大黑K",Z2),"V",),"X")="V")),"多頭貫穿", IF(AND(J2&lt;MAX(K2,N2), G2&lt;MIN(K2,N2),N2&lt;(MAX(G2,J2)-ABS(G2-J2)*65%),OR(IFERROR(IF(FIND("中黑K",AA2),"V",),"X")="V",IFERROR(IF(FIND("大黑K",AA2),"V",),"X")="V"),OR(IFERROR(IF(FIND("中紅K",Z2),"V",),"X")="V",IFERROR(IF(FIND("大紅K",Z2),"V",),"X")="V")),"空頭貫穿", IF(AND(G2&lt;MAX(K2,N2), J2&gt;MIN(K2,N2), OR(IFERROR(IF(FIND("中紅K",AA2),"V",),"X")="V",IFERROR(IF(FIND("大紅K",AA2),"V",),"X")="V"),IFERROR(IF(FIND("紅",Z2),"V",),"X")="X"), IF(IFERROR(IF(FIND("黑K",Z2),"V",),"X")="V","多吞黑K", IF(OR(IFERROR(IF(FIND("墓碑",Z2),"V",),"X")="V",IFERROR(IF(FIND("天劍",Z2),"V",),"X")="V",IFERROR(IF(FIND("底槌",Z2),"V",),"X")="V",IFERROR(IF(FIND("下槌",Z2),"V",),"X")="V",),"多吞墓碑", IF(OR(IFERROR(IF(FIND("十字",Z2),"V",),"X")="V",IFERROR(IF(FIND("一字",Z2),"V",),"X")="V"),"多吞十一", "多吞蜻蜓"))), IF(AND(J2&gt;MAX(C2,F2),G2&lt;MIN(K2,N2), J2&lt;MAX(K2,N2), OR(IFERROR(IF(FIND("中黑K",AA2),"V",),"X")="V",IFERROR(IF(FIND("大黑K",AA2),"V",),"X")="V"),IFERROR(IF(FIND("黑",Z2),"V",),"X")="X"), IF(IFERROR(IF(FIND("紅K",Z2),"V",),"X")="V","空吞紅K", IF(OR(IFERROR(IF(FIND("T字",Z2),"V",),"X")="V",IFERROR(IF(FIND("蜻蜓",Z2),"V",),"X")="V",IFERROR(IF(FIND("頂槌",Z2),"V",),"X")="V",IFERROR(IF(FIND("上槌",Z2),"V",),"X")="V",),"空吞T字", IF(OR(IFERROR(IF(FIND("十字",Z2),"V",),"X")="V",IFERROR(IF(FIND("一字",Z2),"V",),"X")="V"),"空吞十一", "空吞天劍"))), IF(AND(J2&lt;MIN(K2,N2),G2&lt;MAX(K2,N2),G2&gt;MIN(K2,N2),OR(IFERROR(IF(FIND("中紅K",AA2),"V",),"X")="V",IFERROR(IF(FIND("大紅K",AA2),"V",),"X")="V"),IFERROR(IF(FIND("紅",Z2),"V",),"X")="X"),"旭日東昇", IF(AND(J2&gt;MAX(C2,F2),J2&gt;MAX(K2,N2),G2&gt;MIN(K2,N2),OR(IFERROR(IF(FIND("中黑K",AA2),"V",),"X")="V",IFERROR(IF(FIND("大黑K",AA2),"V",),"X")="V"),IFERROR(IF(FIND("黑",Z2),"V",),"X")="X"),"夜幕低垂", IF(AND(AND(MAX(K2,N2)&lt;MIN(G2,J2), MAX(K2,N2)&lt;MIN(C2,F2),IFERROR(IF(FIND("黑",Z2),"V",),"X")="V"),OR(IFERROR(IF(FIND("T字",AA2),"V",),"X")="V",IFERROR(IF(FIND("蜻蜓",AA2),"V",),"X")="V",IFERROR(IF(FIND("頂槌",AA2),"V",),"X")="V",IFERROR(IF(FIND("上槌",AA2),"V",),"X")="V")),"下阻線", IF(AND(AND(MIN(K2,N2)&gt;MAX(G2,J2), MIN(K2,N2)&gt;MAX(C2,F2), M2&lt;MIN(G2,J2),IFERROR(IF(FIND("紅",Z2),"V",),"X")="V"),OR(IFERROR(IF(FIND("T字",AA2),"V",),"X")="V",IFERROR(IF(FIND("蜻蜓",AA2),"V",),"X")="V",IFERROR(IF(FIND("頂槌",AA2),"V",),"X")="V",IFERROR(IF(FIND("上槌",AA2),"V",),"X")="V")),"吊首線", IF(MAX(G2,J2)&lt;MIN(K2,N2),"跳漲" &amp;AA2&amp;" "&amp;AB2&amp;", "&amp;AC2, IF(MIN(G2,J2)&gt;MAX(K2,N2),"跳跌" &amp;AA2&amp;" "&amp;AB2&amp;", "&amp;AC2, AA2&amp;" "&amp;AB2&amp;", "&amp;AC2))))))))))))))</f>
        <v>大紅天劍 70%, 20%</v>
      </c>
      <c r="W2" s="103" t="str">
        <f>IF(COUNTA(Q2)=0,"尚無資料",IF(AND(Q2&lt;R2,S2&gt;T2),IF(AND(Q2&lt;20.5,R2&lt;20.5),"黃金交叉向上","交叉向上"),IF(AND(Q2&gt;R2,S2&lt;T2),IF(AND(Q2&gt;79.5,R2&gt;79.5),"死亡交叉向下","交叉向下"),IF(S2&gt;Q2,IF(AND((T2-R2)&lt;1,T2&gt;=S2),"即將交叉向上","KD向上"),IF(AND((T2-R2)&gt;1,S2&gt;=T2),"即將交叉向下","KD向下")))))</f>
        <v>KD向下</v>
      </c>
      <c r="X2" s="103" t="str">
        <f>IF(COUNTA(S2)=0,"尚無資料",IF(AND(S2&gt;79.5,T2&gt;79.5),"超買區",IF(OR(S2&gt;75,T2&gt;75),"靠近超買區",IF(AND(S2&lt;20.5,T2&lt;20.5),"超賣區",IF(OR(S2&lt;25,T2&lt;25),"靠近超賣區",IF(OR(S2&gt;50,T2&gt;50),"上徘徊區","下徘徊區"))))))</f>
        <v>上徘徊區</v>
      </c>
      <c r="Y2" s="24" t="str">
        <f>IF(C2=F2, IF(AND(D2=E2,E2=F2),"一字線",IF(C2=D2,IF((D2-E2)/E2&lt;2.3%,"小T字",IF((D2-E2)/E2&lt;3.6%,"中T字","大T字")),IF(E2=F2,IF((D2-E2)/E2&lt;2.3%,"小墓碑",IF((D2-E2)/E2&lt;3.6%,"中墓碑","大墓碑")),IF(F2&gt;=(D2-((D2-E2)*35%)),IF((D2-E2)/E2&lt;2.3%,"小蜻蜓",IF((D2-E2)/E2&lt;3.6%,"中蜻蜓","大蜻蜓")),IF(C2&lt;=(E2+((D2-E2)*35%)),IF((D2-E2)/E2&lt;2.3%,"小天劍",IF((D2-E2)/E2&lt;3.6%,"中天劍","大天劍")),IF((D2-E2)/E2&lt;2.3%,"小十字",IF((D2-E2)/E2&lt;3.6%,"中十字","大十字"))))))),IF(F2&gt;C2, IF(AND(MAX(C2,F2)=D2,MIN(C2,F2)=E2), IF(OR(C2=F2,ABS(C2-F2)/MIN(C2,F2)&lt;0.15%),紅一字,IF(ABS(C2-F2)/MIN(C2,F2)&lt;2.3%,"小紅K",IF(ABS(C2-F2)/MIN(C2,F2)&lt;3.6%,"中紅K","大紅K"))), IF(SUM((D2-MAX(C2,F2))/(D2-E2), (MIN(C2,F2)-E2)/(D2-E2))&gt;=65%, IF((MIN(C2, F2)-E2)/(D2-E2)&gt;50%, IF(D2=MAX(C2,F2), IF((MIN(C2,F2)-E2)/(D2-E2)&gt;=85%, IF((D2-E2)/E2&lt;2.3%,"小紅T字",IF((D2-E2)/E2&lt;3.6%,"中紅T字","大紅T字")), IF((D2-E2)/E2&lt;2.3%,"小紅頂槌",IF((D2-E2)/E2&lt;3.6%,"中紅頂槌","大紅頂槌"))), IF(SUM((D2-MAX(C2,F2))/(D2-E2), (MIN(C2,F2)-E2)/(D2-E2))&gt;=85%, IF((D2-E2)/E2&lt;2.3%,"小紅蜻蜓",IF((D2-E2)/E2&lt;3.6%,"中紅蜻蜓","大紅蜻蜓")), IF((D2-E2)/E2&lt;2.3%,"小紅上槌",IF((D2-E2)/E2&lt;3.6%,"中紅上槌","大紅上槌")))), IF((D2-MAX(C2, F2))/(D2-E2)&gt;50%, IF(E2=MIN(C2,F2), IF((D2-MAX(C2,F2))/(D2-E2)&gt;=85%, IF((D2-E2)/E2&lt;2.3%,"小紅墓碑",IF((D2-E2)/E2&lt;3.6%,"中紅墓碑","大紅墓碑")), IF((D2-E2)/E2&lt;2.3%,"小紅底槌",IF((D2-E2)/E2&lt;3.6%,"中紅底槌","大紅底槌"))), IF(SUM((D2-MAX(C2,F2))/(D2-E2), (MIN(C2,F2)-E2)/(D2-E2))&gt;=85%, IF((D2-E2)/E2&lt;2.3%,"小紅天劍",IF((D2-E2)/E2&lt;3.6%,"中紅天劍","大紅天劍")), IF((D2-E2)/E2&lt;2.3%,"小紅下槌",IF((D2-E2)/E2&lt;3.6%,"中紅下槌","大紅下槌")))), IF(AND((D2-MAX(C2, F2))/(D2-E2)&gt;=32.5%,(MIN(C2, F2)-E2)/(D2-E2)&gt;=32.5%), IF(SUM((D2-MAX(C2,F2))/(D2-E2), (MIN(C2,F2)-E2)/(D2-E2))&gt;=85%, IF((D2-E2)/E2&lt;2.3%,"小紅十字",IF((D2-E2)/E2&lt;3.6%,"中紅十字","大紅十字")), IF((D2-E2)/E2&lt;2.3%,"小紅十槌",IF((D2-E2)/E2&lt;3.6%,"中紅十槌","大紅十槌"))), IF(D2=MAX(C2,F2), IF(ABS(C2-F2)/MIN(C2,F2)&lt;2.3%,"小紅K下影",IF(ABS(C2-F2)/MIN(C2,F2)&lt;3.6%,"中紅K下影","大紅K下影")), IF(E2=MIN(C2,F2), IF(ABS(C2-F2)/MIN(C2,F2)&lt;2.3%,"小紅K上影",IF(ABS(C2-F2)/MIN(C2,F2)&lt;3.6%,"中紅K上影","大紅K上影")), IF(ABS(C2-F2)/MIN(C2,F2)&lt;2.3%,"小紅K雙影",IF(ABS(C2-F2)/MIN(C2,F2)&lt;3.6%,"中紅K雙影","大紅K雙影"))))))), IF(D2=MAX(C2,F2), IF(ABS(C2-F2)/MIN(C2,F2)&lt;2.3%,"小紅K下影",IF(ABS(C2-F2)/MIN(C2,F2)&lt;3.6%,"中紅K下影","大紅K下影")), IF(E2=MIN(C2,F2), IF(ABS(C2-F2)/MIN(C2,F2)&lt;2.3%,"小紅K上影",IF(ABS(C2-F2)/MIN(C2,F2)&lt;3.6%,"中紅K上影","大紅K上影")), IF(ABS(C2-F2)/MIN(C2,F2)&lt;2.3%,"小紅K雙影",IF(ABS(C2-F2)/MIN(C2,F2)&lt;3.6%,"中紅K雙影","大紅K雙影")))))), IF(AND(MAX(C2,F2)=D2,MIN(C2,F2)=E2), IF(OR(C2=F2,ABS(C2-F2)/MIN(C2,F2)&lt;0.15%),黑一字,IF(ABS(C2-F2)/MIN(C2,F2)&lt;2.3%,"小黑K",IF(ABS(C2-F2)/MIN(C2,F2)&lt;3.6%,"中黑K","大黑K"))), IF(SUM((D2-MAX(C2,F2))/(D2-E2), (MIN(C2,F2)-E2)/(D2-E2))&gt;=65%, IF((MIN(C2, F2)-E2)/(D2-E2)&gt;50%, IF(D2=MAX(C2,F2), IF((MIN(C2,F2)-E2)/(D2-E2)&gt;=85%, IF((D2-E2)/E2&lt;2.3%,"小黑T字",IF((D2-E2)/E2&lt;3.6%,"中黑T字","大黑T字")), IF((D2-E2)/E2&lt;2.3%,"小黑頂槌",IF((D2-E2)/E2&lt;3.6%,"中黑頂槌","大黑頂槌"))), IF(SUM((D2-MAX(C2,F2))/(D2-E2), (MIN(C2,F2)-E2)/(D2-E2))&gt;=85%, IF((D2-E2)/E2&lt;2.3%,"小黑蜻蜓",IF((D2-E2)/E2&lt;3.6%,"中黑蜻蜓","大黑蜻蜓")), IF((D2-E2)/E2&lt;2.3%,"小黑上槌",IF((D2-E2)/E2&lt;3.6%,"中黑上槌","大黑上槌")))), IF((D2-MAX(C2, F2))/(D2-E2)&gt;50%, IF(E2=MIN(C2,F2), IF((D2-MAX(C2,F2))/(D2-E2)&gt;=85%, IF((D2-E2)/E2&lt;2.3%,"小黑墓碑",IF((D2-E2)/E2&lt;3.6%,"中黑墓碑","大黑墓碑")), IF((D2-E2)/E2&lt;2.3%,"小黑底槌",IF((D2-E2)/E2&lt;3.6%,"中黑底槌","大黑底槌"))), IF(SUM((D2-MAX(C2,F2))/(D2-E2), (MIN(C2,F2)-E2)/(D2-E2))&gt;=85%, IF((D2-E2)/E2&lt;2.3%,"小黑天劍",IF((D2-E2)/E2&lt;3.6%,"中黑天劍","大黑天劍")), IF((D2-E2)/E2&lt;2.3%,"小黑下槌",IF((D2-E2)/E2&lt;3.6%,"中黑下槌","大黑下槌")))), IF(AND((D2-MAX(C2, F2))/(D2-E2)&gt;=32.5%,(MIN(C2, F2)-E2)/(D2-E2)&gt;=32.5%), IF(SUM((D2-MAX(C2,F2))/(D2-E2), (MIN(C2,F2)-E2)/(D2-E2))&gt;=85%, IF((D2-E2)/E2&lt;2.3%,"小黑十字",IF((D2-E2)/E2&lt;3.6%,"中黑十字","大黑十字")), IF((D2-E2)/E2&lt;2.3%,"小黑十槌",IF((D2-E2)/E2&lt;3.6%,"中黑十槌","大黑十槌"))), IF(D2=MAX(C2,F2), IF(ABS(C2-F2)/MIN(C2,F2)&lt;2.3%,"小黑K下影",IF(ABS(C2-F2)/MIN(C2,F2)&lt;3.6%,"中黑K下影","大黑K下影")), IF(E2=MIN(C2,F2), IF(ABS(C2-F2)/MIN(C2,F2)&lt;2.3%,"小黑K上影",IF(ABS(C2-F2)/MIN(C2,F2)&lt;3.6%,"中黑K上影","大黑K上影")), IF(ABS(C2-F2)/MIN(C2,F2)&lt;2.3%,"小黑K雙影",IF(ABS(C2-F2)/MIN(C2,F2)&lt;3.6%,"中黑K雙影","大黑K雙影"))))))), IF(D2=MAX(C2,F2), IF(ABS(C2-F2)/MIN(C2,F2)&lt;2.3%,"小黑K下影",IF(ABS(C2-F2)/MIN(C2,F2)&lt;3.6%,"中黑K下影","大黑K下影")), IF(E2=MIN(C2,F2), IF(ABS(C2-F2)/MIN(C2,F2)&lt;2.3%,"小黑K上影",IF(ABS(C2-F2)/MIN(C2,F2)&lt;3.6%,"中黑K上影","大黑K上影")), IF(ABS(C2-F2)/MIN(C2,F2)&lt;2.3%,"小黑K雙影",IF(ABS(C2-F2)/MIN(C2,F2)&lt;3.6%,"中黑K雙影","大黑K雙影"))))))))</f>
        <v>中黑K雙影</v>
      </c>
      <c r="Z2" s="24" t="str">
        <f>IF(G2=J2, IF(AND(H2=I2,I2=J2),"一字線",IF(G2=H2,IF((H2-I2)/I2&lt;2.3%,"小T字",IF((H2-I2)/I2&lt;3.6%,"中T字","大T字")),IF(I2=J2,IF((H2-I2)/I2&lt;2.3%,"小墓碑",IF((H2-I2)/I2&lt;3.6%,"中墓碑","大墓碑")),IF(J2&gt;=(H2-((H2-I2)*35%)),IF((H2-I2)/I2&lt;2.3%,"小蜻蜓",IF((H2-I2)/I2&lt;3.6%,"中蜻蜓","大蜻蜓")),IF(G2&lt;=(I2+((H2-I2)*35%)),IF((H2-I2)/I2&lt;2.3%,"小天劍",IF((H2-I2)/I2&lt;3.6%,"中天劍","大天劍")),IF((H2-I2)/I2&lt;2.3%,"小十字",IF((H2-I2)/I2&lt;3.6%,"中十字","大十字"))))))),IF(J2&gt;G2, IF(AND(MAX(G2,J2)=H2,MIN(G2,J2)=I2), IF(OR(G2=J2,ABS(G2-J2)/MIN(G2,J2)&lt;0.15%),紅一字,IF(ABS(G2-J2)/MIN(G2,J2)&lt;2.3%,"小紅K",IF(ABS(G2-J2)/MIN(G2,J2)&lt;3.6%,"中紅K","大紅K"))), IF(SUM((H2-MAX(G2,J2))/(H2-I2), (MIN(G2,J2)-I2)/(H2-I2))&gt;=65%, IF((MIN(G2, J2)-I2)/(H2-I2)&gt;50%, IF(H2=MAX(G2,J2), IF((MIN(G2,J2)-I2)/(H2-I2)&gt;=85%, IF((H2-I2)/I2&lt;2.3%,"小紅T字",IF((H2-I2)/I2&lt;3.6%,"中紅T字","大紅T字")), IF((H2-I2)/I2&lt;2.3%,"小紅頂槌",IF((H2-I2)/I2&lt;3.6%,"中紅頂槌","大紅頂槌"))), IF(SUM((H2-MAX(G2,J2))/(H2-I2), (MIN(G2,J2)-I2)/(H2-I2))&gt;=85%, IF((H2-I2)/I2&lt;2.3%,"小紅蜻蜓",IF((H2-I2)/I2&lt;3.6%,"中紅蜻蜓","大紅蜻蜓")), IF((H2-I2)/I2&lt;2.3%,"小紅上槌",IF((H2-I2)/I2&lt;3.6%,"中紅上槌","大紅上槌")))), IF((H2-MAX(G2, J2))/(H2-I2)&gt;50%, IF(I2=MIN(G2,J2), IF((H2-MAX(G2,J2))/(H2-I2)&gt;=85%, IF((H2-I2)/I2&lt;2.3%,"小紅墓碑",IF((H2-I2)/I2&lt;3.6%,"中紅墓碑","大紅墓碑")), IF((H2-I2)/I2&lt;2.3%,"小紅底槌",IF((H2-I2)/I2&lt;3.6%,"中紅底槌","大紅底槌"))), IF(SUM((H2-MAX(G2,J2))/(H2-I2), (MIN(G2,J2)-I2)/(H2-I2))&gt;=85%, IF((H2-I2)/I2&lt;2.3%,"小紅天劍",IF((H2-I2)/I2&lt;3.6%,"中紅天劍","大紅天劍")), IF((H2-I2)/I2&lt;2.3%,"小紅下槌",IF((H2-I2)/I2&lt;3.6%,"中紅下槌","大紅下槌")))), IF(AND((H2-MAX(G2, J2))/(H2-I2)&gt;=32.5%,(MIN(G2, J2)-I2)/(H2-I2)&gt;=32.5%), IF(SUM((H2-MAX(G2,J2))/(H2-I2), (MIN(G2,J2)-I2)/(H2-I2))&gt;=85%, IF((H2-I2)/I2&lt;2.3%,"小紅十字",IF((H2-I2)/I2&lt;3.6%,"中紅十字","大紅十字")), IF((H2-I2)/I2&lt;2.3%,"小紅十槌",IF((H2-I2)/I2&lt;3.6%,"中紅十槌","大紅十槌"))), IF(H2=MAX(G2,J2), IF(ABS(G2-J2)/MIN(G2,J2)&lt;2.3%,"小紅K下影",IF(ABS(G2-J2)/MIN(G2,J2)&lt;3.6%,"中紅K下影","大紅K下影")), IF(I2=MIN(G2,J2), IF(ABS(G2-J2)/MIN(G2,J2)&lt;2.3%,"小紅K上影",IF(ABS(G2-J2)/MIN(G2,J2)&lt;3.6%,"中紅K上影","大紅K上影")), IF(ABS(G2-J2)/MIN(G2,J2)&lt;2.3%,"小紅K雙影",IF(ABS(G2-J2)/MIN(G2,J2)&lt;3.6%,"中紅K雙影","大紅K雙影"))))))), IF(H2=MAX(G2,J2), IF(ABS(G2-J2)/MIN(G2,J2)&lt;2.3%,"小紅K下影",IF(ABS(G2-J2)/MIN(G2,J2)&lt;3.6%,"中紅K下影","大紅K下影")), IF(I2=MIN(G2,J2), IF(ABS(G2-J2)/MIN(G2,J2)&lt;2.3%,"小紅K上影",IF(ABS(G2-J2)/MIN(G2,J2)&lt;3.6%,"中紅K上影","大紅K上影")), IF(ABS(G2-J2)/MIN(G2,J2)&lt;2.3%,"小紅K雙影",IF(ABS(G2-J2)/MIN(G2,J2)&lt;3.6%,"中紅K雙影","大紅K雙影")))))), IF(AND(MAX(G2,J2)=H2,MIN(G2,J2)=I2), IF(OR(G2=J2,ABS(G2-J2)/MIN(G2,J2)&lt;0.15%),黑一字,IF(ABS(G2-J2)/MIN(G2,J2)&lt;2.3%,"小黑K",IF(ABS(G2-J2)/MIN(G2,J2)&lt;3.6%,"中黑K","大黑K"))), IF(SUM((H2-MAX(G2,J2))/(H2-I2), (MIN(G2,J2)-I2)/(H2-I2))&gt;=65%, IF((MIN(G2, J2)-I2)/(H2-I2)&gt;50%, IF(H2=MAX(G2,J2), IF((MIN(G2,J2)-I2)/(H2-I2)&gt;=85%, IF((H2-I2)/I2&lt;2.3%,"小黑T字",IF((H2-I2)/I2&lt;3.6%,"中黑T字","大黑T字")), IF((H2-I2)/I2&lt;2.3%,"小黑頂槌",IF((H2-I2)/I2&lt;3.6%,"中黑頂槌","大黑頂槌"))), IF(SUM((H2-MAX(G2,J2))/(H2-I2), (MIN(G2,J2)-I2)/(H2-I2))&gt;=85%, IF((H2-I2)/I2&lt;2.3%,"小黑蜻蜓",IF((H2-I2)/I2&lt;3.6%,"中黑蜻蜓","大黑蜻蜓")), IF((H2-I2)/I2&lt;2.3%,"小黑上槌",IF((H2-I2)/I2&lt;3.6%,"中黑上槌","大黑上槌")))), IF((H2-MAX(G2, J2))/(H2-I2)&gt;50%, IF(I2=MIN(G2,J2), IF((H2-MAX(G2,J2))/(H2-I2)&gt;=85%, IF((H2-I2)/I2&lt;2.3%,"小黑墓碑",IF((H2-I2)/I2&lt;3.6%,"中黑墓碑","大黑墓碑")), IF((H2-I2)/I2&lt;2.3%,"小黑底槌",IF((H2-I2)/I2&lt;3.6%,"中黑底槌","大黑底槌"))), IF(SUM((H2-MAX(G2,J2))/(H2-I2), (MIN(G2,J2)-I2)/(H2-I2))&gt;=85%, IF((H2-I2)/I2&lt;2.3%,"小黑天劍",IF((H2-I2)/I2&lt;3.6%,"中黑天劍","大黑天劍")), IF((H2-I2)/I2&lt;2.3%,"小黑下槌",IF((H2-I2)/I2&lt;3.6%,"中黑下槌","大黑下槌")))), IF(AND((H2-MAX(G2, J2))/(H2-I2)&gt;=32.5%,(MIN(G2, J2)-I2)/(H2-I2)&gt;=32.5%), IF(SUM((H2-MAX(G2,J2))/(H2-I2), (MIN(G2,J2)-I2)/(H2-I2))&gt;=85%, IF((H2-I2)/I2&lt;2.3%,"小黑十字",IF((H2-I2)/I2&lt;3.6%,"中黑十字","大黑十字")), IF((H2-I2)/I2&lt;2.3%,"小黑十槌",IF((H2-I2)/I2&lt;3.6%,"中黑十槌","大黑十槌"))), IF(H2=MAX(G2,J2), IF(ABS(G2-J2)/MIN(G2,J2)&lt;2.3%,"小黑K下影",IF(ABS(G2-J2)/MIN(G2,J2)&lt;3.6%,"中黑K下影","大黑K下影")), IF(I2=MIN(G2,J2), IF(ABS(G2-J2)/MIN(G2,J2)&lt;2.3%,"小黑K上影",IF(ABS(G2-J2)/MIN(G2,J2)&lt;3.6%,"中黑K上影","大黑K上影")), IF(ABS(G2-J2)/MIN(G2,J2)&lt;2.3%,"小黑K雙影",IF(ABS(G2-J2)/MIN(G2,J2)&lt;3.6%,"中黑K雙影","大黑K雙影"))))))), IF(H2=MAX(G2,J2), IF(ABS(G2-J2)/MIN(G2,J2)&lt;2.3%,"小黑K下影",IF(ABS(G2-J2)/MIN(G2,J2)&lt;3.6%,"中黑K下影","大黑K下影")), IF(I2=MIN(G2,J2), IF(ABS(G2-J2)/MIN(G2,J2)&lt;2.3%,"小黑K上影",IF(ABS(G2-J2)/MIN(G2,J2)&lt;3.6%,"中黑K上影","大黑K上影")), IF(ABS(G2-J2)/MIN(G2,J2)&lt;2.3%,"小黑K雙影",IF(ABS(G2-J2)/MIN(G2,J2)&lt;3.6%,"中黑K雙影","大黑K雙影"))))))))</f>
        <v>大紅K上影</v>
      </c>
      <c r="AA2" s="24" t="str">
        <f>IF(K2=N2, IF(AND(L2=M2,M2=N2),"一字線",IF(K2=L2,IF((L2-M2)/M2&lt;2.3%,"小T字",IF((L2-M2)/M2&lt;3.6%,"中T字","大T字")),IF(M2=N2,IF((L2-M2)/M2&lt;2.3%,"小墓碑",IF((L2-M2)/M2&lt;3.6%,"中墓碑","大墓碑")),IF(N2&gt;=(L2-((L2-M2)*35%)),IF((L2-M2)/M2&lt;2.3%,"小蜻蜓",IF((L2-M2)/M2&lt;3.6%,"中蜻蜓","大蜻蜓")),IF(K2&lt;=(M2+((L2-M2)*35%)),IF((L2-M2)/M2&lt;2.3%,"小天劍",IF((L2-M2)/M2&lt;3.6%,"中天劍","大天劍")),IF((L2-M2)/M2&lt;2.3%,"小十字",IF((L2-M2)/M2&lt;3.6%,"中十字","大十字"))))))),IF(N2&gt;K2, IF(AND(MAX(K2,N2)=L2,MIN(K2,N2)=M2), IF(OR(K2=N2,ABS(K2-N2)/MIN(K2,N2)&lt;0.15%),紅一字,IF(ABS(K2-N2)/MIN(K2,N2)&lt;2.3%,"小紅K",IF(ABS(K2-N2)/MIN(K2,N2)&lt;3.6%,"中紅K","大紅K"))), IF(SUM((L2-MAX(K2,N2))/(L2-M2), (MIN(K2,N2)-M2)/(L2-M2))&gt;=65%, IF((MIN(K2, N2)-M2)/(L2-M2)&gt;50%, IF(L2=MAX(K2,N2), IF((MIN(K2,N2)-M2)/(L2-M2)&gt;=85%, IF((L2-M2)/M2&lt;2.3%,"小紅T字",IF((L2-M2)/M2&lt;3.6%,"中紅T字","大紅T字")), IF((L2-M2)/M2&lt;2.3%,"小紅頂槌",IF((L2-M2)/M2&lt;3.6%,"中紅頂槌","大紅頂槌"))), IF(SUM((L2-MAX(K2,N2))/(L2-M2), (MIN(K2,N2)-M2)/(L2-M2))&gt;=85%, IF((L2-M2)/M2&lt;2.3%,"小紅蜻蜓",IF((L2-M2)/M2&lt;3.6%,"中紅蜻蜓","大紅蜻蜓")), IF((L2-M2)/M2&lt;2.3%,"小紅上槌",IF((L2-M2)/M2&lt;3.6%,"中紅上槌","大紅上槌")))), IF((L2-MAX(K2, N2))/(L2-M2)&gt;50%, IF(M2=MIN(K2,N2), IF((L2-MAX(K2,N2))/(L2-M2)&gt;=85%, IF((L2-M2)/M2&lt;2.3%,"小紅墓碑",IF((L2-M2)/M2&lt;3.6%,"中紅墓碑","大紅墓碑")), IF((L2-M2)/M2&lt;2.3%,"小紅底槌",IF((L2-M2)/M2&lt;3.6%,"中紅底槌","大紅底槌"))), IF(SUM((L2-MAX(K2,N2))/(L2-M2), (MIN(K2,N2)-M2)/(L2-M2))&gt;=85%, IF((L2-M2)/M2&lt;2.3%,"小紅天劍",IF((L2-M2)/M2&lt;3.6%,"中紅天劍","大紅天劍")), IF((L2-M2)/M2&lt;2.3%,"小紅下槌",IF((L2-M2)/M2&lt;3.6%,"中紅下槌","大紅下槌")))), IF(AND((L2-MAX(K2, N2))/(L2-M2)&gt;=32.5%,(MIN(K2, N2)-M2)/(L2-M2)&gt;=32.5%), IF(SUM((L2-MAX(K2,N2))/(L2-M2), (MIN(K2,N2)-M2)/(L2-M2))&gt;=85%, IF((L2-M2)/M2&lt;2.3%,"小紅十字",IF((L2-M2)/M2&lt;3.6%,"中紅十字","大紅十字")), IF((L2-M2)/M2&lt;2.3%,"小紅十槌",IF((L2-M2)/M2&lt;3.6%,"中紅十槌","大紅十槌"))), IF(L2=MAX(K2,N2), IF(ABS(K2-N2)/MIN(K2,N2)&lt;2.3%,"小紅K下影",IF(ABS(K2-N2)/MIN(K2,N2)&lt;3.6%,"中紅K下影","大紅K下影")), IF(M2=MIN(K2,N2), IF(ABS(K2-N2)/MIN(K2,N2)&lt;2.3%,"小紅K上影",IF(ABS(K2-N2)/MIN(K2,N2)&lt;3.6%,"中紅K上影","大紅K上影")), IF(ABS(K2-N2)/MIN(K2,N2)&lt;2.3%,"小紅K雙影",IF(ABS(K2-N2)/MIN(K2,N2)&lt;3.6%,"中紅K雙影","大紅K雙影"))))))), IF(L2=MAX(K2,N2), IF(ABS(K2-N2)/MIN(K2,N2)&lt;2.3%,"小紅K下影",IF(ABS(K2-N2)/MIN(K2,N2)&lt;3.6%,"中紅K下影","大紅K下影")), IF(M2=MIN(K2,N2), IF(ABS(K2-N2)/MIN(K2,N2)&lt;2.3%,"小紅K上影",IF(ABS(K2-N2)/MIN(K2,N2)&lt;3.6%,"中紅K上影","大紅K上影")), IF(ABS(K2-N2)/MIN(K2,N2)&lt;2.3%,"小紅K雙影",IF(ABS(K2-N2)/MIN(K2,N2)&lt;3.6%,"中紅K雙影","大紅K雙影")))))), IF(AND(MAX(K2,N2)=L2,MIN(K2,N2)=M2), IF(OR(K2=N2,ABS(K2-N2)/MIN(K2,N2)&lt;0.15%),黑一字,IF(ABS(K2-N2)/MIN(K2,N2)&lt;2.3%,"小黑K",IF(ABS(K2-N2)/MIN(K2,N2)&lt;3.6%,"中黑K","大黑K"))), IF(SUM((L2-MAX(K2,N2))/(L2-M2), (MIN(K2,N2)-M2)/(L2-M2))&gt;=65%, IF((MIN(K2, N2)-M2)/(L2-M2)&gt;50%, IF(L2=MAX(K2,N2), IF((MIN(K2,N2)-M2)/(L2-M2)&gt;=85%, IF((L2-M2)/M2&lt;2.3%,"小黑T字",IF((L2-M2)/M2&lt;3.6%,"中黑T字","大黑T字")), IF((L2-M2)/M2&lt;2.3%,"小黑頂槌",IF((L2-M2)/M2&lt;3.6%,"中黑頂槌","大黑頂槌"))), IF(SUM((L2-MAX(K2,N2))/(L2-M2), (MIN(K2,N2)-M2)/(L2-M2))&gt;=85%, IF((L2-M2)/M2&lt;2.3%,"小黑蜻蜓",IF((L2-M2)/M2&lt;3.6%,"中黑蜻蜓","大黑蜻蜓")), IF((L2-M2)/M2&lt;2.3%,"小黑上槌",IF((L2-M2)/M2&lt;3.6%,"中黑上槌","大黑上槌")))), IF((L2-MAX(K2, N2))/(L2-M2)&gt;50%, IF(M2=MIN(K2,N2), IF((L2-MAX(K2,N2))/(L2-M2)&gt;=85%, IF((L2-M2)/M2&lt;2.3%,"小黑墓碑",IF((L2-M2)/M2&lt;3.6%,"中黑墓碑","大黑墓碑")), IF((L2-M2)/M2&lt;2.3%,"小黑底槌",IF((L2-M2)/M2&lt;3.6%,"中黑底槌","大黑底槌"))), IF(SUM((L2-MAX(K2,N2))/(L2-M2), (MIN(K2,N2)-M2)/(L2-M2))&gt;=85%, IF((L2-M2)/M2&lt;2.3%,"小黑天劍",IF((L2-M2)/M2&lt;3.6%,"中黑天劍","大黑天劍")), IF((L2-M2)/M2&lt;2.3%,"小黑下槌",IF((L2-M2)/M2&lt;3.6%,"中黑下槌","大黑下槌")))), IF(AND((L2-MAX(K2, N2))/(L2-M2)&gt;=32.5%,(MIN(K2, N2)-M2)/(L2-M2)&gt;=32.5%), IF(SUM((L2-MAX(K2,N2))/(L2-M2), (MIN(K2,N2)-M2)/(L2-M2))&gt;=85%, IF((L2-M2)/M2&lt;2.3%,"小黑十字",IF((L2-M2)/M2&lt;3.6%,"中黑十字","大黑十字")), IF((L2-M2)/M2&lt;2.3%,"小黑十槌",IF((L2-M2)/M2&lt;3.6%,"中黑十槌","大黑十槌"))), IF(L2=MAX(K2,N2), IF(ABS(K2-N2)/MIN(K2,N2)&lt;2.3%,"小黑K下影",IF(ABS(K2-N2)/MIN(K2,N2)&lt;3.6%,"中黑K下影","大黑K下影")), IF(M2=MIN(K2,N2), IF(ABS(K2-N2)/MIN(K2,N2)&lt;2.3%,"小黑K上影",IF(ABS(K2-N2)/MIN(K2,N2)&lt;3.6%,"中黑K上影","大黑K上影")), IF(ABS(K2-N2)/MIN(K2,N2)&lt;2.3%,"小黑K雙影",IF(ABS(K2-N2)/MIN(K2,N2)&lt;3.6%,"中黑K雙影","大黑K雙影"))))))), IF(L2=MAX(K2,N2), IF(ABS(K2-N2)/MIN(K2,N2)&lt;2.3%,"小黑K下影",IF(ABS(K2-N2)/MIN(K2,N2)&lt;3.6%,"中黑K下影","大黑K下影")), IF(M2=MIN(K2,N2), IF(ABS(K2-N2)/MIN(K2,N2)&lt;2.3%,"小黑K上影",IF(ABS(K2-N2)/MIN(K2,N2)&lt;3.6%,"中黑K上影","大黑K上影")), IF(ABS(K2-N2)/MIN(K2,N2)&lt;2.3%,"小黑K雙影",IF(ABS(K2-N2)/MIN(K2,N2)&lt;3.6%,"中黑K雙影","大黑K雙影"))))))))</f>
        <v>大紅天劍</v>
      </c>
      <c r="AB2" s="24" t="str">
        <f>IF(AA2="一字線",0&amp;"%",ROUND((L2-MAX(K2,N2))/(L2-M2),1)*100&amp;"%")</f>
        <v>70%</v>
      </c>
      <c r="AC2" s="24" t="str">
        <f>IF(AA2="一字線",0&amp;"%",ROUND((MIN(K2, N2)-M2)/(L2-M2),1) *100&amp;"%")</f>
        <v>20%</v>
      </c>
    </row>
    <row r="3" spans="1:30" s="169" customFormat="1">
      <c r="A3" s="24"/>
      <c r="B3" s="24"/>
      <c r="C3" s="57"/>
      <c r="D3" s="57"/>
      <c r="E3" s="57"/>
      <c r="F3" s="57"/>
      <c r="G3" s="57"/>
      <c r="H3" s="57"/>
      <c r="I3" s="57"/>
      <c r="J3" s="57"/>
      <c r="K3" s="57"/>
      <c r="L3" s="57"/>
      <c r="M3" s="57"/>
      <c r="N3" s="57"/>
      <c r="O3" s="57"/>
      <c r="P3" s="57"/>
      <c r="Q3" s="57"/>
      <c r="R3" s="57"/>
      <c r="S3" s="57"/>
      <c r="T3" s="57"/>
      <c r="U3" s="77"/>
      <c r="V3" s="24"/>
      <c r="Y3" s="24"/>
      <c r="Z3" s="24"/>
      <c r="AA3" s="24"/>
      <c r="AB3" s="24"/>
      <c r="AC3" s="24"/>
    </row>
    <row r="4" spans="1:30" s="169" customFormat="1">
      <c r="A4" s="24"/>
      <c r="B4" s="24"/>
      <c r="C4" s="57"/>
      <c r="D4" s="57"/>
      <c r="E4" s="57"/>
      <c r="F4" s="57"/>
      <c r="G4" s="57"/>
      <c r="H4" s="57"/>
      <c r="I4" s="57"/>
      <c r="J4" s="57"/>
      <c r="K4" s="57"/>
      <c r="L4" s="57"/>
      <c r="M4" s="57"/>
      <c r="N4" s="57"/>
      <c r="O4" s="57"/>
      <c r="P4" s="57"/>
      <c r="Q4" s="57"/>
      <c r="R4" s="57"/>
      <c r="S4" s="57"/>
      <c r="T4" s="57"/>
      <c r="U4" s="77"/>
      <c r="V4" s="24"/>
      <c r="Y4" s="24"/>
      <c r="Z4" s="24"/>
      <c r="AA4" s="24"/>
      <c r="AB4" s="24"/>
      <c r="AC4" s="24"/>
    </row>
    <row r="5" spans="1:30" s="169" customFormat="1">
      <c r="A5" s="24"/>
      <c r="B5" s="24"/>
      <c r="C5" s="57"/>
      <c r="D5" s="57"/>
      <c r="E5" s="57"/>
      <c r="F5" s="57"/>
      <c r="G5" s="57"/>
      <c r="H5" s="57"/>
      <c r="I5" s="57"/>
      <c r="J5" s="57"/>
      <c r="K5" s="57"/>
      <c r="L5" s="57"/>
      <c r="M5" s="57"/>
      <c r="N5" s="57"/>
      <c r="O5" s="57"/>
      <c r="P5" s="57"/>
      <c r="Q5" s="57"/>
      <c r="R5" s="57"/>
      <c r="S5" s="57"/>
      <c r="T5" s="57"/>
      <c r="U5" s="77"/>
      <c r="V5" s="24"/>
      <c r="Y5" s="24"/>
      <c r="Z5" s="24"/>
      <c r="AA5" s="24"/>
      <c r="AB5" s="24"/>
      <c r="AC5" s="24"/>
      <c r="AD5" s="169" t="s">
        <v>4622</v>
      </c>
    </row>
    <row r="6" spans="1:30" s="169" customFormat="1">
      <c r="A6" s="24"/>
      <c r="B6" s="24"/>
      <c r="C6" s="57"/>
      <c r="D6" s="57"/>
      <c r="E6" s="57"/>
      <c r="F6" s="57"/>
      <c r="G6" s="57"/>
      <c r="H6" s="57"/>
      <c r="I6" s="57"/>
      <c r="J6" s="57"/>
      <c r="K6" s="57"/>
      <c r="L6" s="57"/>
      <c r="M6" s="57"/>
      <c r="N6" s="57"/>
      <c r="O6" s="57"/>
      <c r="P6" s="57"/>
      <c r="Q6" s="57"/>
      <c r="R6" s="57"/>
      <c r="S6" s="57"/>
      <c r="T6" s="57"/>
      <c r="U6" s="77"/>
      <c r="V6" s="24"/>
      <c r="Y6" s="24"/>
      <c r="Z6" s="24"/>
      <c r="AA6" s="24"/>
      <c r="AB6" s="24"/>
      <c r="AC6" s="24"/>
      <c r="AD6" s="169">
        <f ca="1">NETWORKDAYS(EOMONTH(TODAY(),-1),TODAY(),假日表!A:A)/NETWORKDAYS(EOMONTH(TODAY(),-1)+1,EOMONTH(TODAY(),0),假日表!A:A)</f>
        <v>0.81818181818181823</v>
      </c>
    </row>
    <row r="7" spans="1:30" s="169" customFormat="1">
      <c r="A7" s="24"/>
      <c r="B7" s="24"/>
      <c r="C7" s="57"/>
      <c r="D7" s="57"/>
      <c r="E7" s="57"/>
      <c r="F7" s="57"/>
      <c r="G7" s="57"/>
      <c r="H7" s="57"/>
      <c r="I7" s="57"/>
      <c r="J7" s="57"/>
      <c r="K7" s="57"/>
      <c r="L7" s="57"/>
      <c r="M7" s="57"/>
      <c r="N7" s="57"/>
      <c r="O7" s="57"/>
      <c r="P7" s="57"/>
      <c r="Q7" s="57"/>
      <c r="R7" s="57"/>
      <c r="S7" s="57"/>
      <c r="T7" s="57"/>
      <c r="U7" s="77"/>
      <c r="V7" s="24"/>
      <c r="Y7" s="24"/>
      <c r="Z7" s="24"/>
      <c r="AA7" s="24"/>
      <c r="AB7" s="24"/>
      <c r="AC7" s="24"/>
    </row>
    <row r="8" spans="1:30" s="169" customFormat="1">
      <c r="A8" s="24"/>
      <c r="B8" s="24"/>
      <c r="C8" s="57"/>
      <c r="D8" s="57"/>
      <c r="E8" s="57"/>
      <c r="F8" s="57"/>
      <c r="G8" s="57"/>
      <c r="H8" s="57"/>
      <c r="I8" s="57"/>
      <c r="J8" s="57"/>
      <c r="K8" s="57"/>
      <c r="L8" s="57"/>
      <c r="M8" s="57"/>
      <c r="N8" s="57"/>
      <c r="O8" s="57"/>
      <c r="P8" s="57"/>
      <c r="Q8" s="57"/>
      <c r="R8" s="57"/>
      <c r="S8" s="57"/>
      <c r="T8" s="57"/>
      <c r="U8" s="77"/>
      <c r="V8" s="24"/>
      <c r="Y8" s="24"/>
      <c r="Z8" s="24"/>
      <c r="AA8" s="24"/>
      <c r="AB8" s="24"/>
      <c r="AC8" s="24"/>
      <c r="AD8" s="169" t="s">
        <v>4623</v>
      </c>
    </row>
    <row r="9" spans="1:30" s="169" customFormat="1">
      <c r="A9" s="24"/>
      <c r="B9" s="24"/>
      <c r="C9" s="57"/>
      <c r="D9" s="57"/>
      <c r="E9" s="57"/>
      <c r="F9" s="57"/>
      <c r="G9" s="57"/>
      <c r="H9" s="57"/>
      <c r="I9" s="57"/>
      <c r="J9" s="57"/>
      <c r="K9" s="57"/>
      <c r="L9" s="57"/>
      <c r="M9" s="57"/>
      <c r="N9" s="57"/>
      <c r="O9" s="57"/>
      <c r="P9" s="57"/>
      <c r="Q9" s="57"/>
      <c r="R9" s="57"/>
      <c r="S9" s="57"/>
      <c r="T9" s="57"/>
      <c r="U9" s="77"/>
      <c r="V9" s="24"/>
      <c r="Y9" s="24"/>
      <c r="Z9" s="24"/>
      <c r="AA9" s="24"/>
      <c r="AB9" s="24"/>
      <c r="AC9" s="24"/>
      <c r="AD9" s="169">
        <f ca="1">NETWORKDAYS(EOMONTH(TODAY(),-1),TODAY(),假日表!A:A)</f>
        <v>18</v>
      </c>
    </row>
    <row r="10" spans="1:30" s="169" customFormat="1">
      <c r="A10" s="24"/>
      <c r="B10" s="24"/>
      <c r="C10" s="57"/>
      <c r="D10" s="57"/>
      <c r="E10" s="57"/>
      <c r="F10" s="57"/>
      <c r="G10" s="57"/>
      <c r="H10" s="57"/>
      <c r="I10" s="57"/>
      <c r="J10" s="57"/>
      <c r="K10" s="57"/>
      <c r="L10" s="57"/>
      <c r="M10" s="57"/>
      <c r="N10" s="57"/>
      <c r="O10" s="57"/>
      <c r="P10" s="57"/>
      <c r="Q10" s="57"/>
      <c r="R10" s="57"/>
      <c r="S10" s="57"/>
      <c r="T10" s="57"/>
      <c r="U10" s="77"/>
      <c r="V10" s="24"/>
      <c r="Y10" s="24"/>
      <c r="Z10" s="24"/>
      <c r="AA10" s="24"/>
      <c r="AB10" s="24"/>
      <c r="AC10" s="24"/>
    </row>
    <row r="11" spans="1:30" s="169" customFormat="1">
      <c r="A11" s="24"/>
      <c r="B11" s="24"/>
      <c r="C11" s="57"/>
      <c r="D11" s="57"/>
      <c r="E11" s="57"/>
      <c r="F11" s="57"/>
      <c r="G11" s="57"/>
      <c r="H11" s="57"/>
      <c r="I11" s="57"/>
      <c r="J11" s="57"/>
      <c r="K11" s="57"/>
      <c r="L11" s="57"/>
      <c r="M11" s="57"/>
      <c r="N11" s="57"/>
      <c r="O11" s="57"/>
      <c r="P11" s="57"/>
      <c r="Q11" s="57"/>
      <c r="R11" s="57"/>
      <c r="S11" s="57"/>
      <c r="T11" s="57"/>
      <c r="U11" s="77"/>
      <c r="V11" s="24"/>
      <c r="Y11" s="24"/>
      <c r="Z11" s="24"/>
      <c r="AA11" s="24"/>
      <c r="AB11" s="24"/>
      <c r="AC11" s="24"/>
      <c r="AD11" s="169" t="s">
        <v>4624</v>
      </c>
    </row>
    <row r="12" spans="1:30" s="169" customFormat="1">
      <c r="A12" s="24"/>
      <c r="B12" s="24"/>
      <c r="C12" s="57"/>
      <c r="D12" s="57"/>
      <c r="E12" s="57"/>
      <c r="F12" s="57"/>
      <c r="G12" s="57"/>
      <c r="H12" s="57"/>
      <c r="I12" s="57"/>
      <c r="J12" s="57"/>
      <c r="K12" s="57"/>
      <c r="L12" s="57"/>
      <c r="M12" s="57"/>
      <c r="N12" s="57"/>
      <c r="O12" s="57"/>
      <c r="P12" s="57"/>
      <c r="Q12" s="57"/>
      <c r="R12" s="57"/>
      <c r="S12" s="57"/>
      <c r="T12" s="57"/>
      <c r="U12" s="77"/>
      <c r="V12" s="24"/>
      <c r="Y12" s="24"/>
      <c r="Z12" s="24"/>
      <c r="AA12" s="24"/>
      <c r="AB12" s="24"/>
      <c r="AC12" s="24"/>
      <c r="AD12" s="169">
        <f ca="1">NETWORKDAYS(EOMONTH(TODAY(),-2)+1,EOMONTH(TODAY(),-1),假日表!A:A)</f>
        <v>21</v>
      </c>
    </row>
    <row r="13" spans="1:30" s="169" customFormat="1">
      <c r="A13" s="24"/>
      <c r="B13" s="24"/>
      <c r="C13" s="57"/>
      <c r="D13" s="57"/>
      <c r="E13" s="57"/>
      <c r="F13" s="57"/>
      <c r="G13" s="57"/>
      <c r="H13" s="57"/>
      <c r="I13" s="57"/>
      <c r="J13" s="57"/>
      <c r="K13" s="57"/>
      <c r="L13" s="57"/>
      <c r="M13" s="57"/>
      <c r="N13" s="57"/>
      <c r="O13" s="57"/>
      <c r="P13" s="57"/>
      <c r="Q13" s="57"/>
      <c r="R13" s="57"/>
      <c r="S13" s="57"/>
      <c r="T13" s="57"/>
      <c r="U13" s="77"/>
      <c r="V13" s="24"/>
      <c r="Y13" s="24"/>
      <c r="Z13" s="24"/>
      <c r="AA13" s="24"/>
      <c r="AB13" s="24"/>
      <c r="AC13" s="24"/>
    </row>
    <row r="14" spans="1:30" s="169" customFormat="1">
      <c r="A14" s="24"/>
      <c r="B14" s="24"/>
      <c r="C14" s="57"/>
      <c r="D14" s="57"/>
      <c r="E14" s="57"/>
      <c r="F14" s="57"/>
      <c r="G14" s="57"/>
      <c r="H14" s="57"/>
      <c r="I14" s="57"/>
      <c r="J14" s="57"/>
      <c r="K14" s="57"/>
      <c r="L14" s="57"/>
      <c r="M14" s="57"/>
      <c r="N14" s="57"/>
      <c r="O14" s="57"/>
      <c r="P14" s="57"/>
      <c r="Q14" s="57"/>
      <c r="R14" s="57"/>
      <c r="S14" s="57"/>
      <c r="T14" s="57"/>
      <c r="U14" s="77"/>
      <c r="V14" s="24"/>
      <c r="Y14" s="24"/>
      <c r="Z14" s="24"/>
      <c r="AA14" s="24"/>
      <c r="AB14" s="24"/>
      <c r="AC14" s="24"/>
    </row>
    <row r="15" spans="1:30" s="169" customFormat="1">
      <c r="A15" s="24"/>
      <c r="B15" s="24"/>
      <c r="C15" s="57"/>
      <c r="D15" s="57"/>
      <c r="E15" s="57"/>
      <c r="F15" s="57"/>
      <c r="G15" s="57"/>
      <c r="H15" s="57"/>
      <c r="I15" s="57"/>
      <c r="J15" s="57"/>
      <c r="K15" s="57"/>
      <c r="L15" s="57"/>
      <c r="M15" s="57"/>
      <c r="N15" s="57"/>
      <c r="O15" s="57"/>
      <c r="P15" s="57"/>
      <c r="Q15" s="57"/>
      <c r="R15" s="57"/>
      <c r="S15" s="57"/>
      <c r="T15" s="57"/>
      <c r="U15" s="77"/>
      <c r="V15" s="24"/>
      <c r="Y15" s="24"/>
      <c r="Z15" s="24"/>
      <c r="AA15" s="24"/>
      <c r="AB15" s="24"/>
      <c r="AC15" s="24"/>
    </row>
    <row r="16" spans="1:30" s="169" customFormat="1">
      <c r="A16" s="24"/>
      <c r="B16" s="24"/>
      <c r="C16" s="57"/>
      <c r="D16" s="57"/>
      <c r="E16" s="57"/>
      <c r="F16" s="57"/>
      <c r="G16" s="57"/>
      <c r="H16" s="57"/>
      <c r="I16" s="57"/>
      <c r="J16" s="57"/>
      <c r="K16" s="57"/>
      <c r="L16" s="57"/>
      <c r="M16" s="57"/>
      <c r="N16" s="57"/>
      <c r="O16" s="57"/>
      <c r="P16" s="57"/>
      <c r="Q16" s="57"/>
      <c r="R16" s="57"/>
      <c r="S16" s="57"/>
      <c r="T16" s="57"/>
      <c r="U16" s="77"/>
      <c r="V16" s="24"/>
      <c r="Y16" s="24"/>
      <c r="Z16" s="24"/>
      <c r="AA16" s="24"/>
      <c r="AB16" s="24"/>
      <c r="AC16" s="24"/>
      <c r="AD16" s="169">
        <f ca="1">WEEKDAY(TODAY(),2)</f>
        <v>7</v>
      </c>
    </row>
    <row r="17" spans="1:29" s="169" customFormat="1">
      <c r="A17" s="24"/>
      <c r="B17" s="24"/>
      <c r="C17" s="57"/>
      <c r="D17" s="57"/>
      <c r="E17" s="57"/>
      <c r="F17" s="57"/>
      <c r="G17" s="57"/>
      <c r="H17" s="57"/>
      <c r="I17" s="57"/>
      <c r="J17" s="57"/>
      <c r="K17" s="57"/>
      <c r="L17" s="57"/>
      <c r="M17" s="57"/>
      <c r="N17" s="57"/>
      <c r="O17" s="57"/>
      <c r="P17" s="57"/>
      <c r="Q17" s="57"/>
      <c r="R17" s="57"/>
      <c r="S17" s="57"/>
      <c r="T17" s="57"/>
      <c r="U17" s="77"/>
      <c r="V17" s="24"/>
      <c r="Y17" s="24"/>
      <c r="Z17" s="24"/>
      <c r="AA17" s="24"/>
      <c r="AB17" s="24"/>
      <c r="AC17" s="24"/>
    </row>
    <row r="18" spans="1:29" s="169" customFormat="1">
      <c r="A18" s="24"/>
      <c r="B18" s="24"/>
      <c r="C18" s="57"/>
      <c r="D18" s="57"/>
      <c r="E18" s="57"/>
      <c r="F18" s="57"/>
      <c r="G18" s="57"/>
      <c r="H18" s="57"/>
      <c r="I18" s="57"/>
      <c r="J18" s="57"/>
      <c r="K18" s="57"/>
      <c r="L18" s="57"/>
      <c r="M18" s="57"/>
      <c r="N18" s="57"/>
      <c r="O18" s="57"/>
      <c r="P18" s="57"/>
      <c r="Q18" s="57"/>
      <c r="R18" s="57"/>
      <c r="S18" s="57"/>
      <c r="T18" s="57"/>
      <c r="U18" s="77"/>
      <c r="V18" s="24"/>
      <c r="Y18" s="24"/>
      <c r="Z18" s="24"/>
      <c r="AA18" s="24"/>
      <c r="AB18" s="24"/>
      <c r="AC18" s="24"/>
    </row>
    <row r="19" spans="1:29" s="169" customFormat="1">
      <c r="A19" s="24"/>
      <c r="B19" s="24"/>
      <c r="C19" s="57"/>
      <c r="D19" s="57"/>
      <c r="E19" s="57"/>
      <c r="F19" s="57"/>
      <c r="G19" s="57"/>
      <c r="H19" s="57"/>
      <c r="I19" s="57"/>
      <c r="J19" s="57"/>
      <c r="K19" s="57"/>
      <c r="L19" s="57"/>
      <c r="M19" s="57"/>
      <c r="N19" s="57"/>
      <c r="O19" s="57"/>
      <c r="P19" s="57"/>
      <c r="Q19" s="57"/>
      <c r="R19" s="57"/>
      <c r="S19" s="57"/>
      <c r="T19" s="57"/>
      <c r="U19" s="77"/>
      <c r="V19" s="24"/>
      <c r="Y19" s="24"/>
      <c r="Z19" s="24"/>
      <c r="AA19" s="24"/>
      <c r="AB19" s="24"/>
      <c r="AC19" s="24"/>
    </row>
    <row r="20" spans="1:29" s="169" customFormat="1">
      <c r="A20" s="24"/>
      <c r="B20" s="24"/>
      <c r="C20" s="57"/>
      <c r="D20" s="57"/>
      <c r="E20" s="57"/>
      <c r="F20" s="57"/>
      <c r="G20" s="57"/>
      <c r="H20" s="57"/>
      <c r="I20" s="57"/>
      <c r="J20" s="57"/>
      <c r="K20" s="57"/>
      <c r="L20" s="57"/>
      <c r="M20" s="57"/>
      <c r="N20" s="57"/>
      <c r="O20" s="57"/>
      <c r="P20" s="57"/>
      <c r="Q20" s="57"/>
      <c r="R20" s="57"/>
      <c r="S20" s="57"/>
      <c r="T20" s="57"/>
      <c r="U20" s="77"/>
      <c r="V20" s="24"/>
      <c r="Y20" s="24"/>
      <c r="Z20" s="24"/>
      <c r="AA20" s="24"/>
      <c r="AB20" s="24"/>
      <c r="AC20" s="24"/>
    </row>
    <row r="21" spans="1:29" s="169" customFormat="1">
      <c r="A21" s="24"/>
      <c r="B21" s="24"/>
      <c r="C21" s="57"/>
      <c r="D21" s="57"/>
      <c r="E21" s="57"/>
      <c r="F21" s="57"/>
      <c r="G21" s="57"/>
      <c r="H21" s="57"/>
      <c r="I21" s="57"/>
      <c r="J21" s="57"/>
      <c r="K21" s="57"/>
      <c r="L21" s="57"/>
      <c r="M21" s="57"/>
      <c r="N21" s="57"/>
      <c r="O21" s="57"/>
      <c r="P21" s="57"/>
      <c r="Q21" s="57"/>
      <c r="R21" s="57"/>
      <c r="S21" s="57"/>
      <c r="T21" s="57"/>
      <c r="U21" s="77"/>
      <c r="V21" s="24"/>
      <c r="Y21" s="24"/>
      <c r="Z21" s="24"/>
      <c r="AA21" s="24"/>
      <c r="AB21" s="24"/>
      <c r="AC21" s="24"/>
    </row>
    <row r="22" spans="1:29" s="169" customFormat="1">
      <c r="A22" s="24"/>
      <c r="B22" s="24"/>
      <c r="C22" s="57"/>
      <c r="D22" s="57"/>
      <c r="E22" s="57"/>
      <c r="F22" s="57"/>
      <c r="G22" s="57"/>
      <c r="H22" s="57"/>
      <c r="I22" s="57"/>
      <c r="J22" s="57"/>
      <c r="K22" s="57"/>
      <c r="L22" s="57"/>
      <c r="M22" s="57"/>
      <c r="N22" s="57"/>
      <c r="O22" s="57"/>
      <c r="P22" s="57"/>
      <c r="Q22" s="57"/>
      <c r="R22" s="57"/>
      <c r="S22" s="57"/>
      <c r="T22" s="57"/>
      <c r="U22" s="77"/>
      <c r="V22" s="24"/>
      <c r="Y22" s="24"/>
      <c r="Z22" s="24"/>
      <c r="AA22" s="24"/>
      <c r="AB22" s="24"/>
      <c r="AC22" s="24"/>
    </row>
    <row r="23" spans="1:29" s="169" customFormat="1">
      <c r="A23" s="24"/>
      <c r="B23" s="24"/>
      <c r="C23" s="57"/>
      <c r="D23" s="57"/>
      <c r="E23" s="57"/>
      <c r="F23" s="57"/>
      <c r="G23" s="57"/>
      <c r="H23" s="57"/>
      <c r="I23" s="57"/>
      <c r="J23" s="57"/>
      <c r="K23" s="57"/>
      <c r="L23" s="57"/>
      <c r="M23" s="57"/>
      <c r="N23" s="57"/>
      <c r="O23" s="57"/>
      <c r="P23" s="57"/>
      <c r="Q23" s="57"/>
      <c r="R23" s="57"/>
      <c r="S23" s="57"/>
      <c r="T23" s="57"/>
      <c r="U23" s="77"/>
      <c r="V23" s="24"/>
      <c r="Y23" s="24"/>
      <c r="Z23" s="24"/>
      <c r="AA23" s="24"/>
      <c r="AB23" s="24"/>
      <c r="AC23" s="24"/>
    </row>
    <row r="24" spans="1:29" s="169" customFormat="1">
      <c r="A24" s="24"/>
      <c r="B24" s="24"/>
      <c r="C24" s="57"/>
      <c r="D24" s="57"/>
      <c r="E24" s="57"/>
      <c r="F24" s="57"/>
      <c r="G24" s="57"/>
      <c r="H24" s="57"/>
      <c r="I24" s="57"/>
      <c r="J24" s="57"/>
      <c r="K24" s="57"/>
      <c r="L24" s="57"/>
      <c r="M24" s="57"/>
      <c r="N24" s="57"/>
      <c r="O24" s="57"/>
      <c r="P24" s="57"/>
      <c r="Q24" s="57"/>
      <c r="R24" s="57"/>
      <c r="S24" s="57"/>
      <c r="T24" s="57"/>
      <c r="U24" s="77"/>
      <c r="V24" s="24"/>
      <c r="Y24" s="24"/>
      <c r="Z24" s="24"/>
      <c r="AA24" s="24"/>
      <c r="AB24" s="24"/>
      <c r="AC24" s="24"/>
    </row>
    <row r="25" spans="1:29" s="169" customFormat="1">
      <c r="A25" s="24"/>
      <c r="B25" s="24"/>
      <c r="C25" s="57"/>
      <c r="D25" s="57"/>
      <c r="E25" s="57"/>
      <c r="F25" s="57"/>
      <c r="G25" s="57"/>
      <c r="H25" s="57"/>
      <c r="I25" s="57"/>
      <c r="J25" s="57"/>
      <c r="K25" s="57"/>
      <c r="L25" s="57"/>
      <c r="M25" s="57"/>
      <c r="N25" s="57"/>
      <c r="O25" s="57"/>
      <c r="P25" s="57"/>
      <c r="Q25" s="57"/>
      <c r="R25" s="57"/>
      <c r="S25" s="57"/>
      <c r="T25" s="57"/>
      <c r="U25" s="77"/>
      <c r="V25" s="24"/>
      <c r="Y25" s="24"/>
      <c r="Z25" s="24"/>
      <c r="AA25" s="24"/>
      <c r="AB25" s="24"/>
      <c r="AC25" s="24"/>
    </row>
    <row r="26" spans="1:29" s="169" customFormat="1">
      <c r="A26" s="24"/>
      <c r="B26" s="24"/>
      <c r="C26" s="57"/>
      <c r="D26" s="57"/>
      <c r="E26" s="57"/>
      <c r="F26" s="57"/>
      <c r="G26" s="57"/>
      <c r="H26" s="57"/>
      <c r="I26" s="57"/>
      <c r="J26" s="57"/>
      <c r="K26" s="57"/>
      <c r="L26" s="57"/>
      <c r="M26" s="57"/>
      <c r="N26" s="57"/>
      <c r="O26" s="57"/>
      <c r="P26" s="57"/>
      <c r="Q26" s="57"/>
      <c r="R26" s="57"/>
      <c r="S26" s="57"/>
      <c r="T26" s="57"/>
      <c r="U26" s="77"/>
      <c r="V26" s="24"/>
      <c r="Y26" s="24"/>
      <c r="Z26" s="24"/>
      <c r="AA26" s="24"/>
      <c r="AB26" s="24"/>
      <c r="AC26" s="24"/>
    </row>
    <row r="27" spans="1:29" s="169" customFormat="1">
      <c r="A27" s="24"/>
      <c r="B27" s="24"/>
      <c r="C27" s="57"/>
      <c r="D27" s="57"/>
      <c r="E27" s="57"/>
      <c r="F27" s="57"/>
      <c r="G27" s="57"/>
      <c r="H27" s="57"/>
      <c r="I27" s="57"/>
      <c r="J27" s="57"/>
      <c r="K27" s="57"/>
      <c r="L27" s="57"/>
      <c r="M27" s="57"/>
      <c r="N27" s="57"/>
      <c r="O27" s="57"/>
      <c r="P27" s="57"/>
      <c r="Q27" s="57"/>
      <c r="R27" s="57"/>
      <c r="S27" s="57"/>
      <c r="T27" s="57"/>
      <c r="U27" s="77"/>
      <c r="V27" s="24"/>
      <c r="Y27" s="24"/>
      <c r="Z27" s="24"/>
      <c r="AA27" s="24"/>
      <c r="AB27" s="24"/>
      <c r="AC27" s="24"/>
    </row>
    <row r="28" spans="1:29" s="169" customFormat="1">
      <c r="A28" s="24"/>
      <c r="B28" s="24"/>
      <c r="C28" s="57"/>
      <c r="D28" s="57"/>
      <c r="E28" s="57"/>
      <c r="F28" s="57"/>
      <c r="G28" s="57"/>
      <c r="H28" s="57"/>
      <c r="I28" s="57"/>
      <c r="J28" s="57"/>
      <c r="K28" s="57"/>
      <c r="L28" s="57"/>
      <c r="M28" s="57"/>
      <c r="N28" s="57"/>
      <c r="O28" s="57"/>
      <c r="P28" s="57"/>
      <c r="Q28" s="57"/>
      <c r="R28" s="57"/>
      <c r="S28" s="57"/>
      <c r="T28" s="57"/>
      <c r="U28" s="77"/>
      <c r="V28" s="24"/>
      <c r="Y28" s="24"/>
      <c r="Z28" s="24"/>
      <c r="AA28" s="24"/>
      <c r="AB28" s="24"/>
      <c r="AC28" s="24"/>
    </row>
    <row r="29" spans="1:29" s="169" customFormat="1">
      <c r="A29" s="24"/>
      <c r="B29" s="24"/>
      <c r="C29" s="57"/>
      <c r="D29" s="57"/>
      <c r="E29" s="57"/>
      <c r="F29" s="57"/>
      <c r="G29" s="57"/>
      <c r="H29" s="57"/>
      <c r="I29" s="57"/>
      <c r="J29" s="57"/>
      <c r="K29" s="57"/>
      <c r="L29" s="57"/>
      <c r="M29" s="57"/>
      <c r="N29" s="57"/>
      <c r="O29" s="57"/>
      <c r="P29" s="57"/>
      <c r="Q29" s="57"/>
      <c r="R29" s="57"/>
      <c r="S29" s="57"/>
      <c r="T29" s="57"/>
      <c r="U29" s="77"/>
      <c r="V29" s="24"/>
      <c r="Y29" s="24"/>
      <c r="Z29" s="24"/>
      <c r="AA29" s="24"/>
      <c r="AB29" s="24"/>
      <c r="AC29" s="24"/>
    </row>
    <row r="30" spans="1:29" s="169" customFormat="1">
      <c r="A30" s="24"/>
      <c r="B30" s="24"/>
      <c r="C30" s="57"/>
      <c r="D30" s="57"/>
      <c r="E30" s="57"/>
      <c r="F30" s="57"/>
      <c r="G30" s="57"/>
      <c r="H30" s="57"/>
      <c r="I30" s="57"/>
      <c r="J30" s="57"/>
      <c r="K30" s="57"/>
      <c r="L30" s="57"/>
      <c r="M30" s="57"/>
      <c r="N30" s="57"/>
      <c r="O30" s="57"/>
      <c r="P30" s="57"/>
      <c r="Q30" s="57"/>
      <c r="R30" s="57"/>
      <c r="S30" s="57"/>
      <c r="T30" s="57"/>
      <c r="U30" s="77"/>
      <c r="V30" s="24"/>
      <c r="Y30" s="24"/>
      <c r="Z30" s="24"/>
      <c r="AA30" s="24"/>
      <c r="AB30" s="24"/>
      <c r="AC30" s="24"/>
    </row>
    <row r="31" spans="1:29" s="169" customFormat="1">
      <c r="A31" s="24"/>
      <c r="B31" s="24"/>
      <c r="C31" s="57"/>
      <c r="D31" s="57"/>
      <c r="E31" s="57"/>
      <c r="F31" s="57"/>
      <c r="G31" s="57"/>
      <c r="H31" s="57"/>
      <c r="I31" s="57"/>
      <c r="J31" s="57"/>
      <c r="K31" s="57"/>
      <c r="L31" s="57"/>
      <c r="M31" s="57"/>
      <c r="N31" s="57"/>
      <c r="O31" s="57"/>
      <c r="P31" s="57"/>
      <c r="Q31" s="57"/>
      <c r="R31" s="57"/>
      <c r="S31" s="57"/>
      <c r="T31" s="57"/>
      <c r="U31" s="77"/>
      <c r="V31" s="24"/>
      <c r="Y31" s="24"/>
      <c r="Z31" s="24"/>
      <c r="AA31" s="24"/>
      <c r="AB31" s="24"/>
      <c r="AC31" s="24"/>
    </row>
    <row r="32" spans="1:29" s="169" customFormat="1">
      <c r="A32" s="24"/>
      <c r="B32" s="24"/>
      <c r="C32" s="57"/>
      <c r="D32" s="57"/>
      <c r="E32" s="57"/>
      <c r="F32" s="57"/>
      <c r="G32" s="57"/>
      <c r="H32" s="57"/>
      <c r="I32" s="57"/>
      <c r="J32" s="57"/>
      <c r="K32" s="57"/>
      <c r="L32" s="57"/>
      <c r="M32" s="57"/>
      <c r="N32" s="57"/>
      <c r="O32" s="57"/>
      <c r="P32" s="57"/>
      <c r="Q32" s="57"/>
      <c r="R32" s="57"/>
      <c r="S32" s="57"/>
      <c r="T32" s="57"/>
      <c r="U32" s="77"/>
      <c r="V32" s="24"/>
      <c r="Y32" s="24"/>
      <c r="Z32" s="24"/>
      <c r="AA32" s="24"/>
      <c r="AB32" s="24"/>
      <c r="AC32" s="24"/>
    </row>
    <row r="33" spans="1:29" s="169" customFormat="1">
      <c r="A33" s="24"/>
      <c r="B33" s="24"/>
      <c r="C33" s="57"/>
      <c r="D33" s="57"/>
      <c r="E33" s="57"/>
      <c r="F33" s="57"/>
      <c r="G33" s="57"/>
      <c r="H33" s="57"/>
      <c r="I33" s="57"/>
      <c r="J33" s="57"/>
      <c r="K33" s="57"/>
      <c r="L33" s="57"/>
      <c r="M33" s="57"/>
      <c r="N33" s="57"/>
      <c r="O33" s="57"/>
      <c r="P33" s="57"/>
      <c r="Q33" s="57"/>
      <c r="R33" s="57"/>
      <c r="S33" s="57"/>
      <c r="T33" s="57"/>
      <c r="U33" s="77"/>
      <c r="V33" s="24"/>
      <c r="Y33" s="24"/>
      <c r="Z33" s="24"/>
      <c r="AA33" s="24"/>
      <c r="AB33" s="24"/>
      <c r="AC33" s="24"/>
    </row>
    <row r="34" spans="1:29" s="169" customFormat="1">
      <c r="A34" s="24"/>
      <c r="B34" s="24"/>
      <c r="C34" s="57"/>
      <c r="D34" s="57"/>
      <c r="E34" s="57"/>
      <c r="F34" s="57"/>
      <c r="G34" s="57"/>
      <c r="H34" s="57"/>
      <c r="I34" s="57"/>
      <c r="J34" s="57"/>
      <c r="K34" s="57"/>
      <c r="L34" s="57"/>
      <c r="M34" s="57"/>
      <c r="N34" s="57"/>
      <c r="O34" s="57"/>
      <c r="P34" s="57"/>
      <c r="Q34" s="57"/>
      <c r="R34" s="57"/>
      <c r="S34" s="57"/>
      <c r="T34" s="57"/>
      <c r="U34" s="77"/>
      <c r="V34" s="24"/>
      <c r="Y34" s="24"/>
      <c r="Z34" s="24"/>
      <c r="AA34" s="24"/>
      <c r="AB34" s="24"/>
      <c r="AC34" s="24"/>
    </row>
    <row r="35" spans="1:29" s="169" customFormat="1">
      <c r="A35" s="24"/>
      <c r="B35" s="24"/>
      <c r="C35" s="57"/>
      <c r="D35" s="57"/>
      <c r="E35" s="57"/>
      <c r="F35" s="57"/>
      <c r="G35" s="57"/>
      <c r="H35" s="57"/>
      <c r="I35" s="57"/>
      <c r="J35" s="57"/>
      <c r="K35" s="57"/>
      <c r="L35" s="57"/>
      <c r="M35" s="57"/>
      <c r="N35" s="57"/>
      <c r="O35" s="57"/>
      <c r="P35" s="57"/>
      <c r="Q35" s="57"/>
      <c r="R35" s="57"/>
      <c r="S35" s="57"/>
      <c r="T35" s="57"/>
      <c r="U35" s="77"/>
      <c r="V35" s="24"/>
      <c r="Y35" s="24"/>
      <c r="Z35" s="24"/>
      <c r="AA35" s="24"/>
      <c r="AB35" s="24"/>
      <c r="AC35" s="24"/>
    </row>
    <row r="36" spans="1:29" s="169" customFormat="1">
      <c r="A36" s="24"/>
      <c r="B36" s="24"/>
      <c r="C36" s="57"/>
      <c r="D36" s="57"/>
      <c r="E36" s="57"/>
      <c r="F36" s="57"/>
      <c r="G36" s="57"/>
      <c r="H36" s="57"/>
      <c r="I36" s="57"/>
      <c r="J36" s="57"/>
      <c r="K36" s="57"/>
      <c r="L36" s="57"/>
      <c r="M36" s="57"/>
      <c r="N36" s="57"/>
      <c r="O36" s="57"/>
      <c r="P36" s="57"/>
      <c r="Q36" s="57"/>
      <c r="R36" s="57"/>
      <c r="S36" s="57"/>
      <c r="T36" s="57"/>
      <c r="U36" s="77"/>
      <c r="V36" s="24"/>
      <c r="Y36" s="24"/>
      <c r="Z36" s="24"/>
      <c r="AA36" s="24"/>
      <c r="AB36" s="24"/>
      <c r="AC36" s="24"/>
    </row>
    <row r="37" spans="1:29" s="169" customFormat="1">
      <c r="A37" s="24"/>
      <c r="B37" s="24"/>
      <c r="C37" s="57"/>
      <c r="D37" s="57"/>
      <c r="E37" s="57"/>
      <c r="F37" s="57"/>
      <c r="G37" s="57"/>
      <c r="H37" s="57"/>
      <c r="I37" s="57"/>
      <c r="J37" s="57"/>
      <c r="K37" s="57"/>
      <c r="L37" s="57"/>
      <c r="M37" s="57"/>
      <c r="N37" s="57"/>
      <c r="O37" s="57"/>
      <c r="P37" s="57"/>
      <c r="Q37" s="57"/>
      <c r="R37" s="57"/>
      <c r="S37" s="57"/>
      <c r="T37" s="57"/>
      <c r="U37" s="77"/>
      <c r="V37" s="24"/>
      <c r="Y37" s="24"/>
      <c r="Z37" s="24"/>
      <c r="AA37" s="24"/>
      <c r="AB37" s="24"/>
      <c r="AC37" s="24"/>
    </row>
    <row r="38" spans="1:29" s="169" customFormat="1">
      <c r="A38" s="24"/>
      <c r="B38" s="24"/>
      <c r="C38" s="57"/>
      <c r="D38" s="57"/>
      <c r="E38" s="57"/>
      <c r="F38" s="57"/>
      <c r="G38" s="57"/>
      <c r="H38" s="57"/>
      <c r="I38" s="57"/>
      <c r="J38" s="57"/>
      <c r="K38" s="57"/>
      <c r="L38" s="57"/>
      <c r="M38" s="57"/>
      <c r="N38" s="57"/>
      <c r="O38" s="57"/>
      <c r="P38" s="57"/>
      <c r="Q38" s="57"/>
      <c r="R38" s="57"/>
      <c r="S38" s="57"/>
      <c r="T38" s="57"/>
      <c r="U38" s="77"/>
      <c r="V38" s="24"/>
      <c r="Y38" s="24"/>
      <c r="Z38" s="24"/>
      <c r="AA38" s="24"/>
      <c r="AB38" s="24"/>
      <c r="AC38" s="24"/>
    </row>
    <row r="39" spans="1:29" s="169" customFormat="1">
      <c r="A39" s="24"/>
      <c r="B39" s="24"/>
      <c r="C39" s="57"/>
      <c r="D39" s="57"/>
      <c r="E39" s="57"/>
      <c r="F39" s="57"/>
      <c r="G39" s="57"/>
      <c r="H39" s="57"/>
      <c r="I39" s="57"/>
      <c r="J39" s="57"/>
      <c r="K39" s="57"/>
      <c r="L39" s="57"/>
      <c r="M39" s="57"/>
      <c r="N39" s="57"/>
      <c r="O39" s="57"/>
      <c r="P39" s="57"/>
      <c r="Q39" s="57"/>
      <c r="R39" s="57"/>
      <c r="S39" s="57"/>
      <c r="T39" s="57"/>
      <c r="U39" s="77"/>
      <c r="V39" s="24"/>
      <c r="Y39" s="24"/>
      <c r="Z39" s="24"/>
      <c r="AA39" s="24"/>
      <c r="AB39" s="24"/>
      <c r="AC39" s="24"/>
    </row>
    <row r="40" spans="1:29" s="169" customFormat="1">
      <c r="A40" s="24"/>
      <c r="B40" s="24"/>
      <c r="C40" s="57"/>
      <c r="D40" s="57"/>
      <c r="E40" s="57"/>
      <c r="F40" s="57"/>
      <c r="G40" s="57"/>
      <c r="H40" s="57"/>
      <c r="I40" s="57"/>
      <c r="J40" s="57"/>
      <c r="K40" s="57"/>
      <c r="L40" s="57"/>
      <c r="M40" s="57"/>
      <c r="N40" s="57"/>
      <c r="O40" s="57"/>
      <c r="P40" s="57"/>
      <c r="Q40" s="57"/>
      <c r="R40" s="57"/>
      <c r="S40" s="57"/>
      <c r="T40" s="57"/>
      <c r="U40" s="77"/>
      <c r="V40" s="24"/>
      <c r="Y40" s="24"/>
      <c r="Z40" s="24"/>
      <c r="AA40" s="24"/>
      <c r="AB40" s="24"/>
      <c r="AC40" s="24"/>
    </row>
    <row r="41" spans="1:29" s="169" customFormat="1">
      <c r="A41" s="24"/>
      <c r="B41" s="24"/>
      <c r="C41" s="57"/>
      <c r="D41" s="57"/>
      <c r="E41" s="57"/>
      <c r="F41" s="57"/>
      <c r="G41" s="57"/>
      <c r="H41" s="57"/>
      <c r="I41" s="57"/>
      <c r="J41" s="57"/>
      <c r="K41" s="57"/>
      <c r="L41" s="57"/>
      <c r="M41" s="57"/>
      <c r="N41" s="57"/>
      <c r="O41" s="57"/>
      <c r="P41" s="57"/>
      <c r="Q41" s="57"/>
      <c r="R41" s="57"/>
      <c r="S41" s="57"/>
      <c r="T41" s="57"/>
      <c r="U41" s="77"/>
      <c r="V41" s="24"/>
      <c r="Y41" s="24"/>
      <c r="Z41" s="24"/>
      <c r="AA41" s="24"/>
      <c r="AB41" s="24"/>
      <c r="AC41" s="24"/>
    </row>
    <row r="42" spans="1:29" s="169" customFormat="1">
      <c r="A42" s="24"/>
      <c r="B42" s="24"/>
      <c r="C42" s="57"/>
      <c r="D42" s="57"/>
      <c r="E42" s="57"/>
      <c r="F42" s="57"/>
      <c r="G42" s="57"/>
      <c r="H42" s="57"/>
      <c r="I42" s="57"/>
      <c r="J42" s="57"/>
      <c r="K42" s="57"/>
      <c r="L42" s="57"/>
      <c r="M42" s="57"/>
      <c r="N42" s="57"/>
      <c r="O42" s="57"/>
      <c r="P42" s="57"/>
      <c r="Q42" s="57"/>
      <c r="R42" s="57"/>
      <c r="S42" s="57"/>
      <c r="T42" s="57"/>
      <c r="U42" s="77"/>
      <c r="V42" s="24"/>
      <c r="Y42" s="24"/>
      <c r="Z42" s="24"/>
      <c r="AA42" s="24"/>
      <c r="AB42" s="24"/>
      <c r="AC42" s="24"/>
    </row>
    <row r="43" spans="1:29" s="169" customFormat="1">
      <c r="A43" s="24"/>
      <c r="B43" s="24"/>
      <c r="C43" s="57"/>
      <c r="D43" s="57"/>
      <c r="E43" s="57"/>
      <c r="F43" s="57"/>
      <c r="G43" s="57"/>
      <c r="H43" s="57"/>
      <c r="I43" s="57"/>
      <c r="J43" s="57"/>
      <c r="K43" s="57"/>
      <c r="L43" s="57"/>
      <c r="M43" s="57"/>
      <c r="N43" s="57"/>
      <c r="O43" s="57"/>
      <c r="P43" s="57"/>
      <c r="Q43" s="57"/>
      <c r="R43" s="57"/>
      <c r="S43" s="57"/>
      <c r="T43" s="57"/>
      <c r="U43" s="77"/>
      <c r="V43" s="24"/>
      <c r="Y43" s="24"/>
      <c r="Z43" s="24"/>
      <c r="AA43" s="24"/>
      <c r="AB43" s="24"/>
      <c r="AC43" s="24"/>
    </row>
    <row r="44" spans="1:29" s="169" customFormat="1">
      <c r="A44" s="24"/>
      <c r="B44" s="24"/>
      <c r="C44" s="57"/>
      <c r="D44" s="57"/>
      <c r="E44" s="57"/>
      <c r="F44" s="57"/>
      <c r="G44" s="57"/>
      <c r="H44" s="57"/>
      <c r="I44" s="57"/>
      <c r="J44" s="57"/>
      <c r="K44" s="57"/>
      <c r="L44" s="57"/>
      <c r="M44" s="57"/>
      <c r="N44" s="57"/>
      <c r="O44" s="57"/>
      <c r="P44" s="57"/>
      <c r="Q44" s="57"/>
      <c r="R44" s="57"/>
      <c r="S44" s="57"/>
      <c r="T44" s="57"/>
      <c r="U44" s="77"/>
      <c r="V44" s="24"/>
      <c r="Y44" s="24"/>
      <c r="Z44" s="24"/>
      <c r="AA44" s="24"/>
      <c r="AB44" s="24"/>
      <c r="AC44" s="24"/>
    </row>
    <row r="45" spans="1:29" s="169" customFormat="1">
      <c r="A45" s="24"/>
      <c r="B45" s="24"/>
      <c r="C45" s="57"/>
      <c r="D45" s="57"/>
      <c r="E45" s="57"/>
      <c r="F45" s="57"/>
      <c r="G45" s="57"/>
      <c r="H45" s="57"/>
      <c r="I45" s="57"/>
      <c r="J45" s="57"/>
      <c r="K45" s="57"/>
      <c r="L45" s="57"/>
      <c r="M45" s="57"/>
      <c r="N45" s="57"/>
      <c r="O45" s="57"/>
      <c r="P45" s="57"/>
      <c r="Q45" s="57"/>
      <c r="R45" s="57"/>
      <c r="S45" s="57"/>
      <c r="T45" s="57"/>
      <c r="U45" s="77"/>
      <c r="V45" s="24"/>
      <c r="Y45" s="24"/>
      <c r="Z45" s="24"/>
      <c r="AA45" s="24"/>
      <c r="AB45" s="24"/>
      <c r="AC45" s="24"/>
    </row>
    <row r="46" spans="1:29" s="169" customFormat="1">
      <c r="A46" s="24"/>
      <c r="B46" s="24"/>
      <c r="C46" s="57"/>
      <c r="D46" s="57"/>
      <c r="E46" s="57"/>
      <c r="F46" s="57"/>
      <c r="G46" s="57"/>
      <c r="H46" s="57"/>
      <c r="I46" s="57"/>
      <c r="J46" s="57"/>
      <c r="K46" s="57"/>
      <c r="L46" s="57"/>
      <c r="M46" s="57"/>
      <c r="N46" s="57"/>
      <c r="O46" s="57"/>
      <c r="P46" s="57"/>
      <c r="Q46" s="57"/>
      <c r="R46" s="57"/>
      <c r="S46" s="57"/>
      <c r="T46" s="57"/>
      <c r="U46" s="77"/>
      <c r="V46" s="24"/>
      <c r="Y46" s="24"/>
      <c r="Z46" s="24"/>
      <c r="AA46" s="24"/>
      <c r="AB46" s="24"/>
      <c r="AC46" s="24"/>
    </row>
    <row r="47" spans="1:29" s="169" customFormat="1">
      <c r="A47" s="24"/>
      <c r="B47" s="24"/>
      <c r="C47" s="57"/>
      <c r="D47" s="57"/>
      <c r="E47" s="57"/>
      <c r="F47" s="57"/>
      <c r="G47" s="57"/>
      <c r="H47" s="57"/>
      <c r="I47" s="57"/>
      <c r="J47" s="57"/>
      <c r="K47" s="57"/>
      <c r="L47" s="57"/>
      <c r="M47" s="57"/>
      <c r="N47" s="57"/>
      <c r="O47" s="57"/>
      <c r="P47" s="57"/>
      <c r="Q47" s="57"/>
      <c r="R47" s="57"/>
      <c r="S47" s="57"/>
      <c r="T47" s="57"/>
      <c r="U47" s="77"/>
      <c r="V47" s="24"/>
      <c r="Y47" s="24"/>
      <c r="Z47" s="24"/>
      <c r="AA47" s="24"/>
      <c r="AB47" s="24"/>
      <c r="AC47" s="24"/>
    </row>
    <row r="48" spans="1:29" s="169" customFormat="1">
      <c r="A48" s="24"/>
      <c r="B48" s="24"/>
      <c r="C48" s="57"/>
      <c r="D48" s="57"/>
      <c r="E48" s="57"/>
      <c r="F48" s="57"/>
      <c r="G48" s="57"/>
      <c r="H48" s="57"/>
      <c r="I48" s="57"/>
      <c r="J48" s="57"/>
      <c r="K48" s="57"/>
      <c r="L48" s="57"/>
      <c r="M48" s="57"/>
      <c r="N48" s="57"/>
      <c r="O48" s="57"/>
      <c r="P48" s="57"/>
      <c r="Q48" s="57"/>
      <c r="R48" s="57"/>
      <c r="S48" s="57"/>
      <c r="T48" s="57"/>
      <c r="U48" s="77"/>
      <c r="V48" s="24"/>
      <c r="Y48" s="24"/>
      <c r="Z48" s="24"/>
      <c r="AA48" s="24"/>
      <c r="AB48" s="24"/>
      <c r="AC48" s="24"/>
    </row>
    <row r="49" spans="1:29" s="169" customFormat="1">
      <c r="A49" s="24"/>
      <c r="B49" s="24"/>
      <c r="C49" s="57"/>
      <c r="D49" s="57"/>
      <c r="E49" s="57"/>
      <c r="F49" s="57"/>
      <c r="G49" s="57"/>
      <c r="H49" s="57"/>
      <c r="I49" s="57"/>
      <c r="J49" s="57"/>
      <c r="K49" s="57"/>
      <c r="L49" s="57"/>
      <c r="M49" s="57"/>
      <c r="N49" s="57"/>
      <c r="O49" s="57"/>
      <c r="P49" s="57"/>
      <c r="Q49" s="57"/>
      <c r="R49" s="57"/>
      <c r="S49" s="57"/>
      <c r="T49" s="57"/>
      <c r="U49" s="77"/>
      <c r="V49" s="24"/>
      <c r="Y49" s="24"/>
      <c r="Z49" s="24"/>
      <c r="AA49" s="24"/>
      <c r="AB49" s="24"/>
      <c r="AC49" s="24"/>
    </row>
    <row r="50" spans="1:29" s="169" customFormat="1">
      <c r="A50" s="24"/>
      <c r="B50" s="24"/>
      <c r="C50" s="57"/>
      <c r="D50" s="57"/>
      <c r="E50" s="57"/>
      <c r="F50" s="57"/>
      <c r="G50" s="57"/>
      <c r="H50" s="57"/>
      <c r="I50" s="57"/>
      <c r="J50" s="57"/>
      <c r="K50" s="57"/>
      <c r="L50" s="57"/>
      <c r="M50" s="57"/>
      <c r="N50" s="57"/>
      <c r="O50" s="57"/>
      <c r="P50" s="57"/>
      <c r="Q50" s="57"/>
      <c r="R50" s="57"/>
      <c r="S50" s="57"/>
      <c r="T50" s="57"/>
      <c r="U50" s="77"/>
      <c r="V50" s="24"/>
      <c r="Y50" s="24"/>
      <c r="Z50" s="24"/>
      <c r="AA50" s="24"/>
      <c r="AB50" s="24"/>
      <c r="AC50" s="24"/>
    </row>
    <row r="51" spans="1:29" s="169" customFormat="1">
      <c r="A51" s="24"/>
      <c r="B51" s="24"/>
      <c r="C51" s="57"/>
      <c r="D51" s="57"/>
      <c r="E51" s="57"/>
      <c r="F51" s="57"/>
      <c r="G51" s="57"/>
      <c r="H51" s="57"/>
      <c r="I51" s="57"/>
      <c r="J51" s="57"/>
      <c r="K51" s="57"/>
      <c r="L51" s="57"/>
      <c r="M51" s="57"/>
      <c r="N51" s="57"/>
      <c r="O51" s="57"/>
      <c r="P51" s="57"/>
      <c r="Q51" s="57"/>
      <c r="R51" s="57"/>
      <c r="S51" s="57"/>
      <c r="T51" s="57"/>
      <c r="U51" s="77"/>
      <c r="V51" s="24"/>
      <c r="Y51" s="24"/>
      <c r="Z51" s="24"/>
      <c r="AA51" s="24"/>
      <c r="AB51" s="24"/>
      <c r="AC51" s="24"/>
    </row>
    <row r="52" spans="1:29" s="169" customFormat="1">
      <c r="A52" s="24"/>
      <c r="B52" s="24"/>
      <c r="C52" s="57"/>
      <c r="D52" s="57"/>
      <c r="E52" s="57"/>
      <c r="F52" s="57"/>
      <c r="G52" s="57"/>
      <c r="H52" s="57"/>
      <c r="I52" s="57"/>
      <c r="J52" s="57"/>
      <c r="K52" s="57"/>
      <c r="L52" s="57"/>
      <c r="M52" s="57"/>
      <c r="N52" s="57"/>
      <c r="O52" s="57"/>
      <c r="P52" s="57"/>
      <c r="Q52" s="57"/>
      <c r="R52" s="57"/>
      <c r="S52" s="57"/>
      <c r="T52" s="57"/>
      <c r="U52" s="77"/>
      <c r="V52" s="24"/>
      <c r="Y52" s="24"/>
      <c r="Z52" s="24"/>
      <c r="AA52" s="24"/>
      <c r="AB52" s="24"/>
      <c r="AC52" s="24"/>
    </row>
    <row r="53" spans="1:29" s="169" customFormat="1">
      <c r="A53" s="24"/>
      <c r="B53" s="24"/>
      <c r="C53" s="57"/>
      <c r="D53" s="57"/>
      <c r="E53" s="57"/>
      <c r="F53" s="57"/>
      <c r="G53" s="57"/>
      <c r="H53" s="57"/>
      <c r="I53" s="57"/>
      <c r="J53" s="57"/>
      <c r="K53" s="57"/>
      <c r="L53" s="57"/>
      <c r="M53" s="57"/>
      <c r="N53" s="57"/>
      <c r="O53" s="57"/>
      <c r="P53" s="57"/>
      <c r="Q53" s="57"/>
      <c r="R53" s="57"/>
      <c r="S53" s="57"/>
      <c r="T53" s="57"/>
      <c r="U53" s="77"/>
      <c r="V53" s="24"/>
      <c r="Y53" s="24"/>
      <c r="Z53" s="24"/>
      <c r="AA53" s="24"/>
      <c r="AB53" s="24"/>
      <c r="AC53" s="24"/>
    </row>
    <row r="54" spans="1:29" s="169" customFormat="1">
      <c r="A54" s="24"/>
      <c r="B54" s="24"/>
      <c r="C54" s="57"/>
      <c r="D54" s="57"/>
      <c r="E54" s="57"/>
      <c r="F54" s="57"/>
      <c r="G54" s="57"/>
      <c r="H54" s="57"/>
      <c r="I54" s="57"/>
      <c r="J54" s="57"/>
      <c r="K54" s="57"/>
      <c r="L54" s="57"/>
      <c r="M54" s="57"/>
      <c r="N54" s="57"/>
      <c r="O54" s="57"/>
      <c r="P54" s="57"/>
      <c r="Q54" s="57"/>
      <c r="R54" s="57"/>
      <c r="S54" s="57"/>
      <c r="T54" s="57"/>
      <c r="U54" s="77"/>
      <c r="V54" s="24"/>
      <c r="Y54" s="24"/>
      <c r="Z54" s="24"/>
      <c r="AA54" s="24"/>
      <c r="AB54" s="24"/>
      <c r="AC54" s="24"/>
    </row>
    <row r="55" spans="1:29" s="169" customFormat="1">
      <c r="A55" s="24"/>
      <c r="B55" s="24"/>
      <c r="C55" s="57"/>
      <c r="D55" s="57"/>
      <c r="E55" s="57"/>
      <c r="F55" s="57"/>
      <c r="G55" s="57"/>
      <c r="H55" s="57"/>
      <c r="I55" s="57"/>
      <c r="J55" s="57"/>
      <c r="K55" s="57"/>
      <c r="L55" s="57"/>
      <c r="M55" s="57"/>
      <c r="N55" s="57"/>
      <c r="O55" s="57"/>
      <c r="P55" s="57"/>
      <c r="Q55" s="57"/>
      <c r="R55" s="57"/>
      <c r="S55" s="57"/>
      <c r="T55" s="57"/>
      <c r="U55" s="77"/>
      <c r="V55" s="24"/>
      <c r="Y55" s="24"/>
      <c r="Z55" s="24"/>
      <c r="AA55" s="24"/>
      <c r="AB55" s="24"/>
      <c r="AC55" s="24"/>
    </row>
    <row r="56" spans="1:29" s="169" customFormat="1">
      <c r="A56" s="24"/>
      <c r="B56" s="24"/>
      <c r="C56" s="57"/>
      <c r="D56" s="57"/>
      <c r="E56" s="57"/>
      <c r="F56" s="57"/>
      <c r="G56" s="57"/>
      <c r="H56" s="57"/>
      <c r="I56" s="57"/>
      <c r="J56" s="57"/>
      <c r="K56" s="57"/>
      <c r="L56" s="57"/>
      <c r="M56" s="57"/>
      <c r="N56" s="57"/>
      <c r="O56" s="57"/>
      <c r="P56" s="57"/>
      <c r="Q56" s="57"/>
      <c r="R56" s="57"/>
      <c r="S56" s="57"/>
      <c r="T56" s="57"/>
      <c r="U56" s="77"/>
      <c r="V56" s="24"/>
      <c r="Y56" s="24"/>
      <c r="Z56" s="24"/>
      <c r="AA56" s="24"/>
      <c r="AB56" s="24"/>
      <c r="AC56" s="24"/>
    </row>
    <row r="57" spans="1:29" s="169" customFormat="1">
      <c r="A57" s="24"/>
      <c r="B57" s="24"/>
      <c r="C57" s="57"/>
      <c r="D57" s="57"/>
      <c r="E57" s="57"/>
      <c r="F57" s="57"/>
      <c r="G57" s="57"/>
      <c r="H57" s="57"/>
      <c r="I57" s="57"/>
      <c r="J57" s="57"/>
      <c r="K57" s="57"/>
      <c r="L57" s="57"/>
      <c r="M57" s="57"/>
      <c r="N57" s="57"/>
      <c r="O57" s="57"/>
      <c r="P57" s="57"/>
      <c r="Q57" s="57"/>
      <c r="R57" s="57"/>
      <c r="S57" s="57"/>
      <c r="T57" s="57"/>
      <c r="U57" s="77"/>
      <c r="V57" s="24"/>
      <c r="Y57" s="24"/>
      <c r="Z57" s="24"/>
      <c r="AA57" s="24"/>
      <c r="AB57" s="24"/>
      <c r="AC57" s="24"/>
    </row>
    <row r="58" spans="1:29" s="169" customFormat="1">
      <c r="A58" s="24"/>
      <c r="B58" s="24"/>
      <c r="C58" s="57"/>
      <c r="D58" s="57"/>
      <c r="E58" s="57"/>
      <c r="F58" s="57"/>
      <c r="G58" s="57"/>
      <c r="H58" s="57"/>
      <c r="I58" s="57"/>
      <c r="J58" s="57"/>
      <c r="K58" s="57"/>
      <c r="L58" s="57"/>
      <c r="M58" s="57"/>
      <c r="N58" s="57"/>
      <c r="O58" s="57"/>
      <c r="P58" s="57"/>
      <c r="Q58" s="57"/>
      <c r="R58" s="57"/>
      <c r="S58" s="57"/>
      <c r="T58" s="57"/>
      <c r="U58" s="77"/>
      <c r="V58" s="24"/>
      <c r="Y58" s="24"/>
      <c r="Z58" s="24"/>
      <c r="AA58" s="24"/>
      <c r="AB58" s="24"/>
      <c r="AC58" s="24"/>
    </row>
    <row r="59" spans="1:29" s="169" customFormat="1">
      <c r="A59" s="24"/>
      <c r="B59" s="24"/>
      <c r="C59" s="57"/>
      <c r="D59" s="57"/>
      <c r="E59" s="57"/>
      <c r="F59" s="57"/>
      <c r="G59" s="57"/>
      <c r="H59" s="57"/>
      <c r="I59" s="57"/>
      <c r="J59" s="57"/>
      <c r="K59" s="57"/>
      <c r="L59" s="57"/>
      <c r="M59" s="57"/>
      <c r="N59" s="57"/>
      <c r="O59" s="57"/>
      <c r="P59" s="57"/>
      <c r="Q59" s="57"/>
      <c r="R59" s="57"/>
      <c r="S59" s="57"/>
      <c r="T59" s="57"/>
      <c r="U59" s="77"/>
      <c r="V59" s="24"/>
      <c r="Y59" s="24"/>
      <c r="Z59" s="24"/>
      <c r="AA59" s="24"/>
      <c r="AB59" s="24"/>
      <c r="AC59" s="24"/>
    </row>
    <row r="60" spans="1:29" s="169" customFormat="1">
      <c r="A60" s="24"/>
      <c r="B60" s="24"/>
      <c r="C60" s="57"/>
      <c r="D60" s="57"/>
      <c r="E60" s="57"/>
      <c r="F60" s="57"/>
      <c r="G60" s="57"/>
      <c r="H60" s="57"/>
      <c r="I60" s="57"/>
      <c r="J60" s="57"/>
      <c r="K60" s="57"/>
      <c r="L60" s="57"/>
      <c r="M60" s="57"/>
      <c r="N60" s="57"/>
      <c r="O60" s="57"/>
      <c r="P60" s="57"/>
      <c r="Q60" s="57"/>
      <c r="R60" s="57"/>
      <c r="S60" s="57"/>
      <c r="T60" s="57"/>
      <c r="U60" s="77"/>
      <c r="V60" s="24"/>
      <c r="Y60" s="24"/>
      <c r="Z60" s="24"/>
      <c r="AA60" s="24"/>
      <c r="AB60" s="24"/>
      <c r="AC60" s="24"/>
    </row>
    <row r="61" spans="1:29" s="169" customFormat="1">
      <c r="A61" s="24"/>
      <c r="B61" s="24"/>
      <c r="C61" s="57"/>
      <c r="D61" s="57"/>
      <c r="E61" s="57"/>
      <c r="F61" s="57"/>
      <c r="G61" s="57"/>
      <c r="H61" s="57"/>
      <c r="I61" s="57"/>
      <c r="J61" s="57"/>
      <c r="K61" s="57"/>
      <c r="L61" s="57"/>
      <c r="M61" s="57"/>
      <c r="N61" s="57"/>
      <c r="O61" s="57"/>
      <c r="P61" s="57"/>
      <c r="Q61" s="57"/>
      <c r="R61" s="57"/>
      <c r="S61" s="57"/>
      <c r="T61" s="57"/>
      <c r="U61" s="77"/>
      <c r="V61" s="24"/>
      <c r="Y61" s="24"/>
      <c r="Z61" s="24"/>
      <c r="AA61" s="24"/>
      <c r="AB61" s="24"/>
      <c r="AC61" s="24"/>
    </row>
    <row r="62" spans="1:29" s="169" customFormat="1">
      <c r="A62" s="24"/>
      <c r="B62" s="24"/>
      <c r="C62" s="57"/>
      <c r="D62" s="57"/>
      <c r="E62" s="57"/>
      <c r="F62" s="57"/>
      <c r="G62" s="57"/>
      <c r="H62" s="57"/>
      <c r="I62" s="57"/>
      <c r="J62" s="57"/>
      <c r="K62" s="57"/>
      <c r="L62" s="57"/>
      <c r="M62" s="57"/>
      <c r="N62" s="57"/>
      <c r="O62" s="57"/>
      <c r="P62" s="57"/>
      <c r="Q62" s="57"/>
      <c r="R62" s="57"/>
      <c r="S62" s="57"/>
      <c r="T62" s="57"/>
      <c r="U62" s="77"/>
      <c r="V62" s="24"/>
      <c r="Y62" s="24"/>
      <c r="Z62" s="24"/>
      <c r="AA62" s="24"/>
      <c r="AB62" s="24"/>
      <c r="AC62" s="24"/>
    </row>
    <row r="63" spans="1:29" s="169" customFormat="1">
      <c r="A63" s="24"/>
      <c r="B63" s="24"/>
      <c r="C63" s="57"/>
      <c r="D63" s="57"/>
      <c r="E63" s="57"/>
      <c r="F63" s="57"/>
      <c r="G63" s="57"/>
      <c r="H63" s="57"/>
      <c r="I63" s="57"/>
      <c r="J63" s="57"/>
      <c r="K63" s="57"/>
      <c r="L63" s="57"/>
      <c r="M63" s="57"/>
      <c r="N63" s="57"/>
      <c r="O63" s="57"/>
      <c r="P63" s="57"/>
      <c r="Q63" s="57"/>
      <c r="R63" s="57"/>
      <c r="S63" s="57"/>
      <c r="T63" s="57"/>
      <c r="U63" s="77"/>
      <c r="V63" s="24"/>
      <c r="Y63" s="24"/>
      <c r="Z63" s="24"/>
      <c r="AA63" s="24"/>
      <c r="AB63" s="24"/>
      <c r="AC63" s="24"/>
    </row>
    <row r="64" spans="1:29" s="169" customFormat="1">
      <c r="A64" s="24"/>
      <c r="B64" s="24"/>
      <c r="C64" s="57"/>
      <c r="D64" s="57"/>
      <c r="E64" s="57"/>
      <c r="F64" s="57"/>
      <c r="G64" s="57"/>
      <c r="H64" s="57"/>
      <c r="I64" s="57"/>
      <c r="J64" s="57"/>
      <c r="K64" s="57"/>
      <c r="L64" s="57"/>
      <c r="M64" s="57"/>
      <c r="N64" s="57"/>
      <c r="O64" s="57"/>
      <c r="P64" s="57"/>
      <c r="Q64" s="57"/>
      <c r="R64" s="57"/>
      <c r="S64" s="57"/>
      <c r="T64" s="57"/>
      <c r="U64" s="77"/>
      <c r="V64" s="24"/>
      <c r="Y64" s="24"/>
      <c r="Z64" s="24"/>
      <c r="AA64" s="24"/>
      <c r="AB64" s="24"/>
      <c r="AC64" s="24"/>
    </row>
    <row r="65" spans="1:29" s="169" customFormat="1">
      <c r="A65" s="24"/>
      <c r="B65" s="24"/>
      <c r="C65" s="57"/>
      <c r="D65" s="57"/>
      <c r="E65" s="57"/>
      <c r="F65" s="57"/>
      <c r="G65" s="57"/>
      <c r="H65" s="57"/>
      <c r="I65" s="57"/>
      <c r="J65" s="57"/>
      <c r="K65" s="57"/>
      <c r="L65" s="57"/>
      <c r="M65" s="57"/>
      <c r="N65" s="57"/>
      <c r="O65" s="57"/>
      <c r="P65" s="57"/>
      <c r="Q65" s="57"/>
      <c r="R65" s="57"/>
      <c r="S65" s="57"/>
      <c r="T65" s="57"/>
      <c r="U65" s="77"/>
      <c r="V65" s="24"/>
      <c r="Y65" s="24"/>
      <c r="Z65" s="24"/>
      <c r="AA65" s="24"/>
      <c r="AB65" s="24"/>
      <c r="AC65" s="24"/>
    </row>
    <row r="66" spans="1:29" s="169" customFormat="1">
      <c r="A66" s="24"/>
      <c r="B66" s="24"/>
      <c r="C66" s="57"/>
      <c r="D66" s="57"/>
      <c r="E66" s="57"/>
      <c r="F66" s="57"/>
      <c r="G66" s="57"/>
      <c r="H66" s="57"/>
      <c r="I66" s="57"/>
      <c r="J66" s="57"/>
      <c r="K66" s="57"/>
      <c r="L66" s="57"/>
      <c r="M66" s="57"/>
      <c r="N66" s="57"/>
      <c r="O66" s="57"/>
      <c r="P66" s="57"/>
      <c r="Q66" s="57"/>
      <c r="R66" s="57"/>
      <c r="S66" s="57"/>
      <c r="T66" s="57"/>
      <c r="U66" s="77"/>
      <c r="V66" s="24"/>
      <c r="Y66" s="24"/>
      <c r="Z66" s="24"/>
      <c r="AA66" s="24"/>
      <c r="AB66" s="24"/>
      <c r="AC66" s="24"/>
    </row>
    <row r="67" spans="1:29" s="169" customFormat="1">
      <c r="A67" s="24"/>
      <c r="B67" s="24"/>
      <c r="C67" s="57"/>
      <c r="D67" s="57"/>
      <c r="E67" s="57"/>
      <c r="F67" s="57"/>
      <c r="G67" s="57"/>
      <c r="H67" s="57"/>
      <c r="I67" s="57"/>
      <c r="J67" s="57"/>
      <c r="K67" s="57"/>
      <c r="L67" s="57"/>
      <c r="M67" s="57"/>
      <c r="N67" s="57"/>
      <c r="O67" s="57"/>
      <c r="P67" s="57"/>
      <c r="Q67" s="57"/>
      <c r="R67" s="57"/>
      <c r="S67" s="57"/>
      <c r="T67" s="57"/>
      <c r="U67" s="77"/>
      <c r="V67" s="24"/>
      <c r="Y67" s="24"/>
      <c r="Z67" s="24"/>
      <c r="AA67" s="24"/>
      <c r="AB67" s="24"/>
      <c r="AC67" s="24"/>
    </row>
    <row r="68" spans="1:29" s="169" customFormat="1">
      <c r="A68" s="24"/>
      <c r="B68" s="24"/>
      <c r="C68" s="57"/>
      <c r="D68" s="57"/>
      <c r="E68" s="57"/>
      <c r="F68" s="57"/>
      <c r="G68" s="57"/>
      <c r="H68" s="57"/>
      <c r="I68" s="57"/>
      <c r="J68" s="57"/>
      <c r="K68" s="57"/>
      <c r="L68" s="57"/>
      <c r="M68" s="57"/>
      <c r="N68" s="57"/>
      <c r="O68" s="57"/>
      <c r="P68" s="57"/>
      <c r="Q68" s="57"/>
      <c r="R68" s="57"/>
      <c r="S68" s="57"/>
      <c r="T68" s="57"/>
      <c r="U68" s="77"/>
      <c r="V68" s="24"/>
      <c r="Y68" s="24"/>
      <c r="Z68" s="24"/>
      <c r="AA68" s="24"/>
      <c r="AB68" s="24"/>
      <c r="AC68" s="24"/>
    </row>
    <row r="69" spans="1:29" s="169" customFormat="1">
      <c r="A69" s="24"/>
      <c r="B69" s="24"/>
      <c r="C69" s="57"/>
      <c r="D69" s="57"/>
      <c r="E69" s="57"/>
      <c r="F69" s="57"/>
      <c r="G69" s="57"/>
      <c r="H69" s="57"/>
      <c r="I69" s="57"/>
      <c r="J69" s="57"/>
      <c r="K69" s="57"/>
      <c r="L69" s="57"/>
      <c r="M69" s="57"/>
      <c r="N69" s="57"/>
      <c r="O69" s="57"/>
      <c r="P69" s="57"/>
      <c r="Q69" s="57"/>
      <c r="R69" s="57"/>
      <c r="S69" s="57"/>
      <c r="T69" s="57"/>
      <c r="U69" s="77"/>
      <c r="V69" s="24"/>
      <c r="Y69" s="24"/>
      <c r="Z69" s="24"/>
      <c r="AA69" s="24"/>
      <c r="AB69" s="24"/>
      <c r="AC69" s="24"/>
    </row>
    <row r="70" spans="1:29" s="169" customFormat="1">
      <c r="A70" s="24"/>
      <c r="B70" s="24"/>
      <c r="C70" s="57"/>
      <c r="D70" s="57"/>
      <c r="E70" s="57"/>
      <c r="F70" s="57"/>
      <c r="G70" s="57"/>
      <c r="H70" s="57"/>
      <c r="I70" s="57"/>
      <c r="J70" s="57"/>
      <c r="K70" s="57"/>
      <c r="L70" s="57"/>
      <c r="M70" s="57"/>
      <c r="N70" s="57"/>
      <c r="O70" s="57"/>
      <c r="P70" s="57"/>
      <c r="Q70" s="57"/>
      <c r="R70" s="57"/>
      <c r="S70" s="57"/>
      <c r="T70" s="57"/>
      <c r="U70" s="77"/>
      <c r="V70" s="24"/>
      <c r="Y70" s="24"/>
      <c r="Z70" s="24"/>
      <c r="AA70" s="24"/>
      <c r="AB70" s="24"/>
      <c r="AC70" s="24"/>
    </row>
    <row r="71" spans="1:29" s="169" customFormat="1">
      <c r="A71" s="24"/>
      <c r="B71" s="24"/>
      <c r="C71" s="57"/>
      <c r="D71" s="57"/>
      <c r="E71" s="57"/>
      <c r="F71" s="57"/>
      <c r="G71" s="57"/>
      <c r="H71" s="57"/>
      <c r="I71" s="57"/>
      <c r="J71" s="57"/>
      <c r="K71" s="57"/>
      <c r="L71" s="57"/>
      <c r="M71" s="57"/>
      <c r="N71" s="57"/>
      <c r="O71" s="57"/>
      <c r="P71" s="57"/>
      <c r="Q71" s="57"/>
      <c r="R71" s="57"/>
      <c r="S71" s="57"/>
      <c r="T71" s="57"/>
      <c r="U71" s="77"/>
      <c r="V71" s="24"/>
      <c r="Y71" s="24"/>
      <c r="Z71" s="24"/>
      <c r="AA71" s="24"/>
      <c r="AB71" s="24"/>
      <c r="AC71" s="24"/>
    </row>
    <row r="72" spans="1:29" s="169" customFormat="1">
      <c r="A72" s="24"/>
      <c r="B72" s="24"/>
      <c r="C72" s="57"/>
      <c r="D72" s="57"/>
      <c r="E72" s="57"/>
      <c r="F72" s="57"/>
      <c r="G72" s="57"/>
      <c r="H72" s="57"/>
      <c r="I72" s="57"/>
      <c r="J72" s="57"/>
      <c r="K72" s="57"/>
      <c r="L72" s="57"/>
      <c r="M72" s="57"/>
      <c r="N72" s="57"/>
      <c r="O72" s="57"/>
      <c r="P72" s="57"/>
      <c r="Q72" s="57"/>
      <c r="R72" s="57"/>
      <c r="S72" s="57"/>
      <c r="T72" s="57"/>
      <c r="U72" s="77"/>
      <c r="V72" s="24"/>
      <c r="Y72" s="24"/>
      <c r="Z72" s="24"/>
      <c r="AA72" s="24"/>
      <c r="AB72" s="24"/>
      <c r="AC72" s="24"/>
    </row>
    <row r="73" spans="1:29" s="169" customFormat="1">
      <c r="A73" s="24"/>
      <c r="B73" s="24"/>
      <c r="C73" s="57"/>
      <c r="D73" s="57"/>
      <c r="E73" s="57"/>
      <c r="F73" s="57"/>
      <c r="G73" s="57"/>
      <c r="H73" s="57"/>
      <c r="I73" s="57"/>
      <c r="J73" s="57"/>
      <c r="K73" s="57"/>
      <c r="L73" s="57"/>
      <c r="M73" s="57"/>
      <c r="N73" s="57"/>
      <c r="O73" s="57"/>
      <c r="P73" s="57"/>
      <c r="Q73" s="57"/>
      <c r="R73" s="57"/>
      <c r="S73" s="57"/>
      <c r="T73" s="57"/>
      <c r="U73" s="77"/>
      <c r="V73" s="24"/>
      <c r="Y73" s="24"/>
      <c r="Z73" s="24"/>
      <c r="AA73" s="24"/>
      <c r="AB73" s="24"/>
      <c r="AC73" s="24"/>
    </row>
    <row r="74" spans="1:29" s="169" customFormat="1">
      <c r="A74" s="24"/>
      <c r="B74" s="24"/>
      <c r="C74" s="57"/>
      <c r="D74" s="57"/>
      <c r="E74" s="57"/>
      <c r="F74" s="57"/>
      <c r="G74" s="57"/>
      <c r="H74" s="57"/>
      <c r="I74" s="57"/>
      <c r="J74" s="57"/>
      <c r="K74" s="57"/>
      <c r="L74" s="57"/>
      <c r="M74" s="57"/>
      <c r="N74" s="57"/>
      <c r="O74" s="57"/>
      <c r="P74" s="57"/>
      <c r="Q74" s="57"/>
      <c r="R74" s="57"/>
      <c r="S74" s="57"/>
      <c r="T74" s="57"/>
      <c r="U74" s="77"/>
      <c r="V74" s="24"/>
      <c r="Y74" s="24"/>
      <c r="Z74" s="24"/>
      <c r="AA74" s="24"/>
      <c r="AB74" s="24"/>
      <c r="AC74" s="24"/>
    </row>
    <row r="75" spans="1:29" s="169" customFormat="1">
      <c r="A75" s="24"/>
      <c r="B75" s="24"/>
      <c r="C75" s="57"/>
      <c r="D75" s="57"/>
      <c r="E75" s="57"/>
      <c r="F75" s="57"/>
      <c r="G75" s="57"/>
      <c r="H75" s="57"/>
      <c r="I75" s="57"/>
      <c r="J75" s="57"/>
      <c r="K75" s="57"/>
      <c r="L75" s="57"/>
      <c r="M75" s="57"/>
      <c r="N75" s="57"/>
      <c r="O75" s="57"/>
      <c r="P75" s="57"/>
      <c r="Q75" s="57"/>
      <c r="R75" s="57"/>
      <c r="S75" s="57"/>
      <c r="T75" s="57"/>
      <c r="U75" s="77"/>
      <c r="V75" s="24"/>
      <c r="Y75" s="24"/>
      <c r="Z75" s="24"/>
      <c r="AA75" s="24"/>
      <c r="AB75" s="24"/>
      <c r="AC75" s="24"/>
    </row>
    <row r="76" spans="1:29" s="169" customFormat="1">
      <c r="A76" s="24"/>
      <c r="B76" s="24"/>
      <c r="C76" s="57"/>
      <c r="D76" s="57"/>
      <c r="E76" s="57"/>
      <c r="F76" s="57"/>
      <c r="G76" s="57"/>
      <c r="H76" s="57"/>
      <c r="I76" s="57"/>
      <c r="J76" s="57"/>
      <c r="K76" s="57"/>
      <c r="L76" s="57"/>
      <c r="M76" s="57"/>
      <c r="N76" s="57"/>
      <c r="O76" s="57"/>
      <c r="P76" s="57"/>
      <c r="Q76" s="57"/>
      <c r="R76" s="57"/>
      <c r="S76" s="57"/>
      <c r="T76" s="57"/>
      <c r="U76" s="77"/>
      <c r="V76" s="24"/>
      <c r="Y76" s="24"/>
      <c r="Z76" s="24"/>
      <c r="AA76" s="24"/>
      <c r="AB76" s="24"/>
      <c r="AC76" s="24"/>
    </row>
    <row r="77" spans="1:29" s="169" customFormat="1">
      <c r="A77" s="24"/>
      <c r="B77" s="24"/>
      <c r="C77" s="57"/>
      <c r="D77" s="57"/>
      <c r="E77" s="57"/>
      <c r="F77" s="57"/>
      <c r="G77" s="57"/>
      <c r="H77" s="57"/>
      <c r="I77" s="57"/>
      <c r="J77" s="57"/>
      <c r="K77" s="57"/>
      <c r="L77" s="57"/>
      <c r="M77" s="57"/>
      <c r="N77" s="57"/>
      <c r="O77" s="57"/>
      <c r="P77" s="57"/>
      <c r="Q77" s="57"/>
      <c r="R77" s="57"/>
      <c r="S77" s="57"/>
      <c r="T77" s="57"/>
      <c r="U77" s="77"/>
      <c r="V77" s="24"/>
      <c r="Y77" s="24"/>
      <c r="Z77" s="24"/>
      <c r="AA77" s="24"/>
      <c r="AB77" s="24"/>
      <c r="AC77" s="24"/>
    </row>
    <row r="78" spans="1:29" s="169" customFormat="1">
      <c r="A78" s="24"/>
      <c r="B78" s="24"/>
      <c r="C78" s="57"/>
      <c r="D78" s="57"/>
      <c r="E78" s="57"/>
      <c r="F78" s="57"/>
      <c r="G78" s="57"/>
      <c r="H78" s="57"/>
      <c r="I78" s="57"/>
      <c r="J78" s="57"/>
      <c r="K78" s="57"/>
      <c r="L78" s="57"/>
      <c r="M78" s="57"/>
      <c r="N78" s="57"/>
      <c r="O78" s="57"/>
      <c r="P78" s="57"/>
      <c r="Q78" s="57"/>
      <c r="R78" s="57"/>
      <c r="S78" s="57"/>
      <c r="T78" s="57"/>
      <c r="U78" s="77"/>
      <c r="V78" s="24"/>
      <c r="Y78" s="24"/>
      <c r="Z78" s="24"/>
      <c r="AA78" s="24"/>
      <c r="AB78" s="24"/>
      <c r="AC78" s="24"/>
    </row>
    <row r="79" spans="1:29" s="169" customFormat="1">
      <c r="A79" s="24"/>
      <c r="B79" s="24"/>
      <c r="C79" s="57"/>
      <c r="D79" s="57"/>
      <c r="E79" s="57"/>
      <c r="F79" s="57"/>
      <c r="G79" s="57"/>
      <c r="H79" s="57"/>
      <c r="I79" s="57"/>
      <c r="J79" s="57"/>
      <c r="K79" s="57"/>
      <c r="L79" s="57"/>
      <c r="M79" s="57"/>
      <c r="N79" s="57"/>
      <c r="O79" s="57"/>
      <c r="P79" s="57"/>
      <c r="Q79" s="57"/>
      <c r="R79" s="57"/>
      <c r="S79" s="57"/>
      <c r="T79" s="57"/>
      <c r="U79" s="77"/>
      <c r="V79" s="24"/>
      <c r="Y79" s="24"/>
      <c r="Z79" s="24"/>
      <c r="AA79" s="24"/>
      <c r="AB79" s="24"/>
      <c r="AC79" s="24"/>
    </row>
    <row r="80" spans="1:29" s="169" customFormat="1">
      <c r="A80" s="24"/>
      <c r="B80" s="24"/>
      <c r="C80" s="57"/>
      <c r="D80" s="57"/>
      <c r="E80" s="57"/>
      <c r="F80" s="57"/>
      <c r="G80" s="57"/>
      <c r="H80" s="57"/>
      <c r="I80" s="57"/>
      <c r="J80" s="57"/>
      <c r="K80" s="57"/>
      <c r="L80" s="57"/>
      <c r="M80" s="57"/>
      <c r="N80" s="57"/>
      <c r="O80" s="57"/>
      <c r="P80" s="57"/>
      <c r="Q80" s="57"/>
      <c r="R80" s="57"/>
      <c r="S80" s="57"/>
      <c r="T80" s="57"/>
      <c r="U80" s="77"/>
      <c r="V80" s="24"/>
      <c r="Y80" s="24"/>
      <c r="Z80" s="24"/>
      <c r="AA80" s="24"/>
      <c r="AB80" s="24"/>
      <c r="AC80" s="24"/>
    </row>
    <row r="81" spans="1:29" s="169" customFormat="1">
      <c r="A81" s="24"/>
      <c r="B81" s="24"/>
      <c r="C81" s="57"/>
      <c r="D81" s="57"/>
      <c r="E81" s="57"/>
      <c r="F81" s="57"/>
      <c r="G81" s="57"/>
      <c r="H81" s="57"/>
      <c r="I81" s="57"/>
      <c r="J81" s="57"/>
      <c r="K81" s="57"/>
      <c r="L81" s="57"/>
      <c r="M81" s="57"/>
      <c r="N81" s="57"/>
      <c r="O81" s="57"/>
      <c r="P81" s="57"/>
      <c r="Q81" s="57"/>
      <c r="R81" s="57"/>
      <c r="S81" s="57"/>
      <c r="T81" s="57"/>
      <c r="U81" s="77"/>
      <c r="V81" s="24"/>
      <c r="Y81" s="24"/>
      <c r="Z81" s="24"/>
      <c r="AA81" s="24"/>
      <c r="AB81" s="24"/>
      <c r="AC81" s="24"/>
    </row>
    <row r="82" spans="1:29" s="169" customFormat="1">
      <c r="A82" s="24"/>
      <c r="B82" s="24"/>
      <c r="C82" s="57"/>
      <c r="D82" s="57"/>
      <c r="E82" s="57"/>
      <c r="F82" s="57"/>
      <c r="G82" s="57"/>
      <c r="H82" s="57"/>
      <c r="I82" s="57"/>
      <c r="J82" s="57"/>
      <c r="K82" s="57"/>
      <c r="L82" s="57"/>
      <c r="M82" s="57"/>
      <c r="N82" s="57"/>
      <c r="O82" s="57"/>
      <c r="P82" s="57"/>
      <c r="Q82" s="57"/>
      <c r="R82" s="57"/>
      <c r="S82" s="57"/>
      <c r="T82" s="57"/>
      <c r="U82" s="77"/>
      <c r="V82" s="24"/>
      <c r="Y82" s="24"/>
      <c r="Z82" s="24"/>
      <c r="AA82" s="24"/>
      <c r="AB82" s="24"/>
      <c r="AC82" s="24"/>
    </row>
    <row r="83" spans="1:29" s="169" customFormat="1">
      <c r="A83" s="24"/>
      <c r="B83" s="24"/>
      <c r="C83" s="57"/>
      <c r="D83" s="57"/>
      <c r="E83" s="57"/>
      <c r="F83" s="57"/>
      <c r="G83" s="57"/>
      <c r="H83" s="57"/>
      <c r="I83" s="57"/>
      <c r="J83" s="57"/>
      <c r="K83" s="57"/>
      <c r="L83" s="57"/>
      <c r="M83" s="57"/>
      <c r="N83" s="57"/>
      <c r="O83" s="57"/>
      <c r="P83" s="57"/>
      <c r="Q83" s="57"/>
      <c r="R83" s="57"/>
      <c r="S83" s="57"/>
      <c r="T83" s="57"/>
      <c r="U83" s="77"/>
      <c r="V83" s="24"/>
      <c r="Y83" s="24"/>
      <c r="Z83" s="24"/>
      <c r="AA83" s="24"/>
      <c r="AB83" s="24"/>
      <c r="AC83" s="24"/>
    </row>
    <row r="84" spans="1:29" s="169" customFormat="1">
      <c r="A84" s="24"/>
      <c r="B84" s="24"/>
      <c r="C84" s="57"/>
      <c r="D84" s="57"/>
      <c r="E84" s="57"/>
      <c r="F84" s="57"/>
      <c r="G84" s="57"/>
      <c r="H84" s="57"/>
      <c r="I84" s="57"/>
      <c r="J84" s="57"/>
      <c r="K84" s="57"/>
      <c r="L84" s="57"/>
      <c r="M84" s="57"/>
      <c r="N84" s="57"/>
      <c r="O84" s="57"/>
      <c r="P84" s="57"/>
      <c r="Q84" s="57"/>
      <c r="R84" s="57"/>
      <c r="S84" s="57"/>
      <c r="T84" s="57"/>
      <c r="U84" s="77"/>
      <c r="V84" s="24"/>
      <c r="Y84" s="24"/>
      <c r="Z84" s="24"/>
      <c r="AA84" s="24"/>
      <c r="AB84" s="24"/>
      <c r="AC84" s="24"/>
    </row>
    <row r="85" spans="1:29" s="169" customFormat="1">
      <c r="A85" s="24"/>
      <c r="B85" s="24"/>
      <c r="C85" s="57"/>
      <c r="D85" s="57"/>
      <c r="E85" s="57"/>
      <c r="F85" s="57"/>
      <c r="G85" s="57"/>
      <c r="H85" s="57"/>
      <c r="I85" s="57"/>
      <c r="J85" s="57"/>
      <c r="K85" s="57"/>
      <c r="L85" s="57"/>
      <c r="M85" s="57"/>
      <c r="N85" s="57"/>
      <c r="O85" s="57"/>
      <c r="P85" s="57"/>
      <c r="Q85" s="57"/>
      <c r="R85" s="57"/>
      <c r="S85" s="57"/>
      <c r="T85" s="57"/>
      <c r="U85" s="77"/>
      <c r="V85" s="24"/>
      <c r="Y85" s="24"/>
      <c r="Z85" s="24"/>
      <c r="AA85" s="24"/>
      <c r="AB85" s="24"/>
      <c r="AC85" s="24"/>
    </row>
    <row r="86" spans="1:29" s="169" customFormat="1">
      <c r="A86" s="24"/>
      <c r="B86" s="24"/>
      <c r="C86" s="57"/>
      <c r="D86" s="57"/>
      <c r="E86" s="57"/>
      <c r="F86" s="57"/>
      <c r="G86" s="57"/>
      <c r="H86" s="57"/>
      <c r="I86" s="57"/>
      <c r="J86" s="57"/>
      <c r="K86" s="57"/>
      <c r="L86" s="57"/>
      <c r="M86" s="57"/>
      <c r="N86" s="57"/>
      <c r="O86" s="57"/>
      <c r="P86" s="57"/>
      <c r="Q86" s="57"/>
      <c r="R86" s="57"/>
      <c r="S86" s="57"/>
      <c r="T86" s="57"/>
      <c r="U86" s="77"/>
      <c r="V86" s="24"/>
      <c r="Y86" s="24"/>
      <c r="Z86" s="24"/>
      <c r="AA86" s="24"/>
      <c r="AB86" s="24"/>
      <c r="AC86" s="24"/>
    </row>
    <row r="87" spans="1:29" s="169" customFormat="1">
      <c r="A87" s="24"/>
      <c r="B87" s="24"/>
      <c r="C87" s="57"/>
      <c r="D87" s="57"/>
      <c r="E87" s="57"/>
      <c r="F87" s="57"/>
      <c r="G87" s="57"/>
      <c r="H87" s="57"/>
      <c r="I87" s="57"/>
      <c r="J87" s="57"/>
      <c r="K87" s="57"/>
      <c r="L87" s="57"/>
      <c r="M87" s="57"/>
      <c r="N87" s="57"/>
      <c r="O87" s="57"/>
      <c r="P87" s="57"/>
      <c r="Q87" s="57"/>
      <c r="R87" s="57"/>
      <c r="S87" s="57"/>
      <c r="T87" s="57"/>
      <c r="U87" s="77"/>
      <c r="V87" s="24"/>
      <c r="Y87" s="24"/>
      <c r="Z87" s="24"/>
      <c r="AA87" s="24"/>
      <c r="AB87" s="24"/>
      <c r="AC87" s="24"/>
    </row>
    <row r="88" spans="1:29" s="169" customFormat="1">
      <c r="A88" s="24"/>
      <c r="B88" s="24"/>
      <c r="C88" s="57"/>
      <c r="D88" s="57"/>
      <c r="E88" s="57"/>
      <c r="F88" s="57"/>
      <c r="G88" s="57"/>
      <c r="H88" s="57"/>
      <c r="I88" s="57"/>
      <c r="J88" s="57"/>
      <c r="K88" s="57"/>
      <c r="L88" s="57"/>
      <c r="M88" s="57"/>
      <c r="N88" s="57"/>
      <c r="O88" s="57"/>
      <c r="P88" s="57"/>
      <c r="Q88" s="57"/>
      <c r="R88" s="57"/>
      <c r="S88" s="57"/>
      <c r="T88" s="57"/>
      <c r="U88" s="77"/>
      <c r="V88" s="24"/>
      <c r="Y88" s="24"/>
      <c r="Z88" s="24"/>
      <c r="AA88" s="24"/>
      <c r="AB88" s="24"/>
      <c r="AC88" s="24"/>
    </row>
    <row r="89" spans="1:29" s="169" customFormat="1">
      <c r="A89" s="24"/>
      <c r="B89" s="24"/>
      <c r="C89" s="57"/>
      <c r="D89" s="57"/>
      <c r="E89" s="57"/>
      <c r="F89" s="57"/>
      <c r="G89" s="57"/>
      <c r="H89" s="57"/>
      <c r="I89" s="57"/>
      <c r="J89" s="57"/>
      <c r="K89" s="57"/>
      <c r="L89" s="57"/>
      <c r="M89" s="57"/>
      <c r="N89" s="57"/>
      <c r="O89" s="57"/>
      <c r="P89" s="57"/>
      <c r="Q89" s="57"/>
      <c r="R89" s="57"/>
      <c r="S89" s="57"/>
      <c r="T89" s="57"/>
      <c r="U89" s="77"/>
      <c r="V89" s="24"/>
      <c r="Y89" s="24"/>
      <c r="Z89" s="24"/>
      <c r="AA89" s="24"/>
      <c r="AB89" s="24"/>
      <c r="AC89" s="24"/>
    </row>
    <row r="90" spans="1:29" s="169" customFormat="1">
      <c r="A90" s="24"/>
      <c r="B90" s="24"/>
      <c r="C90" s="57"/>
      <c r="D90" s="57"/>
      <c r="E90" s="57"/>
      <c r="F90" s="57"/>
      <c r="G90" s="57"/>
      <c r="H90" s="57"/>
      <c r="I90" s="57"/>
      <c r="J90" s="57"/>
      <c r="K90" s="57"/>
      <c r="L90" s="57"/>
      <c r="M90" s="57"/>
      <c r="N90" s="57"/>
      <c r="O90" s="57"/>
      <c r="P90" s="57"/>
      <c r="Q90" s="57"/>
      <c r="R90" s="57"/>
      <c r="S90" s="57"/>
      <c r="T90" s="57"/>
      <c r="U90" s="77"/>
      <c r="V90" s="24"/>
      <c r="Y90" s="24"/>
      <c r="Z90" s="24"/>
      <c r="AA90" s="24"/>
      <c r="AB90" s="24"/>
      <c r="AC90" s="24"/>
    </row>
    <row r="91" spans="1:29" s="169" customFormat="1">
      <c r="A91" s="24"/>
      <c r="B91" s="24"/>
      <c r="C91" s="57"/>
      <c r="D91" s="57"/>
      <c r="E91" s="57"/>
      <c r="F91" s="57"/>
      <c r="G91" s="57"/>
      <c r="H91" s="57"/>
      <c r="I91" s="57"/>
      <c r="J91" s="57"/>
      <c r="K91" s="57"/>
      <c r="L91" s="57"/>
      <c r="M91" s="57"/>
      <c r="N91" s="57"/>
      <c r="O91" s="57"/>
      <c r="P91" s="57"/>
      <c r="Q91" s="57"/>
      <c r="R91" s="57"/>
      <c r="S91" s="57"/>
      <c r="T91" s="57"/>
      <c r="U91" s="77"/>
      <c r="V91" s="24"/>
      <c r="Y91" s="24"/>
      <c r="Z91" s="24"/>
      <c r="AA91" s="24"/>
      <c r="AB91" s="24"/>
      <c r="AC91" s="24"/>
    </row>
    <row r="92" spans="1:29" s="169" customFormat="1">
      <c r="A92" s="24"/>
      <c r="B92" s="24"/>
      <c r="C92" s="57"/>
      <c r="D92" s="57"/>
      <c r="E92" s="57"/>
      <c r="F92" s="57"/>
      <c r="G92" s="57"/>
      <c r="H92" s="57"/>
      <c r="I92" s="57"/>
      <c r="J92" s="57"/>
      <c r="K92" s="57"/>
      <c r="L92" s="57"/>
      <c r="M92" s="57"/>
      <c r="N92" s="57"/>
      <c r="O92" s="57"/>
      <c r="P92" s="57"/>
      <c r="Q92" s="57"/>
      <c r="R92" s="57"/>
      <c r="S92" s="57"/>
      <c r="T92" s="57"/>
      <c r="U92" s="77"/>
      <c r="V92" s="24"/>
      <c r="Y92" s="24"/>
      <c r="Z92" s="24"/>
      <c r="AA92" s="24"/>
      <c r="AB92" s="24"/>
      <c r="AC92" s="24"/>
    </row>
    <row r="93" spans="1:29" s="169" customFormat="1">
      <c r="A93" s="24"/>
      <c r="B93" s="24"/>
      <c r="C93" s="57"/>
      <c r="D93" s="57"/>
      <c r="E93" s="57"/>
      <c r="F93" s="57"/>
      <c r="G93" s="57"/>
      <c r="H93" s="57"/>
      <c r="I93" s="57"/>
      <c r="J93" s="57"/>
      <c r="K93" s="57"/>
      <c r="L93" s="57"/>
      <c r="M93" s="57"/>
      <c r="N93" s="57"/>
      <c r="O93" s="57"/>
      <c r="P93" s="57"/>
      <c r="Q93" s="57"/>
      <c r="R93" s="57"/>
      <c r="S93" s="57"/>
      <c r="T93" s="57"/>
      <c r="U93" s="77"/>
      <c r="V93" s="24"/>
      <c r="Y93" s="24"/>
      <c r="Z93" s="24"/>
      <c r="AA93" s="24"/>
      <c r="AB93" s="24"/>
      <c r="AC93" s="24"/>
    </row>
    <row r="94" spans="1:29" s="169" customFormat="1">
      <c r="A94" s="24"/>
      <c r="B94" s="24"/>
      <c r="C94" s="57"/>
      <c r="D94" s="57"/>
      <c r="E94" s="57"/>
      <c r="F94" s="57"/>
      <c r="G94" s="57"/>
      <c r="H94" s="57"/>
      <c r="I94" s="57"/>
      <c r="J94" s="57"/>
      <c r="K94" s="57"/>
      <c r="L94" s="57"/>
      <c r="M94" s="57"/>
      <c r="N94" s="57"/>
      <c r="O94" s="57"/>
      <c r="P94" s="57"/>
      <c r="Q94" s="57"/>
      <c r="R94" s="57"/>
      <c r="S94" s="57"/>
      <c r="T94" s="57"/>
      <c r="U94" s="77"/>
      <c r="V94" s="24"/>
      <c r="Y94" s="24"/>
      <c r="Z94" s="24"/>
      <c r="AA94" s="24"/>
      <c r="AB94" s="24"/>
      <c r="AC94" s="24"/>
    </row>
    <row r="95" spans="1:29" s="169" customFormat="1">
      <c r="A95" s="24"/>
      <c r="B95" s="24"/>
      <c r="C95" s="57"/>
      <c r="D95" s="57"/>
      <c r="E95" s="57"/>
      <c r="F95" s="57"/>
      <c r="G95" s="57"/>
      <c r="H95" s="57"/>
      <c r="I95" s="57"/>
      <c r="J95" s="57"/>
      <c r="K95" s="57"/>
      <c r="L95" s="57"/>
      <c r="M95" s="57"/>
      <c r="N95" s="57"/>
      <c r="O95" s="57"/>
      <c r="P95" s="57"/>
      <c r="Q95" s="57"/>
      <c r="R95" s="57"/>
      <c r="S95" s="57"/>
      <c r="T95" s="57"/>
      <c r="U95" s="77"/>
      <c r="V95" s="24"/>
      <c r="Y95" s="24"/>
      <c r="Z95" s="24"/>
      <c r="AA95" s="24"/>
      <c r="AB95" s="24"/>
      <c r="AC95" s="24"/>
    </row>
    <row r="96" spans="1:29" s="169" customFormat="1">
      <c r="A96" s="24"/>
      <c r="B96" s="24"/>
      <c r="C96" s="57"/>
      <c r="D96" s="57"/>
      <c r="E96" s="57"/>
      <c r="F96" s="57"/>
      <c r="G96" s="57"/>
      <c r="H96" s="57"/>
      <c r="I96" s="57"/>
      <c r="J96" s="57"/>
      <c r="K96" s="57"/>
      <c r="L96" s="57"/>
      <c r="M96" s="57"/>
      <c r="N96" s="57"/>
      <c r="O96" s="57"/>
      <c r="P96" s="57"/>
      <c r="Q96" s="57"/>
      <c r="R96" s="57"/>
      <c r="S96" s="57"/>
      <c r="T96" s="57"/>
      <c r="U96" s="77"/>
      <c r="V96" s="24"/>
      <c r="Y96" s="24"/>
      <c r="Z96" s="24"/>
      <c r="AA96" s="24"/>
      <c r="AB96" s="24"/>
      <c r="AC96" s="24"/>
    </row>
    <row r="97" spans="1:29" s="169" customFormat="1">
      <c r="A97" s="24"/>
      <c r="B97" s="24"/>
      <c r="C97" s="57"/>
      <c r="D97" s="57"/>
      <c r="E97" s="57"/>
      <c r="F97" s="57"/>
      <c r="G97" s="57"/>
      <c r="H97" s="57"/>
      <c r="I97" s="57"/>
      <c r="J97" s="57"/>
      <c r="K97" s="57"/>
      <c r="L97" s="57"/>
      <c r="M97" s="57"/>
      <c r="N97" s="57"/>
      <c r="O97" s="57"/>
      <c r="P97" s="57"/>
      <c r="Q97" s="57"/>
      <c r="R97" s="57"/>
      <c r="S97" s="57"/>
      <c r="T97" s="57"/>
      <c r="U97" s="77"/>
      <c r="V97" s="24"/>
      <c r="Y97" s="24"/>
      <c r="Z97" s="24"/>
      <c r="AA97" s="24"/>
      <c r="AB97" s="24"/>
      <c r="AC97" s="24"/>
    </row>
    <row r="98" spans="1:29" s="169" customFormat="1">
      <c r="A98" s="24"/>
      <c r="B98" s="24"/>
      <c r="C98" s="57"/>
      <c r="D98" s="57"/>
      <c r="E98" s="57"/>
      <c r="F98" s="57"/>
      <c r="G98" s="57"/>
      <c r="H98" s="57"/>
      <c r="I98" s="57"/>
      <c r="J98" s="57"/>
      <c r="K98" s="57"/>
      <c r="L98" s="57"/>
      <c r="M98" s="57"/>
      <c r="N98" s="57"/>
      <c r="O98" s="57"/>
      <c r="P98" s="57"/>
      <c r="Q98" s="57"/>
      <c r="R98" s="57"/>
      <c r="S98" s="57"/>
      <c r="T98" s="57"/>
      <c r="U98" s="77"/>
      <c r="V98" s="24"/>
      <c r="Y98" s="24"/>
      <c r="Z98" s="24"/>
      <c r="AA98" s="24"/>
      <c r="AB98" s="24"/>
      <c r="AC98" s="24"/>
    </row>
    <row r="99" spans="1:29" s="169" customFormat="1">
      <c r="A99" s="24"/>
      <c r="B99" s="24"/>
      <c r="C99" s="57"/>
      <c r="D99" s="57"/>
      <c r="E99" s="57"/>
      <c r="F99" s="57"/>
      <c r="G99" s="57"/>
      <c r="H99" s="57"/>
      <c r="I99" s="57"/>
      <c r="J99" s="57"/>
      <c r="K99" s="57"/>
      <c r="L99" s="57"/>
      <c r="M99" s="57"/>
      <c r="N99" s="57"/>
      <c r="O99" s="57"/>
      <c r="P99" s="57"/>
      <c r="Q99" s="57"/>
      <c r="R99" s="57"/>
      <c r="S99" s="57"/>
      <c r="T99" s="57"/>
      <c r="U99" s="77"/>
      <c r="V99" s="24"/>
      <c r="Y99" s="24"/>
      <c r="Z99" s="24"/>
      <c r="AA99" s="24"/>
      <c r="AB99" s="24"/>
      <c r="AC99" s="24"/>
    </row>
    <row r="100" spans="1:29" s="169" customFormat="1">
      <c r="A100" s="24"/>
      <c r="B100" s="24"/>
      <c r="C100" s="57"/>
      <c r="D100" s="57"/>
      <c r="E100" s="57"/>
      <c r="F100" s="57"/>
      <c r="G100" s="57"/>
      <c r="H100" s="57"/>
      <c r="I100" s="57"/>
      <c r="J100" s="57"/>
      <c r="K100" s="57"/>
      <c r="L100" s="57"/>
      <c r="M100" s="57"/>
      <c r="N100" s="57"/>
      <c r="O100" s="57"/>
      <c r="P100" s="57"/>
      <c r="Q100" s="57"/>
      <c r="R100" s="57"/>
      <c r="S100" s="57"/>
      <c r="T100" s="57"/>
      <c r="U100" s="77"/>
      <c r="V100" s="24"/>
      <c r="Y100" s="24"/>
      <c r="Z100" s="24"/>
      <c r="AA100" s="24"/>
      <c r="AB100" s="24"/>
      <c r="AC100" s="24"/>
    </row>
    <row r="101" spans="1:29" s="169" customFormat="1">
      <c r="A101" s="24"/>
      <c r="B101" s="24"/>
      <c r="C101" s="57"/>
      <c r="D101" s="57"/>
      <c r="E101" s="57"/>
      <c r="F101" s="57"/>
      <c r="G101" s="57"/>
      <c r="H101" s="57"/>
      <c r="I101" s="57"/>
      <c r="J101" s="57"/>
      <c r="K101" s="57"/>
      <c r="L101" s="57"/>
      <c r="M101" s="57"/>
      <c r="N101" s="57"/>
      <c r="O101" s="57"/>
      <c r="P101" s="57"/>
      <c r="Q101" s="57"/>
      <c r="R101" s="57"/>
      <c r="S101" s="57"/>
      <c r="T101" s="57"/>
      <c r="U101" s="77"/>
      <c r="V101" s="24"/>
      <c r="Y101" s="24"/>
      <c r="Z101" s="24"/>
      <c r="AA101" s="24"/>
      <c r="AB101" s="24"/>
      <c r="AC101" s="24"/>
    </row>
    <row r="102" spans="1:29" s="169" customFormat="1">
      <c r="A102" s="24"/>
      <c r="B102" s="24"/>
      <c r="C102" s="57"/>
      <c r="D102" s="57"/>
      <c r="E102" s="57"/>
      <c r="F102" s="57"/>
      <c r="G102" s="57"/>
      <c r="H102" s="57"/>
      <c r="I102" s="57"/>
      <c r="J102" s="57"/>
      <c r="K102" s="57"/>
      <c r="L102" s="57"/>
      <c r="M102" s="57"/>
      <c r="N102" s="57"/>
      <c r="O102" s="57"/>
      <c r="P102" s="57"/>
      <c r="Q102" s="57"/>
      <c r="R102" s="57"/>
      <c r="S102" s="57"/>
      <c r="T102" s="57"/>
      <c r="U102" s="77"/>
      <c r="V102" s="24"/>
      <c r="Y102" s="24"/>
      <c r="Z102" s="24"/>
      <c r="AA102" s="24"/>
      <c r="AB102" s="24"/>
      <c r="AC102" s="24"/>
    </row>
    <row r="103" spans="1:29" s="169" customFormat="1">
      <c r="A103" s="24"/>
      <c r="B103" s="24"/>
      <c r="C103" s="57"/>
      <c r="D103" s="57"/>
      <c r="E103" s="57"/>
      <c r="F103" s="57"/>
      <c r="G103" s="57"/>
      <c r="H103" s="57"/>
      <c r="I103" s="57"/>
      <c r="J103" s="57"/>
      <c r="K103" s="57"/>
      <c r="L103" s="57"/>
      <c r="M103" s="57"/>
      <c r="N103" s="57"/>
      <c r="O103" s="57"/>
      <c r="P103" s="57"/>
      <c r="Q103" s="57"/>
      <c r="R103" s="57"/>
      <c r="S103" s="57"/>
      <c r="T103" s="57"/>
      <c r="U103" s="77"/>
      <c r="V103" s="24"/>
      <c r="Y103" s="24"/>
      <c r="Z103" s="24"/>
      <c r="AA103" s="24"/>
      <c r="AB103" s="24"/>
      <c r="AC103" s="24"/>
    </row>
    <row r="104" spans="1:29" s="169" customFormat="1">
      <c r="A104" s="24"/>
      <c r="B104" s="24"/>
      <c r="C104" s="57"/>
      <c r="D104" s="57"/>
      <c r="E104" s="57"/>
      <c r="F104" s="57"/>
      <c r="G104" s="57"/>
      <c r="H104" s="57"/>
      <c r="I104" s="57"/>
      <c r="J104" s="57"/>
      <c r="K104" s="57"/>
      <c r="L104" s="57"/>
      <c r="M104" s="57"/>
      <c r="N104" s="57"/>
      <c r="O104" s="57"/>
      <c r="P104" s="57"/>
      <c r="Q104" s="57"/>
      <c r="R104" s="57"/>
      <c r="S104" s="57"/>
      <c r="T104" s="57"/>
      <c r="U104" s="77"/>
      <c r="V104" s="24"/>
      <c r="Y104" s="24"/>
      <c r="Z104" s="24"/>
      <c r="AA104" s="24"/>
      <c r="AB104" s="24"/>
      <c r="AC104" s="24"/>
    </row>
    <row r="105" spans="1:29" s="169" customFormat="1">
      <c r="A105" s="24"/>
      <c r="B105" s="24"/>
      <c r="C105" s="57"/>
      <c r="D105" s="57"/>
      <c r="E105" s="57"/>
      <c r="F105" s="57"/>
      <c r="G105" s="57"/>
      <c r="H105" s="57"/>
      <c r="I105" s="57"/>
      <c r="J105" s="57"/>
      <c r="K105" s="57"/>
      <c r="L105" s="57"/>
      <c r="M105" s="57"/>
      <c r="N105" s="57"/>
      <c r="O105" s="57"/>
      <c r="P105" s="57"/>
      <c r="Q105" s="57"/>
      <c r="R105" s="57"/>
      <c r="S105" s="57"/>
      <c r="T105" s="57"/>
      <c r="U105" s="77"/>
      <c r="V105" s="24"/>
      <c r="Y105" s="24"/>
      <c r="Z105" s="24"/>
      <c r="AA105" s="24"/>
      <c r="AB105" s="24"/>
      <c r="AC105" s="24"/>
    </row>
    <row r="106" spans="1:29" s="169" customFormat="1">
      <c r="A106" s="24"/>
      <c r="B106" s="24"/>
      <c r="C106" s="57"/>
      <c r="D106" s="57"/>
      <c r="E106" s="57"/>
      <c r="F106" s="57"/>
      <c r="G106" s="57"/>
      <c r="H106" s="57"/>
      <c r="I106" s="57"/>
      <c r="J106" s="57"/>
      <c r="K106" s="57"/>
      <c r="L106" s="57"/>
      <c r="M106" s="57"/>
      <c r="N106" s="57"/>
      <c r="O106" s="57"/>
      <c r="P106" s="57"/>
      <c r="Q106" s="57"/>
      <c r="R106" s="57"/>
      <c r="S106" s="57"/>
      <c r="T106" s="57"/>
      <c r="U106" s="77"/>
      <c r="V106" s="24"/>
      <c r="Y106" s="24"/>
      <c r="Z106" s="24"/>
      <c r="AA106" s="24"/>
      <c r="AB106" s="24"/>
      <c r="AC106" s="24"/>
    </row>
    <row r="107" spans="1:29" s="169" customFormat="1">
      <c r="A107" s="24"/>
      <c r="B107" s="24"/>
      <c r="C107" s="57"/>
      <c r="D107" s="57"/>
      <c r="E107" s="57"/>
      <c r="F107" s="57"/>
      <c r="G107" s="57"/>
      <c r="H107" s="57"/>
      <c r="I107" s="57"/>
      <c r="J107" s="57"/>
      <c r="K107" s="57"/>
      <c r="L107" s="57"/>
      <c r="M107" s="57"/>
      <c r="N107" s="57"/>
      <c r="O107" s="57"/>
      <c r="P107" s="57"/>
      <c r="Q107" s="57"/>
      <c r="R107" s="57"/>
      <c r="S107" s="57"/>
      <c r="T107" s="57"/>
      <c r="U107" s="77"/>
      <c r="V107" s="24"/>
      <c r="Y107" s="24"/>
      <c r="Z107" s="24"/>
      <c r="AA107" s="24"/>
      <c r="AB107" s="24"/>
      <c r="AC107" s="24"/>
    </row>
    <row r="108" spans="1:29" s="169" customFormat="1">
      <c r="A108" s="24"/>
      <c r="B108" s="24"/>
      <c r="C108" s="57"/>
      <c r="D108" s="57"/>
      <c r="E108" s="57"/>
      <c r="F108" s="57"/>
      <c r="G108" s="57"/>
      <c r="H108" s="57"/>
      <c r="I108" s="57"/>
      <c r="J108" s="57"/>
      <c r="K108" s="57"/>
      <c r="L108" s="57"/>
      <c r="M108" s="57"/>
      <c r="N108" s="57"/>
      <c r="O108" s="57"/>
      <c r="P108" s="57"/>
      <c r="Q108" s="57"/>
      <c r="R108" s="57"/>
      <c r="S108" s="57"/>
      <c r="T108" s="57"/>
      <c r="U108" s="77"/>
      <c r="V108" s="24"/>
      <c r="Y108" s="24"/>
      <c r="Z108" s="24"/>
      <c r="AA108" s="24"/>
      <c r="AB108" s="24"/>
      <c r="AC108" s="24"/>
    </row>
    <row r="109" spans="1:29" s="169" customFormat="1">
      <c r="A109" s="24"/>
      <c r="B109" s="24"/>
      <c r="C109" s="57"/>
      <c r="D109" s="57"/>
      <c r="E109" s="57"/>
      <c r="F109" s="57"/>
      <c r="G109" s="57"/>
      <c r="H109" s="57"/>
      <c r="I109" s="57"/>
      <c r="J109" s="57"/>
      <c r="K109" s="57"/>
      <c r="L109" s="57"/>
      <c r="M109" s="57"/>
      <c r="N109" s="57"/>
      <c r="O109" s="57"/>
      <c r="P109" s="57"/>
      <c r="Q109" s="57"/>
      <c r="R109" s="57"/>
      <c r="S109" s="57"/>
      <c r="T109" s="57"/>
      <c r="U109" s="77"/>
      <c r="V109" s="24"/>
      <c r="Y109" s="24"/>
      <c r="Z109" s="24"/>
      <c r="AA109" s="24"/>
      <c r="AB109" s="24"/>
      <c r="AC109" s="24"/>
    </row>
    <row r="110" spans="1:29" s="169" customFormat="1">
      <c r="A110" s="24"/>
      <c r="B110" s="24"/>
      <c r="C110" s="57"/>
      <c r="D110" s="57"/>
      <c r="E110" s="57"/>
      <c r="F110" s="57"/>
      <c r="G110" s="57"/>
      <c r="H110" s="57"/>
      <c r="I110" s="57"/>
      <c r="J110" s="57"/>
      <c r="K110" s="57"/>
      <c r="L110" s="57"/>
      <c r="M110" s="57"/>
      <c r="N110" s="57"/>
      <c r="O110" s="57"/>
      <c r="P110" s="57"/>
      <c r="Q110" s="57"/>
      <c r="R110" s="57"/>
      <c r="S110" s="57"/>
      <c r="T110" s="57"/>
      <c r="U110" s="77"/>
      <c r="V110" s="24"/>
      <c r="Y110" s="24"/>
      <c r="Z110" s="24"/>
      <c r="AA110" s="24"/>
      <c r="AB110" s="24"/>
      <c r="AC110" s="24"/>
    </row>
    <row r="111" spans="1:29" s="169" customFormat="1">
      <c r="A111" s="24"/>
      <c r="B111" s="24"/>
      <c r="C111" s="57"/>
      <c r="D111" s="57"/>
      <c r="E111" s="57"/>
      <c r="F111" s="57"/>
      <c r="G111" s="57"/>
      <c r="H111" s="57"/>
      <c r="I111" s="57"/>
      <c r="J111" s="57"/>
      <c r="K111" s="57"/>
      <c r="L111" s="57"/>
      <c r="M111" s="57"/>
      <c r="N111" s="57"/>
      <c r="O111" s="57"/>
      <c r="P111" s="57"/>
      <c r="Q111" s="57"/>
      <c r="R111" s="57"/>
      <c r="S111" s="57"/>
      <c r="T111" s="57"/>
      <c r="U111" s="77"/>
      <c r="V111" s="24"/>
      <c r="Y111" s="24"/>
      <c r="Z111" s="24"/>
      <c r="AA111" s="24"/>
      <c r="AB111" s="24"/>
      <c r="AC111" s="24"/>
    </row>
    <row r="112" spans="1:29" s="169" customFormat="1">
      <c r="A112" s="24"/>
      <c r="B112" s="24"/>
      <c r="C112" s="57"/>
      <c r="D112" s="57"/>
      <c r="E112" s="57"/>
      <c r="F112" s="57"/>
      <c r="G112" s="57"/>
      <c r="H112" s="57"/>
      <c r="I112" s="57"/>
      <c r="J112" s="57"/>
      <c r="K112" s="57"/>
      <c r="L112" s="57"/>
      <c r="M112" s="57"/>
      <c r="N112" s="57"/>
      <c r="O112" s="57"/>
      <c r="P112" s="57"/>
      <c r="Q112" s="57"/>
      <c r="R112" s="57"/>
      <c r="S112" s="57"/>
      <c r="T112" s="57"/>
      <c r="U112" s="77"/>
      <c r="V112" s="24"/>
      <c r="Y112" s="24"/>
      <c r="Z112" s="24"/>
      <c r="AA112" s="24"/>
      <c r="AB112" s="24"/>
      <c r="AC112" s="24"/>
    </row>
    <row r="113" spans="1:29" s="169" customFormat="1">
      <c r="A113" s="24"/>
      <c r="B113" s="24"/>
      <c r="C113" s="57"/>
      <c r="D113" s="57"/>
      <c r="E113" s="57"/>
      <c r="F113" s="57"/>
      <c r="G113" s="57"/>
      <c r="H113" s="57"/>
      <c r="I113" s="57"/>
      <c r="J113" s="57"/>
      <c r="K113" s="57"/>
      <c r="L113" s="57"/>
      <c r="M113" s="57"/>
      <c r="N113" s="57"/>
      <c r="O113" s="57"/>
      <c r="P113" s="57"/>
      <c r="Q113" s="57"/>
      <c r="R113" s="57"/>
      <c r="S113" s="57"/>
      <c r="T113" s="57"/>
      <c r="U113" s="77"/>
      <c r="V113" s="24"/>
      <c r="Y113" s="24"/>
      <c r="Z113" s="24"/>
      <c r="AA113" s="24"/>
      <c r="AB113" s="24"/>
      <c r="AC113" s="24"/>
    </row>
    <row r="114" spans="1:29" s="169" customFormat="1">
      <c r="A114" s="24"/>
      <c r="B114" s="24"/>
      <c r="C114" s="57"/>
      <c r="D114" s="57"/>
      <c r="E114" s="57"/>
      <c r="F114" s="57"/>
      <c r="G114" s="57"/>
      <c r="H114" s="57"/>
      <c r="I114" s="57"/>
      <c r="J114" s="57"/>
      <c r="K114" s="57"/>
      <c r="L114" s="57"/>
      <c r="M114" s="57"/>
      <c r="N114" s="57"/>
      <c r="O114" s="57"/>
      <c r="P114" s="57"/>
      <c r="Q114" s="57"/>
      <c r="R114" s="57"/>
      <c r="S114" s="57"/>
      <c r="T114" s="57"/>
      <c r="U114" s="77"/>
      <c r="V114" s="24"/>
      <c r="Y114" s="24"/>
      <c r="Z114" s="24"/>
      <c r="AA114" s="24"/>
      <c r="AB114" s="24"/>
      <c r="AC114" s="24"/>
    </row>
    <row r="115" spans="1:29" s="169" customFormat="1">
      <c r="A115" s="24"/>
      <c r="B115" s="24"/>
      <c r="C115" s="57"/>
      <c r="D115" s="57"/>
      <c r="E115" s="57"/>
      <c r="F115" s="57"/>
      <c r="G115" s="57"/>
      <c r="H115" s="57"/>
      <c r="I115" s="57"/>
      <c r="J115" s="57"/>
      <c r="K115" s="57"/>
      <c r="L115" s="57"/>
      <c r="M115" s="57"/>
      <c r="N115" s="57"/>
      <c r="O115" s="57"/>
      <c r="P115" s="57"/>
      <c r="Q115" s="57"/>
      <c r="R115" s="57"/>
      <c r="S115" s="57"/>
      <c r="T115" s="57"/>
      <c r="U115" s="77"/>
      <c r="V115" s="24"/>
      <c r="Y115" s="24"/>
      <c r="Z115" s="24"/>
      <c r="AA115" s="24"/>
      <c r="AB115" s="24"/>
      <c r="AC115" s="24"/>
    </row>
    <row r="116" spans="1:29" s="169" customFormat="1">
      <c r="A116" s="24"/>
      <c r="B116" s="24"/>
      <c r="C116" s="57"/>
      <c r="D116" s="57"/>
      <c r="E116" s="57"/>
      <c r="F116" s="57"/>
      <c r="G116" s="57"/>
      <c r="H116" s="57"/>
      <c r="I116" s="57"/>
      <c r="J116" s="57"/>
      <c r="K116" s="57"/>
      <c r="L116" s="57"/>
      <c r="M116" s="57"/>
      <c r="N116" s="57"/>
      <c r="O116" s="57"/>
      <c r="P116" s="57"/>
      <c r="Q116" s="57"/>
      <c r="R116" s="57"/>
      <c r="S116" s="57"/>
      <c r="T116" s="57"/>
      <c r="U116" s="77"/>
      <c r="V116" s="24"/>
      <c r="Y116" s="24"/>
      <c r="Z116" s="24"/>
      <c r="AA116" s="24"/>
      <c r="AB116" s="24"/>
      <c r="AC116" s="24"/>
    </row>
    <row r="117" spans="1:29" s="169" customFormat="1">
      <c r="A117" s="24"/>
      <c r="B117" s="24"/>
      <c r="C117" s="57"/>
      <c r="D117" s="57"/>
      <c r="E117" s="57"/>
      <c r="F117" s="57"/>
      <c r="G117" s="57"/>
      <c r="H117" s="57"/>
      <c r="I117" s="57"/>
      <c r="J117" s="57"/>
      <c r="K117" s="57"/>
      <c r="L117" s="57"/>
      <c r="M117" s="57"/>
      <c r="N117" s="57"/>
      <c r="O117" s="57"/>
      <c r="P117" s="57"/>
      <c r="Q117" s="57"/>
      <c r="R117" s="57"/>
      <c r="S117" s="57"/>
      <c r="T117" s="57"/>
      <c r="U117" s="77"/>
      <c r="V117" s="24"/>
      <c r="Y117" s="24"/>
      <c r="Z117" s="24"/>
      <c r="AA117" s="24"/>
      <c r="AB117" s="24"/>
      <c r="AC117" s="24"/>
    </row>
    <row r="118" spans="1:29" s="169" customFormat="1">
      <c r="A118" s="24"/>
      <c r="B118" s="24"/>
      <c r="C118" s="57"/>
      <c r="D118" s="57"/>
      <c r="E118" s="57"/>
      <c r="F118" s="57"/>
      <c r="G118" s="57"/>
      <c r="H118" s="57"/>
      <c r="I118" s="57"/>
      <c r="J118" s="57"/>
      <c r="K118" s="57"/>
      <c r="L118" s="57"/>
      <c r="M118" s="57"/>
      <c r="N118" s="57"/>
      <c r="O118" s="57"/>
      <c r="P118" s="57"/>
      <c r="Q118" s="57"/>
      <c r="R118" s="57"/>
      <c r="S118" s="57"/>
      <c r="T118" s="57"/>
      <c r="U118" s="77"/>
      <c r="V118" s="24"/>
      <c r="Y118" s="24"/>
      <c r="Z118" s="24"/>
      <c r="AA118" s="24"/>
      <c r="AB118" s="24"/>
      <c r="AC118" s="24"/>
    </row>
    <row r="119" spans="1:29" s="169" customFormat="1">
      <c r="A119" s="24"/>
      <c r="B119" s="24"/>
      <c r="C119" s="57"/>
      <c r="D119" s="57"/>
      <c r="E119" s="57"/>
      <c r="F119" s="57"/>
      <c r="G119" s="57"/>
      <c r="H119" s="57"/>
      <c r="I119" s="57"/>
      <c r="J119" s="57"/>
      <c r="K119" s="57"/>
      <c r="L119" s="57"/>
      <c r="M119" s="57"/>
      <c r="N119" s="57"/>
      <c r="O119" s="57"/>
      <c r="P119" s="57"/>
      <c r="Q119" s="57"/>
      <c r="R119" s="57"/>
      <c r="S119" s="57"/>
      <c r="T119" s="57"/>
      <c r="U119" s="77"/>
      <c r="V119" s="24"/>
      <c r="Y119" s="24"/>
      <c r="Z119" s="24"/>
      <c r="AA119" s="24"/>
      <c r="AB119" s="24"/>
      <c r="AC119" s="24"/>
    </row>
    <row r="120" spans="1:29" s="169" customFormat="1">
      <c r="A120" s="24"/>
      <c r="B120" s="24"/>
      <c r="C120" s="57"/>
      <c r="D120" s="57"/>
      <c r="E120" s="57"/>
      <c r="F120" s="57"/>
      <c r="G120" s="57"/>
      <c r="H120" s="57"/>
      <c r="I120" s="57"/>
      <c r="J120" s="57"/>
      <c r="K120" s="57"/>
      <c r="L120" s="57"/>
      <c r="M120" s="57"/>
      <c r="N120" s="57"/>
      <c r="O120" s="57"/>
      <c r="P120" s="57"/>
      <c r="Q120" s="57"/>
      <c r="R120" s="57"/>
      <c r="S120" s="57"/>
      <c r="T120" s="57"/>
      <c r="U120" s="77"/>
      <c r="V120" s="24"/>
      <c r="Y120" s="24"/>
      <c r="Z120" s="24"/>
      <c r="AA120" s="24"/>
      <c r="AB120" s="24"/>
      <c r="AC120" s="24"/>
    </row>
    <row r="121" spans="1:29" s="169" customFormat="1">
      <c r="A121" s="24"/>
      <c r="B121" s="24"/>
      <c r="C121" s="57"/>
      <c r="D121" s="57"/>
      <c r="E121" s="57"/>
      <c r="F121" s="57"/>
      <c r="G121" s="57"/>
      <c r="H121" s="57"/>
      <c r="I121" s="57"/>
      <c r="J121" s="57"/>
      <c r="K121" s="57"/>
      <c r="L121" s="57"/>
      <c r="M121" s="57"/>
      <c r="N121" s="57"/>
      <c r="O121" s="57"/>
      <c r="P121" s="57"/>
      <c r="Q121" s="57"/>
      <c r="R121" s="57"/>
      <c r="S121" s="57"/>
      <c r="T121" s="57"/>
      <c r="U121" s="77"/>
      <c r="V121" s="24"/>
      <c r="Y121" s="24"/>
      <c r="Z121" s="24"/>
      <c r="AA121" s="24"/>
      <c r="AB121" s="24"/>
      <c r="AC121" s="24"/>
    </row>
    <row r="122" spans="1:29" s="169" customFormat="1">
      <c r="A122" s="24"/>
      <c r="B122" s="24"/>
      <c r="C122" s="57"/>
      <c r="D122" s="57"/>
      <c r="E122" s="57"/>
      <c r="F122" s="57"/>
      <c r="G122" s="57"/>
      <c r="H122" s="57"/>
      <c r="I122" s="57"/>
      <c r="J122" s="57"/>
      <c r="K122" s="57"/>
      <c r="L122" s="57"/>
      <c r="M122" s="57"/>
      <c r="N122" s="57"/>
      <c r="O122" s="57"/>
      <c r="P122" s="57"/>
      <c r="Q122" s="57"/>
      <c r="R122" s="57"/>
      <c r="S122" s="57"/>
      <c r="T122" s="57"/>
      <c r="U122" s="77"/>
      <c r="V122" s="24"/>
      <c r="Y122" s="24"/>
      <c r="Z122" s="24"/>
      <c r="AA122" s="24"/>
      <c r="AB122" s="24"/>
      <c r="AC122" s="24"/>
    </row>
    <row r="123" spans="1:29" s="169" customFormat="1">
      <c r="A123" s="24"/>
      <c r="B123" s="24"/>
      <c r="C123" s="57"/>
      <c r="D123" s="57"/>
      <c r="E123" s="57"/>
      <c r="F123" s="57"/>
      <c r="G123" s="57"/>
      <c r="H123" s="57"/>
      <c r="I123" s="57"/>
      <c r="J123" s="57"/>
      <c r="K123" s="57"/>
      <c r="L123" s="57"/>
      <c r="M123" s="57"/>
      <c r="N123" s="57"/>
      <c r="O123" s="57"/>
      <c r="P123" s="57"/>
      <c r="Q123" s="57"/>
      <c r="R123" s="57"/>
      <c r="S123" s="57"/>
      <c r="T123" s="57"/>
      <c r="U123" s="77"/>
      <c r="V123" s="24"/>
      <c r="Y123" s="24"/>
      <c r="Z123" s="24"/>
      <c r="AA123" s="24"/>
      <c r="AB123" s="24"/>
      <c r="AC123" s="24"/>
    </row>
    <row r="124" spans="1:29" s="169" customFormat="1">
      <c r="A124" s="24"/>
      <c r="B124" s="24"/>
      <c r="C124" s="57"/>
      <c r="D124" s="57"/>
      <c r="E124" s="57"/>
      <c r="F124" s="57"/>
      <c r="G124" s="57"/>
      <c r="H124" s="57"/>
      <c r="I124" s="57"/>
      <c r="J124" s="57"/>
      <c r="K124" s="57"/>
      <c r="L124" s="57"/>
      <c r="M124" s="57"/>
      <c r="N124" s="57"/>
      <c r="O124" s="57"/>
      <c r="P124" s="57"/>
      <c r="Q124" s="57"/>
      <c r="R124" s="57"/>
      <c r="S124" s="57"/>
      <c r="T124" s="57"/>
      <c r="U124" s="77"/>
      <c r="V124" s="24"/>
      <c r="Y124" s="24"/>
      <c r="Z124" s="24"/>
      <c r="AA124" s="24"/>
      <c r="AB124" s="24"/>
      <c r="AC124" s="24"/>
    </row>
    <row r="125" spans="1:29" s="169" customFormat="1">
      <c r="A125" s="24"/>
      <c r="B125" s="24"/>
      <c r="C125" s="57"/>
      <c r="D125" s="57"/>
      <c r="E125" s="57"/>
      <c r="F125" s="57"/>
      <c r="G125" s="57"/>
      <c r="H125" s="57"/>
      <c r="I125" s="57"/>
      <c r="J125" s="57"/>
      <c r="K125" s="57"/>
      <c r="L125" s="57"/>
      <c r="M125" s="57"/>
      <c r="N125" s="57"/>
      <c r="O125" s="57"/>
      <c r="P125" s="57"/>
      <c r="Q125" s="57"/>
      <c r="R125" s="57"/>
      <c r="S125" s="57"/>
      <c r="T125" s="57"/>
      <c r="U125" s="77"/>
      <c r="V125" s="24"/>
      <c r="Y125" s="24"/>
      <c r="Z125" s="24"/>
      <c r="AA125" s="24"/>
      <c r="AB125" s="24"/>
      <c r="AC125" s="24"/>
    </row>
    <row r="126" spans="1:29" s="169" customFormat="1">
      <c r="A126" s="24"/>
      <c r="B126" s="24"/>
      <c r="C126" s="57"/>
      <c r="D126" s="57"/>
      <c r="E126" s="57"/>
      <c r="F126" s="57"/>
      <c r="G126" s="57"/>
      <c r="H126" s="57"/>
      <c r="I126" s="57"/>
      <c r="J126" s="57"/>
      <c r="K126" s="57"/>
      <c r="L126" s="57"/>
      <c r="M126" s="57"/>
      <c r="N126" s="57"/>
      <c r="O126" s="57"/>
      <c r="P126" s="57"/>
      <c r="Q126" s="57"/>
      <c r="R126" s="57"/>
      <c r="S126" s="57"/>
      <c r="T126" s="57"/>
      <c r="U126" s="77"/>
      <c r="V126" s="24"/>
      <c r="Y126" s="24"/>
      <c r="Z126" s="24"/>
      <c r="AA126" s="24"/>
      <c r="AB126" s="24"/>
      <c r="AC126" s="24"/>
    </row>
    <row r="127" spans="1:29" s="169" customFormat="1">
      <c r="A127" s="24"/>
      <c r="B127" s="24"/>
      <c r="C127" s="57"/>
      <c r="D127" s="57"/>
      <c r="E127" s="57"/>
      <c r="F127" s="57"/>
      <c r="G127" s="57"/>
      <c r="H127" s="57"/>
      <c r="I127" s="57"/>
      <c r="J127" s="57"/>
      <c r="K127" s="57"/>
      <c r="L127" s="57"/>
      <c r="M127" s="57"/>
      <c r="N127" s="57"/>
      <c r="O127" s="57"/>
      <c r="P127" s="57"/>
      <c r="Q127" s="57"/>
      <c r="R127" s="57"/>
      <c r="S127" s="57"/>
      <c r="T127" s="57"/>
      <c r="U127" s="77"/>
      <c r="V127" s="24"/>
      <c r="Y127" s="24"/>
      <c r="Z127" s="24"/>
      <c r="AA127" s="24"/>
      <c r="AB127" s="24"/>
      <c r="AC127" s="24"/>
    </row>
    <row r="128" spans="1:29" s="169" customFormat="1">
      <c r="A128" s="24"/>
      <c r="B128" s="24"/>
      <c r="C128" s="57"/>
      <c r="D128" s="57"/>
      <c r="E128" s="57"/>
      <c r="F128" s="57"/>
      <c r="G128" s="57"/>
      <c r="H128" s="57"/>
      <c r="I128" s="57"/>
      <c r="J128" s="57"/>
      <c r="K128" s="57"/>
      <c r="L128" s="57"/>
      <c r="M128" s="57"/>
      <c r="N128" s="57"/>
      <c r="O128" s="57"/>
      <c r="P128" s="57"/>
      <c r="Q128" s="57"/>
      <c r="R128" s="57"/>
      <c r="S128" s="57"/>
      <c r="T128" s="57"/>
      <c r="U128" s="77"/>
      <c r="V128" s="24"/>
      <c r="Y128" s="24"/>
      <c r="Z128" s="24"/>
      <c r="AA128" s="24"/>
      <c r="AB128" s="24"/>
      <c r="AC128" s="24"/>
    </row>
    <row r="129" spans="1:29" s="169" customFormat="1">
      <c r="A129" s="24"/>
      <c r="B129" s="24"/>
      <c r="C129" s="57"/>
      <c r="D129" s="57"/>
      <c r="E129" s="57"/>
      <c r="F129" s="57"/>
      <c r="G129" s="57"/>
      <c r="H129" s="57"/>
      <c r="I129" s="57"/>
      <c r="J129" s="57"/>
      <c r="K129" s="57"/>
      <c r="L129" s="57"/>
      <c r="M129" s="57"/>
      <c r="N129" s="57"/>
      <c r="O129" s="57"/>
      <c r="P129" s="57"/>
      <c r="Q129" s="57"/>
      <c r="R129" s="57"/>
      <c r="S129" s="57"/>
      <c r="T129" s="57"/>
      <c r="U129" s="77"/>
      <c r="V129" s="24"/>
      <c r="Y129" s="24"/>
      <c r="Z129" s="24"/>
      <c r="AA129" s="24"/>
      <c r="AB129" s="24"/>
      <c r="AC129" s="24"/>
    </row>
    <row r="130" spans="1:29" s="169" customFormat="1">
      <c r="A130" s="24"/>
      <c r="B130" s="24"/>
      <c r="C130" s="57"/>
      <c r="D130" s="57"/>
      <c r="E130" s="57"/>
      <c r="F130" s="57"/>
      <c r="G130" s="57"/>
      <c r="H130" s="57"/>
      <c r="I130" s="57"/>
      <c r="J130" s="57"/>
      <c r="K130" s="57"/>
      <c r="L130" s="57"/>
      <c r="M130" s="57"/>
      <c r="N130" s="57"/>
      <c r="O130" s="57"/>
      <c r="P130" s="57"/>
      <c r="Q130" s="57"/>
      <c r="R130" s="57"/>
      <c r="S130" s="57"/>
      <c r="T130" s="57"/>
      <c r="U130" s="77"/>
      <c r="V130" s="24"/>
      <c r="Y130" s="24"/>
      <c r="Z130" s="24"/>
      <c r="AA130" s="24"/>
      <c r="AB130" s="24"/>
      <c r="AC130" s="24"/>
    </row>
    <row r="131" spans="1:29" s="169" customFormat="1">
      <c r="A131" s="24"/>
      <c r="B131" s="24"/>
      <c r="C131" s="57"/>
      <c r="D131" s="57"/>
      <c r="E131" s="57"/>
      <c r="F131" s="57"/>
      <c r="G131" s="57"/>
      <c r="H131" s="57"/>
      <c r="I131" s="57"/>
      <c r="J131" s="57"/>
      <c r="K131" s="57"/>
      <c r="L131" s="57"/>
      <c r="M131" s="57"/>
      <c r="N131" s="57"/>
      <c r="O131" s="57"/>
      <c r="P131" s="57"/>
      <c r="Q131" s="57"/>
      <c r="R131" s="57"/>
      <c r="S131" s="57"/>
      <c r="T131" s="57"/>
      <c r="U131" s="77"/>
      <c r="V131" s="24"/>
      <c r="Y131" s="24"/>
      <c r="Z131" s="24"/>
      <c r="AA131" s="24"/>
      <c r="AB131" s="24"/>
      <c r="AC131" s="24"/>
    </row>
    <row r="132" spans="1:29" s="169" customFormat="1">
      <c r="A132" s="24"/>
      <c r="B132" s="24"/>
      <c r="C132" s="57"/>
      <c r="D132" s="57"/>
      <c r="E132" s="57"/>
      <c r="F132" s="57"/>
      <c r="G132" s="57"/>
      <c r="H132" s="57"/>
      <c r="I132" s="57"/>
      <c r="J132" s="57"/>
      <c r="K132" s="57"/>
      <c r="L132" s="57"/>
      <c r="M132" s="57"/>
      <c r="N132" s="57"/>
      <c r="O132" s="57"/>
      <c r="P132" s="57"/>
      <c r="Q132" s="57"/>
      <c r="R132" s="57"/>
      <c r="S132" s="57"/>
      <c r="T132" s="57"/>
      <c r="U132" s="77"/>
      <c r="V132" s="24"/>
      <c r="Y132" s="24"/>
      <c r="Z132" s="24"/>
      <c r="AA132" s="24"/>
      <c r="AB132" s="24"/>
      <c r="AC132" s="24"/>
    </row>
    <row r="133" spans="1:29" s="169" customFormat="1">
      <c r="A133" s="24"/>
      <c r="B133" s="24"/>
      <c r="C133" s="57"/>
      <c r="D133" s="57"/>
      <c r="E133" s="57"/>
      <c r="F133" s="57"/>
      <c r="G133" s="57"/>
      <c r="H133" s="57"/>
      <c r="I133" s="57"/>
      <c r="J133" s="57"/>
      <c r="K133" s="57"/>
      <c r="L133" s="57"/>
      <c r="M133" s="57"/>
      <c r="N133" s="57"/>
      <c r="O133" s="57"/>
      <c r="P133" s="57"/>
      <c r="Q133" s="57"/>
      <c r="R133" s="57"/>
      <c r="S133" s="57"/>
      <c r="T133" s="57"/>
      <c r="U133" s="77"/>
      <c r="V133" s="24"/>
      <c r="Y133" s="24"/>
      <c r="Z133" s="24"/>
      <c r="AA133" s="24"/>
      <c r="AB133" s="24"/>
      <c r="AC133" s="24"/>
    </row>
    <row r="134" spans="1:29" s="169" customFormat="1">
      <c r="A134" s="24"/>
      <c r="B134" s="24"/>
      <c r="C134" s="57"/>
      <c r="D134" s="57"/>
      <c r="E134" s="57"/>
      <c r="F134" s="57"/>
      <c r="G134" s="57"/>
      <c r="H134" s="57"/>
      <c r="I134" s="57"/>
      <c r="J134" s="57"/>
      <c r="K134" s="57"/>
      <c r="L134" s="57"/>
      <c r="M134" s="57"/>
      <c r="N134" s="57"/>
      <c r="O134" s="57"/>
      <c r="P134" s="57"/>
      <c r="Q134" s="57"/>
      <c r="R134" s="57"/>
      <c r="S134" s="57"/>
      <c r="T134" s="57"/>
      <c r="U134" s="77"/>
      <c r="V134" s="24"/>
      <c r="Y134" s="24"/>
      <c r="Z134" s="24"/>
      <c r="AA134" s="24"/>
      <c r="AB134" s="24"/>
      <c r="AC134" s="24"/>
    </row>
    <row r="135" spans="1:29" s="169" customFormat="1">
      <c r="A135" s="24"/>
      <c r="B135" s="24"/>
      <c r="C135" s="57"/>
      <c r="D135" s="57"/>
      <c r="E135" s="57"/>
      <c r="F135" s="57"/>
      <c r="G135" s="57"/>
      <c r="H135" s="57"/>
      <c r="I135" s="57"/>
      <c r="J135" s="57"/>
      <c r="K135" s="57"/>
      <c r="L135" s="57"/>
      <c r="M135" s="57"/>
      <c r="N135" s="57"/>
      <c r="O135" s="57"/>
      <c r="P135" s="57"/>
      <c r="Q135" s="57"/>
      <c r="R135" s="57"/>
      <c r="S135" s="57"/>
      <c r="T135" s="57"/>
      <c r="U135" s="77"/>
      <c r="V135" s="24"/>
      <c r="Y135" s="24"/>
      <c r="Z135" s="24"/>
      <c r="AA135" s="24"/>
      <c r="AB135" s="24"/>
      <c r="AC135" s="24"/>
    </row>
    <row r="136" spans="1:29" s="169" customFormat="1">
      <c r="A136" s="24"/>
      <c r="B136" s="24"/>
      <c r="C136" s="57"/>
      <c r="D136" s="57"/>
      <c r="E136" s="57"/>
      <c r="F136" s="57"/>
      <c r="G136" s="57"/>
      <c r="H136" s="57"/>
      <c r="I136" s="57"/>
      <c r="J136" s="57"/>
      <c r="K136" s="57"/>
      <c r="L136" s="57"/>
      <c r="M136" s="57"/>
      <c r="N136" s="57"/>
      <c r="O136" s="57"/>
      <c r="P136" s="57"/>
      <c r="Q136" s="57"/>
      <c r="R136" s="57"/>
      <c r="S136" s="57"/>
      <c r="T136" s="57"/>
      <c r="U136" s="77"/>
      <c r="V136" s="24"/>
      <c r="Y136" s="24"/>
      <c r="Z136" s="24"/>
      <c r="AA136" s="24"/>
      <c r="AB136" s="24"/>
      <c r="AC136" s="24"/>
    </row>
    <row r="137" spans="1:29" s="169" customFormat="1">
      <c r="A137" s="24"/>
      <c r="B137" s="24"/>
      <c r="C137" s="57"/>
      <c r="D137" s="57"/>
      <c r="E137" s="57"/>
      <c r="F137" s="57"/>
      <c r="G137" s="57"/>
      <c r="H137" s="57"/>
      <c r="I137" s="57"/>
      <c r="J137" s="57"/>
      <c r="K137" s="57"/>
      <c r="L137" s="57"/>
      <c r="M137" s="57"/>
      <c r="N137" s="57"/>
      <c r="O137" s="57"/>
      <c r="P137" s="57"/>
      <c r="Q137" s="57"/>
      <c r="R137" s="57"/>
      <c r="S137" s="57"/>
      <c r="T137" s="57"/>
      <c r="U137" s="77"/>
      <c r="V137" s="24"/>
      <c r="Y137" s="24"/>
      <c r="Z137" s="24"/>
      <c r="AA137" s="24"/>
      <c r="AB137" s="24"/>
      <c r="AC137" s="24"/>
    </row>
    <row r="138" spans="1:29" s="169" customFormat="1">
      <c r="A138" s="24"/>
      <c r="B138" s="24"/>
      <c r="C138" s="57"/>
      <c r="D138" s="57"/>
      <c r="E138" s="57"/>
      <c r="F138" s="57"/>
      <c r="G138" s="57"/>
      <c r="H138" s="57"/>
      <c r="I138" s="57"/>
      <c r="J138" s="57"/>
      <c r="K138" s="57"/>
      <c r="L138" s="57"/>
      <c r="M138" s="57"/>
      <c r="N138" s="57"/>
      <c r="O138" s="57"/>
      <c r="P138" s="57"/>
      <c r="Q138" s="57"/>
      <c r="R138" s="57"/>
      <c r="S138" s="57"/>
      <c r="T138" s="57"/>
      <c r="U138" s="77"/>
      <c r="V138" s="24"/>
      <c r="Y138" s="24"/>
      <c r="Z138" s="24"/>
      <c r="AA138" s="24"/>
      <c r="AB138" s="24"/>
      <c r="AC138" s="24"/>
    </row>
    <row r="139" spans="1:29" s="169" customFormat="1">
      <c r="A139" s="24"/>
      <c r="B139" s="24"/>
      <c r="C139" s="57"/>
      <c r="D139" s="57"/>
      <c r="E139" s="57"/>
      <c r="F139" s="57"/>
      <c r="G139" s="57"/>
      <c r="H139" s="57"/>
      <c r="I139" s="57"/>
      <c r="J139" s="57"/>
      <c r="K139" s="57"/>
      <c r="L139" s="57"/>
      <c r="M139" s="57"/>
      <c r="N139" s="57"/>
      <c r="O139" s="57"/>
      <c r="P139" s="57"/>
      <c r="Q139" s="57"/>
      <c r="R139" s="57"/>
      <c r="S139" s="57"/>
      <c r="T139" s="57"/>
      <c r="U139" s="77"/>
      <c r="V139" s="24"/>
      <c r="Y139" s="24"/>
      <c r="Z139" s="24"/>
      <c r="AA139" s="24"/>
      <c r="AB139" s="24"/>
      <c r="AC139" s="24"/>
    </row>
    <row r="140" spans="1:29" s="169" customFormat="1">
      <c r="A140" s="24"/>
      <c r="B140" s="24"/>
      <c r="C140" s="57"/>
      <c r="D140" s="57"/>
      <c r="E140" s="57"/>
      <c r="F140" s="57"/>
      <c r="G140" s="57"/>
      <c r="H140" s="57"/>
      <c r="I140" s="57"/>
      <c r="J140" s="57"/>
      <c r="K140" s="57"/>
      <c r="L140" s="57"/>
      <c r="M140" s="57"/>
      <c r="N140" s="57"/>
      <c r="O140" s="57"/>
      <c r="P140" s="57"/>
      <c r="Q140" s="57"/>
      <c r="R140" s="57"/>
      <c r="S140" s="57"/>
      <c r="T140" s="57"/>
      <c r="U140" s="77"/>
      <c r="V140" s="24"/>
      <c r="Y140" s="24"/>
      <c r="Z140" s="24"/>
      <c r="AA140" s="24"/>
      <c r="AB140" s="24"/>
      <c r="AC140" s="24"/>
    </row>
    <row r="141" spans="1:29" s="169" customFormat="1">
      <c r="A141" s="24"/>
      <c r="B141" s="24"/>
      <c r="C141" s="57"/>
      <c r="D141" s="57"/>
      <c r="E141" s="57"/>
      <c r="F141" s="57"/>
      <c r="G141" s="57"/>
      <c r="H141" s="57"/>
      <c r="I141" s="57"/>
      <c r="J141" s="57"/>
      <c r="K141" s="57"/>
      <c r="L141" s="57"/>
      <c r="M141" s="57"/>
      <c r="N141" s="57"/>
      <c r="O141" s="57"/>
      <c r="P141" s="57"/>
      <c r="Q141" s="57"/>
      <c r="R141" s="57"/>
      <c r="S141" s="57"/>
      <c r="T141" s="57"/>
      <c r="U141" s="77"/>
      <c r="V141" s="24"/>
      <c r="Y141" s="24"/>
      <c r="Z141" s="24"/>
      <c r="AA141" s="24"/>
      <c r="AB141" s="24"/>
      <c r="AC141" s="24"/>
    </row>
    <row r="142" spans="1:29" s="169" customFormat="1">
      <c r="A142" s="24"/>
      <c r="B142" s="24"/>
      <c r="C142" s="57"/>
      <c r="D142" s="57"/>
      <c r="E142" s="57"/>
      <c r="F142" s="57"/>
      <c r="G142" s="57"/>
      <c r="H142" s="57"/>
      <c r="I142" s="57"/>
      <c r="J142" s="57"/>
      <c r="K142" s="57"/>
      <c r="L142" s="57"/>
      <c r="M142" s="57"/>
      <c r="N142" s="57"/>
      <c r="O142" s="57"/>
      <c r="P142" s="57"/>
      <c r="Q142" s="57"/>
      <c r="R142" s="57"/>
      <c r="S142" s="57"/>
      <c r="T142" s="57"/>
      <c r="U142" s="77"/>
      <c r="V142" s="24"/>
      <c r="Y142" s="24"/>
      <c r="Z142" s="24"/>
      <c r="AA142" s="24"/>
      <c r="AB142" s="24"/>
      <c r="AC142" s="24"/>
    </row>
    <row r="143" spans="1:29" s="169" customFormat="1">
      <c r="A143" s="24"/>
      <c r="B143" s="24"/>
      <c r="C143" s="57"/>
      <c r="D143" s="57"/>
      <c r="E143" s="57"/>
      <c r="F143" s="57"/>
      <c r="G143" s="57"/>
      <c r="H143" s="57"/>
      <c r="I143" s="57"/>
      <c r="J143" s="57"/>
      <c r="K143" s="57"/>
      <c r="L143" s="57"/>
      <c r="M143" s="57"/>
      <c r="N143" s="57"/>
      <c r="O143" s="57"/>
      <c r="P143" s="57"/>
      <c r="Q143" s="57"/>
      <c r="R143" s="57"/>
      <c r="S143" s="57"/>
      <c r="T143" s="57"/>
      <c r="U143" s="77"/>
      <c r="V143" s="24"/>
      <c r="Y143" s="24"/>
      <c r="Z143" s="24"/>
      <c r="AA143" s="24"/>
      <c r="AB143" s="24"/>
      <c r="AC143" s="24"/>
    </row>
    <row r="144" spans="1:29" s="169" customFormat="1">
      <c r="A144" s="24"/>
      <c r="B144" s="24"/>
      <c r="C144" s="57"/>
      <c r="D144" s="57"/>
      <c r="E144" s="57"/>
      <c r="F144" s="57"/>
      <c r="G144" s="57"/>
      <c r="H144" s="57"/>
      <c r="I144" s="57"/>
      <c r="J144" s="57"/>
      <c r="K144" s="57"/>
      <c r="L144" s="57"/>
      <c r="M144" s="57"/>
      <c r="N144" s="57"/>
      <c r="O144" s="57"/>
      <c r="P144" s="57"/>
      <c r="Q144" s="57"/>
      <c r="R144" s="57"/>
      <c r="S144" s="57"/>
      <c r="T144" s="57"/>
      <c r="U144" s="77"/>
      <c r="V144" s="24"/>
      <c r="Y144" s="24"/>
      <c r="Z144" s="24"/>
      <c r="AA144" s="24"/>
      <c r="AB144" s="24"/>
      <c r="AC144" s="24"/>
    </row>
    <row r="145" spans="1:29" s="169" customFormat="1">
      <c r="A145" s="24"/>
      <c r="B145" s="24"/>
      <c r="C145" s="57"/>
      <c r="D145" s="57"/>
      <c r="E145" s="57"/>
      <c r="F145" s="57"/>
      <c r="G145" s="57"/>
      <c r="H145" s="57"/>
      <c r="I145" s="57"/>
      <c r="J145" s="57"/>
      <c r="K145" s="57"/>
      <c r="L145" s="57"/>
      <c r="M145" s="57"/>
      <c r="N145" s="57"/>
      <c r="O145" s="57"/>
      <c r="P145" s="57"/>
      <c r="Q145" s="57"/>
      <c r="R145" s="57"/>
      <c r="S145" s="57"/>
      <c r="T145" s="57"/>
      <c r="U145" s="77"/>
      <c r="V145" s="24"/>
      <c r="Y145" s="24"/>
      <c r="Z145" s="24"/>
      <c r="AA145" s="24"/>
      <c r="AB145" s="24"/>
      <c r="AC145" s="24"/>
    </row>
    <row r="146" spans="1:29" s="169" customFormat="1">
      <c r="A146" s="24"/>
      <c r="B146" s="24"/>
      <c r="C146" s="57"/>
      <c r="D146" s="57"/>
      <c r="E146" s="57"/>
      <c r="F146" s="57"/>
      <c r="G146" s="57"/>
      <c r="H146" s="57"/>
      <c r="I146" s="57"/>
      <c r="J146" s="57"/>
      <c r="K146" s="57"/>
      <c r="L146" s="57"/>
      <c r="M146" s="57"/>
      <c r="N146" s="57"/>
      <c r="O146" s="57"/>
      <c r="P146" s="57"/>
      <c r="Q146" s="57"/>
      <c r="R146" s="57"/>
      <c r="S146" s="57"/>
      <c r="T146" s="57"/>
      <c r="U146" s="77"/>
      <c r="V146" s="24"/>
      <c r="Y146" s="24"/>
      <c r="Z146" s="24"/>
      <c r="AA146" s="24"/>
      <c r="AB146" s="24"/>
      <c r="AC146" s="24"/>
    </row>
    <row r="147" spans="1:29" s="169" customFormat="1">
      <c r="A147" s="24"/>
      <c r="B147" s="24"/>
      <c r="C147" s="57"/>
      <c r="D147" s="57"/>
      <c r="E147" s="57"/>
      <c r="F147" s="57"/>
      <c r="G147" s="57"/>
      <c r="H147" s="57"/>
      <c r="I147" s="57"/>
      <c r="J147" s="57"/>
      <c r="K147" s="57"/>
      <c r="L147" s="57"/>
      <c r="M147" s="57"/>
      <c r="N147" s="57"/>
      <c r="O147" s="57"/>
      <c r="P147" s="57"/>
      <c r="Q147" s="57"/>
      <c r="R147" s="57"/>
      <c r="S147" s="57"/>
      <c r="T147" s="57"/>
      <c r="U147" s="77"/>
      <c r="V147" s="24"/>
      <c r="Y147" s="24"/>
      <c r="Z147" s="24"/>
      <c r="AA147" s="24"/>
      <c r="AB147" s="24"/>
      <c r="AC147" s="24"/>
    </row>
    <row r="148" spans="1:29" s="169" customFormat="1">
      <c r="A148" s="24"/>
      <c r="B148" s="24"/>
      <c r="C148" s="57"/>
      <c r="D148" s="57"/>
      <c r="E148" s="57"/>
      <c r="F148" s="57"/>
      <c r="G148" s="57"/>
      <c r="H148" s="57"/>
      <c r="I148" s="57"/>
      <c r="J148" s="57"/>
      <c r="K148" s="57"/>
      <c r="L148" s="57"/>
      <c r="M148" s="57"/>
      <c r="N148" s="57"/>
      <c r="O148" s="57"/>
      <c r="P148" s="57"/>
      <c r="Q148" s="57"/>
      <c r="R148" s="57"/>
      <c r="S148" s="57"/>
      <c r="T148" s="57"/>
      <c r="U148" s="77"/>
      <c r="V148" s="24"/>
      <c r="Y148" s="24"/>
      <c r="Z148" s="24"/>
      <c r="AA148" s="24"/>
      <c r="AB148" s="24"/>
      <c r="AC148" s="24"/>
    </row>
    <row r="149" spans="1:29" s="169" customFormat="1">
      <c r="A149" s="24"/>
      <c r="B149" s="24"/>
      <c r="C149" s="57"/>
      <c r="D149" s="57"/>
      <c r="E149" s="57"/>
      <c r="F149" s="57"/>
      <c r="G149" s="57"/>
      <c r="H149" s="57"/>
      <c r="I149" s="57"/>
      <c r="J149" s="57"/>
      <c r="K149" s="57"/>
      <c r="L149" s="57"/>
      <c r="M149" s="57"/>
      <c r="N149" s="57"/>
      <c r="O149" s="57"/>
      <c r="P149" s="57"/>
      <c r="Q149" s="57"/>
      <c r="R149" s="57"/>
      <c r="S149" s="57"/>
      <c r="T149" s="57"/>
      <c r="U149" s="77"/>
      <c r="V149" s="24"/>
      <c r="Y149" s="24"/>
      <c r="Z149" s="24"/>
      <c r="AA149" s="24"/>
      <c r="AB149" s="24"/>
      <c r="AC149" s="24"/>
    </row>
    <row r="150" spans="1:29" s="169" customFormat="1">
      <c r="A150" s="24"/>
      <c r="B150" s="24"/>
      <c r="C150" s="57"/>
      <c r="D150" s="57"/>
      <c r="E150" s="57"/>
      <c r="F150" s="57"/>
      <c r="G150" s="57"/>
      <c r="H150" s="57"/>
      <c r="I150" s="57"/>
      <c r="J150" s="57"/>
      <c r="K150" s="57"/>
      <c r="L150" s="57"/>
      <c r="M150" s="57"/>
      <c r="N150" s="57"/>
      <c r="O150" s="57"/>
      <c r="P150" s="57"/>
      <c r="Q150" s="57"/>
      <c r="R150" s="57"/>
      <c r="S150" s="57"/>
      <c r="T150" s="57"/>
      <c r="U150" s="77"/>
      <c r="V150" s="24"/>
      <c r="Y150" s="24"/>
      <c r="Z150" s="24"/>
      <c r="AA150" s="24"/>
      <c r="AB150" s="24"/>
      <c r="AC150" s="24"/>
    </row>
    <row r="151" spans="1:29" s="169" customFormat="1">
      <c r="A151" s="24"/>
      <c r="B151" s="24"/>
      <c r="C151" s="57"/>
      <c r="D151" s="57"/>
      <c r="E151" s="57"/>
      <c r="F151" s="57"/>
      <c r="G151" s="57"/>
      <c r="H151" s="57"/>
      <c r="I151" s="57"/>
      <c r="J151" s="57"/>
      <c r="K151" s="57"/>
      <c r="L151" s="57"/>
      <c r="M151" s="57"/>
      <c r="N151" s="57"/>
      <c r="O151" s="57"/>
      <c r="P151" s="57"/>
      <c r="Q151" s="57"/>
      <c r="R151" s="57"/>
      <c r="S151" s="57"/>
      <c r="T151" s="57"/>
      <c r="U151" s="77"/>
      <c r="V151" s="24"/>
      <c r="Y151" s="24"/>
      <c r="Z151" s="24"/>
      <c r="AA151" s="24"/>
      <c r="AB151" s="24"/>
      <c r="AC151" s="24"/>
    </row>
    <row r="152" spans="1:29" s="169" customFormat="1">
      <c r="A152" s="24"/>
      <c r="B152" s="24"/>
      <c r="C152" s="57"/>
      <c r="D152" s="57"/>
      <c r="E152" s="57"/>
      <c r="F152" s="57"/>
      <c r="G152" s="57"/>
      <c r="H152" s="57"/>
      <c r="I152" s="57"/>
      <c r="J152" s="57"/>
      <c r="K152" s="57"/>
      <c r="L152" s="57"/>
      <c r="M152" s="57"/>
      <c r="N152" s="57"/>
      <c r="O152" s="57"/>
      <c r="P152" s="57"/>
      <c r="Q152" s="57"/>
      <c r="R152" s="57"/>
      <c r="S152" s="57"/>
      <c r="T152" s="57"/>
      <c r="U152" s="77"/>
      <c r="V152" s="24"/>
      <c r="Y152" s="24"/>
      <c r="Z152" s="24"/>
      <c r="AA152" s="24"/>
      <c r="AB152" s="24"/>
      <c r="AC152" s="24"/>
    </row>
    <row r="153" spans="1:29" s="169" customFormat="1">
      <c r="A153" s="24"/>
      <c r="B153" s="24"/>
      <c r="C153" s="57"/>
      <c r="D153" s="57"/>
      <c r="E153" s="57"/>
      <c r="F153" s="57"/>
      <c r="G153" s="57"/>
      <c r="H153" s="57"/>
      <c r="I153" s="57"/>
      <c r="J153" s="57"/>
      <c r="K153" s="57"/>
      <c r="L153" s="57"/>
      <c r="M153" s="57"/>
      <c r="N153" s="57"/>
      <c r="O153" s="57"/>
      <c r="P153" s="57"/>
      <c r="Q153" s="57"/>
      <c r="R153" s="57"/>
      <c r="S153" s="57"/>
      <c r="T153" s="57"/>
      <c r="U153" s="77"/>
      <c r="V153" s="24"/>
      <c r="Y153" s="24"/>
      <c r="Z153" s="24"/>
      <c r="AA153" s="24"/>
      <c r="AB153" s="24"/>
      <c r="AC153" s="24"/>
    </row>
    <row r="154" spans="1:29" s="169" customFormat="1">
      <c r="A154" s="24"/>
      <c r="B154" s="24"/>
      <c r="C154" s="57"/>
      <c r="D154" s="57"/>
      <c r="E154" s="57"/>
      <c r="F154" s="57"/>
      <c r="G154" s="57"/>
      <c r="H154" s="57"/>
      <c r="I154" s="57"/>
      <c r="J154" s="57"/>
      <c r="K154" s="57"/>
      <c r="L154" s="57"/>
      <c r="M154" s="57"/>
      <c r="N154" s="57"/>
      <c r="O154" s="57"/>
      <c r="P154" s="57"/>
      <c r="Q154" s="57"/>
      <c r="R154" s="57"/>
      <c r="S154" s="57"/>
      <c r="T154" s="57"/>
      <c r="U154" s="77"/>
      <c r="V154" s="24"/>
      <c r="Y154" s="24"/>
      <c r="Z154" s="24"/>
      <c r="AA154" s="24"/>
      <c r="AB154" s="24"/>
      <c r="AC154" s="24"/>
    </row>
    <row r="155" spans="1:29" s="169" customFormat="1">
      <c r="A155" s="24"/>
      <c r="B155" s="24"/>
      <c r="C155" s="57"/>
      <c r="D155" s="57"/>
      <c r="E155" s="57"/>
      <c r="F155" s="57"/>
      <c r="G155" s="57"/>
      <c r="H155" s="57"/>
      <c r="I155" s="57"/>
      <c r="J155" s="57"/>
      <c r="K155" s="57"/>
      <c r="L155" s="57"/>
      <c r="M155" s="57"/>
      <c r="N155" s="57"/>
      <c r="O155" s="57"/>
      <c r="P155" s="57"/>
      <c r="Q155" s="57"/>
      <c r="R155" s="57"/>
      <c r="S155" s="57"/>
      <c r="T155" s="57"/>
      <c r="U155" s="77"/>
      <c r="V155" s="24"/>
      <c r="Y155" s="24"/>
      <c r="Z155" s="24"/>
      <c r="AA155" s="24"/>
      <c r="AB155" s="24"/>
      <c r="AC155" s="24"/>
    </row>
    <row r="156" spans="1:29" s="169" customFormat="1">
      <c r="A156" s="24"/>
      <c r="B156" s="24"/>
      <c r="C156" s="57"/>
      <c r="D156" s="57"/>
      <c r="E156" s="57"/>
      <c r="F156" s="57"/>
      <c r="G156" s="57"/>
      <c r="H156" s="57"/>
      <c r="I156" s="57"/>
      <c r="J156" s="57"/>
      <c r="K156" s="57"/>
      <c r="L156" s="57"/>
      <c r="M156" s="57"/>
      <c r="N156" s="57"/>
      <c r="O156" s="57"/>
      <c r="P156" s="57"/>
      <c r="Q156" s="57"/>
      <c r="R156" s="57"/>
      <c r="S156" s="57"/>
      <c r="T156" s="57"/>
      <c r="U156" s="77"/>
      <c r="V156" s="24"/>
      <c r="Y156" s="24"/>
      <c r="Z156" s="24"/>
      <c r="AA156" s="24"/>
      <c r="AB156" s="24"/>
      <c r="AC156" s="24"/>
    </row>
    <row r="157" spans="1:29" s="169" customFormat="1">
      <c r="A157" s="24"/>
      <c r="B157" s="24"/>
      <c r="C157" s="57"/>
      <c r="D157" s="57"/>
      <c r="E157" s="57"/>
      <c r="F157" s="57"/>
      <c r="G157" s="57"/>
      <c r="H157" s="57"/>
      <c r="I157" s="57"/>
      <c r="J157" s="57"/>
      <c r="K157" s="57"/>
      <c r="L157" s="57"/>
      <c r="M157" s="57"/>
      <c r="N157" s="57"/>
      <c r="O157" s="57"/>
      <c r="P157" s="57"/>
      <c r="Q157" s="57"/>
      <c r="R157" s="57"/>
      <c r="S157" s="57"/>
      <c r="T157" s="57"/>
      <c r="U157" s="77"/>
      <c r="V157" s="24"/>
      <c r="Y157" s="24"/>
      <c r="Z157" s="24"/>
      <c r="AA157" s="24"/>
      <c r="AB157" s="24"/>
      <c r="AC157" s="24"/>
    </row>
    <row r="158" spans="1:29" s="169" customFormat="1">
      <c r="A158" s="24"/>
      <c r="B158" s="24"/>
      <c r="C158" s="57"/>
      <c r="D158" s="57"/>
      <c r="E158" s="57"/>
      <c r="F158" s="57"/>
      <c r="G158" s="57"/>
      <c r="H158" s="57"/>
      <c r="I158" s="57"/>
      <c r="J158" s="57"/>
      <c r="K158" s="57"/>
      <c r="L158" s="57"/>
      <c r="M158" s="57"/>
      <c r="N158" s="57"/>
      <c r="O158" s="57"/>
      <c r="P158" s="57"/>
      <c r="Q158" s="57"/>
      <c r="R158" s="57"/>
      <c r="S158" s="57"/>
      <c r="T158" s="57"/>
      <c r="U158" s="77"/>
      <c r="V158" s="24"/>
      <c r="Y158" s="24"/>
      <c r="Z158" s="24"/>
      <c r="AA158" s="24"/>
      <c r="AB158" s="24"/>
      <c r="AC158" s="24"/>
    </row>
    <row r="159" spans="1:29" s="169" customFormat="1">
      <c r="A159" s="24"/>
      <c r="B159" s="24"/>
      <c r="C159" s="57"/>
      <c r="D159" s="57"/>
      <c r="E159" s="57"/>
      <c r="F159" s="57"/>
      <c r="G159" s="57"/>
      <c r="H159" s="57"/>
      <c r="I159" s="57"/>
      <c r="J159" s="57"/>
      <c r="K159" s="57"/>
      <c r="L159" s="57"/>
      <c r="M159" s="57"/>
      <c r="N159" s="57"/>
      <c r="O159" s="57"/>
      <c r="P159" s="57"/>
      <c r="Q159" s="57"/>
      <c r="R159" s="57"/>
      <c r="S159" s="57"/>
      <c r="T159" s="57"/>
      <c r="U159" s="77"/>
      <c r="V159" s="24"/>
      <c r="Y159" s="24"/>
      <c r="Z159" s="24"/>
      <c r="AA159" s="24"/>
      <c r="AB159" s="24"/>
      <c r="AC159" s="24"/>
    </row>
    <row r="160" spans="1:29" s="169" customFormat="1">
      <c r="A160" s="24"/>
      <c r="B160" s="24"/>
      <c r="C160" s="57"/>
      <c r="D160" s="57"/>
      <c r="E160" s="57"/>
      <c r="F160" s="57"/>
      <c r="G160" s="57"/>
      <c r="H160" s="57"/>
      <c r="I160" s="57"/>
      <c r="J160" s="57"/>
      <c r="K160" s="57"/>
      <c r="L160" s="57"/>
      <c r="M160" s="57"/>
      <c r="N160" s="57"/>
      <c r="O160" s="57"/>
      <c r="P160" s="57"/>
      <c r="Q160" s="57"/>
      <c r="R160" s="57"/>
      <c r="S160" s="57"/>
      <c r="T160" s="57"/>
      <c r="U160" s="77"/>
      <c r="V160" s="24"/>
      <c r="Y160" s="24"/>
      <c r="Z160" s="24"/>
      <c r="AA160" s="24"/>
      <c r="AB160" s="24"/>
      <c r="AC160" s="24"/>
    </row>
    <row r="161" spans="1:29" s="169" customFormat="1">
      <c r="A161" s="24"/>
      <c r="B161" s="24"/>
      <c r="C161" s="57"/>
      <c r="D161" s="57"/>
      <c r="E161" s="57"/>
      <c r="F161" s="57"/>
      <c r="G161" s="57"/>
      <c r="H161" s="57"/>
      <c r="I161" s="57"/>
      <c r="J161" s="57"/>
      <c r="K161" s="57"/>
      <c r="L161" s="57"/>
      <c r="M161" s="57"/>
      <c r="N161" s="57"/>
      <c r="O161" s="57"/>
      <c r="P161" s="57"/>
      <c r="Q161" s="57"/>
      <c r="R161" s="57"/>
      <c r="S161" s="57"/>
      <c r="T161" s="57"/>
      <c r="U161" s="77"/>
      <c r="V161" s="24"/>
      <c r="Y161" s="24"/>
      <c r="Z161" s="24"/>
      <c r="AA161" s="24"/>
      <c r="AB161" s="24"/>
      <c r="AC161" s="24"/>
    </row>
    <row r="162" spans="1:29" s="169" customFormat="1">
      <c r="A162" s="24"/>
      <c r="B162" s="24"/>
      <c r="C162" s="57"/>
      <c r="D162" s="57"/>
      <c r="E162" s="57"/>
      <c r="F162" s="57"/>
      <c r="G162" s="57"/>
      <c r="H162" s="57"/>
      <c r="I162" s="57"/>
      <c r="J162" s="57"/>
      <c r="K162" s="57"/>
      <c r="L162" s="57"/>
      <c r="M162" s="57"/>
      <c r="N162" s="57"/>
      <c r="O162" s="57"/>
      <c r="P162" s="57"/>
      <c r="Q162" s="57"/>
      <c r="R162" s="57"/>
      <c r="S162" s="57"/>
      <c r="T162" s="57"/>
      <c r="U162" s="77"/>
      <c r="V162" s="24"/>
      <c r="Y162" s="24"/>
      <c r="Z162" s="24"/>
      <c r="AA162" s="24"/>
      <c r="AB162" s="24"/>
      <c r="AC162" s="24"/>
    </row>
    <row r="163" spans="1:29" s="169" customFormat="1">
      <c r="A163" s="24"/>
      <c r="B163" s="24"/>
      <c r="C163" s="57"/>
      <c r="D163" s="57"/>
      <c r="E163" s="57"/>
      <c r="F163" s="57"/>
      <c r="G163" s="57"/>
      <c r="H163" s="57"/>
      <c r="I163" s="57"/>
      <c r="J163" s="57"/>
      <c r="K163" s="57"/>
      <c r="L163" s="57"/>
      <c r="M163" s="57"/>
      <c r="N163" s="57"/>
      <c r="O163" s="57"/>
      <c r="P163" s="57"/>
      <c r="Q163" s="57"/>
      <c r="R163" s="57"/>
      <c r="S163" s="57"/>
      <c r="T163" s="57"/>
      <c r="U163" s="77"/>
      <c r="V163" s="24"/>
      <c r="Y163" s="24"/>
      <c r="Z163" s="24"/>
      <c r="AA163" s="24"/>
      <c r="AB163" s="24"/>
      <c r="AC163" s="24"/>
    </row>
    <row r="164" spans="1:29" s="169" customFormat="1">
      <c r="A164" s="24"/>
      <c r="B164" s="24"/>
      <c r="C164" s="57"/>
      <c r="D164" s="57"/>
      <c r="E164" s="57"/>
      <c r="F164" s="57"/>
      <c r="G164" s="57"/>
      <c r="H164" s="57"/>
      <c r="I164" s="57"/>
      <c r="J164" s="57"/>
      <c r="K164" s="57"/>
      <c r="L164" s="57"/>
      <c r="M164" s="57"/>
      <c r="N164" s="57"/>
      <c r="O164" s="57"/>
      <c r="P164" s="57"/>
      <c r="Q164" s="57"/>
      <c r="R164" s="57"/>
      <c r="S164" s="57"/>
      <c r="T164" s="57"/>
      <c r="U164" s="77"/>
      <c r="V164" s="24"/>
      <c r="Y164" s="24"/>
      <c r="Z164" s="24"/>
      <c r="AA164" s="24"/>
      <c r="AB164" s="24"/>
      <c r="AC164" s="24"/>
    </row>
    <row r="165" spans="1:29" s="169" customFormat="1">
      <c r="A165" s="24"/>
      <c r="B165" s="24"/>
      <c r="C165" s="57"/>
      <c r="D165" s="57"/>
      <c r="E165" s="57"/>
      <c r="F165" s="57"/>
      <c r="G165" s="57"/>
      <c r="H165" s="57"/>
      <c r="I165" s="57"/>
      <c r="J165" s="57"/>
      <c r="K165" s="57"/>
      <c r="L165" s="57"/>
      <c r="M165" s="57"/>
      <c r="N165" s="57"/>
      <c r="O165" s="57"/>
      <c r="P165" s="57"/>
      <c r="Q165" s="57"/>
      <c r="R165" s="57"/>
      <c r="S165" s="57"/>
      <c r="T165" s="57"/>
      <c r="U165" s="77"/>
      <c r="V165" s="24"/>
      <c r="Y165" s="24"/>
      <c r="Z165" s="24"/>
      <c r="AA165" s="24"/>
      <c r="AB165" s="24"/>
      <c r="AC165" s="24"/>
    </row>
    <row r="166" spans="1:29" s="169" customFormat="1">
      <c r="A166" s="24"/>
      <c r="B166" s="24"/>
      <c r="C166" s="57"/>
      <c r="D166" s="57"/>
      <c r="E166" s="57"/>
      <c r="F166" s="57"/>
      <c r="G166" s="57"/>
      <c r="H166" s="57"/>
      <c r="I166" s="57"/>
      <c r="J166" s="57"/>
      <c r="K166" s="57"/>
      <c r="L166" s="57"/>
      <c r="M166" s="57"/>
      <c r="N166" s="57"/>
      <c r="O166" s="57"/>
      <c r="P166" s="57"/>
      <c r="Q166" s="57"/>
      <c r="R166" s="57"/>
      <c r="S166" s="57"/>
      <c r="T166" s="57"/>
      <c r="U166" s="77"/>
      <c r="V166" s="24"/>
      <c r="Y166" s="24"/>
      <c r="Z166" s="24"/>
      <c r="AA166" s="24"/>
      <c r="AB166" s="24"/>
      <c r="AC166" s="24"/>
    </row>
    <row r="167" spans="1:29" s="169" customFormat="1">
      <c r="A167" s="24"/>
      <c r="B167" s="24"/>
      <c r="C167" s="57"/>
      <c r="D167" s="57"/>
      <c r="E167" s="57"/>
      <c r="F167" s="57"/>
      <c r="G167" s="57"/>
      <c r="H167" s="57"/>
      <c r="I167" s="57"/>
      <c r="J167" s="57"/>
      <c r="K167" s="57"/>
      <c r="L167" s="57"/>
      <c r="M167" s="57"/>
      <c r="N167" s="57"/>
      <c r="O167" s="57"/>
      <c r="P167" s="57"/>
      <c r="Q167" s="57"/>
      <c r="R167" s="57"/>
      <c r="S167" s="57"/>
      <c r="T167" s="57"/>
      <c r="U167" s="77"/>
      <c r="V167" s="24"/>
      <c r="Y167" s="24"/>
      <c r="Z167" s="24"/>
      <c r="AA167" s="24"/>
      <c r="AB167" s="24"/>
      <c r="AC167" s="24"/>
    </row>
    <row r="168" spans="1:29" s="169" customFormat="1">
      <c r="A168" s="24"/>
      <c r="B168" s="24"/>
      <c r="C168" s="57"/>
      <c r="D168" s="57"/>
      <c r="E168" s="57"/>
      <c r="F168" s="57"/>
      <c r="G168" s="57"/>
      <c r="H168" s="57"/>
      <c r="I168" s="57"/>
      <c r="J168" s="57"/>
      <c r="K168" s="57"/>
      <c r="L168" s="57"/>
      <c r="M168" s="57"/>
      <c r="N168" s="57"/>
      <c r="O168" s="57"/>
      <c r="P168" s="57"/>
      <c r="Q168" s="57"/>
      <c r="R168" s="57"/>
      <c r="S168" s="57"/>
      <c r="T168" s="57"/>
      <c r="U168" s="77"/>
      <c r="V168" s="24"/>
      <c r="Y168" s="24"/>
      <c r="Z168" s="24"/>
      <c r="AA168" s="24"/>
      <c r="AB168" s="24"/>
      <c r="AC168" s="24"/>
    </row>
    <row r="169" spans="1:29" s="169" customFormat="1">
      <c r="A169" s="24"/>
      <c r="B169" s="24"/>
      <c r="C169" s="57"/>
      <c r="D169" s="57"/>
      <c r="E169" s="57"/>
      <c r="F169" s="57"/>
      <c r="G169" s="57"/>
      <c r="H169" s="57"/>
      <c r="I169" s="57"/>
      <c r="J169" s="57"/>
      <c r="K169" s="57"/>
      <c r="L169" s="57"/>
      <c r="M169" s="57"/>
      <c r="N169" s="57"/>
      <c r="O169" s="57"/>
      <c r="P169" s="57"/>
      <c r="Q169" s="57"/>
      <c r="R169" s="57"/>
      <c r="S169" s="57"/>
      <c r="T169" s="57"/>
      <c r="U169" s="77"/>
      <c r="V169" s="24"/>
      <c r="Y169" s="24"/>
      <c r="Z169" s="24"/>
      <c r="AA169" s="24"/>
      <c r="AB169" s="24"/>
      <c r="AC169" s="24"/>
    </row>
    <row r="170" spans="1:29" s="169" customFormat="1">
      <c r="A170" s="24"/>
      <c r="B170" s="24"/>
      <c r="C170" s="57"/>
      <c r="D170" s="57"/>
      <c r="E170" s="57"/>
      <c r="F170" s="57"/>
      <c r="G170" s="57"/>
      <c r="H170" s="57"/>
      <c r="I170" s="57"/>
      <c r="J170" s="57"/>
      <c r="K170" s="57"/>
      <c r="L170" s="57"/>
      <c r="M170" s="57"/>
      <c r="N170" s="57"/>
      <c r="O170" s="57"/>
      <c r="P170" s="57"/>
      <c r="Q170" s="57"/>
      <c r="R170" s="57"/>
      <c r="S170" s="57"/>
      <c r="T170" s="57"/>
      <c r="U170" s="77"/>
      <c r="V170" s="24"/>
      <c r="Y170" s="24"/>
      <c r="Z170" s="24"/>
      <c r="AA170" s="24"/>
      <c r="AB170" s="24"/>
      <c r="AC170" s="24"/>
    </row>
    <row r="171" spans="1:29" s="169" customFormat="1">
      <c r="A171" s="24"/>
      <c r="B171" s="24"/>
      <c r="C171" s="57"/>
      <c r="D171" s="57"/>
      <c r="E171" s="57"/>
      <c r="F171" s="57"/>
      <c r="G171" s="57"/>
      <c r="H171" s="57"/>
      <c r="I171" s="57"/>
      <c r="J171" s="57"/>
      <c r="K171" s="57"/>
      <c r="L171" s="57"/>
      <c r="M171" s="57"/>
      <c r="N171" s="57"/>
      <c r="O171" s="57"/>
      <c r="P171" s="57"/>
      <c r="Q171" s="57"/>
      <c r="R171" s="57"/>
      <c r="S171" s="57"/>
      <c r="T171" s="57"/>
      <c r="U171" s="77"/>
      <c r="V171" s="24"/>
      <c r="Y171" s="24"/>
      <c r="Z171" s="24"/>
      <c r="AA171" s="24"/>
      <c r="AB171" s="24"/>
      <c r="AC171" s="24"/>
    </row>
    <row r="172" spans="1:29" s="169" customFormat="1">
      <c r="A172" s="24"/>
      <c r="B172" s="24"/>
      <c r="C172" s="57"/>
      <c r="D172" s="57"/>
      <c r="E172" s="57"/>
      <c r="F172" s="57"/>
      <c r="G172" s="57"/>
      <c r="H172" s="57"/>
      <c r="I172" s="57"/>
      <c r="J172" s="57"/>
      <c r="K172" s="57"/>
      <c r="L172" s="57"/>
      <c r="M172" s="57"/>
      <c r="N172" s="57"/>
      <c r="O172" s="57"/>
      <c r="P172" s="57"/>
      <c r="Q172" s="57"/>
      <c r="R172" s="57"/>
      <c r="S172" s="57"/>
      <c r="T172" s="57"/>
      <c r="U172" s="77"/>
      <c r="V172" s="24"/>
      <c r="Y172" s="24"/>
      <c r="Z172" s="24"/>
      <c r="AA172" s="24"/>
      <c r="AB172" s="24"/>
      <c r="AC172" s="24"/>
    </row>
    <row r="173" spans="1:29" s="169" customFormat="1">
      <c r="A173" s="24"/>
      <c r="B173" s="24"/>
      <c r="C173" s="57"/>
      <c r="D173" s="57"/>
      <c r="E173" s="57"/>
      <c r="F173" s="57"/>
      <c r="G173" s="57"/>
      <c r="H173" s="57"/>
      <c r="I173" s="57"/>
      <c r="J173" s="57"/>
      <c r="K173" s="57"/>
      <c r="L173" s="57"/>
      <c r="M173" s="57"/>
      <c r="N173" s="57"/>
      <c r="O173" s="57"/>
      <c r="P173" s="57"/>
      <c r="Q173" s="57"/>
      <c r="R173" s="57"/>
      <c r="S173" s="57"/>
      <c r="T173" s="57"/>
      <c r="U173" s="77"/>
      <c r="V173" s="24"/>
      <c r="Y173" s="24"/>
      <c r="Z173" s="24"/>
      <c r="AA173" s="24"/>
      <c r="AB173" s="24"/>
      <c r="AC173" s="24"/>
    </row>
    <row r="174" spans="1:29" s="169" customFormat="1">
      <c r="A174" s="24"/>
      <c r="B174" s="24"/>
      <c r="C174" s="57"/>
      <c r="D174" s="57"/>
      <c r="E174" s="57"/>
      <c r="F174" s="57"/>
      <c r="G174" s="57"/>
      <c r="H174" s="57"/>
      <c r="I174" s="57"/>
      <c r="J174" s="57"/>
      <c r="K174" s="57"/>
      <c r="L174" s="57"/>
      <c r="M174" s="57"/>
      <c r="N174" s="57"/>
      <c r="O174" s="57"/>
      <c r="P174" s="57"/>
      <c r="Q174" s="57"/>
      <c r="R174" s="57"/>
      <c r="S174" s="57"/>
      <c r="T174" s="57"/>
      <c r="U174" s="77"/>
      <c r="V174" s="24"/>
      <c r="Y174" s="24"/>
      <c r="Z174" s="24"/>
      <c r="AA174" s="24"/>
      <c r="AB174" s="24"/>
      <c r="AC174" s="24"/>
    </row>
    <row r="175" spans="1:29" s="169" customFormat="1">
      <c r="A175" s="24"/>
      <c r="B175" s="24"/>
      <c r="C175" s="57"/>
      <c r="D175" s="57"/>
      <c r="E175" s="57"/>
      <c r="F175" s="57"/>
      <c r="G175" s="57"/>
      <c r="H175" s="57"/>
      <c r="I175" s="57"/>
      <c r="J175" s="57"/>
      <c r="K175" s="57"/>
      <c r="L175" s="57"/>
      <c r="M175" s="57"/>
      <c r="N175" s="57"/>
      <c r="O175" s="57"/>
      <c r="P175" s="57"/>
      <c r="Q175" s="57"/>
      <c r="R175" s="57"/>
      <c r="S175" s="57"/>
      <c r="T175" s="57"/>
      <c r="U175" s="77"/>
      <c r="V175" s="24"/>
      <c r="Y175" s="24"/>
      <c r="Z175" s="24"/>
      <c r="AA175" s="24"/>
      <c r="AB175" s="24"/>
      <c r="AC175" s="24"/>
    </row>
    <row r="176" spans="1:29" s="169" customFormat="1">
      <c r="A176" s="24"/>
      <c r="B176" s="24"/>
      <c r="C176" s="57"/>
      <c r="D176" s="57"/>
      <c r="E176" s="57"/>
      <c r="F176" s="57"/>
      <c r="G176" s="57"/>
      <c r="H176" s="57"/>
      <c r="I176" s="57"/>
      <c r="J176" s="57"/>
      <c r="K176" s="57"/>
      <c r="L176" s="57"/>
      <c r="M176" s="57"/>
      <c r="N176" s="57"/>
      <c r="O176" s="57"/>
      <c r="P176" s="57"/>
      <c r="Q176" s="57"/>
      <c r="R176" s="57"/>
      <c r="S176" s="57"/>
      <c r="T176" s="57"/>
      <c r="U176" s="77"/>
      <c r="V176" s="24"/>
      <c r="Y176" s="24"/>
      <c r="Z176" s="24"/>
      <c r="AA176" s="24"/>
      <c r="AB176" s="24"/>
      <c r="AC176" s="24"/>
    </row>
    <row r="177" spans="1:29" s="169" customFormat="1">
      <c r="A177" s="24"/>
      <c r="B177" s="24"/>
      <c r="C177" s="57"/>
      <c r="D177" s="57"/>
      <c r="E177" s="57"/>
      <c r="F177" s="57"/>
      <c r="G177" s="57"/>
      <c r="H177" s="57"/>
      <c r="I177" s="57"/>
      <c r="J177" s="57"/>
      <c r="K177" s="57"/>
      <c r="L177" s="57"/>
      <c r="M177" s="57"/>
      <c r="N177" s="57"/>
      <c r="O177" s="57"/>
      <c r="P177" s="57"/>
      <c r="Q177" s="57"/>
      <c r="R177" s="57"/>
      <c r="S177" s="57"/>
      <c r="T177" s="57"/>
      <c r="U177" s="77"/>
      <c r="V177" s="24"/>
      <c r="Y177" s="24"/>
      <c r="Z177" s="24"/>
      <c r="AA177" s="24"/>
      <c r="AB177" s="24"/>
      <c r="AC177" s="24"/>
    </row>
    <row r="178" spans="1:29" s="169" customFormat="1">
      <c r="A178" s="24"/>
      <c r="B178" s="24"/>
      <c r="C178" s="57"/>
      <c r="D178" s="57"/>
      <c r="E178" s="57"/>
      <c r="F178" s="57"/>
      <c r="G178" s="57"/>
      <c r="H178" s="57"/>
      <c r="I178" s="57"/>
      <c r="J178" s="57"/>
      <c r="K178" s="57"/>
      <c r="L178" s="57"/>
      <c r="M178" s="57"/>
      <c r="N178" s="57"/>
      <c r="O178" s="57"/>
      <c r="P178" s="57"/>
      <c r="Q178" s="57"/>
      <c r="R178" s="57"/>
      <c r="S178" s="57"/>
      <c r="T178" s="57"/>
      <c r="U178" s="77"/>
      <c r="V178" s="24"/>
      <c r="Y178" s="24"/>
      <c r="Z178" s="24"/>
      <c r="AA178" s="24"/>
      <c r="AB178" s="24"/>
      <c r="AC178" s="24"/>
    </row>
    <row r="179" spans="1:29" s="169" customFormat="1">
      <c r="A179" s="24"/>
      <c r="B179" s="24"/>
      <c r="C179" s="57"/>
      <c r="D179" s="57"/>
      <c r="E179" s="57"/>
      <c r="F179" s="57"/>
      <c r="G179" s="57"/>
      <c r="H179" s="57"/>
      <c r="I179" s="57"/>
      <c r="J179" s="57"/>
      <c r="K179" s="57"/>
      <c r="L179" s="57"/>
      <c r="M179" s="57"/>
      <c r="N179" s="57"/>
      <c r="O179" s="57"/>
      <c r="P179" s="57"/>
      <c r="Q179" s="57"/>
      <c r="R179" s="57"/>
      <c r="S179" s="57"/>
      <c r="T179" s="57"/>
      <c r="U179" s="77"/>
      <c r="V179" s="24"/>
      <c r="Y179" s="24"/>
      <c r="Z179" s="24"/>
      <c r="AA179" s="24"/>
      <c r="AB179" s="24"/>
      <c r="AC179" s="24"/>
    </row>
    <row r="180" spans="1:29" s="169" customFormat="1">
      <c r="A180" s="24"/>
      <c r="B180" s="24"/>
      <c r="C180" s="57"/>
      <c r="D180" s="57"/>
      <c r="E180" s="57"/>
      <c r="F180" s="57"/>
      <c r="G180" s="57"/>
      <c r="H180" s="57"/>
      <c r="I180" s="57"/>
      <c r="J180" s="57"/>
      <c r="K180" s="57"/>
      <c r="L180" s="57"/>
      <c r="M180" s="57"/>
      <c r="N180" s="57"/>
      <c r="O180" s="57"/>
      <c r="P180" s="57"/>
      <c r="Q180" s="57"/>
      <c r="R180" s="57"/>
      <c r="S180" s="57"/>
      <c r="T180" s="57"/>
      <c r="U180" s="77"/>
      <c r="V180" s="24"/>
      <c r="Y180" s="24"/>
      <c r="Z180" s="24"/>
      <c r="AA180" s="24"/>
      <c r="AB180" s="24"/>
      <c r="AC180" s="24"/>
    </row>
    <row r="181" spans="1:29" s="169" customFormat="1">
      <c r="A181" s="24"/>
      <c r="B181" s="24"/>
      <c r="C181" s="57"/>
      <c r="D181" s="57"/>
      <c r="E181" s="57"/>
      <c r="F181" s="57"/>
      <c r="G181" s="57"/>
      <c r="H181" s="57"/>
      <c r="I181" s="57"/>
      <c r="J181" s="57"/>
      <c r="K181" s="57"/>
      <c r="L181" s="57"/>
      <c r="M181" s="57"/>
      <c r="N181" s="57"/>
      <c r="O181" s="57"/>
      <c r="P181" s="57"/>
      <c r="Q181" s="57"/>
      <c r="R181" s="57"/>
      <c r="S181" s="57"/>
      <c r="T181" s="57"/>
      <c r="U181" s="77"/>
      <c r="V181" s="24"/>
      <c r="Y181" s="24"/>
      <c r="Z181" s="24"/>
      <c r="AA181" s="24"/>
      <c r="AB181" s="24"/>
      <c r="AC181" s="24"/>
    </row>
    <row r="182" spans="1:29" s="169" customFormat="1">
      <c r="A182" s="24"/>
      <c r="B182" s="24"/>
      <c r="C182" s="57"/>
      <c r="D182" s="57"/>
      <c r="E182" s="57"/>
      <c r="F182" s="57"/>
      <c r="G182" s="57"/>
      <c r="H182" s="57"/>
      <c r="I182" s="57"/>
      <c r="J182" s="57"/>
      <c r="K182" s="57"/>
      <c r="L182" s="57"/>
      <c r="M182" s="57"/>
      <c r="N182" s="57"/>
      <c r="O182" s="57"/>
      <c r="P182" s="57"/>
      <c r="Q182" s="57"/>
      <c r="R182" s="57"/>
      <c r="S182" s="57"/>
      <c r="T182" s="57"/>
      <c r="U182" s="77"/>
      <c r="V182" s="24"/>
      <c r="Y182" s="24"/>
      <c r="Z182" s="24"/>
      <c r="AA182" s="24"/>
      <c r="AB182" s="24"/>
      <c r="AC182" s="24"/>
    </row>
    <row r="183" spans="1:29" s="169" customFormat="1">
      <c r="A183" s="24"/>
      <c r="B183" s="24"/>
      <c r="C183" s="57"/>
      <c r="D183" s="57"/>
      <c r="E183" s="57"/>
      <c r="F183" s="57"/>
      <c r="G183" s="57"/>
      <c r="H183" s="57"/>
      <c r="I183" s="57"/>
      <c r="J183" s="57"/>
      <c r="K183" s="57"/>
      <c r="L183" s="57"/>
      <c r="M183" s="57"/>
      <c r="N183" s="57"/>
      <c r="O183" s="57"/>
      <c r="P183" s="57"/>
      <c r="Q183" s="57"/>
      <c r="R183" s="57"/>
      <c r="S183" s="57"/>
      <c r="T183" s="57"/>
      <c r="U183" s="77"/>
      <c r="V183" s="24"/>
      <c r="Y183" s="24"/>
      <c r="Z183" s="24"/>
      <c r="AA183" s="24"/>
      <c r="AB183" s="24"/>
      <c r="AC183" s="24"/>
    </row>
    <row r="184" spans="1:29" s="169" customFormat="1">
      <c r="A184" s="24"/>
      <c r="B184" s="24"/>
      <c r="C184" s="57"/>
      <c r="D184" s="57"/>
      <c r="E184" s="57"/>
      <c r="F184" s="57"/>
      <c r="G184" s="57"/>
      <c r="H184" s="57"/>
      <c r="I184" s="57"/>
      <c r="J184" s="57"/>
      <c r="K184" s="57"/>
      <c r="L184" s="57"/>
      <c r="M184" s="57"/>
      <c r="N184" s="57"/>
      <c r="O184" s="57"/>
      <c r="P184" s="57"/>
      <c r="Q184" s="57"/>
      <c r="R184" s="57"/>
      <c r="S184" s="57"/>
      <c r="T184" s="57"/>
      <c r="U184" s="77"/>
      <c r="V184" s="24"/>
      <c r="Y184" s="24"/>
      <c r="Z184" s="24"/>
      <c r="AA184" s="24"/>
      <c r="AB184" s="24"/>
      <c r="AC184" s="24"/>
    </row>
    <row r="185" spans="1:29" s="169" customFormat="1">
      <c r="A185" s="24"/>
      <c r="B185" s="24"/>
      <c r="C185" s="57"/>
      <c r="D185" s="57"/>
      <c r="E185" s="57"/>
      <c r="F185" s="57"/>
      <c r="G185" s="57"/>
      <c r="H185" s="57"/>
      <c r="I185" s="57"/>
      <c r="J185" s="57"/>
      <c r="K185" s="57"/>
      <c r="L185" s="57"/>
      <c r="M185" s="57"/>
      <c r="N185" s="57"/>
      <c r="O185" s="57"/>
      <c r="P185" s="57"/>
      <c r="Q185" s="57"/>
      <c r="R185" s="57"/>
      <c r="S185" s="57"/>
      <c r="T185" s="57"/>
      <c r="U185" s="77"/>
      <c r="V185" s="24"/>
      <c r="Y185" s="24"/>
      <c r="Z185" s="24"/>
      <c r="AA185" s="24"/>
      <c r="AB185" s="24"/>
      <c r="AC185" s="24"/>
    </row>
    <row r="186" spans="1:29" s="169" customFormat="1">
      <c r="A186" s="24"/>
      <c r="B186" s="24"/>
      <c r="C186" s="57"/>
      <c r="D186" s="57"/>
      <c r="E186" s="57"/>
      <c r="F186" s="57"/>
      <c r="G186" s="57"/>
      <c r="H186" s="57"/>
      <c r="I186" s="57"/>
      <c r="J186" s="57"/>
      <c r="K186" s="57"/>
      <c r="L186" s="57"/>
      <c r="M186" s="57"/>
      <c r="N186" s="57"/>
      <c r="O186" s="57"/>
      <c r="P186" s="57"/>
      <c r="Q186" s="57"/>
      <c r="R186" s="57"/>
      <c r="S186" s="57"/>
      <c r="T186" s="57"/>
      <c r="U186" s="77"/>
      <c r="V186" s="24"/>
      <c r="Y186" s="24"/>
      <c r="Z186" s="24"/>
      <c r="AA186" s="24"/>
      <c r="AB186" s="24"/>
      <c r="AC186" s="24"/>
    </row>
    <row r="187" spans="1:29" s="169" customFormat="1">
      <c r="A187" s="24"/>
      <c r="B187" s="24"/>
      <c r="C187" s="57"/>
      <c r="D187" s="57"/>
      <c r="E187" s="57"/>
      <c r="F187" s="57"/>
      <c r="G187" s="57"/>
      <c r="H187" s="57"/>
      <c r="I187" s="57"/>
      <c r="J187" s="57"/>
      <c r="K187" s="57"/>
      <c r="L187" s="57"/>
      <c r="M187" s="57"/>
      <c r="N187" s="57"/>
      <c r="O187" s="57"/>
      <c r="P187" s="57"/>
      <c r="Q187" s="57"/>
      <c r="R187" s="57"/>
      <c r="S187" s="57"/>
      <c r="T187" s="57"/>
      <c r="U187" s="77"/>
      <c r="V187" s="24"/>
      <c r="Y187" s="24"/>
      <c r="Z187" s="24"/>
      <c r="AA187" s="24"/>
      <c r="AB187" s="24"/>
      <c r="AC187" s="24"/>
    </row>
    <row r="188" spans="1:29" s="169" customFormat="1">
      <c r="A188" s="24"/>
      <c r="B188" s="24"/>
      <c r="C188" s="57"/>
      <c r="D188" s="57"/>
      <c r="E188" s="57"/>
      <c r="F188" s="57"/>
      <c r="G188" s="57"/>
      <c r="H188" s="57"/>
      <c r="I188" s="57"/>
      <c r="J188" s="57"/>
      <c r="K188" s="57"/>
      <c r="L188" s="57"/>
      <c r="M188" s="57"/>
      <c r="N188" s="57"/>
      <c r="O188" s="57"/>
      <c r="P188" s="57"/>
      <c r="Q188" s="57"/>
      <c r="R188" s="57"/>
      <c r="S188" s="57"/>
      <c r="T188" s="57"/>
      <c r="U188" s="77"/>
      <c r="V188" s="24"/>
      <c r="Y188" s="24"/>
      <c r="Z188" s="24"/>
      <c r="AA188" s="24"/>
      <c r="AB188" s="24"/>
      <c r="AC188" s="24"/>
    </row>
    <row r="189" spans="1:29" s="169" customFormat="1">
      <c r="A189" s="24"/>
      <c r="B189" s="24"/>
      <c r="C189" s="57"/>
      <c r="D189" s="57"/>
      <c r="E189" s="57"/>
      <c r="F189" s="57"/>
      <c r="G189" s="57"/>
      <c r="H189" s="57"/>
      <c r="I189" s="57"/>
      <c r="J189" s="57"/>
      <c r="K189" s="57"/>
      <c r="L189" s="57"/>
      <c r="M189" s="57"/>
      <c r="N189" s="57"/>
      <c r="O189" s="57"/>
      <c r="P189" s="57"/>
      <c r="Q189" s="57"/>
      <c r="R189" s="57"/>
      <c r="S189" s="57"/>
      <c r="T189" s="57"/>
      <c r="U189" s="77"/>
      <c r="V189" s="24"/>
      <c r="Y189" s="24"/>
      <c r="Z189" s="24"/>
      <c r="AA189" s="24"/>
      <c r="AB189" s="24"/>
      <c r="AC189" s="24"/>
    </row>
    <row r="190" spans="1:29" s="169" customFormat="1">
      <c r="A190" s="24"/>
      <c r="B190" s="24"/>
      <c r="C190" s="57"/>
      <c r="D190" s="57"/>
      <c r="E190" s="57"/>
      <c r="F190" s="57"/>
      <c r="G190" s="57"/>
      <c r="H190" s="57"/>
      <c r="I190" s="57"/>
      <c r="J190" s="57"/>
      <c r="K190" s="57"/>
      <c r="L190" s="57"/>
      <c r="M190" s="57"/>
      <c r="N190" s="57"/>
      <c r="O190" s="57"/>
      <c r="P190" s="57"/>
      <c r="Q190" s="57"/>
      <c r="R190" s="57"/>
      <c r="S190" s="57"/>
      <c r="T190" s="57"/>
      <c r="U190" s="77"/>
      <c r="V190" s="24"/>
      <c r="Y190" s="24"/>
      <c r="Z190" s="24"/>
      <c r="AA190" s="24"/>
      <c r="AB190" s="24"/>
      <c r="AC190" s="24"/>
    </row>
    <row r="191" spans="1:29" s="169" customFormat="1">
      <c r="A191" s="24"/>
      <c r="B191" s="24"/>
      <c r="C191" s="57"/>
      <c r="D191" s="57"/>
      <c r="E191" s="57"/>
      <c r="F191" s="57"/>
      <c r="G191" s="57"/>
      <c r="H191" s="57"/>
      <c r="I191" s="57"/>
      <c r="J191" s="57"/>
      <c r="K191" s="57"/>
      <c r="L191" s="57"/>
      <c r="M191" s="57"/>
      <c r="N191" s="57"/>
      <c r="O191" s="57"/>
      <c r="P191" s="57"/>
      <c r="Q191" s="57"/>
      <c r="R191" s="57"/>
      <c r="S191" s="57"/>
      <c r="T191" s="57"/>
      <c r="U191" s="77"/>
      <c r="V191" s="24"/>
      <c r="Y191" s="24"/>
      <c r="Z191" s="24"/>
      <c r="AA191" s="24"/>
      <c r="AB191" s="24"/>
      <c r="AC191" s="24"/>
    </row>
    <row r="192" spans="1:29" s="169" customFormat="1">
      <c r="A192" s="24"/>
      <c r="B192" s="24"/>
      <c r="C192" s="57"/>
      <c r="D192" s="57"/>
      <c r="E192" s="57"/>
      <c r="F192" s="57"/>
      <c r="G192" s="57"/>
      <c r="H192" s="57"/>
      <c r="I192" s="57"/>
      <c r="J192" s="57"/>
      <c r="K192" s="57"/>
      <c r="L192" s="57"/>
      <c r="M192" s="57"/>
      <c r="N192" s="57"/>
      <c r="O192" s="57"/>
      <c r="P192" s="57"/>
      <c r="Q192" s="57"/>
      <c r="R192" s="57"/>
      <c r="S192" s="57"/>
      <c r="T192" s="57"/>
      <c r="U192" s="77"/>
      <c r="V192" s="24"/>
      <c r="Y192" s="24"/>
      <c r="Z192" s="24"/>
      <c r="AA192" s="24"/>
      <c r="AB192" s="24"/>
      <c r="AC192" s="24"/>
    </row>
    <row r="193" spans="1:29" s="169" customFormat="1">
      <c r="A193" s="24"/>
      <c r="B193" s="24"/>
      <c r="C193" s="57"/>
      <c r="D193" s="57"/>
      <c r="E193" s="57"/>
      <c r="F193" s="57"/>
      <c r="G193" s="57"/>
      <c r="H193" s="57"/>
      <c r="I193" s="57"/>
      <c r="J193" s="57"/>
      <c r="K193" s="57"/>
      <c r="L193" s="57"/>
      <c r="M193" s="57"/>
      <c r="N193" s="57"/>
      <c r="O193" s="57"/>
      <c r="P193" s="57"/>
      <c r="Q193" s="57"/>
      <c r="R193" s="57"/>
      <c r="S193" s="57"/>
      <c r="T193" s="57"/>
      <c r="U193" s="77"/>
      <c r="V193" s="24"/>
      <c r="Y193" s="24"/>
      <c r="Z193" s="24"/>
      <c r="AA193" s="24"/>
      <c r="AB193" s="24"/>
      <c r="AC193" s="24"/>
    </row>
    <row r="194" spans="1:29" s="169" customFormat="1">
      <c r="A194" s="24"/>
      <c r="B194" s="24"/>
      <c r="C194" s="57"/>
      <c r="D194" s="57"/>
      <c r="E194" s="57"/>
      <c r="F194" s="57"/>
      <c r="G194" s="57"/>
      <c r="H194" s="57"/>
      <c r="I194" s="57"/>
      <c r="J194" s="57"/>
      <c r="K194" s="57"/>
      <c r="L194" s="57"/>
      <c r="M194" s="57"/>
      <c r="N194" s="57"/>
      <c r="O194" s="57"/>
      <c r="P194" s="57"/>
      <c r="Q194" s="57"/>
      <c r="R194" s="57"/>
      <c r="S194" s="57"/>
      <c r="T194" s="57"/>
      <c r="U194" s="77"/>
      <c r="V194" s="24"/>
      <c r="Y194" s="24"/>
      <c r="Z194" s="24"/>
      <c r="AA194" s="24"/>
      <c r="AB194" s="24"/>
      <c r="AC194" s="24"/>
    </row>
    <row r="195" spans="1:29" s="169" customFormat="1">
      <c r="A195" s="24"/>
      <c r="B195" s="24"/>
      <c r="C195" s="57"/>
      <c r="D195" s="57"/>
      <c r="E195" s="57"/>
      <c r="F195" s="57"/>
      <c r="G195" s="57"/>
      <c r="H195" s="57"/>
      <c r="I195" s="57"/>
      <c r="J195" s="57"/>
      <c r="K195" s="57"/>
      <c r="L195" s="57"/>
      <c r="M195" s="57"/>
      <c r="N195" s="57"/>
      <c r="O195" s="57"/>
      <c r="P195" s="57"/>
      <c r="Q195" s="57"/>
      <c r="R195" s="57"/>
      <c r="S195" s="57"/>
      <c r="T195" s="57"/>
      <c r="U195" s="77"/>
      <c r="V195" s="24"/>
      <c r="Y195" s="24"/>
      <c r="Z195" s="24"/>
      <c r="AA195" s="24"/>
      <c r="AB195" s="24"/>
      <c r="AC195" s="24"/>
    </row>
    <row r="196" spans="1:29" s="169" customFormat="1">
      <c r="A196" s="24"/>
      <c r="B196" s="24"/>
      <c r="C196" s="57"/>
      <c r="D196" s="57"/>
      <c r="E196" s="57"/>
      <c r="F196" s="57"/>
      <c r="G196" s="57"/>
      <c r="H196" s="57"/>
      <c r="I196" s="57"/>
      <c r="J196" s="57"/>
      <c r="K196" s="57"/>
      <c r="L196" s="57"/>
      <c r="M196" s="57"/>
      <c r="N196" s="57"/>
      <c r="O196" s="57"/>
      <c r="P196" s="57"/>
      <c r="Q196" s="57"/>
      <c r="R196" s="57"/>
      <c r="S196" s="57"/>
      <c r="T196" s="57"/>
      <c r="U196" s="77"/>
      <c r="V196" s="24"/>
      <c r="Y196" s="24"/>
      <c r="Z196" s="24"/>
      <c r="AA196" s="24"/>
      <c r="AB196" s="24"/>
      <c r="AC196" s="24"/>
    </row>
    <row r="197" spans="1:29" s="169" customFormat="1">
      <c r="A197" s="24"/>
      <c r="B197" s="24"/>
      <c r="C197" s="57"/>
      <c r="D197" s="57"/>
      <c r="E197" s="57"/>
      <c r="F197" s="57"/>
      <c r="G197" s="57"/>
      <c r="H197" s="57"/>
      <c r="I197" s="57"/>
      <c r="J197" s="57"/>
      <c r="K197" s="57"/>
      <c r="L197" s="57"/>
      <c r="M197" s="57"/>
      <c r="N197" s="57"/>
      <c r="O197" s="57"/>
      <c r="P197" s="57"/>
      <c r="Q197" s="57"/>
      <c r="R197" s="57"/>
      <c r="S197" s="57"/>
      <c r="T197" s="57"/>
      <c r="U197" s="77"/>
      <c r="V197" s="24"/>
      <c r="Y197" s="24"/>
      <c r="Z197" s="24"/>
      <c r="AA197" s="24"/>
      <c r="AB197" s="24"/>
      <c r="AC197" s="24"/>
    </row>
    <row r="198" spans="1:29" s="169" customFormat="1">
      <c r="A198" s="24"/>
      <c r="B198" s="24"/>
      <c r="C198" s="57"/>
      <c r="D198" s="57"/>
      <c r="E198" s="57"/>
      <c r="F198" s="57"/>
      <c r="G198" s="57"/>
      <c r="H198" s="57"/>
      <c r="I198" s="57"/>
      <c r="J198" s="57"/>
      <c r="K198" s="57"/>
      <c r="L198" s="57"/>
      <c r="M198" s="57"/>
      <c r="N198" s="57"/>
      <c r="O198" s="57"/>
      <c r="P198" s="57"/>
      <c r="Q198" s="57"/>
      <c r="R198" s="57"/>
      <c r="S198" s="57"/>
      <c r="T198" s="57"/>
      <c r="U198" s="77"/>
      <c r="V198" s="24"/>
      <c r="Y198" s="24"/>
      <c r="Z198" s="24"/>
      <c r="AA198" s="24"/>
      <c r="AB198" s="24"/>
      <c r="AC198" s="24"/>
    </row>
    <row r="199" spans="1:29" s="169" customFormat="1">
      <c r="A199" s="24"/>
      <c r="B199" s="24"/>
      <c r="C199" s="57"/>
      <c r="D199" s="57"/>
      <c r="E199" s="57"/>
      <c r="F199" s="57"/>
      <c r="G199" s="57"/>
      <c r="H199" s="57"/>
      <c r="I199" s="57"/>
      <c r="J199" s="57"/>
      <c r="K199" s="57"/>
      <c r="L199" s="57"/>
      <c r="M199" s="57"/>
      <c r="N199" s="57"/>
      <c r="O199" s="57"/>
      <c r="P199" s="57"/>
      <c r="Q199" s="57"/>
      <c r="R199" s="57"/>
      <c r="S199" s="57"/>
      <c r="T199" s="57"/>
      <c r="U199" s="77"/>
      <c r="V199" s="24"/>
      <c r="Y199" s="24"/>
      <c r="Z199" s="24"/>
      <c r="AA199" s="24"/>
      <c r="AB199" s="24"/>
      <c r="AC199" s="24"/>
    </row>
    <row r="200" spans="1:29" s="169" customFormat="1">
      <c r="A200" s="24"/>
      <c r="B200" s="24"/>
      <c r="C200" s="57"/>
      <c r="D200" s="57"/>
      <c r="E200" s="57"/>
      <c r="F200" s="57"/>
      <c r="G200" s="57"/>
      <c r="H200" s="57"/>
      <c r="I200" s="57"/>
      <c r="J200" s="57"/>
      <c r="K200" s="57"/>
      <c r="L200" s="57"/>
      <c r="M200" s="57"/>
      <c r="N200" s="57"/>
      <c r="O200" s="57"/>
      <c r="P200" s="57"/>
      <c r="Q200" s="57"/>
      <c r="R200" s="57"/>
      <c r="S200" s="57"/>
      <c r="T200" s="57"/>
      <c r="U200" s="77"/>
      <c r="V200" s="24"/>
      <c r="Y200" s="24"/>
      <c r="Z200" s="24"/>
      <c r="AA200" s="24"/>
      <c r="AB200" s="24"/>
      <c r="AC200" s="24"/>
    </row>
    <row r="201" spans="1:29" s="169" customFormat="1">
      <c r="A201" s="24"/>
      <c r="B201" s="24"/>
      <c r="C201" s="57"/>
      <c r="D201" s="57"/>
      <c r="E201" s="57"/>
      <c r="F201" s="57"/>
      <c r="G201" s="57"/>
      <c r="H201" s="57"/>
      <c r="I201" s="57"/>
      <c r="J201" s="57"/>
      <c r="K201" s="57"/>
      <c r="L201" s="57"/>
      <c r="M201" s="57"/>
      <c r="N201" s="57"/>
      <c r="O201" s="57"/>
      <c r="P201" s="57"/>
      <c r="Q201" s="57"/>
      <c r="R201" s="57"/>
      <c r="S201" s="57"/>
      <c r="T201" s="57"/>
      <c r="U201" s="77"/>
      <c r="V201" s="24"/>
      <c r="Y201" s="24"/>
      <c r="Z201" s="24"/>
      <c r="AA201" s="24"/>
      <c r="AB201" s="24"/>
      <c r="AC201" s="24"/>
    </row>
    <row r="202" spans="1:29" s="169" customFormat="1">
      <c r="A202" s="24"/>
      <c r="B202" s="24"/>
      <c r="C202" s="57"/>
      <c r="D202" s="57"/>
      <c r="E202" s="57"/>
      <c r="F202" s="57"/>
      <c r="G202" s="57"/>
      <c r="H202" s="57"/>
      <c r="I202" s="57"/>
      <c r="J202" s="57"/>
      <c r="K202" s="57"/>
      <c r="L202" s="57"/>
      <c r="M202" s="57"/>
      <c r="N202" s="57"/>
      <c r="O202" s="57"/>
      <c r="P202" s="57"/>
      <c r="Q202" s="57"/>
      <c r="R202" s="57"/>
      <c r="S202" s="57"/>
      <c r="T202" s="57"/>
      <c r="U202" s="77"/>
      <c r="V202" s="24"/>
      <c r="Y202" s="24"/>
      <c r="Z202" s="24"/>
      <c r="AA202" s="24"/>
      <c r="AB202" s="24"/>
      <c r="AC202" s="24"/>
    </row>
    <row r="203" spans="1:29" s="169" customFormat="1">
      <c r="A203" s="24"/>
      <c r="B203" s="24"/>
      <c r="C203" s="57"/>
      <c r="D203" s="57"/>
      <c r="E203" s="57"/>
      <c r="F203" s="57"/>
      <c r="G203" s="57"/>
      <c r="H203" s="57"/>
      <c r="I203" s="57"/>
      <c r="J203" s="57"/>
      <c r="K203" s="57"/>
      <c r="L203" s="57"/>
      <c r="M203" s="57"/>
      <c r="N203" s="57"/>
      <c r="O203" s="57"/>
      <c r="P203" s="57"/>
      <c r="Q203" s="57"/>
      <c r="R203" s="57"/>
      <c r="S203" s="57"/>
      <c r="T203" s="57"/>
      <c r="U203" s="77"/>
      <c r="V203" s="24"/>
      <c r="Y203" s="24"/>
      <c r="Z203" s="24"/>
      <c r="AA203" s="24"/>
      <c r="AB203" s="24"/>
      <c r="AC203" s="24"/>
    </row>
    <row r="204" spans="1:29" s="169" customFormat="1">
      <c r="A204" s="24"/>
      <c r="B204" s="24"/>
      <c r="C204" s="57"/>
      <c r="D204" s="57"/>
      <c r="E204" s="57"/>
      <c r="F204" s="57"/>
      <c r="G204" s="57"/>
      <c r="H204" s="57"/>
      <c r="I204" s="57"/>
      <c r="J204" s="57"/>
      <c r="K204" s="57"/>
      <c r="L204" s="57"/>
      <c r="M204" s="57"/>
      <c r="N204" s="57"/>
      <c r="O204" s="57"/>
      <c r="P204" s="57"/>
      <c r="Q204" s="57"/>
      <c r="R204" s="57"/>
      <c r="S204" s="57"/>
      <c r="T204" s="57"/>
      <c r="U204" s="77"/>
      <c r="V204" s="24"/>
      <c r="Y204" s="24"/>
      <c r="Z204" s="24"/>
      <c r="AA204" s="24"/>
      <c r="AB204" s="24"/>
      <c r="AC204" s="24"/>
    </row>
    <row r="205" spans="1:29" s="169" customFormat="1">
      <c r="A205" s="24"/>
      <c r="B205" s="24"/>
      <c r="C205" s="57"/>
      <c r="D205" s="57"/>
      <c r="E205" s="57"/>
      <c r="F205" s="57"/>
      <c r="G205" s="57"/>
      <c r="H205" s="57"/>
      <c r="I205" s="57"/>
      <c r="J205" s="57"/>
      <c r="K205" s="57"/>
      <c r="L205" s="57"/>
      <c r="M205" s="57"/>
      <c r="N205" s="57"/>
      <c r="O205" s="57"/>
      <c r="P205" s="57"/>
      <c r="Q205" s="57"/>
      <c r="R205" s="57"/>
      <c r="S205" s="57"/>
      <c r="T205" s="57"/>
      <c r="U205" s="77"/>
      <c r="V205" s="24"/>
      <c r="Y205" s="24"/>
      <c r="Z205" s="24"/>
      <c r="AA205" s="24"/>
      <c r="AB205" s="24"/>
      <c r="AC205" s="24"/>
    </row>
    <row r="206" spans="1:29" s="169" customFormat="1">
      <c r="A206" s="24"/>
      <c r="B206" s="24"/>
      <c r="C206" s="57"/>
      <c r="D206" s="57"/>
      <c r="E206" s="57"/>
      <c r="F206" s="57"/>
      <c r="G206" s="57"/>
      <c r="H206" s="57"/>
      <c r="I206" s="57"/>
      <c r="J206" s="57"/>
      <c r="K206" s="57"/>
      <c r="L206" s="57"/>
      <c r="M206" s="57"/>
      <c r="N206" s="57"/>
      <c r="O206" s="57"/>
      <c r="P206" s="57"/>
      <c r="Q206" s="57"/>
      <c r="R206" s="57"/>
      <c r="S206" s="57"/>
      <c r="T206" s="57"/>
      <c r="U206" s="77"/>
      <c r="V206" s="24"/>
      <c r="Y206" s="24"/>
      <c r="Z206" s="24"/>
      <c r="AA206" s="24"/>
      <c r="AB206" s="24"/>
      <c r="AC206" s="24"/>
    </row>
    <row r="207" spans="1:29" s="169" customFormat="1">
      <c r="A207" s="24"/>
      <c r="B207" s="24"/>
      <c r="C207" s="57"/>
      <c r="D207" s="57"/>
      <c r="E207" s="57"/>
      <c r="F207" s="57"/>
      <c r="G207" s="57"/>
      <c r="H207" s="57"/>
      <c r="I207" s="57"/>
      <c r="J207" s="57"/>
      <c r="K207" s="57"/>
      <c r="L207" s="57"/>
      <c r="M207" s="57"/>
      <c r="N207" s="57"/>
      <c r="O207" s="57"/>
      <c r="P207" s="57"/>
      <c r="Q207" s="57"/>
      <c r="R207" s="57"/>
      <c r="S207" s="57"/>
      <c r="T207" s="57"/>
      <c r="U207" s="77"/>
      <c r="V207" s="24"/>
      <c r="Y207" s="24"/>
      <c r="Z207" s="24"/>
      <c r="AA207" s="24"/>
      <c r="AB207" s="24"/>
      <c r="AC207" s="24"/>
    </row>
    <row r="208" spans="1:29" s="169" customFormat="1">
      <c r="A208" s="24"/>
      <c r="B208" s="24"/>
      <c r="C208" s="57"/>
      <c r="D208" s="57"/>
      <c r="E208" s="57"/>
      <c r="F208" s="57"/>
      <c r="G208" s="57"/>
      <c r="H208" s="57"/>
      <c r="I208" s="57"/>
      <c r="J208" s="57"/>
      <c r="K208" s="57"/>
      <c r="L208" s="57"/>
      <c r="M208" s="57"/>
      <c r="N208" s="57"/>
      <c r="O208" s="57"/>
      <c r="P208" s="57"/>
      <c r="Q208" s="57"/>
      <c r="R208" s="57"/>
      <c r="S208" s="57"/>
      <c r="T208" s="57"/>
      <c r="U208" s="77"/>
      <c r="V208" s="24"/>
      <c r="Y208" s="24"/>
      <c r="Z208" s="24"/>
      <c r="AA208" s="24"/>
      <c r="AB208" s="24"/>
      <c r="AC208" s="24"/>
    </row>
    <row r="209" spans="1:29" s="169" customFormat="1">
      <c r="A209" s="24"/>
      <c r="B209" s="24"/>
      <c r="C209" s="57"/>
      <c r="D209" s="57"/>
      <c r="E209" s="57"/>
      <c r="F209" s="57"/>
      <c r="G209" s="57"/>
      <c r="H209" s="57"/>
      <c r="I209" s="57"/>
      <c r="J209" s="57"/>
      <c r="K209" s="57"/>
      <c r="L209" s="57"/>
      <c r="M209" s="57"/>
      <c r="N209" s="57"/>
      <c r="O209" s="57"/>
      <c r="P209" s="57"/>
      <c r="Q209" s="57"/>
      <c r="R209" s="57"/>
      <c r="S209" s="57"/>
      <c r="T209" s="57"/>
      <c r="U209" s="77"/>
      <c r="V209" s="24"/>
      <c r="Y209" s="24"/>
      <c r="Z209" s="24"/>
      <c r="AA209" s="24"/>
      <c r="AB209" s="24"/>
      <c r="AC209" s="24"/>
    </row>
    <row r="210" spans="1:29" s="169" customFormat="1">
      <c r="A210" s="24"/>
      <c r="B210" s="24"/>
      <c r="C210" s="57"/>
      <c r="D210" s="57"/>
      <c r="E210" s="57"/>
      <c r="F210" s="57"/>
      <c r="G210" s="57"/>
      <c r="H210" s="57"/>
      <c r="I210" s="57"/>
      <c r="J210" s="57"/>
      <c r="K210" s="57"/>
      <c r="L210" s="57"/>
      <c r="M210" s="57"/>
      <c r="N210" s="57"/>
      <c r="O210" s="57"/>
      <c r="P210" s="57"/>
      <c r="Q210" s="57"/>
      <c r="R210" s="57"/>
      <c r="S210" s="57"/>
      <c r="T210" s="57"/>
      <c r="U210" s="77"/>
      <c r="V210" s="24"/>
      <c r="Y210" s="24"/>
      <c r="Z210" s="24"/>
      <c r="AA210" s="24"/>
      <c r="AB210" s="24"/>
      <c r="AC210" s="24"/>
    </row>
    <row r="211" spans="1:29" s="169" customFormat="1">
      <c r="A211" s="24"/>
      <c r="B211" s="24"/>
      <c r="C211" s="57"/>
      <c r="D211" s="57"/>
      <c r="E211" s="57"/>
      <c r="F211" s="57"/>
      <c r="G211" s="57"/>
      <c r="H211" s="57"/>
      <c r="I211" s="57"/>
      <c r="J211" s="57"/>
      <c r="K211" s="57"/>
      <c r="L211" s="57"/>
      <c r="M211" s="57"/>
      <c r="N211" s="57"/>
      <c r="O211" s="57"/>
      <c r="P211" s="57"/>
      <c r="Q211" s="57"/>
      <c r="R211" s="57"/>
      <c r="S211" s="57"/>
      <c r="T211" s="57"/>
      <c r="U211" s="77"/>
      <c r="V211" s="24"/>
      <c r="Y211" s="24"/>
      <c r="Z211" s="24"/>
      <c r="AA211" s="24"/>
      <c r="AB211" s="24"/>
      <c r="AC211" s="24"/>
    </row>
    <row r="212" spans="1:29" s="169" customFormat="1">
      <c r="A212" s="24"/>
      <c r="B212" s="24"/>
      <c r="C212" s="57"/>
      <c r="D212" s="57"/>
      <c r="E212" s="57"/>
      <c r="F212" s="57"/>
      <c r="G212" s="57"/>
      <c r="H212" s="57"/>
      <c r="I212" s="57"/>
      <c r="J212" s="57"/>
      <c r="K212" s="57"/>
      <c r="L212" s="57"/>
      <c r="M212" s="57"/>
      <c r="N212" s="57"/>
      <c r="O212" s="57"/>
      <c r="P212" s="57"/>
      <c r="Q212" s="57"/>
      <c r="R212" s="57"/>
      <c r="S212" s="57"/>
      <c r="T212" s="57"/>
      <c r="U212" s="77"/>
      <c r="V212" s="24"/>
      <c r="Y212" s="24"/>
      <c r="Z212" s="24"/>
      <c r="AA212" s="24"/>
      <c r="AB212" s="24"/>
      <c r="AC212" s="24"/>
    </row>
    <row r="213" spans="1:29" s="169" customFormat="1">
      <c r="A213" s="24"/>
      <c r="B213" s="24"/>
      <c r="C213" s="57"/>
      <c r="D213" s="57"/>
      <c r="E213" s="57"/>
      <c r="F213" s="57"/>
      <c r="G213" s="57"/>
      <c r="H213" s="57"/>
      <c r="I213" s="57"/>
      <c r="J213" s="57"/>
      <c r="K213" s="57"/>
      <c r="L213" s="57"/>
      <c r="M213" s="57"/>
      <c r="N213" s="57"/>
      <c r="O213" s="57"/>
      <c r="P213" s="57"/>
      <c r="Q213" s="57"/>
      <c r="R213" s="57"/>
      <c r="S213" s="57"/>
      <c r="T213" s="57"/>
      <c r="U213" s="77"/>
      <c r="V213" s="24"/>
      <c r="Y213" s="24"/>
      <c r="Z213" s="24"/>
      <c r="AA213" s="24"/>
      <c r="AB213" s="24"/>
      <c r="AC213" s="24"/>
    </row>
    <row r="214" spans="1:29" s="169" customFormat="1">
      <c r="A214" s="24"/>
      <c r="B214" s="24"/>
      <c r="C214" s="57"/>
      <c r="D214" s="57"/>
      <c r="E214" s="57"/>
      <c r="F214" s="57"/>
      <c r="G214" s="57"/>
      <c r="H214" s="57"/>
      <c r="I214" s="57"/>
      <c r="J214" s="57"/>
      <c r="K214" s="57"/>
      <c r="L214" s="57"/>
      <c r="M214" s="57"/>
      <c r="N214" s="57"/>
      <c r="O214" s="57"/>
      <c r="P214" s="57"/>
      <c r="Q214" s="57"/>
      <c r="R214" s="57"/>
      <c r="S214" s="57"/>
      <c r="T214" s="57"/>
      <c r="U214" s="77"/>
      <c r="V214" s="24"/>
      <c r="Y214" s="24"/>
      <c r="Z214" s="24"/>
      <c r="AA214" s="24"/>
      <c r="AB214" s="24"/>
      <c r="AC214" s="24"/>
    </row>
    <row r="215" spans="1:29" s="169" customFormat="1">
      <c r="A215" s="24"/>
      <c r="B215" s="24"/>
      <c r="C215" s="57"/>
      <c r="D215" s="57"/>
      <c r="E215" s="57"/>
      <c r="F215" s="57"/>
      <c r="G215" s="57"/>
      <c r="H215" s="57"/>
      <c r="I215" s="57"/>
      <c r="J215" s="57"/>
      <c r="K215" s="57"/>
      <c r="L215" s="57"/>
      <c r="M215" s="57"/>
      <c r="N215" s="57"/>
      <c r="O215" s="57"/>
      <c r="P215" s="57"/>
      <c r="Q215" s="57"/>
      <c r="R215" s="57"/>
      <c r="S215" s="57"/>
      <c r="T215" s="57"/>
      <c r="U215" s="77"/>
      <c r="V215" s="24"/>
      <c r="Y215" s="24"/>
      <c r="Z215" s="24"/>
      <c r="AA215" s="24"/>
      <c r="AB215" s="24"/>
      <c r="AC215" s="24"/>
    </row>
    <row r="216" spans="1:29" s="169" customFormat="1">
      <c r="A216" s="24"/>
      <c r="B216" s="24"/>
      <c r="C216" s="57"/>
      <c r="D216" s="57"/>
      <c r="E216" s="57"/>
      <c r="F216" s="57"/>
      <c r="G216" s="57"/>
      <c r="H216" s="57"/>
      <c r="I216" s="57"/>
      <c r="J216" s="57"/>
      <c r="K216" s="57"/>
      <c r="L216" s="57"/>
      <c r="M216" s="57"/>
      <c r="N216" s="57"/>
      <c r="O216" s="57"/>
      <c r="P216" s="57"/>
      <c r="Q216" s="57"/>
      <c r="R216" s="57"/>
      <c r="S216" s="57"/>
      <c r="T216" s="57"/>
      <c r="U216" s="77"/>
      <c r="V216" s="24"/>
      <c r="Y216" s="24"/>
      <c r="Z216" s="24"/>
      <c r="AA216" s="24"/>
      <c r="AB216" s="24"/>
      <c r="AC216" s="24"/>
    </row>
    <row r="217" spans="1:29" s="169" customFormat="1">
      <c r="A217" s="24"/>
      <c r="B217" s="24"/>
      <c r="C217" s="57"/>
      <c r="D217" s="57"/>
      <c r="E217" s="57"/>
      <c r="F217" s="57"/>
      <c r="G217" s="57"/>
      <c r="H217" s="57"/>
      <c r="I217" s="57"/>
      <c r="J217" s="57"/>
      <c r="K217" s="57"/>
      <c r="L217" s="57"/>
      <c r="M217" s="57"/>
      <c r="N217" s="57"/>
      <c r="O217" s="57"/>
      <c r="P217" s="57"/>
      <c r="Q217" s="57"/>
      <c r="R217" s="57"/>
      <c r="S217" s="57"/>
      <c r="T217" s="57"/>
      <c r="U217" s="77"/>
      <c r="V217" s="24"/>
      <c r="Y217" s="24"/>
      <c r="Z217" s="24"/>
      <c r="AA217" s="24"/>
      <c r="AB217" s="24"/>
      <c r="AC217" s="24"/>
    </row>
    <row r="218" spans="1:29" s="169" customFormat="1">
      <c r="A218" s="24"/>
      <c r="B218" s="24"/>
      <c r="C218" s="57"/>
      <c r="D218" s="57"/>
      <c r="E218" s="57"/>
      <c r="F218" s="57"/>
      <c r="G218" s="57"/>
      <c r="H218" s="57"/>
      <c r="I218" s="57"/>
      <c r="J218" s="57"/>
      <c r="K218" s="57"/>
      <c r="L218" s="57"/>
      <c r="M218" s="57"/>
      <c r="N218" s="57"/>
      <c r="O218" s="57"/>
      <c r="P218" s="57"/>
      <c r="Q218" s="57"/>
      <c r="R218" s="57"/>
      <c r="S218" s="57"/>
      <c r="T218" s="57"/>
      <c r="U218" s="77"/>
      <c r="V218" s="24"/>
      <c r="Y218" s="24"/>
      <c r="Z218" s="24"/>
      <c r="AA218" s="24"/>
      <c r="AB218" s="24"/>
      <c r="AC218" s="24"/>
    </row>
    <row r="219" spans="1:29" s="169" customFormat="1">
      <c r="A219" s="24"/>
      <c r="B219" s="24"/>
      <c r="C219" s="57"/>
      <c r="D219" s="57"/>
      <c r="E219" s="57"/>
      <c r="F219" s="57"/>
      <c r="G219" s="57"/>
      <c r="H219" s="57"/>
      <c r="I219" s="57"/>
      <c r="J219" s="57"/>
      <c r="K219" s="57"/>
      <c r="L219" s="57"/>
      <c r="M219" s="57"/>
      <c r="N219" s="57"/>
      <c r="O219" s="57"/>
      <c r="P219" s="57"/>
      <c r="Q219" s="57"/>
      <c r="R219" s="57"/>
      <c r="S219" s="57"/>
      <c r="T219" s="57"/>
      <c r="U219" s="77"/>
      <c r="V219" s="24"/>
      <c r="Y219" s="24"/>
      <c r="Z219" s="24"/>
      <c r="AA219" s="24"/>
      <c r="AB219" s="24"/>
      <c r="AC219" s="24"/>
    </row>
    <row r="220" spans="1:29" s="169" customFormat="1">
      <c r="A220" s="24"/>
      <c r="B220" s="24"/>
      <c r="C220" s="57"/>
      <c r="D220" s="57"/>
      <c r="E220" s="57"/>
      <c r="F220" s="57"/>
      <c r="G220" s="57"/>
      <c r="H220" s="57"/>
      <c r="I220" s="57"/>
      <c r="J220" s="57"/>
      <c r="K220" s="57"/>
      <c r="L220" s="57"/>
      <c r="M220" s="57"/>
      <c r="N220" s="57"/>
      <c r="O220" s="57"/>
      <c r="P220" s="57"/>
      <c r="Q220" s="57"/>
      <c r="R220" s="57"/>
      <c r="S220" s="57"/>
      <c r="T220" s="57"/>
      <c r="U220" s="77"/>
      <c r="V220" s="24"/>
      <c r="Y220" s="24"/>
      <c r="Z220" s="24"/>
      <c r="AA220" s="24"/>
      <c r="AB220" s="24"/>
      <c r="AC220" s="24"/>
    </row>
    <row r="221" spans="1:29" s="169" customFormat="1">
      <c r="A221" s="24"/>
      <c r="B221" s="24"/>
      <c r="C221" s="57"/>
      <c r="D221" s="57"/>
      <c r="E221" s="57"/>
      <c r="F221" s="57"/>
      <c r="G221" s="57"/>
      <c r="H221" s="57"/>
      <c r="I221" s="57"/>
      <c r="J221" s="57"/>
      <c r="K221" s="57"/>
      <c r="L221" s="57"/>
      <c r="M221" s="57"/>
      <c r="N221" s="57"/>
      <c r="O221" s="57"/>
      <c r="P221" s="57"/>
      <c r="Q221" s="57"/>
      <c r="R221" s="57"/>
      <c r="S221" s="57"/>
      <c r="T221" s="57"/>
      <c r="U221" s="77"/>
      <c r="V221" s="24"/>
      <c r="Y221" s="24"/>
      <c r="Z221" s="24"/>
      <c r="AA221" s="24"/>
      <c r="AB221" s="24"/>
      <c r="AC221" s="24"/>
    </row>
    <row r="222" spans="1:29" s="169" customFormat="1">
      <c r="A222" s="24"/>
      <c r="B222" s="24"/>
      <c r="C222" s="57"/>
      <c r="D222" s="57"/>
      <c r="E222" s="57"/>
      <c r="F222" s="57"/>
      <c r="G222" s="57"/>
      <c r="H222" s="57"/>
      <c r="I222" s="57"/>
      <c r="J222" s="57"/>
      <c r="K222" s="57"/>
      <c r="L222" s="57"/>
      <c r="M222" s="57"/>
      <c r="N222" s="57"/>
      <c r="O222" s="57"/>
      <c r="P222" s="57"/>
      <c r="Q222" s="57"/>
      <c r="R222" s="57"/>
      <c r="S222" s="57"/>
      <c r="T222" s="57"/>
      <c r="U222" s="77"/>
      <c r="V222" s="24"/>
      <c r="Y222" s="24"/>
      <c r="Z222" s="24"/>
      <c r="AA222" s="24"/>
      <c r="AB222" s="24"/>
      <c r="AC222" s="24"/>
    </row>
    <row r="223" spans="1:29" s="169" customFormat="1">
      <c r="A223" s="24"/>
      <c r="B223" s="24"/>
      <c r="C223" s="57"/>
      <c r="D223" s="57"/>
      <c r="E223" s="57"/>
      <c r="F223" s="57"/>
      <c r="G223" s="57"/>
      <c r="H223" s="57"/>
      <c r="I223" s="57"/>
      <c r="J223" s="57"/>
      <c r="K223" s="57"/>
      <c r="L223" s="57"/>
      <c r="M223" s="57"/>
      <c r="N223" s="57"/>
      <c r="O223" s="57"/>
      <c r="P223" s="57"/>
      <c r="Q223" s="57"/>
      <c r="R223" s="57"/>
      <c r="S223" s="57"/>
      <c r="T223" s="57"/>
      <c r="U223" s="77"/>
      <c r="V223" s="24"/>
      <c r="Y223" s="24"/>
      <c r="Z223" s="24"/>
      <c r="AA223" s="24"/>
      <c r="AB223" s="24"/>
      <c r="AC223" s="24"/>
    </row>
    <row r="224" spans="1:29" s="169" customFormat="1">
      <c r="A224" s="24"/>
      <c r="B224" s="24"/>
      <c r="C224" s="57"/>
      <c r="D224" s="57"/>
      <c r="E224" s="57"/>
      <c r="F224" s="57"/>
      <c r="G224" s="57"/>
      <c r="H224" s="57"/>
      <c r="I224" s="57"/>
      <c r="J224" s="57"/>
      <c r="K224" s="57"/>
      <c r="L224" s="57"/>
      <c r="M224" s="57"/>
      <c r="N224" s="57"/>
      <c r="O224" s="57"/>
      <c r="P224" s="57"/>
      <c r="Q224" s="57"/>
      <c r="R224" s="57"/>
      <c r="S224" s="57"/>
      <c r="T224" s="57"/>
      <c r="U224" s="77"/>
      <c r="V224" s="24"/>
      <c r="Y224" s="24"/>
      <c r="Z224" s="24"/>
      <c r="AA224" s="24"/>
      <c r="AB224" s="24"/>
      <c r="AC224" s="24"/>
    </row>
    <row r="225" spans="1:29" s="169" customFormat="1">
      <c r="A225" s="24"/>
      <c r="B225" s="24"/>
      <c r="C225" s="57"/>
      <c r="D225" s="57"/>
      <c r="E225" s="57"/>
      <c r="F225" s="57"/>
      <c r="G225" s="57"/>
      <c r="H225" s="57"/>
      <c r="I225" s="57"/>
      <c r="J225" s="57"/>
      <c r="K225" s="57"/>
      <c r="L225" s="57"/>
      <c r="M225" s="57"/>
      <c r="N225" s="57"/>
      <c r="O225" s="57"/>
      <c r="P225" s="57"/>
      <c r="Q225" s="57"/>
      <c r="R225" s="57"/>
      <c r="S225" s="57"/>
      <c r="T225" s="57"/>
      <c r="U225" s="77"/>
      <c r="V225" s="24"/>
      <c r="Y225" s="24"/>
      <c r="Z225" s="24"/>
      <c r="AA225" s="24"/>
      <c r="AB225" s="24"/>
      <c r="AC225" s="24"/>
    </row>
    <row r="226" spans="1:29" s="169" customFormat="1">
      <c r="A226" s="24"/>
      <c r="B226" s="24"/>
      <c r="C226" s="57"/>
      <c r="D226" s="57"/>
      <c r="E226" s="57"/>
      <c r="F226" s="57"/>
      <c r="G226" s="57"/>
      <c r="H226" s="57"/>
      <c r="I226" s="57"/>
      <c r="J226" s="57"/>
      <c r="K226" s="57"/>
      <c r="L226" s="57"/>
      <c r="M226" s="57"/>
      <c r="N226" s="57"/>
      <c r="O226" s="57"/>
      <c r="P226" s="57"/>
      <c r="Q226" s="57"/>
      <c r="R226" s="57"/>
      <c r="S226" s="57"/>
      <c r="T226" s="57"/>
      <c r="U226" s="77"/>
      <c r="V226" s="24"/>
      <c r="Y226" s="24"/>
      <c r="Z226" s="24"/>
      <c r="AA226" s="24"/>
      <c r="AB226" s="24"/>
      <c r="AC226" s="24"/>
    </row>
    <row r="227" spans="1:29" s="169" customFormat="1">
      <c r="A227" s="24"/>
      <c r="B227" s="24"/>
      <c r="C227" s="57"/>
      <c r="D227" s="57"/>
      <c r="E227" s="57"/>
      <c r="F227" s="57"/>
      <c r="G227" s="57"/>
      <c r="H227" s="57"/>
      <c r="I227" s="57"/>
      <c r="J227" s="57"/>
      <c r="K227" s="57"/>
      <c r="L227" s="57"/>
      <c r="M227" s="57"/>
      <c r="N227" s="57"/>
      <c r="O227" s="57"/>
      <c r="P227" s="57"/>
      <c r="Q227" s="57"/>
      <c r="R227" s="57"/>
      <c r="S227" s="57"/>
      <c r="T227" s="57"/>
      <c r="U227" s="77"/>
      <c r="V227" s="24"/>
      <c r="Y227" s="24"/>
      <c r="Z227" s="24"/>
      <c r="AA227" s="24"/>
      <c r="AB227" s="24"/>
      <c r="AC227" s="24"/>
    </row>
    <row r="228" spans="1:29" s="169" customFormat="1">
      <c r="A228" s="24"/>
      <c r="B228" s="24"/>
      <c r="C228" s="57"/>
      <c r="D228" s="57"/>
      <c r="E228" s="57"/>
      <c r="F228" s="57"/>
      <c r="G228" s="57"/>
      <c r="H228" s="57"/>
      <c r="I228" s="57"/>
      <c r="J228" s="57"/>
      <c r="K228" s="57"/>
      <c r="L228" s="57"/>
      <c r="M228" s="57"/>
      <c r="N228" s="57"/>
      <c r="O228" s="57"/>
      <c r="P228" s="57"/>
      <c r="Q228" s="57"/>
      <c r="R228" s="57"/>
      <c r="S228" s="57"/>
      <c r="T228" s="57"/>
      <c r="U228" s="77"/>
      <c r="V228" s="24"/>
      <c r="Y228" s="24"/>
      <c r="Z228" s="24"/>
      <c r="AA228" s="24"/>
      <c r="AB228" s="24"/>
      <c r="AC228" s="24"/>
    </row>
    <row r="229" spans="1:29" s="169" customFormat="1">
      <c r="A229" s="24"/>
      <c r="B229" s="24"/>
      <c r="C229" s="57"/>
      <c r="D229" s="57"/>
      <c r="E229" s="57"/>
      <c r="F229" s="57"/>
      <c r="G229" s="57"/>
      <c r="H229" s="57"/>
      <c r="I229" s="57"/>
      <c r="J229" s="57"/>
      <c r="K229" s="57"/>
      <c r="L229" s="57"/>
      <c r="M229" s="57"/>
      <c r="N229" s="57"/>
      <c r="O229" s="57"/>
      <c r="P229" s="57"/>
      <c r="Q229" s="57"/>
      <c r="R229" s="57"/>
      <c r="S229" s="57"/>
      <c r="T229" s="57"/>
      <c r="U229" s="77"/>
      <c r="V229" s="24"/>
      <c r="Y229" s="24"/>
      <c r="Z229" s="24"/>
      <c r="AA229" s="24"/>
      <c r="AB229" s="24"/>
      <c r="AC229" s="24"/>
    </row>
    <row r="230" spans="1:29" s="169" customFormat="1">
      <c r="A230" s="24"/>
      <c r="B230" s="24"/>
      <c r="C230" s="57"/>
      <c r="D230" s="57"/>
      <c r="E230" s="57"/>
      <c r="F230" s="57"/>
      <c r="G230" s="57"/>
      <c r="H230" s="57"/>
      <c r="I230" s="57"/>
      <c r="J230" s="57"/>
      <c r="K230" s="57"/>
      <c r="L230" s="57"/>
      <c r="M230" s="57"/>
      <c r="N230" s="57"/>
      <c r="O230" s="57"/>
      <c r="P230" s="57"/>
      <c r="Q230" s="57"/>
      <c r="R230" s="57"/>
      <c r="S230" s="57"/>
      <c r="T230" s="57"/>
      <c r="U230" s="77"/>
      <c r="V230" s="24"/>
      <c r="Y230" s="24"/>
      <c r="Z230" s="24"/>
      <c r="AA230" s="24"/>
      <c r="AB230" s="24"/>
      <c r="AC230" s="24"/>
    </row>
    <row r="231" spans="1:29" s="169" customFormat="1">
      <c r="A231" s="24"/>
      <c r="B231" s="24"/>
      <c r="C231" s="57"/>
      <c r="D231" s="57"/>
      <c r="E231" s="57"/>
      <c r="F231" s="57"/>
      <c r="G231" s="57"/>
      <c r="H231" s="57"/>
      <c r="I231" s="57"/>
      <c r="J231" s="57"/>
      <c r="K231" s="57"/>
      <c r="L231" s="57"/>
      <c r="M231" s="57"/>
      <c r="N231" s="57"/>
      <c r="O231" s="57"/>
      <c r="P231" s="57"/>
      <c r="Q231" s="57"/>
      <c r="R231" s="57"/>
      <c r="S231" s="57"/>
      <c r="T231" s="57"/>
      <c r="U231" s="77"/>
      <c r="V231" s="24"/>
      <c r="Y231" s="24"/>
      <c r="Z231" s="24"/>
      <c r="AA231" s="24"/>
      <c r="AB231" s="24"/>
      <c r="AC231" s="24"/>
    </row>
    <row r="232" spans="1:29" s="169" customFormat="1">
      <c r="A232" s="24"/>
      <c r="B232" s="24"/>
      <c r="C232" s="57"/>
      <c r="D232" s="57"/>
      <c r="E232" s="57"/>
      <c r="F232" s="57"/>
      <c r="G232" s="57"/>
      <c r="H232" s="57"/>
      <c r="I232" s="57"/>
      <c r="J232" s="57"/>
      <c r="K232" s="57"/>
      <c r="L232" s="57"/>
      <c r="M232" s="57"/>
      <c r="N232" s="57"/>
      <c r="O232" s="57"/>
      <c r="P232" s="57"/>
      <c r="Q232" s="57"/>
      <c r="R232" s="57"/>
      <c r="S232" s="57"/>
      <c r="T232" s="57"/>
      <c r="U232" s="77"/>
      <c r="V232" s="24"/>
      <c r="Y232" s="24"/>
      <c r="Z232" s="24"/>
      <c r="AA232" s="24"/>
      <c r="AB232" s="24"/>
      <c r="AC232" s="24"/>
    </row>
    <row r="233" spans="1:29" s="169" customFormat="1">
      <c r="A233" s="24"/>
      <c r="B233" s="24"/>
      <c r="C233" s="57"/>
      <c r="D233" s="57"/>
      <c r="E233" s="57"/>
      <c r="F233" s="57"/>
      <c r="G233" s="57"/>
      <c r="H233" s="57"/>
      <c r="I233" s="57"/>
      <c r="J233" s="57"/>
      <c r="K233" s="57"/>
      <c r="L233" s="57"/>
      <c r="M233" s="57"/>
      <c r="N233" s="57"/>
      <c r="O233" s="57"/>
      <c r="P233" s="57"/>
      <c r="Q233" s="57"/>
      <c r="R233" s="57"/>
      <c r="S233" s="57"/>
      <c r="T233" s="57"/>
      <c r="U233" s="77"/>
      <c r="V233" s="24"/>
      <c r="Y233" s="24"/>
      <c r="Z233" s="24"/>
      <c r="AA233" s="24"/>
      <c r="AB233" s="24"/>
      <c r="AC233" s="24"/>
    </row>
    <row r="234" spans="1:29" s="169" customFormat="1">
      <c r="A234" s="24"/>
      <c r="B234" s="24"/>
      <c r="C234" s="57"/>
      <c r="D234" s="57"/>
      <c r="E234" s="57"/>
      <c r="F234" s="57"/>
      <c r="G234" s="57"/>
      <c r="H234" s="57"/>
      <c r="I234" s="57"/>
      <c r="J234" s="57"/>
      <c r="K234" s="57"/>
      <c r="L234" s="57"/>
      <c r="M234" s="57"/>
      <c r="N234" s="57"/>
      <c r="O234" s="57"/>
      <c r="P234" s="57"/>
      <c r="Q234" s="57"/>
      <c r="R234" s="57"/>
      <c r="S234" s="57"/>
      <c r="T234" s="57"/>
      <c r="U234" s="77"/>
      <c r="V234" s="24"/>
      <c r="Y234" s="24"/>
      <c r="Z234" s="24"/>
      <c r="AA234" s="24"/>
      <c r="AB234" s="24"/>
      <c r="AC234" s="24"/>
    </row>
    <row r="235" spans="1:29" s="169" customFormat="1">
      <c r="A235" s="24"/>
      <c r="B235" s="24"/>
      <c r="C235" s="57"/>
      <c r="D235" s="57"/>
      <c r="E235" s="57"/>
      <c r="F235" s="57"/>
      <c r="G235" s="57"/>
      <c r="H235" s="57"/>
      <c r="I235" s="57"/>
      <c r="J235" s="57"/>
      <c r="K235" s="57"/>
      <c r="L235" s="57"/>
      <c r="M235" s="57"/>
      <c r="N235" s="57"/>
      <c r="O235" s="57"/>
      <c r="P235" s="57"/>
      <c r="Q235" s="57"/>
      <c r="R235" s="57"/>
      <c r="S235" s="57"/>
      <c r="T235" s="57"/>
      <c r="U235" s="77"/>
      <c r="V235" s="24"/>
      <c r="Y235" s="24"/>
      <c r="Z235" s="24"/>
      <c r="AA235" s="24"/>
      <c r="AB235" s="24"/>
      <c r="AC235" s="24"/>
    </row>
    <row r="236" spans="1:29" s="169" customFormat="1">
      <c r="A236" s="24"/>
      <c r="B236" s="24"/>
      <c r="C236" s="57"/>
      <c r="D236" s="57"/>
      <c r="E236" s="57"/>
      <c r="F236" s="57"/>
      <c r="G236" s="57"/>
      <c r="H236" s="57"/>
      <c r="I236" s="57"/>
      <c r="J236" s="57"/>
      <c r="K236" s="57"/>
      <c r="L236" s="57"/>
      <c r="M236" s="57"/>
      <c r="N236" s="57"/>
      <c r="O236" s="57"/>
      <c r="P236" s="57"/>
      <c r="Q236" s="57"/>
      <c r="R236" s="57"/>
      <c r="S236" s="57"/>
      <c r="T236" s="57"/>
      <c r="U236" s="77"/>
      <c r="V236" s="24"/>
      <c r="Y236" s="24"/>
      <c r="Z236" s="24"/>
      <c r="AA236" s="24"/>
      <c r="AB236" s="24"/>
      <c r="AC236" s="24"/>
    </row>
    <row r="237" spans="1:29" s="169" customFormat="1">
      <c r="A237" s="24"/>
      <c r="B237" s="24"/>
      <c r="C237" s="57"/>
      <c r="D237" s="57"/>
      <c r="E237" s="57"/>
      <c r="F237" s="57"/>
      <c r="G237" s="57"/>
      <c r="H237" s="57"/>
      <c r="I237" s="57"/>
      <c r="J237" s="57"/>
      <c r="K237" s="57"/>
      <c r="L237" s="57"/>
      <c r="M237" s="57"/>
      <c r="N237" s="57"/>
      <c r="O237" s="57"/>
      <c r="P237" s="57"/>
      <c r="Q237" s="57"/>
      <c r="R237" s="57"/>
      <c r="S237" s="57"/>
      <c r="T237" s="57"/>
      <c r="U237" s="77"/>
      <c r="V237" s="24"/>
      <c r="Y237" s="24"/>
      <c r="Z237" s="24"/>
      <c r="AA237" s="24"/>
      <c r="AB237" s="24"/>
      <c r="AC237" s="24"/>
    </row>
    <row r="238" spans="1:29" s="169" customFormat="1">
      <c r="A238" s="24"/>
      <c r="B238" s="24"/>
      <c r="C238" s="57"/>
      <c r="D238" s="57"/>
      <c r="E238" s="57"/>
      <c r="F238" s="57"/>
      <c r="G238" s="57"/>
      <c r="H238" s="57"/>
      <c r="I238" s="57"/>
      <c r="J238" s="57"/>
      <c r="K238" s="57"/>
      <c r="L238" s="57"/>
      <c r="M238" s="57"/>
      <c r="N238" s="57"/>
      <c r="O238" s="57"/>
      <c r="P238" s="57"/>
      <c r="Q238" s="57"/>
      <c r="R238" s="57"/>
      <c r="S238" s="57"/>
      <c r="T238" s="57"/>
      <c r="U238" s="77"/>
      <c r="V238" s="24"/>
      <c r="Y238" s="24"/>
      <c r="Z238" s="24"/>
      <c r="AA238" s="24"/>
      <c r="AB238" s="24"/>
      <c r="AC238" s="24"/>
    </row>
    <row r="239" spans="1:29" s="169" customFormat="1">
      <c r="A239" s="24"/>
      <c r="B239" s="24"/>
      <c r="C239" s="57"/>
      <c r="D239" s="57"/>
      <c r="E239" s="57"/>
      <c r="F239" s="57"/>
      <c r="G239" s="57"/>
      <c r="H239" s="57"/>
      <c r="I239" s="57"/>
      <c r="J239" s="57"/>
      <c r="K239" s="57"/>
      <c r="L239" s="57"/>
      <c r="M239" s="57"/>
      <c r="N239" s="57"/>
      <c r="O239" s="57"/>
      <c r="P239" s="57"/>
      <c r="Q239" s="57"/>
      <c r="R239" s="57"/>
      <c r="S239" s="57"/>
      <c r="T239" s="57"/>
      <c r="U239" s="77"/>
      <c r="V239" s="24"/>
      <c r="Y239" s="24"/>
      <c r="Z239" s="24"/>
      <c r="AA239" s="24"/>
      <c r="AB239" s="24"/>
      <c r="AC239" s="24"/>
    </row>
    <row r="240" spans="1:29" s="169" customFormat="1">
      <c r="A240" s="24"/>
      <c r="B240" s="24"/>
      <c r="C240" s="57"/>
      <c r="D240" s="57"/>
      <c r="E240" s="57"/>
      <c r="F240" s="57"/>
      <c r="G240" s="57"/>
      <c r="H240" s="57"/>
      <c r="I240" s="57"/>
      <c r="J240" s="57"/>
      <c r="K240" s="57"/>
      <c r="L240" s="57"/>
      <c r="M240" s="57"/>
      <c r="N240" s="57"/>
      <c r="O240" s="57"/>
      <c r="P240" s="57"/>
      <c r="Q240" s="57"/>
      <c r="R240" s="57"/>
      <c r="S240" s="57"/>
      <c r="T240" s="57"/>
      <c r="U240" s="77"/>
      <c r="V240" s="24"/>
      <c r="Y240" s="24"/>
      <c r="Z240" s="24"/>
      <c r="AA240" s="24"/>
      <c r="AB240" s="24"/>
      <c r="AC240" s="24"/>
    </row>
    <row r="241" spans="1:29" s="169" customFormat="1">
      <c r="A241" s="24"/>
      <c r="B241" s="24"/>
      <c r="C241" s="57"/>
      <c r="D241" s="57"/>
      <c r="E241" s="57"/>
      <c r="F241" s="57"/>
      <c r="G241" s="57"/>
      <c r="H241" s="57"/>
      <c r="I241" s="57"/>
      <c r="J241" s="57"/>
      <c r="K241" s="57"/>
      <c r="L241" s="57"/>
      <c r="M241" s="57"/>
      <c r="N241" s="57"/>
      <c r="O241" s="57"/>
      <c r="P241" s="57"/>
      <c r="Q241" s="57"/>
      <c r="R241" s="57"/>
      <c r="S241" s="57"/>
      <c r="T241" s="57"/>
      <c r="U241" s="77"/>
      <c r="V241" s="24"/>
      <c r="Y241" s="24"/>
      <c r="Z241" s="24"/>
      <c r="AA241" s="24"/>
      <c r="AB241" s="24"/>
      <c r="AC241" s="24"/>
    </row>
    <row r="242" spans="1:29" s="169" customFormat="1">
      <c r="A242" s="24"/>
      <c r="B242" s="24"/>
      <c r="C242" s="57"/>
      <c r="D242" s="57"/>
      <c r="E242" s="57"/>
      <c r="F242" s="57"/>
      <c r="G242" s="57"/>
      <c r="H242" s="57"/>
      <c r="I242" s="57"/>
      <c r="J242" s="57"/>
      <c r="K242" s="57"/>
      <c r="L242" s="57"/>
      <c r="M242" s="57"/>
      <c r="N242" s="57"/>
      <c r="O242" s="57"/>
      <c r="P242" s="57"/>
      <c r="Q242" s="57"/>
      <c r="R242" s="57"/>
      <c r="S242" s="57"/>
      <c r="T242" s="57"/>
      <c r="U242" s="77"/>
      <c r="V242" s="24"/>
      <c r="Y242" s="24"/>
      <c r="Z242" s="24"/>
      <c r="AA242" s="24"/>
      <c r="AB242" s="24"/>
      <c r="AC242" s="24"/>
    </row>
    <row r="243" spans="1:29" s="169" customFormat="1">
      <c r="A243" s="24"/>
      <c r="B243" s="24"/>
      <c r="C243" s="57"/>
      <c r="D243" s="57"/>
      <c r="E243" s="57"/>
      <c r="F243" s="57"/>
      <c r="G243" s="57"/>
      <c r="H243" s="57"/>
      <c r="I243" s="57"/>
      <c r="J243" s="57"/>
      <c r="K243" s="57"/>
      <c r="L243" s="57"/>
      <c r="M243" s="57"/>
      <c r="N243" s="57"/>
      <c r="O243" s="57"/>
      <c r="P243" s="57"/>
      <c r="Q243" s="57"/>
      <c r="R243" s="57"/>
      <c r="S243" s="57"/>
      <c r="T243" s="57"/>
      <c r="U243" s="77"/>
      <c r="V243" s="24"/>
      <c r="Y243" s="24"/>
      <c r="Z243" s="24"/>
      <c r="AA243" s="24"/>
      <c r="AB243" s="24"/>
      <c r="AC243" s="24"/>
    </row>
    <row r="244" spans="1:29" s="169" customFormat="1">
      <c r="A244" s="24"/>
      <c r="B244" s="24"/>
      <c r="C244" s="57"/>
      <c r="D244" s="57"/>
      <c r="E244" s="57"/>
      <c r="F244" s="57"/>
      <c r="G244" s="57"/>
      <c r="H244" s="57"/>
      <c r="I244" s="57"/>
      <c r="J244" s="57"/>
      <c r="K244" s="57"/>
      <c r="L244" s="57"/>
      <c r="M244" s="57"/>
      <c r="N244" s="57"/>
      <c r="O244" s="57"/>
      <c r="P244" s="57"/>
      <c r="Q244" s="57"/>
      <c r="R244" s="57"/>
      <c r="S244" s="57"/>
      <c r="T244" s="57"/>
      <c r="U244" s="77"/>
      <c r="V244" s="24"/>
      <c r="Y244" s="24"/>
      <c r="Z244" s="24"/>
      <c r="AA244" s="24"/>
      <c r="AB244" s="24"/>
      <c r="AC244" s="24"/>
    </row>
    <row r="245" spans="1:29" s="169" customFormat="1">
      <c r="A245" s="24"/>
      <c r="B245" s="24"/>
      <c r="C245" s="57"/>
      <c r="D245" s="57"/>
      <c r="E245" s="57"/>
      <c r="F245" s="57"/>
      <c r="G245" s="57"/>
      <c r="H245" s="57"/>
      <c r="I245" s="57"/>
      <c r="J245" s="57"/>
      <c r="K245" s="57"/>
      <c r="L245" s="57"/>
      <c r="M245" s="57"/>
      <c r="N245" s="57"/>
      <c r="O245" s="57"/>
      <c r="P245" s="57"/>
      <c r="Q245" s="57"/>
      <c r="R245" s="57"/>
      <c r="S245" s="57"/>
      <c r="T245" s="57"/>
      <c r="U245" s="77"/>
      <c r="V245" s="24"/>
      <c r="Y245" s="24"/>
      <c r="Z245" s="24"/>
      <c r="AA245" s="24"/>
      <c r="AB245" s="24"/>
      <c r="AC245" s="24"/>
    </row>
    <row r="246" spans="1:29" s="169" customFormat="1">
      <c r="A246" s="24"/>
      <c r="B246" s="24"/>
      <c r="C246" s="57"/>
      <c r="D246" s="57"/>
      <c r="E246" s="57"/>
      <c r="F246" s="57"/>
      <c r="G246" s="57"/>
      <c r="H246" s="57"/>
      <c r="I246" s="57"/>
      <c r="J246" s="57"/>
      <c r="K246" s="57"/>
      <c r="L246" s="57"/>
      <c r="M246" s="57"/>
      <c r="N246" s="57"/>
      <c r="O246" s="57"/>
      <c r="P246" s="57"/>
      <c r="Q246" s="57"/>
      <c r="R246" s="57"/>
      <c r="S246" s="57"/>
      <c r="T246" s="57"/>
      <c r="U246" s="77"/>
      <c r="V246" s="24"/>
      <c r="Y246" s="24"/>
      <c r="Z246" s="24"/>
      <c r="AA246" s="24"/>
      <c r="AB246" s="24"/>
      <c r="AC246" s="24"/>
    </row>
    <row r="247" spans="1:29" s="169" customFormat="1">
      <c r="A247" s="24"/>
      <c r="B247" s="24"/>
      <c r="C247" s="57"/>
      <c r="D247" s="57"/>
      <c r="E247" s="57"/>
      <c r="F247" s="57"/>
      <c r="G247" s="57"/>
      <c r="H247" s="57"/>
      <c r="I247" s="57"/>
      <c r="J247" s="57"/>
      <c r="K247" s="57"/>
      <c r="L247" s="57"/>
      <c r="M247" s="57"/>
      <c r="N247" s="57"/>
      <c r="O247" s="57"/>
      <c r="P247" s="57"/>
      <c r="Q247" s="57"/>
      <c r="R247" s="57"/>
      <c r="S247" s="57"/>
      <c r="T247" s="57"/>
      <c r="U247" s="77"/>
      <c r="V247" s="24"/>
      <c r="Y247" s="24"/>
      <c r="Z247" s="24"/>
      <c r="AA247" s="24"/>
      <c r="AB247" s="24"/>
      <c r="AC247" s="24"/>
    </row>
    <row r="248" spans="1:29" s="169" customFormat="1">
      <c r="A248" s="24"/>
      <c r="B248" s="24"/>
      <c r="C248" s="57"/>
      <c r="D248" s="57"/>
      <c r="E248" s="57"/>
      <c r="F248" s="57"/>
      <c r="G248" s="57"/>
      <c r="H248" s="57"/>
      <c r="I248" s="57"/>
      <c r="J248" s="57"/>
      <c r="K248" s="57"/>
      <c r="L248" s="57"/>
      <c r="M248" s="57"/>
      <c r="N248" s="57"/>
      <c r="O248" s="57"/>
      <c r="P248" s="57"/>
      <c r="Q248" s="57"/>
      <c r="R248" s="57"/>
      <c r="S248" s="57"/>
      <c r="T248" s="57"/>
      <c r="U248" s="77"/>
      <c r="V248" s="24"/>
      <c r="Y248" s="24"/>
      <c r="Z248" s="24"/>
      <c r="AA248" s="24"/>
      <c r="AB248" s="24"/>
      <c r="AC248" s="24"/>
    </row>
    <row r="249" spans="1:29" s="169" customFormat="1">
      <c r="A249" s="24"/>
      <c r="B249" s="24"/>
      <c r="C249" s="57"/>
      <c r="D249" s="57"/>
      <c r="E249" s="57"/>
      <c r="F249" s="57"/>
      <c r="G249" s="57"/>
      <c r="H249" s="57"/>
      <c r="I249" s="57"/>
      <c r="J249" s="57"/>
      <c r="K249" s="57"/>
      <c r="L249" s="57"/>
      <c r="M249" s="57"/>
      <c r="N249" s="57"/>
      <c r="O249" s="57"/>
      <c r="P249" s="57"/>
      <c r="Q249" s="57"/>
      <c r="R249" s="57"/>
      <c r="S249" s="57"/>
      <c r="T249" s="57"/>
      <c r="U249" s="77"/>
      <c r="V249" s="24"/>
      <c r="Y249" s="24"/>
      <c r="Z249" s="24"/>
      <c r="AA249" s="24"/>
      <c r="AB249" s="24"/>
      <c r="AC249" s="24"/>
    </row>
    <row r="250" spans="1:29" s="169" customFormat="1">
      <c r="A250" s="24"/>
      <c r="B250" s="24"/>
      <c r="C250" s="57"/>
      <c r="D250" s="57"/>
      <c r="E250" s="57"/>
      <c r="F250" s="57"/>
      <c r="G250" s="57"/>
      <c r="H250" s="57"/>
      <c r="I250" s="57"/>
      <c r="J250" s="57"/>
      <c r="K250" s="57"/>
      <c r="L250" s="57"/>
      <c r="M250" s="57"/>
      <c r="N250" s="57"/>
      <c r="O250" s="57"/>
      <c r="P250" s="57"/>
      <c r="Q250" s="57"/>
      <c r="R250" s="57"/>
      <c r="S250" s="57"/>
      <c r="T250" s="57"/>
      <c r="U250" s="77"/>
      <c r="V250" s="24"/>
      <c r="Y250" s="24"/>
      <c r="Z250" s="24"/>
      <c r="AA250" s="24"/>
      <c r="AB250" s="24"/>
      <c r="AC250" s="24"/>
    </row>
    <row r="251" spans="1:29" s="169" customFormat="1">
      <c r="A251" s="24"/>
      <c r="B251" s="24"/>
      <c r="C251" s="57"/>
      <c r="D251" s="57"/>
      <c r="E251" s="57"/>
      <c r="F251" s="57"/>
      <c r="G251" s="57"/>
      <c r="H251" s="57"/>
      <c r="I251" s="57"/>
      <c r="J251" s="57"/>
      <c r="K251" s="57"/>
      <c r="L251" s="57"/>
      <c r="M251" s="57"/>
      <c r="N251" s="57"/>
      <c r="O251" s="57"/>
      <c r="P251" s="57"/>
      <c r="Q251" s="57"/>
      <c r="R251" s="57"/>
      <c r="S251" s="57"/>
      <c r="T251" s="57"/>
      <c r="U251" s="77"/>
      <c r="V251" s="24"/>
      <c r="Y251" s="24"/>
      <c r="Z251" s="24"/>
      <c r="AA251" s="24"/>
      <c r="AB251" s="24"/>
      <c r="AC251" s="24"/>
    </row>
    <row r="252" spans="1:29" s="169" customFormat="1">
      <c r="A252" s="24"/>
      <c r="B252" s="24"/>
      <c r="C252" s="57"/>
      <c r="D252" s="57"/>
      <c r="E252" s="57"/>
      <c r="F252" s="57"/>
      <c r="G252" s="57"/>
      <c r="H252" s="57"/>
      <c r="I252" s="57"/>
      <c r="J252" s="57"/>
      <c r="K252" s="57"/>
      <c r="L252" s="57"/>
      <c r="M252" s="57"/>
      <c r="N252" s="57"/>
      <c r="O252" s="57"/>
      <c r="P252" s="57"/>
      <c r="Q252" s="57"/>
      <c r="R252" s="57"/>
      <c r="S252" s="57"/>
      <c r="T252" s="57"/>
      <c r="U252" s="77"/>
      <c r="V252" s="24"/>
      <c r="Y252" s="24"/>
      <c r="Z252" s="24"/>
      <c r="AA252" s="24"/>
      <c r="AB252" s="24"/>
      <c r="AC252" s="24"/>
    </row>
    <row r="253" spans="1:29" s="169" customFormat="1">
      <c r="A253" s="24"/>
      <c r="B253" s="24"/>
      <c r="C253" s="57"/>
      <c r="D253" s="57"/>
      <c r="E253" s="57"/>
      <c r="F253" s="57"/>
      <c r="G253" s="57"/>
      <c r="H253" s="57"/>
      <c r="I253" s="57"/>
      <c r="J253" s="57"/>
      <c r="K253" s="57"/>
      <c r="L253" s="57"/>
      <c r="M253" s="57"/>
      <c r="N253" s="57"/>
      <c r="O253" s="57"/>
      <c r="P253" s="57"/>
      <c r="Q253" s="57"/>
      <c r="R253" s="57"/>
      <c r="S253" s="57"/>
      <c r="T253" s="57"/>
      <c r="U253" s="77"/>
      <c r="V253" s="24"/>
      <c r="Y253" s="24"/>
      <c r="Z253" s="24"/>
      <c r="AA253" s="24"/>
      <c r="AB253" s="24"/>
      <c r="AC253" s="24"/>
    </row>
    <row r="254" spans="1:29" s="169" customFormat="1">
      <c r="A254" s="24"/>
      <c r="B254" s="24"/>
      <c r="C254" s="57"/>
      <c r="D254" s="57"/>
      <c r="E254" s="57"/>
      <c r="F254" s="57"/>
      <c r="G254" s="57"/>
      <c r="H254" s="57"/>
      <c r="I254" s="57"/>
      <c r="J254" s="57"/>
      <c r="K254" s="57"/>
      <c r="L254" s="57"/>
      <c r="M254" s="57"/>
      <c r="N254" s="57"/>
      <c r="O254" s="57"/>
      <c r="P254" s="57"/>
      <c r="Q254" s="57"/>
      <c r="R254" s="57"/>
      <c r="S254" s="57"/>
      <c r="T254" s="57"/>
      <c r="U254" s="77"/>
      <c r="V254" s="24"/>
      <c r="Y254" s="24"/>
      <c r="Z254" s="24"/>
      <c r="AA254" s="24"/>
      <c r="AB254" s="24"/>
      <c r="AC254" s="24"/>
    </row>
    <row r="255" spans="1:29" s="169" customFormat="1">
      <c r="A255" s="24"/>
      <c r="B255" s="24"/>
      <c r="C255" s="57"/>
      <c r="D255" s="57"/>
      <c r="E255" s="57"/>
      <c r="F255" s="57"/>
      <c r="G255" s="57"/>
      <c r="H255" s="57"/>
      <c r="I255" s="57"/>
      <c r="J255" s="57"/>
      <c r="K255" s="57"/>
      <c r="L255" s="57"/>
      <c r="M255" s="57"/>
      <c r="N255" s="57"/>
      <c r="O255" s="57"/>
      <c r="P255" s="57"/>
      <c r="Q255" s="57"/>
      <c r="R255" s="57"/>
      <c r="S255" s="57"/>
      <c r="T255" s="57"/>
      <c r="U255" s="77"/>
      <c r="V255" s="24"/>
      <c r="Y255" s="24"/>
      <c r="Z255" s="24"/>
      <c r="AA255" s="24"/>
      <c r="AB255" s="24"/>
      <c r="AC255" s="24"/>
    </row>
    <row r="256" spans="1:29" s="169" customFormat="1">
      <c r="A256" s="24"/>
      <c r="B256" s="24"/>
      <c r="C256" s="57"/>
      <c r="D256" s="57"/>
      <c r="E256" s="57"/>
      <c r="F256" s="57"/>
      <c r="G256" s="57"/>
      <c r="H256" s="57"/>
      <c r="I256" s="57"/>
      <c r="J256" s="57"/>
      <c r="K256" s="57"/>
      <c r="L256" s="57"/>
      <c r="M256" s="57"/>
      <c r="N256" s="57"/>
      <c r="O256" s="57"/>
      <c r="P256" s="57"/>
      <c r="Q256" s="57"/>
      <c r="R256" s="57"/>
      <c r="S256" s="57"/>
      <c r="T256" s="57"/>
      <c r="U256" s="77"/>
      <c r="V256" s="24"/>
      <c r="Y256" s="24"/>
      <c r="Z256" s="24"/>
      <c r="AA256" s="24"/>
      <c r="AB256" s="24"/>
      <c r="AC256" s="24"/>
    </row>
    <row r="257" spans="1:29" s="169" customFormat="1">
      <c r="A257" s="24"/>
      <c r="B257" s="24"/>
      <c r="C257" s="57"/>
      <c r="D257" s="57"/>
      <c r="E257" s="57"/>
      <c r="F257" s="57"/>
      <c r="G257" s="57"/>
      <c r="H257" s="57"/>
      <c r="I257" s="57"/>
      <c r="J257" s="57"/>
      <c r="K257" s="57"/>
      <c r="L257" s="57"/>
      <c r="M257" s="57"/>
      <c r="N257" s="57"/>
      <c r="O257" s="57"/>
      <c r="P257" s="57"/>
      <c r="Q257" s="57"/>
      <c r="R257" s="57"/>
      <c r="S257" s="57"/>
      <c r="T257" s="57"/>
      <c r="U257" s="77"/>
      <c r="V257" s="24"/>
      <c r="Y257" s="24"/>
      <c r="Z257" s="24"/>
      <c r="AA257" s="24"/>
      <c r="AB257" s="24"/>
      <c r="AC257" s="24"/>
    </row>
    <row r="258" spans="1:29" s="169" customFormat="1">
      <c r="A258" s="24"/>
      <c r="B258" s="24"/>
      <c r="C258" s="57"/>
      <c r="D258" s="57"/>
      <c r="E258" s="57"/>
      <c r="F258" s="57"/>
      <c r="G258" s="57"/>
      <c r="H258" s="57"/>
      <c r="I258" s="57"/>
      <c r="J258" s="57"/>
      <c r="K258" s="57"/>
      <c r="L258" s="57"/>
      <c r="M258" s="57"/>
      <c r="N258" s="57"/>
      <c r="O258" s="57"/>
      <c r="P258" s="57"/>
      <c r="Q258" s="57"/>
      <c r="R258" s="57"/>
      <c r="S258" s="57"/>
      <c r="T258" s="57"/>
      <c r="U258" s="77"/>
      <c r="V258" s="24"/>
      <c r="Y258" s="24"/>
      <c r="Z258" s="24"/>
      <c r="AA258" s="24"/>
      <c r="AB258" s="24"/>
      <c r="AC258" s="24"/>
    </row>
    <row r="259" spans="1:29" s="169" customFormat="1">
      <c r="A259" s="24"/>
      <c r="B259" s="24"/>
      <c r="C259" s="57"/>
      <c r="D259" s="57"/>
      <c r="E259" s="57"/>
      <c r="F259" s="57"/>
      <c r="G259" s="57"/>
      <c r="H259" s="57"/>
      <c r="I259" s="57"/>
      <c r="J259" s="57"/>
      <c r="K259" s="57"/>
      <c r="L259" s="57"/>
      <c r="M259" s="57"/>
      <c r="N259" s="57"/>
      <c r="O259" s="57"/>
      <c r="P259" s="57"/>
      <c r="Q259" s="57"/>
      <c r="R259" s="57"/>
      <c r="S259" s="57"/>
      <c r="T259" s="57"/>
      <c r="U259" s="77"/>
      <c r="V259" s="24"/>
      <c r="Y259" s="24"/>
      <c r="Z259" s="24"/>
      <c r="AA259" s="24"/>
      <c r="AB259" s="24"/>
      <c r="AC259" s="24"/>
    </row>
    <row r="260" spans="1:29" s="169" customFormat="1">
      <c r="A260" s="24"/>
      <c r="B260" s="24"/>
      <c r="C260" s="57"/>
      <c r="D260" s="57"/>
      <c r="E260" s="57"/>
      <c r="F260" s="57"/>
      <c r="G260" s="57"/>
      <c r="H260" s="57"/>
      <c r="I260" s="57"/>
      <c r="J260" s="57"/>
      <c r="K260" s="57"/>
      <c r="L260" s="57"/>
      <c r="M260" s="57"/>
      <c r="N260" s="57"/>
      <c r="O260" s="57"/>
      <c r="P260" s="57"/>
      <c r="Q260" s="57"/>
      <c r="R260" s="57"/>
      <c r="S260" s="57"/>
      <c r="T260" s="57"/>
      <c r="U260" s="77"/>
      <c r="V260" s="24"/>
      <c r="Y260" s="24"/>
      <c r="Z260" s="24"/>
      <c r="AA260" s="24"/>
      <c r="AB260" s="24"/>
      <c r="AC260" s="24"/>
    </row>
    <row r="261" spans="1:29" s="169" customFormat="1">
      <c r="A261" s="24"/>
      <c r="B261" s="24"/>
      <c r="C261" s="57"/>
      <c r="D261" s="57"/>
      <c r="E261" s="57"/>
      <c r="F261" s="57"/>
      <c r="G261" s="57"/>
      <c r="H261" s="57"/>
      <c r="I261" s="57"/>
      <c r="J261" s="57"/>
      <c r="K261" s="57"/>
      <c r="L261" s="57"/>
      <c r="M261" s="57"/>
      <c r="N261" s="57"/>
      <c r="O261" s="57"/>
      <c r="P261" s="57"/>
      <c r="Q261" s="57"/>
      <c r="R261" s="57"/>
      <c r="S261" s="57"/>
      <c r="T261" s="57"/>
      <c r="U261" s="77"/>
      <c r="V261" s="24"/>
      <c r="Y261" s="24"/>
      <c r="Z261" s="24"/>
      <c r="AA261" s="24"/>
      <c r="AB261" s="24"/>
      <c r="AC261" s="24"/>
    </row>
    <row r="262" spans="1:29" s="169" customFormat="1">
      <c r="A262" s="24"/>
      <c r="B262" s="24"/>
      <c r="C262" s="57"/>
      <c r="D262" s="57"/>
      <c r="E262" s="57"/>
      <c r="F262" s="57"/>
      <c r="G262" s="57"/>
      <c r="H262" s="57"/>
      <c r="I262" s="57"/>
      <c r="J262" s="57"/>
      <c r="K262" s="57"/>
      <c r="L262" s="57"/>
      <c r="M262" s="57"/>
      <c r="N262" s="57"/>
      <c r="O262" s="57"/>
      <c r="P262" s="57"/>
      <c r="Q262" s="57"/>
      <c r="R262" s="57"/>
      <c r="S262" s="57"/>
      <c r="T262" s="57"/>
      <c r="U262" s="77"/>
      <c r="V262" s="24"/>
      <c r="Y262" s="24"/>
      <c r="Z262" s="24"/>
      <c r="AA262" s="24"/>
      <c r="AB262" s="24"/>
      <c r="AC262" s="24"/>
    </row>
    <row r="263" spans="1:29" s="169" customFormat="1">
      <c r="A263" s="24"/>
      <c r="B263" s="24"/>
      <c r="C263" s="57"/>
      <c r="D263" s="57"/>
      <c r="E263" s="57"/>
      <c r="F263" s="57"/>
      <c r="G263" s="57"/>
      <c r="H263" s="57"/>
      <c r="I263" s="57"/>
      <c r="J263" s="57"/>
      <c r="K263" s="57"/>
      <c r="L263" s="57"/>
      <c r="M263" s="57"/>
      <c r="N263" s="57"/>
      <c r="O263" s="57"/>
      <c r="P263" s="57"/>
      <c r="Q263" s="57"/>
      <c r="R263" s="57"/>
      <c r="S263" s="57"/>
      <c r="T263" s="57"/>
      <c r="U263" s="77"/>
      <c r="V263" s="24"/>
      <c r="Y263" s="24"/>
      <c r="Z263" s="24"/>
      <c r="AA263" s="24"/>
      <c r="AB263" s="24"/>
      <c r="AC263" s="24"/>
    </row>
    <row r="264" spans="1:29" s="169" customFormat="1">
      <c r="A264" s="24"/>
      <c r="B264" s="24"/>
      <c r="C264" s="57"/>
      <c r="D264" s="57"/>
      <c r="E264" s="57"/>
      <c r="F264" s="57"/>
      <c r="G264" s="57"/>
      <c r="H264" s="57"/>
      <c r="I264" s="57"/>
      <c r="J264" s="57"/>
      <c r="K264" s="57"/>
      <c r="L264" s="57"/>
      <c r="M264" s="57"/>
      <c r="N264" s="57"/>
      <c r="O264" s="57"/>
      <c r="P264" s="57"/>
      <c r="Q264" s="57"/>
      <c r="R264" s="57"/>
      <c r="S264" s="57"/>
      <c r="T264" s="57"/>
      <c r="U264" s="77"/>
      <c r="V264" s="24"/>
      <c r="Y264" s="24"/>
      <c r="Z264" s="24"/>
      <c r="AA264" s="24"/>
      <c r="AB264" s="24"/>
      <c r="AC264" s="24"/>
    </row>
    <row r="265" spans="1:29" s="169" customFormat="1">
      <c r="A265" s="24"/>
      <c r="B265" s="24"/>
      <c r="C265" s="57"/>
      <c r="D265" s="57"/>
      <c r="E265" s="57"/>
      <c r="F265" s="57"/>
      <c r="G265" s="57"/>
      <c r="H265" s="57"/>
      <c r="I265" s="57"/>
      <c r="J265" s="57"/>
      <c r="K265" s="57"/>
      <c r="L265" s="57"/>
      <c r="M265" s="57"/>
      <c r="N265" s="57"/>
      <c r="O265" s="57"/>
      <c r="P265" s="57"/>
      <c r="Q265" s="57"/>
      <c r="R265" s="57"/>
      <c r="S265" s="57"/>
      <c r="T265" s="57"/>
      <c r="U265" s="77"/>
      <c r="V265" s="24"/>
      <c r="Y265" s="24"/>
      <c r="Z265" s="24"/>
      <c r="AA265" s="24"/>
      <c r="AB265" s="24"/>
      <c r="AC265" s="24"/>
    </row>
    <row r="266" spans="1:29" s="169" customFormat="1">
      <c r="A266" s="24"/>
      <c r="B266" s="24"/>
      <c r="C266" s="57"/>
      <c r="D266" s="57"/>
      <c r="E266" s="57"/>
      <c r="F266" s="57"/>
      <c r="G266" s="57"/>
      <c r="H266" s="57"/>
      <c r="I266" s="57"/>
      <c r="J266" s="57"/>
      <c r="K266" s="57"/>
      <c r="L266" s="57"/>
      <c r="M266" s="57"/>
      <c r="N266" s="57"/>
      <c r="O266" s="57"/>
      <c r="P266" s="57"/>
      <c r="Q266" s="57"/>
      <c r="R266" s="57"/>
      <c r="S266" s="57"/>
      <c r="T266" s="57"/>
      <c r="U266" s="77"/>
      <c r="V266" s="24"/>
      <c r="Y266" s="24"/>
      <c r="Z266" s="24"/>
      <c r="AA266" s="24"/>
      <c r="AB266" s="24"/>
      <c r="AC266" s="24"/>
    </row>
    <row r="267" spans="1:29" s="169" customFormat="1">
      <c r="A267" s="24"/>
      <c r="B267" s="24"/>
      <c r="C267" s="57"/>
      <c r="D267" s="57"/>
      <c r="E267" s="57"/>
      <c r="F267" s="57"/>
      <c r="G267" s="57"/>
      <c r="H267" s="57"/>
      <c r="I267" s="57"/>
      <c r="J267" s="57"/>
      <c r="K267" s="57"/>
      <c r="L267" s="57"/>
      <c r="M267" s="57"/>
      <c r="N267" s="57"/>
      <c r="O267" s="57"/>
      <c r="P267" s="57"/>
      <c r="Q267" s="57"/>
      <c r="R267" s="57"/>
      <c r="S267" s="57"/>
      <c r="T267" s="57"/>
      <c r="U267" s="77"/>
      <c r="V267" s="24"/>
      <c r="Y267" s="24"/>
      <c r="Z267" s="24"/>
      <c r="AA267" s="24"/>
      <c r="AB267" s="24"/>
      <c r="AC267" s="24"/>
    </row>
    <row r="268" spans="1:29" s="169" customFormat="1">
      <c r="A268" s="24"/>
      <c r="B268" s="24"/>
      <c r="C268" s="57"/>
      <c r="D268" s="57"/>
      <c r="E268" s="57"/>
      <c r="F268" s="57"/>
      <c r="G268" s="57"/>
      <c r="H268" s="57"/>
      <c r="I268" s="57"/>
      <c r="J268" s="57"/>
      <c r="K268" s="57"/>
      <c r="L268" s="57"/>
      <c r="M268" s="57"/>
      <c r="N268" s="57"/>
      <c r="O268" s="57"/>
      <c r="P268" s="57"/>
      <c r="Q268" s="57"/>
      <c r="R268" s="57"/>
      <c r="S268" s="57"/>
      <c r="T268" s="57"/>
      <c r="U268" s="77"/>
      <c r="V268" s="24"/>
      <c r="Y268" s="24"/>
      <c r="Z268" s="24"/>
      <c r="AA268" s="24"/>
      <c r="AB268" s="24"/>
      <c r="AC268" s="24"/>
    </row>
    <row r="269" spans="1:29" s="169" customFormat="1">
      <c r="A269" s="24"/>
      <c r="B269" s="24"/>
      <c r="C269" s="57"/>
      <c r="D269" s="57"/>
      <c r="E269" s="57"/>
      <c r="F269" s="57"/>
      <c r="G269" s="57"/>
      <c r="H269" s="57"/>
      <c r="I269" s="57"/>
      <c r="J269" s="57"/>
      <c r="K269" s="57"/>
      <c r="L269" s="57"/>
      <c r="M269" s="57"/>
      <c r="N269" s="57"/>
      <c r="O269" s="57"/>
      <c r="P269" s="57"/>
      <c r="Q269" s="57"/>
      <c r="R269" s="57"/>
      <c r="S269" s="57"/>
      <c r="T269" s="57"/>
      <c r="U269" s="77"/>
      <c r="V269" s="24"/>
      <c r="Y269" s="24"/>
      <c r="Z269" s="24"/>
      <c r="AA269" s="24"/>
      <c r="AB269" s="24"/>
      <c r="AC269" s="24"/>
    </row>
    <row r="270" spans="1:29" s="169" customFormat="1">
      <c r="A270" s="24"/>
      <c r="B270" s="24"/>
      <c r="C270" s="57"/>
      <c r="D270" s="57"/>
      <c r="E270" s="57"/>
      <c r="F270" s="57"/>
      <c r="G270" s="57"/>
      <c r="H270" s="57"/>
      <c r="I270" s="57"/>
      <c r="J270" s="57"/>
      <c r="K270" s="57"/>
      <c r="L270" s="57"/>
      <c r="M270" s="57"/>
      <c r="N270" s="57"/>
      <c r="O270" s="57"/>
      <c r="P270" s="57"/>
      <c r="Q270" s="57"/>
      <c r="R270" s="57"/>
      <c r="S270" s="57"/>
      <c r="T270" s="57"/>
      <c r="U270" s="77"/>
      <c r="V270" s="24"/>
      <c r="Y270" s="24"/>
      <c r="Z270" s="24"/>
      <c r="AA270" s="24"/>
      <c r="AB270" s="24"/>
      <c r="AC270" s="24"/>
    </row>
    <row r="271" spans="1:29" s="169" customFormat="1">
      <c r="A271" s="24"/>
      <c r="B271" s="24"/>
      <c r="C271" s="57"/>
      <c r="D271" s="57"/>
      <c r="E271" s="57"/>
      <c r="F271" s="57"/>
      <c r="G271" s="57"/>
      <c r="H271" s="57"/>
      <c r="I271" s="57"/>
      <c r="J271" s="57"/>
      <c r="K271" s="57"/>
      <c r="L271" s="57"/>
      <c r="M271" s="57"/>
      <c r="N271" s="57"/>
      <c r="O271" s="57"/>
      <c r="P271" s="57"/>
      <c r="Q271" s="57"/>
      <c r="R271" s="57"/>
      <c r="S271" s="57"/>
      <c r="T271" s="57"/>
      <c r="U271" s="77"/>
      <c r="V271" s="24"/>
      <c r="Y271" s="24"/>
      <c r="Z271" s="24"/>
      <c r="AA271" s="24"/>
      <c r="AB271" s="24"/>
      <c r="AC271" s="24"/>
    </row>
    <row r="272" spans="1:29" s="169" customFormat="1">
      <c r="A272" s="24"/>
      <c r="B272" s="24"/>
      <c r="C272" s="57"/>
      <c r="D272" s="57"/>
      <c r="E272" s="57"/>
      <c r="F272" s="57"/>
      <c r="G272" s="57"/>
      <c r="H272" s="57"/>
      <c r="I272" s="57"/>
      <c r="J272" s="57"/>
      <c r="K272" s="57"/>
      <c r="L272" s="57"/>
      <c r="M272" s="57"/>
      <c r="N272" s="57"/>
      <c r="O272" s="57"/>
      <c r="P272" s="57"/>
      <c r="Q272" s="57"/>
      <c r="R272" s="57"/>
      <c r="S272" s="57"/>
      <c r="T272" s="57"/>
      <c r="U272" s="77"/>
      <c r="V272" s="24"/>
      <c r="Y272" s="24"/>
      <c r="Z272" s="24"/>
      <c r="AA272" s="24"/>
      <c r="AB272" s="24"/>
      <c r="AC272" s="24"/>
    </row>
    <row r="273" spans="1:29" s="169" customFormat="1">
      <c r="A273" s="24"/>
      <c r="B273" s="24"/>
      <c r="C273" s="57"/>
      <c r="D273" s="57"/>
      <c r="E273" s="57"/>
      <c r="F273" s="57"/>
      <c r="G273" s="57"/>
      <c r="H273" s="57"/>
      <c r="I273" s="57"/>
      <c r="J273" s="57"/>
      <c r="K273" s="57"/>
      <c r="L273" s="57"/>
      <c r="M273" s="57"/>
      <c r="N273" s="57"/>
      <c r="O273" s="57"/>
      <c r="P273" s="57"/>
      <c r="Q273" s="57"/>
      <c r="R273" s="57"/>
      <c r="S273" s="57"/>
      <c r="T273" s="57"/>
      <c r="U273" s="77"/>
      <c r="V273" s="24"/>
      <c r="Y273" s="24"/>
      <c r="Z273" s="24"/>
      <c r="AA273" s="24"/>
      <c r="AB273" s="24"/>
      <c r="AC273" s="24"/>
    </row>
    <row r="274" spans="1:29" s="169" customFormat="1">
      <c r="A274" s="24"/>
      <c r="B274" s="24"/>
      <c r="C274" s="57"/>
      <c r="D274" s="57"/>
      <c r="E274" s="57"/>
      <c r="F274" s="57"/>
      <c r="G274" s="57"/>
      <c r="H274" s="57"/>
      <c r="I274" s="57"/>
      <c r="J274" s="57"/>
      <c r="K274" s="57"/>
      <c r="L274" s="57"/>
      <c r="M274" s="57"/>
      <c r="N274" s="57"/>
      <c r="O274" s="57"/>
      <c r="P274" s="57"/>
      <c r="Q274" s="57"/>
      <c r="R274" s="57"/>
      <c r="S274" s="57"/>
      <c r="T274" s="57"/>
      <c r="U274" s="77"/>
      <c r="V274" s="24"/>
      <c r="Y274" s="24"/>
      <c r="Z274" s="24"/>
      <c r="AA274" s="24"/>
      <c r="AB274" s="24"/>
      <c r="AC274" s="24"/>
    </row>
    <row r="275" spans="1:29" s="169" customFormat="1">
      <c r="A275" s="24"/>
      <c r="B275" s="24"/>
      <c r="C275" s="57"/>
      <c r="D275" s="57"/>
      <c r="E275" s="57"/>
      <c r="F275" s="57"/>
      <c r="G275" s="57"/>
      <c r="H275" s="57"/>
      <c r="I275" s="57"/>
      <c r="J275" s="57"/>
      <c r="K275" s="57"/>
      <c r="L275" s="57"/>
      <c r="M275" s="57"/>
      <c r="N275" s="57"/>
      <c r="O275" s="57"/>
      <c r="P275" s="57"/>
      <c r="Q275" s="57"/>
      <c r="R275" s="57"/>
      <c r="S275" s="57"/>
      <c r="T275" s="57"/>
      <c r="U275" s="77"/>
      <c r="V275" s="24"/>
      <c r="Y275" s="24"/>
      <c r="Z275" s="24"/>
      <c r="AA275" s="24"/>
      <c r="AB275" s="24"/>
      <c r="AC275" s="24"/>
    </row>
    <row r="276" spans="1:29" s="169" customFormat="1">
      <c r="A276" s="24"/>
      <c r="B276" s="24"/>
      <c r="C276" s="57"/>
      <c r="D276" s="57"/>
      <c r="E276" s="57"/>
      <c r="F276" s="57"/>
      <c r="G276" s="57"/>
      <c r="H276" s="57"/>
      <c r="I276" s="57"/>
      <c r="J276" s="57"/>
      <c r="K276" s="57"/>
      <c r="L276" s="57"/>
      <c r="M276" s="57"/>
      <c r="N276" s="57"/>
      <c r="O276" s="57"/>
      <c r="P276" s="57"/>
      <c r="Q276" s="57"/>
      <c r="R276" s="57"/>
      <c r="S276" s="57"/>
      <c r="T276" s="57"/>
      <c r="U276" s="77"/>
      <c r="V276" s="24"/>
      <c r="Y276" s="24"/>
      <c r="Z276" s="24"/>
      <c r="AA276" s="24"/>
      <c r="AB276" s="24"/>
      <c r="AC276" s="24"/>
    </row>
    <row r="277" spans="1:29" s="169" customFormat="1">
      <c r="A277" s="24"/>
      <c r="B277" s="24"/>
      <c r="C277" s="57"/>
      <c r="D277" s="57"/>
      <c r="E277" s="57"/>
      <c r="F277" s="57"/>
      <c r="G277" s="57"/>
      <c r="H277" s="57"/>
      <c r="I277" s="57"/>
      <c r="J277" s="57"/>
      <c r="K277" s="57"/>
      <c r="L277" s="57"/>
      <c r="M277" s="57"/>
      <c r="N277" s="57"/>
      <c r="O277" s="57"/>
      <c r="P277" s="57"/>
      <c r="Q277" s="57"/>
      <c r="R277" s="57"/>
      <c r="S277" s="57"/>
      <c r="T277" s="57"/>
      <c r="U277" s="77"/>
      <c r="V277" s="24"/>
      <c r="Y277" s="24"/>
      <c r="Z277" s="24"/>
      <c r="AA277" s="24"/>
      <c r="AB277" s="24"/>
      <c r="AC277" s="24"/>
    </row>
    <row r="278" spans="1:29" s="169" customFormat="1">
      <c r="A278" s="24"/>
      <c r="B278" s="24"/>
      <c r="C278" s="57"/>
      <c r="D278" s="57"/>
      <c r="E278" s="57"/>
      <c r="F278" s="57"/>
      <c r="G278" s="57"/>
      <c r="H278" s="57"/>
      <c r="I278" s="57"/>
      <c r="J278" s="57"/>
      <c r="K278" s="57"/>
      <c r="L278" s="57"/>
      <c r="M278" s="57"/>
      <c r="N278" s="57"/>
      <c r="O278" s="57"/>
      <c r="P278" s="57"/>
      <c r="Q278" s="57"/>
      <c r="R278" s="57"/>
      <c r="S278" s="57"/>
      <c r="T278" s="57"/>
      <c r="U278" s="77"/>
      <c r="V278" s="24"/>
      <c r="Y278" s="24"/>
      <c r="Z278" s="24"/>
      <c r="AA278" s="24"/>
      <c r="AB278" s="24"/>
      <c r="AC278" s="24"/>
    </row>
    <row r="279" spans="1:29" s="169" customFormat="1">
      <c r="A279" s="24"/>
      <c r="B279" s="24"/>
      <c r="C279" s="57"/>
      <c r="D279" s="57"/>
      <c r="E279" s="57"/>
      <c r="F279" s="57"/>
      <c r="G279" s="57"/>
      <c r="H279" s="57"/>
      <c r="I279" s="57"/>
      <c r="J279" s="57"/>
      <c r="K279" s="57"/>
      <c r="L279" s="57"/>
      <c r="M279" s="57"/>
      <c r="N279" s="57"/>
      <c r="O279" s="57"/>
      <c r="P279" s="57"/>
      <c r="Q279" s="57"/>
      <c r="R279" s="57"/>
      <c r="S279" s="57"/>
      <c r="T279" s="57"/>
      <c r="U279" s="77"/>
      <c r="V279" s="24"/>
      <c r="Y279" s="24"/>
      <c r="Z279" s="24"/>
      <c r="AA279" s="24"/>
      <c r="AB279" s="24"/>
      <c r="AC279" s="24"/>
    </row>
    <row r="280" spans="1:29" s="169" customFormat="1">
      <c r="A280" s="24"/>
      <c r="B280" s="24"/>
      <c r="C280" s="57"/>
      <c r="D280" s="57"/>
      <c r="E280" s="57"/>
      <c r="F280" s="57"/>
      <c r="G280" s="57"/>
      <c r="H280" s="57"/>
      <c r="I280" s="57"/>
      <c r="J280" s="57"/>
      <c r="K280" s="57"/>
      <c r="L280" s="57"/>
      <c r="M280" s="57"/>
      <c r="N280" s="57"/>
      <c r="O280" s="57"/>
      <c r="P280" s="57"/>
      <c r="Q280" s="57"/>
      <c r="R280" s="57"/>
      <c r="S280" s="57"/>
      <c r="T280" s="57"/>
      <c r="U280" s="77"/>
      <c r="V280" s="24"/>
      <c r="Y280" s="24"/>
      <c r="Z280" s="24"/>
      <c r="AA280" s="24"/>
      <c r="AB280" s="24"/>
      <c r="AC280" s="24"/>
    </row>
    <row r="281" spans="1:29" s="169" customFormat="1">
      <c r="A281" s="24"/>
      <c r="B281" s="24"/>
      <c r="C281" s="57"/>
      <c r="D281" s="57"/>
      <c r="E281" s="57"/>
      <c r="F281" s="57"/>
      <c r="G281" s="57"/>
      <c r="H281" s="57"/>
      <c r="I281" s="57"/>
      <c r="J281" s="57"/>
      <c r="K281" s="57"/>
      <c r="L281" s="57"/>
      <c r="M281" s="57"/>
      <c r="N281" s="57"/>
      <c r="O281" s="57"/>
      <c r="P281" s="57"/>
      <c r="Q281" s="57"/>
      <c r="R281" s="57"/>
      <c r="S281" s="57"/>
      <c r="T281" s="57"/>
      <c r="U281" s="77"/>
      <c r="V281" s="24"/>
      <c r="Y281" s="24"/>
      <c r="Z281" s="24"/>
      <c r="AA281" s="24"/>
      <c r="AB281" s="24"/>
      <c r="AC281" s="24"/>
    </row>
    <row r="282" spans="1:29" s="169" customFormat="1">
      <c r="A282" s="24"/>
      <c r="B282" s="24"/>
      <c r="C282" s="57"/>
      <c r="D282" s="57"/>
      <c r="E282" s="57"/>
      <c r="F282" s="57"/>
      <c r="G282" s="57"/>
      <c r="H282" s="57"/>
      <c r="I282" s="57"/>
      <c r="J282" s="57"/>
      <c r="K282" s="57"/>
      <c r="L282" s="57"/>
      <c r="M282" s="57"/>
      <c r="N282" s="57"/>
      <c r="O282" s="57"/>
      <c r="P282" s="57"/>
      <c r="Q282" s="57"/>
      <c r="R282" s="57"/>
      <c r="S282" s="57"/>
      <c r="T282" s="57"/>
      <c r="U282" s="77"/>
      <c r="V282" s="24"/>
      <c r="Y282" s="24"/>
      <c r="Z282" s="24"/>
      <c r="AA282" s="24"/>
      <c r="AB282" s="24"/>
      <c r="AC282" s="24"/>
    </row>
    <row r="283" spans="1:29" s="169" customFormat="1">
      <c r="A283" s="24"/>
      <c r="B283" s="24"/>
      <c r="C283" s="57"/>
      <c r="D283" s="57"/>
      <c r="E283" s="57"/>
      <c r="F283" s="57"/>
      <c r="G283" s="57"/>
      <c r="H283" s="57"/>
      <c r="I283" s="57"/>
      <c r="J283" s="57"/>
      <c r="K283" s="57"/>
      <c r="L283" s="57"/>
      <c r="M283" s="57"/>
      <c r="N283" s="57"/>
      <c r="O283" s="57"/>
      <c r="P283" s="57"/>
      <c r="Q283" s="57"/>
      <c r="R283" s="57"/>
      <c r="S283" s="57"/>
      <c r="T283" s="57"/>
      <c r="U283" s="77"/>
      <c r="V283" s="24"/>
      <c r="Y283" s="24"/>
      <c r="Z283" s="24"/>
      <c r="AA283" s="24"/>
      <c r="AB283" s="24"/>
      <c r="AC283" s="24"/>
    </row>
    <row r="284" spans="1:29" s="169" customFormat="1">
      <c r="A284" s="24"/>
      <c r="B284" s="24"/>
      <c r="C284" s="57"/>
      <c r="D284" s="57"/>
      <c r="E284" s="57"/>
      <c r="F284" s="57"/>
      <c r="G284" s="57"/>
      <c r="H284" s="57"/>
      <c r="I284" s="57"/>
      <c r="J284" s="57"/>
      <c r="K284" s="57"/>
      <c r="L284" s="57"/>
      <c r="M284" s="57"/>
      <c r="N284" s="57"/>
      <c r="O284" s="57"/>
      <c r="P284" s="57"/>
      <c r="Q284" s="57"/>
      <c r="R284" s="57"/>
      <c r="S284" s="57"/>
      <c r="T284" s="57"/>
      <c r="U284" s="77"/>
      <c r="V284" s="24"/>
      <c r="Y284" s="24"/>
      <c r="Z284" s="24"/>
      <c r="AA284" s="24"/>
      <c r="AB284" s="24"/>
      <c r="AC284" s="24"/>
    </row>
    <row r="285" spans="1:29" s="169" customFormat="1">
      <c r="A285" s="24"/>
      <c r="B285" s="24"/>
      <c r="C285" s="57"/>
      <c r="D285" s="57"/>
      <c r="E285" s="57"/>
      <c r="F285" s="57"/>
      <c r="G285" s="57"/>
      <c r="H285" s="57"/>
      <c r="I285" s="57"/>
      <c r="J285" s="57"/>
      <c r="K285" s="57"/>
      <c r="L285" s="57"/>
      <c r="M285" s="57"/>
      <c r="N285" s="57"/>
      <c r="O285" s="57"/>
      <c r="P285" s="57"/>
      <c r="Q285" s="57"/>
      <c r="R285" s="57"/>
      <c r="S285" s="57"/>
      <c r="T285" s="57"/>
      <c r="U285" s="77"/>
      <c r="V285" s="24"/>
      <c r="Y285" s="24"/>
      <c r="Z285" s="24"/>
      <c r="AA285" s="24"/>
      <c r="AB285" s="24"/>
      <c r="AC285" s="24"/>
    </row>
    <row r="286" spans="1:29" s="169" customFormat="1">
      <c r="A286" s="24"/>
      <c r="B286" s="24"/>
      <c r="C286" s="57"/>
      <c r="D286" s="57"/>
      <c r="E286" s="57"/>
      <c r="F286" s="57"/>
      <c r="G286" s="57"/>
      <c r="H286" s="57"/>
      <c r="I286" s="57"/>
      <c r="J286" s="57"/>
      <c r="K286" s="57"/>
      <c r="L286" s="57"/>
      <c r="M286" s="57"/>
      <c r="N286" s="57"/>
      <c r="O286" s="57"/>
      <c r="P286" s="57"/>
      <c r="Q286" s="57"/>
      <c r="R286" s="57"/>
      <c r="S286" s="57"/>
      <c r="T286" s="57"/>
      <c r="U286" s="77"/>
      <c r="V286" s="24"/>
      <c r="Y286" s="24"/>
      <c r="Z286" s="24"/>
      <c r="AA286" s="24"/>
      <c r="AB286" s="24"/>
      <c r="AC286" s="24"/>
    </row>
    <row r="287" spans="1:29" s="169" customFormat="1">
      <c r="A287" s="24"/>
      <c r="B287" s="24"/>
      <c r="C287" s="57"/>
      <c r="D287" s="57"/>
      <c r="E287" s="57"/>
      <c r="F287" s="57"/>
      <c r="G287" s="57"/>
      <c r="H287" s="57"/>
      <c r="I287" s="57"/>
      <c r="J287" s="57"/>
      <c r="K287" s="57"/>
      <c r="L287" s="57"/>
      <c r="M287" s="57"/>
      <c r="N287" s="57"/>
      <c r="O287" s="57"/>
      <c r="P287" s="57"/>
      <c r="Q287" s="57"/>
      <c r="R287" s="57"/>
      <c r="S287" s="57"/>
      <c r="T287" s="57"/>
      <c r="U287" s="77"/>
      <c r="V287" s="24"/>
      <c r="Y287" s="24"/>
      <c r="Z287" s="24"/>
      <c r="AA287" s="24"/>
      <c r="AB287" s="24"/>
      <c r="AC287" s="24"/>
    </row>
    <row r="288" spans="1:29" s="169" customFormat="1">
      <c r="A288" s="24"/>
      <c r="B288" s="24"/>
      <c r="C288" s="57"/>
      <c r="D288" s="57"/>
      <c r="E288" s="57"/>
      <c r="F288" s="57"/>
      <c r="G288" s="57"/>
      <c r="H288" s="57"/>
      <c r="I288" s="57"/>
      <c r="J288" s="57"/>
      <c r="K288" s="57"/>
      <c r="L288" s="57"/>
      <c r="M288" s="57"/>
      <c r="N288" s="57"/>
      <c r="O288" s="57"/>
      <c r="P288" s="57"/>
      <c r="Q288" s="57"/>
      <c r="R288" s="57"/>
      <c r="S288" s="57"/>
      <c r="T288" s="57"/>
      <c r="U288" s="77"/>
      <c r="V288" s="24"/>
      <c r="Y288" s="24"/>
      <c r="Z288" s="24"/>
      <c r="AA288" s="24"/>
      <c r="AB288" s="24"/>
      <c r="AC288" s="24"/>
    </row>
    <row r="289" spans="1:29" s="169" customFormat="1">
      <c r="A289" s="24"/>
      <c r="B289" s="24"/>
      <c r="C289" s="57"/>
      <c r="D289" s="57"/>
      <c r="E289" s="57"/>
      <c r="F289" s="57"/>
      <c r="G289" s="57"/>
      <c r="H289" s="57"/>
      <c r="I289" s="57"/>
      <c r="J289" s="57"/>
      <c r="K289" s="57"/>
      <c r="L289" s="57"/>
      <c r="M289" s="57"/>
      <c r="N289" s="57"/>
      <c r="O289" s="57"/>
      <c r="P289" s="57"/>
      <c r="Q289" s="57"/>
      <c r="R289" s="57"/>
      <c r="S289" s="57"/>
      <c r="T289" s="57"/>
      <c r="U289" s="77"/>
      <c r="V289" s="24"/>
      <c r="Y289" s="24"/>
      <c r="Z289" s="24"/>
      <c r="AA289" s="24"/>
      <c r="AB289" s="24"/>
      <c r="AC289" s="24"/>
    </row>
    <row r="290" spans="1:29" s="169" customFormat="1">
      <c r="A290" s="24"/>
      <c r="B290" s="24"/>
      <c r="C290" s="57"/>
      <c r="D290" s="57"/>
      <c r="E290" s="57"/>
      <c r="F290" s="57"/>
      <c r="G290" s="57"/>
      <c r="H290" s="57"/>
      <c r="I290" s="57"/>
      <c r="J290" s="57"/>
      <c r="K290" s="57"/>
      <c r="L290" s="57"/>
      <c r="M290" s="57"/>
      <c r="N290" s="57"/>
      <c r="O290" s="57"/>
      <c r="P290" s="57"/>
      <c r="Q290" s="57"/>
      <c r="R290" s="57"/>
      <c r="S290" s="57"/>
      <c r="T290" s="57"/>
      <c r="U290" s="77"/>
      <c r="V290" s="24"/>
      <c r="Y290" s="24"/>
      <c r="Z290" s="24"/>
      <c r="AA290" s="24"/>
      <c r="AB290" s="24"/>
      <c r="AC290" s="24"/>
    </row>
    <row r="291" spans="1:29" s="169" customFormat="1">
      <c r="A291" s="24"/>
      <c r="B291" s="24"/>
      <c r="C291" s="57"/>
      <c r="D291" s="57"/>
      <c r="E291" s="57"/>
      <c r="F291" s="57"/>
      <c r="G291" s="57"/>
      <c r="H291" s="57"/>
      <c r="I291" s="57"/>
      <c r="J291" s="57"/>
      <c r="K291" s="57"/>
      <c r="L291" s="57"/>
      <c r="M291" s="57"/>
      <c r="N291" s="57"/>
      <c r="O291" s="57"/>
      <c r="P291" s="57"/>
      <c r="Q291" s="57"/>
      <c r="R291" s="57"/>
      <c r="S291" s="57"/>
      <c r="T291" s="57"/>
      <c r="U291" s="77"/>
      <c r="V291" s="24"/>
      <c r="Y291" s="24"/>
      <c r="Z291" s="24"/>
      <c r="AA291" s="24"/>
      <c r="AB291" s="24"/>
      <c r="AC291" s="24"/>
    </row>
    <row r="292" spans="1:29" s="169" customFormat="1">
      <c r="A292" s="24"/>
      <c r="B292" s="24"/>
      <c r="C292" s="57"/>
      <c r="D292" s="57"/>
      <c r="E292" s="57"/>
      <c r="F292" s="57"/>
      <c r="G292" s="57"/>
      <c r="H292" s="57"/>
      <c r="I292" s="57"/>
      <c r="J292" s="57"/>
      <c r="K292" s="57"/>
      <c r="L292" s="57"/>
      <c r="M292" s="57"/>
      <c r="N292" s="57"/>
      <c r="O292" s="57"/>
      <c r="P292" s="57"/>
      <c r="Q292" s="57"/>
      <c r="R292" s="57"/>
      <c r="S292" s="57"/>
      <c r="T292" s="57"/>
      <c r="U292" s="77"/>
      <c r="V292" s="24"/>
      <c r="Y292" s="24"/>
      <c r="Z292" s="24"/>
      <c r="AA292" s="24"/>
      <c r="AB292" s="24"/>
      <c r="AC292" s="24"/>
    </row>
    <row r="293" spans="1:29" s="169" customFormat="1">
      <c r="A293" s="24"/>
      <c r="B293" s="24"/>
      <c r="C293" s="57"/>
      <c r="D293" s="57"/>
      <c r="E293" s="57"/>
      <c r="F293" s="57"/>
      <c r="G293" s="57"/>
      <c r="H293" s="57"/>
      <c r="I293" s="57"/>
      <c r="J293" s="57"/>
      <c r="K293" s="57"/>
      <c r="L293" s="57"/>
      <c r="M293" s="57"/>
      <c r="N293" s="57"/>
      <c r="O293" s="57"/>
      <c r="P293" s="57"/>
      <c r="Q293" s="57"/>
      <c r="R293" s="57"/>
      <c r="S293" s="57"/>
      <c r="T293" s="57"/>
      <c r="U293" s="77"/>
      <c r="V293" s="24"/>
      <c r="Y293" s="24"/>
      <c r="Z293" s="24"/>
      <c r="AA293" s="24"/>
      <c r="AB293" s="24"/>
      <c r="AC293" s="24"/>
    </row>
    <row r="294" spans="1:29" s="169" customFormat="1">
      <c r="A294" s="24"/>
      <c r="B294" s="24"/>
      <c r="C294" s="57"/>
      <c r="D294" s="57"/>
      <c r="E294" s="57"/>
      <c r="F294" s="57"/>
      <c r="G294" s="57"/>
      <c r="H294" s="57"/>
      <c r="I294" s="57"/>
      <c r="J294" s="57"/>
      <c r="K294" s="57"/>
      <c r="L294" s="57"/>
      <c r="M294" s="57"/>
      <c r="N294" s="57"/>
      <c r="O294" s="57"/>
      <c r="P294" s="57"/>
      <c r="Q294" s="57"/>
      <c r="R294" s="57"/>
      <c r="S294" s="57"/>
      <c r="T294" s="57"/>
      <c r="U294" s="77"/>
      <c r="V294" s="24"/>
      <c r="Y294" s="24"/>
      <c r="Z294" s="24"/>
      <c r="AA294" s="24"/>
      <c r="AB294" s="24"/>
      <c r="AC294" s="24"/>
    </row>
    <row r="295" spans="1:29" s="169" customFormat="1">
      <c r="A295" s="24"/>
      <c r="B295" s="24"/>
      <c r="C295" s="57"/>
      <c r="D295" s="57"/>
      <c r="E295" s="57"/>
      <c r="F295" s="57"/>
      <c r="G295" s="57"/>
      <c r="H295" s="57"/>
      <c r="I295" s="57"/>
      <c r="J295" s="57"/>
      <c r="K295" s="57"/>
      <c r="L295" s="57"/>
      <c r="M295" s="57"/>
      <c r="N295" s="57"/>
      <c r="O295" s="57"/>
      <c r="P295" s="57"/>
      <c r="Q295" s="57"/>
      <c r="R295" s="57"/>
      <c r="S295" s="57"/>
      <c r="T295" s="57"/>
      <c r="U295" s="77"/>
      <c r="V295" s="24"/>
      <c r="Y295" s="24"/>
      <c r="Z295" s="24"/>
      <c r="AA295" s="24"/>
      <c r="AB295" s="24"/>
      <c r="AC295" s="24"/>
    </row>
    <row r="296" spans="1:29" s="169" customFormat="1">
      <c r="A296" s="24"/>
      <c r="B296" s="24"/>
      <c r="C296" s="57"/>
      <c r="D296" s="57"/>
      <c r="E296" s="57"/>
      <c r="F296" s="57"/>
      <c r="G296" s="57"/>
      <c r="H296" s="57"/>
      <c r="I296" s="57"/>
      <c r="J296" s="57"/>
      <c r="K296" s="57"/>
      <c r="L296" s="57"/>
      <c r="M296" s="57"/>
      <c r="N296" s="57"/>
      <c r="O296" s="57"/>
      <c r="P296" s="57"/>
      <c r="Q296" s="57"/>
      <c r="R296" s="57"/>
      <c r="S296" s="57"/>
      <c r="T296" s="57"/>
      <c r="U296" s="77"/>
      <c r="V296" s="24"/>
      <c r="Y296" s="24"/>
      <c r="Z296" s="24"/>
      <c r="AA296" s="24"/>
      <c r="AB296" s="24"/>
      <c r="AC296" s="24"/>
    </row>
    <row r="297" spans="1:29" s="169" customFormat="1">
      <c r="A297" s="24"/>
      <c r="B297" s="24"/>
      <c r="C297" s="57"/>
      <c r="D297" s="57"/>
      <c r="E297" s="57"/>
      <c r="F297" s="57"/>
      <c r="G297" s="57"/>
      <c r="H297" s="57"/>
      <c r="I297" s="57"/>
      <c r="J297" s="57"/>
      <c r="K297" s="57"/>
      <c r="L297" s="57"/>
      <c r="M297" s="57"/>
      <c r="N297" s="57"/>
      <c r="O297" s="57"/>
      <c r="P297" s="57"/>
      <c r="Q297" s="57"/>
      <c r="R297" s="57"/>
      <c r="S297" s="57"/>
      <c r="T297" s="57"/>
      <c r="U297" s="77"/>
      <c r="V297" s="24"/>
      <c r="Y297" s="24"/>
      <c r="Z297" s="24"/>
      <c r="AA297" s="24"/>
      <c r="AB297" s="24"/>
      <c r="AC297" s="24"/>
    </row>
    <row r="298" spans="1:29" s="169" customFormat="1">
      <c r="A298" s="24"/>
      <c r="B298" s="24"/>
      <c r="C298" s="57"/>
      <c r="D298" s="57"/>
      <c r="E298" s="57"/>
      <c r="F298" s="57"/>
      <c r="G298" s="57"/>
      <c r="H298" s="57"/>
      <c r="I298" s="57"/>
      <c r="J298" s="57"/>
      <c r="K298" s="57"/>
      <c r="L298" s="57"/>
      <c r="M298" s="57"/>
      <c r="N298" s="57"/>
      <c r="O298" s="57"/>
      <c r="P298" s="57"/>
      <c r="Q298" s="57"/>
      <c r="R298" s="57"/>
      <c r="S298" s="57"/>
      <c r="T298" s="57"/>
      <c r="U298" s="77"/>
      <c r="V298" s="24"/>
      <c r="Y298" s="24"/>
      <c r="Z298" s="24"/>
      <c r="AA298" s="24"/>
      <c r="AB298" s="24"/>
      <c r="AC298" s="24"/>
    </row>
    <row r="299" spans="1:29" s="169" customFormat="1">
      <c r="A299" s="24"/>
      <c r="B299" s="24"/>
      <c r="C299" s="57"/>
      <c r="D299" s="57"/>
      <c r="E299" s="57"/>
      <c r="F299" s="57"/>
      <c r="G299" s="57"/>
      <c r="H299" s="57"/>
      <c r="I299" s="57"/>
      <c r="J299" s="57"/>
      <c r="K299" s="57"/>
      <c r="L299" s="57"/>
      <c r="M299" s="57"/>
      <c r="N299" s="57"/>
      <c r="O299" s="57"/>
      <c r="P299" s="57"/>
      <c r="Q299" s="57"/>
      <c r="R299" s="57"/>
      <c r="S299" s="57"/>
      <c r="T299" s="57"/>
      <c r="U299" s="77"/>
      <c r="V299" s="24"/>
      <c r="Y299" s="24"/>
      <c r="Z299" s="24"/>
      <c r="AA299" s="24"/>
      <c r="AB299" s="24"/>
      <c r="AC299" s="24"/>
    </row>
    <row r="300" spans="1:29" s="169" customFormat="1">
      <c r="A300" s="24"/>
      <c r="B300" s="24"/>
      <c r="C300" s="57"/>
      <c r="D300" s="57"/>
      <c r="E300" s="57"/>
      <c r="F300" s="57"/>
      <c r="G300" s="57"/>
      <c r="H300" s="57"/>
      <c r="I300" s="57"/>
      <c r="J300" s="57"/>
      <c r="K300" s="57"/>
      <c r="L300" s="57"/>
      <c r="M300" s="57"/>
      <c r="N300" s="57"/>
      <c r="O300" s="57"/>
      <c r="P300" s="57"/>
      <c r="Q300" s="57"/>
      <c r="R300" s="57"/>
      <c r="S300" s="57"/>
      <c r="T300" s="57"/>
      <c r="U300" s="77"/>
      <c r="V300" s="24"/>
      <c r="Y300" s="24"/>
      <c r="Z300" s="24"/>
      <c r="AA300" s="24"/>
      <c r="AB300" s="24"/>
      <c r="AC300" s="24"/>
    </row>
    <row r="301" spans="1:29" s="169" customFormat="1">
      <c r="A301" s="24"/>
      <c r="B301" s="24"/>
      <c r="C301" s="57"/>
      <c r="D301" s="57"/>
      <c r="E301" s="57"/>
      <c r="F301" s="57"/>
      <c r="G301" s="57"/>
      <c r="H301" s="57"/>
      <c r="I301" s="57"/>
      <c r="J301" s="57"/>
      <c r="K301" s="57"/>
      <c r="L301" s="57"/>
      <c r="M301" s="57"/>
      <c r="N301" s="57"/>
      <c r="O301" s="57"/>
      <c r="P301" s="57"/>
      <c r="Q301" s="57"/>
      <c r="R301" s="57"/>
      <c r="S301" s="57"/>
      <c r="T301" s="57"/>
      <c r="U301" s="77"/>
      <c r="V301" s="24"/>
      <c r="Y301" s="24"/>
      <c r="Z301" s="24"/>
      <c r="AA301" s="24"/>
      <c r="AB301" s="24"/>
      <c r="AC301" s="24"/>
    </row>
    <row r="302" spans="1:29" s="169" customFormat="1">
      <c r="A302" s="24"/>
      <c r="B302" s="24"/>
      <c r="C302" s="57"/>
      <c r="D302" s="57"/>
      <c r="E302" s="57"/>
      <c r="F302" s="57"/>
      <c r="G302" s="57"/>
      <c r="H302" s="57"/>
      <c r="I302" s="57"/>
      <c r="J302" s="57"/>
      <c r="K302" s="57"/>
      <c r="L302" s="57"/>
      <c r="M302" s="57"/>
      <c r="N302" s="57"/>
      <c r="O302" s="57"/>
      <c r="P302" s="57"/>
      <c r="Q302" s="57"/>
      <c r="R302" s="57"/>
      <c r="S302" s="57"/>
      <c r="T302" s="57"/>
      <c r="U302" s="77"/>
      <c r="V302" s="24"/>
      <c r="Y302" s="24"/>
      <c r="Z302" s="24"/>
      <c r="AA302" s="24"/>
      <c r="AB302" s="24"/>
      <c r="AC302" s="24"/>
    </row>
    <row r="303" spans="1:29" s="169" customFormat="1">
      <c r="A303" s="24"/>
      <c r="B303" s="24"/>
      <c r="C303" s="57"/>
      <c r="D303" s="57"/>
      <c r="E303" s="57"/>
      <c r="F303" s="57"/>
      <c r="G303" s="57"/>
      <c r="H303" s="57"/>
      <c r="I303" s="57"/>
      <c r="J303" s="57"/>
      <c r="K303" s="57"/>
      <c r="L303" s="57"/>
      <c r="M303" s="57"/>
      <c r="N303" s="57"/>
      <c r="O303" s="57"/>
      <c r="P303" s="57"/>
      <c r="Q303" s="57"/>
      <c r="R303" s="57"/>
      <c r="S303" s="57"/>
      <c r="T303" s="57"/>
      <c r="U303" s="77"/>
      <c r="V303" s="24"/>
      <c r="Y303" s="24"/>
      <c r="Z303" s="24"/>
      <c r="AA303" s="24"/>
      <c r="AB303" s="24"/>
      <c r="AC303" s="24"/>
    </row>
    <row r="304" spans="1:29" s="169" customFormat="1">
      <c r="A304" s="24"/>
      <c r="B304" s="24"/>
      <c r="C304" s="57"/>
      <c r="D304" s="57"/>
      <c r="E304" s="57"/>
      <c r="F304" s="57"/>
      <c r="G304" s="57"/>
      <c r="H304" s="57"/>
      <c r="I304" s="57"/>
      <c r="J304" s="57"/>
      <c r="K304" s="57"/>
      <c r="L304" s="57"/>
      <c r="M304" s="57"/>
      <c r="N304" s="57"/>
      <c r="O304" s="57"/>
      <c r="P304" s="57"/>
      <c r="Q304" s="57"/>
      <c r="R304" s="57"/>
      <c r="S304" s="57"/>
      <c r="T304" s="57"/>
      <c r="U304" s="77"/>
      <c r="V304" s="24"/>
      <c r="Y304" s="24"/>
      <c r="Z304" s="24"/>
      <c r="AA304" s="24"/>
      <c r="AB304" s="24"/>
      <c r="AC304" s="24"/>
    </row>
    <row r="305" spans="1:29" s="169" customFormat="1">
      <c r="A305" s="24"/>
      <c r="B305" s="24"/>
      <c r="C305" s="57"/>
      <c r="D305" s="57"/>
      <c r="E305" s="57"/>
      <c r="F305" s="57"/>
      <c r="G305" s="57"/>
      <c r="H305" s="57"/>
      <c r="I305" s="57"/>
      <c r="J305" s="57"/>
      <c r="K305" s="57"/>
      <c r="L305" s="57"/>
      <c r="M305" s="57"/>
      <c r="N305" s="57"/>
      <c r="O305" s="57"/>
      <c r="P305" s="57"/>
      <c r="Q305" s="57"/>
      <c r="R305" s="57"/>
      <c r="S305" s="57"/>
      <c r="T305" s="57"/>
      <c r="U305" s="77"/>
      <c r="V305" s="24"/>
      <c r="Y305" s="24"/>
      <c r="Z305" s="24"/>
      <c r="AA305" s="24"/>
      <c r="AB305" s="24"/>
      <c r="AC305" s="24"/>
    </row>
    <row r="306" spans="1:29" s="169" customFormat="1">
      <c r="A306" s="24"/>
      <c r="B306" s="24"/>
      <c r="C306" s="57"/>
      <c r="D306" s="57"/>
      <c r="E306" s="57"/>
      <c r="F306" s="57"/>
      <c r="G306" s="57"/>
      <c r="H306" s="57"/>
      <c r="I306" s="57"/>
      <c r="J306" s="57"/>
      <c r="K306" s="57"/>
      <c r="L306" s="57"/>
      <c r="M306" s="57"/>
      <c r="N306" s="57"/>
      <c r="O306" s="57"/>
      <c r="P306" s="57"/>
      <c r="Q306" s="57"/>
      <c r="R306" s="57"/>
      <c r="S306" s="57"/>
      <c r="T306" s="57"/>
      <c r="U306" s="77"/>
      <c r="V306" s="24"/>
      <c r="Y306" s="24"/>
      <c r="Z306" s="24"/>
      <c r="AA306" s="24"/>
      <c r="AB306" s="24"/>
      <c r="AC306" s="24"/>
    </row>
    <row r="307" spans="1:29" s="169" customFormat="1">
      <c r="A307" s="24"/>
      <c r="B307" s="24"/>
      <c r="C307" s="57"/>
      <c r="D307" s="57"/>
      <c r="E307" s="57"/>
      <c r="F307" s="57"/>
      <c r="G307" s="57"/>
      <c r="H307" s="57"/>
      <c r="I307" s="57"/>
      <c r="J307" s="57"/>
      <c r="K307" s="57"/>
      <c r="L307" s="57"/>
      <c r="M307" s="57"/>
      <c r="N307" s="57"/>
      <c r="O307" s="57"/>
      <c r="P307" s="57"/>
      <c r="Q307" s="57"/>
      <c r="R307" s="57"/>
      <c r="S307" s="57"/>
      <c r="T307" s="57"/>
      <c r="U307" s="77"/>
      <c r="V307" s="24"/>
      <c r="Y307" s="24"/>
      <c r="Z307" s="24"/>
      <c r="AA307" s="24"/>
      <c r="AB307" s="24"/>
      <c r="AC307" s="24"/>
    </row>
    <row r="308" spans="1:29" s="169" customFormat="1">
      <c r="A308" s="24"/>
      <c r="B308" s="24"/>
      <c r="C308" s="57"/>
      <c r="D308" s="57"/>
      <c r="E308" s="57"/>
      <c r="F308" s="57"/>
      <c r="G308" s="57"/>
      <c r="H308" s="57"/>
      <c r="I308" s="57"/>
      <c r="J308" s="57"/>
      <c r="K308" s="57"/>
      <c r="L308" s="57"/>
      <c r="M308" s="57"/>
      <c r="N308" s="57"/>
      <c r="O308" s="57"/>
      <c r="P308" s="57"/>
      <c r="Q308" s="57"/>
      <c r="R308" s="57"/>
      <c r="S308" s="57"/>
      <c r="T308" s="57"/>
      <c r="U308" s="77"/>
      <c r="V308" s="24"/>
      <c r="Y308" s="24"/>
      <c r="Z308" s="24"/>
      <c r="AA308" s="24"/>
      <c r="AB308" s="24"/>
      <c r="AC308" s="24"/>
    </row>
    <row r="309" spans="1:29" s="169" customFormat="1">
      <c r="A309" s="24"/>
      <c r="B309" s="24"/>
      <c r="C309" s="57"/>
      <c r="D309" s="57"/>
      <c r="E309" s="57"/>
      <c r="F309" s="57"/>
      <c r="G309" s="57"/>
      <c r="H309" s="57"/>
      <c r="I309" s="57"/>
      <c r="J309" s="57"/>
      <c r="K309" s="57"/>
      <c r="L309" s="57"/>
      <c r="M309" s="57"/>
      <c r="N309" s="57"/>
      <c r="O309" s="57"/>
      <c r="P309" s="57"/>
      <c r="Q309" s="57"/>
      <c r="R309" s="57"/>
      <c r="S309" s="57"/>
      <c r="T309" s="57"/>
      <c r="U309" s="77"/>
      <c r="V309" s="24"/>
      <c r="Y309" s="24"/>
      <c r="Z309" s="24"/>
      <c r="AA309" s="24"/>
      <c r="AB309" s="24"/>
      <c r="AC309" s="24"/>
    </row>
    <row r="310" spans="1:29" s="169" customFormat="1">
      <c r="A310" s="24"/>
      <c r="B310" s="24"/>
      <c r="C310" s="57"/>
      <c r="D310" s="57"/>
      <c r="E310" s="57"/>
      <c r="F310" s="57"/>
      <c r="G310" s="57"/>
      <c r="H310" s="57"/>
      <c r="I310" s="57"/>
      <c r="J310" s="57"/>
      <c r="K310" s="57"/>
      <c r="L310" s="57"/>
      <c r="M310" s="57"/>
      <c r="N310" s="57"/>
      <c r="O310" s="57"/>
      <c r="P310" s="57"/>
      <c r="Q310" s="57"/>
      <c r="R310" s="57"/>
      <c r="S310" s="57"/>
      <c r="T310" s="57"/>
      <c r="U310" s="77"/>
      <c r="V310" s="24"/>
      <c r="Y310" s="24"/>
      <c r="Z310" s="24"/>
      <c r="AA310" s="24"/>
      <c r="AB310" s="24"/>
      <c r="AC310" s="24"/>
    </row>
    <row r="311" spans="1:29" s="169" customFormat="1">
      <c r="A311" s="24"/>
      <c r="B311" s="24"/>
      <c r="C311" s="57"/>
      <c r="D311" s="57"/>
      <c r="E311" s="57"/>
      <c r="F311" s="57"/>
      <c r="G311" s="57"/>
      <c r="H311" s="57"/>
      <c r="I311" s="57"/>
      <c r="J311" s="57"/>
      <c r="K311" s="57"/>
      <c r="L311" s="57"/>
      <c r="M311" s="57"/>
      <c r="N311" s="57"/>
      <c r="O311" s="57"/>
      <c r="P311" s="57"/>
      <c r="Q311" s="57"/>
      <c r="R311" s="57"/>
      <c r="S311" s="57"/>
      <c r="T311" s="57"/>
      <c r="U311" s="77"/>
      <c r="V311" s="24"/>
      <c r="Y311" s="24"/>
      <c r="Z311" s="24"/>
      <c r="AA311" s="24"/>
      <c r="AB311" s="24"/>
      <c r="AC311" s="24"/>
    </row>
    <row r="312" spans="1:29" s="169" customFormat="1">
      <c r="A312" s="24"/>
      <c r="B312" s="24"/>
      <c r="C312" s="57"/>
      <c r="D312" s="57"/>
      <c r="E312" s="57"/>
      <c r="F312" s="57"/>
      <c r="G312" s="57"/>
      <c r="H312" s="57"/>
      <c r="I312" s="57"/>
      <c r="J312" s="57"/>
      <c r="K312" s="57"/>
      <c r="L312" s="57"/>
      <c r="M312" s="57"/>
      <c r="N312" s="57"/>
      <c r="O312" s="57"/>
      <c r="P312" s="57"/>
      <c r="Q312" s="57"/>
      <c r="R312" s="57"/>
      <c r="S312" s="57"/>
      <c r="T312" s="57"/>
      <c r="U312" s="77"/>
      <c r="V312" s="24"/>
      <c r="Y312" s="24"/>
      <c r="Z312" s="24"/>
      <c r="AA312" s="24"/>
      <c r="AB312" s="24"/>
      <c r="AC312" s="24"/>
    </row>
    <row r="313" spans="1:29" s="169" customFormat="1">
      <c r="A313" s="24"/>
      <c r="B313" s="24"/>
      <c r="C313" s="57"/>
      <c r="D313" s="57"/>
      <c r="E313" s="57"/>
      <c r="F313" s="57"/>
      <c r="G313" s="57"/>
      <c r="H313" s="57"/>
      <c r="I313" s="57"/>
      <c r="J313" s="57"/>
      <c r="K313" s="57"/>
      <c r="L313" s="57"/>
      <c r="M313" s="57"/>
      <c r="N313" s="57"/>
      <c r="O313" s="57"/>
      <c r="P313" s="57"/>
      <c r="Q313" s="57"/>
      <c r="R313" s="57"/>
      <c r="S313" s="57"/>
      <c r="T313" s="57"/>
      <c r="U313" s="77"/>
      <c r="V313" s="24"/>
      <c r="Y313" s="24"/>
      <c r="Z313" s="24"/>
      <c r="AA313" s="24"/>
      <c r="AB313" s="24"/>
      <c r="AC313" s="24"/>
    </row>
    <row r="314" spans="1:29" s="169" customFormat="1">
      <c r="A314" s="24"/>
      <c r="B314" s="24"/>
      <c r="C314" s="57"/>
      <c r="D314" s="57"/>
      <c r="E314" s="57"/>
      <c r="F314" s="57"/>
      <c r="G314" s="57"/>
      <c r="H314" s="57"/>
      <c r="I314" s="57"/>
      <c r="J314" s="57"/>
      <c r="K314" s="57"/>
      <c r="L314" s="57"/>
      <c r="M314" s="57"/>
      <c r="N314" s="57"/>
      <c r="O314" s="57"/>
      <c r="P314" s="57"/>
      <c r="Q314" s="57"/>
      <c r="R314" s="57"/>
      <c r="S314" s="57"/>
      <c r="T314" s="57"/>
      <c r="U314" s="77"/>
      <c r="V314" s="24"/>
      <c r="Y314" s="24"/>
      <c r="Z314" s="24"/>
      <c r="AA314" s="24"/>
      <c r="AB314" s="24"/>
      <c r="AC314" s="24"/>
    </row>
    <row r="315" spans="1:29" s="169" customFormat="1">
      <c r="A315" s="24"/>
      <c r="B315" s="24"/>
      <c r="C315" s="57"/>
      <c r="D315" s="57"/>
      <c r="E315" s="57"/>
      <c r="F315" s="57"/>
      <c r="G315" s="57"/>
      <c r="H315" s="57"/>
      <c r="I315" s="57"/>
      <c r="J315" s="57"/>
      <c r="K315" s="57"/>
      <c r="L315" s="57"/>
      <c r="M315" s="57"/>
      <c r="N315" s="57"/>
      <c r="O315" s="57"/>
      <c r="P315" s="57"/>
      <c r="Q315" s="57"/>
      <c r="R315" s="57"/>
      <c r="S315" s="57"/>
      <c r="T315" s="57"/>
      <c r="U315" s="77"/>
      <c r="V315" s="24"/>
      <c r="Y315" s="24"/>
      <c r="Z315" s="24"/>
      <c r="AA315" s="24"/>
      <c r="AB315" s="24"/>
      <c r="AC315" s="24"/>
    </row>
    <row r="316" spans="1:29" s="169" customFormat="1">
      <c r="A316" s="24"/>
      <c r="B316" s="24"/>
      <c r="C316" s="57"/>
      <c r="D316" s="57"/>
      <c r="E316" s="57"/>
      <c r="F316" s="57"/>
      <c r="G316" s="57"/>
      <c r="H316" s="57"/>
      <c r="I316" s="57"/>
      <c r="J316" s="57"/>
      <c r="K316" s="57"/>
      <c r="L316" s="57"/>
      <c r="M316" s="57"/>
      <c r="N316" s="57"/>
      <c r="O316" s="57"/>
      <c r="P316" s="57"/>
      <c r="Q316" s="57"/>
      <c r="R316" s="57"/>
      <c r="S316" s="57"/>
      <c r="T316" s="57"/>
      <c r="U316" s="77"/>
      <c r="V316" s="24"/>
      <c r="Y316" s="24"/>
      <c r="Z316" s="24"/>
      <c r="AA316" s="24"/>
      <c r="AB316" s="24"/>
      <c r="AC316" s="24"/>
    </row>
    <row r="317" spans="1:29" s="169" customFormat="1">
      <c r="A317" s="24"/>
      <c r="B317" s="24"/>
      <c r="C317" s="57"/>
      <c r="D317" s="57"/>
      <c r="E317" s="57"/>
      <c r="F317" s="57"/>
      <c r="G317" s="57"/>
      <c r="H317" s="57"/>
      <c r="I317" s="57"/>
      <c r="J317" s="57"/>
      <c r="K317" s="57"/>
      <c r="L317" s="57"/>
      <c r="M317" s="57"/>
      <c r="N317" s="57"/>
      <c r="O317" s="57"/>
      <c r="P317" s="57"/>
      <c r="Q317" s="57"/>
      <c r="R317" s="57"/>
      <c r="S317" s="57"/>
      <c r="T317" s="57"/>
      <c r="U317" s="77"/>
      <c r="V317" s="24"/>
      <c r="Y317" s="24"/>
      <c r="Z317" s="24"/>
      <c r="AA317" s="24"/>
      <c r="AB317" s="24"/>
      <c r="AC317" s="24"/>
    </row>
    <row r="318" spans="1:29" s="169" customFormat="1">
      <c r="A318" s="24"/>
      <c r="B318" s="24"/>
      <c r="C318" s="57"/>
      <c r="D318" s="57"/>
      <c r="E318" s="57"/>
      <c r="F318" s="57"/>
      <c r="G318" s="57"/>
      <c r="H318" s="57"/>
      <c r="I318" s="57"/>
      <c r="J318" s="57"/>
      <c r="K318" s="57"/>
      <c r="L318" s="57"/>
      <c r="M318" s="57"/>
      <c r="N318" s="57"/>
      <c r="O318" s="57"/>
      <c r="P318" s="57"/>
      <c r="Q318" s="57"/>
      <c r="R318" s="57"/>
      <c r="S318" s="57"/>
      <c r="T318" s="57"/>
      <c r="U318" s="77"/>
      <c r="V318" s="24"/>
      <c r="Y318" s="24"/>
      <c r="Z318" s="24"/>
      <c r="AA318" s="24"/>
      <c r="AB318" s="24"/>
      <c r="AC318" s="24"/>
    </row>
    <row r="319" spans="1:29" s="169" customFormat="1">
      <c r="A319" s="24"/>
      <c r="B319" s="24"/>
      <c r="C319" s="57"/>
      <c r="D319" s="57"/>
      <c r="E319" s="57"/>
      <c r="F319" s="57"/>
      <c r="G319" s="57"/>
      <c r="H319" s="57"/>
      <c r="I319" s="57"/>
      <c r="J319" s="57"/>
      <c r="K319" s="57"/>
      <c r="L319" s="57"/>
      <c r="M319" s="57"/>
      <c r="N319" s="57"/>
      <c r="O319" s="57"/>
      <c r="P319" s="57"/>
      <c r="Q319" s="57"/>
      <c r="R319" s="57"/>
      <c r="S319" s="57"/>
      <c r="T319" s="57"/>
      <c r="U319" s="77"/>
      <c r="V319" s="24"/>
      <c r="Y319" s="24"/>
      <c r="Z319" s="24"/>
      <c r="AA319" s="24"/>
      <c r="AB319" s="24"/>
      <c r="AC319" s="24"/>
    </row>
    <row r="320" spans="1:29" s="169" customFormat="1">
      <c r="A320" s="24"/>
      <c r="B320" s="24"/>
      <c r="C320" s="57"/>
      <c r="D320" s="57"/>
      <c r="E320" s="57"/>
      <c r="F320" s="57"/>
      <c r="G320" s="57"/>
      <c r="H320" s="57"/>
      <c r="I320" s="57"/>
      <c r="J320" s="57"/>
      <c r="K320" s="57"/>
      <c r="L320" s="57"/>
      <c r="M320" s="57"/>
      <c r="N320" s="57"/>
      <c r="O320" s="57"/>
      <c r="P320" s="57"/>
      <c r="Q320" s="57"/>
      <c r="R320" s="57"/>
      <c r="S320" s="57"/>
      <c r="T320" s="57"/>
      <c r="U320" s="77"/>
      <c r="V320" s="24"/>
      <c r="Y320" s="24"/>
      <c r="Z320" s="24"/>
      <c r="AA320" s="24"/>
      <c r="AB320" s="24"/>
      <c r="AC320" s="24"/>
    </row>
    <row r="321" spans="1:29" s="169" customFormat="1">
      <c r="A321" s="24"/>
      <c r="B321" s="24"/>
      <c r="C321" s="57"/>
      <c r="D321" s="57"/>
      <c r="E321" s="57"/>
      <c r="F321" s="57"/>
      <c r="G321" s="57"/>
      <c r="H321" s="57"/>
      <c r="I321" s="57"/>
      <c r="J321" s="57"/>
      <c r="K321" s="57"/>
      <c r="L321" s="57"/>
      <c r="M321" s="57"/>
      <c r="N321" s="57"/>
      <c r="O321" s="57"/>
      <c r="P321" s="57"/>
      <c r="Q321" s="57"/>
      <c r="R321" s="57"/>
      <c r="S321" s="57"/>
      <c r="T321" s="57"/>
      <c r="U321" s="77"/>
      <c r="V321" s="24"/>
      <c r="Y321" s="24"/>
      <c r="Z321" s="24"/>
      <c r="AA321" s="24"/>
      <c r="AB321" s="24"/>
      <c r="AC321" s="24"/>
    </row>
    <row r="322" spans="1:29" s="169" customFormat="1">
      <c r="A322" s="24"/>
      <c r="B322" s="24"/>
      <c r="C322" s="57"/>
      <c r="D322" s="57"/>
      <c r="E322" s="57"/>
      <c r="F322" s="57"/>
      <c r="G322" s="57"/>
      <c r="H322" s="57"/>
      <c r="I322" s="57"/>
      <c r="J322" s="57"/>
      <c r="K322" s="57"/>
      <c r="L322" s="57"/>
      <c r="M322" s="57"/>
      <c r="N322" s="57"/>
      <c r="O322" s="57"/>
      <c r="P322" s="57"/>
      <c r="Q322" s="57"/>
      <c r="R322" s="57"/>
      <c r="S322" s="57"/>
      <c r="T322" s="57"/>
      <c r="U322" s="77"/>
      <c r="V322" s="24"/>
      <c r="Y322" s="24"/>
      <c r="Z322" s="24"/>
      <c r="AA322" s="24"/>
      <c r="AB322" s="24"/>
      <c r="AC322" s="24"/>
    </row>
    <row r="323" spans="1:29" s="169" customFormat="1">
      <c r="A323" s="24"/>
      <c r="B323" s="24"/>
      <c r="C323" s="57"/>
      <c r="D323" s="57"/>
      <c r="E323" s="57"/>
      <c r="F323" s="57"/>
      <c r="G323" s="57"/>
      <c r="H323" s="57"/>
      <c r="I323" s="57"/>
      <c r="J323" s="57"/>
      <c r="K323" s="57"/>
      <c r="L323" s="57"/>
      <c r="M323" s="57"/>
      <c r="N323" s="57"/>
      <c r="O323" s="57"/>
      <c r="P323" s="57"/>
      <c r="Q323" s="57"/>
      <c r="R323" s="57"/>
      <c r="S323" s="57"/>
      <c r="T323" s="57"/>
      <c r="U323" s="77"/>
      <c r="V323" s="24"/>
      <c r="Y323" s="24"/>
      <c r="Z323" s="24"/>
      <c r="AA323" s="24"/>
      <c r="AB323" s="24"/>
      <c r="AC323" s="24"/>
    </row>
    <row r="324" spans="1:29" s="169" customFormat="1">
      <c r="A324" s="24"/>
      <c r="B324" s="24"/>
      <c r="C324" s="57"/>
      <c r="D324" s="57"/>
      <c r="E324" s="57"/>
      <c r="F324" s="57"/>
      <c r="G324" s="57"/>
      <c r="H324" s="57"/>
      <c r="I324" s="57"/>
      <c r="J324" s="57"/>
      <c r="K324" s="57"/>
      <c r="L324" s="57"/>
      <c r="M324" s="57"/>
      <c r="N324" s="57"/>
      <c r="O324" s="57"/>
      <c r="P324" s="57"/>
      <c r="Q324" s="57"/>
      <c r="R324" s="57"/>
      <c r="S324" s="57"/>
      <c r="T324" s="57"/>
      <c r="U324" s="77"/>
      <c r="V324" s="24"/>
      <c r="Y324" s="24"/>
      <c r="Z324" s="24"/>
      <c r="AA324" s="24"/>
      <c r="AB324" s="24"/>
      <c r="AC324" s="24"/>
    </row>
    <row r="325" spans="1:29" s="169" customFormat="1">
      <c r="A325" s="24"/>
      <c r="B325" s="24"/>
      <c r="C325" s="57"/>
      <c r="D325" s="57"/>
      <c r="E325" s="57"/>
      <c r="F325" s="57"/>
      <c r="G325" s="57"/>
      <c r="H325" s="57"/>
      <c r="I325" s="57"/>
      <c r="J325" s="57"/>
      <c r="K325" s="57"/>
      <c r="L325" s="57"/>
      <c r="M325" s="57"/>
      <c r="N325" s="57"/>
      <c r="O325" s="57"/>
      <c r="P325" s="57"/>
      <c r="Q325" s="57"/>
      <c r="R325" s="57"/>
      <c r="S325" s="57"/>
      <c r="T325" s="57"/>
      <c r="U325" s="77"/>
      <c r="V325" s="24"/>
      <c r="Y325" s="24"/>
      <c r="Z325" s="24"/>
      <c r="AA325" s="24"/>
      <c r="AB325" s="24"/>
      <c r="AC325" s="24"/>
    </row>
    <row r="326" spans="1:29" s="169" customFormat="1">
      <c r="A326" s="24"/>
      <c r="B326" s="24"/>
      <c r="C326" s="57"/>
      <c r="D326" s="57"/>
      <c r="E326" s="57"/>
      <c r="F326" s="57"/>
      <c r="G326" s="57"/>
      <c r="H326" s="57"/>
      <c r="I326" s="57"/>
      <c r="J326" s="57"/>
      <c r="K326" s="57"/>
      <c r="L326" s="57"/>
      <c r="M326" s="57"/>
      <c r="N326" s="57"/>
      <c r="O326" s="57"/>
      <c r="P326" s="57"/>
      <c r="Q326" s="57"/>
      <c r="R326" s="57"/>
      <c r="S326" s="57"/>
      <c r="T326" s="57"/>
      <c r="U326" s="77"/>
      <c r="V326" s="24"/>
      <c r="Y326" s="24"/>
      <c r="Z326" s="24"/>
      <c r="AA326" s="24"/>
      <c r="AB326" s="24"/>
      <c r="AC326" s="24"/>
    </row>
    <row r="327" spans="1:29" s="169" customFormat="1">
      <c r="A327" s="24"/>
      <c r="B327" s="24"/>
      <c r="C327" s="57"/>
      <c r="D327" s="57"/>
      <c r="E327" s="57"/>
      <c r="F327" s="57"/>
      <c r="G327" s="57"/>
      <c r="H327" s="57"/>
      <c r="I327" s="57"/>
      <c r="J327" s="57"/>
      <c r="K327" s="57"/>
      <c r="L327" s="57"/>
      <c r="M327" s="57"/>
      <c r="N327" s="57"/>
      <c r="O327" s="57"/>
      <c r="P327" s="57"/>
      <c r="Q327" s="57"/>
      <c r="R327" s="57"/>
      <c r="S327" s="57"/>
      <c r="T327" s="57"/>
      <c r="U327" s="77"/>
      <c r="V327" s="24"/>
      <c r="Y327" s="24"/>
      <c r="Z327" s="24"/>
      <c r="AA327" s="24"/>
      <c r="AB327" s="24"/>
      <c r="AC327" s="24"/>
    </row>
    <row r="328" spans="1:29" s="169" customFormat="1">
      <c r="A328" s="24"/>
      <c r="B328" s="24"/>
      <c r="C328" s="57"/>
      <c r="D328" s="57"/>
      <c r="E328" s="57"/>
      <c r="F328" s="57"/>
      <c r="G328" s="57"/>
      <c r="H328" s="57"/>
      <c r="I328" s="57"/>
      <c r="J328" s="57"/>
      <c r="K328" s="57"/>
      <c r="L328" s="57"/>
      <c r="M328" s="57"/>
      <c r="N328" s="57"/>
      <c r="O328" s="57"/>
      <c r="P328" s="57"/>
      <c r="Q328" s="57"/>
      <c r="R328" s="57"/>
      <c r="S328" s="57"/>
      <c r="T328" s="57"/>
      <c r="U328" s="77"/>
      <c r="V328" s="24"/>
      <c r="Y328" s="24"/>
      <c r="Z328" s="24"/>
      <c r="AA328" s="24"/>
      <c r="AB328" s="24"/>
      <c r="AC328" s="24"/>
    </row>
    <row r="329" spans="1:29" s="169" customFormat="1">
      <c r="A329" s="24"/>
      <c r="B329" s="24"/>
      <c r="C329" s="57"/>
      <c r="D329" s="57"/>
      <c r="E329" s="57"/>
      <c r="F329" s="57"/>
      <c r="G329" s="57"/>
      <c r="H329" s="57"/>
      <c r="I329" s="57"/>
      <c r="J329" s="57"/>
      <c r="K329" s="57"/>
      <c r="L329" s="57"/>
      <c r="M329" s="57"/>
      <c r="N329" s="57"/>
      <c r="O329" s="57"/>
      <c r="P329" s="57"/>
      <c r="Q329" s="57"/>
      <c r="R329" s="57"/>
      <c r="S329" s="57"/>
      <c r="T329" s="57"/>
      <c r="U329" s="77"/>
      <c r="V329" s="24"/>
      <c r="Y329" s="24"/>
      <c r="Z329" s="24"/>
      <c r="AA329" s="24"/>
      <c r="AB329" s="24"/>
      <c r="AC329" s="24"/>
    </row>
    <row r="330" spans="1:29" s="169" customFormat="1">
      <c r="A330" s="24"/>
      <c r="B330" s="24"/>
      <c r="C330" s="57"/>
      <c r="D330" s="57"/>
      <c r="E330" s="57"/>
      <c r="F330" s="57"/>
      <c r="G330" s="57"/>
      <c r="H330" s="57"/>
      <c r="I330" s="57"/>
      <c r="J330" s="57"/>
      <c r="K330" s="57"/>
      <c r="L330" s="57"/>
      <c r="M330" s="57"/>
      <c r="N330" s="57"/>
      <c r="O330" s="57"/>
      <c r="P330" s="57"/>
      <c r="Q330" s="57"/>
      <c r="R330" s="57"/>
      <c r="S330" s="57"/>
      <c r="T330" s="57"/>
      <c r="U330" s="77"/>
      <c r="V330" s="24"/>
      <c r="Y330" s="24"/>
      <c r="Z330" s="24"/>
      <c r="AA330" s="24"/>
      <c r="AB330" s="24"/>
      <c r="AC330" s="24"/>
    </row>
    <row r="331" spans="1:29" s="169" customFormat="1">
      <c r="A331" s="24"/>
      <c r="B331" s="24"/>
      <c r="C331" s="57"/>
      <c r="D331" s="57"/>
      <c r="E331" s="57"/>
      <c r="F331" s="57"/>
      <c r="G331" s="57"/>
      <c r="H331" s="57"/>
      <c r="I331" s="57"/>
      <c r="J331" s="57"/>
      <c r="K331" s="57"/>
      <c r="L331" s="57"/>
      <c r="M331" s="57"/>
      <c r="N331" s="57"/>
      <c r="O331" s="57"/>
      <c r="P331" s="57"/>
      <c r="Q331" s="57"/>
      <c r="R331" s="57"/>
      <c r="S331" s="57"/>
      <c r="T331" s="57"/>
      <c r="U331" s="77"/>
      <c r="V331" s="24"/>
      <c r="Y331" s="24"/>
      <c r="Z331" s="24"/>
      <c r="AA331" s="24"/>
      <c r="AB331" s="24"/>
      <c r="AC331" s="24"/>
    </row>
    <row r="332" spans="1:29" s="169" customFormat="1">
      <c r="A332" s="24"/>
      <c r="B332" s="24"/>
      <c r="C332" s="57"/>
      <c r="D332" s="57"/>
      <c r="E332" s="57"/>
      <c r="F332" s="57"/>
      <c r="G332" s="57"/>
      <c r="H332" s="57"/>
      <c r="I332" s="57"/>
      <c r="J332" s="57"/>
      <c r="K332" s="57"/>
      <c r="L332" s="57"/>
      <c r="M332" s="57"/>
      <c r="N332" s="57"/>
      <c r="O332" s="57"/>
      <c r="P332" s="57"/>
      <c r="Q332" s="57"/>
      <c r="R332" s="57"/>
      <c r="S332" s="57"/>
      <c r="T332" s="57"/>
      <c r="U332" s="77"/>
      <c r="V332" s="24"/>
      <c r="Y332" s="24"/>
      <c r="Z332" s="24"/>
      <c r="AA332" s="24"/>
      <c r="AB332" s="24"/>
      <c r="AC332" s="24"/>
    </row>
    <row r="333" spans="1:29" s="169" customFormat="1">
      <c r="A333" s="24"/>
      <c r="B333" s="24"/>
      <c r="C333" s="57"/>
      <c r="D333" s="57"/>
      <c r="E333" s="57"/>
      <c r="F333" s="57"/>
      <c r="G333" s="57"/>
      <c r="H333" s="57"/>
      <c r="I333" s="57"/>
      <c r="J333" s="57"/>
      <c r="K333" s="57"/>
      <c r="L333" s="57"/>
      <c r="M333" s="57"/>
      <c r="N333" s="57"/>
      <c r="O333" s="57"/>
      <c r="P333" s="57"/>
      <c r="Q333" s="57"/>
      <c r="R333" s="57"/>
      <c r="S333" s="57"/>
      <c r="T333" s="57"/>
      <c r="U333" s="77"/>
      <c r="V333" s="24"/>
      <c r="Y333" s="24"/>
      <c r="Z333" s="24"/>
      <c r="AA333" s="24"/>
      <c r="AB333" s="24"/>
      <c r="AC333" s="24"/>
    </row>
    <row r="334" spans="1:29" s="169" customFormat="1">
      <c r="A334" s="24"/>
      <c r="B334" s="24"/>
      <c r="C334" s="57"/>
      <c r="D334" s="57"/>
      <c r="E334" s="57"/>
      <c r="F334" s="57"/>
      <c r="G334" s="57"/>
      <c r="H334" s="57"/>
      <c r="I334" s="57"/>
      <c r="J334" s="57"/>
      <c r="K334" s="57"/>
      <c r="L334" s="57"/>
      <c r="M334" s="57"/>
      <c r="N334" s="57"/>
      <c r="O334" s="57"/>
      <c r="P334" s="57"/>
      <c r="Q334" s="57"/>
      <c r="R334" s="57"/>
      <c r="S334" s="57"/>
      <c r="T334" s="57"/>
      <c r="U334" s="77"/>
      <c r="V334" s="24"/>
      <c r="Y334" s="24"/>
      <c r="Z334" s="24"/>
      <c r="AA334" s="24"/>
      <c r="AB334" s="24"/>
      <c r="AC334" s="24"/>
    </row>
    <row r="335" spans="1:29" s="169" customFormat="1">
      <c r="A335" s="24"/>
      <c r="B335" s="24"/>
      <c r="C335" s="57"/>
      <c r="D335" s="57"/>
      <c r="E335" s="57"/>
      <c r="F335" s="57"/>
      <c r="G335" s="57"/>
      <c r="H335" s="57"/>
      <c r="I335" s="57"/>
      <c r="J335" s="57"/>
      <c r="K335" s="57"/>
      <c r="L335" s="57"/>
      <c r="M335" s="57"/>
      <c r="N335" s="57"/>
      <c r="O335" s="57"/>
      <c r="P335" s="57"/>
      <c r="Q335" s="57"/>
      <c r="R335" s="57"/>
      <c r="S335" s="57"/>
      <c r="T335" s="57"/>
      <c r="U335" s="77"/>
      <c r="V335" s="24"/>
      <c r="Y335" s="24"/>
      <c r="Z335" s="24"/>
      <c r="AA335" s="24"/>
      <c r="AB335" s="24"/>
      <c r="AC335" s="24"/>
    </row>
    <row r="336" spans="1:29" s="169" customFormat="1">
      <c r="A336" s="24"/>
      <c r="B336" s="24"/>
      <c r="C336" s="57"/>
      <c r="D336" s="57"/>
      <c r="E336" s="57"/>
      <c r="F336" s="57"/>
      <c r="G336" s="57"/>
      <c r="H336" s="57"/>
      <c r="I336" s="57"/>
      <c r="J336" s="57"/>
      <c r="K336" s="57"/>
      <c r="L336" s="57"/>
      <c r="M336" s="57"/>
      <c r="N336" s="57"/>
      <c r="O336" s="57"/>
      <c r="P336" s="57"/>
      <c r="Q336" s="57"/>
      <c r="R336" s="57"/>
      <c r="S336" s="57"/>
      <c r="T336" s="57"/>
      <c r="U336" s="77"/>
      <c r="V336" s="24"/>
      <c r="Y336" s="24"/>
      <c r="Z336" s="24"/>
      <c r="AA336" s="24"/>
      <c r="AB336" s="24"/>
      <c r="AC336" s="24"/>
    </row>
    <row r="337" spans="1:29" s="169" customFormat="1">
      <c r="A337" s="24"/>
      <c r="B337" s="24"/>
      <c r="C337" s="57"/>
      <c r="D337" s="57"/>
      <c r="E337" s="57"/>
      <c r="F337" s="57"/>
      <c r="G337" s="57"/>
      <c r="H337" s="57"/>
      <c r="I337" s="57"/>
      <c r="J337" s="57"/>
      <c r="K337" s="57"/>
      <c r="L337" s="57"/>
      <c r="M337" s="57"/>
      <c r="N337" s="57"/>
      <c r="O337" s="57"/>
      <c r="P337" s="57"/>
      <c r="Q337" s="57"/>
      <c r="R337" s="57"/>
      <c r="S337" s="57"/>
      <c r="T337" s="57"/>
      <c r="U337" s="77"/>
      <c r="V337" s="24"/>
      <c r="Y337" s="24"/>
      <c r="Z337" s="24"/>
      <c r="AA337" s="24"/>
      <c r="AB337" s="24"/>
      <c r="AC337" s="24"/>
    </row>
    <row r="338" spans="1:29" s="169" customFormat="1">
      <c r="A338" s="24"/>
      <c r="B338" s="24"/>
      <c r="C338" s="57"/>
      <c r="D338" s="57"/>
      <c r="E338" s="57"/>
      <c r="F338" s="57"/>
      <c r="G338" s="57"/>
      <c r="H338" s="57"/>
      <c r="I338" s="57"/>
      <c r="J338" s="57"/>
      <c r="K338" s="57"/>
      <c r="L338" s="57"/>
      <c r="M338" s="57"/>
      <c r="N338" s="57"/>
      <c r="O338" s="57"/>
      <c r="P338" s="57"/>
      <c r="Q338" s="57"/>
      <c r="R338" s="57"/>
      <c r="S338" s="57"/>
      <c r="T338" s="57"/>
      <c r="U338" s="77"/>
      <c r="V338" s="24"/>
      <c r="Y338" s="24"/>
      <c r="Z338" s="24"/>
      <c r="AA338" s="24"/>
      <c r="AB338" s="24"/>
      <c r="AC338" s="24"/>
    </row>
    <row r="339" spans="1:29" s="169" customFormat="1">
      <c r="A339" s="24"/>
      <c r="B339" s="24"/>
      <c r="C339" s="57"/>
      <c r="D339" s="57"/>
      <c r="E339" s="57"/>
      <c r="F339" s="57"/>
      <c r="G339" s="57"/>
      <c r="H339" s="57"/>
      <c r="I339" s="57"/>
      <c r="J339" s="57"/>
      <c r="K339" s="57"/>
      <c r="L339" s="57"/>
      <c r="M339" s="57"/>
      <c r="N339" s="57"/>
      <c r="O339" s="57"/>
      <c r="P339" s="57"/>
      <c r="Q339" s="57"/>
      <c r="R339" s="57"/>
      <c r="S339" s="57"/>
      <c r="T339" s="57"/>
      <c r="U339" s="77"/>
      <c r="V339" s="24"/>
      <c r="Y339" s="24"/>
      <c r="Z339" s="24"/>
      <c r="AA339" s="24"/>
      <c r="AB339" s="24"/>
      <c r="AC339" s="24"/>
    </row>
    <row r="340" spans="1:29" s="169" customFormat="1">
      <c r="A340" s="24"/>
      <c r="B340" s="24"/>
      <c r="C340" s="57"/>
      <c r="D340" s="57"/>
      <c r="E340" s="57"/>
      <c r="F340" s="57"/>
      <c r="G340" s="57"/>
      <c r="H340" s="57"/>
      <c r="I340" s="57"/>
      <c r="J340" s="57"/>
      <c r="K340" s="57"/>
      <c r="L340" s="57"/>
      <c r="M340" s="57"/>
      <c r="N340" s="57"/>
      <c r="O340" s="57"/>
      <c r="P340" s="57"/>
      <c r="Q340" s="57"/>
      <c r="R340" s="57"/>
      <c r="S340" s="57"/>
      <c r="T340" s="57"/>
      <c r="U340" s="77"/>
      <c r="V340" s="24"/>
      <c r="Y340" s="24"/>
      <c r="Z340" s="24"/>
      <c r="AA340" s="24"/>
      <c r="AB340" s="24"/>
      <c r="AC340" s="24"/>
    </row>
    <row r="341" spans="1:29" s="169" customFormat="1">
      <c r="A341" s="24"/>
      <c r="B341" s="24"/>
      <c r="C341" s="57"/>
      <c r="D341" s="57"/>
      <c r="E341" s="57"/>
      <c r="F341" s="57"/>
      <c r="G341" s="57"/>
      <c r="H341" s="57"/>
      <c r="I341" s="57"/>
      <c r="J341" s="57"/>
      <c r="K341" s="57"/>
      <c r="L341" s="57"/>
      <c r="M341" s="57"/>
      <c r="N341" s="57"/>
      <c r="O341" s="57"/>
      <c r="P341" s="57"/>
      <c r="Q341" s="57"/>
      <c r="R341" s="57"/>
      <c r="S341" s="57"/>
      <c r="T341" s="57"/>
      <c r="U341" s="77"/>
      <c r="V341" s="24"/>
      <c r="Y341" s="24"/>
      <c r="Z341" s="24"/>
      <c r="AA341" s="24"/>
      <c r="AB341" s="24"/>
      <c r="AC341" s="24"/>
    </row>
    <row r="342" spans="1:29" s="169" customFormat="1">
      <c r="A342" s="24"/>
      <c r="B342" s="24"/>
      <c r="C342" s="57"/>
      <c r="D342" s="57"/>
      <c r="E342" s="57"/>
      <c r="F342" s="57"/>
      <c r="G342" s="57"/>
      <c r="H342" s="57"/>
      <c r="I342" s="57"/>
      <c r="J342" s="57"/>
      <c r="K342" s="57"/>
      <c r="L342" s="57"/>
      <c r="M342" s="57"/>
      <c r="N342" s="57"/>
      <c r="O342" s="57"/>
      <c r="P342" s="57"/>
      <c r="Q342" s="57"/>
      <c r="R342" s="57"/>
      <c r="S342" s="57"/>
      <c r="T342" s="57"/>
      <c r="U342" s="77"/>
      <c r="V342" s="24"/>
      <c r="Y342" s="24"/>
      <c r="Z342" s="24"/>
      <c r="AA342" s="24"/>
      <c r="AB342" s="24"/>
      <c r="AC342" s="24"/>
    </row>
    <row r="343" spans="1:29" s="169" customFormat="1">
      <c r="A343" s="24"/>
      <c r="B343" s="24"/>
      <c r="C343" s="57"/>
      <c r="D343" s="57"/>
      <c r="E343" s="57"/>
      <c r="F343" s="57"/>
      <c r="G343" s="57"/>
      <c r="H343" s="57"/>
      <c r="I343" s="57"/>
      <c r="J343" s="57"/>
      <c r="K343" s="57"/>
      <c r="L343" s="57"/>
      <c r="M343" s="57"/>
      <c r="N343" s="57"/>
      <c r="O343" s="57"/>
      <c r="P343" s="57"/>
      <c r="Q343" s="57"/>
      <c r="R343" s="57"/>
      <c r="S343" s="57"/>
      <c r="T343" s="57"/>
      <c r="U343" s="77"/>
      <c r="V343" s="24"/>
      <c r="Y343" s="24"/>
      <c r="Z343" s="24"/>
      <c r="AA343" s="24"/>
      <c r="AB343" s="24"/>
      <c r="AC343" s="24"/>
    </row>
    <row r="344" spans="1:29" s="169" customFormat="1">
      <c r="A344" s="24"/>
      <c r="B344" s="24"/>
      <c r="C344" s="57"/>
      <c r="D344" s="57"/>
      <c r="E344" s="57"/>
      <c r="F344" s="57"/>
      <c r="G344" s="57"/>
      <c r="H344" s="57"/>
      <c r="I344" s="57"/>
      <c r="J344" s="57"/>
      <c r="K344" s="57"/>
      <c r="L344" s="57"/>
      <c r="M344" s="57"/>
      <c r="N344" s="57"/>
      <c r="O344" s="57"/>
      <c r="P344" s="57"/>
      <c r="Q344" s="57"/>
      <c r="R344" s="57"/>
      <c r="S344" s="57"/>
      <c r="T344" s="57"/>
      <c r="U344" s="77"/>
      <c r="V344" s="24"/>
      <c r="Y344" s="24"/>
      <c r="Z344" s="24"/>
      <c r="AA344" s="24"/>
      <c r="AB344" s="24"/>
      <c r="AC344" s="24"/>
    </row>
    <row r="345" spans="1:29" s="169" customFormat="1">
      <c r="A345" s="24"/>
      <c r="B345" s="24"/>
      <c r="C345" s="57"/>
      <c r="D345" s="57"/>
      <c r="E345" s="57"/>
      <c r="F345" s="57"/>
      <c r="G345" s="57"/>
      <c r="H345" s="57"/>
      <c r="I345" s="57"/>
      <c r="J345" s="57"/>
      <c r="K345" s="57"/>
      <c r="L345" s="57"/>
      <c r="M345" s="57"/>
      <c r="N345" s="57"/>
      <c r="O345" s="57"/>
      <c r="P345" s="57"/>
      <c r="Q345" s="57"/>
      <c r="R345" s="57"/>
      <c r="S345" s="57"/>
      <c r="T345" s="57"/>
      <c r="U345" s="77"/>
      <c r="V345" s="24"/>
      <c r="Y345" s="24"/>
      <c r="Z345" s="24"/>
      <c r="AA345" s="24"/>
      <c r="AB345" s="24"/>
      <c r="AC345" s="24"/>
    </row>
    <row r="346" spans="1:29" s="169" customFormat="1">
      <c r="A346" s="24"/>
      <c r="B346" s="24"/>
      <c r="C346" s="57"/>
      <c r="D346" s="57"/>
      <c r="E346" s="57"/>
      <c r="F346" s="57"/>
      <c r="G346" s="57"/>
      <c r="H346" s="57"/>
      <c r="I346" s="57"/>
      <c r="J346" s="57"/>
      <c r="K346" s="57"/>
      <c r="L346" s="57"/>
      <c r="M346" s="57"/>
      <c r="N346" s="57"/>
      <c r="O346" s="57"/>
      <c r="P346" s="57"/>
      <c r="Q346" s="57"/>
      <c r="R346" s="57"/>
      <c r="S346" s="57"/>
      <c r="T346" s="57"/>
      <c r="U346" s="77"/>
      <c r="V346" s="24"/>
      <c r="Y346" s="24"/>
      <c r="Z346" s="24"/>
      <c r="AA346" s="24"/>
      <c r="AB346" s="24"/>
      <c r="AC346" s="24"/>
    </row>
    <row r="347" spans="1:29" s="169" customFormat="1">
      <c r="A347" s="24"/>
      <c r="B347" s="24"/>
      <c r="C347" s="57"/>
      <c r="D347" s="57"/>
      <c r="E347" s="57"/>
      <c r="F347" s="57"/>
      <c r="G347" s="57"/>
      <c r="H347" s="57"/>
      <c r="I347" s="57"/>
      <c r="J347" s="57"/>
      <c r="K347" s="57"/>
      <c r="L347" s="57"/>
      <c r="M347" s="57"/>
      <c r="N347" s="57"/>
      <c r="O347" s="57"/>
      <c r="P347" s="57"/>
      <c r="Q347" s="57"/>
      <c r="R347" s="57"/>
      <c r="S347" s="57"/>
      <c r="T347" s="57"/>
      <c r="U347" s="77"/>
      <c r="V347" s="24"/>
      <c r="Y347" s="24"/>
      <c r="Z347" s="24"/>
      <c r="AA347" s="24"/>
      <c r="AB347" s="24"/>
      <c r="AC347" s="24"/>
    </row>
    <row r="348" spans="1:29" s="169" customFormat="1">
      <c r="A348" s="24"/>
      <c r="B348" s="24"/>
      <c r="C348" s="57"/>
      <c r="D348" s="57"/>
      <c r="E348" s="57"/>
      <c r="F348" s="57"/>
      <c r="G348" s="57"/>
      <c r="H348" s="57"/>
      <c r="I348" s="57"/>
      <c r="J348" s="57"/>
      <c r="K348" s="57"/>
      <c r="L348" s="57"/>
      <c r="M348" s="57"/>
      <c r="N348" s="57"/>
      <c r="O348" s="57"/>
      <c r="P348" s="57"/>
      <c r="Q348" s="57"/>
      <c r="R348" s="57"/>
      <c r="S348" s="57"/>
      <c r="T348" s="57"/>
      <c r="U348" s="77"/>
      <c r="V348" s="24"/>
      <c r="Y348" s="24"/>
      <c r="Z348" s="24"/>
      <c r="AA348" s="24"/>
      <c r="AB348" s="24"/>
      <c r="AC348" s="24"/>
    </row>
    <row r="349" spans="1:29" s="169" customFormat="1">
      <c r="A349" s="24"/>
      <c r="B349" s="24"/>
      <c r="C349" s="57"/>
      <c r="D349" s="57"/>
      <c r="E349" s="57"/>
      <c r="F349" s="57"/>
      <c r="G349" s="57"/>
      <c r="H349" s="57"/>
      <c r="I349" s="57"/>
      <c r="J349" s="57"/>
      <c r="K349" s="57"/>
      <c r="L349" s="57"/>
      <c r="M349" s="57"/>
      <c r="N349" s="57"/>
      <c r="O349" s="57"/>
      <c r="P349" s="57"/>
      <c r="Q349" s="57"/>
      <c r="R349" s="57"/>
      <c r="S349" s="57"/>
      <c r="T349" s="57"/>
      <c r="U349" s="77"/>
      <c r="V349" s="24"/>
      <c r="Y349" s="24"/>
      <c r="Z349" s="24"/>
      <c r="AA349" s="24"/>
      <c r="AB349" s="24"/>
      <c r="AC349" s="24"/>
    </row>
    <row r="350" spans="1:29" s="169" customFormat="1">
      <c r="A350" s="24"/>
      <c r="B350" s="24"/>
      <c r="C350" s="57"/>
      <c r="D350" s="57"/>
      <c r="E350" s="57"/>
      <c r="F350" s="57"/>
      <c r="G350" s="57"/>
      <c r="H350" s="57"/>
      <c r="I350" s="57"/>
      <c r="J350" s="57"/>
      <c r="K350" s="57"/>
      <c r="L350" s="57"/>
      <c r="M350" s="57"/>
      <c r="N350" s="57"/>
      <c r="O350" s="57"/>
      <c r="P350" s="57"/>
      <c r="Q350" s="57"/>
      <c r="R350" s="57"/>
      <c r="S350" s="57"/>
      <c r="T350" s="57"/>
      <c r="U350" s="77"/>
      <c r="V350" s="24"/>
      <c r="Y350" s="24"/>
      <c r="Z350" s="24"/>
      <c r="AA350" s="24"/>
      <c r="AB350" s="24"/>
      <c r="AC350" s="24"/>
    </row>
    <row r="351" spans="1:29" s="169" customFormat="1">
      <c r="A351" s="24"/>
      <c r="B351" s="24"/>
      <c r="C351" s="57"/>
      <c r="D351" s="57"/>
      <c r="E351" s="57"/>
      <c r="F351" s="57"/>
      <c r="G351" s="57"/>
      <c r="H351" s="57"/>
      <c r="I351" s="57"/>
      <c r="J351" s="57"/>
      <c r="K351" s="57"/>
      <c r="L351" s="57"/>
      <c r="M351" s="57"/>
      <c r="N351" s="57"/>
      <c r="O351" s="57"/>
      <c r="P351" s="57"/>
      <c r="Q351" s="57"/>
      <c r="R351" s="57"/>
      <c r="S351" s="57"/>
      <c r="T351" s="57"/>
      <c r="U351" s="77"/>
      <c r="V351" s="24"/>
      <c r="Y351" s="24"/>
      <c r="Z351" s="24"/>
      <c r="AA351" s="24"/>
      <c r="AB351" s="24"/>
      <c r="AC351" s="24"/>
    </row>
    <row r="352" spans="1:29" s="169" customFormat="1">
      <c r="A352" s="24"/>
      <c r="B352" s="24"/>
      <c r="C352" s="57"/>
      <c r="D352" s="57"/>
      <c r="E352" s="57"/>
      <c r="F352" s="57"/>
      <c r="G352" s="57"/>
      <c r="H352" s="57"/>
      <c r="I352" s="57"/>
      <c r="J352" s="57"/>
      <c r="K352" s="57"/>
      <c r="L352" s="57"/>
      <c r="M352" s="57"/>
      <c r="N352" s="57"/>
      <c r="O352" s="57"/>
      <c r="P352" s="57"/>
      <c r="Q352" s="57"/>
      <c r="R352" s="57"/>
      <c r="S352" s="57"/>
      <c r="T352" s="57"/>
      <c r="U352" s="77"/>
      <c r="V352" s="24"/>
      <c r="Y352" s="24"/>
      <c r="Z352" s="24"/>
      <c r="AA352" s="24"/>
      <c r="AB352" s="24"/>
      <c r="AC352" s="24"/>
    </row>
    <row r="353" spans="1:29" s="169" customFormat="1">
      <c r="A353" s="24"/>
      <c r="B353" s="24"/>
      <c r="C353" s="57"/>
      <c r="D353" s="57"/>
      <c r="E353" s="57"/>
      <c r="F353" s="57"/>
      <c r="G353" s="57"/>
      <c r="H353" s="57"/>
      <c r="I353" s="57"/>
      <c r="J353" s="57"/>
      <c r="K353" s="57"/>
      <c r="L353" s="57"/>
      <c r="M353" s="57"/>
      <c r="N353" s="57"/>
      <c r="O353" s="57"/>
      <c r="P353" s="57"/>
      <c r="Q353" s="57"/>
      <c r="R353" s="57"/>
      <c r="S353" s="57"/>
      <c r="T353" s="57"/>
      <c r="U353" s="77"/>
      <c r="V353" s="24"/>
      <c r="Y353" s="24"/>
      <c r="Z353" s="24"/>
      <c r="AA353" s="24"/>
      <c r="AB353" s="24"/>
      <c r="AC353" s="24"/>
    </row>
    <row r="354" spans="1:29" s="169" customFormat="1">
      <c r="A354" s="24"/>
      <c r="B354" s="24"/>
      <c r="C354" s="57"/>
      <c r="D354" s="57"/>
      <c r="E354" s="57"/>
      <c r="F354" s="57"/>
      <c r="G354" s="57"/>
      <c r="H354" s="57"/>
      <c r="I354" s="57"/>
      <c r="J354" s="57"/>
      <c r="K354" s="57"/>
      <c r="L354" s="57"/>
      <c r="M354" s="57"/>
      <c r="N354" s="57"/>
      <c r="O354" s="57"/>
      <c r="P354" s="57"/>
      <c r="Q354" s="57"/>
      <c r="R354" s="57"/>
      <c r="S354" s="57"/>
      <c r="T354" s="57"/>
      <c r="U354" s="77"/>
      <c r="V354" s="24"/>
      <c r="Y354" s="24"/>
      <c r="Z354" s="24"/>
      <c r="AA354" s="24"/>
      <c r="AB354" s="24"/>
      <c r="AC354" s="24"/>
    </row>
    <row r="355" spans="1:29" s="169" customFormat="1">
      <c r="A355" s="24"/>
      <c r="B355" s="24"/>
      <c r="C355" s="57"/>
      <c r="D355" s="57"/>
      <c r="E355" s="57"/>
      <c r="F355" s="57"/>
      <c r="G355" s="57"/>
      <c r="H355" s="57"/>
      <c r="I355" s="57"/>
      <c r="J355" s="57"/>
      <c r="K355" s="57"/>
      <c r="L355" s="57"/>
      <c r="M355" s="57"/>
      <c r="N355" s="57"/>
      <c r="O355" s="57"/>
      <c r="P355" s="57"/>
      <c r="Q355" s="57"/>
      <c r="R355" s="57"/>
      <c r="S355" s="57"/>
      <c r="T355" s="57"/>
      <c r="U355" s="77"/>
      <c r="V355" s="24"/>
      <c r="Y355" s="24"/>
      <c r="Z355" s="24"/>
      <c r="AA355" s="24"/>
      <c r="AB355" s="24"/>
      <c r="AC355" s="24"/>
    </row>
    <row r="356" spans="1:29" s="169" customFormat="1">
      <c r="A356" s="24"/>
      <c r="B356" s="24"/>
      <c r="C356" s="57"/>
      <c r="D356" s="57"/>
      <c r="E356" s="57"/>
      <c r="F356" s="57"/>
      <c r="G356" s="57"/>
      <c r="H356" s="57"/>
      <c r="I356" s="57"/>
      <c r="J356" s="57"/>
      <c r="K356" s="57"/>
      <c r="L356" s="57"/>
      <c r="M356" s="57"/>
      <c r="N356" s="57"/>
      <c r="O356" s="57"/>
      <c r="P356" s="57"/>
      <c r="Q356" s="57"/>
      <c r="R356" s="57"/>
      <c r="S356" s="57"/>
      <c r="T356" s="57"/>
      <c r="U356" s="77"/>
      <c r="V356" s="24"/>
      <c r="Y356" s="24"/>
      <c r="Z356" s="24"/>
      <c r="AA356" s="24"/>
      <c r="AB356" s="24"/>
      <c r="AC356" s="24"/>
    </row>
    <row r="357" spans="1:29" s="169" customFormat="1">
      <c r="A357" s="24"/>
      <c r="B357" s="24"/>
      <c r="C357" s="57"/>
      <c r="D357" s="57"/>
      <c r="E357" s="57"/>
      <c r="F357" s="57"/>
      <c r="G357" s="57"/>
      <c r="H357" s="57"/>
      <c r="I357" s="57"/>
      <c r="J357" s="57"/>
      <c r="K357" s="57"/>
      <c r="L357" s="57"/>
      <c r="M357" s="57"/>
      <c r="N357" s="57"/>
      <c r="O357" s="57"/>
      <c r="P357" s="57"/>
      <c r="Q357" s="57"/>
      <c r="R357" s="57"/>
      <c r="S357" s="57"/>
      <c r="T357" s="57"/>
      <c r="U357" s="77"/>
      <c r="V357" s="24"/>
      <c r="Y357" s="24"/>
      <c r="Z357" s="24"/>
      <c r="AA357" s="24"/>
      <c r="AB357" s="24"/>
      <c r="AC357" s="24"/>
    </row>
    <row r="358" spans="1:29" s="169" customFormat="1">
      <c r="A358" s="24"/>
      <c r="B358" s="24"/>
      <c r="C358" s="57"/>
      <c r="D358" s="57"/>
      <c r="E358" s="57"/>
      <c r="F358" s="57"/>
      <c r="G358" s="57"/>
      <c r="H358" s="57"/>
      <c r="I358" s="57"/>
      <c r="J358" s="57"/>
      <c r="K358" s="57"/>
      <c r="L358" s="57"/>
      <c r="M358" s="57"/>
      <c r="N358" s="57"/>
      <c r="O358" s="57"/>
      <c r="P358" s="57"/>
      <c r="Q358" s="57"/>
      <c r="R358" s="57"/>
      <c r="S358" s="57"/>
      <c r="T358" s="57"/>
      <c r="U358" s="77"/>
      <c r="V358" s="24"/>
      <c r="Y358" s="24"/>
      <c r="Z358" s="24"/>
      <c r="AA358" s="24"/>
      <c r="AB358" s="24"/>
      <c r="AC358" s="24"/>
    </row>
    <row r="359" spans="1:29" s="169" customFormat="1">
      <c r="A359" s="24"/>
      <c r="B359" s="24"/>
      <c r="C359" s="57"/>
      <c r="D359" s="57"/>
      <c r="E359" s="57"/>
      <c r="F359" s="57"/>
      <c r="G359" s="57"/>
      <c r="H359" s="57"/>
      <c r="I359" s="57"/>
      <c r="J359" s="57"/>
      <c r="K359" s="57"/>
      <c r="L359" s="57"/>
      <c r="M359" s="57"/>
      <c r="N359" s="57"/>
      <c r="O359" s="57"/>
      <c r="P359" s="57"/>
      <c r="Q359" s="57"/>
      <c r="R359" s="57"/>
      <c r="S359" s="57"/>
      <c r="T359" s="57"/>
      <c r="U359" s="77"/>
      <c r="V359" s="24"/>
      <c r="Y359" s="24"/>
      <c r="Z359" s="24"/>
      <c r="AA359" s="24"/>
      <c r="AB359" s="24"/>
      <c r="AC359" s="24"/>
    </row>
    <row r="360" spans="1:29" s="169" customFormat="1">
      <c r="A360" s="24"/>
      <c r="B360" s="24"/>
      <c r="C360" s="57"/>
      <c r="D360" s="57"/>
      <c r="E360" s="57"/>
      <c r="F360" s="57"/>
      <c r="G360" s="57"/>
      <c r="H360" s="57"/>
      <c r="I360" s="57"/>
      <c r="J360" s="57"/>
      <c r="K360" s="57"/>
      <c r="L360" s="57"/>
      <c r="M360" s="57"/>
      <c r="N360" s="57"/>
      <c r="O360" s="57"/>
      <c r="P360" s="57"/>
      <c r="Q360" s="57"/>
      <c r="R360" s="57"/>
      <c r="S360" s="57"/>
      <c r="T360" s="57"/>
      <c r="U360" s="77"/>
      <c r="V360" s="24"/>
      <c r="Y360" s="24"/>
      <c r="Z360" s="24"/>
      <c r="AA360" s="24"/>
      <c r="AB360" s="24"/>
      <c r="AC360" s="24"/>
    </row>
    <row r="361" spans="1:29" s="169" customFormat="1">
      <c r="A361" s="24"/>
      <c r="B361" s="24"/>
      <c r="C361" s="57"/>
      <c r="D361" s="57"/>
      <c r="E361" s="57"/>
      <c r="F361" s="57"/>
      <c r="G361" s="57"/>
      <c r="H361" s="57"/>
      <c r="I361" s="57"/>
      <c r="J361" s="57"/>
      <c r="K361" s="57"/>
      <c r="L361" s="57"/>
      <c r="M361" s="57"/>
      <c r="N361" s="57"/>
      <c r="O361" s="57"/>
      <c r="P361" s="57"/>
      <c r="Q361" s="57"/>
      <c r="R361" s="57"/>
      <c r="S361" s="57"/>
      <c r="T361" s="57"/>
      <c r="U361" s="77"/>
      <c r="V361" s="24"/>
      <c r="Y361" s="24"/>
      <c r="Z361" s="24"/>
      <c r="AA361" s="24"/>
      <c r="AB361" s="24"/>
      <c r="AC361" s="24"/>
    </row>
    <row r="362" spans="1:29" s="169" customFormat="1">
      <c r="A362" s="24"/>
      <c r="B362" s="24"/>
      <c r="C362" s="57"/>
      <c r="D362" s="57"/>
      <c r="E362" s="57"/>
      <c r="F362" s="57"/>
      <c r="G362" s="57"/>
      <c r="H362" s="57"/>
      <c r="I362" s="57"/>
      <c r="J362" s="57"/>
      <c r="K362" s="57"/>
      <c r="L362" s="57"/>
      <c r="M362" s="57"/>
      <c r="N362" s="57"/>
      <c r="O362" s="57"/>
      <c r="P362" s="57"/>
      <c r="Q362" s="57"/>
      <c r="R362" s="57"/>
      <c r="S362" s="57"/>
      <c r="T362" s="57"/>
      <c r="U362" s="77"/>
      <c r="V362" s="24"/>
      <c r="Y362" s="24"/>
      <c r="Z362" s="24"/>
      <c r="AA362" s="24"/>
      <c r="AB362" s="24"/>
      <c r="AC362" s="24"/>
    </row>
    <row r="363" spans="1:29" s="169" customFormat="1">
      <c r="A363" s="24"/>
      <c r="B363" s="24"/>
      <c r="C363" s="57"/>
      <c r="D363" s="57"/>
      <c r="E363" s="57"/>
      <c r="F363" s="57"/>
      <c r="G363" s="57"/>
      <c r="H363" s="57"/>
      <c r="I363" s="57"/>
      <c r="J363" s="57"/>
      <c r="K363" s="57"/>
      <c r="L363" s="57"/>
      <c r="M363" s="57"/>
      <c r="N363" s="57"/>
      <c r="O363" s="57"/>
      <c r="P363" s="57"/>
      <c r="Q363" s="57"/>
      <c r="R363" s="57"/>
      <c r="S363" s="57"/>
      <c r="T363" s="57"/>
      <c r="U363" s="77"/>
      <c r="V363" s="24"/>
      <c r="Y363" s="24"/>
      <c r="Z363" s="24"/>
      <c r="AA363" s="24"/>
      <c r="AB363" s="24"/>
      <c r="AC363" s="24"/>
    </row>
    <row r="364" spans="1:29" s="169" customFormat="1">
      <c r="A364" s="24"/>
      <c r="B364" s="24"/>
      <c r="C364" s="57"/>
      <c r="D364" s="57"/>
      <c r="E364" s="57"/>
      <c r="F364" s="57"/>
      <c r="G364" s="57"/>
      <c r="H364" s="57"/>
      <c r="I364" s="57"/>
      <c r="J364" s="57"/>
      <c r="K364" s="57"/>
      <c r="L364" s="57"/>
      <c r="M364" s="57"/>
      <c r="N364" s="57"/>
      <c r="O364" s="57"/>
      <c r="P364" s="57"/>
      <c r="Q364" s="57"/>
      <c r="R364" s="57"/>
      <c r="S364" s="57"/>
      <c r="T364" s="57"/>
      <c r="U364" s="77"/>
      <c r="V364" s="24"/>
      <c r="Y364" s="24"/>
      <c r="Z364" s="24"/>
      <c r="AA364" s="24"/>
      <c r="AB364" s="24"/>
      <c r="AC364" s="24"/>
    </row>
    <row r="365" spans="1:29" s="169" customFormat="1">
      <c r="A365" s="24"/>
      <c r="B365" s="24"/>
      <c r="C365" s="57"/>
      <c r="D365" s="57"/>
      <c r="E365" s="57"/>
      <c r="F365" s="57"/>
      <c r="G365" s="57"/>
      <c r="H365" s="57"/>
      <c r="I365" s="57"/>
      <c r="J365" s="57"/>
      <c r="K365" s="57"/>
      <c r="L365" s="57"/>
      <c r="M365" s="57"/>
      <c r="N365" s="57"/>
      <c r="O365" s="57"/>
      <c r="P365" s="57"/>
      <c r="Q365" s="57"/>
      <c r="R365" s="57"/>
      <c r="S365" s="57"/>
      <c r="T365" s="57"/>
      <c r="U365" s="77"/>
      <c r="V365" s="24"/>
      <c r="Y365" s="24"/>
      <c r="Z365" s="24"/>
      <c r="AA365" s="24"/>
      <c r="AB365" s="24"/>
      <c r="AC365" s="24"/>
    </row>
    <row r="366" spans="1:29" s="169" customFormat="1">
      <c r="A366" s="24"/>
      <c r="B366" s="24"/>
      <c r="C366" s="57"/>
      <c r="D366" s="57"/>
      <c r="E366" s="57"/>
      <c r="F366" s="57"/>
      <c r="G366" s="57"/>
      <c r="H366" s="57"/>
      <c r="I366" s="57"/>
      <c r="J366" s="57"/>
      <c r="K366" s="57"/>
      <c r="L366" s="57"/>
      <c r="M366" s="57"/>
      <c r="N366" s="57"/>
      <c r="O366" s="57"/>
      <c r="P366" s="57"/>
      <c r="Q366" s="57"/>
      <c r="R366" s="57"/>
      <c r="S366" s="57"/>
      <c r="T366" s="57"/>
      <c r="U366" s="77"/>
      <c r="V366" s="24"/>
      <c r="Y366" s="24"/>
      <c r="Z366" s="24"/>
      <c r="AA366" s="24"/>
      <c r="AB366" s="24"/>
      <c r="AC366" s="24"/>
    </row>
    <row r="367" spans="1:29" s="169" customFormat="1">
      <c r="A367" s="24"/>
      <c r="B367" s="24"/>
      <c r="C367" s="57"/>
      <c r="D367" s="57"/>
      <c r="E367" s="57"/>
      <c r="F367" s="57"/>
      <c r="G367" s="57"/>
      <c r="H367" s="57"/>
      <c r="I367" s="57"/>
      <c r="J367" s="57"/>
      <c r="K367" s="57"/>
      <c r="L367" s="57"/>
      <c r="M367" s="57"/>
      <c r="N367" s="57"/>
      <c r="O367" s="57"/>
      <c r="P367" s="57"/>
      <c r="Q367" s="57"/>
      <c r="R367" s="57"/>
      <c r="S367" s="57"/>
      <c r="T367" s="57"/>
      <c r="U367" s="77"/>
      <c r="V367" s="24"/>
      <c r="Y367" s="24"/>
      <c r="Z367" s="24"/>
      <c r="AA367" s="24"/>
      <c r="AB367" s="24"/>
      <c r="AC367" s="24"/>
    </row>
    <row r="368" spans="1:29" s="169" customFormat="1">
      <c r="A368" s="24"/>
      <c r="B368" s="24"/>
      <c r="C368" s="57"/>
      <c r="D368" s="57"/>
      <c r="E368" s="57"/>
      <c r="F368" s="57"/>
      <c r="G368" s="57"/>
      <c r="H368" s="57"/>
      <c r="I368" s="57"/>
      <c r="J368" s="57"/>
      <c r="K368" s="57"/>
      <c r="L368" s="57"/>
      <c r="M368" s="57"/>
      <c r="N368" s="57"/>
      <c r="O368" s="57"/>
      <c r="P368" s="57"/>
      <c r="Q368" s="57"/>
      <c r="R368" s="57"/>
      <c r="S368" s="57"/>
      <c r="T368" s="57"/>
      <c r="U368" s="77"/>
      <c r="V368" s="24"/>
      <c r="Y368" s="24"/>
      <c r="Z368" s="24"/>
      <c r="AA368" s="24"/>
      <c r="AB368" s="24"/>
      <c r="AC368" s="24"/>
    </row>
    <row r="369" spans="1:29" s="169" customFormat="1">
      <c r="A369" s="24"/>
      <c r="B369" s="24"/>
      <c r="C369" s="57"/>
      <c r="D369" s="57"/>
      <c r="E369" s="57"/>
      <c r="F369" s="57"/>
      <c r="G369" s="57"/>
      <c r="H369" s="57"/>
      <c r="I369" s="57"/>
      <c r="J369" s="57"/>
      <c r="K369" s="57"/>
      <c r="L369" s="57"/>
      <c r="M369" s="57"/>
      <c r="N369" s="57"/>
      <c r="O369" s="57"/>
      <c r="P369" s="57"/>
      <c r="Q369" s="57"/>
      <c r="R369" s="57"/>
      <c r="S369" s="57"/>
      <c r="T369" s="57"/>
      <c r="U369" s="77"/>
      <c r="V369" s="24"/>
      <c r="Y369" s="24"/>
      <c r="Z369" s="24"/>
      <c r="AA369" s="24"/>
      <c r="AB369" s="24"/>
      <c r="AC369" s="24"/>
    </row>
    <row r="370" spans="1:29" s="169" customFormat="1">
      <c r="A370" s="24"/>
      <c r="B370" s="24"/>
      <c r="C370" s="57"/>
      <c r="D370" s="57"/>
      <c r="E370" s="57"/>
      <c r="F370" s="57"/>
      <c r="G370" s="57"/>
      <c r="H370" s="57"/>
      <c r="I370" s="57"/>
      <c r="J370" s="57"/>
      <c r="K370" s="57"/>
      <c r="L370" s="57"/>
      <c r="M370" s="57"/>
      <c r="N370" s="57"/>
      <c r="O370" s="57"/>
      <c r="P370" s="57"/>
      <c r="Q370" s="57"/>
      <c r="R370" s="57"/>
      <c r="S370" s="57"/>
      <c r="T370" s="57"/>
      <c r="U370" s="77"/>
      <c r="V370" s="24"/>
      <c r="Y370" s="24"/>
      <c r="Z370" s="24"/>
      <c r="AA370" s="24"/>
      <c r="AB370" s="24"/>
      <c r="AC370" s="24"/>
    </row>
    <row r="371" spans="1:29" s="169" customFormat="1">
      <c r="A371" s="24"/>
      <c r="B371" s="24"/>
      <c r="C371" s="57"/>
      <c r="D371" s="57"/>
      <c r="E371" s="57"/>
      <c r="F371" s="57"/>
      <c r="G371" s="57"/>
      <c r="H371" s="57"/>
      <c r="I371" s="57"/>
      <c r="J371" s="57"/>
      <c r="K371" s="57"/>
      <c r="L371" s="57"/>
      <c r="M371" s="57"/>
      <c r="N371" s="57"/>
      <c r="O371" s="57"/>
      <c r="P371" s="57"/>
      <c r="Q371" s="57"/>
      <c r="R371" s="57"/>
      <c r="S371" s="57"/>
      <c r="T371" s="57"/>
      <c r="U371" s="77"/>
      <c r="V371" s="24"/>
      <c r="Y371" s="24"/>
      <c r="Z371" s="24"/>
      <c r="AA371" s="24"/>
      <c r="AB371" s="24"/>
      <c r="AC371" s="24"/>
    </row>
    <row r="372" spans="1:29" s="169" customFormat="1">
      <c r="A372" s="24"/>
      <c r="B372" s="24"/>
      <c r="C372" s="57"/>
      <c r="D372" s="57"/>
      <c r="E372" s="57"/>
      <c r="F372" s="57"/>
      <c r="G372" s="57"/>
      <c r="H372" s="57"/>
      <c r="I372" s="57"/>
      <c r="J372" s="57"/>
      <c r="K372" s="57"/>
      <c r="L372" s="57"/>
      <c r="M372" s="57"/>
      <c r="N372" s="57"/>
      <c r="O372" s="57"/>
      <c r="P372" s="57"/>
      <c r="Q372" s="57"/>
      <c r="R372" s="57"/>
      <c r="S372" s="57"/>
      <c r="T372" s="57"/>
      <c r="U372" s="77"/>
      <c r="V372" s="24"/>
      <c r="Y372" s="24"/>
      <c r="Z372" s="24"/>
      <c r="AA372" s="24"/>
      <c r="AB372" s="24"/>
      <c r="AC372" s="24"/>
    </row>
    <row r="373" spans="1:29" s="169" customFormat="1">
      <c r="A373" s="24"/>
      <c r="B373" s="24"/>
      <c r="C373" s="57"/>
      <c r="D373" s="57"/>
      <c r="E373" s="57"/>
      <c r="F373" s="57"/>
      <c r="G373" s="57"/>
      <c r="H373" s="57"/>
      <c r="I373" s="57"/>
      <c r="J373" s="57"/>
      <c r="K373" s="57"/>
      <c r="L373" s="57"/>
      <c r="M373" s="57"/>
      <c r="N373" s="57"/>
      <c r="O373" s="57"/>
      <c r="P373" s="57"/>
      <c r="Q373" s="57"/>
      <c r="R373" s="57"/>
      <c r="S373" s="57"/>
      <c r="T373" s="57"/>
      <c r="U373" s="77"/>
      <c r="V373" s="24"/>
      <c r="Y373" s="24"/>
      <c r="Z373" s="24"/>
      <c r="AA373" s="24"/>
      <c r="AB373" s="24"/>
      <c r="AC373" s="24"/>
    </row>
    <row r="374" spans="1:29" s="169" customFormat="1">
      <c r="A374" s="24"/>
      <c r="B374" s="24"/>
      <c r="C374" s="57"/>
      <c r="D374" s="57"/>
      <c r="E374" s="57"/>
      <c r="F374" s="57"/>
      <c r="G374" s="57"/>
      <c r="H374" s="57"/>
      <c r="I374" s="57"/>
      <c r="J374" s="57"/>
      <c r="K374" s="57"/>
      <c r="L374" s="57"/>
      <c r="M374" s="57"/>
      <c r="N374" s="57"/>
      <c r="O374" s="57"/>
      <c r="P374" s="57"/>
      <c r="Q374" s="57"/>
      <c r="R374" s="57"/>
      <c r="S374" s="57"/>
      <c r="T374" s="57"/>
      <c r="U374" s="77"/>
      <c r="V374" s="24"/>
      <c r="Y374" s="24"/>
      <c r="Z374" s="24"/>
      <c r="AA374" s="24"/>
      <c r="AB374" s="24"/>
      <c r="AC374" s="24"/>
    </row>
    <row r="375" spans="1:29" s="169" customFormat="1">
      <c r="A375" s="24"/>
      <c r="B375" s="24"/>
      <c r="C375" s="57"/>
      <c r="D375" s="57"/>
      <c r="E375" s="57"/>
      <c r="F375" s="57"/>
      <c r="G375" s="57"/>
      <c r="H375" s="57"/>
      <c r="I375" s="57"/>
      <c r="J375" s="57"/>
      <c r="K375" s="57"/>
      <c r="L375" s="57"/>
      <c r="M375" s="57"/>
      <c r="N375" s="57"/>
      <c r="O375" s="57"/>
      <c r="P375" s="57"/>
      <c r="Q375" s="57"/>
      <c r="R375" s="57"/>
      <c r="S375" s="57"/>
      <c r="T375" s="57"/>
      <c r="U375" s="77"/>
      <c r="V375" s="24"/>
      <c r="Y375" s="24"/>
      <c r="Z375" s="24"/>
      <c r="AA375" s="24"/>
      <c r="AB375" s="24"/>
      <c r="AC375" s="24"/>
    </row>
    <row r="376" spans="1:29" s="169" customFormat="1">
      <c r="A376" s="24"/>
      <c r="B376" s="24"/>
      <c r="C376" s="57"/>
      <c r="D376" s="57"/>
      <c r="E376" s="57"/>
      <c r="F376" s="57"/>
      <c r="G376" s="57"/>
      <c r="H376" s="57"/>
      <c r="I376" s="57"/>
      <c r="J376" s="57"/>
      <c r="K376" s="57"/>
      <c r="L376" s="57"/>
      <c r="M376" s="57"/>
      <c r="N376" s="57"/>
      <c r="O376" s="57"/>
      <c r="P376" s="57"/>
      <c r="Q376" s="57"/>
      <c r="R376" s="57"/>
      <c r="S376" s="57"/>
      <c r="T376" s="57"/>
      <c r="U376" s="77"/>
      <c r="V376" s="24"/>
      <c r="Y376" s="24"/>
      <c r="Z376" s="24"/>
      <c r="AA376" s="24"/>
      <c r="AB376" s="24"/>
      <c r="AC376" s="24"/>
    </row>
    <row r="377" spans="1:29" s="169" customFormat="1">
      <c r="A377" s="24"/>
      <c r="B377" s="24"/>
      <c r="C377" s="57"/>
      <c r="D377" s="57"/>
      <c r="E377" s="57"/>
      <c r="F377" s="57"/>
      <c r="G377" s="57"/>
      <c r="H377" s="57"/>
      <c r="I377" s="57"/>
      <c r="J377" s="57"/>
      <c r="K377" s="57"/>
      <c r="L377" s="57"/>
      <c r="M377" s="57"/>
      <c r="N377" s="57"/>
      <c r="O377" s="57"/>
      <c r="P377" s="57"/>
      <c r="Q377" s="57"/>
      <c r="R377" s="57"/>
      <c r="S377" s="57"/>
      <c r="T377" s="57"/>
      <c r="U377" s="77"/>
      <c r="V377" s="24"/>
      <c r="Y377" s="24"/>
      <c r="Z377" s="24"/>
      <c r="AA377" s="24"/>
      <c r="AB377" s="24"/>
      <c r="AC377" s="24"/>
    </row>
    <row r="378" spans="1:29" s="169" customFormat="1">
      <c r="A378" s="24"/>
      <c r="B378" s="24"/>
      <c r="C378" s="57"/>
      <c r="D378" s="57"/>
      <c r="E378" s="57"/>
      <c r="F378" s="57"/>
      <c r="G378" s="57"/>
      <c r="H378" s="57"/>
      <c r="I378" s="57"/>
      <c r="J378" s="57"/>
      <c r="K378" s="57"/>
      <c r="L378" s="57"/>
      <c r="M378" s="57"/>
      <c r="N378" s="57"/>
      <c r="O378" s="57"/>
      <c r="P378" s="57"/>
      <c r="Q378" s="57"/>
      <c r="R378" s="57"/>
      <c r="S378" s="57"/>
      <c r="T378" s="57"/>
      <c r="U378" s="77"/>
      <c r="V378" s="24"/>
      <c r="Y378" s="24"/>
      <c r="Z378" s="24"/>
      <c r="AA378" s="24"/>
      <c r="AB378" s="24"/>
      <c r="AC378" s="24"/>
    </row>
    <row r="379" spans="1:29" s="169" customFormat="1">
      <c r="A379" s="24"/>
      <c r="B379" s="24"/>
      <c r="C379" s="57"/>
      <c r="D379" s="57"/>
      <c r="E379" s="57"/>
      <c r="F379" s="57"/>
      <c r="G379" s="57"/>
      <c r="H379" s="57"/>
      <c r="I379" s="57"/>
      <c r="J379" s="57"/>
      <c r="K379" s="57"/>
      <c r="L379" s="57"/>
      <c r="M379" s="57"/>
      <c r="N379" s="57"/>
      <c r="O379" s="57"/>
      <c r="P379" s="57"/>
      <c r="Q379" s="57"/>
      <c r="R379" s="57"/>
      <c r="S379" s="57"/>
      <c r="T379" s="57"/>
      <c r="U379" s="77"/>
      <c r="V379" s="24"/>
      <c r="Y379" s="24"/>
      <c r="Z379" s="24"/>
      <c r="AA379" s="24"/>
      <c r="AB379" s="24"/>
      <c r="AC379" s="24"/>
    </row>
    <row r="380" spans="1:29" s="169" customFormat="1">
      <c r="A380" s="24"/>
      <c r="B380" s="24"/>
      <c r="C380" s="57"/>
      <c r="D380" s="57"/>
      <c r="E380" s="57"/>
      <c r="F380" s="57"/>
      <c r="G380" s="57"/>
      <c r="H380" s="57"/>
      <c r="I380" s="57"/>
      <c r="J380" s="57"/>
      <c r="K380" s="57"/>
      <c r="L380" s="57"/>
      <c r="M380" s="57"/>
      <c r="N380" s="57"/>
      <c r="O380" s="57"/>
      <c r="P380" s="57"/>
      <c r="Q380" s="57"/>
      <c r="R380" s="57"/>
      <c r="S380" s="57"/>
      <c r="T380" s="57"/>
      <c r="U380" s="77"/>
      <c r="V380" s="24"/>
      <c r="Y380" s="24"/>
      <c r="Z380" s="24"/>
      <c r="AA380" s="24"/>
      <c r="AB380" s="24"/>
      <c r="AC380" s="24"/>
    </row>
    <row r="381" spans="1:29" s="169" customFormat="1">
      <c r="A381" s="24"/>
      <c r="B381" s="24"/>
      <c r="C381" s="57"/>
      <c r="D381" s="57"/>
      <c r="E381" s="57"/>
      <c r="F381" s="57"/>
      <c r="G381" s="57"/>
      <c r="H381" s="57"/>
      <c r="I381" s="57"/>
      <c r="J381" s="57"/>
      <c r="K381" s="57"/>
      <c r="L381" s="57"/>
      <c r="M381" s="57"/>
      <c r="N381" s="57"/>
      <c r="O381" s="57"/>
      <c r="P381" s="57"/>
      <c r="Q381" s="57"/>
      <c r="R381" s="57"/>
      <c r="S381" s="57"/>
      <c r="T381" s="57"/>
      <c r="U381" s="77"/>
      <c r="V381" s="24"/>
      <c r="Y381" s="24"/>
      <c r="Z381" s="24"/>
      <c r="AA381" s="24"/>
      <c r="AB381" s="24"/>
      <c r="AC381" s="24"/>
    </row>
    <row r="382" spans="1:29" s="169" customFormat="1">
      <c r="A382" s="24"/>
      <c r="B382" s="24"/>
      <c r="C382" s="57"/>
      <c r="D382" s="57"/>
      <c r="E382" s="57"/>
      <c r="F382" s="57"/>
      <c r="G382" s="57"/>
      <c r="H382" s="57"/>
      <c r="I382" s="57"/>
      <c r="J382" s="57"/>
      <c r="K382" s="57"/>
      <c r="L382" s="57"/>
      <c r="M382" s="57"/>
      <c r="N382" s="57"/>
      <c r="O382" s="57"/>
      <c r="P382" s="57"/>
      <c r="Q382" s="57"/>
      <c r="R382" s="57"/>
      <c r="S382" s="57"/>
      <c r="T382" s="57"/>
      <c r="U382" s="77"/>
      <c r="V382" s="24"/>
      <c r="Y382" s="24"/>
      <c r="Z382" s="24"/>
      <c r="AA382" s="24"/>
      <c r="AB382" s="24"/>
      <c r="AC382" s="24"/>
    </row>
    <row r="383" spans="1:29" s="169" customFormat="1">
      <c r="A383" s="24"/>
      <c r="B383" s="24"/>
      <c r="C383" s="57"/>
      <c r="D383" s="57"/>
      <c r="E383" s="57"/>
      <c r="F383" s="57"/>
      <c r="G383" s="57"/>
      <c r="H383" s="57"/>
      <c r="I383" s="57"/>
      <c r="J383" s="57"/>
      <c r="K383" s="57"/>
      <c r="L383" s="57"/>
      <c r="M383" s="57"/>
      <c r="N383" s="57"/>
      <c r="O383" s="57"/>
      <c r="P383" s="57"/>
      <c r="Q383" s="57"/>
      <c r="R383" s="57"/>
      <c r="S383" s="57"/>
      <c r="T383" s="57"/>
      <c r="U383" s="77"/>
      <c r="V383" s="24"/>
      <c r="Y383" s="24"/>
      <c r="Z383" s="24"/>
      <c r="AA383" s="24"/>
      <c r="AB383" s="24"/>
      <c r="AC383" s="24"/>
    </row>
    <row r="384" spans="1:29" s="169" customFormat="1">
      <c r="A384" s="24"/>
      <c r="B384" s="24"/>
      <c r="C384" s="57"/>
      <c r="D384" s="57"/>
      <c r="E384" s="57"/>
      <c r="F384" s="57"/>
      <c r="G384" s="57"/>
      <c r="H384" s="57"/>
      <c r="I384" s="57"/>
      <c r="J384" s="57"/>
      <c r="K384" s="57"/>
      <c r="L384" s="57"/>
      <c r="M384" s="57"/>
      <c r="N384" s="57"/>
      <c r="O384" s="57"/>
      <c r="P384" s="57"/>
      <c r="Q384" s="57"/>
      <c r="R384" s="57"/>
      <c r="S384" s="57"/>
      <c r="T384" s="57"/>
      <c r="U384" s="77"/>
      <c r="V384" s="24"/>
      <c r="Y384" s="24"/>
      <c r="Z384" s="24"/>
      <c r="AA384" s="24"/>
      <c r="AB384" s="24"/>
      <c r="AC384" s="24"/>
    </row>
    <row r="385" spans="1:29" s="169" customFormat="1">
      <c r="A385" s="24"/>
      <c r="B385" s="24"/>
      <c r="C385" s="57"/>
      <c r="D385" s="57"/>
      <c r="E385" s="57"/>
      <c r="F385" s="57"/>
      <c r="G385" s="57"/>
      <c r="H385" s="57"/>
      <c r="I385" s="57"/>
      <c r="J385" s="57"/>
      <c r="K385" s="57"/>
      <c r="L385" s="57"/>
      <c r="M385" s="57"/>
      <c r="N385" s="57"/>
      <c r="O385" s="57"/>
      <c r="P385" s="57"/>
      <c r="Q385" s="57"/>
      <c r="R385" s="57"/>
      <c r="S385" s="57"/>
      <c r="T385" s="57"/>
      <c r="U385" s="77"/>
      <c r="V385" s="24"/>
      <c r="Y385" s="24"/>
      <c r="Z385" s="24"/>
      <c r="AA385" s="24"/>
      <c r="AB385" s="24"/>
      <c r="AC385" s="24"/>
    </row>
    <row r="386" spans="1:29" s="169" customFormat="1">
      <c r="A386" s="24"/>
      <c r="B386" s="24"/>
      <c r="C386" s="57"/>
      <c r="D386" s="57"/>
      <c r="E386" s="57"/>
      <c r="F386" s="57"/>
      <c r="G386" s="57"/>
      <c r="H386" s="57"/>
      <c r="I386" s="57"/>
      <c r="J386" s="57"/>
      <c r="K386" s="57"/>
      <c r="L386" s="57"/>
      <c r="M386" s="57"/>
      <c r="N386" s="57"/>
      <c r="O386" s="57"/>
      <c r="P386" s="57"/>
      <c r="Q386" s="57"/>
      <c r="R386" s="57"/>
      <c r="S386" s="57"/>
      <c r="T386" s="57"/>
      <c r="U386" s="77"/>
      <c r="V386" s="24"/>
      <c r="Y386" s="24"/>
      <c r="Z386" s="24"/>
      <c r="AA386" s="24"/>
      <c r="AB386" s="24"/>
      <c r="AC386" s="24"/>
    </row>
    <row r="387" spans="1:29" s="169" customFormat="1">
      <c r="A387" s="24"/>
      <c r="B387" s="24"/>
      <c r="C387" s="57"/>
      <c r="D387" s="57"/>
      <c r="E387" s="57"/>
      <c r="F387" s="57"/>
      <c r="G387" s="57"/>
      <c r="H387" s="57"/>
      <c r="I387" s="57"/>
      <c r="J387" s="57"/>
      <c r="K387" s="57"/>
      <c r="L387" s="57"/>
      <c r="M387" s="57"/>
      <c r="N387" s="57"/>
      <c r="O387" s="57"/>
      <c r="P387" s="57"/>
      <c r="Q387" s="57"/>
      <c r="R387" s="57"/>
      <c r="S387" s="57"/>
      <c r="T387" s="57"/>
      <c r="U387" s="77"/>
      <c r="V387" s="24"/>
      <c r="Y387" s="24"/>
      <c r="Z387" s="24"/>
      <c r="AA387" s="24"/>
      <c r="AB387" s="24"/>
      <c r="AC387" s="24"/>
    </row>
    <row r="388" spans="1:29" s="169" customFormat="1">
      <c r="A388" s="24"/>
      <c r="B388" s="24"/>
      <c r="C388" s="57"/>
      <c r="D388" s="57"/>
      <c r="E388" s="57"/>
      <c r="F388" s="57"/>
      <c r="G388" s="57"/>
      <c r="H388" s="57"/>
      <c r="I388" s="57"/>
      <c r="J388" s="57"/>
      <c r="K388" s="57"/>
      <c r="L388" s="57"/>
      <c r="M388" s="57"/>
      <c r="N388" s="57"/>
      <c r="O388" s="57"/>
      <c r="P388" s="57"/>
      <c r="Q388" s="57"/>
      <c r="R388" s="57"/>
      <c r="S388" s="57"/>
      <c r="T388" s="57"/>
      <c r="U388" s="77"/>
      <c r="V388" s="24"/>
      <c r="Y388" s="24"/>
      <c r="Z388" s="24"/>
      <c r="AA388" s="24"/>
      <c r="AB388" s="24"/>
      <c r="AC388" s="24"/>
    </row>
    <row r="389" spans="1:29" s="169" customFormat="1">
      <c r="A389" s="24"/>
      <c r="B389" s="24"/>
      <c r="C389" s="57"/>
      <c r="D389" s="57"/>
      <c r="E389" s="57"/>
      <c r="F389" s="57"/>
      <c r="G389" s="57"/>
      <c r="H389" s="57"/>
      <c r="I389" s="57"/>
      <c r="J389" s="57"/>
      <c r="K389" s="57"/>
      <c r="L389" s="57"/>
      <c r="M389" s="57"/>
      <c r="N389" s="57"/>
      <c r="O389" s="57"/>
      <c r="P389" s="57"/>
      <c r="Q389" s="57"/>
      <c r="R389" s="57"/>
      <c r="S389" s="57"/>
      <c r="T389" s="57"/>
      <c r="U389" s="77"/>
      <c r="V389" s="24"/>
      <c r="Y389" s="24"/>
      <c r="Z389" s="24"/>
      <c r="AA389" s="24"/>
      <c r="AB389" s="24"/>
      <c r="AC389" s="24"/>
    </row>
    <row r="390" spans="1:29" s="169" customFormat="1">
      <c r="A390" s="24"/>
      <c r="B390" s="24"/>
      <c r="C390" s="57"/>
      <c r="D390" s="57"/>
      <c r="E390" s="57"/>
      <c r="F390" s="57"/>
      <c r="G390" s="57"/>
      <c r="H390" s="57"/>
      <c r="I390" s="57"/>
      <c r="J390" s="57"/>
      <c r="K390" s="57"/>
      <c r="L390" s="57"/>
      <c r="M390" s="57"/>
      <c r="N390" s="57"/>
      <c r="O390" s="57"/>
      <c r="P390" s="57"/>
      <c r="Q390" s="57"/>
      <c r="R390" s="57"/>
      <c r="S390" s="57"/>
      <c r="T390" s="57"/>
      <c r="U390" s="77"/>
      <c r="V390" s="24"/>
      <c r="Y390" s="24"/>
      <c r="Z390" s="24"/>
      <c r="AA390" s="24"/>
      <c r="AB390" s="24"/>
      <c r="AC390" s="24"/>
    </row>
    <row r="391" spans="1:29" s="169" customFormat="1">
      <c r="A391" s="24"/>
      <c r="B391" s="24"/>
      <c r="C391" s="57"/>
      <c r="D391" s="57"/>
      <c r="E391" s="57"/>
      <c r="F391" s="57"/>
      <c r="G391" s="57"/>
      <c r="H391" s="57"/>
      <c r="I391" s="57"/>
      <c r="J391" s="57"/>
      <c r="K391" s="57"/>
      <c r="L391" s="57"/>
      <c r="M391" s="57"/>
      <c r="N391" s="57"/>
      <c r="O391" s="57"/>
      <c r="P391" s="57"/>
      <c r="Q391" s="57"/>
      <c r="R391" s="57"/>
      <c r="S391" s="57"/>
      <c r="T391" s="57"/>
      <c r="U391" s="77"/>
      <c r="V391" s="24"/>
      <c r="Y391" s="24"/>
      <c r="Z391" s="24"/>
      <c r="AA391" s="24"/>
      <c r="AB391" s="24"/>
      <c r="AC391" s="24"/>
    </row>
    <row r="392" spans="1:29" s="169" customFormat="1">
      <c r="A392" s="24"/>
      <c r="B392" s="24"/>
      <c r="C392" s="57"/>
      <c r="D392" s="57"/>
      <c r="E392" s="57"/>
      <c r="F392" s="57"/>
      <c r="G392" s="57"/>
      <c r="H392" s="57"/>
      <c r="I392" s="57"/>
      <c r="J392" s="57"/>
      <c r="K392" s="57"/>
      <c r="L392" s="57"/>
      <c r="M392" s="57"/>
      <c r="N392" s="57"/>
      <c r="O392" s="57"/>
      <c r="P392" s="57"/>
      <c r="Q392" s="57"/>
      <c r="R392" s="57"/>
      <c r="S392" s="57"/>
      <c r="T392" s="57"/>
      <c r="U392" s="77"/>
      <c r="V392" s="24"/>
      <c r="Y392" s="24"/>
      <c r="Z392" s="24"/>
      <c r="AA392" s="24"/>
      <c r="AB392" s="24"/>
      <c r="AC392" s="24"/>
    </row>
    <row r="393" spans="1:29" s="169" customFormat="1">
      <c r="A393" s="24"/>
      <c r="B393" s="24"/>
      <c r="C393" s="57"/>
      <c r="D393" s="57"/>
      <c r="E393" s="57"/>
      <c r="F393" s="57"/>
      <c r="G393" s="57"/>
      <c r="H393" s="57"/>
      <c r="I393" s="57"/>
      <c r="J393" s="57"/>
      <c r="K393" s="57"/>
      <c r="L393" s="57"/>
      <c r="M393" s="57"/>
      <c r="N393" s="57"/>
      <c r="O393" s="57"/>
      <c r="P393" s="57"/>
      <c r="Q393" s="57"/>
      <c r="R393" s="57"/>
      <c r="S393" s="57"/>
      <c r="T393" s="57"/>
      <c r="U393" s="77"/>
      <c r="V393" s="24"/>
      <c r="Y393" s="24"/>
      <c r="Z393" s="24"/>
      <c r="AA393" s="24"/>
      <c r="AB393" s="24"/>
      <c r="AC393" s="24"/>
    </row>
    <row r="394" spans="1:29" s="169" customFormat="1">
      <c r="A394" s="24"/>
      <c r="B394" s="24"/>
      <c r="C394" s="57"/>
      <c r="D394" s="57"/>
      <c r="E394" s="57"/>
      <c r="F394" s="57"/>
      <c r="G394" s="57"/>
      <c r="H394" s="57"/>
      <c r="I394" s="57"/>
      <c r="J394" s="57"/>
      <c r="K394" s="57"/>
      <c r="L394" s="57"/>
      <c r="M394" s="57"/>
      <c r="N394" s="57"/>
      <c r="O394" s="57"/>
      <c r="P394" s="57"/>
      <c r="Q394" s="57"/>
      <c r="R394" s="57"/>
      <c r="S394" s="57"/>
      <c r="T394" s="57"/>
      <c r="U394" s="77"/>
      <c r="V394" s="24"/>
      <c r="Y394" s="24"/>
      <c r="Z394" s="24"/>
      <c r="AA394" s="24"/>
      <c r="AB394" s="24"/>
      <c r="AC394" s="24"/>
    </row>
    <row r="395" spans="1:29" s="169" customFormat="1">
      <c r="A395" s="24"/>
      <c r="B395" s="24"/>
      <c r="C395" s="57"/>
      <c r="D395" s="57"/>
      <c r="E395" s="57"/>
      <c r="F395" s="57"/>
      <c r="G395" s="57"/>
      <c r="H395" s="57"/>
      <c r="I395" s="57"/>
      <c r="J395" s="57"/>
      <c r="K395" s="57"/>
      <c r="L395" s="57"/>
      <c r="M395" s="57"/>
      <c r="N395" s="57"/>
      <c r="O395" s="57"/>
      <c r="P395" s="57"/>
      <c r="Q395" s="57"/>
      <c r="R395" s="57"/>
      <c r="S395" s="57"/>
      <c r="T395" s="57"/>
      <c r="U395" s="77"/>
      <c r="V395" s="24"/>
      <c r="Y395" s="24"/>
      <c r="Z395" s="24"/>
      <c r="AA395" s="24"/>
      <c r="AB395" s="24"/>
      <c r="AC395" s="24"/>
    </row>
    <row r="396" spans="1:29" s="169" customFormat="1">
      <c r="A396" s="24"/>
      <c r="B396" s="24"/>
      <c r="C396" s="57"/>
      <c r="D396" s="57"/>
      <c r="E396" s="57"/>
      <c r="F396" s="57"/>
      <c r="G396" s="57"/>
      <c r="H396" s="57"/>
      <c r="I396" s="57"/>
      <c r="J396" s="57"/>
      <c r="K396" s="57"/>
      <c r="L396" s="57"/>
      <c r="M396" s="57"/>
      <c r="N396" s="57"/>
      <c r="O396" s="57"/>
      <c r="P396" s="57"/>
      <c r="Q396" s="57"/>
      <c r="R396" s="57"/>
      <c r="S396" s="57"/>
      <c r="T396" s="57"/>
      <c r="U396" s="77"/>
      <c r="V396" s="24"/>
      <c r="Y396" s="24"/>
      <c r="Z396" s="24"/>
      <c r="AA396" s="24"/>
      <c r="AB396" s="24"/>
      <c r="AC396" s="24"/>
    </row>
    <row r="397" spans="1:29" s="169" customFormat="1">
      <c r="A397" s="24"/>
      <c r="B397" s="24"/>
      <c r="C397" s="57"/>
      <c r="D397" s="57"/>
      <c r="E397" s="57"/>
      <c r="F397" s="57"/>
      <c r="G397" s="57"/>
      <c r="H397" s="57"/>
      <c r="I397" s="57"/>
      <c r="J397" s="57"/>
      <c r="K397" s="57"/>
      <c r="L397" s="57"/>
      <c r="M397" s="57"/>
      <c r="N397" s="57"/>
      <c r="O397" s="57"/>
      <c r="P397" s="57"/>
      <c r="Q397" s="57"/>
      <c r="R397" s="57"/>
      <c r="S397" s="57"/>
      <c r="T397" s="57"/>
      <c r="U397" s="77"/>
      <c r="V397" s="24"/>
      <c r="Y397" s="24"/>
      <c r="Z397" s="24"/>
      <c r="AA397" s="24"/>
      <c r="AB397" s="24"/>
      <c r="AC397" s="24"/>
    </row>
    <row r="398" spans="1:29" s="169" customFormat="1">
      <c r="A398" s="24"/>
      <c r="B398" s="24"/>
      <c r="C398" s="57"/>
      <c r="D398" s="57"/>
      <c r="E398" s="57"/>
      <c r="F398" s="57"/>
      <c r="G398" s="57"/>
      <c r="H398" s="57"/>
      <c r="I398" s="57"/>
      <c r="J398" s="57"/>
      <c r="K398" s="57"/>
      <c r="L398" s="57"/>
      <c r="M398" s="57"/>
      <c r="N398" s="57"/>
      <c r="O398" s="57"/>
      <c r="P398" s="57"/>
      <c r="Q398" s="57"/>
      <c r="R398" s="57"/>
      <c r="S398" s="57"/>
      <c r="T398" s="57"/>
      <c r="U398" s="77"/>
      <c r="V398" s="24"/>
      <c r="Y398" s="24"/>
      <c r="Z398" s="24"/>
      <c r="AA398" s="24"/>
      <c r="AB398" s="24"/>
      <c r="AC398" s="24"/>
    </row>
    <row r="399" spans="1:29" s="169" customFormat="1">
      <c r="A399" s="24"/>
      <c r="B399" s="24"/>
      <c r="C399" s="57"/>
      <c r="D399" s="57"/>
      <c r="E399" s="57"/>
      <c r="F399" s="57"/>
      <c r="G399" s="57"/>
      <c r="H399" s="57"/>
      <c r="I399" s="57"/>
      <c r="J399" s="57"/>
      <c r="K399" s="57"/>
      <c r="L399" s="57"/>
      <c r="M399" s="57"/>
      <c r="N399" s="57"/>
      <c r="O399" s="57"/>
      <c r="P399" s="57"/>
      <c r="Q399" s="57"/>
      <c r="R399" s="57"/>
      <c r="S399" s="57"/>
      <c r="T399" s="57"/>
      <c r="U399" s="77"/>
      <c r="V399" s="24"/>
      <c r="Y399" s="24"/>
      <c r="Z399" s="24"/>
      <c r="AA399" s="24"/>
      <c r="AB399" s="24"/>
      <c r="AC399" s="24"/>
    </row>
    <row r="400" spans="1:29" s="169" customFormat="1">
      <c r="A400" s="24"/>
      <c r="B400" s="24"/>
      <c r="C400" s="57"/>
      <c r="D400" s="57"/>
      <c r="E400" s="57"/>
      <c r="F400" s="57"/>
      <c r="G400" s="57"/>
      <c r="H400" s="57"/>
      <c r="I400" s="57"/>
      <c r="J400" s="57"/>
      <c r="K400" s="57"/>
      <c r="L400" s="57"/>
      <c r="M400" s="57"/>
      <c r="N400" s="57"/>
      <c r="O400" s="57"/>
      <c r="P400" s="57"/>
      <c r="Q400" s="57"/>
      <c r="R400" s="57"/>
      <c r="S400" s="57"/>
      <c r="T400" s="57"/>
      <c r="U400" s="77"/>
      <c r="V400" s="24"/>
      <c r="Y400" s="24"/>
      <c r="Z400" s="24"/>
      <c r="AA400" s="24"/>
      <c r="AB400" s="24"/>
      <c r="AC400" s="24"/>
    </row>
    <row r="401" spans="1:29" s="169" customFormat="1">
      <c r="A401" s="24"/>
      <c r="B401" s="24"/>
      <c r="C401" s="57"/>
      <c r="D401" s="57"/>
      <c r="E401" s="57"/>
      <c r="F401" s="57"/>
      <c r="G401" s="57"/>
      <c r="H401" s="57"/>
      <c r="I401" s="57"/>
      <c r="J401" s="57"/>
      <c r="K401" s="57"/>
      <c r="L401" s="57"/>
      <c r="M401" s="57"/>
      <c r="N401" s="57"/>
      <c r="O401" s="57"/>
      <c r="P401" s="57"/>
      <c r="Q401" s="57"/>
      <c r="R401" s="57"/>
      <c r="S401" s="57"/>
      <c r="T401" s="57"/>
      <c r="U401" s="77"/>
      <c r="V401" s="24"/>
      <c r="Y401" s="24"/>
      <c r="Z401" s="24"/>
      <c r="AA401" s="24"/>
      <c r="AB401" s="24"/>
      <c r="AC401" s="24"/>
    </row>
    <row r="402" spans="1:29" s="169" customFormat="1">
      <c r="A402" s="24"/>
      <c r="B402" s="24"/>
      <c r="C402" s="57"/>
      <c r="D402" s="57"/>
      <c r="E402" s="57"/>
      <c r="F402" s="57"/>
      <c r="G402" s="57"/>
      <c r="H402" s="57"/>
      <c r="I402" s="57"/>
      <c r="J402" s="57"/>
      <c r="K402" s="57"/>
      <c r="L402" s="57"/>
      <c r="M402" s="57"/>
      <c r="N402" s="57"/>
      <c r="O402" s="57"/>
      <c r="P402" s="57"/>
      <c r="Q402" s="57"/>
      <c r="R402" s="57"/>
      <c r="S402" s="57"/>
      <c r="T402" s="57"/>
      <c r="U402" s="77"/>
      <c r="V402" s="24"/>
      <c r="Y402" s="24"/>
      <c r="Z402" s="24"/>
      <c r="AA402" s="24"/>
      <c r="AB402" s="24"/>
      <c r="AC402" s="24"/>
    </row>
    <row r="403" spans="1:29" s="169" customFormat="1">
      <c r="A403" s="24"/>
      <c r="B403" s="24"/>
      <c r="C403" s="57"/>
      <c r="D403" s="57"/>
      <c r="E403" s="57"/>
      <c r="F403" s="57"/>
      <c r="G403" s="57"/>
      <c r="H403" s="57"/>
      <c r="I403" s="57"/>
      <c r="J403" s="57"/>
      <c r="K403" s="57"/>
      <c r="L403" s="57"/>
      <c r="M403" s="57"/>
      <c r="N403" s="57"/>
      <c r="O403" s="57"/>
      <c r="P403" s="57"/>
      <c r="Q403" s="57"/>
      <c r="R403" s="57"/>
      <c r="S403" s="57"/>
      <c r="T403" s="57"/>
      <c r="U403" s="77"/>
      <c r="V403" s="24"/>
      <c r="Y403" s="24"/>
      <c r="Z403" s="24"/>
      <c r="AA403" s="24"/>
      <c r="AB403" s="24"/>
      <c r="AC403" s="24"/>
    </row>
    <row r="404" spans="1:29" s="169" customFormat="1">
      <c r="A404" s="24"/>
      <c r="B404" s="24"/>
      <c r="C404" s="57"/>
      <c r="D404" s="57"/>
      <c r="E404" s="57"/>
      <c r="F404" s="57"/>
      <c r="G404" s="57"/>
      <c r="H404" s="57"/>
      <c r="I404" s="57"/>
      <c r="J404" s="57"/>
      <c r="K404" s="57"/>
      <c r="L404" s="57"/>
      <c r="M404" s="57"/>
      <c r="N404" s="57"/>
      <c r="O404" s="57"/>
      <c r="P404" s="57"/>
      <c r="Q404" s="57"/>
      <c r="R404" s="57"/>
      <c r="S404" s="57"/>
      <c r="T404" s="57"/>
      <c r="U404" s="77"/>
      <c r="V404" s="24"/>
      <c r="Y404" s="24"/>
      <c r="Z404" s="24"/>
      <c r="AA404" s="24"/>
      <c r="AB404" s="24"/>
      <c r="AC404" s="24"/>
    </row>
    <row r="405" spans="1:29" s="169" customFormat="1">
      <c r="A405" s="24"/>
      <c r="B405" s="24"/>
      <c r="C405" s="57"/>
      <c r="D405" s="57"/>
      <c r="E405" s="57"/>
      <c r="F405" s="57"/>
      <c r="G405" s="57"/>
      <c r="H405" s="57"/>
      <c r="I405" s="57"/>
      <c r="J405" s="57"/>
      <c r="K405" s="57"/>
      <c r="L405" s="57"/>
      <c r="M405" s="57"/>
      <c r="N405" s="57"/>
      <c r="O405" s="57"/>
      <c r="P405" s="57"/>
      <c r="Q405" s="57"/>
      <c r="R405" s="57"/>
      <c r="S405" s="57"/>
      <c r="T405" s="57"/>
      <c r="U405" s="77"/>
      <c r="V405" s="24"/>
      <c r="Y405" s="24"/>
      <c r="Z405" s="24"/>
      <c r="AA405" s="24"/>
      <c r="AB405" s="24"/>
      <c r="AC405" s="24"/>
    </row>
    <row r="406" spans="1:29" s="169" customFormat="1">
      <c r="A406" s="24"/>
      <c r="B406" s="24"/>
      <c r="C406" s="57"/>
      <c r="D406" s="57"/>
      <c r="E406" s="57"/>
      <c r="F406" s="57"/>
      <c r="G406" s="57"/>
      <c r="H406" s="57"/>
      <c r="I406" s="57"/>
      <c r="J406" s="57"/>
      <c r="K406" s="57"/>
      <c r="L406" s="57"/>
      <c r="M406" s="57"/>
      <c r="N406" s="57"/>
      <c r="O406" s="57"/>
      <c r="P406" s="57"/>
      <c r="Q406" s="57"/>
      <c r="R406" s="57"/>
      <c r="S406" s="57"/>
      <c r="T406" s="57"/>
      <c r="U406" s="77"/>
      <c r="V406" s="24"/>
      <c r="Y406" s="24"/>
      <c r="Z406" s="24"/>
      <c r="AA406" s="24"/>
      <c r="AB406" s="24"/>
      <c r="AC406" s="24"/>
    </row>
    <row r="407" spans="1:29" s="169" customFormat="1">
      <c r="A407" s="24"/>
      <c r="B407" s="24"/>
      <c r="C407" s="57"/>
      <c r="D407" s="57"/>
      <c r="E407" s="57"/>
      <c r="F407" s="57"/>
      <c r="G407" s="57"/>
      <c r="H407" s="57"/>
      <c r="I407" s="57"/>
      <c r="J407" s="57"/>
      <c r="K407" s="57"/>
      <c r="L407" s="57"/>
      <c r="M407" s="57"/>
      <c r="N407" s="57"/>
      <c r="O407" s="57"/>
      <c r="P407" s="57"/>
      <c r="Q407" s="57"/>
      <c r="R407" s="57"/>
      <c r="S407" s="57"/>
      <c r="T407" s="57"/>
      <c r="U407" s="77"/>
      <c r="V407" s="24"/>
      <c r="Y407" s="24"/>
      <c r="Z407" s="24"/>
      <c r="AA407" s="24"/>
      <c r="AB407" s="24"/>
      <c r="AC407" s="24"/>
    </row>
    <row r="408" spans="1:29" s="169" customFormat="1">
      <c r="A408" s="24"/>
      <c r="B408" s="24"/>
      <c r="C408" s="57"/>
      <c r="D408" s="57"/>
      <c r="E408" s="57"/>
      <c r="F408" s="57"/>
      <c r="G408" s="57"/>
      <c r="H408" s="57"/>
      <c r="I408" s="57"/>
      <c r="J408" s="57"/>
      <c r="K408" s="57"/>
      <c r="L408" s="57"/>
      <c r="M408" s="57"/>
      <c r="N408" s="57"/>
      <c r="O408" s="57"/>
      <c r="P408" s="57"/>
      <c r="Q408" s="57"/>
      <c r="R408" s="57"/>
      <c r="S408" s="57"/>
      <c r="T408" s="57"/>
      <c r="U408" s="77"/>
      <c r="V408" s="24"/>
      <c r="Y408" s="24"/>
      <c r="Z408" s="24"/>
      <c r="AA408" s="24"/>
      <c r="AB408" s="24"/>
      <c r="AC408" s="24"/>
    </row>
    <row r="409" spans="1:29" s="169" customFormat="1">
      <c r="A409" s="24"/>
      <c r="B409" s="24"/>
      <c r="C409" s="57"/>
      <c r="D409" s="57"/>
      <c r="E409" s="57"/>
      <c r="F409" s="57"/>
      <c r="G409" s="57"/>
      <c r="H409" s="57"/>
      <c r="I409" s="57"/>
      <c r="J409" s="57"/>
      <c r="K409" s="57"/>
      <c r="L409" s="57"/>
      <c r="M409" s="57"/>
      <c r="N409" s="57"/>
      <c r="O409" s="57"/>
      <c r="P409" s="57"/>
      <c r="Q409" s="57"/>
      <c r="R409" s="57"/>
      <c r="S409" s="57"/>
      <c r="T409" s="57"/>
      <c r="U409" s="77"/>
      <c r="V409" s="24"/>
      <c r="Y409" s="24"/>
      <c r="Z409" s="24"/>
      <c r="AA409" s="24"/>
      <c r="AB409" s="24"/>
      <c r="AC409" s="24"/>
    </row>
    <row r="410" spans="1:29" s="169" customFormat="1">
      <c r="A410" s="24"/>
      <c r="B410" s="24"/>
      <c r="C410" s="57"/>
      <c r="D410" s="57"/>
      <c r="E410" s="57"/>
      <c r="F410" s="57"/>
      <c r="G410" s="57"/>
      <c r="H410" s="57"/>
      <c r="I410" s="57"/>
      <c r="J410" s="57"/>
      <c r="K410" s="57"/>
      <c r="L410" s="57"/>
      <c r="M410" s="57"/>
      <c r="N410" s="57"/>
      <c r="O410" s="57"/>
      <c r="P410" s="57"/>
      <c r="Q410" s="57"/>
      <c r="R410" s="57"/>
      <c r="S410" s="57"/>
      <c r="T410" s="57"/>
      <c r="U410" s="77"/>
      <c r="V410" s="24"/>
      <c r="Y410" s="24"/>
      <c r="Z410" s="24"/>
      <c r="AA410" s="24"/>
      <c r="AB410" s="24"/>
      <c r="AC410" s="24"/>
    </row>
    <row r="411" spans="1:29" s="169" customFormat="1">
      <c r="A411" s="24"/>
      <c r="B411" s="24"/>
      <c r="C411" s="57"/>
      <c r="D411" s="57"/>
      <c r="E411" s="57"/>
      <c r="F411" s="57"/>
      <c r="G411" s="57"/>
      <c r="H411" s="57"/>
      <c r="I411" s="57"/>
      <c r="J411" s="57"/>
      <c r="K411" s="57"/>
      <c r="L411" s="57"/>
      <c r="M411" s="57"/>
      <c r="N411" s="57"/>
      <c r="O411" s="57"/>
      <c r="P411" s="57"/>
      <c r="Q411" s="57"/>
      <c r="R411" s="57"/>
      <c r="S411" s="57"/>
      <c r="T411" s="57"/>
      <c r="U411" s="77"/>
      <c r="V411" s="24"/>
      <c r="Y411" s="24"/>
      <c r="Z411" s="24"/>
      <c r="AA411" s="24"/>
      <c r="AB411" s="24"/>
      <c r="AC411" s="24"/>
    </row>
    <row r="412" spans="1:29" s="169" customFormat="1">
      <c r="A412" s="24"/>
      <c r="B412" s="24"/>
      <c r="C412" s="57"/>
      <c r="D412" s="57"/>
      <c r="E412" s="57"/>
      <c r="F412" s="57"/>
      <c r="G412" s="57"/>
      <c r="H412" s="57"/>
      <c r="I412" s="57"/>
      <c r="J412" s="57"/>
      <c r="K412" s="57"/>
      <c r="L412" s="57"/>
      <c r="M412" s="57"/>
      <c r="N412" s="57"/>
      <c r="O412" s="57"/>
      <c r="P412" s="57"/>
      <c r="Q412" s="57"/>
      <c r="R412" s="57"/>
      <c r="S412" s="57"/>
      <c r="T412" s="57"/>
      <c r="U412" s="77"/>
      <c r="V412" s="24"/>
      <c r="Y412" s="24"/>
      <c r="Z412" s="24"/>
      <c r="AA412" s="24"/>
      <c r="AB412" s="24"/>
      <c r="AC412" s="24"/>
    </row>
    <row r="413" spans="1:29" s="169" customFormat="1">
      <c r="A413" s="24"/>
      <c r="B413" s="24"/>
      <c r="C413" s="57"/>
      <c r="D413" s="57"/>
      <c r="E413" s="57"/>
      <c r="F413" s="57"/>
      <c r="G413" s="57"/>
      <c r="H413" s="57"/>
      <c r="I413" s="57"/>
      <c r="J413" s="57"/>
      <c r="K413" s="57"/>
      <c r="L413" s="57"/>
      <c r="M413" s="57"/>
      <c r="N413" s="57"/>
      <c r="O413" s="57"/>
      <c r="P413" s="57"/>
      <c r="Q413" s="57"/>
      <c r="R413" s="57"/>
      <c r="S413" s="57"/>
      <c r="T413" s="57"/>
      <c r="U413" s="77"/>
      <c r="V413" s="24"/>
      <c r="Y413" s="24"/>
      <c r="Z413" s="24"/>
      <c r="AA413" s="24"/>
      <c r="AB413" s="24"/>
      <c r="AC413" s="24"/>
    </row>
    <row r="414" spans="1:29" s="169" customFormat="1">
      <c r="A414" s="24"/>
      <c r="B414" s="24"/>
      <c r="C414" s="57"/>
      <c r="D414" s="57"/>
      <c r="E414" s="57"/>
      <c r="F414" s="57"/>
      <c r="G414" s="57"/>
      <c r="H414" s="57"/>
      <c r="I414" s="57"/>
      <c r="J414" s="57"/>
      <c r="K414" s="57"/>
      <c r="L414" s="57"/>
      <c r="M414" s="57"/>
      <c r="N414" s="57"/>
      <c r="O414" s="57"/>
      <c r="P414" s="57"/>
      <c r="Q414" s="57"/>
      <c r="R414" s="57"/>
      <c r="S414" s="57"/>
      <c r="T414" s="57"/>
      <c r="U414" s="77"/>
      <c r="V414" s="24"/>
      <c r="Y414" s="24"/>
      <c r="Z414" s="24"/>
      <c r="AA414" s="24"/>
      <c r="AB414" s="24"/>
      <c r="AC414" s="24"/>
    </row>
    <row r="415" spans="1:29" s="169" customFormat="1">
      <c r="A415" s="24"/>
      <c r="B415" s="24"/>
      <c r="C415" s="57"/>
      <c r="D415" s="57"/>
      <c r="E415" s="57"/>
      <c r="F415" s="57"/>
      <c r="G415" s="57"/>
      <c r="H415" s="57"/>
      <c r="I415" s="57"/>
      <c r="J415" s="57"/>
      <c r="K415" s="57"/>
      <c r="L415" s="57"/>
      <c r="M415" s="57"/>
      <c r="N415" s="57"/>
      <c r="O415" s="57"/>
      <c r="P415" s="57"/>
      <c r="Q415" s="57"/>
      <c r="R415" s="57"/>
      <c r="S415" s="57"/>
      <c r="T415" s="57"/>
      <c r="U415" s="77"/>
      <c r="V415" s="24"/>
      <c r="Y415" s="24"/>
      <c r="Z415" s="24"/>
      <c r="AA415" s="24"/>
      <c r="AB415" s="24"/>
      <c r="AC415" s="24"/>
    </row>
    <row r="416" spans="1:29" s="169" customFormat="1">
      <c r="A416" s="24"/>
      <c r="B416" s="24"/>
      <c r="C416" s="57"/>
      <c r="D416" s="57"/>
      <c r="E416" s="57"/>
      <c r="F416" s="57"/>
      <c r="G416" s="57"/>
      <c r="H416" s="57"/>
      <c r="I416" s="57"/>
      <c r="J416" s="57"/>
      <c r="K416" s="57"/>
      <c r="L416" s="57"/>
      <c r="M416" s="57"/>
      <c r="N416" s="57"/>
      <c r="O416" s="57"/>
      <c r="P416" s="57"/>
      <c r="Q416" s="57"/>
      <c r="R416" s="57"/>
      <c r="S416" s="57"/>
      <c r="T416" s="57"/>
      <c r="U416" s="77"/>
      <c r="V416" s="24"/>
      <c r="Y416" s="24"/>
      <c r="Z416" s="24"/>
      <c r="AA416" s="24"/>
      <c r="AB416" s="24"/>
      <c r="AC416" s="24"/>
    </row>
    <row r="417" spans="1:29" s="169" customFormat="1">
      <c r="A417" s="24"/>
      <c r="B417" s="24"/>
      <c r="C417" s="57"/>
      <c r="D417" s="57"/>
      <c r="E417" s="57"/>
      <c r="F417" s="57"/>
      <c r="G417" s="57"/>
      <c r="H417" s="57"/>
      <c r="I417" s="57"/>
      <c r="J417" s="57"/>
      <c r="K417" s="57"/>
      <c r="L417" s="57"/>
      <c r="M417" s="57"/>
      <c r="N417" s="57"/>
      <c r="O417" s="57"/>
      <c r="P417" s="57"/>
      <c r="Q417" s="57"/>
      <c r="R417" s="57"/>
      <c r="S417" s="57"/>
      <c r="T417" s="57"/>
      <c r="U417" s="77"/>
      <c r="V417" s="24"/>
      <c r="Y417" s="24"/>
      <c r="Z417" s="24"/>
      <c r="AA417" s="24"/>
      <c r="AB417" s="24"/>
      <c r="AC417" s="24"/>
    </row>
    <row r="418" spans="1:29" s="169" customFormat="1">
      <c r="A418" s="24"/>
      <c r="B418" s="24"/>
      <c r="C418" s="57"/>
      <c r="D418" s="57"/>
      <c r="E418" s="57"/>
      <c r="F418" s="57"/>
      <c r="G418" s="57"/>
      <c r="H418" s="57"/>
      <c r="I418" s="57"/>
      <c r="J418" s="57"/>
      <c r="K418" s="57"/>
      <c r="L418" s="57"/>
      <c r="M418" s="57"/>
      <c r="N418" s="57"/>
      <c r="O418" s="57"/>
      <c r="P418" s="57"/>
      <c r="Q418" s="57"/>
      <c r="R418" s="57"/>
      <c r="S418" s="57"/>
      <c r="T418" s="57"/>
      <c r="U418" s="77"/>
      <c r="V418" s="24"/>
      <c r="Y418" s="24"/>
      <c r="Z418" s="24"/>
      <c r="AA418" s="24"/>
      <c r="AB418" s="24"/>
      <c r="AC418" s="24"/>
    </row>
    <row r="419" spans="1:29" s="169" customFormat="1">
      <c r="A419" s="24"/>
      <c r="B419" s="24"/>
      <c r="C419" s="57"/>
      <c r="D419" s="57"/>
      <c r="E419" s="57"/>
      <c r="F419" s="57"/>
      <c r="G419" s="57"/>
      <c r="H419" s="57"/>
      <c r="I419" s="57"/>
      <c r="J419" s="57"/>
      <c r="K419" s="57"/>
      <c r="L419" s="57"/>
      <c r="M419" s="57"/>
      <c r="N419" s="57"/>
      <c r="O419" s="57"/>
      <c r="P419" s="57"/>
      <c r="Q419" s="57"/>
      <c r="R419" s="57"/>
      <c r="S419" s="57"/>
      <c r="T419" s="57"/>
      <c r="U419" s="77"/>
      <c r="V419" s="24"/>
      <c r="Y419" s="24"/>
      <c r="Z419" s="24"/>
      <c r="AA419" s="24"/>
      <c r="AB419" s="24"/>
      <c r="AC419" s="24"/>
    </row>
    <row r="420" spans="1:29" s="169" customFormat="1">
      <c r="A420" s="24"/>
      <c r="B420" s="24"/>
      <c r="C420" s="57"/>
      <c r="D420" s="57"/>
      <c r="E420" s="57"/>
      <c r="F420" s="57"/>
      <c r="G420" s="57"/>
      <c r="H420" s="57"/>
      <c r="I420" s="57"/>
      <c r="J420" s="57"/>
      <c r="K420" s="57"/>
      <c r="L420" s="57"/>
      <c r="M420" s="57"/>
      <c r="N420" s="57"/>
      <c r="O420" s="57"/>
      <c r="P420" s="57"/>
      <c r="Q420" s="57"/>
      <c r="R420" s="57"/>
      <c r="S420" s="57"/>
      <c r="T420" s="57"/>
      <c r="U420" s="77"/>
      <c r="V420" s="24"/>
      <c r="Y420" s="24"/>
      <c r="Z420" s="24"/>
      <c r="AA420" s="24"/>
      <c r="AB420" s="24"/>
      <c r="AC420" s="24"/>
    </row>
    <row r="421" spans="1:29" s="169" customFormat="1">
      <c r="A421" s="24"/>
      <c r="B421" s="24"/>
      <c r="C421" s="57"/>
      <c r="D421" s="57"/>
      <c r="E421" s="57"/>
      <c r="F421" s="57"/>
      <c r="G421" s="57"/>
      <c r="H421" s="57"/>
      <c r="I421" s="57"/>
      <c r="J421" s="57"/>
      <c r="K421" s="57"/>
      <c r="L421" s="57"/>
      <c r="M421" s="57"/>
      <c r="N421" s="57"/>
      <c r="O421" s="57"/>
      <c r="P421" s="57"/>
      <c r="Q421" s="57"/>
      <c r="R421" s="57"/>
      <c r="S421" s="57"/>
      <c r="T421" s="57"/>
      <c r="U421" s="77"/>
      <c r="V421" s="24"/>
      <c r="Y421" s="24"/>
      <c r="Z421" s="24"/>
      <c r="AA421" s="24"/>
      <c r="AB421" s="24"/>
      <c r="AC421" s="24"/>
    </row>
    <row r="422" spans="1:29" s="169" customFormat="1">
      <c r="A422" s="24"/>
      <c r="B422" s="24"/>
      <c r="C422" s="57"/>
      <c r="D422" s="57"/>
      <c r="E422" s="57"/>
      <c r="F422" s="57"/>
      <c r="G422" s="57"/>
      <c r="H422" s="57"/>
      <c r="I422" s="57"/>
      <c r="J422" s="57"/>
      <c r="K422" s="57"/>
      <c r="L422" s="57"/>
      <c r="M422" s="57"/>
      <c r="N422" s="57"/>
      <c r="O422" s="57"/>
      <c r="P422" s="57"/>
      <c r="Q422" s="57"/>
      <c r="R422" s="57"/>
      <c r="S422" s="57"/>
      <c r="T422" s="57"/>
      <c r="U422" s="77"/>
      <c r="V422" s="24"/>
      <c r="Y422" s="24"/>
      <c r="Z422" s="24"/>
      <c r="AA422" s="24"/>
      <c r="AB422" s="24"/>
      <c r="AC422" s="24"/>
    </row>
    <row r="423" spans="1:29" s="169" customFormat="1">
      <c r="A423" s="24"/>
      <c r="B423" s="24"/>
      <c r="C423" s="57"/>
      <c r="D423" s="57"/>
      <c r="E423" s="57"/>
      <c r="F423" s="57"/>
      <c r="G423" s="57"/>
      <c r="H423" s="57"/>
      <c r="I423" s="57"/>
      <c r="J423" s="57"/>
      <c r="K423" s="57"/>
      <c r="L423" s="57"/>
      <c r="M423" s="57"/>
      <c r="N423" s="57"/>
      <c r="O423" s="57"/>
      <c r="P423" s="57"/>
      <c r="Q423" s="57"/>
      <c r="R423" s="57"/>
      <c r="S423" s="57"/>
      <c r="T423" s="57"/>
      <c r="U423" s="77"/>
      <c r="V423" s="24"/>
      <c r="Y423" s="24"/>
      <c r="Z423" s="24"/>
      <c r="AA423" s="24"/>
      <c r="AB423" s="24"/>
      <c r="AC423" s="24"/>
    </row>
    <row r="424" spans="1:29" s="169" customFormat="1">
      <c r="A424" s="24"/>
      <c r="B424" s="24"/>
      <c r="C424" s="57"/>
      <c r="D424" s="57"/>
      <c r="E424" s="57"/>
      <c r="F424" s="57"/>
      <c r="G424" s="57"/>
      <c r="H424" s="57"/>
      <c r="I424" s="57"/>
      <c r="J424" s="57"/>
      <c r="K424" s="57"/>
      <c r="L424" s="57"/>
      <c r="M424" s="57"/>
      <c r="N424" s="57"/>
      <c r="O424" s="57"/>
      <c r="P424" s="57"/>
      <c r="Q424" s="57"/>
      <c r="R424" s="57"/>
      <c r="S424" s="57"/>
      <c r="T424" s="57"/>
      <c r="U424" s="77"/>
      <c r="V424" s="24"/>
      <c r="Y424" s="24"/>
      <c r="Z424" s="24"/>
      <c r="AA424" s="24"/>
      <c r="AB424" s="24"/>
      <c r="AC424" s="24"/>
    </row>
    <row r="425" spans="1:29" s="169" customFormat="1">
      <c r="A425" s="24"/>
      <c r="B425" s="24"/>
      <c r="C425" s="57"/>
      <c r="D425" s="57"/>
      <c r="E425" s="57"/>
      <c r="F425" s="57"/>
      <c r="G425" s="57"/>
      <c r="H425" s="57"/>
      <c r="I425" s="57"/>
      <c r="J425" s="57"/>
      <c r="K425" s="57"/>
      <c r="L425" s="57"/>
      <c r="M425" s="57"/>
      <c r="N425" s="57"/>
      <c r="O425" s="57"/>
      <c r="P425" s="57"/>
      <c r="Q425" s="57"/>
      <c r="R425" s="57"/>
      <c r="S425" s="57"/>
      <c r="T425" s="57"/>
      <c r="U425" s="77"/>
      <c r="V425" s="24"/>
      <c r="Y425" s="24"/>
      <c r="Z425" s="24"/>
      <c r="AA425" s="24"/>
      <c r="AB425" s="24"/>
      <c r="AC425" s="24"/>
    </row>
    <row r="426" spans="1:29" s="169" customFormat="1">
      <c r="A426" s="24"/>
      <c r="B426" s="24"/>
      <c r="C426" s="57"/>
      <c r="D426" s="57"/>
      <c r="E426" s="57"/>
      <c r="F426" s="57"/>
      <c r="G426" s="57"/>
      <c r="H426" s="57"/>
      <c r="I426" s="57"/>
      <c r="J426" s="57"/>
      <c r="K426" s="57"/>
      <c r="L426" s="57"/>
      <c r="M426" s="57"/>
      <c r="N426" s="57"/>
      <c r="O426" s="57"/>
      <c r="P426" s="57"/>
      <c r="Q426" s="57"/>
      <c r="R426" s="57"/>
      <c r="S426" s="57"/>
      <c r="T426" s="57"/>
      <c r="U426" s="77"/>
      <c r="V426" s="24"/>
      <c r="Y426" s="24"/>
      <c r="Z426" s="24"/>
      <c r="AA426" s="24"/>
      <c r="AB426" s="24"/>
      <c r="AC426" s="24"/>
    </row>
    <row r="427" spans="1:29" s="169" customFormat="1">
      <c r="A427" s="24"/>
      <c r="B427" s="24"/>
      <c r="C427" s="57"/>
      <c r="D427" s="57"/>
      <c r="E427" s="57"/>
      <c r="F427" s="57"/>
      <c r="G427" s="57"/>
      <c r="H427" s="57"/>
      <c r="I427" s="57"/>
      <c r="J427" s="57"/>
      <c r="K427" s="57"/>
      <c r="L427" s="57"/>
      <c r="M427" s="57"/>
      <c r="N427" s="57"/>
      <c r="O427" s="57"/>
      <c r="P427" s="57"/>
      <c r="Q427" s="57"/>
      <c r="R427" s="57"/>
      <c r="S427" s="57"/>
      <c r="T427" s="57"/>
      <c r="U427" s="77"/>
      <c r="V427" s="24"/>
      <c r="Y427" s="24"/>
      <c r="Z427" s="24"/>
      <c r="AA427" s="24"/>
      <c r="AB427" s="24"/>
      <c r="AC427" s="24"/>
    </row>
    <row r="428" spans="1:29" s="169" customFormat="1">
      <c r="A428" s="24"/>
      <c r="B428" s="24"/>
      <c r="C428" s="57"/>
      <c r="D428" s="57"/>
      <c r="E428" s="57"/>
      <c r="F428" s="57"/>
      <c r="G428" s="57"/>
      <c r="H428" s="57"/>
      <c r="I428" s="57"/>
      <c r="J428" s="57"/>
      <c r="K428" s="57"/>
      <c r="L428" s="57"/>
      <c r="M428" s="57"/>
      <c r="N428" s="57"/>
      <c r="O428" s="57"/>
      <c r="P428" s="57"/>
      <c r="Q428" s="57"/>
      <c r="R428" s="57"/>
      <c r="S428" s="57"/>
      <c r="T428" s="57"/>
      <c r="U428" s="77"/>
      <c r="V428" s="24"/>
      <c r="Y428" s="24"/>
      <c r="Z428" s="24"/>
      <c r="AA428" s="24"/>
      <c r="AB428" s="24"/>
      <c r="AC428" s="24"/>
    </row>
    <row r="429" spans="1:29" s="169" customFormat="1">
      <c r="A429" s="24"/>
      <c r="B429" s="24"/>
      <c r="C429" s="57"/>
      <c r="D429" s="57"/>
      <c r="E429" s="57"/>
      <c r="F429" s="57"/>
      <c r="G429" s="57"/>
      <c r="H429" s="57"/>
      <c r="I429" s="57"/>
      <c r="J429" s="57"/>
      <c r="K429" s="57"/>
      <c r="L429" s="57"/>
      <c r="M429" s="57"/>
      <c r="N429" s="57"/>
      <c r="O429" s="57"/>
      <c r="P429" s="57"/>
      <c r="Q429" s="57"/>
      <c r="R429" s="57"/>
      <c r="S429" s="57"/>
      <c r="T429" s="57"/>
      <c r="U429" s="77"/>
      <c r="V429" s="24"/>
      <c r="Y429" s="24"/>
      <c r="Z429" s="24"/>
      <c r="AA429" s="24"/>
      <c r="AB429" s="24"/>
      <c r="AC429" s="24"/>
    </row>
    <row r="430" spans="1:29" s="169" customFormat="1">
      <c r="A430" s="24"/>
      <c r="B430" s="24"/>
      <c r="C430" s="57"/>
      <c r="D430" s="57"/>
      <c r="E430" s="57"/>
      <c r="F430" s="57"/>
      <c r="G430" s="57"/>
      <c r="H430" s="57"/>
      <c r="I430" s="57"/>
      <c r="J430" s="57"/>
      <c r="K430" s="57"/>
      <c r="L430" s="57"/>
      <c r="M430" s="57"/>
      <c r="N430" s="57"/>
      <c r="O430" s="57"/>
      <c r="P430" s="57"/>
      <c r="Q430" s="57"/>
      <c r="R430" s="57"/>
      <c r="S430" s="57"/>
      <c r="T430" s="57"/>
      <c r="U430" s="77"/>
      <c r="V430" s="24"/>
      <c r="Y430" s="24"/>
      <c r="Z430" s="24"/>
      <c r="AA430" s="24"/>
      <c r="AB430" s="24"/>
      <c r="AC430" s="24"/>
    </row>
    <row r="431" spans="1:29" s="169" customFormat="1">
      <c r="A431" s="24"/>
      <c r="B431" s="24"/>
      <c r="C431" s="57"/>
      <c r="D431" s="57"/>
      <c r="E431" s="57"/>
      <c r="F431" s="57"/>
      <c r="G431" s="57"/>
      <c r="H431" s="57"/>
      <c r="I431" s="57"/>
      <c r="J431" s="57"/>
      <c r="K431" s="57"/>
      <c r="L431" s="57"/>
      <c r="M431" s="57"/>
      <c r="N431" s="57"/>
      <c r="O431" s="57"/>
      <c r="P431" s="57"/>
      <c r="Q431" s="57"/>
      <c r="R431" s="57"/>
      <c r="S431" s="57"/>
      <c r="T431" s="57"/>
      <c r="U431" s="77"/>
      <c r="V431" s="24"/>
      <c r="Y431" s="24"/>
      <c r="Z431" s="24"/>
      <c r="AA431" s="24"/>
      <c r="AB431" s="24"/>
      <c r="AC431" s="24"/>
    </row>
    <row r="432" spans="1:29" s="169" customFormat="1">
      <c r="A432" s="24"/>
      <c r="B432" s="24"/>
      <c r="C432" s="57"/>
      <c r="D432" s="57"/>
      <c r="E432" s="57"/>
      <c r="F432" s="57"/>
      <c r="G432" s="57"/>
      <c r="H432" s="57"/>
      <c r="I432" s="57"/>
      <c r="J432" s="57"/>
      <c r="K432" s="57"/>
      <c r="L432" s="57"/>
      <c r="M432" s="57"/>
      <c r="N432" s="57"/>
      <c r="O432" s="57"/>
      <c r="P432" s="57"/>
      <c r="Q432" s="57"/>
      <c r="R432" s="57"/>
      <c r="S432" s="57"/>
      <c r="T432" s="57"/>
      <c r="U432" s="77"/>
      <c r="V432" s="24"/>
      <c r="Y432" s="24"/>
      <c r="Z432" s="24"/>
      <c r="AA432" s="24"/>
      <c r="AB432" s="24"/>
      <c r="AC432" s="24"/>
    </row>
    <row r="433" spans="1:29" s="169" customFormat="1">
      <c r="A433" s="24"/>
      <c r="B433" s="24"/>
      <c r="C433" s="57"/>
      <c r="D433" s="57"/>
      <c r="E433" s="57"/>
      <c r="F433" s="57"/>
      <c r="G433" s="57"/>
      <c r="H433" s="57"/>
      <c r="I433" s="57"/>
      <c r="J433" s="57"/>
      <c r="K433" s="57"/>
      <c r="L433" s="57"/>
      <c r="M433" s="57"/>
      <c r="N433" s="57"/>
      <c r="O433" s="57"/>
      <c r="P433" s="57"/>
      <c r="Q433" s="57"/>
      <c r="R433" s="57"/>
      <c r="S433" s="57"/>
      <c r="T433" s="57"/>
      <c r="U433" s="77"/>
      <c r="V433" s="24"/>
      <c r="Y433" s="24"/>
      <c r="Z433" s="24"/>
      <c r="AA433" s="24"/>
      <c r="AB433" s="24"/>
      <c r="AC433" s="24"/>
    </row>
    <row r="434" spans="1:29" s="169" customFormat="1">
      <c r="A434" s="24"/>
      <c r="B434" s="24"/>
      <c r="C434" s="57"/>
      <c r="D434" s="57"/>
      <c r="E434" s="57"/>
      <c r="F434" s="57"/>
      <c r="G434" s="57"/>
      <c r="H434" s="57"/>
      <c r="I434" s="57"/>
      <c r="J434" s="57"/>
      <c r="K434" s="57"/>
      <c r="L434" s="57"/>
      <c r="M434" s="57"/>
      <c r="N434" s="57"/>
      <c r="O434" s="57"/>
      <c r="P434" s="57"/>
      <c r="Q434" s="57"/>
      <c r="R434" s="57"/>
      <c r="S434" s="57"/>
      <c r="T434" s="57"/>
      <c r="U434" s="77"/>
      <c r="V434" s="24"/>
      <c r="Y434" s="24"/>
      <c r="Z434" s="24"/>
      <c r="AA434" s="24"/>
      <c r="AB434" s="24"/>
      <c r="AC434" s="24"/>
    </row>
    <row r="435" spans="1:29" s="169" customFormat="1">
      <c r="A435" s="24"/>
      <c r="B435" s="24"/>
      <c r="C435" s="57"/>
      <c r="D435" s="57"/>
      <c r="E435" s="57"/>
      <c r="F435" s="57"/>
      <c r="G435" s="57"/>
      <c r="H435" s="57"/>
      <c r="I435" s="57"/>
      <c r="J435" s="57"/>
      <c r="K435" s="57"/>
      <c r="L435" s="57"/>
      <c r="M435" s="57"/>
      <c r="N435" s="57"/>
      <c r="O435" s="57"/>
      <c r="P435" s="57"/>
      <c r="Q435" s="57"/>
      <c r="R435" s="57"/>
      <c r="S435" s="57"/>
      <c r="T435" s="57"/>
      <c r="U435" s="77"/>
      <c r="V435" s="24"/>
      <c r="Y435" s="24"/>
      <c r="Z435" s="24"/>
      <c r="AA435" s="24"/>
      <c r="AB435" s="24"/>
      <c r="AC435" s="24"/>
    </row>
    <row r="436" spans="1:29" s="169" customFormat="1">
      <c r="A436" s="24"/>
      <c r="B436" s="24"/>
      <c r="C436" s="57"/>
      <c r="D436" s="57"/>
      <c r="E436" s="57"/>
      <c r="F436" s="57"/>
      <c r="G436" s="57"/>
      <c r="H436" s="57"/>
      <c r="I436" s="57"/>
      <c r="J436" s="57"/>
      <c r="K436" s="57"/>
      <c r="L436" s="57"/>
      <c r="M436" s="57"/>
      <c r="N436" s="57"/>
      <c r="O436" s="57"/>
      <c r="P436" s="57"/>
      <c r="Q436" s="57"/>
      <c r="R436" s="57"/>
      <c r="S436" s="57"/>
      <c r="T436" s="57"/>
      <c r="U436" s="77"/>
      <c r="V436" s="24"/>
      <c r="Y436" s="24"/>
      <c r="Z436" s="24"/>
      <c r="AA436" s="24"/>
      <c r="AB436" s="24"/>
      <c r="AC436" s="24"/>
    </row>
    <row r="437" spans="1:29" s="169" customFormat="1">
      <c r="A437" s="24"/>
      <c r="B437" s="24"/>
      <c r="C437" s="57"/>
      <c r="D437" s="57"/>
      <c r="E437" s="57"/>
      <c r="F437" s="57"/>
      <c r="G437" s="57"/>
      <c r="H437" s="57"/>
      <c r="I437" s="57"/>
      <c r="J437" s="57"/>
      <c r="K437" s="57"/>
      <c r="L437" s="57"/>
      <c r="M437" s="57"/>
      <c r="N437" s="57"/>
      <c r="O437" s="57"/>
      <c r="P437" s="57"/>
      <c r="Q437" s="57"/>
      <c r="R437" s="57"/>
      <c r="S437" s="57"/>
      <c r="T437" s="57"/>
      <c r="U437" s="77"/>
      <c r="V437" s="24"/>
      <c r="Y437" s="24"/>
      <c r="Z437" s="24"/>
      <c r="AA437" s="24"/>
      <c r="AB437" s="24"/>
      <c r="AC437" s="24"/>
    </row>
    <row r="438" spans="1:29" s="169" customFormat="1">
      <c r="A438" s="24"/>
      <c r="B438" s="24"/>
      <c r="C438" s="57"/>
      <c r="D438" s="57"/>
      <c r="E438" s="57"/>
      <c r="F438" s="57"/>
      <c r="G438" s="57"/>
      <c r="H438" s="57"/>
      <c r="I438" s="57"/>
      <c r="J438" s="57"/>
      <c r="K438" s="57"/>
      <c r="L438" s="57"/>
      <c r="M438" s="57"/>
      <c r="N438" s="57"/>
      <c r="O438" s="57"/>
      <c r="P438" s="57"/>
      <c r="Q438" s="57"/>
      <c r="R438" s="57"/>
      <c r="S438" s="57"/>
      <c r="T438" s="57"/>
      <c r="U438" s="77"/>
      <c r="V438" s="24"/>
      <c r="Y438" s="24"/>
      <c r="Z438" s="24"/>
      <c r="AA438" s="24"/>
      <c r="AB438" s="24"/>
      <c r="AC438" s="24"/>
    </row>
    <row r="439" spans="1:29" s="169" customFormat="1">
      <c r="A439" s="24"/>
      <c r="B439" s="24"/>
      <c r="C439" s="57"/>
      <c r="D439" s="57"/>
      <c r="E439" s="57"/>
      <c r="F439" s="57"/>
      <c r="G439" s="57"/>
      <c r="H439" s="57"/>
      <c r="I439" s="57"/>
      <c r="J439" s="57"/>
      <c r="K439" s="57"/>
      <c r="L439" s="57"/>
      <c r="M439" s="57"/>
      <c r="N439" s="57"/>
      <c r="O439" s="57"/>
      <c r="P439" s="57"/>
      <c r="Q439" s="57"/>
      <c r="R439" s="57"/>
      <c r="S439" s="57"/>
      <c r="T439" s="57"/>
      <c r="U439" s="77"/>
      <c r="V439" s="24"/>
      <c r="Y439" s="24"/>
      <c r="Z439" s="24"/>
      <c r="AA439" s="24"/>
      <c r="AB439" s="24"/>
      <c r="AC439" s="24"/>
    </row>
    <row r="440" spans="1:29" s="169" customFormat="1">
      <c r="A440" s="24"/>
      <c r="B440" s="24"/>
      <c r="C440" s="57"/>
      <c r="D440" s="57"/>
      <c r="E440" s="57"/>
      <c r="F440" s="57"/>
      <c r="G440" s="57"/>
      <c r="H440" s="57"/>
      <c r="I440" s="57"/>
      <c r="J440" s="57"/>
      <c r="K440" s="57"/>
      <c r="L440" s="57"/>
      <c r="M440" s="57"/>
      <c r="N440" s="57"/>
      <c r="O440" s="57"/>
      <c r="P440" s="57"/>
      <c r="Q440" s="57"/>
      <c r="R440" s="57"/>
      <c r="S440" s="57"/>
      <c r="T440" s="57"/>
      <c r="U440" s="77"/>
      <c r="V440" s="24"/>
      <c r="Y440" s="24"/>
      <c r="Z440" s="24"/>
      <c r="AA440" s="24"/>
      <c r="AB440" s="24"/>
      <c r="AC440" s="24"/>
    </row>
    <row r="441" spans="1:29" s="169" customFormat="1">
      <c r="A441" s="24"/>
      <c r="B441" s="24"/>
      <c r="C441" s="57"/>
      <c r="D441" s="57"/>
      <c r="E441" s="57"/>
      <c r="F441" s="57"/>
      <c r="G441" s="57"/>
      <c r="H441" s="57"/>
      <c r="I441" s="57"/>
      <c r="J441" s="57"/>
      <c r="K441" s="57"/>
      <c r="L441" s="57"/>
      <c r="M441" s="57"/>
      <c r="N441" s="57"/>
      <c r="O441" s="57"/>
      <c r="P441" s="57"/>
      <c r="Q441" s="57"/>
      <c r="R441" s="57"/>
      <c r="S441" s="57"/>
      <c r="T441" s="57"/>
      <c r="U441" s="77"/>
      <c r="V441" s="24"/>
      <c r="Y441" s="24"/>
      <c r="Z441" s="24"/>
      <c r="AA441" s="24"/>
      <c r="AB441" s="24"/>
      <c r="AC441" s="24"/>
    </row>
    <row r="442" spans="1:29" s="169" customFormat="1">
      <c r="A442" s="24"/>
      <c r="B442" s="24"/>
      <c r="C442" s="57"/>
      <c r="D442" s="57"/>
      <c r="E442" s="57"/>
      <c r="F442" s="57"/>
      <c r="G442" s="57"/>
      <c r="H442" s="57"/>
      <c r="I442" s="57"/>
      <c r="J442" s="57"/>
      <c r="K442" s="57"/>
      <c r="L442" s="57"/>
      <c r="M442" s="57"/>
      <c r="N442" s="57"/>
      <c r="O442" s="57"/>
      <c r="P442" s="57"/>
      <c r="Q442" s="57"/>
      <c r="R442" s="57"/>
      <c r="S442" s="57"/>
      <c r="T442" s="57"/>
      <c r="U442" s="77"/>
      <c r="V442" s="24"/>
      <c r="Y442" s="24"/>
      <c r="Z442" s="24"/>
      <c r="AA442" s="24"/>
      <c r="AB442" s="24"/>
      <c r="AC442" s="24"/>
    </row>
    <row r="443" spans="1:29" s="169" customFormat="1">
      <c r="A443" s="24"/>
      <c r="B443" s="24"/>
      <c r="C443" s="57"/>
      <c r="D443" s="57"/>
      <c r="E443" s="57"/>
      <c r="F443" s="57"/>
      <c r="G443" s="57"/>
      <c r="H443" s="57"/>
      <c r="I443" s="57"/>
      <c r="J443" s="57"/>
      <c r="K443" s="57"/>
      <c r="L443" s="57"/>
      <c r="M443" s="57"/>
      <c r="N443" s="57"/>
      <c r="O443" s="57"/>
      <c r="P443" s="57"/>
      <c r="Q443" s="57"/>
      <c r="R443" s="57"/>
      <c r="S443" s="57"/>
      <c r="T443" s="57"/>
      <c r="U443" s="77"/>
      <c r="V443" s="24"/>
      <c r="Y443" s="24"/>
      <c r="Z443" s="24"/>
      <c r="AA443" s="24"/>
      <c r="AB443" s="24"/>
      <c r="AC443" s="24"/>
    </row>
    <row r="444" spans="1:29" s="169" customFormat="1">
      <c r="A444" s="24"/>
      <c r="B444" s="24"/>
      <c r="C444" s="57"/>
      <c r="D444" s="57"/>
      <c r="E444" s="57"/>
      <c r="F444" s="57"/>
      <c r="G444" s="57"/>
      <c r="H444" s="57"/>
      <c r="I444" s="57"/>
      <c r="J444" s="57"/>
      <c r="K444" s="57"/>
      <c r="L444" s="57"/>
      <c r="M444" s="57"/>
      <c r="N444" s="57"/>
      <c r="O444" s="57"/>
      <c r="P444" s="57"/>
      <c r="Q444" s="57"/>
      <c r="R444" s="57"/>
      <c r="S444" s="57"/>
      <c r="T444" s="57"/>
      <c r="U444" s="77"/>
      <c r="V444" s="24"/>
      <c r="Y444" s="24"/>
      <c r="Z444" s="24"/>
      <c r="AA444" s="24"/>
      <c r="AB444" s="24"/>
      <c r="AC444" s="24"/>
    </row>
    <row r="445" spans="1:29" s="169" customFormat="1">
      <c r="A445" s="24"/>
      <c r="B445" s="24"/>
      <c r="C445" s="57"/>
      <c r="D445" s="57"/>
      <c r="E445" s="57"/>
      <c r="F445" s="57"/>
      <c r="G445" s="57"/>
      <c r="H445" s="57"/>
      <c r="I445" s="57"/>
      <c r="J445" s="57"/>
      <c r="K445" s="57"/>
      <c r="L445" s="57"/>
      <c r="M445" s="57"/>
      <c r="N445" s="57"/>
      <c r="O445" s="57"/>
      <c r="P445" s="57"/>
      <c r="Q445" s="57"/>
      <c r="R445" s="57"/>
      <c r="S445" s="57"/>
      <c r="T445" s="57"/>
      <c r="U445" s="77"/>
      <c r="V445" s="24"/>
      <c r="Y445" s="24"/>
      <c r="Z445" s="24"/>
      <c r="AA445" s="24"/>
      <c r="AB445" s="24"/>
      <c r="AC445" s="24"/>
    </row>
    <row r="446" spans="1:29" s="169" customFormat="1">
      <c r="A446" s="24"/>
      <c r="B446" s="24"/>
      <c r="C446" s="57"/>
      <c r="D446" s="57"/>
      <c r="E446" s="57"/>
      <c r="F446" s="57"/>
      <c r="G446" s="57"/>
      <c r="H446" s="57"/>
      <c r="I446" s="57"/>
      <c r="J446" s="57"/>
      <c r="K446" s="57"/>
      <c r="L446" s="57"/>
      <c r="M446" s="57"/>
      <c r="N446" s="57"/>
      <c r="O446" s="57"/>
      <c r="P446" s="57"/>
      <c r="Q446" s="57"/>
      <c r="R446" s="57"/>
      <c r="S446" s="57"/>
      <c r="T446" s="57"/>
      <c r="U446" s="77"/>
      <c r="V446" s="24"/>
      <c r="Y446" s="24"/>
      <c r="Z446" s="24"/>
      <c r="AA446" s="24"/>
      <c r="AB446" s="24"/>
      <c r="AC446" s="24"/>
    </row>
    <row r="447" spans="1:29" s="169" customFormat="1">
      <c r="A447" s="24"/>
      <c r="B447" s="24"/>
      <c r="C447" s="57"/>
      <c r="D447" s="57"/>
      <c r="E447" s="57"/>
      <c r="F447" s="57"/>
      <c r="G447" s="57"/>
      <c r="H447" s="57"/>
      <c r="I447" s="57"/>
      <c r="J447" s="57"/>
      <c r="K447" s="57"/>
      <c r="L447" s="57"/>
      <c r="M447" s="57"/>
      <c r="N447" s="57"/>
      <c r="O447" s="57"/>
      <c r="P447" s="57"/>
      <c r="Q447" s="57"/>
      <c r="R447" s="57"/>
      <c r="S447" s="57"/>
      <c r="T447" s="57"/>
      <c r="U447" s="77"/>
      <c r="V447" s="24"/>
      <c r="Y447" s="24"/>
      <c r="Z447" s="24"/>
      <c r="AA447" s="24"/>
      <c r="AB447" s="24"/>
      <c r="AC447" s="24"/>
    </row>
    <row r="448" spans="1:29" s="169" customFormat="1">
      <c r="A448" s="24"/>
      <c r="B448" s="24"/>
      <c r="C448" s="57"/>
      <c r="D448" s="57"/>
      <c r="E448" s="57"/>
      <c r="F448" s="57"/>
      <c r="G448" s="57"/>
      <c r="H448" s="57"/>
      <c r="I448" s="57"/>
      <c r="J448" s="57"/>
      <c r="K448" s="57"/>
      <c r="L448" s="57"/>
      <c r="M448" s="57"/>
      <c r="N448" s="57"/>
      <c r="O448" s="57"/>
      <c r="P448" s="57"/>
      <c r="Q448" s="57"/>
      <c r="R448" s="57"/>
      <c r="S448" s="57"/>
      <c r="T448" s="57"/>
      <c r="U448" s="77"/>
      <c r="V448" s="24"/>
      <c r="Y448" s="24"/>
      <c r="Z448" s="24"/>
      <c r="AA448" s="24"/>
      <c r="AB448" s="24"/>
      <c r="AC448" s="24"/>
    </row>
    <row r="449" spans="1:29" s="169" customFormat="1">
      <c r="A449" s="24"/>
      <c r="B449" s="24"/>
      <c r="C449" s="57"/>
      <c r="D449" s="57"/>
      <c r="E449" s="57"/>
      <c r="F449" s="57"/>
      <c r="G449" s="57"/>
      <c r="H449" s="57"/>
      <c r="I449" s="57"/>
      <c r="J449" s="57"/>
      <c r="K449" s="57"/>
      <c r="L449" s="57"/>
      <c r="M449" s="57"/>
      <c r="N449" s="57"/>
      <c r="O449" s="57"/>
      <c r="P449" s="57"/>
      <c r="Q449" s="57"/>
      <c r="R449" s="57"/>
      <c r="S449" s="57"/>
      <c r="T449" s="57"/>
      <c r="U449" s="77"/>
      <c r="V449" s="24"/>
      <c r="Y449" s="24"/>
      <c r="Z449" s="24"/>
      <c r="AA449" s="24"/>
      <c r="AB449" s="24"/>
      <c r="AC449" s="24"/>
    </row>
    <row r="450" spans="1:29" s="169" customFormat="1">
      <c r="A450" s="24"/>
      <c r="B450" s="24"/>
      <c r="C450" s="57"/>
      <c r="D450" s="57"/>
      <c r="E450" s="57"/>
      <c r="F450" s="57"/>
      <c r="G450" s="57"/>
      <c r="H450" s="57"/>
      <c r="I450" s="57"/>
      <c r="J450" s="57"/>
      <c r="K450" s="57"/>
      <c r="L450" s="57"/>
      <c r="M450" s="57"/>
      <c r="N450" s="57"/>
      <c r="O450" s="57"/>
      <c r="P450" s="57"/>
      <c r="Q450" s="57"/>
      <c r="R450" s="57"/>
      <c r="S450" s="57"/>
      <c r="T450" s="57"/>
      <c r="U450" s="77"/>
      <c r="V450" s="24"/>
      <c r="Y450" s="24"/>
      <c r="Z450" s="24"/>
      <c r="AA450" s="24"/>
      <c r="AB450" s="24"/>
      <c r="AC450" s="24"/>
    </row>
    <row r="451" spans="1:29" s="169" customFormat="1">
      <c r="A451" s="24"/>
      <c r="B451" s="24"/>
      <c r="C451" s="57"/>
      <c r="D451" s="57"/>
      <c r="E451" s="57"/>
      <c r="F451" s="57"/>
      <c r="G451" s="57"/>
      <c r="H451" s="57"/>
      <c r="I451" s="57"/>
      <c r="J451" s="57"/>
      <c r="K451" s="57"/>
      <c r="L451" s="57"/>
      <c r="M451" s="57"/>
      <c r="N451" s="57"/>
      <c r="O451" s="57"/>
      <c r="P451" s="57"/>
      <c r="Q451" s="57"/>
      <c r="R451" s="57"/>
      <c r="S451" s="57"/>
      <c r="T451" s="57"/>
      <c r="U451" s="77"/>
      <c r="V451" s="24"/>
      <c r="Y451" s="24"/>
      <c r="Z451" s="24"/>
      <c r="AA451" s="24"/>
      <c r="AB451" s="24"/>
      <c r="AC451" s="24"/>
    </row>
    <row r="452" spans="1:29" s="169" customFormat="1">
      <c r="A452" s="24"/>
      <c r="B452" s="24"/>
      <c r="C452" s="57"/>
      <c r="D452" s="57"/>
      <c r="E452" s="57"/>
      <c r="F452" s="57"/>
      <c r="G452" s="57"/>
      <c r="H452" s="57"/>
      <c r="I452" s="57"/>
      <c r="J452" s="57"/>
      <c r="K452" s="57"/>
      <c r="L452" s="57"/>
      <c r="M452" s="57"/>
      <c r="N452" s="57"/>
      <c r="O452" s="57"/>
      <c r="P452" s="57"/>
      <c r="Q452" s="57"/>
      <c r="R452" s="57"/>
      <c r="S452" s="57"/>
      <c r="T452" s="57"/>
      <c r="U452" s="77"/>
      <c r="V452" s="24"/>
      <c r="Y452" s="24"/>
      <c r="Z452" s="24"/>
      <c r="AA452" s="24"/>
      <c r="AB452" s="24"/>
      <c r="AC452" s="24"/>
    </row>
    <row r="453" spans="1:29" s="169" customFormat="1">
      <c r="A453" s="24"/>
      <c r="B453" s="24"/>
      <c r="C453" s="57"/>
      <c r="D453" s="57"/>
      <c r="E453" s="57"/>
      <c r="F453" s="57"/>
      <c r="G453" s="57"/>
      <c r="H453" s="57"/>
      <c r="I453" s="57"/>
      <c r="J453" s="57"/>
      <c r="K453" s="57"/>
      <c r="L453" s="57"/>
      <c r="M453" s="57"/>
      <c r="N453" s="57"/>
      <c r="O453" s="57"/>
      <c r="P453" s="57"/>
      <c r="Q453" s="57"/>
      <c r="R453" s="57"/>
      <c r="S453" s="57"/>
      <c r="T453" s="57"/>
      <c r="U453" s="77"/>
      <c r="V453" s="24"/>
      <c r="Y453" s="24"/>
      <c r="Z453" s="24"/>
      <c r="AA453" s="24"/>
      <c r="AB453" s="24"/>
      <c r="AC453" s="24"/>
    </row>
    <row r="454" spans="1:29" s="169" customFormat="1">
      <c r="A454" s="24"/>
      <c r="B454" s="24"/>
      <c r="C454" s="57"/>
      <c r="D454" s="57"/>
      <c r="E454" s="57"/>
      <c r="F454" s="57"/>
      <c r="G454" s="57"/>
      <c r="H454" s="57"/>
      <c r="I454" s="57"/>
      <c r="J454" s="57"/>
      <c r="K454" s="57"/>
      <c r="L454" s="57"/>
      <c r="M454" s="57"/>
      <c r="N454" s="57"/>
      <c r="O454" s="57"/>
      <c r="P454" s="57"/>
      <c r="Q454" s="57"/>
      <c r="R454" s="57"/>
      <c r="S454" s="57"/>
      <c r="T454" s="57"/>
      <c r="U454" s="77"/>
      <c r="V454" s="24"/>
      <c r="Y454" s="24"/>
      <c r="Z454" s="24"/>
      <c r="AA454" s="24"/>
      <c r="AB454" s="24"/>
      <c r="AC454" s="24"/>
    </row>
    <row r="455" spans="1:29" s="169" customFormat="1">
      <c r="A455" s="24"/>
      <c r="B455" s="24"/>
      <c r="C455" s="57"/>
      <c r="D455" s="57"/>
      <c r="E455" s="57"/>
      <c r="F455" s="57"/>
      <c r="G455" s="57"/>
      <c r="H455" s="57"/>
      <c r="I455" s="57"/>
      <c r="J455" s="57"/>
      <c r="K455" s="57"/>
      <c r="L455" s="57"/>
      <c r="M455" s="57"/>
      <c r="N455" s="57"/>
      <c r="O455" s="57"/>
      <c r="P455" s="57"/>
      <c r="Q455" s="57"/>
      <c r="R455" s="57"/>
      <c r="S455" s="57"/>
      <c r="T455" s="57"/>
      <c r="U455" s="77"/>
      <c r="V455" s="24"/>
      <c r="Y455" s="24"/>
      <c r="Z455" s="24"/>
      <c r="AA455" s="24"/>
      <c r="AB455" s="24"/>
      <c r="AC455" s="24"/>
    </row>
    <row r="456" spans="1:29" s="169" customFormat="1">
      <c r="A456" s="24"/>
      <c r="B456" s="24"/>
      <c r="C456" s="57"/>
      <c r="D456" s="57"/>
      <c r="E456" s="57"/>
      <c r="F456" s="57"/>
      <c r="G456" s="57"/>
      <c r="H456" s="57"/>
      <c r="I456" s="57"/>
      <c r="J456" s="57"/>
      <c r="K456" s="57"/>
      <c r="L456" s="57"/>
      <c r="M456" s="57"/>
      <c r="N456" s="57"/>
      <c r="O456" s="57"/>
      <c r="P456" s="57"/>
      <c r="Q456" s="57"/>
      <c r="R456" s="57"/>
      <c r="S456" s="57"/>
      <c r="T456" s="57"/>
      <c r="U456" s="77"/>
      <c r="V456" s="24"/>
      <c r="Y456" s="24"/>
      <c r="Z456" s="24"/>
      <c r="AA456" s="24"/>
      <c r="AB456" s="24"/>
      <c r="AC456" s="24"/>
    </row>
    <row r="457" spans="1:29" s="169" customFormat="1">
      <c r="A457" s="24"/>
      <c r="B457" s="24"/>
      <c r="C457" s="57"/>
      <c r="D457" s="57"/>
      <c r="E457" s="57"/>
      <c r="F457" s="57"/>
      <c r="G457" s="57"/>
      <c r="H457" s="57"/>
      <c r="I457" s="57"/>
      <c r="J457" s="57"/>
      <c r="K457" s="57"/>
      <c r="L457" s="57"/>
      <c r="M457" s="57"/>
      <c r="N457" s="57"/>
      <c r="O457" s="57"/>
      <c r="P457" s="57"/>
      <c r="Q457" s="57"/>
      <c r="R457" s="57"/>
      <c r="S457" s="57"/>
      <c r="T457" s="57"/>
      <c r="U457" s="77"/>
      <c r="V457" s="24"/>
      <c r="Y457" s="24"/>
      <c r="Z457" s="24"/>
      <c r="AA457" s="24"/>
      <c r="AB457" s="24"/>
      <c r="AC457" s="24"/>
    </row>
    <row r="458" spans="1:29" s="169" customFormat="1">
      <c r="A458" s="24"/>
      <c r="B458" s="24"/>
      <c r="C458" s="57"/>
      <c r="D458" s="57"/>
      <c r="E458" s="57"/>
      <c r="F458" s="57"/>
      <c r="G458" s="57"/>
      <c r="H458" s="57"/>
      <c r="I458" s="57"/>
      <c r="J458" s="57"/>
      <c r="K458" s="57"/>
      <c r="L458" s="57"/>
      <c r="M458" s="57"/>
      <c r="N458" s="57"/>
      <c r="O458" s="57"/>
      <c r="P458" s="57"/>
      <c r="Q458" s="57"/>
      <c r="R458" s="57"/>
      <c r="S458" s="57"/>
      <c r="T458" s="57"/>
      <c r="U458" s="77"/>
      <c r="V458" s="24"/>
      <c r="Y458" s="24"/>
      <c r="Z458" s="24"/>
      <c r="AA458" s="24"/>
      <c r="AB458" s="24"/>
      <c r="AC458" s="24"/>
    </row>
    <row r="459" spans="1:29" s="169" customFormat="1">
      <c r="A459" s="24"/>
      <c r="B459" s="24"/>
      <c r="C459" s="57"/>
      <c r="D459" s="57"/>
      <c r="E459" s="57"/>
      <c r="F459" s="57"/>
      <c r="G459" s="57"/>
      <c r="H459" s="57"/>
      <c r="I459" s="57"/>
      <c r="J459" s="57"/>
      <c r="K459" s="57"/>
      <c r="L459" s="57"/>
      <c r="M459" s="57"/>
      <c r="N459" s="57"/>
      <c r="O459" s="57"/>
      <c r="P459" s="57"/>
      <c r="Q459" s="57"/>
      <c r="R459" s="57"/>
      <c r="S459" s="57"/>
      <c r="T459" s="57"/>
      <c r="U459" s="77"/>
      <c r="V459" s="24"/>
      <c r="Y459" s="24"/>
      <c r="Z459" s="24"/>
      <c r="AA459" s="24"/>
      <c r="AB459" s="24"/>
      <c r="AC459" s="24"/>
    </row>
    <row r="460" spans="1:29" s="169" customFormat="1">
      <c r="A460" s="24"/>
      <c r="B460" s="24"/>
      <c r="C460" s="57"/>
      <c r="D460" s="57"/>
      <c r="E460" s="57"/>
      <c r="F460" s="57"/>
      <c r="G460" s="57"/>
      <c r="H460" s="57"/>
      <c r="I460" s="57"/>
      <c r="J460" s="57"/>
      <c r="K460" s="57"/>
      <c r="L460" s="57"/>
      <c r="M460" s="57"/>
      <c r="N460" s="57"/>
      <c r="O460" s="57"/>
      <c r="P460" s="57"/>
      <c r="Q460" s="57"/>
      <c r="R460" s="57"/>
      <c r="S460" s="57"/>
      <c r="T460" s="57"/>
      <c r="U460" s="77"/>
      <c r="V460" s="24"/>
      <c r="Y460" s="24"/>
      <c r="Z460" s="24"/>
      <c r="AA460" s="24"/>
      <c r="AB460" s="24"/>
      <c r="AC460" s="24"/>
    </row>
    <row r="461" spans="1:29" s="169" customFormat="1">
      <c r="A461" s="24"/>
      <c r="B461" s="24"/>
      <c r="C461" s="57"/>
      <c r="D461" s="57"/>
      <c r="E461" s="57"/>
      <c r="F461" s="57"/>
      <c r="G461" s="57"/>
      <c r="H461" s="57"/>
      <c r="I461" s="57"/>
      <c r="J461" s="57"/>
      <c r="K461" s="57"/>
      <c r="L461" s="57"/>
      <c r="M461" s="57"/>
      <c r="N461" s="57"/>
      <c r="O461" s="57"/>
      <c r="P461" s="57"/>
      <c r="Q461" s="57"/>
      <c r="R461" s="57"/>
      <c r="S461" s="57"/>
      <c r="T461" s="57"/>
      <c r="U461" s="77"/>
      <c r="V461" s="24"/>
      <c r="Y461" s="24"/>
      <c r="Z461" s="24"/>
      <c r="AA461" s="24"/>
      <c r="AB461" s="24"/>
      <c r="AC461" s="24"/>
    </row>
    <row r="462" spans="1:29" s="169" customFormat="1">
      <c r="A462" s="24"/>
      <c r="B462" s="24"/>
      <c r="C462" s="57"/>
      <c r="D462" s="57"/>
      <c r="E462" s="57"/>
      <c r="F462" s="57"/>
      <c r="G462" s="57"/>
      <c r="H462" s="57"/>
      <c r="I462" s="57"/>
      <c r="J462" s="57"/>
      <c r="K462" s="57"/>
      <c r="L462" s="57"/>
      <c r="M462" s="57"/>
      <c r="N462" s="57"/>
      <c r="O462" s="57"/>
      <c r="P462" s="57"/>
      <c r="Q462" s="57"/>
      <c r="R462" s="57"/>
      <c r="S462" s="57"/>
      <c r="T462" s="57"/>
      <c r="U462" s="77"/>
      <c r="V462" s="24"/>
      <c r="Y462" s="24"/>
      <c r="Z462" s="24"/>
      <c r="AA462" s="24"/>
      <c r="AB462" s="24"/>
      <c r="AC462" s="24"/>
    </row>
    <row r="463" spans="1:29" s="169" customFormat="1">
      <c r="A463" s="24"/>
      <c r="B463" s="24"/>
      <c r="C463" s="57"/>
      <c r="D463" s="57"/>
      <c r="E463" s="57"/>
      <c r="F463" s="57"/>
      <c r="G463" s="57"/>
      <c r="H463" s="57"/>
      <c r="I463" s="57"/>
      <c r="J463" s="57"/>
      <c r="K463" s="57"/>
      <c r="L463" s="57"/>
      <c r="M463" s="57"/>
      <c r="N463" s="57"/>
      <c r="O463" s="57"/>
      <c r="P463" s="57"/>
      <c r="Q463" s="57"/>
      <c r="R463" s="57"/>
      <c r="S463" s="57"/>
      <c r="T463" s="57"/>
      <c r="U463" s="77"/>
      <c r="V463" s="24"/>
      <c r="Y463" s="24"/>
      <c r="Z463" s="24"/>
      <c r="AA463" s="24"/>
      <c r="AB463" s="24"/>
      <c r="AC463" s="24"/>
    </row>
    <row r="464" spans="1:29" s="169" customFormat="1">
      <c r="A464" s="24"/>
      <c r="B464" s="24"/>
      <c r="C464" s="57"/>
      <c r="D464" s="57"/>
      <c r="E464" s="57"/>
      <c r="F464" s="57"/>
      <c r="G464" s="57"/>
      <c r="H464" s="57"/>
      <c r="I464" s="57"/>
      <c r="J464" s="57"/>
      <c r="K464" s="57"/>
      <c r="L464" s="57"/>
      <c r="M464" s="57"/>
      <c r="N464" s="57"/>
      <c r="O464" s="57"/>
      <c r="P464" s="57"/>
      <c r="Q464" s="57"/>
      <c r="R464" s="57"/>
      <c r="S464" s="57"/>
      <c r="T464" s="57"/>
      <c r="U464" s="77"/>
      <c r="V464" s="24"/>
      <c r="Y464" s="24"/>
      <c r="Z464" s="24"/>
      <c r="AA464" s="24"/>
      <c r="AB464" s="24"/>
      <c r="AC464" s="24"/>
    </row>
    <row r="465" spans="1:29" s="169" customFormat="1">
      <c r="A465" s="24"/>
      <c r="B465" s="24"/>
      <c r="C465" s="57"/>
      <c r="D465" s="57"/>
      <c r="E465" s="57"/>
      <c r="F465" s="57"/>
      <c r="G465" s="57"/>
      <c r="H465" s="57"/>
      <c r="I465" s="57"/>
      <c r="J465" s="57"/>
      <c r="K465" s="57"/>
      <c r="L465" s="57"/>
      <c r="M465" s="57"/>
      <c r="N465" s="57"/>
      <c r="O465" s="57"/>
      <c r="P465" s="57"/>
      <c r="Q465" s="57"/>
      <c r="R465" s="57"/>
      <c r="S465" s="57"/>
      <c r="T465" s="57"/>
      <c r="U465" s="77"/>
      <c r="V465" s="24"/>
      <c r="Y465" s="24"/>
      <c r="Z465" s="24"/>
      <c r="AA465" s="24"/>
      <c r="AB465" s="24"/>
      <c r="AC465" s="24"/>
    </row>
    <row r="466" spans="1:29" s="169" customFormat="1">
      <c r="A466" s="24"/>
      <c r="B466" s="24"/>
      <c r="C466" s="57"/>
      <c r="D466" s="57"/>
      <c r="E466" s="57"/>
      <c r="F466" s="57"/>
      <c r="G466" s="57"/>
      <c r="H466" s="57"/>
      <c r="I466" s="57"/>
      <c r="J466" s="57"/>
      <c r="K466" s="57"/>
      <c r="L466" s="57"/>
      <c r="M466" s="57"/>
      <c r="N466" s="57"/>
      <c r="O466" s="57"/>
      <c r="P466" s="57"/>
      <c r="Q466" s="57"/>
      <c r="R466" s="57"/>
      <c r="S466" s="57"/>
      <c r="T466" s="57"/>
      <c r="U466" s="77"/>
      <c r="V466" s="24"/>
      <c r="Y466" s="24"/>
      <c r="Z466" s="24"/>
      <c r="AA466" s="24"/>
      <c r="AB466" s="24"/>
      <c r="AC466" s="24"/>
    </row>
    <row r="467" spans="1:29" s="169" customFormat="1">
      <c r="A467" s="24"/>
      <c r="B467" s="24"/>
      <c r="C467" s="57"/>
      <c r="D467" s="57"/>
      <c r="E467" s="57"/>
      <c r="F467" s="57"/>
      <c r="G467" s="57"/>
      <c r="H467" s="57"/>
      <c r="I467" s="57"/>
      <c r="J467" s="57"/>
      <c r="K467" s="57"/>
      <c r="L467" s="57"/>
      <c r="M467" s="57"/>
      <c r="N467" s="57"/>
      <c r="O467" s="57"/>
      <c r="P467" s="57"/>
      <c r="Q467" s="57"/>
      <c r="R467" s="57"/>
      <c r="S467" s="57"/>
      <c r="T467" s="57"/>
      <c r="U467" s="77"/>
      <c r="V467" s="24"/>
      <c r="Y467" s="24"/>
      <c r="Z467" s="24"/>
      <c r="AA467" s="24"/>
      <c r="AB467" s="24"/>
      <c r="AC467" s="24"/>
    </row>
    <row r="468" spans="1:29" s="169" customFormat="1">
      <c r="A468" s="24"/>
      <c r="B468" s="24"/>
      <c r="C468" s="57"/>
      <c r="D468" s="57"/>
      <c r="E468" s="57"/>
      <c r="F468" s="57"/>
      <c r="G468" s="57"/>
      <c r="H468" s="57"/>
      <c r="I468" s="57"/>
      <c r="J468" s="57"/>
      <c r="K468" s="57"/>
      <c r="L468" s="57"/>
      <c r="M468" s="57"/>
      <c r="N468" s="57"/>
      <c r="O468" s="57"/>
      <c r="P468" s="57"/>
      <c r="Q468" s="57"/>
      <c r="R468" s="57"/>
      <c r="S468" s="57"/>
      <c r="T468" s="57"/>
      <c r="U468" s="77"/>
      <c r="V468" s="24"/>
      <c r="Y468" s="24"/>
      <c r="Z468" s="24"/>
      <c r="AA468" s="24"/>
      <c r="AB468" s="24"/>
      <c r="AC468" s="24"/>
    </row>
    <row r="469" spans="1:29" s="169" customFormat="1">
      <c r="A469" s="24"/>
      <c r="B469" s="24"/>
      <c r="C469" s="57"/>
      <c r="D469" s="57"/>
      <c r="E469" s="57"/>
      <c r="F469" s="57"/>
      <c r="G469" s="57"/>
      <c r="H469" s="57"/>
      <c r="I469" s="57"/>
      <c r="J469" s="57"/>
      <c r="K469" s="57"/>
      <c r="L469" s="57"/>
      <c r="M469" s="57"/>
      <c r="N469" s="57"/>
      <c r="O469" s="57"/>
      <c r="P469" s="57"/>
      <c r="Q469" s="57"/>
      <c r="R469" s="57"/>
      <c r="S469" s="57"/>
      <c r="T469" s="57"/>
      <c r="U469" s="77"/>
      <c r="V469" s="24"/>
      <c r="Y469" s="24"/>
      <c r="Z469" s="24"/>
      <c r="AA469" s="24"/>
      <c r="AB469" s="24"/>
      <c r="AC469" s="24"/>
    </row>
    <row r="470" spans="1:29" s="169" customFormat="1">
      <c r="A470" s="24"/>
      <c r="B470" s="24"/>
      <c r="C470" s="57"/>
      <c r="D470" s="57"/>
      <c r="E470" s="57"/>
      <c r="F470" s="57"/>
      <c r="G470" s="57"/>
      <c r="H470" s="57"/>
      <c r="I470" s="57"/>
      <c r="J470" s="57"/>
      <c r="K470" s="57"/>
      <c r="L470" s="57"/>
      <c r="M470" s="57"/>
      <c r="N470" s="57"/>
      <c r="O470" s="57"/>
      <c r="P470" s="57"/>
      <c r="Q470" s="57"/>
      <c r="R470" s="57"/>
      <c r="S470" s="57"/>
      <c r="T470" s="57"/>
      <c r="U470" s="77"/>
      <c r="V470" s="24"/>
      <c r="Y470" s="24"/>
      <c r="Z470" s="24"/>
      <c r="AA470" s="24"/>
      <c r="AB470" s="24"/>
      <c r="AC470" s="24"/>
    </row>
    <row r="471" spans="1:29" s="169" customFormat="1">
      <c r="A471" s="24"/>
      <c r="B471" s="24"/>
      <c r="C471" s="57"/>
      <c r="D471" s="57"/>
      <c r="E471" s="57"/>
      <c r="F471" s="57"/>
      <c r="G471" s="57"/>
      <c r="H471" s="57"/>
      <c r="I471" s="57"/>
      <c r="J471" s="57"/>
      <c r="K471" s="57"/>
      <c r="L471" s="57"/>
      <c r="M471" s="57"/>
      <c r="N471" s="57"/>
      <c r="O471" s="57"/>
      <c r="P471" s="57"/>
      <c r="Q471" s="57"/>
      <c r="R471" s="57"/>
      <c r="S471" s="57"/>
      <c r="T471" s="57"/>
      <c r="U471" s="77"/>
      <c r="V471" s="24"/>
      <c r="Y471" s="24"/>
      <c r="Z471" s="24"/>
      <c r="AA471" s="24"/>
      <c r="AB471" s="24"/>
      <c r="AC471" s="24"/>
    </row>
    <row r="472" spans="1:29" s="169" customFormat="1">
      <c r="A472" s="24"/>
      <c r="B472" s="24"/>
      <c r="C472" s="57"/>
      <c r="D472" s="57"/>
      <c r="E472" s="57"/>
      <c r="F472" s="57"/>
      <c r="G472" s="57"/>
      <c r="H472" s="57"/>
      <c r="I472" s="57"/>
      <c r="J472" s="57"/>
      <c r="K472" s="57"/>
      <c r="L472" s="57"/>
      <c r="M472" s="57"/>
      <c r="N472" s="57"/>
      <c r="O472" s="57"/>
      <c r="P472" s="57"/>
      <c r="Q472" s="57"/>
      <c r="R472" s="57"/>
      <c r="S472" s="57"/>
      <c r="T472" s="57"/>
      <c r="U472" s="77"/>
      <c r="V472" s="24"/>
      <c r="Y472" s="24"/>
      <c r="Z472" s="24"/>
      <c r="AA472" s="24"/>
      <c r="AB472" s="24"/>
      <c r="AC472" s="24"/>
    </row>
    <row r="473" spans="1:29" s="169" customFormat="1">
      <c r="A473" s="24"/>
      <c r="B473" s="24"/>
      <c r="C473" s="57"/>
      <c r="D473" s="57"/>
      <c r="E473" s="57"/>
      <c r="F473" s="57"/>
      <c r="G473" s="57"/>
      <c r="H473" s="57"/>
      <c r="I473" s="57"/>
      <c r="J473" s="57"/>
      <c r="K473" s="57"/>
      <c r="L473" s="57"/>
      <c r="M473" s="57"/>
      <c r="N473" s="57"/>
      <c r="O473" s="57"/>
      <c r="P473" s="57"/>
      <c r="Q473" s="57"/>
      <c r="R473" s="57"/>
      <c r="S473" s="57"/>
      <c r="T473" s="57"/>
      <c r="U473" s="77"/>
      <c r="V473" s="24"/>
      <c r="Y473" s="24"/>
      <c r="Z473" s="24"/>
      <c r="AA473" s="24"/>
      <c r="AB473" s="24"/>
      <c r="AC473" s="24"/>
    </row>
    <row r="474" spans="1:29" s="169" customFormat="1">
      <c r="A474" s="24"/>
      <c r="B474" s="24"/>
      <c r="C474" s="57"/>
      <c r="D474" s="57"/>
      <c r="E474" s="57"/>
      <c r="F474" s="57"/>
      <c r="G474" s="57"/>
      <c r="H474" s="57"/>
      <c r="I474" s="57"/>
      <c r="J474" s="57"/>
      <c r="K474" s="57"/>
      <c r="L474" s="57"/>
      <c r="M474" s="57"/>
      <c r="N474" s="57"/>
      <c r="O474" s="57"/>
      <c r="P474" s="57"/>
      <c r="Q474" s="57"/>
      <c r="R474" s="57"/>
      <c r="S474" s="57"/>
      <c r="T474" s="57"/>
      <c r="U474" s="77"/>
      <c r="V474" s="24"/>
      <c r="Y474" s="24"/>
      <c r="Z474" s="24"/>
      <c r="AA474" s="24"/>
      <c r="AB474" s="24"/>
      <c r="AC474" s="24"/>
    </row>
    <row r="475" spans="1:29" s="169" customFormat="1">
      <c r="A475" s="24"/>
      <c r="B475" s="24"/>
      <c r="C475" s="57"/>
      <c r="D475" s="57"/>
      <c r="E475" s="57"/>
      <c r="F475" s="57"/>
      <c r="G475" s="57"/>
      <c r="H475" s="57"/>
      <c r="I475" s="57"/>
      <c r="J475" s="57"/>
      <c r="K475" s="57"/>
      <c r="L475" s="57"/>
      <c r="M475" s="57"/>
      <c r="N475" s="57"/>
      <c r="O475" s="57"/>
      <c r="P475" s="57"/>
      <c r="Q475" s="57"/>
      <c r="R475" s="57"/>
      <c r="S475" s="57"/>
      <c r="T475" s="57"/>
      <c r="U475" s="77"/>
      <c r="V475" s="24"/>
      <c r="Y475" s="24"/>
      <c r="Z475" s="24"/>
      <c r="AA475" s="24"/>
      <c r="AB475" s="24"/>
      <c r="AC475" s="24"/>
    </row>
    <row r="476" spans="1:29" s="169" customFormat="1">
      <c r="A476" s="24"/>
      <c r="B476" s="24"/>
      <c r="C476" s="57"/>
      <c r="D476" s="57"/>
      <c r="E476" s="57"/>
      <c r="F476" s="57"/>
      <c r="G476" s="57"/>
      <c r="H476" s="57"/>
      <c r="I476" s="57"/>
      <c r="J476" s="57"/>
      <c r="K476" s="57"/>
      <c r="L476" s="57"/>
      <c r="M476" s="57"/>
      <c r="N476" s="57"/>
      <c r="O476" s="57"/>
      <c r="P476" s="57"/>
      <c r="Q476" s="57"/>
      <c r="R476" s="57"/>
      <c r="S476" s="57"/>
      <c r="T476" s="57"/>
      <c r="U476" s="77"/>
      <c r="V476" s="24"/>
      <c r="Y476" s="24"/>
      <c r="Z476" s="24"/>
      <c r="AA476" s="24"/>
      <c r="AB476" s="24"/>
      <c r="AC476" s="24"/>
    </row>
    <row r="477" spans="1:29" s="169" customFormat="1">
      <c r="A477" s="24"/>
      <c r="B477" s="24"/>
      <c r="C477" s="57"/>
      <c r="D477" s="57"/>
      <c r="E477" s="57"/>
      <c r="F477" s="57"/>
      <c r="G477" s="57"/>
      <c r="H477" s="57"/>
      <c r="I477" s="57"/>
      <c r="J477" s="57"/>
      <c r="K477" s="57"/>
      <c r="L477" s="57"/>
      <c r="M477" s="57"/>
      <c r="N477" s="57"/>
      <c r="O477" s="57"/>
      <c r="P477" s="57"/>
      <c r="Q477" s="57"/>
      <c r="R477" s="57"/>
      <c r="S477" s="57"/>
      <c r="T477" s="57"/>
      <c r="U477" s="77"/>
      <c r="V477" s="24"/>
      <c r="Y477" s="24"/>
      <c r="Z477" s="24"/>
      <c r="AA477" s="24"/>
      <c r="AB477" s="24"/>
      <c r="AC477" s="24"/>
    </row>
    <row r="478" spans="1:29" s="169" customFormat="1">
      <c r="A478" s="24"/>
      <c r="B478" s="24"/>
      <c r="C478" s="57"/>
      <c r="D478" s="57"/>
      <c r="E478" s="57"/>
      <c r="F478" s="57"/>
      <c r="G478" s="57"/>
      <c r="H478" s="57"/>
      <c r="I478" s="57"/>
      <c r="J478" s="57"/>
      <c r="K478" s="57"/>
      <c r="L478" s="57"/>
      <c r="M478" s="57"/>
      <c r="N478" s="57"/>
      <c r="O478" s="57"/>
      <c r="P478" s="57"/>
      <c r="Q478" s="57"/>
      <c r="R478" s="57"/>
      <c r="S478" s="57"/>
      <c r="T478" s="57"/>
      <c r="U478" s="77"/>
      <c r="V478" s="24"/>
      <c r="Y478" s="24"/>
      <c r="Z478" s="24"/>
      <c r="AA478" s="24"/>
      <c r="AB478" s="24"/>
      <c r="AC478" s="24"/>
    </row>
    <row r="479" spans="1:29" s="169" customFormat="1">
      <c r="A479" s="24"/>
      <c r="B479" s="24"/>
      <c r="C479" s="57"/>
      <c r="D479" s="57"/>
      <c r="E479" s="57"/>
      <c r="F479" s="57"/>
      <c r="G479" s="57"/>
      <c r="H479" s="57"/>
      <c r="I479" s="57"/>
      <c r="J479" s="57"/>
      <c r="K479" s="57"/>
      <c r="L479" s="57"/>
      <c r="M479" s="57"/>
      <c r="N479" s="57"/>
      <c r="O479" s="57"/>
      <c r="P479" s="57"/>
      <c r="Q479" s="57"/>
      <c r="R479" s="57"/>
      <c r="S479" s="57"/>
      <c r="T479" s="57"/>
      <c r="U479" s="77"/>
      <c r="V479" s="24"/>
      <c r="Y479" s="24"/>
      <c r="Z479" s="24"/>
      <c r="AA479" s="24"/>
      <c r="AB479" s="24"/>
      <c r="AC479" s="24"/>
    </row>
    <row r="480" spans="1:29" s="169" customFormat="1">
      <c r="A480" s="24"/>
      <c r="B480" s="24"/>
      <c r="C480" s="57"/>
      <c r="D480" s="57"/>
      <c r="E480" s="57"/>
      <c r="F480" s="57"/>
      <c r="G480" s="57"/>
      <c r="H480" s="57"/>
      <c r="I480" s="57"/>
      <c r="J480" s="57"/>
      <c r="K480" s="57"/>
      <c r="L480" s="57"/>
      <c r="M480" s="57"/>
      <c r="N480" s="57"/>
      <c r="O480" s="57"/>
      <c r="P480" s="57"/>
      <c r="Q480" s="57"/>
      <c r="R480" s="57"/>
      <c r="S480" s="57"/>
      <c r="T480" s="57"/>
      <c r="U480" s="77"/>
      <c r="V480" s="24"/>
      <c r="Y480" s="24"/>
      <c r="Z480" s="24"/>
      <c r="AA480" s="24"/>
      <c r="AB480" s="24"/>
      <c r="AC480" s="24"/>
    </row>
    <row r="481" spans="1:29" s="169" customFormat="1">
      <c r="A481" s="24"/>
      <c r="B481" s="24"/>
      <c r="C481" s="57"/>
      <c r="D481" s="57"/>
      <c r="E481" s="57"/>
      <c r="F481" s="57"/>
      <c r="G481" s="57"/>
      <c r="H481" s="57"/>
      <c r="I481" s="57"/>
      <c r="J481" s="57"/>
      <c r="K481" s="57"/>
      <c r="L481" s="57"/>
      <c r="M481" s="57"/>
      <c r="N481" s="57"/>
      <c r="O481" s="57"/>
      <c r="P481" s="57"/>
      <c r="Q481" s="57"/>
      <c r="R481" s="57"/>
      <c r="S481" s="57"/>
      <c r="T481" s="57"/>
      <c r="U481" s="77"/>
      <c r="V481" s="24"/>
      <c r="Y481" s="24"/>
      <c r="Z481" s="24"/>
      <c r="AA481" s="24"/>
      <c r="AB481" s="24"/>
      <c r="AC481" s="24"/>
    </row>
    <row r="482" spans="1:29" s="169" customFormat="1">
      <c r="A482" s="24"/>
      <c r="B482" s="24"/>
      <c r="C482" s="57"/>
      <c r="D482" s="57"/>
      <c r="E482" s="57"/>
      <c r="F482" s="57"/>
      <c r="G482" s="57"/>
      <c r="H482" s="57"/>
      <c r="I482" s="57"/>
      <c r="J482" s="57"/>
      <c r="K482" s="57"/>
      <c r="L482" s="57"/>
      <c r="M482" s="57"/>
      <c r="N482" s="57"/>
      <c r="O482" s="57"/>
      <c r="P482" s="57"/>
      <c r="Q482" s="57"/>
      <c r="R482" s="57"/>
      <c r="S482" s="57"/>
      <c r="T482" s="57"/>
      <c r="U482" s="77"/>
      <c r="V482" s="24"/>
      <c r="Y482" s="24"/>
      <c r="Z482" s="24"/>
      <c r="AA482" s="24"/>
      <c r="AB482" s="24"/>
      <c r="AC482" s="24"/>
    </row>
    <row r="483" spans="1:29" s="169" customFormat="1">
      <c r="A483" s="24"/>
      <c r="B483" s="24"/>
      <c r="C483" s="57"/>
      <c r="D483" s="57"/>
      <c r="E483" s="57"/>
      <c r="F483" s="57"/>
      <c r="G483" s="57"/>
      <c r="H483" s="57"/>
      <c r="I483" s="57"/>
      <c r="J483" s="57"/>
      <c r="K483" s="57"/>
      <c r="L483" s="57"/>
      <c r="M483" s="57"/>
      <c r="N483" s="57"/>
      <c r="O483" s="57"/>
      <c r="P483" s="57"/>
      <c r="Q483" s="57"/>
      <c r="R483" s="57"/>
      <c r="S483" s="57"/>
      <c r="T483" s="57"/>
      <c r="U483" s="77"/>
      <c r="V483" s="24"/>
      <c r="Y483" s="24"/>
      <c r="Z483" s="24"/>
      <c r="AA483" s="24"/>
      <c r="AB483" s="24"/>
      <c r="AC483" s="24"/>
    </row>
    <row r="484" spans="1:29" s="169" customFormat="1">
      <c r="A484" s="24"/>
      <c r="B484" s="24"/>
      <c r="C484" s="57"/>
      <c r="D484" s="57"/>
      <c r="E484" s="57"/>
      <c r="F484" s="57"/>
      <c r="G484" s="57"/>
      <c r="H484" s="57"/>
      <c r="I484" s="57"/>
      <c r="J484" s="57"/>
      <c r="K484" s="57"/>
      <c r="L484" s="57"/>
      <c r="M484" s="57"/>
      <c r="N484" s="57"/>
      <c r="O484" s="57"/>
      <c r="P484" s="57"/>
      <c r="Q484" s="57"/>
      <c r="R484" s="57"/>
      <c r="S484" s="57"/>
      <c r="T484" s="57"/>
      <c r="U484" s="77"/>
      <c r="V484" s="24"/>
      <c r="Y484" s="24"/>
      <c r="Z484" s="24"/>
      <c r="AA484" s="24"/>
      <c r="AB484" s="24"/>
      <c r="AC484" s="24"/>
    </row>
    <row r="485" spans="1:29" s="169" customFormat="1">
      <c r="A485" s="24"/>
      <c r="B485" s="24"/>
      <c r="C485" s="57"/>
      <c r="D485" s="57"/>
      <c r="E485" s="57"/>
      <c r="F485" s="57"/>
      <c r="G485" s="57"/>
      <c r="H485" s="57"/>
      <c r="I485" s="57"/>
      <c r="J485" s="57"/>
      <c r="K485" s="57"/>
      <c r="L485" s="57"/>
      <c r="M485" s="57"/>
      <c r="N485" s="57"/>
      <c r="O485" s="57"/>
      <c r="P485" s="57"/>
      <c r="Q485" s="57"/>
      <c r="R485" s="57"/>
      <c r="S485" s="57"/>
      <c r="T485" s="57"/>
      <c r="U485" s="77"/>
      <c r="V485" s="24"/>
      <c r="Y485" s="24"/>
      <c r="Z485" s="24"/>
      <c r="AA485" s="24"/>
      <c r="AB485" s="24"/>
      <c r="AC485" s="24"/>
    </row>
    <row r="486" spans="1:29" s="169" customFormat="1">
      <c r="A486" s="24"/>
      <c r="B486" s="24"/>
      <c r="C486" s="57"/>
      <c r="D486" s="57"/>
      <c r="E486" s="57"/>
      <c r="F486" s="57"/>
      <c r="G486" s="57"/>
      <c r="H486" s="57"/>
      <c r="I486" s="57"/>
      <c r="J486" s="57"/>
      <c r="K486" s="57"/>
      <c r="L486" s="57"/>
      <c r="M486" s="57"/>
      <c r="N486" s="57"/>
      <c r="O486" s="57"/>
      <c r="P486" s="57"/>
      <c r="Q486" s="57"/>
      <c r="R486" s="57"/>
      <c r="S486" s="57"/>
      <c r="T486" s="57"/>
      <c r="U486" s="77"/>
      <c r="V486" s="24"/>
      <c r="Y486" s="24"/>
      <c r="Z486" s="24"/>
      <c r="AA486" s="24"/>
      <c r="AB486" s="24"/>
      <c r="AC486" s="24"/>
    </row>
    <row r="487" spans="1:29" s="169" customFormat="1">
      <c r="A487" s="24"/>
      <c r="B487" s="24"/>
      <c r="C487" s="57"/>
      <c r="D487" s="57"/>
      <c r="E487" s="57"/>
      <c r="F487" s="57"/>
      <c r="G487" s="57"/>
      <c r="H487" s="57"/>
      <c r="I487" s="57"/>
      <c r="J487" s="57"/>
      <c r="K487" s="57"/>
      <c r="L487" s="57"/>
      <c r="M487" s="57"/>
      <c r="N487" s="57"/>
      <c r="O487" s="57"/>
      <c r="P487" s="57"/>
      <c r="Q487" s="57"/>
      <c r="R487" s="57"/>
      <c r="S487" s="57"/>
      <c r="T487" s="57"/>
      <c r="U487" s="77"/>
      <c r="V487" s="24"/>
      <c r="Y487" s="24"/>
      <c r="Z487" s="24"/>
      <c r="AA487" s="24"/>
      <c r="AB487" s="24"/>
      <c r="AC487" s="24"/>
    </row>
    <row r="488" spans="1:29" s="169" customFormat="1">
      <c r="A488" s="24"/>
      <c r="B488" s="24"/>
      <c r="C488" s="57"/>
      <c r="D488" s="57"/>
      <c r="E488" s="57"/>
      <c r="F488" s="57"/>
      <c r="G488" s="57"/>
      <c r="H488" s="57"/>
      <c r="I488" s="57"/>
      <c r="J488" s="57"/>
      <c r="K488" s="57"/>
      <c r="L488" s="57"/>
      <c r="M488" s="57"/>
      <c r="N488" s="57"/>
      <c r="O488" s="57"/>
      <c r="P488" s="57"/>
      <c r="Q488" s="57"/>
      <c r="R488" s="57"/>
      <c r="S488" s="57"/>
      <c r="T488" s="57"/>
      <c r="U488" s="77"/>
      <c r="V488" s="24"/>
      <c r="Y488" s="24"/>
      <c r="Z488" s="24"/>
      <c r="AA488" s="24"/>
      <c r="AB488" s="24"/>
      <c r="AC488" s="24"/>
    </row>
    <row r="489" spans="1:29" s="169" customFormat="1">
      <c r="A489" s="24"/>
      <c r="B489" s="24"/>
      <c r="C489" s="57"/>
      <c r="D489" s="57"/>
      <c r="E489" s="57"/>
      <c r="F489" s="57"/>
      <c r="G489" s="57"/>
      <c r="H489" s="57"/>
      <c r="I489" s="57"/>
      <c r="J489" s="57"/>
      <c r="K489" s="57"/>
      <c r="L489" s="57"/>
      <c r="M489" s="57"/>
      <c r="N489" s="57"/>
      <c r="O489" s="57"/>
      <c r="P489" s="57"/>
      <c r="Q489" s="57"/>
      <c r="R489" s="57"/>
      <c r="S489" s="57"/>
      <c r="T489" s="57"/>
      <c r="U489" s="77"/>
      <c r="V489" s="24"/>
      <c r="Y489" s="24"/>
      <c r="Z489" s="24"/>
      <c r="AA489" s="24"/>
      <c r="AB489" s="24"/>
      <c r="AC489" s="24"/>
    </row>
    <row r="490" spans="1:29" s="169" customFormat="1">
      <c r="A490" s="24"/>
      <c r="B490" s="24"/>
      <c r="C490" s="57"/>
      <c r="D490" s="57"/>
      <c r="E490" s="57"/>
      <c r="F490" s="57"/>
      <c r="G490" s="57"/>
      <c r="H490" s="57"/>
      <c r="I490" s="57"/>
      <c r="J490" s="57"/>
      <c r="K490" s="57"/>
      <c r="L490" s="57"/>
      <c r="M490" s="57"/>
      <c r="N490" s="57"/>
      <c r="O490" s="57"/>
      <c r="P490" s="57"/>
      <c r="Q490" s="57"/>
      <c r="R490" s="57"/>
      <c r="S490" s="57"/>
      <c r="T490" s="57"/>
      <c r="U490" s="77"/>
      <c r="V490" s="24"/>
      <c r="Y490" s="24"/>
      <c r="Z490" s="24"/>
      <c r="AA490" s="24"/>
      <c r="AB490" s="24"/>
      <c r="AC490" s="24"/>
    </row>
    <row r="491" spans="1:29" s="169" customFormat="1">
      <c r="A491" s="24"/>
      <c r="B491" s="24"/>
      <c r="C491" s="57"/>
      <c r="D491" s="57"/>
      <c r="E491" s="57"/>
      <c r="F491" s="57"/>
      <c r="G491" s="57"/>
      <c r="H491" s="57"/>
      <c r="I491" s="57"/>
      <c r="J491" s="57"/>
      <c r="K491" s="57"/>
      <c r="L491" s="57"/>
      <c r="M491" s="57"/>
      <c r="N491" s="57"/>
      <c r="O491" s="57"/>
      <c r="P491" s="57"/>
      <c r="Q491" s="57"/>
      <c r="R491" s="57"/>
      <c r="S491" s="57"/>
      <c r="T491" s="57"/>
      <c r="U491" s="77"/>
      <c r="V491" s="24"/>
      <c r="Y491" s="24"/>
      <c r="Z491" s="24"/>
      <c r="AA491" s="24"/>
      <c r="AB491" s="24"/>
      <c r="AC491" s="24"/>
    </row>
    <row r="492" spans="1:29" s="169" customFormat="1">
      <c r="A492" s="24"/>
      <c r="B492" s="24"/>
      <c r="C492" s="57"/>
      <c r="D492" s="57"/>
      <c r="E492" s="57"/>
      <c r="F492" s="57"/>
      <c r="G492" s="57"/>
      <c r="H492" s="57"/>
      <c r="I492" s="57"/>
      <c r="J492" s="57"/>
      <c r="K492" s="57"/>
      <c r="L492" s="57"/>
      <c r="M492" s="57"/>
      <c r="N492" s="57"/>
      <c r="O492" s="57"/>
      <c r="P492" s="57"/>
      <c r="Q492" s="57"/>
      <c r="R492" s="57"/>
      <c r="S492" s="57"/>
      <c r="T492" s="57"/>
      <c r="U492" s="77"/>
      <c r="V492" s="24"/>
      <c r="Y492" s="24"/>
      <c r="Z492" s="24"/>
      <c r="AA492" s="24"/>
      <c r="AB492" s="24"/>
      <c r="AC492" s="24"/>
    </row>
    <row r="493" spans="1:29" s="169" customFormat="1">
      <c r="A493" s="24"/>
      <c r="B493" s="24"/>
      <c r="C493" s="57"/>
      <c r="D493" s="57"/>
      <c r="E493" s="57"/>
      <c r="F493" s="57"/>
      <c r="G493" s="57"/>
      <c r="H493" s="57"/>
      <c r="I493" s="57"/>
      <c r="J493" s="57"/>
      <c r="K493" s="57"/>
      <c r="L493" s="57"/>
      <c r="M493" s="57"/>
      <c r="N493" s="57"/>
      <c r="O493" s="57"/>
      <c r="P493" s="57"/>
      <c r="Q493" s="57"/>
      <c r="R493" s="57"/>
      <c r="S493" s="57"/>
      <c r="T493" s="57"/>
      <c r="U493" s="77"/>
      <c r="V493" s="24"/>
      <c r="Y493" s="24"/>
      <c r="Z493" s="24"/>
      <c r="AA493" s="24"/>
      <c r="AB493" s="24"/>
      <c r="AC493" s="24"/>
    </row>
    <row r="494" spans="1:29" s="169" customFormat="1">
      <c r="A494" s="24"/>
      <c r="B494" s="24"/>
      <c r="C494" s="57"/>
      <c r="D494" s="57"/>
      <c r="E494" s="57"/>
      <c r="F494" s="57"/>
      <c r="G494" s="57"/>
      <c r="H494" s="57"/>
      <c r="I494" s="57"/>
      <c r="J494" s="57"/>
      <c r="K494" s="57"/>
      <c r="L494" s="57"/>
      <c r="M494" s="57"/>
      <c r="N494" s="57"/>
      <c r="O494" s="57"/>
      <c r="P494" s="57"/>
      <c r="Q494" s="57"/>
      <c r="R494" s="57"/>
      <c r="S494" s="57"/>
      <c r="T494" s="57"/>
      <c r="U494" s="77"/>
      <c r="V494" s="24"/>
      <c r="Y494" s="24"/>
      <c r="Z494" s="24"/>
      <c r="AA494" s="24"/>
      <c r="AB494" s="24"/>
      <c r="AC494" s="24"/>
    </row>
    <row r="495" spans="1:29" s="169" customFormat="1">
      <c r="A495" s="24"/>
      <c r="B495" s="24"/>
      <c r="C495" s="57"/>
      <c r="D495" s="57"/>
      <c r="E495" s="57"/>
      <c r="F495" s="57"/>
      <c r="G495" s="57"/>
      <c r="H495" s="57"/>
      <c r="I495" s="57"/>
      <c r="J495" s="57"/>
      <c r="K495" s="57"/>
      <c r="L495" s="57"/>
      <c r="M495" s="57"/>
      <c r="N495" s="57"/>
      <c r="O495" s="57"/>
      <c r="P495" s="57"/>
      <c r="Q495" s="57"/>
      <c r="R495" s="57"/>
      <c r="S495" s="57"/>
      <c r="T495" s="57"/>
      <c r="U495" s="77"/>
      <c r="V495" s="24"/>
      <c r="Y495" s="24"/>
      <c r="Z495" s="24"/>
      <c r="AA495" s="24"/>
      <c r="AB495" s="24"/>
      <c r="AC495" s="24"/>
    </row>
    <row r="496" spans="1:29" s="169" customFormat="1">
      <c r="A496" s="24"/>
      <c r="B496" s="24"/>
      <c r="C496" s="57"/>
      <c r="D496" s="57"/>
      <c r="E496" s="57"/>
      <c r="F496" s="57"/>
      <c r="G496" s="57"/>
      <c r="H496" s="57"/>
      <c r="I496" s="57"/>
      <c r="J496" s="57"/>
      <c r="K496" s="57"/>
      <c r="L496" s="57"/>
      <c r="M496" s="57"/>
      <c r="N496" s="57"/>
      <c r="O496" s="57"/>
      <c r="P496" s="57"/>
      <c r="Q496" s="57"/>
      <c r="R496" s="57"/>
      <c r="S496" s="57"/>
      <c r="T496" s="57"/>
      <c r="U496" s="77"/>
      <c r="V496" s="24"/>
      <c r="Y496" s="24"/>
      <c r="Z496" s="24"/>
      <c r="AA496" s="24"/>
      <c r="AB496" s="24"/>
      <c r="AC496" s="24"/>
    </row>
    <row r="497" spans="1:29" s="169" customFormat="1">
      <c r="A497" s="24"/>
      <c r="B497" s="24"/>
      <c r="C497" s="57"/>
      <c r="D497" s="57"/>
      <c r="E497" s="57"/>
      <c r="F497" s="57"/>
      <c r="G497" s="57"/>
      <c r="H497" s="57"/>
      <c r="I497" s="57"/>
      <c r="J497" s="57"/>
      <c r="K497" s="57"/>
      <c r="L497" s="57"/>
      <c r="M497" s="57"/>
      <c r="N497" s="57"/>
      <c r="O497" s="57"/>
      <c r="P497" s="57"/>
      <c r="Q497" s="57"/>
      <c r="R497" s="57"/>
      <c r="S497" s="57"/>
      <c r="T497" s="57"/>
      <c r="U497" s="77"/>
      <c r="V497" s="24"/>
      <c r="Y497" s="24"/>
      <c r="Z497" s="24"/>
      <c r="AA497" s="24"/>
      <c r="AB497" s="24"/>
      <c r="AC497" s="24"/>
    </row>
    <row r="498" spans="1:29" s="169" customFormat="1">
      <c r="A498" s="24"/>
      <c r="B498" s="24"/>
      <c r="C498" s="57"/>
      <c r="D498" s="57"/>
      <c r="E498" s="57"/>
      <c r="F498" s="57"/>
      <c r="G498" s="57"/>
      <c r="H498" s="57"/>
      <c r="I498" s="57"/>
      <c r="J498" s="57"/>
      <c r="K498" s="57"/>
      <c r="L498" s="57"/>
      <c r="M498" s="57"/>
      <c r="N498" s="57"/>
      <c r="O498" s="57"/>
      <c r="P498" s="57"/>
      <c r="Q498" s="57"/>
      <c r="R498" s="57"/>
      <c r="S498" s="57"/>
      <c r="T498" s="57"/>
      <c r="U498" s="77"/>
      <c r="V498" s="24"/>
      <c r="Y498" s="24"/>
      <c r="Z498" s="24"/>
      <c r="AA498" s="24"/>
      <c r="AB498" s="24"/>
      <c r="AC498" s="24"/>
    </row>
    <row r="499" spans="1:29" s="169" customFormat="1">
      <c r="A499" s="24"/>
      <c r="B499" s="24"/>
      <c r="C499" s="57"/>
      <c r="D499" s="57"/>
      <c r="E499" s="57"/>
      <c r="F499" s="57"/>
      <c r="G499" s="57"/>
      <c r="H499" s="57"/>
      <c r="I499" s="57"/>
      <c r="J499" s="57"/>
      <c r="K499" s="57"/>
      <c r="L499" s="57"/>
      <c r="M499" s="57"/>
      <c r="N499" s="57"/>
      <c r="O499" s="57"/>
      <c r="P499" s="57"/>
      <c r="Q499" s="57"/>
      <c r="R499" s="57"/>
      <c r="S499" s="57"/>
      <c r="T499" s="57"/>
      <c r="U499" s="77"/>
      <c r="V499" s="24"/>
      <c r="Y499" s="24"/>
      <c r="Z499" s="24"/>
      <c r="AA499" s="24"/>
      <c r="AB499" s="24"/>
      <c r="AC499" s="24"/>
    </row>
    <row r="500" spans="1:29" s="169" customFormat="1">
      <c r="A500" s="24"/>
      <c r="B500" s="24"/>
      <c r="C500" s="57"/>
      <c r="D500" s="57"/>
      <c r="E500" s="57"/>
      <c r="F500" s="57"/>
      <c r="G500" s="57"/>
      <c r="H500" s="57"/>
      <c r="I500" s="57"/>
      <c r="J500" s="57"/>
      <c r="K500" s="57"/>
      <c r="L500" s="57"/>
      <c r="M500" s="57"/>
      <c r="N500" s="57"/>
      <c r="O500" s="57"/>
      <c r="P500" s="57"/>
      <c r="Q500" s="57"/>
      <c r="R500" s="57"/>
      <c r="S500" s="57"/>
      <c r="T500" s="57"/>
      <c r="U500" s="77"/>
      <c r="V500" s="24"/>
      <c r="Y500" s="24"/>
      <c r="Z500" s="24"/>
      <c r="AA500" s="24"/>
      <c r="AB500" s="24"/>
      <c r="AC500" s="24"/>
    </row>
    <row r="501" spans="1:29" s="169" customFormat="1">
      <c r="A501" s="24"/>
      <c r="B501" s="24"/>
      <c r="C501" s="57"/>
      <c r="D501" s="57"/>
      <c r="E501" s="57"/>
      <c r="F501" s="57"/>
      <c r="G501" s="57"/>
      <c r="H501" s="57"/>
      <c r="I501" s="57"/>
      <c r="J501" s="57"/>
      <c r="K501" s="57"/>
      <c r="L501" s="57"/>
      <c r="M501" s="57"/>
      <c r="N501" s="57"/>
      <c r="O501" s="57"/>
      <c r="P501" s="57"/>
      <c r="Q501" s="57"/>
      <c r="R501" s="57"/>
      <c r="S501" s="57"/>
      <c r="T501" s="57"/>
      <c r="U501" s="77"/>
      <c r="V501" s="24"/>
      <c r="Y501" s="24"/>
      <c r="Z501" s="24"/>
      <c r="AA501" s="24"/>
      <c r="AB501" s="24"/>
      <c r="AC501" s="24"/>
    </row>
    <row r="502" spans="1:29" s="169" customFormat="1">
      <c r="A502" s="24"/>
      <c r="B502" s="24"/>
      <c r="C502" s="57"/>
      <c r="D502" s="57"/>
      <c r="E502" s="57"/>
      <c r="F502" s="57"/>
      <c r="G502" s="57"/>
      <c r="H502" s="57"/>
      <c r="I502" s="57"/>
      <c r="J502" s="57"/>
      <c r="K502" s="57"/>
      <c r="L502" s="57"/>
      <c r="M502" s="57"/>
      <c r="N502" s="57"/>
      <c r="O502" s="57"/>
      <c r="P502" s="57"/>
      <c r="Q502" s="57"/>
      <c r="R502" s="57"/>
      <c r="S502" s="57"/>
      <c r="T502" s="57"/>
      <c r="U502" s="77"/>
      <c r="V502" s="24"/>
      <c r="Y502" s="24"/>
      <c r="Z502" s="24"/>
      <c r="AA502" s="24"/>
      <c r="AB502" s="24"/>
      <c r="AC502" s="24"/>
    </row>
    <row r="503" spans="1:29" s="169" customFormat="1">
      <c r="A503" s="24"/>
      <c r="B503" s="24"/>
      <c r="C503" s="57"/>
      <c r="D503" s="57"/>
      <c r="E503" s="57"/>
      <c r="F503" s="57"/>
      <c r="G503" s="57"/>
      <c r="H503" s="57"/>
      <c r="I503" s="57"/>
      <c r="J503" s="57"/>
      <c r="K503" s="57"/>
      <c r="L503" s="57"/>
      <c r="M503" s="57"/>
      <c r="N503" s="57"/>
      <c r="O503" s="57"/>
      <c r="P503" s="57"/>
      <c r="Q503" s="57"/>
      <c r="R503" s="57"/>
      <c r="S503" s="57"/>
      <c r="T503" s="57"/>
      <c r="U503" s="77"/>
      <c r="V503" s="24"/>
      <c r="Y503" s="24"/>
      <c r="Z503" s="24"/>
      <c r="AA503" s="24"/>
      <c r="AB503" s="24"/>
      <c r="AC503" s="24"/>
    </row>
    <row r="504" spans="1:29" s="169" customFormat="1">
      <c r="A504" s="24"/>
      <c r="B504" s="24"/>
      <c r="C504" s="57"/>
      <c r="D504" s="57"/>
      <c r="E504" s="57"/>
      <c r="F504" s="57"/>
      <c r="G504" s="57"/>
      <c r="H504" s="57"/>
      <c r="I504" s="57"/>
      <c r="J504" s="57"/>
      <c r="K504" s="57"/>
      <c r="L504" s="57"/>
      <c r="M504" s="57"/>
      <c r="N504" s="57"/>
      <c r="O504" s="57"/>
      <c r="P504" s="57"/>
      <c r="Q504" s="57"/>
      <c r="R504" s="57"/>
      <c r="S504" s="57"/>
      <c r="T504" s="57"/>
      <c r="U504" s="77"/>
      <c r="V504" s="24"/>
      <c r="Y504" s="24"/>
      <c r="Z504" s="24"/>
      <c r="AA504" s="24"/>
      <c r="AB504" s="24"/>
      <c r="AC504" s="24"/>
    </row>
    <row r="505" spans="1:29" s="169" customFormat="1">
      <c r="A505" s="24"/>
      <c r="B505" s="24"/>
      <c r="C505" s="57"/>
      <c r="D505" s="57"/>
      <c r="E505" s="57"/>
      <c r="F505" s="57"/>
      <c r="G505" s="57"/>
      <c r="H505" s="57"/>
      <c r="I505" s="57"/>
      <c r="J505" s="57"/>
      <c r="K505" s="57"/>
      <c r="L505" s="57"/>
      <c r="M505" s="57"/>
      <c r="N505" s="57"/>
      <c r="O505" s="57"/>
      <c r="P505" s="57"/>
      <c r="Q505" s="57"/>
      <c r="R505" s="57"/>
      <c r="S505" s="57"/>
      <c r="T505" s="57"/>
      <c r="U505" s="77"/>
      <c r="V505" s="24"/>
      <c r="Y505" s="24"/>
      <c r="Z505" s="24"/>
      <c r="AA505" s="24"/>
      <c r="AB505" s="24"/>
      <c r="AC505" s="24"/>
    </row>
    <row r="506" spans="1:29" s="169" customFormat="1">
      <c r="A506" s="24"/>
      <c r="B506" s="24"/>
      <c r="C506" s="57"/>
      <c r="D506" s="57"/>
      <c r="E506" s="57"/>
      <c r="F506" s="57"/>
      <c r="G506" s="57"/>
      <c r="H506" s="57"/>
      <c r="I506" s="57"/>
      <c r="J506" s="57"/>
      <c r="K506" s="57"/>
      <c r="L506" s="57"/>
      <c r="M506" s="57"/>
      <c r="N506" s="57"/>
      <c r="O506" s="57"/>
      <c r="P506" s="57"/>
      <c r="Q506" s="57"/>
      <c r="R506" s="57"/>
      <c r="S506" s="57"/>
      <c r="T506" s="57"/>
      <c r="U506" s="77"/>
      <c r="V506" s="24"/>
      <c r="Y506" s="24"/>
      <c r="Z506" s="24"/>
      <c r="AA506" s="24"/>
      <c r="AB506" s="24"/>
      <c r="AC506" s="24"/>
    </row>
    <row r="507" spans="1:29" s="169" customFormat="1">
      <c r="A507" s="24"/>
      <c r="B507" s="24"/>
      <c r="C507" s="57"/>
      <c r="D507" s="57"/>
      <c r="E507" s="57"/>
      <c r="F507" s="57"/>
      <c r="G507" s="57"/>
      <c r="H507" s="57"/>
      <c r="I507" s="57"/>
      <c r="J507" s="57"/>
      <c r="K507" s="57"/>
      <c r="L507" s="57"/>
      <c r="M507" s="57"/>
      <c r="N507" s="57"/>
      <c r="O507" s="57"/>
      <c r="P507" s="57"/>
      <c r="Q507" s="57"/>
      <c r="R507" s="57"/>
      <c r="S507" s="57"/>
      <c r="T507" s="57"/>
      <c r="U507" s="77"/>
      <c r="V507" s="24"/>
      <c r="Y507" s="24"/>
      <c r="Z507" s="24"/>
      <c r="AA507" s="24"/>
      <c r="AB507" s="24"/>
      <c r="AC507" s="24"/>
    </row>
    <row r="508" spans="1:29" s="169" customFormat="1">
      <c r="A508" s="24"/>
      <c r="B508" s="24"/>
      <c r="C508" s="57"/>
      <c r="D508" s="57"/>
      <c r="E508" s="57"/>
      <c r="F508" s="57"/>
      <c r="G508" s="57"/>
      <c r="H508" s="57"/>
      <c r="I508" s="57"/>
      <c r="J508" s="57"/>
      <c r="K508" s="57"/>
      <c r="L508" s="57"/>
      <c r="M508" s="57"/>
      <c r="N508" s="57"/>
      <c r="O508" s="57"/>
      <c r="P508" s="57"/>
      <c r="Q508" s="57"/>
      <c r="R508" s="57"/>
      <c r="S508" s="57"/>
      <c r="T508" s="57"/>
      <c r="U508" s="77"/>
      <c r="V508" s="24"/>
      <c r="Y508" s="24"/>
      <c r="Z508" s="24"/>
      <c r="AA508" s="24"/>
      <c r="AB508" s="24"/>
      <c r="AC508" s="24"/>
    </row>
    <row r="509" spans="1:29" s="169" customFormat="1">
      <c r="A509" s="24"/>
      <c r="B509" s="24"/>
      <c r="C509" s="57"/>
      <c r="D509" s="57"/>
      <c r="E509" s="57"/>
      <c r="F509" s="57"/>
      <c r="G509" s="57"/>
      <c r="H509" s="57"/>
      <c r="I509" s="57"/>
      <c r="J509" s="57"/>
      <c r="K509" s="57"/>
      <c r="L509" s="57"/>
      <c r="M509" s="57"/>
      <c r="N509" s="57"/>
      <c r="O509" s="57"/>
      <c r="P509" s="57"/>
      <c r="Q509" s="57"/>
      <c r="R509" s="57"/>
      <c r="S509" s="57"/>
      <c r="T509" s="57"/>
      <c r="U509" s="77"/>
      <c r="V509" s="24"/>
      <c r="Y509" s="24"/>
      <c r="Z509" s="24"/>
      <c r="AA509" s="24"/>
      <c r="AB509" s="24"/>
      <c r="AC509" s="24"/>
    </row>
    <row r="510" spans="1:29" s="169" customFormat="1">
      <c r="A510" s="24"/>
      <c r="B510" s="24"/>
      <c r="C510" s="57"/>
      <c r="D510" s="57"/>
      <c r="E510" s="57"/>
      <c r="F510" s="57"/>
      <c r="G510" s="57"/>
      <c r="H510" s="57"/>
      <c r="I510" s="57"/>
      <c r="J510" s="57"/>
      <c r="K510" s="57"/>
      <c r="L510" s="57"/>
      <c r="M510" s="57"/>
      <c r="N510" s="57"/>
      <c r="O510" s="57"/>
      <c r="P510" s="57"/>
      <c r="Q510" s="57"/>
      <c r="R510" s="57"/>
      <c r="S510" s="57"/>
      <c r="T510" s="57"/>
      <c r="U510" s="77"/>
      <c r="V510" s="24"/>
      <c r="Y510" s="24"/>
      <c r="Z510" s="24"/>
      <c r="AA510" s="24"/>
      <c r="AB510" s="24"/>
      <c r="AC510" s="24"/>
    </row>
    <row r="511" spans="1:29" s="169" customFormat="1">
      <c r="A511" s="24"/>
      <c r="B511" s="24"/>
      <c r="C511" s="57"/>
      <c r="D511" s="57"/>
      <c r="E511" s="57"/>
      <c r="F511" s="57"/>
      <c r="G511" s="57"/>
      <c r="H511" s="57"/>
      <c r="I511" s="57"/>
      <c r="J511" s="57"/>
      <c r="K511" s="57"/>
      <c r="L511" s="57"/>
      <c r="M511" s="57"/>
      <c r="N511" s="57"/>
      <c r="O511" s="57"/>
      <c r="P511" s="57"/>
      <c r="Q511" s="57"/>
      <c r="R511" s="57"/>
      <c r="S511" s="57"/>
      <c r="T511" s="57"/>
      <c r="U511" s="77"/>
      <c r="V511" s="24"/>
      <c r="Y511" s="24"/>
      <c r="Z511" s="24"/>
      <c r="AA511" s="24"/>
      <c r="AB511" s="24"/>
      <c r="AC511" s="24"/>
    </row>
    <row r="512" spans="1:29" s="169" customFormat="1">
      <c r="A512" s="24"/>
      <c r="B512" s="24"/>
      <c r="C512" s="57"/>
      <c r="D512" s="57"/>
      <c r="E512" s="57"/>
      <c r="F512" s="57"/>
      <c r="G512" s="57"/>
      <c r="H512" s="57"/>
      <c r="I512" s="57"/>
      <c r="J512" s="57"/>
      <c r="K512" s="57"/>
      <c r="L512" s="57"/>
      <c r="M512" s="57"/>
      <c r="N512" s="57"/>
      <c r="O512" s="57"/>
      <c r="P512" s="57"/>
      <c r="Q512" s="57"/>
      <c r="R512" s="57"/>
      <c r="S512" s="57"/>
      <c r="T512" s="57"/>
      <c r="U512" s="77"/>
      <c r="V512" s="24"/>
      <c r="Y512" s="24"/>
      <c r="Z512" s="24"/>
      <c r="AA512" s="24"/>
      <c r="AB512" s="24"/>
      <c r="AC512" s="24"/>
    </row>
    <row r="513" spans="1:29" s="169" customFormat="1">
      <c r="A513" s="24"/>
      <c r="B513" s="24"/>
      <c r="C513" s="57"/>
      <c r="D513" s="57"/>
      <c r="E513" s="57"/>
      <c r="F513" s="57"/>
      <c r="G513" s="57"/>
      <c r="H513" s="57"/>
      <c r="I513" s="57"/>
      <c r="J513" s="57"/>
      <c r="K513" s="57"/>
      <c r="L513" s="57"/>
      <c r="M513" s="57"/>
      <c r="N513" s="57"/>
      <c r="O513" s="57"/>
      <c r="P513" s="57"/>
      <c r="Q513" s="57"/>
      <c r="R513" s="57"/>
      <c r="S513" s="57"/>
      <c r="T513" s="57"/>
      <c r="U513" s="77"/>
      <c r="V513" s="24"/>
      <c r="Y513" s="24"/>
      <c r="Z513" s="24"/>
      <c r="AA513" s="24"/>
      <c r="AB513" s="24"/>
      <c r="AC513" s="24"/>
    </row>
    <row r="514" spans="1:29" s="169" customFormat="1">
      <c r="A514" s="24"/>
      <c r="B514" s="24"/>
      <c r="C514" s="57"/>
      <c r="D514" s="57"/>
      <c r="E514" s="57"/>
      <c r="F514" s="57"/>
      <c r="G514" s="57"/>
      <c r="H514" s="57"/>
      <c r="I514" s="57"/>
      <c r="J514" s="57"/>
      <c r="K514" s="57"/>
      <c r="L514" s="57"/>
      <c r="M514" s="57"/>
      <c r="N514" s="57"/>
      <c r="O514" s="57"/>
      <c r="P514" s="57"/>
      <c r="Q514" s="57"/>
      <c r="R514" s="57"/>
      <c r="S514" s="57"/>
      <c r="T514" s="57"/>
      <c r="U514" s="77"/>
      <c r="V514" s="24"/>
      <c r="Y514" s="24"/>
      <c r="Z514" s="24"/>
      <c r="AA514" s="24"/>
      <c r="AB514" s="24"/>
      <c r="AC514" s="24"/>
    </row>
    <row r="515" spans="1:29" s="169" customFormat="1">
      <c r="A515" s="24"/>
      <c r="B515" s="24"/>
      <c r="C515" s="57"/>
      <c r="D515" s="57"/>
      <c r="E515" s="57"/>
      <c r="F515" s="57"/>
      <c r="G515" s="57"/>
      <c r="H515" s="57"/>
      <c r="I515" s="57"/>
      <c r="J515" s="57"/>
      <c r="K515" s="57"/>
      <c r="L515" s="57"/>
      <c r="M515" s="57"/>
      <c r="N515" s="57"/>
      <c r="O515" s="57"/>
      <c r="P515" s="57"/>
      <c r="Q515" s="57"/>
      <c r="R515" s="57"/>
      <c r="S515" s="57"/>
      <c r="T515" s="57"/>
      <c r="U515" s="77"/>
      <c r="V515" s="24"/>
      <c r="Y515" s="24"/>
      <c r="Z515" s="24"/>
      <c r="AA515" s="24"/>
      <c r="AB515" s="24"/>
      <c r="AC515" s="24"/>
    </row>
    <row r="516" spans="1:29" s="169" customFormat="1">
      <c r="A516" s="24"/>
      <c r="B516" s="24"/>
      <c r="C516" s="57"/>
      <c r="D516" s="57"/>
      <c r="E516" s="57"/>
      <c r="F516" s="57"/>
      <c r="G516" s="57"/>
      <c r="H516" s="57"/>
      <c r="I516" s="57"/>
      <c r="J516" s="57"/>
      <c r="K516" s="57"/>
      <c r="L516" s="57"/>
      <c r="M516" s="57"/>
      <c r="N516" s="57"/>
      <c r="O516" s="57"/>
      <c r="P516" s="57"/>
      <c r="Q516" s="57"/>
      <c r="R516" s="57"/>
      <c r="S516" s="57"/>
      <c r="T516" s="57"/>
      <c r="U516" s="77"/>
      <c r="V516" s="24"/>
      <c r="Y516" s="24"/>
      <c r="Z516" s="24"/>
      <c r="AA516" s="24"/>
      <c r="AB516" s="24"/>
      <c r="AC516" s="24"/>
    </row>
    <row r="517" spans="1:29" s="169" customFormat="1">
      <c r="A517" s="24"/>
      <c r="B517" s="24"/>
      <c r="C517" s="57"/>
      <c r="D517" s="57"/>
      <c r="E517" s="57"/>
      <c r="F517" s="57"/>
      <c r="G517" s="57"/>
      <c r="H517" s="57"/>
      <c r="I517" s="57"/>
      <c r="J517" s="57"/>
      <c r="K517" s="57"/>
      <c r="L517" s="57"/>
      <c r="M517" s="57"/>
      <c r="N517" s="57"/>
      <c r="O517" s="57"/>
      <c r="P517" s="57"/>
      <c r="Q517" s="57"/>
      <c r="R517" s="57"/>
      <c r="S517" s="57"/>
      <c r="T517" s="57"/>
      <c r="U517" s="77"/>
      <c r="V517" s="24"/>
      <c r="Y517" s="24"/>
      <c r="Z517" s="24"/>
      <c r="AA517" s="24"/>
      <c r="AB517" s="24"/>
      <c r="AC517" s="24"/>
    </row>
    <row r="518" spans="1:29" s="169" customFormat="1">
      <c r="A518" s="24"/>
      <c r="B518" s="24"/>
      <c r="C518" s="57"/>
      <c r="D518" s="57"/>
      <c r="E518" s="57"/>
      <c r="F518" s="57"/>
      <c r="G518" s="57"/>
      <c r="H518" s="57"/>
      <c r="I518" s="57"/>
      <c r="J518" s="57"/>
      <c r="K518" s="57"/>
      <c r="L518" s="57"/>
      <c r="M518" s="57"/>
      <c r="N518" s="57"/>
      <c r="O518" s="57"/>
      <c r="P518" s="57"/>
      <c r="Q518" s="57"/>
      <c r="R518" s="57"/>
      <c r="S518" s="57"/>
      <c r="T518" s="57"/>
      <c r="U518" s="77"/>
      <c r="V518" s="24"/>
      <c r="Y518" s="24"/>
      <c r="Z518" s="24"/>
      <c r="AA518" s="24"/>
      <c r="AB518" s="24"/>
      <c r="AC518" s="24"/>
    </row>
    <row r="519" spans="1:29" s="169" customFormat="1">
      <c r="A519" s="24"/>
      <c r="B519" s="24"/>
      <c r="C519" s="57"/>
      <c r="D519" s="57"/>
      <c r="E519" s="57"/>
      <c r="F519" s="57"/>
      <c r="G519" s="57"/>
      <c r="H519" s="57"/>
      <c r="I519" s="57"/>
      <c r="J519" s="57"/>
      <c r="K519" s="57"/>
      <c r="L519" s="57"/>
      <c r="M519" s="57"/>
      <c r="N519" s="57"/>
      <c r="O519" s="57"/>
      <c r="P519" s="57"/>
      <c r="Q519" s="57"/>
      <c r="R519" s="57"/>
      <c r="S519" s="57"/>
      <c r="T519" s="57"/>
      <c r="U519" s="77"/>
      <c r="V519" s="24"/>
      <c r="Y519" s="24"/>
      <c r="Z519" s="24"/>
      <c r="AA519" s="24"/>
      <c r="AB519" s="24"/>
      <c r="AC519" s="24"/>
    </row>
    <row r="520" spans="1:29" s="169" customFormat="1">
      <c r="A520" s="24"/>
      <c r="B520" s="24"/>
      <c r="C520" s="57"/>
      <c r="D520" s="57"/>
      <c r="E520" s="57"/>
      <c r="F520" s="57"/>
      <c r="G520" s="57"/>
      <c r="H520" s="57"/>
      <c r="I520" s="57"/>
      <c r="J520" s="57"/>
      <c r="K520" s="57"/>
      <c r="L520" s="57"/>
      <c r="M520" s="57"/>
      <c r="N520" s="57"/>
      <c r="O520" s="57"/>
      <c r="P520" s="57"/>
      <c r="Q520" s="57"/>
      <c r="R520" s="57"/>
      <c r="S520" s="57"/>
      <c r="T520" s="57"/>
      <c r="U520" s="77"/>
      <c r="V520" s="24"/>
      <c r="Y520" s="24"/>
      <c r="Z520" s="24"/>
      <c r="AA520" s="24"/>
      <c r="AB520" s="24"/>
      <c r="AC520" s="24"/>
    </row>
    <row r="521" spans="1:29" s="169" customFormat="1">
      <c r="A521" s="24"/>
      <c r="B521" s="24"/>
      <c r="C521" s="57"/>
      <c r="D521" s="57"/>
      <c r="E521" s="57"/>
      <c r="F521" s="57"/>
      <c r="G521" s="57"/>
      <c r="H521" s="57"/>
      <c r="I521" s="57"/>
      <c r="J521" s="57"/>
      <c r="K521" s="57"/>
      <c r="L521" s="57"/>
      <c r="M521" s="57"/>
      <c r="N521" s="57"/>
      <c r="O521" s="57"/>
      <c r="P521" s="57"/>
      <c r="Q521" s="57"/>
      <c r="R521" s="57"/>
      <c r="S521" s="57"/>
      <c r="T521" s="57"/>
      <c r="U521" s="77"/>
      <c r="V521" s="24"/>
      <c r="Y521" s="24"/>
      <c r="Z521" s="24"/>
      <c r="AA521" s="24"/>
      <c r="AB521" s="24"/>
      <c r="AC521" s="24"/>
    </row>
    <row r="522" spans="1:29" s="169" customFormat="1">
      <c r="A522" s="24"/>
      <c r="B522" s="24"/>
      <c r="C522" s="57"/>
      <c r="D522" s="57"/>
      <c r="E522" s="57"/>
      <c r="F522" s="57"/>
      <c r="G522" s="57"/>
      <c r="H522" s="57"/>
      <c r="I522" s="57"/>
      <c r="J522" s="57"/>
      <c r="K522" s="57"/>
      <c r="L522" s="57"/>
      <c r="M522" s="57"/>
      <c r="N522" s="57"/>
      <c r="O522" s="57"/>
      <c r="P522" s="57"/>
      <c r="Q522" s="57"/>
      <c r="R522" s="57"/>
      <c r="S522" s="57"/>
      <c r="T522" s="57"/>
      <c r="U522" s="77"/>
      <c r="V522" s="24"/>
      <c r="Y522" s="24"/>
      <c r="Z522" s="24"/>
      <c r="AA522" s="24"/>
      <c r="AB522" s="24"/>
      <c r="AC522" s="24"/>
    </row>
    <row r="523" spans="1:29" s="169" customFormat="1">
      <c r="A523" s="24"/>
      <c r="B523" s="24"/>
      <c r="C523" s="57"/>
      <c r="D523" s="57"/>
      <c r="E523" s="57"/>
      <c r="F523" s="57"/>
      <c r="G523" s="57"/>
      <c r="H523" s="57"/>
      <c r="I523" s="57"/>
      <c r="J523" s="57"/>
      <c r="K523" s="57"/>
      <c r="L523" s="57"/>
      <c r="M523" s="57"/>
      <c r="N523" s="57"/>
      <c r="O523" s="57"/>
      <c r="P523" s="57"/>
      <c r="Q523" s="57"/>
      <c r="R523" s="57"/>
      <c r="S523" s="57"/>
      <c r="T523" s="57"/>
      <c r="U523" s="77"/>
      <c r="V523" s="24"/>
      <c r="Y523" s="24"/>
      <c r="Z523" s="24"/>
      <c r="AA523" s="24"/>
      <c r="AB523" s="24"/>
      <c r="AC523" s="24"/>
    </row>
    <row r="524" spans="1:29" s="169" customFormat="1">
      <c r="A524" s="24"/>
      <c r="B524" s="24"/>
      <c r="C524" s="57"/>
      <c r="D524" s="57"/>
      <c r="E524" s="57"/>
      <c r="F524" s="57"/>
      <c r="G524" s="57"/>
      <c r="H524" s="57"/>
      <c r="I524" s="57"/>
      <c r="J524" s="57"/>
      <c r="K524" s="57"/>
      <c r="L524" s="57"/>
      <c r="M524" s="57"/>
      <c r="N524" s="57"/>
      <c r="O524" s="57"/>
      <c r="P524" s="57"/>
      <c r="Q524" s="57"/>
      <c r="R524" s="57"/>
      <c r="S524" s="57"/>
      <c r="T524" s="57"/>
      <c r="U524" s="77"/>
      <c r="V524" s="24"/>
      <c r="Y524" s="24"/>
      <c r="Z524" s="24"/>
      <c r="AA524" s="24"/>
      <c r="AB524" s="24"/>
      <c r="AC524" s="24"/>
    </row>
    <row r="525" spans="1:29" s="169" customFormat="1">
      <c r="A525" s="24"/>
      <c r="B525" s="24"/>
      <c r="C525" s="57"/>
      <c r="D525" s="57"/>
      <c r="E525" s="57"/>
      <c r="F525" s="57"/>
      <c r="G525" s="57"/>
      <c r="H525" s="57"/>
      <c r="I525" s="57"/>
      <c r="J525" s="57"/>
      <c r="K525" s="57"/>
      <c r="L525" s="57"/>
      <c r="M525" s="57"/>
      <c r="N525" s="57"/>
      <c r="O525" s="57"/>
      <c r="P525" s="57"/>
      <c r="Q525" s="57"/>
      <c r="R525" s="57"/>
      <c r="S525" s="57"/>
      <c r="T525" s="57"/>
      <c r="U525" s="77"/>
      <c r="V525" s="24"/>
      <c r="Y525" s="24"/>
      <c r="Z525" s="24"/>
      <c r="AA525" s="24"/>
      <c r="AB525" s="24"/>
      <c r="AC525" s="24"/>
    </row>
    <row r="526" spans="1:29" s="169" customFormat="1">
      <c r="A526" s="24"/>
      <c r="B526" s="24"/>
      <c r="C526" s="57"/>
      <c r="D526" s="57"/>
      <c r="E526" s="57"/>
      <c r="F526" s="57"/>
      <c r="G526" s="57"/>
      <c r="H526" s="57"/>
      <c r="I526" s="57"/>
      <c r="J526" s="57"/>
      <c r="K526" s="57"/>
      <c r="L526" s="57"/>
      <c r="M526" s="57"/>
      <c r="N526" s="57"/>
      <c r="O526" s="57"/>
      <c r="P526" s="57"/>
      <c r="Q526" s="57"/>
      <c r="R526" s="57"/>
      <c r="S526" s="57"/>
      <c r="T526" s="57"/>
      <c r="U526" s="77"/>
      <c r="V526" s="24"/>
      <c r="Y526" s="24"/>
      <c r="Z526" s="24"/>
      <c r="AA526" s="24"/>
      <c r="AB526" s="24"/>
      <c r="AC526" s="24"/>
    </row>
    <row r="527" spans="1:29" s="169" customFormat="1">
      <c r="A527" s="24"/>
      <c r="B527" s="24"/>
      <c r="C527" s="57"/>
      <c r="D527" s="57"/>
      <c r="E527" s="57"/>
      <c r="F527" s="57"/>
      <c r="G527" s="57"/>
      <c r="H527" s="57"/>
      <c r="I527" s="57"/>
      <c r="J527" s="57"/>
      <c r="K527" s="57"/>
      <c r="L527" s="57"/>
      <c r="M527" s="57"/>
      <c r="N527" s="57"/>
      <c r="O527" s="57"/>
      <c r="P527" s="57"/>
      <c r="Q527" s="57"/>
      <c r="R527" s="57"/>
      <c r="S527" s="57"/>
      <c r="T527" s="57"/>
      <c r="U527" s="77"/>
      <c r="V527" s="24"/>
      <c r="Y527" s="24"/>
      <c r="Z527" s="24"/>
      <c r="AA527" s="24"/>
      <c r="AB527" s="24"/>
      <c r="AC527" s="24"/>
    </row>
    <row r="528" spans="1:29" s="169" customFormat="1">
      <c r="A528" s="24"/>
      <c r="B528" s="24"/>
      <c r="C528" s="57"/>
      <c r="D528" s="57"/>
      <c r="E528" s="57"/>
      <c r="F528" s="57"/>
      <c r="G528" s="57"/>
      <c r="H528" s="57"/>
      <c r="I528" s="57"/>
      <c r="J528" s="57"/>
      <c r="K528" s="57"/>
      <c r="L528" s="57"/>
      <c r="M528" s="57"/>
      <c r="N528" s="57"/>
      <c r="O528" s="57"/>
      <c r="P528" s="57"/>
      <c r="Q528" s="57"/>
      <c r="R528" s="57"/>
      <c r="S528" s="57"/>
      <c r="T528" s="57"/>
      <c r="U528" s="77"/>
      <c r="V528" s="24"/>
      <c r="Y528" s="24"/>
      <c r="Z528" s="24"/>
      <c r="AA528" s="24"/>
      <c r="AB528" s="24"/>
      <c r="AC528" s="24"/>
    </row>
    <row r="529" spans="1:29" s="169" customFormat="1">
      <c r="A529" s="24"/>
      <c r="B529" s="24"/>
      <c r="C529" s="57"/>
      <c r="D529" s="57"/>
      <c r="E529" s="57"/>
      <c r="F529" s="57"/>
      <c r="G529" s="57"/>
      <c r="H529" s="57"/>
      <c r="I529" s="57"/>
      <c r="J529" s="57"/>
      <c r="K529" s="57"/>
      <c r="L529" s="57"/>
      <c r="M529" s="57"/>
      <c r="N529" s="57"/>
      <c r="O529" s="57"/>
      <c r="P529" s="57"/>
      <c r="Q529" s="57"/>
      <c r="R529" s="57"/>
      <c r="S529" s="57"/>
      <c r="T529" s="57"/>
      <c r="U529" s="77"/>
      <c r="V529" s="24"/>
      <c r="Y529" s="24"/>
      <c r="Z529" s="24"/>
      <c r="AA529" s="24"/>
      <c r="AB529" s="24"/>
      <c r="AC529" s="24"/>
    </row>
    <row r="530" spans="1:29" s="169" customFormat="1">
      <c r="A530" s="24"/>
      <c r="B530" s="24"/>
      <c r="C530" s="57"/>
      <c r="D530" s="57"/>
      <c r="E530" s="57"/>
      <c r="F530" s="57"/>
      <c r="G530" s="57"/>
      <c r="H530" s="57"/>
      <c r="I530" s="57"/>
      <c r="J530" s="57"/>
      <c r="K530" s="57"/>
      <c r="L530" s="57"/>
      <c r="M530" s="57"/>
      <c r="N530" s="57"/>
      <c r="O530" s="57"/>
      <c r="P530" s="57"/>
      <c r="Q530" s="57"/>
      <c r="R530" s="57"/>
      <c r="S530" s="57"/>
      <c r="T530" s="57"/>
      <c r="U530" s="77"/>
      <c r="V530" s="24"/>
      <c r="Y530" s="24"/>
      <c r="Z530" s="24"/>
      <c r="AA530" s="24"/>
      <c r="AB530" s="24"/>
      <c r="AC530" s="24"/>
    </row>
    <row r="531" spans="1:29" s="169" customFormat="1">
      <c r="A531" s="24"/>
      <c r="B531" s="24"/>
      <c r="C531" s="57"/>
      <c r="D531" s="57"/>
      <c r="E531" s="57"/>
      <c r="F531" s="57"/>
      <c r="G531" s="57"/>
      <c r="H531" s="57"/>
      <c r="I531" s="57"/>
      <c r="J531" s="57"/>
      <c r="K531" s="57"/>
      <c r="L531" s="57"/>
      <c r="M531" s="57"/>
      <c r="N531" s="57"/>
      <c r="O531" s="57"/>
      <c r="P531" s="57"/>
      <c r="Q531" s="57"/>
      <c r="R531" s="57"/>
      <c r="S531" s="57"/>
      <c r="T531" s="57"/>
      <c r="U531" s="77"/>
      <c r="V531" s="24"/>
      <c r="Y531" s="24"/>
      <c r="Z531" s="24"/>
      <c r="AA531" s="24"/>
      <c r="AB531" s="24"/>
      <c r="AC531" s="24"/>
    </row>
    <row r="532" spans="1:29" s="169" customFormat="1">
      <c r="A532" s="24"/>
      <c r="B532" s="24"/>
      <c r="C532" s="57"/>
      <c r="D532" s="57"/>
      <c r="E532" s="57"/>
      <c r="F532" s="57"/>
      <c r="G532" s="57"/>
      <c r="H532" s="57"/>
      <c r="I532" s="57"/>
      <c r="J532" s="57"/>
      <c r="K532" s="57"/>
      <c r="L532" s="57"/>
      <c r="M532" s="57"/>
      <c r="N532" s="57"/>
      <c r="O532" s="57"/>
      <c r="P532" s="57"/>
      <c r="Q532" s="57"/>
      <c r="R532" s="57"/>
      <c r="S532" s="57"/>
      <c r="T532" s="57"/>
      <c r="U532" s="77"/>
      <c r="V532" s="24"/>
      <c r="Y532" s="24"/>
      <c r="Z532" s="24"/>
      <c r="AA532" s="24"/>
      <c r="AB532" s="24"/>
      <c r="AC532" s="24"/>
    </row>
    <row r="533" spans="1:29" s="169" customFormat="1">
      <c r="A533" s="24"/>
      <c r="B533" s="24"/>
      <c r="C533" s="57"/>
      <c r="D533" s="57"/>
      <c r="E533" s="57"/>
      <c r="F533" s="57"/>
      <c r="G533" s="57"/>
      <c r="H533" s="57"/>
      <c r="I533" s="57"/>
      <c r="J533" s="57"/>
      <c r="K533" s="57"/>
      <c r="L533" s="57"/>
      <c r="M533" s="57"/>
      <c r="N533" s="57"/>
      <c r="O533" s="57"/>
      <c r="P533" s="57"/>
      <c r="Q533" s="57"/>
      <c r="R533" s="57"/>
      <c r="S533" s="57"/>
      <c r="T533" s="57"/>
      <c r="U533" s="77"/>
      <c r="V533" s="24"/>
      <c r="Y533" s="24"/>
      <c r="Z533" s="24"/>
      <c r="AA533" s="24"/>
      <c r="AB533" s="24"/>
      <c r="AC533" s="24"/>
    </row>
    <row r="534" spans="1:29" s="169" customFormat="1">
      <c r="A534" s="24"/>
      <c r="B534" s="24"/>
      <c r="C534" s="57"/>
      <c r="D534" s="57"/>
      <c r="E534" s="57"/>
      <c r="F534" s="57"/>
      <c r="G534" s="57"/>
      <c r="H534" s="57"/>
      <c r="I534" s="57"/>
      <c r="J534" s="57"/>
      <c r="K534" s="57"/>
      <c r="L534" s="57"/>
      <c r="M534" s="57"/>
      <c r="N534" s="57"/>
      <c r="O534" s="57"/>
      <c r="P534" s="57"/>
      <c r="Q534" s="57"/>
      <c r="R534" s="57"/>
      <c r="S534" s="57"/>
      <c r="T534" s="57"/>
      <c r="U534" s="77"/>
      <c r="V534" s="24"/>
      <c r="Y534" s="24"/>
      <c r="Z534" s="24"/>
      <c r="AA534" s="24"/>
      <c r="AB534" s="24"/>
      <c r="AC534" s="24"/>
    </row>
    <row r="535" spans="1:29" s="169" customFormat="1">
      <c r="A535" s="24"/>
      <c r="B535" s="24"/>
      <c r="C535" s="57"/>
      <c r="D535" s="57"/>
      <c r="E535" s="57"/>
      <c r="F535" s="57"/>
      <c r="G535" s="57"/>
      <c r="H535" s="57"/>
      <c r="I535" s="57"/>
      <c r="J535" s="57"/>
      <c r="K535" s="57"/>
      <c r="L535" s="57"/>
      <c r="M535" s="57"/>
      <c r="N535" s="57"/>
      <c r="O535" s="57"/>
      <c r="P535" s="57"/>
      <c r="Q535" s="57"/>
      <c r="R535" s="57"/>
      <c r="S535" s="57"/>
      <c r="T535" s="57"/>
      <c r="U535" s="77"/>
      <c r="V535" s="24"/>
      <c r="Y535" s="24"/>
      <c r="Z535" s="24"/>
      <c r="AA535" s="24"/>
      <c r="AB535" s="24"/>
      <c r="AC535" s="24"/>
    </row>
    <row r="536" spans="1:29" s="169" customFormat="1">
      <c r="A536" s="24"/>
      <c r="B536" s="24"/>
      <c r="C536" s="57"/>
      <c r="D536" s="57"/>
      <c r="E536" s="57"/>
      <c r="F536" s="57"/>
      <c r="G536" s="57"/>
      <c r="H536" s="57"/>
      <c r="I536" s="57"/>
      <c r="J536" s="57"/>
      <c r="K536" s="57"/>
      <c r="L536" s="57"/>
      <c r="M536" s="57"/>
      <c r="N536" s="57"/>
      <c r="O536" s="57"/>
      <c r="P536" s="57"/>
      <c r="Q536" s="57"/>
      <c r="R536" s="57"/>
      <c r="S536" s="57"/>
      <c r="T536" s="57"/>
      <c r="U536" s="77"/>
      <c r="V536" s="24"/>
      <c r="Y536" s="24"/>
      <c r="Z536" s="24"/>
      <c r="AA536" s="24"/>
      <c r="AB536" s="24"/>
      <c r="AC536" s="24"/>
    </row>
    <row r="537" spans="1:29" s="169" customFormat="1">
      <c r="A537" s="24"/>
      <c r="B537" s="24"/>
      <c r="C537" s="57"/>
      <c r="D537" s="57"/>
      <c r="E537" s="57"/>
      <c r="F537" s="57"/>
      <c r="G537" s="57"/>
      <c r="H537" s="57"/>
      <c r="I537" s="57"/>
      <c r="J537" s="57"/>
      <c r="K537" s="57"/>
      <c r="L537" s="57"/>
      <c r="M537" s="57"/>
      <c r="N537" s="57"/>
      <c r="O537" s="57"/>
      <c r="P537" s="57"/>
      <c r="Q537" s="57"/>
      <c r="R537" s="57"/>
      <c r="S537" s="57"/>
      <c r="T537" s="57"/>
      <c r="U537" s="77"/>
      <c r="V537" s="24"/>
      <c r="Y537" s="24"/>
      <c r="Z537" s="24"/>
      <c r="AA537" s="24"/>
      <c r="AB537" s="24"/>
      <c r="AC537" s="24"/>
    </row>
    <row r="538" spans="1:29" s="169" customFormat="1">
      <c r="A538" s="24"/>
      <c r="B538" s="24"/>
      <c r="C538" s="57"/>
      <c r="D538" s="57"/>
      <c r="E538" s="57"/>
      <c r="F538" s="57"/>
      <c r="G538" s="57"/>
      <c r="H538" s="57"/>
      <c r="I538" s="57"/>
      <c r="J538" s="57"/>
      <c r="K538" s="57"/>
      <c r="L538" s="57"/>
      <c r="M538" s="57"/>
      <c r="N538" s="57"/>
      <c r="O538" s="57"/>
      <c r="P538" s="57"/>
      <c r="Q538" s="57"/>
      <c r="R538" s="57"/>
      <c r="S538" s="57"/>
      <c r="T538" s="57"/>
      <c r="U538" s="77"/>
      <c r="V538" s="24"/>
      <c r="Y538" s="24"/>
      <c r="Z538" s="24"/>
      <c r="AA538" s="24"/>
      <c r="AB538" s="24"/>
      <c r="AC538" s="24"/>
    </row>
    <row r="539" spans="1:29" s="169" customFormat="1">
      <c r="A539" s="24"/>
      <c r="B539" s="24"/>
      <c r="C539" s="57"/>
      <c r="D539" s="57"/>
      <c r="E539" s="57"/>
      <c r="F539" s="57"/>
      <c r="G539" s="57"/>
      <c r="H539" s="57"/>
      <c r="I539" s="57"/>
      <c r="J539" s="57"/>
      <c r="K539" s="57"/>
      <c r="L539" s="57"/>
      <c r="M539" s="57"/>
      <c r="N539" s="57"/>
      <c r="O539" s="57"/>
      <c r="P539" s="57"/>
      <c r="Q539" s="57"/>
      <c r="R539" s="57"/>
      <c r="S539" s="57"/>
      <c r="T539" s="57"/>
      <c r="U539" s="77"/>
      <c r="V539" s="24"/>
      <c r="Y539" s="24"/>
      <c r="Z539" s="24"/>
      <c r="AA539" s="24"/>
      <c r="AB539" s="24"/>
      <c r="AC539" s="24"/>
    </row>
    <row r="540" spans="1:29" s="169" customFormat="1">
      <c r="A540" s="24"/>
      <c r="B540" s="24"/>
      <c r="C540" s="57"/>
      <c r="D540" s="57"/>
      <c r="E540" s="57"/>
      <c r="F540" s="57"/>
      <c r="G540" s="57"/>
      <c r="H540" s="57"/>
      <c r="I540" s="57"/>
      <c r="J540" s="57"/>
      <c r="K540" s="57"/>
      <c r="L540" s="57"/>
      <c r="M540" s="57"/>
      <c r="N540" s="57"/>
      <c r="O540" s="57"/>
      <c r="P540" s="57"/>
      <c r="Q540" s="57"/>
      <c r="R540" s="57"/>
      <c r="S540" s="57"/>
      <c r="T540" s="57"/>
      <c r="U540" s="77"/>
      <c r="V540" s="24"/>
      <c r="Y540" s="24"/>
      <c r="Z540" s="24"/>
      <c r="AA540" s="24"/>
      <c r="AB540" s="24"/>
      <c r="AC540" s="24"/>
    </row>
    <row r="541" spans="1:29" s="169" customFormat="1">
      <c r="A541" s="24"/>
      <c r="B541" s="24"/>
      <c r="C541" s="57"/>
      <c r="D541" s="57"/>
      <c r="E541" s="57"/>
      <c r="F541" s="57"/>
      <c r="G541" s="57"/>
      <c r="H541" s="57"/>
      <c r="I541" s="57"/>
      <c r="J541" s="57"/>
      <c r="K541" s="57"/>
      <c r="L541" s="57"/>
      <c r="M541" s="57"/>
      <c r="N541" s="57"/>
      <c r="O541" s="57"/>
      <c r="P541" s="57"/>
      <c r="Q541" s="57"/>
      <c r="R541" s="57"/>
      <c r="S541" s="57"/>
      <c r="T541" s="57"/>
      <c r="U541" s="77"/>
      <c r="V541" s="24"/>
      <c r="Y541" s="24"/>
      <c r="Z541" s="24"/>
      <c r="AA541" s="24"/>
      <c r="AB541" s="24"/>
      <c r="AC541" s="24"/>
    </row>
    <row r="542" spans="1:29" s="169" customFormat="1">
      <c r="A542" s="24"/>
      <c r="B542" s="24"/>
      <c r="C542" s="57"/>
      <c r="D542" s="57"/>
      <c r="E542" s="57"/>
      <c r="F542" s="57"/>
      <c r="G542" s="57"/>
      <c r="H542" s="57"/>
      <c r="I542" s="57"/>
      <c r="J542" s="57"/>
      <c r="K542" s="57"/>
      <c r="L542" s="57"/>
      <c r="M542" s="57"/>
      <c r="N542" s="57"/>
      <c r="O542" s="57"/>
      <c r="P542" s="57"/>
      <c r="Q542" s="57"/>
      <c r="R542" s="57"/>
      <c r="S542" s="57"/>
      <c r="T542" s="57"/>
      <c r="U542" s="77"/>
      <c r="V542" s="24"/>
      <c r="Y542" s="24"/>
      <c r="Z542" s="24"/>
      <c r="AA542" s="24"/>
      <c r="AB542" s="24"/>
      <c r="AC542" s="24"/>
    </row>
    <row r="543" spans="1:29" s="169" customFormat="1">
      <c r="A543" s="24"/>
      <c r="B543" s="24"/>
      <c r="C543" s="57"/>
      <c r="D543" s="57"/>
      <c r="E543" s="57"/>
      <c r="F543" s="57"/>
      <c r="G543" s="57"/>
      <c r="H543" s="57"/>
      <c r="I543" s="57"/>
      <c r="J543" s="57"/>
      <c r="K543" s="57"/>
      <c r="L543" s="57"/>
      <c r="M543" s="57"/>
      <c r="N543" s="57"/>
      <c r="O543" s="57"/>
      <c r="P543" s="57"/>
      <c r="Q543" s="57"/>
      <c r="R543" s="57"/>
      <c r="S543" s="57"/>
      <c r="T543" s="57"/>
      <c r="U543" s="77"/>
      <c r="V543" s="24"/>
      <c r="Y543" s="24"/>
      <c r="Z543" s="24"/>
      <c r="AA543" s="24"/>
      <c r="AB543" s="24"/>
      <c r="AC543" s="24"/>
    </row>
    <row r="544" spans="1:29" s="169" customFormat="1">
      <c r="A544" s="24"/>
      <c r="B544" s="24"/>
      <c r="C544" s="57"/>
      <c r="D544" s="57"/>
      <c r="E544" s="57"/>
      <c r="F544" s="57"/>
      <c r="G544" s="57"/>
      <c r="H544" s="57"/>
      <c r="I544" s="57"/>
      <c r="J544" s="57"/>
      <c r="K544" s="57"/>
      <c r="L544" s="57"/>
      <c r="M544" s="57"/>
      <c r="N544" s="57"/>
      <c r="O544" s="57"/>
      <c r="P544" s="57"/>
      <c r="Q544" s="57"/>
      <c r="R544" s="57"/>
      <c r="S544" s="57"/>
      <c r="T544" s="57"/>
      <c r="U544" s="77"/>
      <c r="V544" s="24"/>
      <c r="Y544" s="24"/>
      <c r="Z544" s="24"/>
      <c r="AA544" s="24"/>
      <c r="AB544" s="24"/>
      <c r="AC544" s="24"/>
    </row>
    <row r="545" spans="1:29" s="169" customFormat="1">
      <c r="A545" s="24"/>
      <c r="B545" s="24"/>
      <c r="C545" s="57"/>
      <c r="D545" s="57"/>
      <c r="E545" s="57"/>
      <c r="F545" s="57"/>
      <c r="G545" s="57"/>
      <c r="H545" s="57"/>
      <c r="I545" s="57"/>
      <c r="J545" s="57"/>
      <c r="K545" s="57"/>
      <c r="L545" s="57"/>
      <c r="M545" s="57"/>
      <c r="N545" s="57"/>
      <c r="O545" s="57"/>
      <c r="P545" s="57"/>
      <c r="Q545" s="57"/>
      <c r="R545" s="57"/>
      <c r="S545" s="57"/>
      <c r="T545" s="57"/>
      <c r="U545" s="77"/>
      <c r="V545" s="24"/>
      <c r="Y545" s="24"/>
      <c r="Z545" s="24"/>
      <c r="AA545" s="24"/>
      <c r="AB545" s="24"/>
      <c r="AC545" s="24"/>
    </row>
    <row r="546" spans="1:29" s="169" customFormat="1">
      <c r="A546" s="24"/>
      <c r="B546" s="24"/>
      <c r="C546" s="57"/>
      <c r="D546" s="57"/>
      <c r="E546" s="57"/>
      <c r="F546" s="57"/>
      <c r="G546" s="57"/>
      <c r="H546" s="57"/>
      <c r="I546" s="57"/>
      <c r="J546" s="57"/>
      <c r="K546" s="57"/>
      <c r="L546" s="57"/>
      <c r="M546" s="57"/>
      <c r="N546" s="57"/>
      <c r="O546" s="57"/>
      <c r="P546" s="57"/>
      <c r="Q546" s="57"/>
      <c r="R546" s="57"/>
      <c r="S546" s="57"/>
      <c r="T546" s="57"/>
      <c r="U546" s="77"/>
      <c r="V546" s="24"/>
      <c r="Y546" s="24"/>
      <c r="Z546" s="24"/>
      <c r="AA546" s="24"/>
      <c r="AB546" s="24"/>
      <c r="AC546" s="24"/>
    </row>
    <row r="547" spans="1:29" s="169" customFormat="1">
      <c r="A547" s="24"/>
      <c r="B547" s="24"/>
      <c r="C547" s="57"/>
      <c r="D547" s="57"/>
      <c r="E547" s="57"/>
      <c r="F547" s="57"/>
      <c r="G547" s="57"/>
      <c r="H547" s="57"/>
      <c r="I547" s="57"/>
      <c r="J547" s="57"/>
      <c r="K547" s="57"/>
      <c r="L547" s="57"/>
      <c r="M547" s="57"/>
      <c r="N547" s="57"/>
      <c r="O547" s="57"/>
      <c r="P547" s="57"/>
      <c r="Q547" s="57"/>
      <c r="R547" s="57"/>
      <c r="S547" s="57"/>
      <c r="T547" s="57"/>
      <c r="U547" s="77"/>
      <c r="V547" s="24"/>
      <c r="Y547" s="24"/>
      <c r="Z547" s="24"/>
      <c r="AA547" s="24"/>
      <c r="AB547" s="24"/>
      <c r="AC547" s="24"/>
    </row>
    <row r="548" spans="1:29" s="169" customFormat="1">
      <c r="A548" s="24"/>
      <c r="B548" s="24"/>
      <c r="C548" s="57"/>
      <c r="D548" s="57"/>
      <c r="E548" s="57"/>
      <c r="F548" s="57"/>
      <c r="G548" s="57"/>
      <c r="H548" s="57"/>
      <c r="I548" s="57"/>
      <c r="J548" s="57"/>
      <c r="K548" s="57"/>
      <c r="L548" s="57"/>
      <c r="M548" s="57"/>
      <c r="N548" s="57"/>
      <c r="O548" s="57"/>
      <c r="P548" s="57"/>
      <c r="Q548" s="57"/>
      <c r="R548" s="57"/>
      <c r="S548" s="57"/>
      <c r="T548" s="57"/>
      <c r="U548" s="77"/>
      <c r="V548" s="24"/>
      <c r="Y548" s="24"/>
      <c r="Z548" s="24"/>
      <c r="AA548" s="24"/>
      <c r="AB548" s="24"/>
      <c r="AC548" s="24"/>
    </row>
    <row r="549" spans="1:29" s="169" customFormat="1">
      <c r="A549" s="24"/>
      <c r="B549" s="24"/>
      <c r="C549" s="57"/>
      <c r="D549" s="57"/>
      <c r="E549" s="57"/>
      <c r="F549" s="57"/>
      <c r="G549" s="57"/>
      <c r="H549" s="57"/>
      <c r="I549" s="57"/>
      <c r="J549" s="57"/>
      <c r="K549" s="57"/>
      <c r="L549" s="57"/>
      <c r="M549" s="57"/>
      <c r="N549" s="57"/>
      <c r="O549" s="57"/>
      <c r="P549" s="57"/>
      <c r="Q549" s="57"/>
      <c r="R549" s="57"/>
      <c r="S549" s="57"/>
      <c r="T549" s="57"/>
      <c r="U549" s="77"/>
      <c r="V549" s="24"/>
      <c r="Y549" s="24"/>
      <c r="Z549" s="24"/>
      <c r="AA549" s="24"/>
      <c r="AB549" s="24"/>
      <c r="AC549" s="24"/>
    </row>
    <row r="550" spans="1:29" s="169" customFormat="1">
      <c r="A550" s="24"/>
      <c r="B550" s="24"/>
      <c r="C550" s="57"/>
      <c r="D550" s="57"/>
      <c r="E550" s="57"/>
      <c r="F550" s="57"/>
      <c r="G550" s="57"/>
      <c r="H550" s="57"/>
      <c r="I550" s="57"/>
      <c r="J550" s="57"/>
      <c r="K550" s="57"/>
      <c r="L550" s="57"/>
      <c r="M550" s="57"/>
      <c r="N550" s="57"/>
      <c r="O550" s="57"/>
      <c r="P550" s="57"/>
      <c r="Q550" s="57"/>
      <c r="R550" s="57"/>
      <c r="S550" s="57"/>
      <c r="T550" s="57"/>
      <c r="U550" s="77"/>
      <c r="V550" s="24"/>
      <c r="Y550" s="24"/>
      <c r="Z550" s="24"/>
      <c r="AA550" s="24"/>
      <c r="AB550" s="24"/>
      <c r="AC550" s="24"/>
    </row>
    <row r="551" spans="1:29" s="169" customFormat="1">
      <c r="A551" s="24"/>
      <c r="B551" s="24"/>
      <c r="C551" s="57"/>
      <c r="D551" s="57"/>
      <c r="E551" s="57"/>
      <c r="F551" s="57"/>
      <c r="G551" s="57"/>
      <c r="H551" s="57"/>
      <c r="I551" s="57"/>
      <c r="J551" s="57"/>
      <c r="K551" s="57"/>
      <c r="L551" s="57"/>
      <c r="M551" s="57"/>
      <c r="N551" s="57"/>
      <c r="O551" s="57"/>
      <c r="P551" s="57"/>
      <c r="Q551" s="57"/>
      <c r="R551" s="57"/>
      <c r="S551" s="57"/>
      <c r="T551" s="57"/>
      <c r="U551" s="77"/>
      <c r="V551" s="24"/>
      <c r="Y551" s="24"/>
      <c r="Z551" s="24"/>
      <c r="AA551" s="24"/>
      <c r="AB551" s="24"/>
      <c r="AC551" s="24"/>
    </row>
    <row r="552" spans="1:29" s="169" customFormat="1">
      <c r="A552" s="24"/>
      <c r="B552" s="24"/>
      <c r="C552" s="57"/>
      <c r="D552" s="57"/>
      <c r="E552" s="57"/>
      <c r="F552" s="57"/>
      <c r="G552" s="57"/>
      <c r="H552" s="57"/>
      <c r="I552" s="57"/>
      <c r="J552" s="57"/>
      <c r="K552" s="57"/>
      <c r="L552" s="57"/>
      <c r="M552" s="57"/>
      <c r="N552" s="57"/>
      <c r="O552" s="57"/>
      <c r="P552" s="57"/>
      <c r="Q552" s="57"/>
      <c r="R552" s="57"/>
      <c r="S552" s="57"/>
      <c r="T552" s="57"/>
      <c r="U552" s="77"/>
      <c r="V552" s="24"/>
      <c r="Y552" s="24"/>
      <c r="Z552" s="24"/>
      <c r="AA552" s="24"/>
      <c r="AB552" s="24"/>
      <c r="AC552" s="24"/>
    </row>
    <row r="553" spans="1:29" s="169" customFormat="1">
      <c r="A553" s="24"/>
      <c r="B553" s="24"/>
      <c r="C553" s="57"/>
      <c r="D553" s="57"/>
      <c r="E553" s="57"/>
      <c r="F553" s="57"/>
      <c r="G553" s="57"/>
      <c r="H553" s="57"/>
      <c r="I553" s="57"/>
      <c r="J553" s="57"/>
      <c r="K553" s="57"/>
      <c r="L553" s="57"/>
      <c r="M553" s="57"/>
      <c r="N553" s="57"/>
      <c r="O553" s="57"/>
      <c r="P553" s="57"/>
      <c r="Q553" s="57"/>
      <c r="R553" s="57"/>
      <c r="S553" s="57"/>
      <c r="T553" s="57"/>
      <c r="U553" s="77"/>
      <c r="V553" s="24"/>
      <c r="Y553" s="24"/>
      <c r="Z553" s="24"/>
      <c r="AA553" s="24"/>
      <c r="AB553" s="24"/>
      <c r="AC553" s="24"/>
    </row>
    <row r="554" spans="1:29" s="169" customFormat="1">
      <c r="A554" s="24"/>
      <c r="B554" s="24"/>
      <c r="C554" s="57"/>
      <c r="D554" s="57"/>
      <c r="E554" s="57"/>
      <c r="F554" s="57"/>
      <c r="G554" s="57"/>
      <c r="H554" s="57"/>
      <c r="I554" s="57"/>
      <c r="J554" s="57"/>
      <c r="K554" s="57"/>
      <c r="L554" s="57"/>
      <c r="M554" s="57"/>
      <c r="N554" s="57"/>
      <c r="O554" s="57"/>
      <c r="P554" s="57"/>
      <c r="Q554" s="57"/>
      <c r="R554" s="57"/>
      <c r="S554" s="57"/>
      <c r="T554" s="57"/>
      <c r="U554" s="77"/>
      <c r="V554" s="24"/>
      <c r="Y554" s="24"/>
      <c r="Z554" s="24"/>
      <c r="AA554" s="24"/>
      <c r="AB554" s="24"/>
      <c r="AC554" s="24"/>
    </row>
    <row r="555" spans="1:29" s="169" customFormat="1">
      <c r="A555" s="24"/>
      <c r="B555" s="24"/>
      <c r="C555" s="57"/>
      <c r="D555" s="57"/>
      <c r="E555" s="57"/>
      <c r="F555" s="57"/>
      <c r="G555" s="57"/>
      <c r="H555" s="57"/>
      <c r="I555" s="57"/>
      <c r="J555" s="57"/>
      <c r="K555" s="57"/>
      <c r="L555" s="57"/>
      <c r="M555" s="57"/>
      <c r="N555" s="57"/>
      <c r="O555" s="57"/>
      <c r="P555" s="57"/>
      <c r="Q555" s="57"/>
      <c r="R555" s="57"/>
      <c r="S555" s="57"/>
      <c r="T555" s="57"/>
      <c r="U555" s="77"/>
      <c r="V555" s="24"/>
      <c r="Y555" s="24"/>
      <c r="Z555" s="24"/>
      <c r="AA555" s="24"/>
      <c r="AB555" s="24"/>
      <c r="AC555" s="24"/>
    </row>
    <row r="556" spans="1:29" s="169" customFormat="1">
      <c r="A556" s="24"/>
      <c r="B556" s="24"/>
      <c r="C556" s="57"/>
      <c r="D556" s="57"/>
      <c r="E556" s="57"/>
      <c r="F556" s="57"/>
      <c r="G556" s="57"/>
      <c r="H556" s="57"/>
      <c r="I556" s="57"/>
      <c r="J556" s="57"/>
      <c r="K556" s="57"/>
      <c r="L556" s="57"/>
      <c r="M556" s="57"/>
      <c r="N556" s="57"/>
      <c r="O556" s="57"/>
      <c r="P556" s="57"/>
      <c r="Q556" s="57"/>
      <c r="R556" s="57"/>
      <c r="S556" s="57"/>
      <c r="T556" s="57"/>
      <c r="U556" s="77"/>
      <c r="V556" s="24"/>
      <c r="Y556" s="24"/>
      <c r="Z556" s="24"/>
      <c r="AA556" s="24"/>
      <c r="AB556" s="24"/>
      <c r="AC556" s="24"/>
    </row>
    <row r="557" spans="1:29" s="169" customFormat="1">
      <c r="A557" s="24"/>
      <c r="B557" s="24"/>
      <c r="C557" s="57"/>
      <c r="D557" s="57"/>
      <c r="E557" s="57"/>
      <c r="F557" s="57"/>
      <c r="G557" s="57"/>
      <c r="H557" s="57"/>
      <c r="I557" s="57"/>
      <c r="J557" s="57"/>
      <c r="K557" s="57"/>
      <c r="L557" s="57"/>
      <c r="M557" s="57"/>
      <c r="N557" s="57"/>
      <c r="O557" s="57"/>
      <c r="P557" s="57"/>
      <c r="Q557" s="57"/>
      <c r="R557" s="57"/>
      <c r="S557" s="57"/>
      <c r="T557" s="57"/>
      <c r="U557" s="77"/>
      <c r="V557" s="24"/>
      <c r="Y557" s="24"/>
      <c r="Z557" s="24"/>
      <c r="AA557" s="24"/>
      <c r="AB557" s="24"/>
      <c r="AC557" s="24"/>
    </row>
    <row r="558" spans="1:29" s="169" customFormat="1">
      <c r="A558" s="24"/>
      <c r="B558" s="24"/>
      <c r="C558" s="57"/>
      <c r="D558" s="57"/>
      <c r="E558" s="57"/>
      <c r="F558" s="57"/>
      <c r="G558" s="57"/>
      <c r="H558" s="57"/>
      <c r="I558" s="57"/>
      <c r="J558" s="57"/>
      <c r="K558" s="57"/>
      <c r="L558" s="57"/>
      <c r="M558" s="57"/>
      <c r="N558" s="57"/>
      <c r="O558" s="57"/>
      <c r="P558" s="57"/>
      <c r="Q558" s="57"/>
      <c r="R558" s="57"/>
      <c r="S558" s="57"/>
      <c r="T558" s="57"/>
      <c r="U558" s="77"/>
      <c r="V558" s="24"/>
      <c r="Y558" s="24"/>
      <c r="Z558" s="24"/>
      <c r="AA558" s="24"/>
      <c r="AB558" s="24"/>
      <c r="AC558" s="24"/>
    </row>
    <row r="559" spans="1:29" s="169" customFormat="1">
      <c r="A559" s="24"/>
      <c r="B559" s="24"/>
      <c r="C559" s="57"/>
      <c r="D559" s="57"/>
      <c r="E559" s="57"/>
      <c r="F559" s="57"/>
      <c r="G559" s="57"/>
      <c r="H559" s="57"/>
      <c r="I559" s="57"/>
      <c r="J559" s="57"/>
      <c r="K559" s="57"/>
      <c r="L559" s="57"/>
      <c r="M559" s="57"/>
      <c r="N559" s="57"/>
      <c r="O559" s="57"/>
      <c r="P559" s="57"/>
      <c r="Q559" s="57"/>
      <c r="R559" s="57"/>
      <c r="S559" s="57"/>
      <c r="T559" s="57"/>
      <c r="U559" s="77"/>
      <c r="V559" s="24"/>
      <c r="Y559" s="24"/>
      <c r="Z559" s="24"/>
      <c r="AA559" s="24"/>
      <c r="AB559" s="24"/>
      <c r="AC559" s="24"/>
    </row>
    <row r="560" spans="1:29" s="169" customFormat="1">
      <c r="A560" s="24"/>
      <c r="B560" s="24"/>
      <c r="C560" s="57"/>
      <c r="D560" s="57"/>
      <c r="E560" s="57"/>
      <c r="F560" s="57"/>
      <c r="G560" s="57"/>
      <c r="H560" s="57"/>
      <c r="I560" s="57"/>
      <c r="J560" s="57"/>
      <c r="K560" s="57"/>
      <c r="L560" s="57"/>
      <c r="M560" s="57"/>
      <c r="N560" s="57"/>
      <c r="O560" s="57"/>
      <c r="P560" s="57"/>
      <c r="Q560" s="57"/>
      <c r="R560" s="57"/>
      <c r="S560" s="57"/>
      <c r="T560" s="57"/>
      <c r="U560" s="77"/>
      <c r="V560" s="24"/>
      <c r="Y560" s="24"/>
      <c r="Z560" s="24"/>
      <c r="AA560" s="24"/>
      <c r="AB560" s="24"/>
      <c r="AC560" s="24"/>
    </row>
    <row r="561" spans="1:29" s="169" customFormat="1">
      <c r="A561" s="24"/>
      <c r="B561" s="24"/>
      <c r="C561" s="57"/>
      <c r="D561" s="57"/>
      <c r="E561" s="57"/>
      <c r="F561" s="57"/>
      <c r="G561" s="57"/>
      <c r="H561" s="57"/>
      <c r="I561" s="57"/>
      <c r="J561" s="57"/>
      <c r="K561" s="57"/>
      <c r="L561" s="57"/>
      <c r="M561" s="57"/>
      <c r="N561" s="57"/>
      <c r="O561" s="57"/>
      <c r="P561" s="57"/>
      <c r="Q561" s="57"/>
      <c r="R561" s="57"/>
      <c r="S561" s="57"/>
      <c r="T561" s="57"/>
      <c r="U561" s="77"/>
      <c r="V561" s="24"/>
      <c r="Y561" s="24"/>
      <c r="Z561" s="24"/>
      <c r="AA561" s="24"/>
      <c r="AB561" s="24"/>
      <c r="AC561" s="24"/>
    </row>
    <row r="562" spans="1:29" s="169" customFormat="1">
      <c r="A562" s="24"/>
      <c r="B562" s="24"/>
      <c r="C562" s="57"/>
      <c r="D562" s="57"/>
      <c r="E562" s="57"/>
      <c r="F562" s="57"/>
      <c r="G562" s="57"/>
      <c r="H562" s="57"/>
      <c r="I562" s="57"/>
      <c r="J562" s="57"/>
      <c r="K562" s="57"/>
      <c r="L562" s="57"/>
      <c r="M562" s="57"/>
      <c r="N562" s="57"/>
      <c r="O562" s="57"/>
      <c r="P562" s="57"/>
      <c r="Q562" s="57"/>
      <c r="R562" s="57"/>
      <c r="S562" s="57"/>
      <c r="T562" s="57"/>
      <c r="U562" s="77"/>
      <c r="V562" s="24"/>
      <c r="Y562" s="24"/>
      <c r="Z562" s="24"/>
      <c r="AA562" s="24"/>
      <c r="AB562" s="24"/>
      <c r="AC562" s="24"/>
    </row>
    <row r="563" spans="1:29" s="169" customFormat="1">
      <c r="A563" s="24"/>
      <c r="B563" s="24"/>
      <c r="C563" s="57"/>
      <c r="D563" s="57"/>
      <c r="E563" s="57"/>
      <c r="F563" s="57"/>
      <c r="G563" s="57"/>
      <c r="H563" s="57"/>
      <c r="I563" s="57"/>
      <c r="J563" s="57"/>
      <c r="K563" s="57"/>
      <c r="L563" s="57"/>
      <c r="M563" s="57"/>
      <c r="N563" s="57"/>
      <c r="O563" s="57"/>
      <c r="P563" s="57"/>
      <c r="Q563" s="57"/>
      <c r="R563" s="57"/>
      <c r="S563" s="57"/>
      <c r="T563" s="57"/>
      <c r="U563" s="77"/>
      <c r="V563" s="24"/>
      <c r="Y563" s="24"/>
      <c r="Z563" s="24"/>
      <c r="AA563" s="24"/>
      <c r="AB563" s="24"/>
      <c r="AC563" s="24"/>
    </row>
    <row r="564" spans="1:29" s="169" customFormat="1">
      <c r="A564" s="24"/>
      <c r="B564" s="24"/>
      <c r="C564" s="57"/>
      <c r="D564" s="57"/>
      <c r="E564" s="57"/>
      <c r="F564" s="57"/>
      <c r="G564" s="57"/>
      <c r="H564" s="57"/>
      <c r="I564" s="57"/>
      <c r="J564" s="57"/>
      <c r="K564" s="57"/>
      <c r="L564" s="57"/>
      <c r="M564" s="57"/>
      <c r="N564" s="57"/>
      <c r="O564" s="57"/>
      <c r="P564" s="57"/>
      <c r="Q564" s="57"/>
      <c r="R564" s="57"/>
      <c r="S564" s="57"/>
      <c r="T564" s="57"/>
      <c r="U564" s="77"/>
      <c r="V564" s="24"/>
      <c r="Y564" s="24"/>
      <c r="Z564" s="24"/>
      <c r="AA564" s="24"/>
      <c r="AB564" s="24"/>
      <c r="AC564" s="24"/>
    </row>
    <row r="565" spans="1:29" s="169" customFormat="1">
      <c r="A565" s="24"/>
      <c r="B565" s="24"/>
      <c r="C565" s="57"/>
      <c r="D565" s="57"/>
      <c r="E565" s="57"/>
      <c r="F565" s="57"/>
      <c r="G565" s="57"/>
      <c r="H565" s="57"/>
      <c r="I565" s="57"/>
      <c r="J565" s="57"/>
      <c r="K565" s="57"/>
      <c r="L565" s="57"/>
      <c r="M565" s="57"/>
      <c r="N565" s="57"/>
      <c r="O565" s="57"/>
      <c r="P565" s="57"/>
      <c r="Q565" s="57"/>
      <c r="R565" s="57"/>
      <c r="S565" s="57"/>
      <c r="T565" s="57"/>
      <c r="U565" s="77"/>
      <c r="V565" s="24"/>
      <c r="Y565" s="24"/>
      <c r="Z565" s="24"/>
      <c r="AA565" s="24"/>
      <c r="AB565" s="24"/>
      <c r="AC565" s="24"/>
    </row>
    <row r="566" spans="1:29" s="169" customFormat="1">
      <c r="A566" s="24"/>
      <c r="B566" s="24"/>
      <c r="C566" s="57"/>
      <c r="D566" s="57"/>
      <c r="E566" s="57"/>
      <c r="F566" s="57"/>
      <c r="G566" s="57"/>
      <c r="H566" s="57"/>
      <c r="I566" s="57"/>
      <c r="J566" s="57"/>
      <c r="K566" s="57"/>
      <c r="L566" s="57"/>
      <c r="M566" s="57"/>
      <c r="N566" s="57"/>
      <c r="O566" s="57"/>
      <c r="P566" s="57"/>
      <c r="Q566" s="57"/>
      <c r="R566" s="57"/>
      <c r="S566" s="57"/>
      <c r="T566" s="57"/>
      <c r="U566" s="77"/>
      <c r="V566" s="24"/>
      <c r="Y566" s="24"/>
      <c r="Z566" s="24"/>
      <c r="AA566" s="24"/>
      <c r="AB566" s="24"/>
      <c r="AC566" s="24"/>
    </row>
    <row r="567" spans="1:29" s="169" customFormat="1">
      <c r="A567" s="24"/>
      <c r="B567" s="24"/>
      <c r="C567" s="57"/>
      <c r="D567" s="57"/>
      <c r="E567" s="57"/>
      <c r="F567" s="57"/>
      <c r="G567" s="57"/>
      <c r="H567" s="57"/>
      <c r="I567" s="57"/>
      <c r="J567" s="57"/>
      <c r="K567" s="57"/>
      <c r="L567" s="57"/>
      <c r="M567" s="57"/>
      <c r="N567" s="57"/>
      <c r="O567" s="57"/>
      <c r="P567" s="57"/>
      <c r="Q567" s="57"/>
      <c r="R567" s="57"/>
      <c r="S567" s="57"/>
      <c r="T567" s="57"/>
      <c r="U567" s="77"/>
      <c r="V567" s="24"/>
      <c r="Y567" s="24"/>
      <c r="Z567" s="24"/>
      <c r="AA567" s="24"/>
      <c r="AB567" s="24"/>
      <c r="AC567" s="24"/>
    </row>
    <row r="568" spans="1:29" s="169" customFormat="1">
      <c r="A568" s="24"/>
      <c r="B568" s="24"/>
      <c r="C568" s="57"/>
      <c r="D568" s="57"/>
      <c r="E568" s="57"/>
      <c r="F568" s="57"/>
      <c r="G568" s="57"/>
      <c r="H568" s="57"/>
      <c r="I568" s="57"/>
      <c r="J568" s="57"/>
      <c r="K568" s="57"/>
      <c r="L568" s="57"/>
      <c r="M568" s="57"/>
      <c r="N568" s="57"/>
      <c r="O568" s="57"/>
      <c r="P568" s="57"/>
      <c r="Q568" s="57"/>
      <c r="R568" s="57"/>
      <c r="S568" s="57"/>
      <c r="T568" s="57"/>
      <c r="U568" s="77"/>
      <c r="V568" s="24"/>
      <c r="Y568" s="24"/>
      <c r="Z568" s="24"/>
      <c r="AA568" s="24"/>
      <c r="AB568" s="24"/>
      <c r="AC568" s="24"/>
    </row>
    <row r="569" spans="1:29" s="169" customFormat="1">
      <c r="A569" s="24"/>
      <c r="B569" s="24"/>
      <c r="C569" s="57"/>
      <c r="D569" s="57"/>
      <c r="E569" s="57"/>
      <c r="F569" s="57"/>
      <c r="G569" s="57"/>
      <c r="H569" s="57"/>
      <c r="I569" s="57"/>
      <c r="J569" s="57"/>
      <c r="K569" s="57"/>
      <c r="L569" s="57"/>
      <c r="M569" s="57"/>
      <c r="N569" s="57"/>
      <c r="O569" s="57"/>
      <c r="P569" s="57"/>
      <c r="Q569" s="57"/>
      <c r="R569" s="57"/>
      <c r="S569" s="57"/>
      <c r="T569" s="57"/>
      <c r="U569" s="77"/>
      <c r="V569" s="24"/>
      <c r="Y569" s="24"/>
      <c r="Z569" s="24"/>
      <c r="AA569" s="24"/>
      <c r="AB569" s="24"/>
      <c r="AC569" s="24"/>
    </row>
    <row r="570" spans="1:29" s="169" customFormat="1">
      <c r="A570" s="24"/>
      <c r="B570" s="24"/>
      <c r="C570" s="57"/>
      <c r="D570" s="57"/>
      <c r="E570" s="57"/>
      <c r="F570" s="57"/>
      <c r="G570" s="57"/>
      <c r="H570" s="57"/>
      <c r="I570" s="57"/>
      <c r="J570" s="57"/>
      <c r="K570" s="57"/>
      <c r="L570" s="57"/>
      <c r="M570" s="57"/>
      <c r="N570" s="57"/>
      <c r="O570" s="57"/>
      <c r="P570" s="57"/>
      <c r="Q570" s="57"/>
      <c r="R570" s="57"/>
      <c r="S570" s="57"/>
      <c r="T570" s="57"/>
      <c r="U570" s="77"/>
      <c r="V570" s="24"/>
      <c r="Y570" s="24"/>
      <c r="Z570" s="24"/>
      <c r="AA570" s="24"/>
      <c r="AB570" s="24"/>
      <c r="AC570" s="24"/>
    </row>
    <row r="571" spans="1:29" s="169" customFormat="1">
      <c r="A571" s="24"/>
      <c r="B571" s="24"/>
      <c r="C571" s="57"/>
      <c r="D571" s="57"/>
      <c r="E571" s="57"/>
      <c r="F571" s="57"/>
      <c r="G571" s="57"/>
      <c r="H571" s="57"/>
      <c r="I571" s="57"/>
      <c r="J571" s="57"/>
      <c r="K571" s="57"/>
      <c r="L571" s="57"/>
      <c r="M571" s="57"/>
      <c r="N571" s="57"/>
      <c r="O571" s="57"/>
      <c r="P571" s="57"/>
      <c r="Q571" s="57"/>
      <c r="R571" s="57"/>
      <c r="S571" s="57"/>
      <c r="T571" s="57"/>
      <c r="U571" s="77"/>
      <c r="V571" s="24"/>
      <c r="Y571" s="24"/>
      <c r="Z571" s="24"/>
      <c r="AA571" s="24"/>
      <c r="AB571" s="24"/>
      <c r="AC571" s="24"/>
    </row>
    <row r="572" spans="1:29" s="169" customFormat="1">
      <c r="A572" s="24"/>
      <c r="B572" s="24"/>
      <c r="C572" s="57"/>
      <c r="D572" s="57"/>
      <c r="E572" s="57"/>
      <c r="F572" s="57"/>
      <c r="G572" s="57"/>
      <c r="H572" s="57"/>
      <c r="I572" s="57"/>
      <c r="J572" s="57"/>
      <c r="K572" s="57"/>
      <c r="L572" s="57"/>
      <c r="M572" s="57"/>
      <c r="N572" s="57"/>
      <c r="O572" s="57"/>
      <c r="P572" s="57"/>
      <c r="Q572" s="57"/>
      <c r="R572" s="57"/>
      <c r="S572" s="57"/>
      <c r="T572" s="57"/>
      <c r="U572" s="77"/>
      <c r="V572" s="24"/>
      <c r="Y572" s="24"/>
      <c r="Z572" s="24"/>
      <c r="AA572" s="24"/>
      <c r="AB572" s="24"/>
      <c r="AC572" s="24"/>
    </row>
    <row r="573" spans="1:29" s="169" customFormat="1">
      <c r="A573" s="24"/>
      <c r="B573" s="24"/>
      <c r="C573" s="57"/>
      <c r="D573" s="57"/>
      <c r="E573" s="57"/>
      <c r="F573" s="57"/>
      <c r="G573" s="57"/>
      <c r="H573" s="57"/>
      <c r="I573" s="57"/>
      <c r="J573" s="57"/>
      <c r="K573" s="57"/>
      <c r="L573" s="57"/>
      <c r="M573" s="57"/>
      <c r="N573" s="57"/>
      <c r="O573" s="57"/>
      <c r="P573" s="57"/>
      <c r="Q573" s="57"/>
      <c r="R573" s="57"/>
      <c r="S573" s="57"/>
      <c r="T573" s="57"/>
      <c r="U573" s="77"/>
      <c r="V573" s="24"/>
      <c r="Y573" s="24"/>
      <c r="Z573" s="24"/>
      <c r="AA573" s="24"/>
      <c r="AB573" s="24"/>
      <c r="AC573" s="24"/>
    </row>
    <row r="574" spans="1:29" s="169" customFormat="1">
      <c r="A574" s="24"/>
      <c r="B574" s="24"/>
      <c r="C574" s="57"/>
      <c r="D574" s="57"/>
      <c r="E574" s="57"/>
      <c r="F574" s="57"/>
      <c r="G574" s="57"/>
      <c r="H574" s="57"/>
      <c r="I574" s="57"/>
      <c r="J574" s="57"/>
      <c r="K574" s="57"/>
      <c r="L574" s="57"/>
      <c r="M574" s="57"/>
      <c r="N574" s="57"/>
      <c r="O574" s="57"/>
      <c r="P574" s="57"/>
      <c r="Q574" s="57"/>
      <c r="R574" s="57"/>
      <c r="S574" s="57"/>
      <c r="T574" s="57"/>
      <c r="U574" s="77"/>
      <c r="V574" s="24"/>
      <c r="Y574" s="24"/>
      <c r="Z574" s="24"/>
      <c r="AA574" s="24"/>
      <c r="AB574" s="24"/>
      <c r="AC574" s="24"/>
    </row>
    <row r="575" spans="1:29" s="169" customFormat="1">
      <c r="A575" s="24"/>
      <c r="B575" s="24"/>
      <c r="C575" s="57"/>
      <c r="D575" s="57"/>
      <c r="E575" s="57"/>
      <c r="F575" s="57"/>
      <c r="G575" s="57"/>
      <c r="H575" s="57"/>
      <c r="I575" s="57"/>
      <c r="J575" s="57"/>
      <c r="K575" s="57"/>
      <c r="L575" s="57"/>
      <c r="M575" s="57"/>
      <c r="N575" s="57"/>
      <c r="O575" s="57"/>
      <c r="P575" s="57"/>
      <c r="Q575" s="57"/>
      <c r="R575" s="57"/>
      <c r="S575" s="57"/>
      <c r="T575" s="57"/>
      <c r="U575" s="77"/>
      <c r="V575" s="24"/>
      <c r="Y575" s="24"/>
      <c r="Z575" s="24"/>
      <c r="AA575" s="24"/>
      <c r="AB575" s="24"/>
      <c r="AC575" s="24"/>
    </row>
    <row r="576" spans="1:29" s="169" customFormat="1">
      <c r="A576" s="24"/>
      <c r="B576" s="24"/>
      <c r="C576" s="57"/>
      <c r="D576" s="57"/>
      <c r="E576" s="57"/>
      <c r="F576" s="57"/>
      <c r="G576" s="57"/>
      <c r="H576" s="57"/>
      <c r="I576" s="57"/>
      <c r="J576" s="57"/>
      <c r="K576" s="57"/>
      <c r="L576" s="57"/>
      <c r="M576" s="57"/>
      <c r="N576" s="57"/>
      <c r="O576" s="57"/>
      <c r="P576" s="57"/>
      <c r="Q576" s="57"/>
      <c r="R576" s="57"/>
      <c r="S576" s="57"/>
      <c r="T576" s="57"/>
      <c r="U576" s="77"/>
      <c r="V576" s="24"/>
      <c r="Y576" s="24"/>
      <c r="Z576" s="24"/>
      <c r="AA576" s="24"/>
      <c r="AB576" s="24"/>
      <c r="AC576" s="24"/>
    </row>
    <row r="577" spans="1:29" s="169" customFormat="1">
      <c r="A577" s="24"/>
      <c r="B577" s="24"/>
      <c r="C577" s="57"/>
      <c r="D577" s="57"/>
      <c r="E577" s="57"/>
      <c r="F577" s="57"/>
      <c r="G577" s="57"/>
      <c r="H577" s="57"/>
      <c r="I577" s="57"/>
      <c r="J577" s="57"/>
      <c r="K577" s="57"/>
      <c r="L577" s="57"/>
      <c r="M577" s="57"/>
      <c r="N577" s="57"/>
      <c r="O577" s="57"/>
      <c r="P577" s="57"/>
      <c r="Q577" s="57"/>
      <c r="R577" s="57"/>
      <c r="S577" s="57"/>
      <c r="T577" s="57"/>
      <c r="U577" s="77"/>
      <c r="V577" s="24"/>
      <c r="Y577" s="24"/>
      <c r="Z577" s="24"/>
      <c r="AA577" s="24"/>
      <c r="AB577" s="24"/>
      <c r="AC577" s="24"/>
    </row>
    <row r="578" spans="1:29" s="169" customFormat="1">
      <c r="A578" s="24"/>
      <c r="B578" s="24"/>
      <c r="C578" s="57"/>
      <c r="D578" s="57"/>
      <c r="E578" s="57"/>
      <c r="F578" s="57"/>
      <c r="G578" s="57"/>
      <c r="H578" s="57"/>
      <c r="I578" s="57"/>
      <c r="J578" s="57"/>
      <c r="K578" s="57"/>
      <c r="L578" s="57"/>
      <c r="M578" s="57"/>
      <c r="N578" s="57"/>
      <c r="O578" s="57"/>
      <c r="P578" s="57"/>
      <c r="Q578" s="57"/>
      <c r="R578" s="57"/>
      <c r="S578" s="57"/>
      <c r="T578" s="57"/>
      <c r="U578" s="77"/>
      <c r="V578" s="24"/>
      <c r="Y578" s="24"/>
      <c r="Z578" s="24"/>
      <c r="AA578" s="24"/>
      <c r="AB578" s="24"/>
      <c r="AC578" s="24"/>
    </row>
    <row r="579" spans="1:29" s="169" customFormat="1">
      <c r="A579" s="24"/>
      <c r="B579" s="24"/>
      <c r="C579" s="57"/>
      <c r="D579" s="57"/>
      <c r="E579" s="57"/>
      <c r="F579" s="57"/>
      <c r="G579" s="57"/>
      <c r="H579" s="57"/>
      <c r="I579" s="57"/>
      <c r="J579" s="57"/>
      <c r="K579" s="57"/>
      <c r="L579" s="57"/>
      <c r="M579" s="57"/>
      <c r="N579" s="57"/>
      <c r="O579" s="57"/>
      <c r="P579" s="57"/>
      <c r="Q579" s="57"/>
      <c r="R579" s="57"/>
      <c r="S579" s="57"/>
      <c r="T579" s="57"/>
      <c r="U579" s="77"/>
      <c r="V579" s="24"/>
      <c r="Y579" s="24"/>
      <c r="Z579" s="24"/>
      <c r="AA579" s="24"/>
      <c r="AB579" s="24"/>
      <c r="AC579" s="24"/>
    </row>
    <row r="580" spans="1:29" s="169" customFormat="1">
      <c r="A580" s="24"/>
      <c r="B580" s="24"/>
      <c r="C580" s="57"/>
      <c r="D580" s="57"/>
      <c r="E580" s="57"/>
      <c r="F580" s="57"/>
      <c r="G580" s="57"/>
      <c r="H580" s="57"/>
      <c r="I580" s="57"/>
      <c r="J580" s="57"/>
      <c r="K580" s="57"/>
      <c r="L580" s="57"/>
      <c r="M580" s="57"/>
      <c r="N580" s="57"/>
      <c r="O580" s="57"/>
      <c r="P580" s="57"/>
      <c r="Q580" s="57"/>
      <c r="R580" s="57"/>
      <c r="S580" s="57"/>
      <c r="T580" s="57"/>
      <c r="U580" s="77"/>
      <c r="V580" s="24"/>
      <c r="Y580" s="24"/>
      <c r="Z580" s="24"/>
      <c r="AA580" s="24"/>
      <c r="AB580" s="24"/>
      <c r="AC580" s="24"/>
    </row>
    <row r="581" spans="1:29" s="169" customFormat="1">
      <c r="A581" s="24"/>
      <c r="B581" s="24"/>
      <c r="C581" s="57"/>
      <c r="D581" s="57"/>
      <c r="E581" s="57"/>
      <c r="F581" s="57"/>
      <c r="G581" s="57"/>
      <c r="H581" s="57"/>
      <c r="I581" s="57"/>
      <c r="J581" s="57"/>
      <c r="K581" s="57"/>
      <c r="L581" s="57"/>
      <c r="M581" s="57"/>
      <c r="N581" s="57"/>
      <c r="O581" s="57"/>
      <c r="P581" s="57"/>
      <c r="Q581" s="57"/>
      <c r="R581" s="57"/>
      <c r="S581" s="57"/>
      <c r="T581" s="57"/>
      <c r="U581" s="77"/>
      <c r="V581" s="24"/>
      <c r="Y581" s="24"/>
      <c r="Z581" s="24"/>
      <c r="AA581" s="24"/>
      <c r="AB581" s="24"/>
      <c r="AC581" s="24"/>
    </row>
    <row r="582" spans="1:29" s="169" customFormat="1">
      <c r="A582" s="24"/>
      <c r="B582" s="24"/>
      <c r="C582" s="57"/>
      <c r="D582" s="57"/>
      <c r="E582" s="57"/>
      <c r="F582" s="57"/>
      <c r="G582" s="57"/>
      <c r="H582" s="57"/>
      <c r="I582" s="57"/>
      <c r="J582" s="57"/>
      <c r="K582" s="57"/>
      <c r="L582" s="57"/>
      <c r="M582" s="57"/>
      <c r="N582" s="57"/>
      <c r="O582" s="57"/>
      <c r="P582" s="57"/>
      <c r="Q582" s="57"/>
      <c r="R582" s="57"/>
      <c r="S582" s="57"/>
      <c r="T582" s="57"/>
      <c r="U582" s="77"/>
      <c r="V582" s="24"/>
      <c r="Y582" s="24"/>
      <c r="Z582" s="24"/>
      <c r="AA582" s="24"/>
      <c r="AB582" s="24"/>
      <c r="AC582" s="24"/>
    </row>
    <row r="583" spans="1:29" s="169" customFormat="1">
      <c r="A583" s="24"/>
      <c r="B583" s="24"/>
      <c r="C583" s="57"/>
      <c r="D583" s="57"/>
      <c r="E583" s="57"/>
      <c r="F583" s="57"/>
      <c r="G583" s="57"/>
      <c r="H583" s="57"/>
      <c r="I583" s="57"/>
      <c r="J583" s="57"/>
      <c r="K583" s="57"/>
      <c r="L583" s="57"/>
      <c r="M583" s="57"/>
      <c r="N583" s="57"/>
      <c r="O583" s="57"/>
      <c r="P583" s="57"/>
      <c r="Q583" s="57"/>
      <c r="R583" s="57"/>
      <c r="S583" s="57"/>
      <c r="T583" s="57"/>
      <c r="U583" s="77"/>
      <c r="V583" s="24"/>
      <c r="Y583" s="24"/>
      <c r="Z583" s="24"/>
      <c r="AA583" s="24"/>
      <c r="AB583" s="24"/>
      <c r="AC583" s="24"/>
    </row>
    <row r="584" spans="1:29" s="169" customFormat="1">
      <c r="A584" s="24"/>
      <c r="B584" s="24"/>
      <c r="C584" s="57"/>
      <c r="D584" s="57"/>
      <c r="E584" s="57"/>
      <c r="F584" s="57"/>
      <c r="G584" s="57"/>
      <c r="H584" s="57"/>
      <c r="I584" s="57"/>
      <c r="J584" s="57"/>
      <c r="K584" s="57"/>
      <c r="L584" s="57"/>
      <c r="M584" s="57"/>
      <c r="N584" s="57"/>
      <c r="O584" s="57"/>
      <c r="P584" s="57"/>
      <c r="Q584" s="57"/>
      <c r="R584" s="57"/>
      <c r="S584" s="57"/>
      <c r="T584" s="57"/>
      <c r="U584" s="77"/>
      <c r="V584" s="24"/>
      <c r="Y584" s="24"/>
      <c r="Z584" s="24"/>
      <c r="AA584" s="24"/>
      <c r="AB584" s="24"/>
      <c r="AC584" s="24"/>
    </row>
    <row r="585" spans="1:29" s="169" customFormat="1">
      <c r="A585" s="24"/>
      <c r="B585" s="24"/>
      <c r="C585" s="57"/>
      <c r="D585" s="57"/>
      <c r="E585" s="57"/>
      <c r="F585" s="57"/>
      <c r="G585" s="57"/>
      <c r="H585" s="57"/>
      <c r="I585" s="57"/>
      <c r="J585" s="57"/>
      <c r="K585" s="57"/>
      <c r="L585" s="57"/>
      <c r="M585" s="57"/>
      <c r="N585" s="57"/>
      <c r="O585" s="57"/>
      <c r="P585" s="57"/>
      <c r="Q585" s="57"/>
      <c r="R585" s="57"/>
      <c r="S585" s="57"/>
      <c r="T585" s="57"/>
      <c r="U585" s="77"/>
      <c r="V585" s="24"/>
      <c r="Y585" s="24"/>
      <c r="Z585" s="24"/>
      <c r="AA585" s="24"/>
      <c r="AB585" s="24"/>
      <c r="AC585" s="24"/>
    </row>
    <row r="586" spans="1:29" s="169" customFormat="1">
      <c r="A586" s="24"/>
      <c r="B586" s="24"/>
      <c r="C586" s="57"/>
      <c r="D586" s="57"/>
      <c r="E586" s="57"/>
      <c r="F586" s="57"/>
      <c r="G586" s="57"/>
      <c r="H586" s="57"/>
      <c r="I586" s="57"/>
      <c r="J586" s="57"/>
      <c r="K586" s="57"/>
      <c r="L586" s="57"/>
      <c r="M586" s="57"/>
      <c r="N586" s="57"/>
      <c r="O586" s="57"/>
      <c r="P586" s="57"/>
      <c r="Q586" s="57"/>
      <c r="R586" s="57"/>
      <c r="S586" s="57"/>
      <c r="T586" s="57"/>
      <c r="U586" s="77"/>
      <c r="V586" s="24"/>
      <c r="Y586" s="24"/>
      <c r="Z586" s="24"/>
      <c r="AA586" s="24"/>
      <c r="AB586" s="24"/>
      <c r="AC586" s="24"/>
    </row>
    <row r="587" spans="1:29" s="169" customFormat="1">
      <c r="A587" s="24"/>
      <c r="B587" s="24"/>
      <c r="C587" s="57"/>
      <c r="D587" s="57"/>
      <c r="E587" s="57"/>
      <c r="F587" s="57"/>
      <c r="G587" s="57"/>
      <c r="H587" s="57"/>
      <c r="I587" s="57"/>
      <c r="J587" s="57"/>
      <c r="K587" s="57"/>
      <c r="L587" s="57"/>
      <c r="M587" s="57"/>
      <c r="N587" s="57"/>
      <c r="O587" s="57"/>
      <c r="P587" s="57"/>
      <c r="Q587" s="57"/>
      <c r="R587" s="57"/>
      <c r="S587" s="57"/>
      <c r="T587" s="57"/>
      <c r="U587" s="77"/>
      <c r="V587" s="24"/>
      <c r="Y587" s="24"/>
      <c r="Z587" s="24"/>
      <c r="AA587" s="24"/>
      <c r="AB587" s="24"/>
      <c r="AC587" s="24"/>
    </row>
    <row r="588" spans="1:29" s="169" customFormat="1">
      <c r="A588" s="24"/>
      <c r="B588" s="24"/>
      <c r="C588" s="57"/>
      <c r="D588" s="57"/>
      <c r="E588" s="57"/>
      <c r="F588" s="57"/>
      <c r="G588" s="57"/>
      <c r="H588" s="57"/>
      <c r="I588" s="57"/>
      <c r="J588" s="57"/>
      <c r="K588" s="57"/>
      <c r="L588" s="57"/>
      <c r="M588" s="57"/>
      <c r="N588" s="57"/>
      <c r="O588" s="57"/>
      <c r="P588" s="57"/>
      <c r="Q588" s="57"/>
      <c r="R588" s="57"/>
      <c r="S588" s="57"/>
      <c r="T588" s="57"/>
      <c r="U588" s="77"/>
      <c r="V588" s="24"/>
      <c r="Y588" s="24"/>
      <c r="Z588" s="24"/>
      <c r="AA588" s="24"/>
      <c r="AB588" s="24"/>
      <c r="AC588" s="24"/>
    </row>
    <row r="589" spans="1:29" s="169" customFormat="1">
      <c r="A589" s="24"/>
      <c r="B589" s="24"/>
      <c r="C589" s="57"/>
      <c r="D589" s="57"/>
      <c r="E589" s="57"/>
      <c r="F589" s="57"/>
      <c r="G589" s="57"/>
      <c r="H589" s="57"/>
      <c r="I589" s="57"/>
      <c r="J589" s="57"/>
      <c r="K589" s="57"/>
      <c r="L589" s="57"/>
      <c r="M589" s="57"/>
      <c r="N589" s="57"/>
      <c r="O589" s="57"/>
      <c r="P589" s="57"/>
      <c r="Q589" s="57"/>
      <c r="R589" s="57"/>
      <c r="S589" s="57"/>
      <c r="T589" s="57"/>
      <c r="U589" s="77"/>
      <c r="V589" s="24"/>
      <c r="Y589" s="24"/>
      <c r="Z589" s="24"/>
      <c r="AA589" s="24"/>
      <c r="AB589" s="24"/>
      <c r="AC589" s="24"/>
    </row>
    <row r="590" spans="1:29" s="169" customFormat="1">
      <c r="A590" s="24"/>
      <c r="B590" s="24"/>
      <c r="C590" s="57"/>
      <c r="D590" s="57"/>
      <c r="E590" s="57"/>
      <c r="F590" s="57"/>
      <c r="G590" s="57"/>
      <c r="H590" s="57"/>
      <c r="I590" s="57"/>
      <c r="J590" s="57"/>
      <c r="K590" s="57"/>
      <c r="L590" s="57"/>
      <c r="M590" s="57"/>
      <c r="N590" s="57"/>
      <c r="O590" s="57"/>
      <c r="P590" s="57"/>
      <c r="Q590" s="57"/>
      <c r="R590" s="57"/>
      <c r="S590" s="57"/>
      <c r="T590" s="57"/>
      <c r="U590" s="77"/>
      <c r="V590" s="24"/>
      <c r="Y590" s="24"/>
      <c r="Z590" s="24"/>
      <c r="AA590" s="24"/>
      <c r="AB590" s="24"/>
      <c r="AC590" s="24"/>
    </row>
    <row r="591" spans="1:29" s="169" customFormat="1">
      <c r="A591" s="24"/>
      <c r="B591" s="24"/>
      <c r="C591" s="57"/>
      <c r="D591" s="57"/>
      <c r="E591" s="57"/>
      <c r="F591" s="57"/>
      <c r="G591" s="57"/>
      <c r="H591" s="57"/>
      <c r="I591" s="57"/>
      <c r="J591" s="57"/>
      <c r="K591" s="57"/>
      <c r="L591" s="57"/>
      <c r="M591" s="57"/>
      <c r="N591" s="57"/>
      <c r="O591" s="57"/>
      <c r="P591" s="57"/>
      <c r="Q591" s="57"/>
      <c r="R591" s="57"/>
      <c r="S591" s="57"/>
      <c r="T591" s="57"/>
      <c r="U591" s="77"/>
      <c r="V591" s="24"/>
      <c r="Y591" s="24"/>
      <c r="Z591" s="24"/>
      <c r="AA591" s="24"/>
      <c r="AB591" s="24"/>
      <c r="AC591" s="24"/>
    </row>
    <row r="592" spans="1:29" s="169" customFormat="1">
      <c r="A592" s="24"/>
      <c r="B592" s="24"/>
      <c r="C592" s="57"/>
      <c r="D592" s="57"/>
      <c r="E592" s="57"/>
      <c r="F592" s="57"/>
      <c r="G592" s="57"/>
      <c r="H592" s="57"/>
      <c r="I592" s="57"/>
      <c r="J592" s="57"/>
      <c r="K592" s="57"/>
      <c r="L592" s="57"/>
      <c r="M592" s="57"/>
      <c r="N592" s="57"/>
      <c r="O592" s="57"/>
      <c r="P592" s="57"/>
      <c r="Q592" s="57"/>
      <c r="R592" s="57"/>
      <c r="S592" s="57"/>
      <c r="T592" s="57"/>
      <c r="U592" s="77"/>
      <c r="V592" s="24"/>
      <c r="Y592" s="24"/>
      <c r="Z592" s="24"/>
      <c r="AA592" s="24"/>
      <c r="AB592" s="24"/>
      <c r="AC592" s="24"/>
    </row>
    <row r="593" spans="1:29" s="169" customFormat="1">
      <c r="A593" s="24"/>
      <c r="B593" s="24"/>
      <c r="C593" s="57"/>
      <c r="D593" s="57"/>
      <c r="E593" s="57"/>
      <c r="F593" s="57"/>
      <c r="G593" s="57"/>
      <c r="H593" s="57"/>
      <c r="I593" s="57"/>
      <c r="J593" s="57"/>
      <c r="K593" s="57"/>
      <c r="L593" s="57"/>
      <c r="M593" s="57"/>
      <c r="N593" s="57"/>
      <c r="O593" s="57"/>
      <c r="P593" s="57"/>
      <c r="Q593" s="57"/>
      <c r="R593" s="57"/>
      <c r="S593" s="57"/>
      <c r="T593" s="57"/>
      <c r="U593" s="77"/>
      <c r="V593" s="24"/>
      <c r="Y593" s="24"/>
      <c r="Z593" s="24"/>
      <c r="AA593" s="24"/>
      <c r="AB593" s="24"/>
      <c r="AC593" s="24"/>
    </row>
    <row r="594" spans="1:29" s="169" customFormat="1">
      <c r="A594" s="24"/>
      <c r="B594" s="24"/>
      <c r="C594" s="57"/>
      <c r="D594" s="57"/>
      <c r="E594" s="57"/>
      <c r="F594" s="57"/>
      <c r="G594" s="57"/>
      <c r="H594" s="57"/>
      <c r="I594" s="57"/>
      <c r="J594" s="57"/>
      <c r="K594" s="57"/>
      <c r="L594" s="57"/>
      <c r="M594" s="57"/>
      <c r="N594" s="57"/>
      <c r="O594" s="57"/>
      <c r="P594" s="57"/>
      <c r="Q594" s="57"/>
      <c r="R594" s="57"/>
      <c r="S594" s="57"/>
      <c r="T594" s="57"/>
      <c r="U594" s="77"/>
      <c r="V594" s="24"/>
      <c r="Y594" s="24"/>
      <c r="Z594" s="24"/>
      <c r="AA594" s="24"/>
      <c r="AB594" s="24"/>
      <c r="AC594" s="24"/>
    </row>
    <row r="595" spans="1:29" s="169" customFormat="1">
      <c r="A595" s="24"/>
      <c r="B595" s="24"/>
      <c r="C595" s="57"/>
      <c r="D595" s="57"/>
      <c r="E595" s="57"/>
      <c r="F595" s="57"/>
      <c r="G595" s="57"/>
      <c r="H595" s="57"/>
      <c r="I595" s="57"/>
      <c r="J595" s="57"/>
      <c r="K595" s="57"/>
      <c r="L595" s="57"/>
      <c r="M595" s="57"/>
      <c r="N595" s="57"/>
      <c r="O595" s="57"/>
      <c r="P595" s="57"/>
      <c r="Q595" s="57"/>
      <c r="R595" s="57"/>
      <c r="S595" s="57"/>
      <c r="T595" s="57"/>
      <c r="U595" s="77"/>
      <c r="V595" s="24"/>
      <c r="Y595" s="24"/>
      <c r="Z595" s="24"/>
      <c r="AA595" s="24"/>
      <c r="AB595" s="24"/>
      <c r="AC595" s="24"/>
    </row>
    <row r="596" spans="1:29" s="169" customFormat="1">
      <c r="A596" s="24"/>
      <c r="B596" s="24"/>
      <c r="C596" s="57"/>
      <c r="D596" s="57"/>
      <c r="E596" s="57"/>
      <c r="F596" s="57"/>
      <c r="G596" s="57"/>
      <c r="H596" s="57"/>
      <c r="I596" s="57"/>
      <c r="J596" s="57"/>
      <c r="K596" s="57"/>
      <c r="L596" s="57"/>
      <c r="M596" s="57"/>
      <c r="N596" s="57"/>
      <c r="O596" s="57"/>
      <c r="P596" s="57"/>
      <c r="Q596" s="57"/>
      <c r="R596" s="57"/>
      <c r="S596" s="57"/>
      <c r="T596" s="57"/>
      <c r="U596" s="77"/>
      <c r="V596" s="24"/>
      <c r="Y596" s="24"/>
      <c r="Z596" s="24"/>
      <c r="AA596" s="24"/>
      <c r="AB596" s="24"/>
      <c r="AC596" s="24"/>
    </row>
    <row r="597" spans="1:29" s="169" customFormat="1">
      <c r="A597" s="24"/>
      <c r="B597" s="24"/>
      <c r="C597" s="57"/>
      <c r="D597" s="57"/>
      <c r="E597" s="57"/>
      <c r="F597" s="57"/>
      <c r="G597" s="57"/>
      <c r="H597" s="57"/>
      <c r="I597" s="57"/>
      <c r="J597" s="57"/>
      <c r="K597" s="57"/>
      <c r="L597" s="57"/>
      <c r="M597" s="57"/>
      <c r="N597" s="57"/>
      <c r="O597" s="57"/>
      <c r="P597" s="57"/>
      <c r="Q597" s="57"/>
      <c r="R597" s="57"/>
      <c r="S597" s="57"/>
      <c r="T597" s="57"/>
      <c r="U597" s="77"/>
      <c r="V597" s="24"/>
      <c r="Y597" s="24"/>
      <c r="Z597" s="24"/>
      <c r="AA597" s="24"/>
      <c r="AB597" s="24"/>
      <c r="AC597" s="24"/>
    </row>
    <row r="598" spans="1:29" s="169" customFormat="1">
      <c r="A598" s="24"/>
      <c r="B598" s="24"/>
      <c r="C598" s="57"/>
      <c r="D598" s="57"/>
      <c r="E598" s="57"/>
      <c r="F598" s="57"/>
      <c r="G598" s="57"/>
      <c r="H598" s="57"/>
      <c r="I598" s="57"/>
      <c r="J598" s="57"/>
      <c r="K598" s="57"/>
      <c r="L598" s="57"/>
      <c r="M598" s="57"/>
      <c r="N598" s="57"/>
      <c r="O598" s="57"/>
      <c r="P598" s="57"/>
      <c r="Q598" s="57"/>
      <c r="R598" s="57"/>
      <c r="S598" s="57"/>
      <c r="T598" s="57"/>
      <c r="U598" s="77"/>
      <c r="V598" s="24"/>
      <c r="Y598" s="24"/>
      <c r="Z598" s="24"/>
      <c r="AA598" s="24"/>
      <c r="AB598" s="24"/>
      <c r="AC598" s="24"/>
    </row>
    <row r="599" spans="1:29" s="169" customFormat="1">
      <c r="A599" s="24"/>
      <c r="B599" s="24"/>
      <c r="C599" s="57"/>
      <c r="D599" s="57"/>
      <c r="E599" s="57"/>
      <c r="F599" s="57"/>
      <c r="G599" s="57"/>
      <c r="H599" s="57"/>
      <c r="I599" s="57"/>
      <c r="J599" s="57"/>
      <c r="K599" s="57"/>
      <c r="L599" s="57"/>
      <c r="M599" s="57"/>
      <c r="N599" s="57"/>
      <c r="O599" s="57"/>
      <c r="P599" s="57"/>
      <c r="Q599" s="57"/>
      <c r="R599" s="57"/>
      <c r="S599" s="57"/>
      <c r="T599" s="57"/>
      <c r="U599" s="77"/>
      <c r="V599" s="24"/>
      <c r="Y599" s="24"/>
      <c r="Z599" s="24"/>
      <c r="AA599" s="24"/>
      <c r="AB599" s="24"/>
      <c r="AC599" s="24"/>
    </row>
    <row r="600" spans="1:29" s="169" customFormat="1">
      <c r="A600" s="24"/>
      <c r="B600" s="24"/>
      <c r="C600" s="57"/>
      <c r="D600" s="57"/>
      <c r="E600" s="57"/>
      <c r="F600" s="57"/>
      <c r="G600" s="57"/>
      <c r="H600" s="57"/>
      <c r="I600" s="57"/>
      <c r="J600" s="57"/>
      <c r="K600" s="57"/>
      <c r="L600" s="57"/>
      <c r="M600" s="57"/>
      <c r="N600" s="57"/>
      <c r="O600" s="57"/>
      <c r="P600" s="57"/>
      <c r="Q600" s="57"/>
      <c r="R600" s="57"/>
      <c r="S600" s="57"/>
      <c r="T600" s="57"/>
      <c r="U600" s="77"/>
      <c r="V600" s="24"/>
      <c r="Y600" s="24"/>
      <c r="Z600" s="24"/>
      <c r="AA600" s="24"/>
      <c r="AB600" s="24"/>
      <c r="AC600" s="24"/>
    </row>
    <row r="601" spans="1:29" s="169" customFormat="1">
      <c r="A601" s="24"/>
      <c r="B601" s="24"/>
      <c r="C601" s="57"/>
      <c r="D601" s="57"/>
      <c r="E601" s="57"/>
      <c r="F601" s="57"/>
      <c r="G601" s="57"/>
      <c r="H601" s="57"/>
      <c r="I601" s="57"/>
      <c r="J601" s="57"/>
      <c r="K601" s="57"/>
      <c r="L601" s="57"/>
      <c r="M601" s="57"/>
      <c r="N601" s="57"/>
      <c r="O601" s="57"/>
      <c r="P601" s="57"/>
      <c r="Q601" s="57"/>
      <c r="R601" s="57"/>
      <c r="S601" s="57"/>
      <c r="T601" s="57"/>
      <c r="U601" s="77"/>
      <c r="V601" s="24"/>
      <c r="Y601" s="24"/>
      <c r="Z601" s="24"/>
      <c r="AA601" s="24"/>
      <c r="AB601" s="24"/>
      <c r="AC601" s="24"/>
    </row>
    <row r="602" spans="1:29" s="169" customFormat="1">
      <c r="A602" s="24"/>
      <c r="B602" s="24"/>
      <c r="C602" s="57"/>
      <c r="D602" s="57"/>
      <c r="E602" s="57"/>
      <c r="F602" s="57"/>
      <c r="G602" s="57"/>
      <c r="H602" s="57"/>
      <c r="I602" s="57"/>
      <c r="J602" s="57"/>
      <c r="K602" s="57"/>
      <c r="L602" s="57"/>
      <c r="M602" s="57"/>
      <c r="N602" s="57"/>
      <c r="O602" s="57"/>
      <c r="P602" s="57"/>
      <c r="Q602" s="57"/>
      <c r="R602" s="57"/>
      <c r="S602" s="57"/>
      <c r="T602" s="57"/>
      <c r="U602" s="77"/>
      <c r="V602" s="24"/>
      <c r="Y602" s="24"/>
      <c r="Z602" s="24"/>
      <c r="AA602" s="24"/>
      <c r="AB602" s="24"/>
      <c r="AC602" s="24"/>
    </row>
    <row r="603" spans="1:29" s="169" customFormat="1">
      <c r="A603" s="24"/>
      <c r="B603" s="24"/>
      <c r="C603" s="57"/>
      <c r="D603" s="57"/>
      <c r="E603" s="57"/>
      <c r="F603" s="57"/>
      <c r="G603" s="57"/>
      <c r="H603" s="57"/>
      <c r="I603" s="57"/>
      <c r="J603" s="57"/>
      <c r="K603" s="57"/>
      <c r="L603" s="57"/>
      <c r="M603" s="57"/>
      <c r="N603" s="57"/>
      <c r="O603" s="57"/>
      <c r="P603" s="57"/>
      <c r="Q603" s="57"/>
      <c r="R603" s="57"/>
      <c r="S603" s="57"/>
      <c r="T603" s="57"/>
      <c r="U603" s="77"/>
      <c r="V603" s="24"/>
      <c r="Y603" s="24"/>
      <c r="Z603" s="24"/>
      <c r="AA603" s="24"/>
      <c r="AB603" s="24"/>
      <c r="AC603" s="24"/>
    </row>
    <row r="604" spans="1:29" s="169" customFormat="1">
      <c r="A604" s="24"/>
      <c r="B604" s="24"/>
      <c r="C604" s="57"/>
      <c r="D604" s="57"/>
      <c r="E604" s="57"/>
      <c r="F604" s="57"/>
      <c r="G604" s="57"/>
      <c r="H604" s="57"/>
      <c r="I604" s="57"/>
      <c r="J604" s="57"/>
      <c r="K604" s="57"/>
      <c r="L604" s="57"/>
      <c r="M604" s="57"/>
      <c r="N604" s="57"/>
      <c r="O604" s="57"/>
      <c r="P604" s="57"/>
      <c r="Q604" s="57"/>
      <c r="R604" s="57"/>
      <c r="S604" s="57"/>
      <c r="T604" s="57"/>
      <c r="U604" s="77"/>
      <c r="V604" s="24"/>
      <c r="Y604" s="24"/>
      <c r="Z604" s="24"/>
      <c r="AA604" s="24"/>
      <c r="AB604" s="24"/>
      <c r="AC604" s="24"/>
    </row>
    <row r="605" spans="1:29" s="169" customFormat="1">
      <c r="A605" s="24"/>
      <c r="B605" s="24"/>
      <c r="C605" s="57"/>
      <c r="D605" s="57"/>
      <c r="E605" s="57"/>
      <c r="F605" s="57"/>
      <c r="G605" s="57"/>
      <c r="H605" s="57"/>
      <c r="I605" s="57"/>
      <c r="J605" s="57"/>
      <c r="K605" s="57"/>
      <c r="L605" s="57"/>
      <c r="M605" s="57"/>
      <c r="N605" s="57"/>
      <c r="O605" s="57"/>
      <c r="P605" s="57"/>
      <c r="Q605" s="57"/>
      <c r="R605" s="57"/>
      <c r="S605" s="57"/>
      <c r="T605" s="57"/>
      <c r="U605" s="77"/>
      <c r="V605" s="24"/>
      <c r="Y605" s="24"/>
      <c r="Z605" s="24"/>
      <c r="AA605" s="24"/>
      <c r="AB605" s="24"/>
      <c r="AC605" s="24"/>
    </row>
    <row r="606" spans="1:29" s="169" customFormat="1">
      <c r="A606" s="24"/>
      <c r="B606" s="24"/>
      <c r="C606" s="57"/>
      <c r="D606" s="57"/>
      <c r="E606" s="57"/>
      <c r="F606" s="57"/>
      <c r="G606" s="57"/>
      <c r="H606" s="57"/>
      <c r="I606" s="57"/>
      <c r="J606" s="57"/>
      <c r="K606" s="57"/>
      <c r="L606" s="57"/>
      <c r="M606" s="57"/>
      <c r="N606" s="57"/>
      <c r="O606" s="57"/>
      <c r="P606" s="57"/>
      <c r="Q606" s="57"/>
      <c r="R606" s="57"/>
      <c r="S606" s="57"/>
      <c r="T606" s="57"/>
      <c r="U606" s="77"/>
      <c r="V606" s="24"/>
      <c r="Y606" s="24"/>
      <c r="Z606" s="24"/>
      <c r="AA606" s="24"/>
      <c r="AB606" s="24"/>
      <c r="AC606" s="24"/>
    </row>
    <row r="607" spans="1:29" s="169" customFormat="1">
      <c r="A607" s="24"/>
      <c r="B607" s="24"/>
      <c r="C607" s="57"/>
      <c r="D607" s="57"/>
      <c r="E607" s="57"/>
      <c r="F607" s="57"/>
      <c r="G607" s="57"/>
      <c r="H607" s="57"/>
      <c r="I607" s="57"/>
      <c r="J607" s="57"/>
      <c r="K607" s="57"/>
      <c r="L607" s="57"/>
      <c r="M607" s="57"/>
      <c r="N607" s="57"/>
      <c r="O607" s="57"/>
      <c r="P607" s="57"/>
      <c r="Q607" s="57"/>
      <c r="R607" s="57"/>
      <c r="S607" s="57"/>
      <c r="T607" s="57"/>
      <c r="U607" s="77"/>
      <c r="V607" s="24"/>
      <c r="Y607" s="24"/>
      <c r="Z607" s="24"/>
      <c r="AA607" s="24"/>
      <c r="AB607" s="24"/>
      <c r="AC607" s="24"/>
    </row>
    <row r="608" spans="1:29" s="169" customFormat="1">
      <c r="A608" s="24"/>
      <c r="B608" s="24"/>
      <c r="C608" s="57"/>
      <c r="D608" s="57"/>
      <c r="E608" s="57"/>
      <c r="F608" s="57"/>
      <c r="G608" s="57"/>
      <c r="H608" s="57"/>
      <c r="I608" s="57"/>
      <c r="J608" s="57"/>
      <c r="K608" s="57"/>
      <c r="L608" s="57"/>
      <c r="M608" s="57"/>
      <c r="N608" s="57"/>
      <c r="O608" s="57"/>
      <c r="P608" s="57"/>
      <c r="Q608" s="57"/>
      <c r="R608" s="57"/>
      <c r="S608" s="57"/>
      <c r="T608" s="57"/>
      <c r="U608" s="77"/>
      <c r="V608" s="24"/>
      <c r="Y608" s="24"/>
      <c r="Z608" s="24"/>
      <c r="AA608" s="24"/>
      <c r="AB608" s="24"/>
      <c r="AC608" s="24"/>
    </row>
    <row r="609" spans="1:29" s="169" customFormat="1">
      <c r="A609" s="24"/>
      <c r="B609" s="24"/>
      <c r="C609" s="57"/>
      <c r="D609" s="57"/>
      <c r="E609" s="57"/>
      <c r="F609" s="57"/>
      <c r="G609" s="57"/>
      <c r="H609" s="57"/>
      <c r="I609" s="57"/>
      <c r="J609" s="57"/>
      <c r="K609" s="57"/>
      <c r="L609" s="57"/>
      <c r="M609" s="57"/>
      <c r="N609" s="57"/>
      <c r="O609" s="57"/>
      <c r="P609" s="57"/>
      <c r="Q609" s="57"/>
      <c r="R609" s="57"/>
      <c r="S609" s="57"/>
      <c r="T609" s="57"/>
      <c r="U609" s="77"/>
      <c r="V609" s="24"/>
      <c r="Y609" s="24"/>
      <c r="Z609" s="24"/>
      <c r="AA609" s="24"/>
      <c r="AB609" s="24"/>
      <c r="AC609" s="24"/>
    </row>
    <row r="610" spans="1:29" s="169" customFormat="1">
      <c r="A610" s="24"/>
      <c r="B610" s="24"/>
      <c r="C610" s="57"/>
      <c r="D610" s="57"/>
      <c r="E610" s="57"/>
      <c r="F610" s="57"/>
      <c r="G610" s="57"/>
      <c r="H610" s="57"/>
      <c r="I610" s="57"/>
      <c r="J610" s="57"/>
      <c r="K610" s="57"/>
      <c r="L610" s="57"/>
      <c r="M610" s="57"/>
      <c r="N610" s="57"/>
      <c r="O610" s="57"/>
      <c r="P610" s="57"/>
      <c r="Q610" s="57"/>
      <c r="R610" s="57"/>
      <c r="S610" s="57"/>
      <c r="T610" s="57"/>
      <c r="U610" s="77"/>
      <c r="V610" s="24"/>
      <c r="Y610" s="24"/>
      <c r="Z610" s="24"/>
      <c r="AA610" s="24"/>
      <c r="AB610" s="24"/>
      <c r="AC610" s="24"/>
    </row>
    <row r="611" spans="1:29" s="169" customFormat="1">
      <c r="A611" s="24"/>
      <c r="B611" s="24"/>
      <c r="C611" s="57"/>
      <c r="D611" s="57"/>
      <c r="E611" s="57"/>
      <c r="F611" s="57"/>
      <c r="G611" s="57"/>
      <c r="H611" s="57"/>
      <c r="I611" s="57"/>
      <c r="J611" s="57"/>
      <c r="K611" s="57"/>
      <c r="L611" s="57"/>
      <c r="M611" s="57"/>
      <c r="N611" s="57"/>
      <c r="O611" s="57"/>
      <c r="P611" s="57"/>
      <c r="Q611" s="57"/>
      <c r="R611" s="57"/>
      <c r="S611" s="57"/>
      <c r="T611" s="57"/>
      <c r="U611" s="77"/>
      <c r="V611" s="24"/>
      <c r="Y611" s="24"/>
      <c r="Z611" s="24"/>
      <c r="AA611" s="24"/>
      <c r="AB611" s="24"/>
      <c r="AC611" s="24"/>
    </row>
    <row r="612" spans="1:29" s="169" customFormat="1">
      <c r="A612" s="24"/>
      <c r="B612" s="24"/>
      <c r="C612" s="57"/>
      <c r="D612" s="57"/>
      <c r="E612" s="57"/>
      <c r="F612" s="57"/>
      <c r="G612" s="57"/>
      <c r="H612" s="57"/>
      <c r="I612" s="57"/>
      <c r="J612" s="57"/>
      <c r="K612" s="57"/>
      <c r="L612" s="57"/>
      <c r="M612" s="57"/>
      <c r="N612" s="57"/>
      <c r="O612" s="57"/>
      <c r="P612" s="57"/>
      <c r="Q612" s="57"/>
      <c r="R612" s="57"/>
      <c r="S612" s="57"/>
      <c r="T612" s="57"/>
      <c r="U612" s="77"/>
      <c r="V612" s="24"/>
      <c r="Y612" s="24"/>
      <c r="Z612" s="24"/>
      <c r="AA612" s="24"/>
      <c r="AB612" s="24"/>
      <c r="AC612" s="24"/>
    </row>
    <row r="613" spans="1:29" s="169" customFormat="1">
      <c r="A613" s="24"/>
      <c r="B613" s="24"/>
      <c r="C613" s="57"/>
      <c r="D613" s="57"/>
      <c r="E613" s="57"/>
      <c r="F613" s="57"/>
      <c r="G613" s="57"/>
      <c r="H613" s="57"/>
      <c r="I613" s="57"/>
      <c r="J613" s="57"/>
      <c r="K613" s="57"/>
      <c r="L613" s="57"/>
      <c r="M613" s="57"/>
      <c r="N613" s="57"/>
      <c r="O613" s="57"/>
      <c r="P613" s="57"/>
      <c r="Q613" s="57"/>
      <c r="R613" s="57"/>
      <c r="S613" s="57"/>
      <c r="T613" s="57"/>
      <c r="U613" s="77"/>
      <c r="V613" s="24"/>
      <c r="Y613" s="24"/>
      <c r="Z613" s="24"/>
      <c r="AA613" s="24"/>
      <c r="AB613" s="24"/>
      <c r="AC613" s="24"/>
    </row>
    <row r="614" spans="1:29" s="169" customFormat="1">
      <c r="A614" s="24"/>
      <c r="B614" s="24"/>
      <c r="C614" s="57"/>
      <c r="D614" s="57"/>
      <c r="E614" s="57"/>
      <c r="F614" s="57"/>
      <c r="G614" s="57"/>
      <c r="H614" s="57"/>
      <c r="I614" s="57"/>
      <c r="J614" s="57"/>
      <c r="K614" s="57"/>
      <c r="L614" s="57"/>
      <c r="M614" s="57"/>
      <c r="N614" s="57"/>
      <c r="O614" s="57"/>
      <c r="P614" s="57"/>
      <c r="Q614" s="57"/>
      <c r="R614" s="57"/>
      <c r="S614" s="57"/>
      <c r="T614" s="57"/>
      <c r="U614" s="77"/>
      <c r="V614" s="24"/>
      <c r="Y614" s="24"/>
      <c r="Z614" s="24"/>
      <c r="AA614" s="24"/>
      <c r="AB614" s="24"/>
      <c r="AC614" s="24"/>
    </row>
    <row r="615" spans="1:29" s="169" customFormat="1">
      <c r="A615" s="24"/>
      <c r="B615" s="24"/>
      <c r="C615" s="57"/>
      <c r="D615" s="57"/>
      <c r="E615" s="57"/>
      <c r="F615" s="57"/>
      <c r="G615" s="57"/>
      <c r="H615" s="57"/>
      <c r="I615" s="57"/>
      <c r="J615" s="57"/>
      <c r="K615" s="57"/>
      <c r="L615" s="57"/>
      <c r="M615" s="57"/>
      <c r="N615" s="57"/>
      <c r="O615" s="57"/>
      <c r="P615" s="57"/>
      <c r="Q615" s="57"/>
      <c r="R615" s="57"/>
      <c r="S615" s="57"/>
      <c r="T615" s="57"/>
      <c r="U615" s="77"/>
      <c r="V615" s="24"/>
      <c r="Y615" s="24"/>
      <c r="Z615" s="24"/>
      <c r="AA615" s="24"/>
      <c r="AB615" s="24"/>
      <c r="AC615" s="24"/>
    </row>
    <row r="616" spans="1:29" s="169" customFormat="1">
      <c r="A616" s="24"/>
      <c r="B616" s="24"/>
      <c r="C616" s="57"/>
      <c r="D616" s="57"/>
      <c r="E616" s="57"/>
      <c r="F616" s="57"/>
      <c r="G616" s="57"/>
      <c r="H616" s="57"/>
      <c r="I616" s="57"/>
      <c r="J616" s="57"/>
      <c r="K616" s="57"/>
      <c r="L616" s="57"/>
      <c r="M616" s="57"/>
      <c r="N616" s="57"/>
      <c r="O616" s="57"/>
      <c r="P616" s="57"/>
      <c r="Q616" s="57"/>
      <c r="R616" s="57"/>
      <c r="S616" s="57"/>
      <c r="T616" s="57"/>
      <c r="U616" s="77"/>
      <c r="V616" s="24"/>
      <c r="Y616" s="24"/>
      <c r="Z616" s="24"/>
      <c r="AA616" s="24"/>
      <c r="AB616" s="24"/>
      <c r="AC616" s="24"/>
    </row>
    <row r="617" spans="1:29" s="169" customFormat="1">
      <c r="A617" s="24"/>
      <c r="B617" s="24"/>
      <c r="C617" s="57"/>
      <c r="D617" s="57"/>
      <c r="E617" s="57"/>
      <c r="F617" s="57"/>
      <c r="G617" s="57"/>
      <c r="H617" s="57"/>
      <c r="I617" s="57"/>
      <c r="J617" s="57"/>
      <c r="K617" s="57"/>
      <c r="L617" s="57"/>
      <c r="M617" s="57"/>
      <c r="N617" s="57"/>
      <c r="O617" s="57"/>
      <c r="P617" s="57"/>
      <c r="Q617" s="57"/>
      <c r="R617" s="57"/>
      <c r="S617" s="57"/>
      <c r="T617" s="57"/>
      <c r="U617" s="77"/>
      <c r="V617" s="24"/>
      <c r="Y617" s="24"/>
      <c r="Z617" s="24"/>
      <c r="AA617" s="24"/>
      <c r="AB617" s="24"/>
      <c r="AC617" s="24"/>
    </row>
    <row r="618" spans="1:29" s="169" customFormat="1">
      <c r="A618" s="24"/>
      <c r="B618" s="24"/>
      <c r="C618" s="57"/>
      <c r="D618" s="57"/>
      <c r="E618" s="57"/>
      <c r="F618" s="57"/>
      <c r="G618" s="57"/>
      <c r="H618" s="57"/>
      <c r="I618" s="57"/>
      <c r="J618" s="57"/>
      <c r="K618" s="57"/>
      <c r="L618" s="57"/>
      <c r="M618" s="57"/>
      <c r="N618" s="57"/>
      <c r="O618" s="57"/>
      <c r="P618" s="57"/>
      <c r="Q618" s="57"/>
      <c r="R618" s="57"/>
      <c r="S618" s="57"/>
      <c r="T618" s="57"/>
      <c r="U618" s="77"/>
      <c r="V618" s="24"/>
      <c r="Y618" s="24"/>
      <c r="Z618" s="24"/>
      <c r="AA618" s="24"/>
      <c r="AB618" s="24"/>
      <c r="AC618" s="24"/>
    </row>
    <row r="619" spans="1:29" s="169" customFormat="1">
      <c r="A619" s="24"/>
      <c r="B619" s="24"/>
      <c r="C619" s="57"/>
      <c r="D619" s="57"/>
      <c r="E619" s="57"/>
      <c r="F619" s="57"/>
      <c r="G619" s="57"/>
      <c r="H619" s="57"/>
      <c r="I619" s="57"/>
      <c r="J619" s="57"/>
      <c r="K619" s="57"/>
      <c r="L619" s="57"/>
      <c r="M619" s="57"/>
      <c r="N619" s="57"/>
      <c r="O619" s="57"/>
      <c r="P619" s="57"/>
      <c r="Q619" s="57"/>
      <c r="R619" s="57"/>
      <c r="S619" s="57"/>
      <c r="T619" s="57"/>
      <c r="U619" s="77"/>
      <c r="V619" s="24"/>
      <c r="Y619" s="24"/>
      <c r="Z619" s="24"/>
      <c r="AA619" s="24"/>
      <c r="AB619" s="24"/>
      <c r="AC619" s="24"/>
    </row>
    <row r="620" spans="1:29" s="169" customFormat="1">
      <c r="A620" s="24"/>
      <c r="B620" s="24"/>
      <c r="C620" s="57"/>
      <c r="D620" s="57"/>
      <c r="E620" s="57"/>
      <c r="F620" s="57"/>
      <c r="G620" s="57"/>
      <c r="H620" s="57"/>
      <c r="I620" s="57"/>
      <c r="J620" s="57"/>
      <c r="K620" s="57"/>
      <c r="L620" s="57"/>
      <c r="M620" s="57"/>
      <c r="N620" s="57"/>
      <c r="O620" s="57"/>
      <c r="P620" s="57"/>
      <c r="Q620" s="57"/>
      <c r="R620" s="57"/>
      <c r="S620" s="57"/>
      <c r="T620" s="57"/>
      <c r="U620" s="77"/>
      <c r="V620" s="24"/>
      <c r="Y620" s="24"/>
      <c r="Z620" s="24"/>
      <c r="AA620" s="24"/>
      <c r="AB620" s="24"/>
      <c r="AC620" s="24"/>
    </row>
    <row r="621" spans="1:29" s="169" customFormat="1">
      <c r="A621" s="24"/>
      <c r="B621" s="24"/>
      <c r="C621" s="57"/>
      <c r="D621" s="57"/>
      <c r="E621" s="57"/>
      <c r="F621" s="57"/>
      <c r="G621" s="57"/>
      <c r="H621" s="57"/>
      <c r="I621" s="57"/>
      <c r="J621" s="57"/>
      <c r="K621" s="57"/>
      <c r="L621" s="57"/>
      <c r="M621" s="57"/>
      <c r="N621" s="57"/>
      <c r="O621" s="57"/>
      <c r="P621" s="57"/>
      <c r="Q621" s="57"/>
      <c r="R621" s="57"/>
      <c r="S621" s="57"/>
      <c r="T621" s="57"/>
      <c r="U621" s="77"/>
      <c r="V621" s="24"/>
      <c r="Y621" s="24"/>
      <c r="Z621" s="24"/>
      <c r="AA621" s="24"/>
      <c r="AB621" s="24"/>
      <c r="AC621" s="24"/>
    </row>
    <row r="622" spans="1:29" s="169" customFormat="1">
      <c r="A622" s="24"/>
      <c r="B622" s="24"/>
      <c r="C622" s="57"/>
      <c r="D622" s="57"/>
      <c r="E622" s="57"/>
      <c r="F622" s="57"/>
      <c r="G622" s="57"/>
      <c r="H622" s="57"/>
      <c r="I622" s="57"/>
      <c r="J622" s="57"/>
      <c r="K622" s="57"/>
      <c r="L622" s="57"/>
      <c r="M622" s="57"/>
      <c r="N622" s="57"/>
      <c r="O622" s="57"/>
      <c r="P622" s="57"/>
      <c r="Q622" s="57"/>
      <c r="R622" s="57"/>
      <c r="S622" s="57"/>
      <c r="T622" s="57"/>
      <c r="U622" s="77"/>
      <c r="V622" s="24"/>
      <c r="Y622" s="24"/>
      <c r="Z622" s="24"/>
      <c r="AA622" s="24"/>
      <c r="AB622" s="24"/>
      <c r="AC622" s="24"/>
    </row>
    <row r="623" spans="1:29" s="169" customFormat="1">
      <c r="A623" s="24"/>
      <c r="B623" s="24"/>
      <c r="C623" s="57"/>
      <c r="D623" s="57"/>
      <c r="E623" s="57"/>
      <c r="F623" s="57"/>
      <c r="G623" s="57"/>
      <c r="H623" s="57"/>
      <c r="I623" s="57"/>
      <c r="J623" s="57"/>
      <c r="K623" s="57"/>
      <c r="L623" s="57"/>
      <c r="M623" s="57"/>
      <c r="N623" s="57"/>
      <c r="O623" s="57"/>
      <c r="P623" s="57"/>
      <c r="Q623" s="57"/>
      <c r="R623" s="57"/>
      <c r="S623" s="57"/>
      <c r="T623" s="57"/>
      <c r="U623" s="77"/>
      <c r="V623" s="24"/>
      <c r="Y623" s="24"/>
      <c r="Z623" s="24"/>
      <c r="AA623" s="24"/>
      <c r="AB623" s="24"/>
      <c r="AC623" s="24"/>
    </row>
    <row r="624" spans="1:29" s="169" customFormat="1">
      <c r="A624" s="24"/>
      <c r="B624" s="24"/>
      <c r="C624" s="57"/>
      <c r="D624" s="57"/>
      <c r="E624" s="57"/>
      <c r="F624" s="57"/>
      <c r="G624" s="57"/>
      <c r="H624" s="57"/>
      <c r="I624" s="57"/>
      <c r="J624" s="57"/>
      <c r="K624" s="57"/>
      <c r="L624" s="57"/>
      <c r="M624" s="57"/>
      <c r="N624" s="57"/>
      <c r="O624" s="57"/>
      <c r="P624" s="57"/>
      <c r="Q624" s="57"/>
      <c r="R624" s="57"/>
      <c r="S624" s="57"/>
      <c r="T624" s="57"/>
      <c r="U624" s="77"/>
      <c r="V624" s="24"/>
      <c r="Y624" s="24"/>
      <c r="Z624" s="24"/>
      <c r="AA624" s="24"/>
      <c r="AB624" s="24"/>
      <c r="AC624" s="24"/>
    </row>
    <row r="625" spans="1:29" s="169" customFormat="1">
      <c r="A625" s="24"/>
      <c r="B625" s="24"/>
      <c r="C625" s="57"/>
      <c r="D625" s="57"/>
      <c r="E625" s="57"/>
      <c r="F625" s="57"/>
      <c r="G625" s="57"/>
      <c r="H625" s="57"/>
      <c r="I625" s="57"/>
      <c r="J625" s="57"/>
      <c r="K625" s="57"/>
      <c r="L625" s="57"/>
      <c r="M625" s="57"/>
      <c r="N625" s="57"/>
      <c r="O625" s="57"/>
      <c r="P625" s="57"/>
      <c r="Q625" s="57"/>
      <c r="R625" s="57"/>
      <c r="S625" s="57"/>
      <c r="T625" s="57"/>
      <c r="U625" s="77"/>
      <c r="V625" s="24"/>
      <c r="Y625" s="24"/>
      <c r="Z625" s="24"/>
      <c r="AA625" s="24"/>
      <c r="AB625" s="24"/>
      <c r="AC625" s="24"/>
    </row>
    <row r="626" spans="1:29" s="169" customFormat="1">
      <c r="A626" s="24"/>
      <c r="B626" s="24"/>
      <c r="C626" s="57"/>
      <c r="D626" s="57"/>
      <c r="E626" s="57"/>
      <c r="F626" s="57"/>
      <c r="G626" s="57"/>
      <c r="H626" s="57"/>
      <c r="I626" s="57"/>
      <c r="J626" s="57"/>
      <c r="K626" s="57"/>
      <c r="L626" s="57"/>
      <c r="M626" s="57"/>
      <c r="N626" s="57"/>
      <c r="O626" s="57"/>
      <c r="P626" s="57"/>
      <c r="Q626" s="57"/>
      <c r="R626" s="57"/>
      <c r="S626" s="57"/>
      <c r="T626" s="57"/>
      <c r="U626" s="77"/>
      <c r="V626" s="24"/>
      <c r="Y626" s="24"/>
      <c r="Z626" s="24"/>
      <c r="AA626" s="24"/>
      <c r="AB626" s="24"/>
      <c r="AC626" s="24"/>
    </row>
    <row r="627" spans="1:29" s="169" customFormat="1">
      <c r="A627" s="24"/>
      <c r="B627" s="24"/>
      <c r="C627" s="57"/>
      <c r="D627" s="57"/>
      <c r="E627" s="57"/>
      <c r="F627" s="57"/>
      <c r="G627" s="57"/>
      <c r="H627" s="57"/>
      <c r="I627" s="57"/>
      <c r="J627" s="57"/>
      <c r="K627" s="57"/>
      <c r="L627" s="57"/>
      <c r="M627" s="57"/>
      <c r="N627" s="57"/>
      <c r="O627" s="57"/>
      <c r="P627" s="57"/>
      <c r="Q627" s="57"/>
      <c r="R627" s="57"/>
      <c r="S627" s="57"/>
      <c r="T627" s="57"/>
      <c r="U627" s="77"/>
      <c r="V627" s="24"/>
      <c r="Y627" s="24"/>
      <c r="Z627" s="24"/>
      <c r="AA627" s="24"/>
      <c r="AB627" s="24"/>
      <c r="AC627" s="24"/>
    </row>
    <row r="628" spans="1:29" s="169" customFormat="1">
      <c r="A628" s="24"/>
      <c r="B628" s="24"/>
      <c r="C628" s="57"/>
      <c r="D628" s="57"/>
      <c r="E628" s="57"/>
      <c r="F628" s="57"/>
      <c r="G628" s="57"/>
      <c r="H628" s="57"/>
      <c r="I628" s="57"/>
      <c r="J628" s="57"/>
      <c r="K628" s="57"/>
      <c r="L628" s="57"/>
      <c r="M628" s="57"/>
      <c r="N628" s="57"/>
      <c r="O628" s="57"/>
      <c r="P628" s="57"/>
      <c r="Q628" s="57"/>
      <c r="R628" s="57"/>
      <c r="S628" s="57"/>
      <c r="T628" s="57"/>
      <c r="U628" s="77"/>
      <c r="V628" s="24"/>
      <c r="Y628" s="24"/>
      <c r="Z628" s="24"/>
      <c r="AA628" s="24"/>
      <c r="AB628" s="24"/>
      <c r="AC628" s="24"/>
    </row>
    <row r="629" spans="1:29" s="169" customFormat="1">
      <c r="A629" s="24"/>
      <c r="B629" s="24"/>
      <c r="C629" s="57"/>
      <c r="D629" s="57"/>
      <c r="E629" s="57"/>
      <c r="F629" s="57"/>
      <c r="G629" s="57"/>
      <c r="H629" s="57"/>
      <c r="I629" s="57"/>
      <c r="J629" s="57"/>
      <c r="K629" s="57"/>
      <c r="L629" s="57"/>
      <c r="M629" s="57"/>
      <c r="N629" s="57"/>
      <c r="O629" s="57"/>
      <c r="P629" s="57"/>
      <c r="Q629" s="57"/>
      <c r="R629" s="57"/>
      <c r="S629" s="57"/>
      <c r="T629" s="57"/>
      <c r="U629" s="77"/>
      <c r="V629" s="24"/>
      <c r="Y629" s="24"/>
      <c r="Z629" s="24"/>
      <c r="AA629" s="24"/>
      <c r="AB629" s="24"/>
      <c r="AC629" s="24"/>
    </row>
    <row r="630" spans="1:29" s="169" customFormat="1">
      <c r="A630" s="24"/>
      <c r="B630" s="24"/>
      <c r="C630" s="57"/>
      <c r="D630" s="57"/>
      <c r="E630" s="57"/>
      <c r="F630" s="57"/>
      <c r="G630" s="57"/>
      <c r="H630" s="57"/>
      <c r="I630" s="57"/>
      <c r="J630" s="57"/>
      <c r="K630" s="57"/>
      <c r="L630" s="57"/>
      <c r="M630" s="57"/>
      <c r="N630" s="57"/>
      <c r="O630" s="57"/>
      <c r="P630" s="57"/>
      <c r="Q630" s="57"/>
      <c r="R630" s="57"/>
      <c r="S630" s="57"/>
      <c r="T630" s="57"/>
      <c r="U630" s="77"/>
      <c r="V630" s="24"/>
      <c r="Y630" s="24"/>
      <c r="Z630" s="24"/>
      <c r="AA630" s="24"/>
      <c r="AB630" s="24"/>
      <c r="AC630" s="24"/>
    </row>
    <row r="631" spans="1:29" s="169" customFormat="1">
      <c r="A631" s="24"/>
      <c r="B631" s="24"/>
      <c r="C631" s="57"/>
      <c r="D631" s="57"/>
      <c r="E631" s="57"/>
      <c r="F631" s="57"/>
      <c r="G631" s="57"/>
      <c r="H631" s="57"/>
      <c r="I631" s="57"/>
      <c r="J631" s="57"/>
      <c r="K631" s="57"/>
      <c r="L631" s="57"/>
      <c r="M631" s="57"/>
      <c r="N631" s="57"/>
      <c r="O631" s="57"/>
      <c r="P631" s="57"/>
      <c r="Q631" s="57"/>
      <c r="R631" s="57"/>
      <c r="S631" s="57"/>
      <c r="T631" s="57"/>
      <c r="U631" s="77"/>
      <c r="V631" s="24"/>
      <c r="Y631" s="24"/>
      <c r="Z631" s="24"/>
      <c r="AA631" s="24"/>
      <c r="AB631" s="24"/>
      <c r="AC631" s="24"/>
    </row>
    <row r="632" spans="1:29" s="169" customFormat="1">
      <c r="A632" s="24"/>
      <c r="B632" s="24"/>
      <c r="C632" s="57"/>
      <c r="D632" s="57"/>
      <c r="E632" s="57"/>
      <c r="F632" s="57"/>
      <c r="G632" s="57"/>
      <c r="H632" s="57"/>
      <c r="I632" s="57"/>
      <c r="J632" s="57"/>
      <c r="K632" s="57"/>
      <c r="L632" s="57"/>
      <c r="M632" s="57"/>
      <c r="N632" s="57"/>
      <c r="O632" s="57"/>
      <c r="P632" s="57"/>
      <c r="Q632" s="57"/>
      <c r="R632" s="57"/>
      <c r="S632" s="57"/>
      <c r="T632" s="57"/>
      <c r="U632" s="77"/>
      <c r="V632" s="24"/>
      <c r="Y632" s="24"/>
      <c r="Z632" s="24"/>
      <c r="AA632" s="24"/>
      <c r="AB632" s="24"/>
      <c r="AC632" s="24"/>
    </row>
    <row r="633" spans="1:29" s="169" customFormat="1">
      <c r="A633" s="24"/>
      <c r="B633" s="24"/>
      <c r="C633" s="57"/>
      <c r="D633" s="57"/>
      <c r="E633" s="57"/>
      <c r="F633" s="57"/>
      <c r="G633" s="57"/>
      <c r="H633" s="57"/>
      <c r="I633" s="57"/>
      <c r="J633" s="57"/>
      <c r="K633" s="57"/>
      <c r="L633" s="57"/>
      <c r="M633" s="57"/>
      <c r="N633" s="57"/>
      <c r="O633" s="57"/>
      <c r="P633" s="57"/>
      <c r="Q633" s="57"/>
      <c r="R633" s="57"/>
      <c r="S633" s="57"/>
      <c r="T633" s="57"/>
      <c r="U633" s="77"/>
      <c r="V633" s="24"/>
      <c r="Y633" s="24"/>
      <c r="Z633" s="24"/>
      <c r="AA633" s="24"/>
      <c r="AB633" s="24"/>
      <c r="AC633" s="24"/>
    </row>
    <row r="634" spans="1:29" s="169" customFormat="1">
      <c r="A634" s="24"/>
      <c r="B634" s="24"/>
      <c r="C634" s="57"/>
      <c r="D634" s="57"/>
      <c r="E634" s="57"/>
      <c r="F634" s="57"/>
      <c r="G634" s="57"/>
      <c r="H634" s="57"/>
      <c r="I634" s="57"/>
      <c r="J634" s="57"/>
      <c r="K634" s="57"/>
      <c r="L634" s="57"/>
      <c r="M634" s="57"/>
      <c r="N634" s="57"/>
      <c r="O634" s="57"/>
      <c r="P634" s="57"/>
      <c r="Q634" s="57"/>
      <c r="R634" s="57"/>
      <c r="S634" s="57"/>
      <c r="T634" s="57"/>
      <c r="U634" s="77"/>
      <c r="V634" s="24"/>
      <c r="Y634" s="24"/>
      <c r="Z634" s="24"/>
      <c r="AA634" s="24"/>
      <c r="AB634" s="24"/>
      <c r="AC634" s="24"/>
    </row>
    <row r="635" spans="1:29" s="169" customFormat="1">
      <c r="A635" s="24"/>
      <c r="B635" s="24"/>
      <c r="C635" s="57"/>
      <c r="D635" s="57"/>
      <c r="E635" s="57"/>
      <c r="F635" s="57"/>
      <c r="G635" s="57"/>
      <c r="H635" s="57"/>
      <c r="I635" s="57"/>
      <c r="J635" s="57"/>
      <c r="K635" s="57"/>
      <c r="L635" s="57"/>
      <c r="M635" s="57"/>
      <c r="N635" s="57"/>
      <c r="O635" s="57"/>
      <c r="P635" s="57"/>
      <c r="Q635" s="57"/>
      <c r="R635" s="57"/>
      <c r="S635" s="57"/>
      <c r="T635" s="57"/>
      <c r="U635" s="77"/>
      <c r="V635" s="24"/>
      <c r="Y635" s="24"/>
      <c r="Z635" s="24"/>
      <c r="AA635" s="24"/>
      <c r="AB635" s="24"/>
      <c r="AC635" s="24"/>
    </row>
    <row r="636" spans="1:29" s="169" customFormat="1">
      <c r="A636" s="24"/>
      <c r="B636" s="24"/>
      <c r="C636" s="57"/>
      <c r="D636" s="57"/>
      <c r="E636" s="57"/>
      <c r="F636" s="57"/>
      <c r="G636" s="57"/>
      <c r="H636" s="57"/>
      <c r="I636" s="57"/>
      <c r="J636" s="57"/>
      <c r="K636" s="57"/>
      <c r="L636" s="57"/>
      <c r="M636" s="57"/>
      <c r="N636" s="57"/>
      <c r="O636" s="57"/>
      <c r="P636" s="57"/>
      <c r="Q636" s="57"/>
      <c r="R636" s="57"/>
      <c r="S636" s="57"/>
      <c r="T636" s="57"/>
      <c r="U636" s="77"/>
      <c r="V636" s="24"/>
      <c r="Y636" s="24"/>
      <c r="Z636" s="24"/>
      <c r="AA636" s="24"/>
      <c r="AB636" s="24"/>
      <c r="AC636" s="24"/>
    </row>
    <row r="637" spans="1:29" s="169" customFormat="1">
      <c r="A637" s="24"/>
      <c r="B637" s="24"/>
      <c r="C637" s="57"/>
      <c r="D637" s="57"/>
      <c r="E637" s="57"/>
      <c r="F637" s="57"/>
      <c r="G637" s="57"/>
      <c r="H637" s="57"/>
      <c r="I637" s="57"/>
      <c r="J637" s="57"/>
      <c r="K637" s="57"/>
      <c r="L637" s="57"/>
      <c r="M637" s="57"/>
      <c r="N637" s="57"/>
      <c r="O637" s="57"/>
      <c r="P637" s="57"/>
      <c r="Q637" s="57"/>
      <c r="R637" s="57"/>
      <c r="S637" s="57"/>
      <c r="T637" s="57"/>
      <c r="U637" s="77"/>
      <c r="V637" s="24"/>
      <c r="Y637" s="24"/>
      <c r="Z637" s="24"/>
      <c r="AA637" s="24"/>
      <c r="AB637" s="24"/>
      <c r="AC637" s="24"/>
    </row>
    <row r="638" spans="1:29" s="169" customFormat="1">
      <c r="A638" s="24"/>
      <c r="B638" s="24"/>
      <c r="C638" s="57"/>
      <c r="D638" s="57"/>
      <c r="E638" s="57"/>
      <c r="F638" s="57"/>
      <c r="G638" s="57"/>
      <c r="H638" s="57"/>
      <c r="I638" s="57"/>
      <c r="J638" s="57"/>
      <c r="K638" s="57"/>
      <c r="L638" s="57"/>
      <c r="M638" s="57"/>
      <c r="N638" s="57"/>
      <c r="O638" s="57"/>
      <c r="P638" s="57"/>
      <c r="Q638" s="57"/>
      <c r="R638" s="57"/>
      <c r="S638" s="57"/>
      <c r="T638" s="57"/>
      <c r="U638" s="77"/>
      <c r="V638" s="24"/>
      <c r="Y638" s="24"/>
      <c r="Z638" s="24"/>
      <c r="AA638" s="24"/>
      <c r="AB638" s="24"/>
      <c r="AC638" s="24"/>
    </row>
    <row r="639" spans="1:29" s="169" customFormat="1">
      <c r="A639" s="24"/>
      <c r="B639" s="24"/>
      <c r="C639" s="57"/>
      <c r="D639" s="57"/>
      <c r="E639" s="57"/>
      <c r="F639" s="57"/>
      <c r="G639" s="57"/>
      <c r="H639" s="57"/>
      <c r="I639" s="57"/>
      <c r="J639" s="57"/>
      <c r="K639" s="57"/>
      <c r="L639" s="57"/>
      <c r="M639" s="57"/>
      <c r="N639" s="57"/>
      <c r="O639" s="57"/>
      <c r="P639" s="57"/>
      <c r="Q639" s="57"/>
      <c r="R639" s="57"/>
      <c r="S639" s="57"/>
      <c r="T639" s="57"/>
      <c r="U639" s="77"/>
      <c r="V639" s="24"/>
      <c r="Y639" s="24"/>
      <c r="Z639" s="24"/>
      <c r="AA639" s="24"/>
      <c r="AB639" s="24"/>
      <c r="AC639" s="24"/>
    </row>
    <row r="640" spans="1:29" s="169" customFormat="1">
      <c r="A640" s="24"/>
      <c r="B640" s="24"/>
      <c r="C640" s="57"/>
      <c r="D640" s="57"/>
      <c r="E640" s="57"/>
      <c r="F640" s="57"/>
      <c r="G640" s="57"/>
      <c r="H640" s="57"/>
      <c r="I640" s="57"/>
      <c r="J640" s="57"/>
      <c r="K640" s="57"/>
      <c r="L640" s="57"/>
      <c r="M640" s="57"/>
      <c r="N640" s="57"/>
      <c r="O640" s="57"/>
      <c r="P640" s="57"/>
      <c r="Q640" s="57"/>
      <c r="R640" s="57"/>
      <c r="S640" s="57"/>
      <c r="T640" s="57"/>
      <c r="U640" s="77"/>
      <c r="V640" s="24"/>
      <c r="Y640" s="24"/>
      <c r="Z640" s="24"/>
      <c r="AA640" s="24"/>
      <c r="AB640" s="24"/>
      <c r="AC640" s="24"/>
    </row>
    <row r="641" spans="1:29" s="169" customFormat="1">
      <c r="A641" s="24"/>
      <c r="B641" s="24"/>
      <c r="C641" s="57"/>
      <c r="D641" s="57"/>
      <c r="E641" s="57"/>
      <c r="F641" s="57"/>
      <c r="G641" s="57"/>
      <c r="H641" s="57"/>
      <c r="I641" s="57"/>
      <c r="J641" s="57"/>
      <c r="K641" s="57"/>
      <c r="L641" s="57"/>
      <c r="M641" s="57"/>
      <c r="N641" s="57"/>
      <c r="O641" s="57"/>
      <c r="P641" s="57"/>
      <c r="Q641" s="57"/>
      <c r="R641" s="57"/>
      <c r="S641" s="57"/>
      <c r="T641" s="57"/>
      <c r="U641" s="77"/>
      <c r="V641" s="24"/>
      <c r="Y641" s="24"/>
      <c r="Z641" s="24"/>
      <c r="AA641" s="24"/>
      <c r="AB641" s="24"/>
      <c r="AC641" s="24"/>
    </row>
    <row r="642" spans="1:29" s="169" customFormat="1">
      <c r="A642" s="24"/>
      <c r="B642" s="24"/>
      <c r="C642" s="57"/>
      <c r="D642" s="57"/>
      <c r="E642" s="57"/>
      <c r="F642" s="57"/>
      <c r="G642" s="57"/>
      <c r="H642" s="57"/>
      <c r="I642" s="57"/>
      <c r="J642" s="57"/>
      <c r="K642" s="57"/>
      <c r="L642" s="57"/>
      <c r="M642" s="57"/>
      <c r="N642" s="57"/>
      <c r="O642" s="57"/>
      <c r="P642" s="57"/>
      <c r="Q642" s="57"/>
      <c r="R642" s="57"/>
      <c r="S642" s="57"/>
      <c r="T642" s="57"/>
      <c r="U642" s="77"/>
      <c r="V642" s="24"/>
      <c r="Y642" s="24"/>
      <c r="Z642" s="24"/>
      <c r="AA642" s="24"/>
      <c r="AB642" s="24"/>
      <c r="AC642" s="24"/>
    </row>
    <row r="643" spans="1:29" s="169" customFormat="1">
      <c r="A643" s="24"/>
      <c r="B643" s="24"/>
      <c r="C643" s="57"/>
      <c r="D643" s="57"/>
      <c r="E643" s="57"/>
      <c r="F643" s="57"/>
      <c r="G643" s="57"/>
      <c r="H643" s="57"/>
      <c r="I643" s="57"/>
      <c r="J643" s="57"/>
      <c r="K643" s="57"/>
      <c r="L643" s="57"/>
      <c r="M643" s="57"/>
      <c r="N643" s="57"/>
      <c r="O643" s="57"/>
      <c r="P643" s="57"/>
      <c r="Q643" s="57"/>
      <c r="R643" s="57"/>
      <c r="S643" s="57"/>
      <c r="T643" s="57"/>
      <c r="U643" s="77"/>
      <c r="V643" s="24"/>
      <c r="Y643" s="24"/>
      <c r="Z643" s="24"/>
      <c r="AA643" s="24"/>
      <c r="AB643" s="24"/>
      <c r="AC643" s="24"/>
    </row>
    <row r="644" spans="1:29" s="169" customFormat="1">
      <c r="A644" s="24"/>
      <c r="B644" s="24"/>
      <c r="C644" s="57"/>
      <c r="D644" s="57"/>
      <c r="E644" s="57"/>
      <c r="F644" s="57"/>
      <c r="G644" s="57"/>
      <c r="H644" s="57"/>
      <c r="I644" s="57"/>
      <c r="J644" s="57"/>
      <c r="K644" s="57"/>
      <c r="L644" s="57"/>
      <c r="M644" s="57"/>
      <c r="N644" s="57"/>
      <c r="O644" s="57"/>
      <c r="P644" s="57"/>
      <c r="Q644" s="57"/>
      <c r="R644" s="57"/>
      <c r="S644" s="57"/>
      <c r="T644" s="57"/>
      <c r="U644" s="77"/>
      <c r="V644" s="24"/>
      <c r="Y644" s="24"/>
      <c r="Z644" s="24"/>
      <c r="AA644" s="24"/>
      <c r="AB644" s="24"/>
      <c r="AC644" s="24"/>
    </row>
    <row r="645" spans="1:29" s="169" customFormat="1">
      <c r="A645" s="24"/>
      <c r="B645" s="24"/>
      <c r="C645" s="57"/>
      <c r="D645" s="57"/>
      <c r="E645" s="57"/>
      <c r="F645" s="57"/>
      <c r="G645" s="57"/>
      <c r="H645" s="57"/>
      <c r="I645" s="57"/>
      <c r="J645" s="57"/>
      <c r="K645" s="57"/>
      <c r="L645" s="57"/>
      <c r="M645" s="57"/>
      <c r="N645" s="57"/>
      <c r="O645" s="57"/>
      <c r="P645" s="57"/>
      <c r="Q645" s="57"/>
      <c r="R645" s="57"/>
      <c r="S645" s="57"/>
      <c r="T645" s="57"/>
      <c r="U645" s="77"/>
      <c r="V645" s="24"/>
      <c r="Y645" s="24"/>
      <c r="Z645" s="24"/>
      <c r="AA645" s="24"/>
      <c r="AB645" s="24"/>
      <c r="AC645" s="24"/>
    </row>
    <row r="646" spans="1:29" s="169" customFormat="1">
      <c r="A646" s="24"/>
      <c r="B646" s="24"/>
      <c r="C646" s="57"/>
      <c r="D646" s="57"/>
      <c r="E646" s="57"/>
      <c r="F646" s="57"/>
      <c r="G646" s="57"/>
      <c r="H646" s="57"/>
      <c r="I646" s="57"/>
      <c r="J646" s="57"/>
      <c r="K646" s="57"/>
      <c r="L646" s="57"/>
      <c r="M646" s="57"/>
      <c r="N646" s="57"/>
      <c r="O646" s="57"/>
      <c r="P646" s="57"/>
      <c r="Q646" s="57"/>
      <c r="R646" s="57"/>
      <c r="S646" s="57"/>
      <c r="T646" s="57"/>
      <c r="U646" s="77"/>
      <c r="V646" s="24"/>
      <c r="Y646" s="24"/>
      <c r="Z646" s="24"/>
      <c r="AA646" s="24"/>
      <c r="AB646" s="24"/>
      <c r="AC646" s="24"/>
    </row>
    <row r="647" spans="1:29" s="169" customFormat="1">
      <c r="A647" s="24"/>
      <c r="B647" s="24"/>
      <c r="C647" s="57"/>
      <c r="D647" s="57"/>
      <c r="E647" s="57"/>
      <c r="F647" s="57"/>
      <c r="G647" s="57"/>
      <c r="H647" s="57"/>
      <c r="I647" s="57"/>
      <c r="J647" s="57"/>
      <c r="K647" s="57"/>
      <c r="L647" s="57"/>
      <c r="M647" s="57"/>
      <c r="N647" s="57"/>
      <c r="O647" s="57"/>
      <c r="P647" s="57"/>
      <c r="Q647" s="57"/>
      <c r="R647" s="57"/>
      <c r="S647" s="57"/>
      <c r="T647" s="57"/>
      <c r="U647" s="77"/>
      <c r="V647" s="24"/>
      <c r="Y647" s="24"/>
      <c r="Z647" s="24"/>
      <c r="AA647" s="24"/>
      <c r="AB647" s="24"/>
      <c r="AC647" s="24"/>
    </row>
    <row r="648" spans="1:29" s="169" customFormat="1">
      <c r="A648" s="24"/>
      <c r="B648" s="24"/>
      <c r="C648" s="57"/>
      <c r="D648" s="57"/>
      <c r="E648" s="57"/>
      <c r="F648" s="57"/>
      <c r="G648" s="57"/>
      <c r="H648" s="57"/>
      <c r="I648" s="57"/>
      <c r="J648" s="57"/>
      <c r="K648" s="57"/>
      <c r="L648" s="57"/>
      <c r="M648" s="57"/>
      <c r="N648" s="57"/>
      <c r="O648" s="57"/>
      <c r="P648" s="57"/>
      <c r="Q648" s="57"/>
      <c r="R648" s="57"/>
      <c r="S648" s="57"/>
      <c r="T648" s="57"/>
      <c r="U648" s="77"/>
      <c r="V648" s="24"/>
      <c r="Y648" s="24"/>
      <c r="Z648" s="24"/>
      <c r="AA648" s="24"/>
      <c r="AB648" s="24"/>
      <c r="AC648" s="24"/>
    </row>
    <row r="649" spans="1:29" s="169" customFormat="1">
      <c r="A649" s="24"/>
      <c r="B649" s="24"/>
      <c r="C649" s="57"/>
      <c r="D649" s="57"/>
      <c r="E649" s="57"/>
      <c r="F649" s="57"/>
      <c r="G649" s="57"/>
      <c r="H649" s="57"/>
      <c r="I649" s="57"/>
      <c r="J649" s="57"/>
      <c r="K649" s="57"/>
      <c r="L649" s="57"/>
      <c r="M649" s="57"/>
      <c r="N649" s="57"/>
      <c r="O649" s="57"/>
      <c r="P649" s="57"/>
      <c r="Q649" s="57"/>
      <c r="R649" s="57"/>
      <c r="S649" s="57"/>
      <c r="T649" s="57"/>
      <c r="U649" s="77"/>
      <c r="V649" s="24"/>
      <c r="Y649" s="24"/>
      <c r="Z649" s="24"/>
      <c r="AA649" s="24"/>
      <c r="AB649" s="24"/>
      <c r="AC649" s="24"/>
    </row>
    <row r="650" spans="1:29" s="169" customFormat="1">
      <c r="A650" s="24"/>
      <c r="B650" s="24"/>
      <c r="C650" s="57"/>
      <c r="D650" s="57"/>
      <c r="E650" s="57"/>
      <c r="F650" s="57"/>
      <c r="G650" s="57"/>
      <c r="H650" s="57"/>
      <c r="I650" s="57"/>
      <c r="J650" s="57"/>
      <c r="K650" s="57"/>
      <c r="L650" s="57"/>
      <c r="M650" s="57"/>
      <c r="N650" s="57"/>
      <c r="O650" s="57"/>
      <c r="P650" s="57"/>
      <c r="Q650" s="57"/>
      <c r="R650" s="57"/>
      <c r="S650" s="57"/>
      <c r="T650" s="57"/>
      <c r="U650" s="77"/>
      <c r="V650" s="24"/>
      <c r="Y650" s="24"/>
      <c r="Z650" s="24"/>
      <c r="AA650" s="24"/>
      <c r="AB650" s="24"/>
      <c r="AC650" s="24"/>
    </row>
    <row r="651" spans="1:29" s="169" customFormat="1">
      <c r="A651" s="24"/>
      <c r="B651" s="24"/>
      <c r="C651" s="57"/>
      <c r="D651" s="57"/>
      <c r="E651" s="57"/>
      <c r="F651" s="57"/>
      <c r="G651" s="57"/>
      <c r="H651" s="57"/>
      <c r="I651" s="57"/>
      <c r="J651" s="57"/>
      <c r="K651" s="57"/>
      <c r="L651" s="57"/>
      <c r="M651" s="57"/>
      <c r="N651" s="57"/>
      <c r="O651" s="57"/>
      <c r="P651" s="57"/>
      <c r="Q651" s="57"/>
      <c r="R651" s="57"/>
      <c r="S651" s="57"/>
      <c r="T651" s="57"/>
      <c r="U651" s="77"/>
      <c r="V651" s="24"/>
      <c r="Y651" s="24"/>
      <c r="Z651" s="24"/>
      <c r="AA651" s="24"/>
      <c r="AB651" s="24"/>
      <c r="AC651" s="24"/>
    </row>
    <row r="652" spans="1:29" s="169" customFormat="1">
      <c r="A652" s="24"/>
      <c r="B652" s="24"/>
      <c r="C652" s="57"/>
      <c r="D652" s="57"/>
      <c r="E652" s="57"/>
      <c r="F652" s="57"/>
      <c r="G652" s="57"/>
      <c r="H652" s="57"/>
      <c r="I652" s="57"/>
      <c r="J652" s="57"/>
      <c r="K652" s="57"/>
      <c r="L652" s="57"/>
      <c r="M652" s="57"/>
      <c r="N652" s="57"/>
      <c r="O652" s="57"/>
      <c r="P652" s="57"/>
      <c r="Q652" s="57"/>
      <c r="R652" s="57"/>
      <c r="S652" s="57"/>
      <c r="T652" s="57"/>
      <c r="U652" s="77"/>
      <c r="V652" s="24"/>
      <c r="Y652" s="24"/>
      <c r="Z652" s="24"/>
      <c r="AA652" s="24"/>
      <c r="AB652" s="24"/>
      <c r="AC652" s="24"/>
    </row>
    <row r="653" spans="1:29" s="169" customFormat="1">
      <c r="A653" s="24"/>
      <c r="B653" s="24"/>
      <c r="C653" s="57"/>
      <c r="D653" s="57"/>
      <c r="E653" s="57"/>
      <c r="F653" s="57"/>
      <c r="G653" s="57"/>
      <c r="H653" s="57"/>
      <c r="I653" s="57"/>
      <c r="J653" s="57"/>
      <c r="K653" s="57"/>
      <c r="L653" s="57"/>
      <c r="M653" s="57"/>
      <c r="N653" s="57"/>
      <c r="O653" s="57"/>
      <c r="P653" s="57"/>
      <c r="Q653" s="57"/>
      <c r="R653" s="57"/>
      <c r="S653" s="57"/>
      <c r="T653" s="57"/>
      <c r="U653" s="77"/>
      <c r="V653" s="24"/>
      <c r="Y653" s="24"/>
      <c r="Z653" s="24"/>
      <c r="AA653" s="24"/>
      <c r="AB653" s="24"/>
      <c r="AC653" s="24"/>
    </row>
    <row r="654" spans="1:29" s="169" customFormat="1">
      <c r="A654" s="24"/>
      <c r="B654" s="24"/>
      <c r="C654" s="57"/>
      <c r="D654" s="57"/>
      <c r="E654" s="57"/>
      <c r="F654" s="57"/>
      <c r="G654" s="57"/>
      <c r="H654" s="57"/>
      <c r="I654" s="57"/>
      <c r="J654" s="57"/>
      <c r="K654" s="57"/>
      <c r="L654" s="57"/>
      <c r="M654" s="57"/>
      <c r="N654" s="57"/>
      <c r="O654" s="57"/>
      <c r="P654" s="57"/>
      <c r="Q654" s="57"/>
      <c r="R654" s="57"/>
      <c r="S654" s="57"/>
      <c r="T654" s="57"/>
      <c r="U654" s="77"/>
      <c r="V654" s="24"/>
      <c r="Y654" s="24"/>
      <c r="Z654" s="24"/>
      <c r="AA654" s="24"/>
      <c r="AB654" s="24"/>
      <c r="AC654" s="24"/>
    </row>
    <row r="655" spans="1:29" s="169" customFormat="1">
      <c r="A655" s="24"/>
      <c r="B655" s="24"/>
      <c r="C655" s="57"/>
      <c r="D655" s="57"/>
      <c r="E655" s="57"/>
      <c r="F655" s="57"/>
      <c r="G655" s="57"/>
      <c r="H655" s="57"/>
      <c r="I655" s="57"/>
      <c r="J655" s="57"/>
      <c r="K655" s="57"/>
      <c r="L655" s="57"/>
      <c r="M655" s="57"/>
      <c r="N655" s="57"/>
      <c r="O655" s="57"/>
      <c r="P655" s="57"/>
      <c r="Q655" s="57"/>
      <c r="R655" s="57"/>
      <c r="S655" s="57"/>
      <c r="T655" s="57"/>
      <c r="U655" s="77"/>
      <c r="V655" s="24"/>
      <c r="Y655" s="24"/>
      <c r="Z655" s="24"/>
      <c r="AA655" s="24"/>
      <c r="AB655" s="24"/>
      <c r="AC655" s="24"/>
    </row>
    <row r="656" spans="1:29" s="169" customFormat="1">
      <c r="A656" s="24"/>
      <c r="B656" s="24"/>
      <c r="C656" s="57"/>
      <c r="D656" s="57"/>
      <c r="E656" s="57"/>
      <c r="F656" s="57"/>
      <c r="G656" s="57"/>
      <c r="H656" s="57"/>
      <c r="I656" s="57"/>
      <c r="J656" s="57"/>
      <c r="K656" s="57"/>
      <c r="L656" s="57"/>
      <c r="M656" s="57"/>
      <c r="N656" s="57"/>
      <c r="O656" s="57"/>
      <c r="P656" s="57"/>
      <c r="Q656" s="57"/>
      <c r="R656" s="57"/>
      <c r="S656" s="57"/>
      <c r="T656" s="57"/>
      <c r="U656" s="77"/>
      <c r="V656" s="24"/>
      <c r="Y656" s="24"/>
      <c r="Z656" s="24"/>
      <c r="AA656" s="24"/>
      <c r="AB656" s="24"/>
      <c r="AC656" s="24"/>
    </row>
    <row r="657" spans="1:29" s="169" customFormat="1">
      <c r="A657" s="24"/>
      <c r="B657" s="24"/>
      <c r="C657" s="57"/>
      <c r="D657" s="57"/>
      <c r="E657" s="57"/>
      <c r="F657" s="57"/>
      <c r="G657" s="57"/>
      <c r="H657" s="57"/>
      <c r="I657" s="57"/>
      <c r="J657" s="57"/>
      <c r="K657" s="57"/>
      <c r="L657" s="57"/>
      <c r="M657" s="57"/>
      <c r="N657" s="57"/>
      <c r="O657" s="57"/>
      <c r="P657" s="57"/>
      <c r="Q657" s="57"/>
      <c r="R657" s="57"/>
      <c r="S657" s="57"/>
      <c r="T657" s="57"/>
      <c r="U657" s="77"/>
      <c r="V657" s="24"/>
      <c r="Y657" s="24"/>
      <c r="Z657" s="24"/>
      <c r="AA657" s="24"/>
      <c r="AB657" s="24"/>
      <c r="AC657" s="24"/>
    </row>
    <row r="658" spans="1:29" s="169" customFormat="1">
      <c r="A658" s="24"/>
      <c r="B658" s="24"/>
      <c r="C658" s="57"/>
      <c r="D658" s="57"/>
      <c r="E658" s="57"/>
      <c r="F658" s="57"/>
      <c r="G658" s="57"/>
      <c r="H658" s="57"/>
      <c r="I658" s="57"/>
      <c r="J658" s="57"/>
      <c r="K658" s="57"/>
      <c r="L658" s="57"/>
      <c r="M658" s="57"/>
      <c r="N658" s="57"/>
      <c r="O658" s="57"/>
      <c r="P658" s="57"/>
      <c r="Q658" s="57"/>
      <c r="R658" s="57"/>
      <c r="S658" s="57"/>
      <c r="T658" s="57"/>
      <c r="U658" s="77"/>
      <c r="V658" s="24"/>
      <c r="Y658" s="24"/>
      <c r="Z658" s="24"/>
      <c r="AA658" s="24"/>
      <c r="AB658" s="24"/>
      <c r="AC658" s="24"/>
    </row>
    <row r="659" spans="1:29" s="169" customFormat="1">
      <c r="A659" s="24"/>
      <c r="B659" s="24"/>
      <c r="C659" s="57"/>
      <c r="D659" s="57"/>
      <c r="E659" s="57"/>
      <c r="F659" s="57"/>
      <c r="G659" s="57"/>
      <c r="H659" s="57"/>
      <c r="I659" s="57"/>
      <c r="J659" s="57"/>
      <c r="K659" s="57"/>
      <c r="L659" s="57"/>
      <c r="M659" s="57"/>
      <c r="N659" s="57"/>
      <c r="O659" s="57"/>
      <c r="P659" s="57"/>
      <c r="Q659" s="57"/>
      <c r="R659" s="57"/>
      <c r="S659" s="57"/>
      <c r="T659" s="57"/>
      <c r="U659" s="77"/>
      <c r="V659" s="24"/>
      <c r="Y659" s="24"/>
      <c r="Z659" s="24"/>
      <c r="AA659" s="24"/>
      <c r="AB659" s="24"/>
      <c r="AC659" s="24"/>
    </row>
    <row r="660" spans="1:29" s="169" customFormat="1">
      <c r="A660" s="24"/>
      <c r="B660" s="24"/>
      <c r="C660" s="57"/>
      <c r="D660" s="57"/>
      <c r="E660" s="57"/>
      <c r="F660" s="57"/>
      <c r="G660" s="57"/>
      <c r="H660" s="57"/>
      <c r="I660" s="57"/>
      <c r="J660" s="57"/>
      <c r="K660" s="57"/>
      <c r="L660" s="57"/>
      <c r="M660" s="57"/>
      <c r="N660" s="57"/>
      <c r="O660" s="57"/>
      <c r="P660" s="57"/>
      <c r="Q660" s="57"/>
      <c r="R660" s="57"/>
      <c r="S660" s="57"/>
      <c r="T660" s="57"/>
      <c r="U660" s="77"/>
      <c r="V660" s="24"/>
      <c r="Y660" s="24"/>
      <c r="Z660" s="24"/>
      <c r="AA660" s="24"/>
      <c r="AB660" s="24"/>
      <c r="AC660" s="24"/>
    </row>
    <row r="661" spans="1:29" s="169" customFormat="1">
      <c r="A661" s="24"/>
      <c r="B661" s="24"/>
      <c r="C661" s="57"/>
      <c r="D661" s="57"/>
      <c r="E661" s="57"/>
      <c r="F661" s="57"/>
      <c r="G661" s="57"/>
      <c r="H661" s="57"/>
      <c r="I661" s="57"/>
      <c r="J661" s="57"/>
      <c r="K661" s="57"/>
      <c r="L661" s="57"/>
      <c r="M661" s="57"/>
      <c r="N661" s="57"/>
      <c r="O661" s="57"/>
      <c r="P661" s="57"/>
      <c r="Q661" s="57"/>
      <c r="R661" s="57"/>
      <c r="S661" s="57"/>
      <c r="T661" s="57"/>
      <c r="U661" s="77"/>
      <c r="V661" s="24"/>
      <c r="Y661" s="24"/>
      <c r="Z661" s="24"/>
      <c r="AA661" s="24"/>
      <c r="AB661" s="24"/>
      <c r="AC661" s="24"/>
    </row>
    <row r="662" spans="1:29" s="169" customFormat="1">
      <c r="A662" s="24"/>
      <c r="B662" s="24"/>
      <c r="C662" s="57"/>
      <c r="D662" s="57"/>
      <c r="E662" s="57"/>
      <c r="F662" s="57"/>
      <c r="G662" s="57"/>
      <c r="H662" s="57"/>
      <c r="I662" s="57"/>
      <c r="J662" s="57"/>
      <c r="K662" s="57"/>
      <c r="L662" s="57"/>
      <c r="M662" s="57"/>
      <c r="N662" s="57"/>
      <c r="O662" s="57"/>
      <c r="P662" s="57"/>
      <c r="Q662" s="57"/>
      <c r="R662" s="57"/>
      <c r="S662" s="57"/>
      <c r="T662" s="57"/>
      <c r="U662" s="77"/>
      <c r="V662" s="24"/>
      <c r="Y662" s="24"/>
      <c r="Z662" s="24"/>
      <c r="AA662" s="24"/>
      <c r="AB662" s="24"/>
      <c r="AC662" s="24"/>
    </row>
    <row r="663" spans="1:29" s="169" customFormat="1">
      <c r="A663" s="24"/>
      <c r="B663" s="24"/>
      <c r="C663" s="57"/>
      <c r="D663" s="57"/>
      <c r="E663" s="57"/>
      <c r="F663" s="57"/>
      <c r="G663" s="57"/>
      <c r="H663" s="57"/>
      <c r="I663" s="57"/>
      <c r="J663" s="57"/>
      <c r="K663" s="57"/>
      <c r="L663" s="57"/>
      <c r="M663" s="57"/>
      <c r="N663" s="57"/>
      <c r="O663" s="57"/>
      <c r="P663" s="57"/>
      <c r="Q663" s="57"/>
      <c r="R663" s="57"/>
      <c r="S663" s="57"/>
      <c r="T663" s="57"/>
      <c r="U663" s="77"/>
      <c r="V663" s="24"/>
      <c r="Y663" s="24"/>
      <c r="Z663" s="24"/>
      <c r="AA663" s="24"/>
      <c r="AB663" s="24"/>
      <c r="AC663" s="24"/>
    </row>
    <row r="664" spans="1:29" s="169" customFormat="1">
      <c r="A664" s="24"/>
      <c r="B664" s="24"/>
      <c r="C664" s="57"/>
      <c r="D664" s="57"/>
      <c r="E664" s="57"/>
      <c r="F664" s="57"/>
      <c r="G664" s="57"/>
      <c r="H664" s="57"/>
      <c r="I664" s="57"/>
      <c r="J664" s="57"/>
      <c r="K664" s="57"/>
      <c r="L664" s="57"/>
      <c r="M664" s="57"/>
      <c r="N664" s="57"/>
      <c r="O664" s="57"/>
      <c r="P664" s="57"/>
      <c r="Q664" s="57"/>
      <c r="R664" s="57"/>
      <c r="S664" s="57"/>
      <c r="T664" s="57"/>
      <c r="U664" s="77"/>
      <c r="V664" s="24"/>
      <c r="Y664" s="24"/>
      <c r="Z664" s="24"/>
      <c r="AA664" s="24"/>
      <c r="AB664" s="24"/>
      <c r="AC664" s="24"/>
    </row>
    <row r="665" spans="1:29" s="169" customFormat="1">
      <c r="A665" s="24"/>
      <c r="B665" s="24"/>
      <c r="C665" s="57"/>
      <c r="D665" s="57"/>
      <c r="E665" s="57"/>
      <c r="F665" s="57"/>
      <c r="G665" s="57"/>
      <c r="H665" s="57"/>
      <c r="I665" s="57"/>
      <c r="J665" s="57"/>
      <c r="K665" s="57"/>
      <c r="L665" s="57"/>
      <c r="M665" s="57"/>
      <c r="N665" s="57"/>
      <c r="O665" s="57"/>
      <c r="P665" s="57"/>
      <c r="Q665" s="57"/>
      <c r="R665" s="57"/>
      <c r="S665" s="57"/>
      <c r="T665" s="57"/>
      <c r="U665" s="77"/>
      <c r="V665" s="24"/>
      <c r="Y665" s="24"/>
      <c r="Z665" s="24"/>
      <c r="AA665" s="24"/>
      <c r="AB665" s="24"/>
      <c r="AC665" s="24"/>
    </row>
    <row r="666" spans="1:29" s="169" customFormat="1">
      <c r="A666" s="24"/>
      <c r="B666" s="24"/>
      <c r="C666" s="57"/>
      <c r="D666" s="57"/>
      <c r="E666" s="57"/>
      <c r="F666" s="57"/>
      <c r="G666" s="57"/>
      <c r="H666" s="57"/>
      <c r="I666" s="57"/>
      <c r="J666" s="57"/>
      <c r="K666" s="57"/>
      <c r="L666" s="57"/>
      <c r="M666" s="57"/>
      <c r="N666" s="57"/>
      <c r="O666" s="57"/>
      <c r="P666" s="57"/>
      <c r="Q666" s="57"/>
      <c r="R666" s="57"/>
      <c r="S666" s="57"/>
      <c r="T666" s="57"/>
      <c r="U666" s="77"/>
      <c r="V666" s="24"/>
      <c r="Y666" s="24"/>
      <c r="Z666" s="24"/>
      <c r="AA666" s="24"/>
      <c r="AB666" s="24"/>
      <c r="AC666" s="24"/>
    </row>
    <row r="667" spans="1:29" s="169" customFormat="1">
      <c r="A667" s="24"/>
      <c r="B667" s="24"/>
      <c r="C667" s="57"/>
      <c r="D667" s="57"/>
      <c r="E667" s="57"/>
      <c r="F667" s="57"/>
      <c r="G667" s="57"/>
      <c r="H667" s="57"/>
      <c r="I667" s="57"/>
      <c r="J667" s="57"/>
      <c r="K667" s="57"/>
      <c r="L667" s="57"/>
      <c r="M667" s="57"/>
      <c r="N667" s="57"/>
      <c r="O667" s="57"/>
      <c r="P667" s="57"/>
      <c r="Q667" s="57"/>
      <c r="R667" s="57"/>
      <c r="S667" s="57"/>
      <c r="T667" s="57"/>
      <c r="U667" s="77"/>
      <c r="V667" s="24"/>
      <c r="Y667" s="24"/>
      <c r="Z667" s="24"/>
      <c r="AA667" s="24"/>
      <c r="AB667" s="24"/>
      <c r="AC667" s="24"/>
    </row>
    <row r="668" spans="1:29" s="169" customFormat="1">
      <c r="A668" s="24"/>
      <c r="B668" s="24"/>
      <c r="C668" s="57"/>
      <c r="D668" s="57"/>
      <c r="E668" s="57"/>
      <c r="F668" s="57"/>
      <c r="G668" s="57"/>
      <c r="H668" s="57"/>
      <c r="I668" s="57"/>
      <c r="J668" s="57"/>
      <c r="K668" s="57"/>
      <c r="L668" s="57"/>
      <c r="M668" s="57"/>
      <c r="N668" s="57"/>
      <c r="O668" s="57"/>
      <c r="P668" s="57"/>
      <c r="Q668" s="57"/>
      <c r="R668" s="57"/>
      <c r="S668" s="57"/>
      <c r="T668" s="57"/>
      <c r="U668" s="77"/>
      <c r="V668" s="24"/>
      <c r="Y668" s="24"/>
      <c r="Z668" s="24"/>
      <c r="AA668" s="24"/>
      <c r="AB668" s="24"/>
      <c r="AC668" s="24"/>
    </row>
    <row r="669" spans="1:29" s="169" customFormat="1">
      <c r="A669" s="24"/>
      <c r="B669" s="24"/>
      <c r="C669" s="57"/>
      <c r="D669" s="57"/>
      <c r="E669" s="57"/>
      <c r="F669" s="57"/>
      <c r="G669" s="57"/>
      <c r="H669" s="57"/>
      <c r="I669" s="57"/>
      <c r="J669" s="57"/>
      <c r="K669" s="57"/>
      <c r="L669" s="57"/>
      <c r="M669" s="57"/>
      <c r="N669" s="57"/>
      <c r="O669" s="57"/>
      <c r="P669" s="57"/>
      <c r="Q669" s="57"/>
      <c r="R669" s="57"/>
      <c r="S669" s="57"/>
      <c r="T669" s="57"/>
      <c r="U669" s="77"/>
      <c r="V669" s="24"/>
      <c r="Y669" s="24"/>
      <c r="Z669" s="24"/>
      <c r="AA669" s="24"/>
      <c r="AB669" s="24"/>
      <c r="AC669" s="24"/>
    </row>
    <row r="670" spans="1:29" s="169" customFormat="1">
      <c r="A670" s="24"/>
      <c r="B670" s="24"/>
      <c r="C670" s="57"/>
      <c r="D670" s="57"/>
      <c r="E670" s="57"/>
      <c r="F670" s="57"/>
      <c r="G670" s="57"/>
      <c r="H670" s="57"/>
      <c r="I670" s="57"/>
      <c r="J670" s="57"/>
      <c r="K670" s="57"/>
      <c r="L670" s="57"/>
      <c r="M670" s="57"/>
      <c r="N670" s="57"/>
      <c r="O670" s="57"/>
      <c r="P670" s="57"/>
      <c r="Q670" s="57"/>
      <c r="R670" s="57"/>
      <c r="S670" s="57"/>
      <c r="T670" s="57"/>
      <c r="U670" s="77"/>
      <c r="V670" s="24"/>
      <c r="Y670" s="24"/>
      <c r="Z670" s="24"/>
      <c r="AA670" s="24"/>
      <c r="AB670" s="24"/>
      <c r="AC670" s="24"/>
    </row>
    <row r="671" spans="1:29" s="169" customFormat="1">
      <c r="A671" s="24"/>
      <c r="B671" s="24"/>
      <c r="C671" s="57"/>
      <c r="D671" s="57"/>
      <c r="E671" s="57"/>
      <c r="F671" s="57"/>
      <c r="G671" s="57"/>
      <c r="H671" s="57"/>
      <c r="I671" s="57"/>
      <c r="J671" s="57"/>
      <c r="K671" s="57"/>
      <c r="L671" s="57"/>
      <c r="M671" s="57"/>
      <c r="N671" s="57"/>
      <c r="O671" s="57"/>
      <c r="P671" s="57"/>
      <c r="Q671" s="57"/>
      <c r="R671" s="57"/>
      <c r="S671" s="57"/>
      <c r="T671" s="57"/>
      <c r="U671" s="77"/>
      <c r="V671" s="24"/>
      <c r="Y671" s="24"/>
      <c r="Z671" s="24"/>
      <c r="AA671" s="24"/>
      <c r="AB671" s="24"/>
      <c r="AC671" s="24"/>
    </row>
    <row r="672" spans="1:29" s="169" customFormat="1">
      <c r="A672" s="24"/>
      <c r="B672" s="24"/>
      <c r="C672" s="57"/>
      <c r="D672" s="57"/>
      <c r="E672" s="57"/>
      <c r="F672" s="57"/>
      <c r="G672" s="57"/>
      <c r="H672" s="57"/>
      <c r="I672" s="57"/>
      <c r="J672" s="57"/>
      <c r="K672" s="57"/>
      <c r="L672" s="57"/>
      <c r="M672" s="57"/>
      <c r="N672" s="57"/>
      <c r="O672" s="57"/>
      <c r="P672" s="57"/>
      <c r="Q672" s="57"/>
      <c r="R672" s="57"/>
      <c r="S672" s="57"/>
      <c r="T672" s="57"/>
      <c r="U672" s="77"/>
      <c r="V672" s="24"/>
      <c r="Y672" s="24"/>
      <c r="Z672" s="24"/>
      <c r="AA672" s="24"/>
      <c r="AB672" s="24"/>
      <c r="AC672" s="24"/>
    </row>
    <row r="673" spans="1:29" s="169" customFormat="1">
      <c r="A673" s="24"/>
      <c r="B673" s="24"/>
      <c r="C673" s="57"/>
      <c r="D673" s="57"/>
      <c r="E673" s="57"/>
      <c r="F673" s="57"/>
      <c r="G673" s="57"/>
      <c r="H673" s="57"/>
      <c r="I673" s="57"/>
      <c r="J673" s="57"/>
      <c r="K673" s="57"/>
      <c r="L673" s="57"/>
      <c r="M673" s="57"/>
      <c r="N673" s="57"/>
      <c r="O673" s="57"/>
      <c r="P673" s="57"/>
      <c r="Q673" s="57"/>
      <c r="R673" s="57"/>
      <c r="S673" s="57"/>
      <c r="T673" s="57"/>
      <c r="U673" s="77"/>
      <c r="V673" s="24"/>
      <c r="Y673" s="24"/>
      <c r="Z673" s="24"/>
      <c r="AA673" s="24"/>
      <c r="AB673" s="24"/>
      <c r="AC673" s="24"/>
    </row>
    <row r="674" spans="1:29" s="169" customFormat="1">
      <c r="A674" s="24"/>
      <c r="B674" s="24"/>
      <c r="C674" s="57"/>
      <c r="D674" s="57"/>
      <c r="E674" s="57"/>
      <c r="F674" s="57"/>
      <c r="G674" s="57"/>
      <c r="H674" s="57"/>
      <c r="I674" s="57"/>
      <c r="J674" s="57"/>
      <c r="K674" s="57"/>
      <c r="L674" s="57"/>
      <c r="M674" s="57"/>
      <c r="N674" s="57"/>
      <c r="O674" s="57"/>
      <c r="P674" s="57"/>
      <c r="Q674" s="57"/>
      <c r="R674" s="57"/>
      <c r="S674" s="57"/>
      <c r="T674" s="57"/>
      <c r="U674" s="77"/>
      <c r="V674" s="24"/>
      <c r="Y674" s="24"/>
      <c r="Z674" s="24"/>
      <c r="AA674" s="24"/>
      <c r="AB674" s="24"/>
      <c r="AC674" s="24"/>
    </row>
    <row r="675" spans="1:29" s="169" customFormat="1">
      <c r="A675" s="24"/>
      <c r="B675" s="24"/>
      <c r="C675" s="57"/>
      <c r="D675" s="57"/>
      <c r="E675" s="57"/>
      <c r="F675" s="57"/>
      <c r="G675" s="57"/>
      <c r="H675" s="57"/>
      <c r="I675" s="57"/>
      <c r="J675" s="57"/>
      <c r="K675" s="57"/>
      <c r="L675" s="57"/>
      <c r="M675" s="57"/>
      <c r="N675" s="57"/>
      <c r="O675" s="57"/>
      <c r="P675" s="57"/>
      <c r="Q675" s="57"/>
      <c r="R675" s="57"/>
      <c r="S675" s="57"/>
      <c r="T675" s="57"/>
      <c r="U675" s="77"/>
      <c r="V675" s="24"/>
      <c r="Y675" s="24"/>
      <c r="Z675" s="24"/>
      <c r="AA675" s="24"/>
      <c r="AB675" s="24"/>
      <c r="AC675" s="24"/>
    </row>
    <row r="676" spans="1:29" s="169" customFormat="1">
      <c r="A676" s="24"/>
      <c r="B676" s="24"/>
      <c r="C676" s="57"/>
      <c r="D676" s="57"/>
      <c r="E676" s="57"/>
      <c r="F676" s="57"/>
      <c r="G676" s="57"/>
      <c r="H676" s="57"/>
      <c r="I676" s="57"/>
      <c r="J676" s="57"/>
      <c r="K676" s="57"/>
      <c r="L676" s="57"/>
      <c r="M676" s="57"/>
      <c r="N676" s="57"/>
      <c r="O676" s="57"/>
      <c r="P676" s="57"/>
      <c r="Q676" s="57"/>
      <c r="R676" s="57"/>
      <c r="S676" s="57"/>
      <c r="T676" s="57"/>
      <c r="U676" s="77"/>
      <c r="V676" s="24"/>
      <c r="Y676" s="24"/>
      <c r="Z676" s="24"/>
      <c r="AA676" s="24"/>
      <c r="AB676" s="24"/>
      <c r="AC676" s="24"/>
    </row>
    <row r="677" spans="1:29" s="169" customFormat="1">
      <c r="A677" s="24"/>
      <c r="B677" s="24"/>
      <c r="C677" s="57"/>
      <c r="D677" s="57"/>
      <c r="E677" s="57"/>
      <c r="F677" s="57"/>
      <c r="G677" s="57"/>
      <c r="H677" s="57"/>
      <c r="I677" s="57"/>
      <c r="J677" s="57"/>
      <c r="K677" s="57"/>
      <c r="L677" s="57"/>
      <c r="M677" s="57"/>
      <c r="N677" s="57"/>
      <c r="O677" s="57"/>
      <c r="P677" s="57"/>
      <c r="Q677" s="57"/>
      <c r="R677" s="57"/>
      <c r="S677" s="57"/>
      <c r="T677" s="57"/>
      <c r="U677" s="77"/>
      <c r="V677" s="24"/>
      <c r="Y677" s="24"/>
      <c r="Z677" s="24"/>
      <c r="AA677" s="24"/>
      <c r="AB677" s="24"/>
      <c r="AC677" s="24"/>
    </row>
    <row r="678" spans="1:29" s="169" customFormat="1">
      <c r="A678" s="24"/>
      <c r="B678" s="24"/>
      <c r="C678" s="57"/>
      <c r="D678" s="57"/>
      <c r="E678" s="57"/>
      <c r="F678" s="57"/>
      <c r="G678" s="57"/>
      <c r="H678" s="57"/>
      <c r="I678" s="57"/>
      <c r="J678" s="57"/>
      <c r="K678" s="57"/>
      <c r="L678" s="57"/>
      <c r="M678" s="57"/>
      <c r="N678" s="57"/>
      <c r="O678" s="57"/>
      <c r="P678" s="57"/>
      <c r="Q678" s="57"/>
      <c r="R678" s="57"/>
      <c r="S678" s="57"/>
      <c r="T678" s="57"/>
      <c r="U678" s="77"/>
      <c r="V678" s="24"/>
      <c r="Y678" s="24"/>
      <c r="Z678" s="24"/>
      <c r="AA678" s="24"/>
      <c r="AB678" s="24"/>
      <c r="AC678" s="24"/>
    </row>
    <row r="679" spans="1:29" s="169" customFormat="1">
      <c r="A679" s="24"/>
      <c r="B679" s="24"/>
      <c r="C679" s="57"/>
      <c r="D679" s="57"/>
      <c r="E679" s="57"/>
      <c r="F679" s="57"/>
      <c r="G679" s="57"/>
      <c r="H679" s="57"/>
      <c r="I679" s="57"/>
      <c r="J679" s="57"/>
      <c r="K679" s="57"/>
      <c r="L679" s="57"/>
      <c r="M679" s="57"/>
      <c r="N679" s="57"/>
      <c r="O679" s="57"/>
      <c r="P679" s="57"/>
      <c r="Q679" s="57"/>
      <c r="R679" s="57"/>
      <c r="S679" s="57"/>
      <c r="T679" s="57"/>
      <c r="U679" s="77"/>
      <c r="V679" s="24"/>
      <c r="Y679" s="24"/>
      <c r="Z679" s="24"/>
      <c r="AA679" s="24"/>
      <c r="AB679" s="24"/>
      <c r="AC679" s="24"/>
    </row>
    <row r="680" spans="1:29" s="169" customFormat="1">
      <c r="A680" s="24"/>
      <c r="B680" s="24"/>
      <c r="C680" s="57"/>
      <c r="D680" s="57"/>
      <c r="E680" s="57"/>
      <c r="F680" s="57"/>
      <c r="G680" s="57"/>
      <c r="H680" s="57"/>
      <c r="I680" s="57"/>
      <c r="J680" s="57"/>
      <c r="K680" s="57"/>
      <c r="L680" s="57"/>
      <c r="M680" s="57"/>
      <c r="N680" s="57"/>
      <c r="O680" s="57"/>
      <c r="P680" s="57"/>
      <c r="Q680" s="57"/>
      <c r="R680" s="57"/>
      <c r="S680" s="57"/>
      <c r="T680" s="57"/>
      <c r="U680" s="77"/>
      <c r="V680" s="24"/>
      <c r="Y680" s="24"/>
      <c r="Z680" s="24"/>
      <c r="AA680" s="24"/>
      <c r="AB680" s="24"/>
      <c r="AC680" s="24"/>
    </row>
    <row r="681" spans="1:29" s="169" customFormat="1">
      <c r="A681" s="24"/>
      <c r="B681" s="24"/>
      <c r="C681" s="57"/>
      <c r="D681" s="57"/>
      <c r="E681" s="57"/>
      <c r="F681" s="57"/>
      <c r="G681" s="57"/>
      <c r="H681" s="57"/>
      <c r="I681" s="57"/>
      <c r="J681" s="57"/>
      <c r="K681" s="57"/>
      <c r="L681" s="57"/>
      <c r="M681" s="57"/>
      <c r="N681" s="57"/>
      <c r="O681" s="57"/>
      <c r="P681" s="57"/>
      <c r="Q681" s="57"/>
      <c r="R681" s="57"/>
      <c r="S681" s="57"/>
      <c r="T681" s="57"/>
      <c r="U681" s="77"/>
      <c r="V681" s="24"/>
      <c r="Y681" s="24"/>
      <c r="Z681" s="24"/>
      <c r="AA681" s="24"/>
      <c r="AB681" s="24"/>
      <c r="AC681" s="24"/>
    </row>
    <row r="682" spans="1:29" s="169" customFormat="1">
      <c r="A682" s="24"/>
      <c r="B682" s="24"/>
      <c r="C682" s="57"/>
      <c r="D682" s="57"/>
      <c r="E682" s="57"/>
      <c r="F682" s="57"/>
      <c r="G682" s="57"/>
      <c r="H682" s="57"/>
      <c r="I682" s="57"/>
      <c r="J682" s="57"/>
      <c r="K682" s="57"/>
      <c r="L682" s="57"/>
      <c r="M682" s="57"/>
      <c r="N682" s="57"/>
      <c r="O682" s="57"/>
      <c r="P682" s="57"/>
      <c r="Q682" s="57"/>
      <c r="R682" s="57"/>
      <c r="S682" s="57"/>
      <c r="T682" s="57"/>
      <c r="U682" s="77"/>
      <c r="V682" s="24"/>
      <c r="Y682" s="24"/>
      <c r="Z682" s="24"/>
      <c r="AA682" s="24"/>
      <c r="AB682" s="24"/>
      <c r="AC682" s="24"/>
    </row>
    <row r="683" spans="1:29" s="169" customFormat="1">
      <c r="A683" s="24"/>
      <c r="B683" s="24"/>
      <c r="C683" s="57"/>
      <c r="D683" s="57"/>
      <c r="E683" s="57"/>
      <c r="F683" s="57"/>
      <c r="G683" s="57"/>
      <c r="H683" s="57"/>
      <c r="I683" s="57"/>
      <c r="J683" s="57"/>
      <c r="K683" s="57"/>
      <c r="L683" s="57"/>
      <c r="M683" s="57"/>
      <c r="N683" s="57"/>
      <c r="O683" s="57"/>
      <c r="P683" s="57"/>
      <c r="Q683" s="57"/>
      <c r="R683" s="57"/>
      <c r="S683" s="57"/>
      <c r="T683" s="57"/>
      <c r="U683" s="77"/>
      <c r="V683" s="24"/>
      <c r="Y683" s="24"/>
      <c r="Z683" s="24"/>
      <c r="AA683" s="24"/>
      <c r="AB683" s="24"/>
      <c r="AC683" s="24"/>
    </row>
    <row r="684" spans="1:29" s="169" customFormat="1">
      <c r="A684" s="24"/>
      <c r="B684" s="24"/>
      <c r="C684" s="57"/>
      <c r="D684" s="57"/>
      <c r="E684" s="57"/>
      <c r="F684" s="57"/>
      <c r="G684" s="57"/>
      <c r="H684" s="57"/>
      <c r="I684" s="57"/>
      <c r="J684" s="57"/>
      <c r="K684" s="57"/>
      <c r="L684" s="57"/>
      <c r="M684" s="57"/>
      <c r="N684" s="57"/>
      <c r="O684" s="57"/>
      <c r="P684" s="57"/>
      <c r="Q684" s="57"/>
      <c r="R684" s="57"/>
      <c r="S684" s="57"/>
      <c r="T684" s="57"/>
      <c r="U684" s="77"/>
      <c r="V684" s="24"/>
      <c r="Y684" s="24"/>
      <c r="Z684" s="24"/>
      <c r="AA684" s="24"/>
      <c r="AB684" s="24"/>
      <c r="AC684" s="24"/>
    </row>
    <row r="685" spans="1:29" s="169" customFormat="1">
      <c r="A685" s="24"/>
      <c r="B685" s="24"/>
      <c r="C685" s="57"/>
      <c r="D685" s="57"/>
      <c r="E685" s="57"/>
      <c r="F685" s="57"/>
      <c r="G685" s="57"/>
      <c r="H685" s="57"/>
      <c r="I685" s="57"/>
      <c r="J685" s="57"/>
      <c r="K685" s="57"/>
      <c r="L685" s="57"/>
      <c r="M685" s="57"/>
      <c r="N685" s="57"/>
      <c r="O685" s="57"/>
      <c r="P685" s="57"/>
      <c r="Q685" s="57"/>
      <c r="R685" s="57"/>
      <c r="S685" s="57"/>
      <c r="T685" s="57"/>
      <c r="U685" s="77"/>
      <c r="V685" s="24"/>
      <c r="Y685" s="24"/>
      <c r="Z685" s="24"/>
      <c r="AA685" s="24"/>
      <c r="AB685" s="24"/>
      <c r="AC685" s="24"/>
    </row>
    <row r="686" spans="1:29" s="169" customFormat="1">
      <c r="A686" s="24"/>
      <c r="B686" s="24"/>
      <c r="C686" s="57"/>
      <c r="D686" s="57"/>
      <c r="E686" s="57"/>
      <c r="F686" s="57"/>
      <c r="G686" s="57"/>
      <c r="H686" s="57"/>
      <c r="I686" s="57"/>
      <c r="J686" s="57"/>
      <c r="K686" s="57"/>
      <c r="L686" s="57"/>
      <c r="M686" s="57"/>
      <c r="N686" s="57"/>
      <c r="O686" s="57"/>
      <c r="P686" s="57"/>
      <c r="Q686" s="57"/>
      <c r="R686" s="57"/>
      <c r="S686" s="57"/>
      <c r="T686" s="57"/>
      <c r="U686" s="77"/>
      <c r="V686" s="24"/>
      <c r="Y686" s="24"/>
      <c r="Z686" s="24"/>
      <c r="AA686" s="24"/>
      <c r="AB686" s="24"/>
      <c r="AC686" s="24"/>
    </row>
    <row r="687" spans="1:29" s="169" customFormat="1">
      <c r="A687" s="24"/>
      <c r="B687" s="24"/>
      <c r="C687" s="57"/>
      <c r="D687" s="57"/>
      <c r="E687" s="57"/>
      <c r="F687" s="57"/>
      <c r="G687" s="57"/>
      <c r="H687" s="57"/>
      <c r="I687" s="57"/>
      <c r="J687" s="57"/>
      <c r="K687" s="57"/>
      <c r="L687" s="57"/>
      <c r="M687" s="57"/>
      <c r="N687" s="57"/>
      <c r="O687" s="57"/>
      <c r="P687" s="57"/>
      <c r="Q687" s="57"/>
      <c r="R687" s="57"/>
      <c r="S687" s="57"/>
      <c r="T687" s="57"/>
      <c r="U687" s="77"/>
      <c r="V687" s="24"/>
      <c r="Y687" s="24"/>
      <c r="Z687" s="24"/>
      <c r="AA687" s="24"/>
      <c r="AB687" s="24"/>
      <c r="AC687" s="24"/>
    </row>
    <row r="688" spans="1:29" s="169" customFormat="1">
      <c r="A688" s="24"/>
      <c r="B688" s="24"/>
      <c r="C688" s="57"/>
      <c r="D688" s="57"/>
      <c r="E688" s="57"/>
      <c r="F688" s="57"/>
      <c r="G688" s="57"/>
      <c r="H688" s="57"/>
      <c r="I688" s="57"/>
      <c r="J688" s="57"/>
      <c r="K688" s="57"/>
      <c r="L688" s="57"/>
      <c r="M688" s="57"/>
      <c r="N688" s="57"/>
      <c r="O688" s="57"/>
      <c r="P688" s="57"/>
      <c r="Q688" s="57"/>
      <c r="R688" s="57"/>
      <c r="S688" s="57"/>
      <c r="T688" s="57"/>
      <c r="U688" s="77"/>
      <c r="V688" s="24"/>
      <c r="Y688" s="24"/>
      <c r="Z688" s="24"/>
      <c r="AA688" s="24"/>
      <c r="AB688" s="24"/>
      <c r="AC688" s="24"/>
    </row>
    <row r="689" spans="1:29" s="169" customFormat="1">
      <c r="A689" s="24"/>
      <c r="B689" s="24"/>
      <c r="C689" s="57"/>
      <c r="D689" s="57"/>
      <c r="E689" s="57"/>
      <c r="F689" s="57"/>
      <c r="G689" s="57"/>
      <c r="H689" s="57"/>
      <c r="I689" s="57"/>
      <c r="J689" s="57"/>
      <c r="K689" s="57"/>
      <c r="L689" s="57"/>
      <c r="M689" s="57"/>
      <c r="N689" s="57"/>
      <c r="O689" s="57"/>
      <c r="P689" s="57"/>
      <c r="Q689" s="57"/>
      <c r="R689" s="57"/>
      <c r="S689" s="57"/>
      <c r="T689" s="57"/>
      <c r="U689" s="77"/>
      <c r="V689" s="24"/>
      <c r="Y689" s="24"/>
      <c r="Z689" s="24"/>
      <c r="AA689" s="24"/>
      <c r="AB689" s="24"/>
      <c r="AC689" s="24"/>
    </row>
    <row r="690" spans="1:29" s="169" customFormat="1">
      <c r="A690" s="24"/>
      <c r="B690" s="24"/>
      <c r="C690" s="57"/>
      <c r="D690" s="57"/>
      <c r="E690" s="57"/>
      <c r="F690" s="57"/>
      <c r="G690" s="57"/>
      <c r="H690" s="57"/>
      <c r="I690" s="57"/>
      <c r="J690" s="57"/>
      <c r="K690" s="57"/>
      <c r="L690" s="57"/>
      <c r="M690" s="57"/>
      <c r="N690" s="57"/>
      <c r="O690" s="57"/>
      <c r="P690" s="57"/>
      <c r="Q690" s="57"/>
      <c r="R690" s="57"/>
      <c r="S690" s="57"/>
      <c r="T690" s="57"/>
      <c r="U690" s="77"/>
      <c r="V690" s="24"/>
      <c r="Y690" s="24"/>
      <c r="Z690" s="24"/>
      <c r="AA690" s="24"/>
      <c r="AB690" s="24"/>
      <c r="AC690" s="24"/>
    </row>
    <row r="691" spans="1:29" s="169" customFormat="1">
      <c r="A691" s="24"/>
      <c r="B691" s="24"/>
      <c r="C691" s="57"/>
      <c r="D691" s="57"/>
      <c r="E691" s="57"/>
      <c r="F691" s="57"/>
      <c r="G691" s="57"/>
      <c r="H691" s="57"/>
      <c r="I691" s="57"/>
      <c r="J691" s="57"/>
      <c r="K691" s="57"/>
      <c r="L691" s="57"/>
      <c r="M691" s="57"/>
      <c r="N691" s="57"/>
      <c r="O691" s="57"/>
      <c r="P691" s="57"/>
      <c r="Q691" s="57"/>
      <c r="R691" s="57"/>
      <c r="S691" s="57"/>
      <c r="T691" s="57"/>
      <c r="U691" s="77"/>
      <c r="V691" s="24"/>
      <c r="Y691" s="24"/>
      <c r="Z691" s="24"/>
      <c r="AA691" s="24"/>
      <c r="AB691" s="24"/>
      <c r="AC691" s="24"/>
    </row>
    <row r="692" spans="1:29" s="169" customFormat="1">
      <c r="A692" s="24"/>
      <c r="B692" s="24"/>
      <c r="C692" s="57"/>
      <c r="D692" s="57"/>
      <c r="E692" s="57"/>
      <c r="F692" s="57"/>
      <c r="G692" s="57"/>
      <c r="H692" s="57"/>
      <c r="I692" s="57"/>
      <c r="J692" s="57"/>
      <c r="K692" s="57"/>
      <c r="L692" s="57"/>
      <c r="M692" s="57"/>
      <c r="N692" s="57"/>
      <c r="O692" s="57"/>
      <c r="P692" s="57"/>
      <c r="Q692" s="57"/>
      <c r="R692" s="57"/>
      <c r="S692" s="57"/>
      <c r="T692" s="57"/>
      <c r="U692" s="77"/>
      <c r="V692" s="24"/>
      <c r="Y692" s="24"/>
      <c r="Z692" s="24"/>
      <c r="AA692" s="24"/>
      <c r="AB692" s="24"/>
      <c r="AC692" s="24"/>
    </row>
    <row r="693" spans="1:29" s="169" customFormat="1">
      <c r="A693" s="24"/>
      <c r="B693" s="24"/>
      <c r="C693" s="57"/>
      <c r="D693" s="57"/>
      <c r="E693" s="57"/>
      <c r="F693" s="57"/>
      <c r="G693" s="57"/>
      <c r="H693" s="57"/>
      <c r="I693" s="57"/>
      <c r="J693" s="57"/>
      <c r="K693" s="57"/>
      <c r="L693" s="57"/>
      <c r="M693" s="57"/>
      <c r="N693" s="57"/>
      <c r="O693" s="57"/>
      <c r="P693" s="57"/>
      <c r="Q693" s="57"/>
      <c r="R693" s="57"/>
      <c r="S693" s="57"/>
      <c r="T693" s="57"/>
      <c r="U693" s="77"/>
      <c r="V693" s="24"/>
      <c r="Y693" s="24"/>
      <c r="Z693" s="24"/>
      <c r="AA693" s="24"/>
      <c r="AB693" s="24"/>
      <c r="AC693" s="24"/>
    </row>
    <row r="694" spans="1:29" s="169" customFormat="1">
      <c r="A694" s="24"/>
      <c r="B694" s="24"/>
      <c r="C694" s="57"/>
      <c r="D694" s="57"/>
      <c r="E694" s="57"/>
      <c r="F694" s="57"/>
      <c r="G694" s="57"/>
      <c r="H694" s="57"/>
      <c r="I694" s="57"/>
      <c r="J694" s="57"/>
      <c r="K694" s="57"/>
      <c r="L694" s="57"/>
      <c r="M694" s="57"/>
      <c r="N694" s="57"/>
      <c r="O694" s="57"/>
      <c r="P694" s="57"/>
      <c r="Q694" s="57"/>
      <c r="R694" s="57"/>
      <c r="S694" s="57"/>
      <c r="T694" s="57"/>
      <c r="U694" s="77"/>
      <c r="V694" s="24"/>
      <c r="Y694" s="24"/>
      <c r="Z694" s="24"/>
      <c r="AA694" s="24"/>
      <c r="AB694" s="24"/>
      <c r="AC694" s="24"/>
    </row>
    <row r="695" spans="1:29" s="169" customFormat="1">
      <c r="A695" s="24"/>
      <c r="B695" s="24"/>
      <c r="C695" s="57"/>
      <c r="D695" s="57"/>
      <c r="E695" s="57"/>
      <c r="F695" s="57"/>
      <c r="G695" s="57"/>
      <c r="H695" s="57"/>
      <c r="I695" s="57"/>
      <c r="J695" s="57"/>
      <c r="K695" s="57"/>
      <c r="L695" s="57"/>
      <c r="M695" s="57"/>
      <c r="N695" s="57"/>
      <c r="O695" s="57"/>
      <c r="P695" s="57"/>
      <c r="Q695" s="57"/>
      <c r="R695" s="57"/>
      <c r="S695" s="57"/>
      <c r="T695" s="57"/>
      <c r="U695" s="77"/>
      <c r="V695" s="24"/>
      <c r="Y695" s="24"/>
      <c r="Z695" s="24"/>
      <c r="AA695" s="24"/>
      <c r="AB695" s="24"/>
      <c r="AC695" s="24"/>
    </row>
    <row r="696" spans="1:29" s="169" customFormat="1">
      <c r="A696" s="24"/>
      <c r="B696" s="24"/>
      <c r="C696" s="57"/>
      <c r="D696" s="57"/>
      <c r="E696" s="57"/>
      <c r="F696" s="57"/>
      <c r="G696" s="57"/>
      <c r="H696" s="57"/>
      <c r="I696" s="57"/>
      <c r="J696" s="57"/>
      <c r="K696" s="57"/>
      <c r="L696" s="57"/>
      <c r="M696" s="57"/>
      <c r="N696" s="57"/>
      <c r="O696" s="57"/>
      <c r="P696" s="57"/>
      <c r="Q696" s="57"/>
      <c r="R696" s="57"/>
      <c r="S696" s="57"/>
      <c r="T696" s="57"/>
      <c r="U696" s="77"/>
      <c r="V696" s="24"/>
      <c r="Y696" s="24"/>
      <c r="Z696" s="24"/>
      <c r="AA696" s="24"/>
      <c r="AB696" s="24"/>
      <c r="AC696" s="24"/>
    </row>
    <row r="697" spans="1:29" s="169" customFormat="1">
      <c r="A697" s="24"/>
      <c r="B697" s="24"/>
      <c r="C697" s="57"/>
      <c r="D697" s="57"/>
      <c r="E697" s="57"/>
      <c r="F697" s="57"/>
      <c r="G697" s="57"/>
      <c r="H697" s="57"/>
      <c r="I697" s="57"/>
      <c r="J697" s="57"/>
      <c r="K697" s="57"/>
      <c r="L697" s="57"/>
      <c r="M697" s="57"/>
      <c r="N697" s="57"/>
      <c r="O697" s="57"/>
      <c r="P697" s="57"/>
      <c r="Q697" s="57"/>
      <c r="R697" s="57"/>
      <c r="S697" s="57"/>
      <c r="T697" s="57"/>
      <c r="U697" s="77"/>
      <c r="V697" s="24"/>
      <c r="Y697" s="24"/>
      <c r="Z697" s="24"/>
      <c r="AA697" s="24"/>
      <c r="AB697" s="24"/>
      <c r="AC697" s="24"/>
    </row>
    <row r="698" spans="1:29" s="169" customFormat="1">
      <c r="A698" s="24"/>
      <c r="B698" s="24"/>
      <c r="C698" s="57"/>
      <c r="D698" s="57"/>
      <c r="E698" s="57"/>
      <c r="F698" s="57"/>
      <c r="G698" s="57"/>
      <c r="H698" s="57"/>
      <c r="I698" s="57"/>
      <c r="J698" s="57"/>
      <c r="K698" s="57"/>
      <c r="L698" s="57"/>
      <c r="M698" s="57"/>
      <c r="N698" s="57"/>
      <c r="O698" s="57"/>
      <c r="P698" s="57"/>
      <c r="Q698" s="57"/>
      <c r="R698" s="57"/>
      <c r="S698" s="57"/>
      <c r="T698" s="57"/>
      <c r="U698" s="77"/>
      <c r="V698" s="24"/>
      <c r="Y698" s="24"/>
      <c r="Z698" s="24"/>
      <c r="AA698" s="24"/>
      <c r="AB698" s="24"/>
      <c r="AC698" s="24"/>
    </row>
    <row r="699" spans="1:29" s="169" customFormat="1">
      <c r="A699" s="24"/>
      <c r="B699" s="24"/>
      <c r="C699" s="57"/>
      <c r="D699" s="57"/>
      <c r="E699" s="57"/>
      <c r="F699" s="57"/>
      <c r="G699" s="57"/>
      <c r="H699" s="57"/>
      <c r="I699" s="57"/>
      <c r="J699" s="57"/>
      <c r="K699" s="57"/>
      <c r="L699" s="57"/>
      <c r="M699" s="57"/>
      <c r="N699" s="57"/>
      <c r="O699" s="57"/>
      <c r="P699" s="57"/>
      <c r="Q699" s="57"/>
      <c r="R699" s="57"/>
      <c r="S699" s="57"/>
      <c r="T699" s="57"/>
      <c r="U699" s="77"/>
      <c r="V699" s="24"/>
      <c r="Y699" s="24"/>
      <c r="Z699" s="24"/>
      <c r="AA699" s="24"/>
      <c r="AB699" s="24"/>
      <c r="AC699" s="24"/>
    </row>
    <row r="700" spans="1:29" s="169" customFormat="1">
      <c r="A700" s="24"/>
      <c r="B700" s="24"/>
      <c r="C700" s="57"/>
      <c r="D700" s="57"/>
      <c r="E700" s="57"/>
      <c r="F700" s="57"/>
      <c r="G700" s="57"/>
      <c r="H700" s="57"/>
      <c r="I700" s="57"/>
      <c r="J700" s="57"/>
      <c r="K700" s="57"/>
      <c r="L700" s="57"/>
      <c r="M700" s="57"/>
      <c r="N700" s="57"/>
      <c r="O700" s="57"/>
      <c r="P700" s="57"/>
      <c r="Q700" s="57"/>
      <c r="R700" s="57"/>
      <c r="S700" s="57"/>
      <c r="T700" s="57"/>
      <c r="U700" s="77"/>
      <c r="V700" s="24"/>
      <c r="Y700" s="24"/>
      <c r="Z700" s="24"/>
      <c r="AA700" s="24"/>
      <c r="AB700" s="24"/>
      <c r="AC700" s="24"/>
    </row>
    <row r="701" spans="1:29" s="169" customFormat="1">
      <c r="A701" s="24"/>
      <c r="B701" s="24"/>
      <c r="C701" s="57"/>
      <c r="D701" s="57"/>
      <c r="E701" s="57"/>
      <c r="F701" s="57"/>
      <c r="G701" s="57"/>
      <c r="H701" s="57"/>
      <c r="I701" s="57"/>
      <c r="J701" s="57"/>
      <c r="K701" s="57"/>
      <c r="L701" s="57"/>
      <c r="M701" s="57"/>
      <c r="N701" s="57"/>
      <c r="O701" s="57"/>
      <c r="P701" s="57"/>
      <c r="Q701" s="57"/>
      <c r="R701" s="57"/>
      <c r="S701" s="57"/>
      <c r="T701" s="57"/>
      <c r="U701" s="77"/>
      <c r="V701" s="24"/>
      <c r="Y701" s="24"/>
      <c r="Z701" s="24"/>
      <c r="AA701" s="24"/>
      <c r="AB701" s="24"/>
      <c r="AC701" s="24"/>
    </row>
    <row r="702" spans="1:29" s="169" customFormat="1">
      <c r="A702" s="24"/>
      <c r="B702" s="24"/>
      <c r="C702" s="57"/>
      <c r="D702" s="57"/>
      <c r="E702" s="57"/>
      <c r="F702" s="57"/>
      <c r="G702" s="57"/>
      <c r="H702" s="57"/>
      <c r="I702" s="57"/>
      <c r="J702" s="57"/>
      <c r="K702" s="57"/>
      <c r="L702" s="57"/>
      <c r="M702" s="57"/>
      <c r="N702" s="57"/>
      <c r="O702" s="57"/>
      <c r="P702" s="57"/>
      <c r="Q702" s="57"/>
      <c r="R702" s="57"/>
      <c r="S702" s="57"/>
      <c r="T702" s="57"/>
      <c r="U702" s="77"/>
      <c r="V702" s="24"/>
      <c r="Y702" s="24"/>
      <c r="Z702" s="24"/>
      <c r="AA702" s="24"/>
      <c r="AB702" s="24"/>
      <c r="AC702" s="24"/>
    </row>
    <row r="703" spans="1:29" s="169" customFormat="1">
      <c r="A703" s="24"/>
      <c r="B703" s="24"/>
      <c r="C703" s="57"/>
      <c r="D703" s="57"/>
      <c r="E703" s="57"/>
      <c r="F703" s="57"/>
      <c r="G703" s="57"/>
      <c r="H703" s="57"/>
      <c r="I703" s="57"/>
      <c r="J703" s="57"/>
      <c r="K703" s="57"/>
      <c r="L703" s="57"/>
      <c r="M703" s="57"/>
      <c r="N703" s="57"/>
      <c r="O703" s="57"/>
      <c r="P703" s="57"/>
      <c r="Q703" s="57"/>
      <c r="R703" s="57"/>
      <c r="S703" s="57"/>
      <c r="T703" s="57"/>
      <c r="U703" s="77"/>
      <c r="V703" s="24"/>
      <c r="Y703" s="24"/>
      <c r="Z703" s="24"/>
      <c r="AA703" s="24"/>
      <c r="AB703" s="24"/>
      <c r="AC703" s="24"/>
    </row>
    <row r="704" spans="1:29" s="169" customFormat="1">
      <c r="A704" s="24"/>
      <c r="B704" s="24"/>
      <c r="C704" s="57"/>
      <c r="D704" s="57"/>
      <c r="E704" s="57"/>
      <c r="F704" s="57"/>
      <c r="G704" s="57"/>
      <c r="H704" s="57"/>
      <c r="I704" s="57"/>
      <c r="J704" s="57"/>
      <c r="K704" s="57"/>
      <c r="L704" s="57"/>
      <c r="M704" s="57"/>
      <c r="N704" s="57"/>
      <c r="O704" s="57"/>
      <c r="P704" s="57"/>
      <c r="Q704" s="57"/>
      <c r="R704" s="57"/>
      <c r="S704" s="57"/>
      <c r="T704" s="57"/>
      <c r="U704" s="77"/>
      <c r="V704" s="24"/>
      <c r="Y704" s="24"/>
      <c r="Z704" s="24"/>
      <c r="AA704" s="24"/>
      <c r="AB704" s="24"/>
      <c r="AC704" s="24"/>
    </row>
    <row r="705" spans="1:29" s="169" customFormat="1">
      <c r="A705" s="24"/>
      <c r="B705" s="24"/>
      <c r="C705" s="57"/>
      <c r="D705" s="57"/>
      <c r="E705" s="57"/>
      <c r="F705" s="57"/>
      <c r="G705" s="57"/>
      <c r="H705" s="57"/>
      <c r="I705" s="57"/>
      <c r="J705" s="57"/>
      <c r="K705" s="57"/>
      <c r="L705" s="57"/>
      <c r="M705" s="57"/>
      <c r="N705" s="57"/>
      <c r="O705" s="57"/>
      <c r="P705" s="57"/>
      <c r="Q705" s="57"/>
      <c r="R705" s="57"/>
      <c r="S705" s="57"/>
      <c r="T705" s="57"/>
      <c r="U705" s="77"/>
      <c r="V705" s="24"/>
      <c r="Y705" s="24"/>
      <c r="Z705" s="24"/>
      <c r="AA705" s="24"/>
      <c r="AB705" s="24"/>
      <c r="AC705" s="24"/>
    </row>
    <row r="706" spans="1:29" s="169" customFormat="1">
      <c r="A706" s="24"/>
      <c r="B706" s="24"/>
      <c r="C706" s="57"/>
      <c r="D706" s="57"/>
      <c r="E706" s="57"/>
      <c r="F706" s="57"/>
      <c r="G706" s="57"/>
      <c r="H706" s="57"/>
      <c r="I706" s="57"/>
      <c r="J706" s="57"/>
      <c r="K706" s="57"/>
      <c r="L706" s="57"/>
      <c r="M706" s="57"/>
      <c r="N706" s="57"/>
      <c r="O706" s="57"/>
      <c r="P706" s="57"/>
      <c r="Q706" s="57"/>
      <c r="R706" s="57"/>
      <c r="S706" s="57"/>
      <c r="T706" s="57"/>
      <c r="U706" s="77"/>
      <c r="V706" s="24"/>
      <c r="Y706" s="24"/>
      <c r="Z706" s="24"/>
      <c r="AA706" s="24"/>
      <c r="AB706" s="24"/>
      <c r="AC706" s="24"/>
    </row>
    <row r="707" spans="1:29" s="169" customFormat="1">
      <c r="A707" s="24"/>
      <c r="B707" s="24"/>
      <c r="C707" s="57"/>
      <c r="D707" s="57"/>
      <c r="E707" s="57"/>
      <c r="F707" s="57"/>
      <c r="G707" s="57"/>
      <c r="H707" s="57"/>
      <c r="I707" s="57"/>
      <c r="J707" s="57"/>
      <c r="K707" s="57"/>
      <c r="L707" s="57"/>
      <c r="M707" s="57"/>
      <c r="N707" s="57"/>
      <c r="O707" s="57"/>
      <c r="P707" s="57"/>
      <c r="Q707" s="57"/>
      <c r="R707" s="57"/>
      <c r="S707" s="57"/>
      <c r="T707" s="57"/>
      <c r="U707" s="77"/>
      <c r="V707" s="24"/>
      <c r="Y707" s="24"/>
      <c r="Z707" s="24"/>
      <c r="AA707" s="24"/>
      <c r="AB707" s="24"/>
      <c r="AC707" s="24"/>
    </row>
    <row r="708" spans="1:29" s="169" customFormat="1">
      <c r="A708" s="24"/>
      <c r="B708" s="24"/>
      <c r="C708" s="57"/>
      <c r="D708" s="57"/>
      <c r="E708" s="57"/>
      <c r="F708" s="57"/>
      <c r="G708" s="57"/>
      <c r="H708" s="57"/>
      <c r="I708" s="57"/>
      <c r="J708" s="57"/>
      <c r="K708" s="57"/>
      <c r="L708" s="57"/>
      <c r="M708" s="57"/>
      <c r="N708" s="57"/>
      <c r="O708" s="57"/>
      <c r="P708" s="57"/>
      <c r="Q708" s="57"/>
      <c r="R708" s="57"/>
      <c r="S708" s="57"/>
      <c r="T708" s="57"/>
      <c r="U708" s="77"/>
      <c r="V708" s="24"/>
      <c r="Y708" s="24"/>
      <c r="Z708" s="24"/>
      <c r="AA708" s="24"/>
      <c r="AB708" s="24"/>
      <c r="AC708" s="24"/>
    </row>
    <row r="709" spans="1:29" s="169" customFormat="1">
      <c r="A709" s="24"/>
      <c r="B709" s="24"/>
      <c r="C709" s="57"/>
      <c r="D709" s="57"/>
      <c r="E709" s="57"/>
      <c r="F709" s="57"/>
      <c r="G709" s="57"/>
      <c r="H709" s="57"/>
      <c r="I709" s="57"/>
      <c r="J709" s="57"/>
      <c r="K709" s="57"/>
      <c r="L709" s="57"/>
      <c r="M709" s="57"/>
      <c r="N709" s="57"/>
      <c r="O709" s="57"/>
      <c r="P709" s="57"/>
      <c r="Q709" s="57"/>
      <c r="R709" s="57"/>
      <c r="S709" s="57"/>
      <c r="T709" s="57"/>
      <c r="U709" s="77"/>
      <c r="V709" s="24"/>
      <c r="Y709" s="24"/>
      <c r="Z709" s="24"/>
      <c r="AA709" s="24"/>
      <c r="AB709" s="24"/>
      <c r="AC709" s="24"/>
    </row>
    <row r="710" spans="1:29" s="169" customFormat="1">
      <c r="A710" s="24"/>
      <c r="B710" s="24"/>
      <c r="C710" s="57"/>
      <c r="D710" s="57"/>
      <c r="E710" s="57"/>
      <c r="F710" s="57"/>
      <c r="G710" s="57"/>
      <c r="H710" s="57"/>
      <c r="I710" s="57"/>
      <c r="J710" s="57"/>
      <c r="K710" s="57"/>
      <c r="L710" s="57"/>
      <c r="M710" s="57"/>
      <c r="N710" s="57"/>
      <c r="O710" s="57"/>
      <c r="P710" s="57"/>
      <c r="Q710" s="57"/>
      <c r="R710" s="57"/>
      <c r="S710" s="57"/>
      <c r="T710" s="57"/>
      <c r="U710" s="77"/>
      <c r="V710" s="24"/>
      <c r="Y710" s="24"/>
      <c r="Z710" s="24"/>
      <c r="AA710" s="24"/>
      <c r="AB710" s="24"/>
      <c r="AC710" s="24"/>
    </row>
    <row r="711" spans="1:29" s="169" customFormat="1">
      <c r="A711" s="24"/>
      <c r="B711" s="24"/>
      <c r="C711" s="57"/>
      <c r="D711" s="57"/>
      <c r="E711" s="57"/>
      <c r="F711" s="57"/>
      <c r="G711" s="57"/>
      <c r="H711" s="57"/>
      <c r="I711" s="57"/>
      <c r="J711" s="57"/>
      <c r="K711" s="57"/>
      <c r="L711" s="57"/>
      <c r="M711" s="57"/>
      <c r="N711" s="57"/>
      <c r="O711" s="57"/>
      <c r="P711" s="57"/>
      <c r="Q711" s="57"/>
      <c r="R711" s="57"/>
      <c r="S711" s="57"/>
      <c r="T711" s="57"/>
      <c r="U711" s="77"/>
      <c r="V711" s="24"/>
      <c r="Y711" s="24"/>
      <c r="Z711" s="24"/>
      <c r="AA711" s="24"/>
      <c r="AB711" s="24"/>
      <c r="AC711" s="24"/>
    </row>
    <row r="712" spans="1:29" s="169" customFormat="1">
      <c r="A712" s="24"/>
      <c r="B712" s="24"/>
      <c r="C712" s="57"/>
      <c r="D712" s="57"/>
      <c r="E712" s="57"/>
      <c r="F712" s="57"/>
      <c r="G712" s="57"/>
      <c r="H712" s="57"/>
      <c r="I712" s="57"/>
      <c r="J712" s="57"/>
      <c r="K712" s="57"/>
      <c r="L712" s="57"/>
      <c r="M712" s="57"/>
      <c r="N712" s="57"/>
      <c r="O712" s="57"/>
      <c r="P712" s="57"/>
      <c r="Q712" s="57"/>
      <c r="R712" s="57"/>
      <c r="S712" s="57"/>
      <c r="T712" s="57"/>
      <c r="U712" s="77"/>
      <c r="V712" s="24"/>
      <c r="Y712" s="24"/>
      <c r="Z712" s="24"/>
      <c r="AA712" s="24"/>
      <c r="AB712" s="24"/>
      <c r="AC712" s="24"/>
    </row>
    <row r="713" spans="1:29" s="169" customFormat="1">
      <c r="A713" s="24"/>
      <c r="B713" s="24"/>
      <c r="C713" s="57"/>
      <c r="D713" s="57"/>
      <c r="E713" s="57"/>
      <c r="F713" s="57"/>
      <c r="G713" s="57"/>
      <c r="H713" s="57"/>
      <c r="I713" s="57"/>
      <c r="J713" s="57"/>
      <c r="K713" s="57"/>
      <c r="L713" s="57"/>
      <c r="M713" s="57"/>
      <c r="N713" s="57"/>
      <c r="O713" s="57"/>
      <c r="P713" s="57"/>
      <c r="Q713" s="57"/>
      <c r="R713" s="57"/>
      <c r="S713" s="57"/>
      <c r="T713" s="57"/>
      <c r="U713" s="77"/>
      <c r="V713" s="24"/>
      <c r="Y713" s="24"/>
      <c r="Z713" s="24"/>
      <c r="AA713" s="24"/>
      <c r="AB713" s="24"/>
      <c r="AC713" s="24"/>
    </row>
    <row r="714" spans="1:29" s="169" customFormat="1">
      <c r="A714" s="24"/>
      <c r="B714" s="24"/>
      <c r="C714" s="57"/>
      <c r="D714" s="57"/>
      <c r="E714" s="57"/>
      <c r="F714" s="57"/>
      <c r="G714" s="57"/>
      <c r="H714" s="57"/>
      <c r="I714" s="57"/>
      <c r="J714" s="57"/>
      <c r="K714" s="57"/>
      <c r="L714" s="57"/>
      <c r="M714" s="57"/>
      <c r="N714" s="57"/>
      <c r="O714" s="57"/>
      <c r="P714" s="57"/>
      <c r="Q714" s="57"/>
      <c r="R714" s="57"/>
      <c r="S714" s="57"/>
      <c r="T714" s="57"/>
      <c r="U714" s="77"/>
      <c r="V714" s="24"/>
      <c r="Y714" s="24"/>
      <c r="Z714" s="24"/>
      <c r="AA714" s="24"/>
      <c r="AB714" s="24"/>
      <c r="AC714" s="24"/>
    </row>
    <row r="715" spans="1:29" s="169" customFormat="1">
      <c r="A715" s="24"/>
      <c r="B715" s="24"/>
      <c r="C715" s="57"/>
      <c r="D715" s="57"/>
      <c r="E715" s="57"/>
      <c r="F715" s="57"/>
      <c r="G715" s="57"/>
      <c r="H715" s="57"/>
      <c r="I715" s="57"/>
      <c r="J715" s="57"/>
      <c r="K715" s="57"/>
      <c r="L715" s="57"/>
      <c r="M715" s="57"/>
      <c r="N715" s="57"/>
      <c r="O715" s="57"/>
      <c r="P715" s="57"/>
      <c r="Q715" s="57"/>
      <c r="R715" s="57"/>
      <c r="S715" s="57"/>
      <c r="T715" s="57"/>
      <c r="U715" s="77"/>
      <c r="V715" s="24"/>
      <c r="Y715" s="24"/>
      <c r="Z715" s="24"/>
      <c r="AA715" s="24"/>
      <c r="AB715" s="24"/>
      <c r="AC715" s="24"/>
    </row>
    <row r="716" spans="1:29" s="169" customFormat="1">
      <c r="A716" s="24"/>
      <c r="B716" s="24"/>
      <c r="C716" s="57"/>
      <c r="D716" s="57"/>
      <c r="E716" s="57"/>
      <c r="F716" s="57"/>
      <c r="G716" s="57"/>
      <c r="H716" s="57"/>
      <c r="I716" s="57"/>
      <c r="J716" s="57"/>
      <c r="K716" s="57"/>
      <c r="L716" s="57"/>
      <c r="M716" s="57"/>
      <c r="N716" s="57"/>
      <c r="O716" s="57"/>
      <c r="P716" s="57"/>
      <c r="Q716" s="57"/>
      <c r="R716" s="57"/>
      <c r="S716" s="57"/>
      <c r="T716" s="57"/>
      <c r="U716" s="77"/>
      <c r="V716" s="24"/>
      <c r="Y716" s="24"/>
      <c r="Z716" s="24"/>
      <c r="AA716" s="24"/>
      <c r="AB716" s="24"/>
      <c r="AC716" s="24"/>
    </row>
    <row r="717" spans="1:29" s="169" customFormat="1">
      <c r="A717" s="24"/>
      <c r="B717" s="24"/>
      <c r="C717" s="57"/>
      <c r="D717" s="57"/>
      <c r="E717" s="57"/>
      <c r="F717" s="57"/>
      <c r="G717" s="57"/>
      <c r="H717" s="57"/>
      <c r="I717" s="57"/>
      <c r="J717" s="57"/>
      <c r="K717" s="57"/>
      <c r="L717" s="57"/>
      <c r="M717" s="57"/>
      <c r="N717" s="57"/>
      <c r="O717" s="57"/>
      <c r="P717" s="57"/>
      <c r="Q717" s="57"/>
      <c r="R717" s="57"/>
      <c r="S717" s="57"/>
      <c r="T717" s="57"/>
      <c r="U717" s="77"/>
      <c r="V717" s="24"/>
      <c r="Y717" s="24"/>
      <c r="Z717" s="24"/>
      <c r="AA717" s="24"/>
      <c r="AB717" s="24"/>
      <c r="AC717" s="24"/>
    </row>
    <row r="718" spans="1:29" s="169" customFormat="1">
      <c r="A718" s="24"/>
      <c r="B718" s="24"/>
      <c r="C718" s="57"/>
      <c r="D718" s="57"/>
      <c r="E718" s="57"/>
      <c r="F718" s="57"/>
      <c r="G718" s="57"/>
      <c r="H718" s="57"/>
      <c r="I718" s="57"/>
      <c r="J718" s="57"/>
      <c r="K718" s="57"/>
      <c r="L718" s="57"/>
      <c r="M718" s="57"/>
      <c r="N718" s="57"/>
      <c r="O718" s="57"/>
      <c r="P718" s="57"/>
      <c r="Q718" s="57"/>
      <c r="R718" s="57"/>
      <c r="S718" s="57"/>
      <c r="T718" s="57"/>
      <c r="U718" s="77"/>
      <c r="V718" s="24"/>
      <c r="Y718" s="24"/>
      <c r="Z718" s="24"/>
      <c r="AA718" s="24"/>
      <c r="AB718" s="24"/>
      <c r="AC718" s="24"/>
    </row>
    <row r="719" spans="1:29" s="169" customFormat="1">
      <c r="A719" s="24"/>
      <c r="B719" s="24"/>
      <c r="C719" s="57"/>
      <c r="D719" s="57"/>
      <c r="E719" s="57"/>
      <c r="F719" s="57"/>
      <c r="G719" s="57"/>
      <c r="H719" s="57"/>
      <c r="I719" s="57"/>
      <c r="J719" s="57"/>
      <c r="K719" s="57"/>
      <c r="L719" s="57"/>
      <c r="M719" s="57"/>
      <c r="N719" s="57"/>
      <c r="O719" s="57"/>
      <c r="P719" s="57"/>
      <c r="Q719" s="57"/>
      <c r="R719" s="57"/>
      <c r="S719" s="57"/>
      <c r="T719" s="57"/>
      <c r="U719" s="77"/>
      <c r="V719" s="24"/>
      <c r="Y719" s="24"/>
      <c r="Z719" s="24"/>
      <c r="AA719" s="24"/>
      <c r="AB719" s="24"/>
      <c r="AC719" s="24"/>
    </row>
    <row r="720" spans="1:29" s="169" customFormat="1">
      <c r="A720" s="24"/>
      <c r="B720" s="24"/>
      <c r="C720" s="57"/>
      <c r="D720" s="57"/>
      <c r="E720" s="57"/>
      <c r="F720" s="57"/>
      <c r="G720" s="57"/>
      <c r="H720" s="57"/>
      <c r="I720" s="57"/>
      <c r="J720" s="57"/>
      <c r="K720" s="57"/>
      <c r="L720" s="57"/>
      <c r="M720" s="57"/>
      <c r="N720" s="57"/>
      <c r="O720" s="57"/>
      <c r="P720" s="57"/>
      <c r="Q720" s="57"/>
      <c r="R720" s="57"/>
      <c r="S720" s="57"/>
      <c r="T720" s="57"/>
      <c r="U720" s="77"/>
      <c r="V720" s="24"/>
      <c r="Y720" s="24"/>
      <c r="Z720" s="24"/>
      <c r="AA720" s="24"/>
      <c r="AB720" s="24"/>
      <c r="AC720" s="24"/>
    </row>
    <row r="721" spans="1:29" s="169" customFormat="1">
      <c r="A721" s="24"/>
      <c r="B721" s="24"/>
      <c r="C721" s="57"/>
      <c r="D721" s="57"/>
      <c r="E721" s="57"/>
      <c r="F721" s="57"/>
      <c r="G721" s="57"/>
      <c r="H721" s="57"/>
      <c r="I721" s="57"/>
      <c r="J721" s="57"/>
      <c r="K721" s="57"/>
      <c r="L721" s="57"/>
      <c r="M721" s="57"/>
      <c r="N721" s="57"/>
      <c r="O721" s="57"/>
      <c r="P721" s="57"/>
      <c r="Q721" s="57"/>
      <c r="R721" s="57"/>
      <c r="S721" s="57"/>
      <c r="T721" s="57"/>
      <c r="U721" s="77"/>
      <c r="V721" s="24"/>
      <c r="Y721" s="24"/>
      <c r="Z721" s="24"/>
      <c r="AA721" s="24"/>
      <c r="AB721" s="24"/>
      <c r="AC721" s="24"/>
    </row>
    <row r="722" spans="1:29" s="169" customFormat="1">
      <c r="A722" s="24"/>
      <c r="B722" s="24"/>
      <c r="C722" s="57"/>
      <c r="D722" s="57"/>
      <c r="E722" s="57"/>
      <c r="F722" s="57"/>
      <c r="G722" s="57"/>
      <c r="H722" s="57"/>
      <c r="I722" s="57"/>
      <c r="J722" s="57"/>
      <c r="K722" s="57"/>
      <c r="L722" s="57"/>
      <c r="M722" s="57"/>
      <c r="N722" s="57"/>
      <c r="O722" s="57"/>
      <c r="P722" s="57"/>
      <c r="Q722" s="57"/>
      <c r="R722" s="57"/>
      <c r="S722" s="57"/>
      <c r="T722" s="57"/>
      <c r="U722" s="77"/>
      <c r="V722" s="24"/>
      <c r="Y722" s="24"/>
      <c r="Z722" s="24"/>
      <c r="AA722" s="24"/>
      <c r="AB722" s="24"/>
      <c r="AC722" s="24"/>
    </row>
    <row r="723" spans="1:29" s="169" customFormat="1">
      <c r="A723" s="24"/>
      <c r="B723" s="24"/>
      <c r="C723" s="57"/>
      <c r="D723" s="57"/>
      <c r="E723" s="57"/>
      <c r="F723" s="57"/>
      <c r="G723" s="57"/>
      <c r="H723" s="57"/>
      <c r="I723" s="57"/>
      <c r="J723" s="57"/>
      <c r="K723" s="57"/>
      <c r="L723" s="57"/>
      <c r="M723" s="57"/>
      <c r="N723" s="57"/>
      <c r="O723" s="57"/>
      <c r="P723" s="57"/>
      <c r="Q723" s="57"/>
      <c r="R723" s="57"/>
      <c r="S723" s="57"/>
      <c r="T723" s="57"/>
      <c r="U723" s="77"/>
      <c r="V723" s="24"/>
      <c r="Y723" s="24"/>
      <c r="Z723" s="24"/>
      <c r="AA723" s="24"/>
      <c r="AB723" s="24"/>
      <c r="AC723" s="24"/>
    </row>
    <row r="724" spans="1:29" s="169" customFormat="1">
      <c r="A724" s="24"/>
      <c r="B724" s="24"/>
      <c r="C724" s="57"/>
      <c r="D724" s="57"/>
      <c r="E724" s="57"/>
      <c r="F724" s="57"/>
      <c r="G724" s="57"/>
      <c r="H724" s="57"/>
      <c r="I724" s="57"/>
      <c r="J724" s="57"/>
      <c r="K724" s="57"/>
      <c r="L724" s="57"/>
      <c r="M724" s="57"/>
      <c r="N724" s="57"/>
      <c r="O724" s="57"/>
      <c r="P724" s="57"/>
      <c r="Q724" s="57"/>
      <c r="R724" s="57"/>
      <c r="S724" s="57"/>
      <c r="T724" s="57"/>
      <c r="U724" s="77"/>
      <c r="V724" s="24"/>
      <c r="Y724" s="24"/>
      <c r="Z724" s="24"/>
      <c r="AA724" s="24"/>
      <c r="AB724" s="24"/>
      <c r="AC724" s="24"/>
    </row>
    <row r="725" spans="1:29" s="169" customFormat="1">
      <c r="A725" s="24"/>
      <c r="B725" s="24"/>
      <c r="C725" s="57"/>
      <c r="D725" s="57"/>
      <c r="E725" s="57"/>
      <c r="F725" s="57"/>
      <c r="G725" s="57"/>
      <c r="H725" s="57"/>
      <c r="I725" s="57"/>
      <c r="J725" s="57"/>
      <c r="K725" s="57"/>
      <c r="L725" s="57"/>
      <c r="M725" s="57"/>
      <c r="N725" s="57"/>
      <c r="O725" s="57"/>
      <c r="P725" s="57"/>
      <c r="Q725" s="57"/>
      <c r="R725" s="57"/>
      <c r="S725" s="57"/>
      <c r="T725" s="57"/>
      <c r="U725" s="77"/>
      <c r="V725" s="24"/>
      <c r="Y725" s="24"/>
      <c r="Z725" s="24"/>
      <c r="AA725" s="24"/>
      <c r="AB725" s="24"/>
      <c r="AC725" s="24"/>
    </row>
    <row r="726" spans="1:29" s="169" customFormat="1">
      <c r="A726" s="24"/>
      <c r="B726" s="24"/>
      <c r="C726" s="57"/>
      <c r="D726" s="57"/>
      <c r="E726" s="57"/>
      <c r="F726" s="57"/>
      <c r="G726" s="57"/>
      <c r="H726" s="57"/>
      <c r="I726" s="57"/>
      <c r="J726" s="57"/>
      <c r="K726" s="57"/>
      <c r="L726" s="57"/>
      <c r="M726" s="57"/>
      <c r="N726" s="57"/>
      <c r="O726" s="57"/>
      <c r="P726" s="57"/>
      <c r="Q726" s="57"/>
      <c r="R726" s="57"/>
      <c r="S726" s="57"/>
      <c r="T726" s="57"/>
      <c r="U726" s="77"/>
      <c r="V726" s="24"/>
      <c r="Y726" s="24"/>
      <c r="Z726" s="24"/>
      <c r="AA726" s="24"/>
      <c r="AB726" s="24"/>
      <c r="AC726" s="24"/>
    </row>
    <row r="727" spans="1:29" s="169" customFormat="1">
      <c r="A727" s="24"/>
      <c r="B727" s="24"/>
      <c r="C727" s="57"/>
      <c r="D727" s="57"/>
      <c r="E727" s="57"/>
      <c r="F727" s="57"/>
      <c r="G727" s="57"/>
      <c r="H727" s="57"/>
      <c r="I727" s="57"/>
      <c r="J727" s="57"/>
      <c r="K727" s="57"/>
      <c r="L727" s="57"/>
      <c r="M727" s="57"/>
      <c r="N727" s="57"/>
      <c r="O727" s="57"/>
      <c r="P727" s="57"/>
      <c r="Q727" s="57"/>
      <c r="R727" s="57"/>
      <c r="S727" s="57"/>
      <c r="T727" s="57"/>
      <c r="U727" s="77"/>
      <c r="V727" s="24"/>
      <c r="Y727" s="24"/>
      <c r="Z727" s="24"/>
      <c r="AA727" s="24"/>
      <c r="AB727" s="24"/>
      <c r="AC727" s="24"/>
    </row>
    <row r="728" spans="1:29" s="169" customFormat="1">
      <c r="A728" s="24"/>
      <c r="B728" s="24"/>
      <c r="C728" s="57"/>
      <c r="D728" s="57"/>
      <c r="E728" s="57"/>
      <c r="F728" s="57"/>
      <c r="G728" s="57"/>
      <c r="H728" s="57"/>
      <c r="I728" s="57"/>
      <c r="J728" s="57"/>
      <c r="K728" s="57"/>
      <c r="L728" s="57"/>
      <c r="M728" s="57"/>
      <c r="N728" s="57"/>
      <c r="O728" s="57"/>
      <c r="P728" s="57"/>
      <c r="Q728" s="57"/>
      <c r="R728" s="57"/>
      <c r="S728" s="57"/>
      <c r="T728" s="57"/>
      <c r="U728" s="77"/>
      <c r="V728" s="24"/>
      <c r="Y728" s="24"/>
      <c r="Z728" s="24"/>
      <c r="AA728" s="24"/>
      <c r="AB728" s="24"/>
      <c r="AC728" s="24"/>
    </row>
    <row r="729" spans="1:29" s="169" customFormat="1">
      <c r="A729" s="24"/>
      <c r="B729" s="24"/>
      <c r="C729" s="57"/>
      <c r="D729" s="57"/>
      <c r="E729" s="57"/>
      <c r="F729" s="57"/>
      <c r="G729" s="57"/>
      <c r="H729" s="57"/>
      <c r="I729" s="57"/>
      <c r="J729" s="57"/>
      <c r="K729" s="57"/>
      <c r="L729" s="57"/>
      <c r="M729" s="57"/>
      <c r="N729" s="57"/>
      <c r="O729" s="57"/>
      <c r="P729" s="57"/>
      <c r="Q729" s="57"/>
      <c r="R729" s="57"/>
      <c r="S729" s="57"/>
      <c r="T729" s="57"/>
      <c r="U729" s="77"/>
      <c r="V729" s="24"/>
      <c r="Y729" s="24"/>
      <c r="Z729" s="24"/>
      <c r="AA729" s="24"/>
      <c r="AB729" s="24"/>
      <c r="AC729" s="24"/>
    </row>
    <row r="730" spans="1:29" s="169" customFormat="1">
      <c r="A730" s="24"/>
      <c r="B730" s="24"/>
      <c r="C730" s="57"/>
      <c r="D730" s="57"/>
      <c r="E730" s="57"/>
      <c r="F730" s="57"/>
      <c r="G730" s="57"/>
      <c r="H730" s="57"/>
      <c r="I730" s="57"/>
      <c r="J730" s="57"/>
      <c r="K730" s="57"/>
      <c r="L730" s="57"/>
      <c r="M730" s="57"/>
      <c r="N730" s="57"/>
      <c r="O730" s="57"/>
      <c r="P730" s="57"/>
      <c r="Q730" s="57"/>
      <c r="R730" s="57"/>
      <c r="S730" s="57"/>
      <c r="T730" s="57"/>
      <c r="U730" s="77"/>
      <c r="V730" s="24"/>
      <c r="Y730" s="24"/>
      <c r="Z730" s="24"/>
      <c r="AA730" s="24"/>
      <c r="AB730" s="24"/>
      <c r="AC730" s="24"/>
    </row>
    <row r="731" spans="1:29" s="169" customFormat="1">
      <c r="A731" s="24"/>
      <c r="B731" s="24"/>
      <c r="C731" s="57"/>
      <c r="D731" s="57"/>
      <c r="E731" s="57"/>
      <c r="F731" s="57"/>
      <c r="G731" s="57"/>
      <c r="H731" s="57"/>
      <c r="I731" s="57"/>
      <c r="J731" s="57"/>
      <c r="K731" s="57"/>
      <c r="L731" s="57"/>
      <c r="M731" s="57"/>
      <c r="N731" s="57"/>
      <c r="O731" s="57"/>
      <c r="P731" s="57"/>
      <c r="Q731" s="57"/>
      <c r="R731" s="57"/>
      <c r="S731" s="57"/>
      <c r="T731" s="57"/>
      <c r="U731" s="77"/>
      <c r="V731" s="24"/>
      <c r="Y731" s="24"/>
      <c r="Z731" s="24"/>
      <c r="AA731" s="24"/>
      <c r="AB731" s="24"/>
      <c r="AC731" s="24"/>
    </row>
    <row r="732" spans="1:29" s="169" customFormat="1">
      <c r="A732" s="24"/>
      <c r="B732" s="24"/>
      <c r="C732" s="57"/>
      <c r="D732" s="57"/>
      <c r="E732" s="57"/>
      <c r="F732" s="57"/>
      <c r="G732" s="57"/>
      <c r="H732" s="57"/>
      <c r="I732" s="57"/>
      <c r="J732" s="57"/>
      <c r="K732" s="57"/>
      <c r="L732" s="57"/>
      <c r="M732" s="57"/>
      <c r="N732" s="57"/>
      <c r="O732" s="57"/>
      <c r="P732" s="57"/>
      <c r="Q732" s="57"/>
      <c r="R732" s="57"/>
      <c r="S732" s="57"/>
      <c r="T732" s="57"/>
      <c r="U732" s="77"/>
      <c r="V732" s="24"/>
      <c r="Y732" s="24"/>
      <c r="Z732" s="24"/>
      <c r="AA732" s="24"/>
      <c r="AB732" s="24"/>
      <c r="AC732" s="24"/>
    </row>
    <row r="733" spans="1:29" s="169" customFormat="1">
      <c r="A733" s="24"/>
      <c r="B733" s="24"/>
      <c r="C733" s="57"/>
      <c r="D733" s="57"/>
      <c r="E733" s="57"/>
      <c r="F733" s="57"/>
      <c r="G733" s="57"/>
      <c r="H733" s="57"/>
      <c r="I733" s="57"/>
      <c r="J733" s="57"/>
      <c r="K733" s="57"/>
      <c r="L733" s="57"/>
      <c r="M733" s="57"/>
      <c r="N733" s="57"/>
      <c r="O733" s="57"/>
      <c r="P733" s="57"/>
      <c r="Q733" s="57"/>
      <c r="R733" s="57"/>
      <c r="S733" s="57"/>
      <c r="T733" s="57"/>
      <c r="U733" s="77"/>
      <c r="V733" s="24"/>
      <c r="Y733" s="24"/>
      <c r="Z733" s="24"/>
      <c r="AA733" s="24"/>
      <c r="AB733" s="24"/>
      <c r="AC733" s="24"/>
    </row>
    <row r="734" spans="1:29" s="169" customFormat="1">
      <c r="A734" s="24"/>
      <c r="B734" s="24"/>
      <c r="C734" s="57"/>
      <c r="D734" s="57"/>
      <c r="E734" s="57"/>
      <c r="F734" s="57"/>
      <c r="G734" s="57"/>
      <c r="H734" s="57"/>
      <c r="I734" s="57"/>
      <c r="J734" s="57"/>
      <c r="K734" s="57"/>
      <c r="L734" s="57"/>
      <c r="M734" s="57"/>
      <c r="N734" s="57"/>
      <c r="O734" s="57"/>
      <c r="P734" s="57"/>
      <c r="Q734" s="57"/>
      <c r="R734" s="57"/>
      <c r="S734" s="57"/>
      <c r="T734" s="57"/>
      <c r="U734" s="77"/>
      <c r="V734" s="24"/>
      <c r="Y734" s="24"/>
      <c r="Z734" s="24"/>
      <c r="AA734" s="24"/>
      <c r="AB734" s="24"/>
      <c r="AC734" s="24"/>
    </row>
    <row r="735" spans="1:29" s="169" customFormat="1">
      <c r="A735" s="24"/>
      <c r="B735" s="24"/>
      <c r="C735" s="57"/>
      <c r="D735" s="57"/>
      <c r="E735" s="57"/>
      <c r="F735" s="57"/>
      <c r="G735" s="57"/>
      <c r="H735" s="57"/>
      <c r="I735" s="57"/>
      <c r="J735" s="57"/>
      <c r="K735" s="57"/>
      <c r="L735" s="57"/>
      <c r="M735" s="57"/>
      <c r="N735" s="57"/>
      <c r="O735" s="57"/>
      <c r="P735" s="57"/>
      <c r="Q735" s="57"/>
      <c r="R735" s="57"/>
      <c r="S735" s="57"/>
      <c r="T735" s="57"/>
      <c r="U735" s="77"/>
      <c r="V735" s="24"/>
      <c r="Y735" s="24"/>
      <c r="Z735" s="24"/>
      <c r="AA735" s="24"/>
      <c r="AB735" s="24"/>
      <c r="AC735" s="24"/>
    </row>
    <row r="736" spans="1:29" s="169" customFormat="1">
      <c r="A736" s="24"/>
      <c r="B736" s="24"/>
      <c r="C736" s="57"/>
      <c r="D736" s="57"/>
      <c r="E736" s="57"/>
      <c r="F736" s="57"/>
      <c r="G736" s="57"/>
      <c r="H736" s="57"/>
      <c r="I736" s="57"/>
      <c r="J736" s="57"/>
      <c r="K736" s="57"/>
      <c r="L736" s="57"/>
      <c r="M736" s="57"/>
      <c r="N736" s="57"/>
      <c r="O736" s="57"/>
      <c r="P736" s="57"/>
      <c r="Q736" s="57"/>
      <c r="R736" s="57"/>
      <c r="S736" s="57"/>
      <c r="T736" s="57"/>
      <c r="U736" s="77"/>
      <c r="V736" s="24"/>
      <c r="Y736" s="24"/>
      <c r="Z736" s="24"/>
      <c r="AA736" s="24"/>
      <c r="AB736" s="24"/>
      <c r="AC736" s="24"/>
    </row>
    <row r="737" spans="1:29" s="169" customFormat="1">
      <c r="A737" s="24"/>
      <c r="B737" s="24"/>
      <c r="C737" s="57"/>
      <c r="D737" s="57"/>
      <c r="E737" s="57"/>
      <c r="F737" s="57"/>
      <c r="G737" s="57"/>
      <c r="H737" s="57"/>
      <c r="I737" s="57"/>
      <c r="J737" s="57"/>
      <c r="K737" s="57"/>
      <c r="L737" s="57"/>
      <c r="M737" s="57"/>
      <c r="N737" s="57"/>
      <c r="O737" s="57"/>
      <c r="P737" s="57"/>
      <c r="Q737" s="57"/>
      <c r="R737" s="57"/>
      <c r="S737" s="57"/>
      <c r="T737" s="57"/>
      <c r="U737" s="77"/>
      <c r="V737" s="24"/>
      <c r="Y737" s="24"/>
      <c r="Z737" s="24"/>
      <c r="AA737" s="24"/>
      <c r="AB737" s="24"/>
      <c r="AC737" s="24"/>
    </row>
    <row r="738" spans="1:29" s="169" customFormat="1">
      <c r="A738" s="24"/>
      <c r="B738" s="24"/>
      <c r="C738" s="57"/>
      <c r="D738" s="57"/>
      <c r="E738" s="57"/>
      <c r="F738" s="57"/>
      <c r="G738" s="57"/>
      <c r="H738" s="57"/>
      <c r="I738" s="57"/>
      <c r="J738" s="57"/>
      <c r="K738" s="57"/>
      <c r="L738" s="57"/>
      <c r="M738" s="57"/>
      <c r="N738" s="57"/>
      <c r="O738" s="57"/>
      <c r="P738" s="57"/>
      <c r="Q738" s="57"/>
      <c r="R738" s="57"/>
      <c r="S738" s="57"/>
      <c r="T738" s="57"/>
      <c r="U738" s="77"/>
      <c r="V738" s="24"/>
      <c r="Y738" s="24"/>
      <c r="Z738" s="24"/>
      <c r="AA738" s="24"/>
      <c r="AB738" s="24"/>
      <c r="AC738" s="24"/>
    </row>
    <row r="739" spans="1:29" s="169" customFormat="1">
      <c r="A739" s="24"/>
      <c r="B739" s="24"/>
      <c r="C739" s="57"/>
      <c r="D739" s="57"/>
      <c r="E739" s="57"/>
      <c r="F739" s="57"/>
      <c r="G739" s="57"/>
      <c r="H739" s="57"/>
      <c r="I739" s="57"/>
      <c r="J739" s="57"/>
      <c r="K739" s="57"/>
      <c r="L739" s="57"/>
      <c r="M739" s="57"/>
      <c r="N739" s="57"/>
      <c r="O739" s="57"/>
      <c r="P739" s="57"/>
      <c r="Q739" s="57"/>
      <c r="R739" s="57"/>
      <c r="S739" s="57"/>
      <c r="T739" s="57"/>
      <c r="U739" s="77"/>
      <c r="V739" s="24"/>
      <c r="Y739" s="24"/>
      <c r="Z739" s="24"/>
      <c r="AA739" s="24"/>
      <c r="AB739" s="24"/>
      <c r="AC739" s="24"/>
    </row>
    <row r="740" spans="1:29" s="169" customFormat="1">
      <c r="A740" s="24"/>
      <c r="B740" s="24"/>
      <c r="C740" s="57"/>
      <c r="D740" s="57"/>
      <c r="E740" s="57"/>
      <c r="F740" s="57"/>
      <c r="G740" s="57"/>
      <c r="H740" s="57"/>
      <c r="I740" s="57"/>
      <c r="J740" s="57"/>
      <c r="K740" s="57"/>
      <c r="L740" s="57"/>
      <c r="M740" s="57"/>
      <c r="N740" s="57"/>
      <c r="O740" s="57"/>
      <c r="P740" s="57"/>
      <c r="Q740" s="57"/>
      <c r="R740" s="57"/>
      <c r="S740" s="57"/>
      <c r="T740" s="57"/>
      <c r="U740" s="77"/>
      <c r="V740" s="24"/>
      <c r="Y740" s="24"/>
      <c r="Z740" s="24"/>
      <c r="AA740" s="24"/>
      <c r="AB740" s="24"/>
      <c r="AC740" s="24"/>
    </row>
    <row r="741" spans="1:29" s="169" customFormat="1">
      <c r="A741" s="24"/>
      <c r="B741" s="24"/>
      <c r="C741" s="57"/>
      <c r="D741" s="57"/>
      <c r="E741" s="57"/>
      <c r="F741" s="57"/>
      <c r="G741" s="57"/>
      <c r="H741" s="57"/>
      <c r="I741" s="57"/>
      <c r="J741" s="57"/>
      <c r="K741" s="57"/>
      <c r="L741" s="57"/>
      <c r="M741" s="57"/>
      <c r="N741" s="57"/>
      <c r="O741" s="57"/>
      <c r="P741" s="57"/>
      <c r="Q741" s="57"/>
      <c r="R741" s="57"/>
      <c r="S741" s="57"/>
      <c r="T741" s="57"/>
      <c r="U741" s="77"/>
      <c r="V741" s="24"/>
      <c r="Y741" s="24"/>
      <c r="Z741" s="24"/>
      <c r="AA741" s="24"/>
      <c r="AB741" s="24"/>
      <c r="AC741" s="24"/>
    </row>
    <row r="742" spans="1:29" s="169" customFormat="1">
      <c r="A742" s="24"/>
      <c r="B742" s="24"/>
      <c r="C742" s="57"/>
      <c r="D742" s="57"/>
      <c r="E742" s="57"/>
      <c r="F742" s="57"/>
      <c r="G742" s="57"/>
      <c r="H742" s="57"/>
      <c r="I742" s="57"/>
      <c r="J742" s="57"/>
      <c r="K742" s="57"/>
      <c r="L742" s="57"/>
      <c r="M742" s="57"/>
      <c r="N742" s="57"/>
      <c r="O742" s="57"/>
      <c r="P742" s="57"/>
      <c r="Q742" s="57"/>
      <c r="R742" s="57"/>
      <c r="S742" s="57"/>
      <c r="T742" s="57"/>
      <c r="U742" s="77"/>
      <c r="V742" s="24"/>
      <c r="Y742" s="24"/>
      <c r="Z742" s="24"/>
      <c r="AA742" s="24"/>
      <c r="AB742" s="24"/>
      <c r="AC742" s="24"/>
    </row>
    <row r="743" spans="1:29" s="169" customFormat="1">
      <c r="A743" s="24"/>
      <c r="B743" s="24"/>
      <c r="C743" s="57"/>
      <c r="D743" s="57"/>
      <c r="E743" s="57"/>
      <c r="F743" s="57"/>
      <c r="G743" s="57"/>
      <c r="H743" s="57"/>
      <c r="I743" s="57"/>
      <c r="J743" s="57"/>
      <c r="K743" s="57"/>
      <c r="L743" s="57"/>
      <c r="M743" s="57"/>
      <c r="N743" s="57"/>
      <c r="O743" s="57"/>
      <c r="P743" s="57"/>
      <c r="Q743" s="57"/>
      <c r="R743" s="57"/>
      <c r="S743" s="57"/>
      <c r="T743" s="57"/>
      <c r="U743" s="77"/>
      <c r="V743" s="24"/>
      <c r="Y743" s="24"/>
      <c r="Z743" s="24"/>
      <c r="AA743" s="24"/>
      <c r="AB743" s="24"/>
      <c r="AC743" s="24"/>
    </row>
    <row r="744" spans="1:29" s="169" customFormat="1">
      <c r="A744" s="24"/>
      <c r="B744" s="24"/>
      <c r="C744" s="57"/>
      <c r="D744" s="57"/>
      <c r="E744" s="57"/>
      <c r="F744" s="57"/>
      <c r="G744" s="57"/>
      <c r="H744" s="57"/>
      <c r="I744" s="57"/>
      <c r="J744" s="57"/>
      <c r="K744" s="57"/>
      <c r="L744" s="57"/>
      <c r="M744" s="57"/>
      <c r="N744" s="57"/>
      <c r="O744" s="57"/>
      <c r="P744" s="57"/>
      <c r="Q744" s="57"/>
      <c r="R744" s="57"/>
      <c r="S744" s="57"/>
      <c r="T744" s="57"/>
      <c r="U744" s="77"/>
      <c r="V744" s="24"/>
      <c r="Y744" s="24"/>
      <c r="Z744" s="24"/>
      <c r="AA744" s="24"/>
      <c r="AB744" s="24"/>
      <c r="AC744" s="24"/>
    </row>
    <row r="745" spans="1:29" s="169" customFormat="1">
      <c r="A745" s="24"/>
      <c r="B745" s="24"/>
      <c r="C745" s="57"/>
      <c r="D745" s="57"/>
      <c r="E745" s="57"/>
      <c r="F745" s="57"/>
      <c r="G745" s="57"/>
      <c r="H745" s="57"/>
      <c r="I745" s="57"/>
      <c r="J745" s="57"/>
      <c r="K745" s="57"/>
      <c r="L745" s="57"/>
      <c r="M745" s="57"/>
      <c r="N745" s="57"/>
      <c r="O745" s="57"/>
      <c r="P745" s="57"/>
      <c r="Q745" s="57"/>
      <c r="R745" s="57"/>
      <c r="S745" s="57"/>
      <c r="T745" s="57"/>
      <c r="U745" s="77"/>
      <c r="V745" s="24"/>
      <c r="Y745" s="24"/>
      <c r="Z745" s="24"/>
      <c r="AA745" s="24"/>
      <c r="AB745" s="24"/>
      <c r="AC745" s="24"/>
    </row>
    <row r="746" spans="1:29" s="169" customFormat="1">
      <c r="A746" s="24"/>
      <c r="B746" s="24"/>
      <c r="C746" s="57"/>
      <c r="D746" s="57"/>
      <c r="E746" s="57"/>
      <c r="F746" s="57"/>
      <c r="G746" s="57"/>
      <c r="H746" s="57"/>
      <c r="I746" s="57"/>
      <c r="J746" s="57"/>
      <c r="K746" s="57"/>
      <c r="L746" s="57"/>
      <c r="M746" s="57"/>
      <c r="N746" s="57"/>
      <c r="O746" s="57"/>
      <c r="P746" s="57"/>
      <c r="Q746" s="57"/>
      <c r="R746" s="57"/>
      <c r="S746" s="57"/>
      <c r="T746" s="57"/>
      <c r="U746" s="77"/>
      <c r="V746" s="24"/>
      <c r="Y746" s="24"/>
      <c r="Z746" s="24"/>
      <c r="AA746" s="24"/>
      <c r="AB746" s="24"/>
      <c r="AC746" s="24"/>
    </row>
    <row r="747" spans="1:29" s="169" customFormat="1">
      <c r="A747" s="24"/>
      <c r="B747" s="24"/>
      <c r="C747" s="57"/>
      <c r="D747" s="57"/>
      <c r="E747" s="57"/>
      <c r="F747" s="57"/>
      <c r="G747" s="57"/>
      <c r="H747" s="57"/>
      <c r="I747" s="57"/>
      <c r="J747" s="57"/>
      <c r="K747" s="57"/>
      <c r="L747" s="57"/>
      <c r="M747" s="57"/>
      <c r="N747" s="57"/>
      <c r="O747" s="57"/>
      <c r="P747" s="57"/>
      <c r="Q747" s="57"/>
      <c r="R747" s="57"/>
      <c r="S747" s="57"/>
      <c r="T747" s="57"/>
      <c r="U747" s="77"/>
      <c r="V747" s="24"/>
      <c r="Y747" s="24"/>
      <c r="Z747" s="24"/>
      <c r="AA747" s="24"/>
      <c r="AB747" s="24"/>
      <c r="AC747" s="24"/>
    </row>
    <row r="748" spans="1:29" s="169" customFormat="1">
      <c r="A748" s="24"/>
      <c r="B748" s="24"/>
      <c r="C748" s="57"/>
      <c r="D748" s="57"/>
      <c r="E748" s="57"/>
      <c r="F748" s="57"/>
      <c r="G748" s="57"/>
      <c r="H748" s="57"/>
      <c r="I748" s="57"/>
      <c r="J748" s="57"/>
      <c r="K748" s="57"/>
      <c r="L748" s="57"/>
      <c r="M748" s="57"/>
      <c r="N748" s="57"/>
      <c r="O748" s="57"/>
      <c r="P748" s="57"/>
      <c r="Q748" s="57"/>
      <c r="R748" s="57"/>
      <c r="S748" s="57"/>
      <c r="T748" s="57"/>
      <c r="U748" s="77"/>
      <c r="V748" s="24"/>
      <c r="Y748" s="24"/>
      <c r="Z748" s="24"/>
      <c r="AA748" s="24"/>
      <c r="AB748" s="24"/>
      <c r="AC748" s="24"/>
    </row>
    <row r="749" spans="1:29" s="169" customFormat="1">
      <c r="A749" s="24"/>
      <c r="B749" s="24"/>
      <c r="C749" s="57"/>
      <c r="D749" s="57"/>
      <c r="E749" s="57"/>
      <c r="F749" s="57"/>
      <c r="G749" s="57"/>
      <c r="H749" s="57"/>
      <c r="I749" s="57"/>
      <c r="J749" s="57"/>
      <c r="K749" s="57"/>
      <c r="L749" s="57"/>
      <c r="M749" s="57"/>
      <c r="N749" s="57"/>
      <c r="O749" s="57"/>
      <c r="P749" s="57"/>
      <c r="Q749" s="57"/>
      <c r="R749" s="57"/>
      <c r="S749" s="57"/>
      <c r="T749" s="57"/>
      <c r="U749" s="77"/>
      <c r="V749" s="24"/>
      <c r="Y749" s="24"/>
      <c r="Z749" s="24"/>
      <c r="AA749" s="24"/>
      <c r="AB749" s="24"/>
      <c r="AC749" s="24"/>
    </row>
    <row r="750" spans="1:29" s="169" customFormat="1">
      <c r="A750" s="24"/>
      <c r="B750" s="24"/>
      <c r="C750" s="57"/>
      <c r="D750" s="57"/>
      <c r="E750" s="57"/>
      <c r="F750" s="57"/>
      <c r="G750" s="57"/>
      <c r="H750" s="57"/>
      <c r="I750" s="57"/>
      <c r="J750" s="57"/>
      <c r="K750" s="57"/>
      <c r="L750" s="57"/>
      <c r="M750" s="57"/>
      <c r="N750" s="57"/>
      <c r="O750" s="57"/>
      <c r="P750" s="57"/>
      <c r="Q750" s="57"/>
      <c r="R750" s="57"/>
      <c r="S750" s="57"/>
      <c r="T750" s="57"/>
      <c r="U750" s="77"/>
      <c r="V750" s="24"/>
      <c r="Y750" s="24"/>
      <c r="Z750" s="24"/>
      <c r="AA750" s="24"/>
      <c r="AB750" s="24"/>
      <c r="AC750" s="24"/>
    </row>
    <row r="751" spans="1:29" s="169" customFormat="1">
      <c r="A751" s="24"/>
      <c r="B751" s="24"/>
      <c r="C751" s="57"/>
      <c r="D751" s="57"/>
      <c r="E751" s="57"/>
      <c r="F751" s="57"/>
      <c r="G751" s="57"/>
      <c r="H751" s="57"/>
      <c r="I751" s="57"/>
      <c r="J751" s="57"/>
      <c r="K751" s="57"/>
      <c r="L751" s="57"/>
      <c r="M751" s="57"/>
      <c r="N751" s="57"/>
      <c r="O751" s="57"/>
      <c r="P751" s="57"/>
      <c r="Q751" s="57"/>
      <c r="R751" s="57"/>
      <c r="S751" s="57"/>
      <c r="T751" s="57"/>
      <c r="U751" s="77"/>
      <c r="V751" s="24"/>
      <c r="Y751" s="24"/>
      <c r="Z751" s="24"/>
      <c r="AA751" s="24"/>
      <c r="AB751" s="24"/>
      <c r="AC751" s="24"/>
    </row>
    <row r="752" spans="1:29" s="169" customFormat="1">
      <c r="A752" s="24"/>
      <c r="B752" s="24"/>
      <c r="C752" s="57"/>
      <c r="D752" s="57"/>
      <c r="E752" s="57"/>
      <c r="F752" s="57"/>
      <c r="G752" s="57"/>
      <c r="H752" s="57"/>
      <c r="I752" s="57"/>
      <c r="J752" s="57"/>
      <c r="K752" s="57"/>
      <c r="L752" s="57"/>
      <c r="M752" s="57"/>
      <c r="N752" s="57"/>
      <c r="O752" s="57"/>
      <c r="P752" s="57"/>
      <c r="Q752" s="57"/>
      <c r="R752" s="57"/>
      <c r="S752" s="57"/>
      <c r="T752" s="57"/>
      <c r="U752" s="77"/>
      <c r="V752" s="24"/>
      <c r="Y752" s="24"/>
      <c r="Z752" s="24"/>
      <c r="AA752" s="24"/>
      <c r="AB752" s="24"/>
      <c r="AC752" s="24"/>
    </row>
    <row r="753" spans="1:29" s="169" customFormat="1">
      <c r="A753" s="24"/>
      <c r="B753" s="24"/>
      <c r="C753" s="57"/>
      <c r="D753" s="57"/>
      <c r="E753" s="57"/>
      <c r="F753" s="57"/>
      <c r="G753" s="57"/>
      <c r="H753" s="57"/>
      <c r="I753" s="57"/>
      <c r="J753" s="57"/>
      <c r="K753" s="57"/>
      <c r="L753" s="57"/>
      <c r="M753" s="57"/>
      <c r="N753" s="57"/>
      <c r="O753" s="57"/>
      <c r="P753" s="57"/>
      <c r="Q753" s="57"/>
      <c r="R753" s="57"/>
      <c r="S753" s="57"/>
      <c r="T753" s="57"/>
      <c r="U753" s="77"/>
      <c r="V753" s="24"/>
      <c r="Y753" s="24"/>
      <c r="Z753" s="24"/>
      <c r="AA753" s="24"/>
      <c r="AB753" s="24"/>
      <c r="AC753" s="24"/>
    </row>
    <row r="754" spans="1:29" s="169" customFormat="1">
      <c r="A754" s="24"/>
      <c r="B754" s="24"/>
      <c r="C754" s="57"/>
      <c r="D754" s="57"/>
      <c r="E754" s="57"/>
      <c r="F754" s="57"/>
      <c r="G754" s="57"/>
      <c r="H754" s="57"/>
      <c r="I754" s="57"/>
      <c r="J754" s="57"/>
      <c r="K754" s="57"/>
      <c r="L754" s="57"/>
      <c r="M754" s="57"/>
      <c r="N754" s="57"/>
      <c r="O754" s="57"/>
      <c r="P754" s="57"/>
      <c r="Q754" s="57"/>
      <c r="R754" s="57"/>
      <c r="S754" s="57"/>
      <c r="T754" s="57"/>
      <c r="U754" s="77"/>
      <c r="V754" s="24"/>
      <c r="Y754" s="24"/>
      <c r="Z754" s="24"/>
      <c r="AA754" s="24"/>
      <c r="AB754" s="24"/>
      <c r="AC754" s="24"/>
    </row>
    <row r="755" spans="1:29" s="169" customFormat="1">
      <c r="A755" s="24"/>
      <c r="B755" s="24"/>
      <c r="C755" s="57"/>
      <c r="D755" s="57"/>
      <c r="E755" s="57"/>
      <c r="F755" s="57"/>
      <c r="G755" s="57"/>
      <c r="H755" s="57"/>
      <c r="I755" s="57"/>
      <c r="J755" s="57"/>
      <c r="K755" s="57"/>
      <c r="L755" s="57"/>
      <c r="M755" s="57"/>
      <c r="N755" s="57"/>
      <c r="O755" s="57"/>
      <c r="P755" s="57"/>
      <c r="Q755" s="57"/>
      <c r="R755" s="57"/>
      <c r="S755" s="57"/>
      <c r="T755" s="57"/>
      <c r="U755" s="77"/>
      <c r="V755" s="24"/>
      <c r="Y755" s="24"/>
      <c r="Z755" s="24"/>
      <c r="AA755" s="24"/>
      <c r="AB755" s="24"/>
      <c r="AC755" s="24"/>
    </row>
    <row r="756" spans="1:29" s="169" customFormat="1">
      <c r="A756" s="24"/>
      <c r="B756" s="24"/>
      <c r="C756" s="57"/>
      <c r="D756" s="57"/>
      <c r="E756" s="57"/>
      <c r="F756" s="57"/>
      <c r="G756" s="57"/>
      <c r="H756" s="57"/>
      <c r="I756" s="57"/>
      <c r="J756" s="57"/>
      <c r="K756" s="57"/>
      <c r="L756" s="57"/>
      <c r="M756" s="57"/>
      <c r="N756" s="57"/>
      <c r="O756" s="57"/>
      <c r="P756" s="57"/>
      <c r="Q756" s="57"/>
      <c r="R756" s="57"/>
      <c r="S756" s="57"/>
      <c r="T756" s="57"/>
      <c r="U756" s="77"/>
      <c r="V756" s="24"/>
      <c r="Y756" s="24"/>
      <c r="Z756" s="24"/>
      <c r="AA756" s="24"/>
      <c r="AB756" s="24"/>
      <c r="AC756" s="24"/>
    </row>
    <row r="757" spans="1:29" s="169" customFormat="1">
      <c r="A757" s="24"/>
      <c r="B757" s="24"/>
      <c r="C757" s="57"/>
      <c r="D757" s="57"/>
      <c r="E757" s="57"/>
      <c r="F757" s="57"/>
      <c r="G757" s="57"/>
      <c r="H757" s="57"/>
      <c r="I757" s="57"/>
      <c r="J757" s="57"/>
      <c r="K757" s="57"/>
      <c r="L757" s="57"/>
      <c r="M757" s="57"/>
      <c r="N757" s="57"/>
      <c r="O757" s="57"/>
      <c r="P757" s="57"/>
      <c r="Q757" s="57"/>
      <c r="R757" s="57"/>
      <c r="S757" s="57"/>
      <c r="T757" s="57"/>
      <c r="U757" s="77"/>
      <c r="V757" s="24"/>
      <c r="Y757" s="24"/>
      <c r="Z757" s="24"/>
      <c r="AA757" s="24"/>
      <c r="AB757" s="24"/>
      <c r="AC757" s="24"/>
    </row>
    <row r="758" spans="1:29" s="169" customFormat="1">
      <c r="A758" s="24"/>
      <c r="B758" s="24"/>
      <c r="C758" s="57"/>
      <c r="D758" s="57"/>
      <c r="E758" s="57"/>
      <c r="F758" s="57"/>
      <c r="G758" s="57"/>
      <c r="H758" s="57"/>
      <c r="I758" s="57"/>
      <c r="J758" s="57"/>
      <c r="K758" s="57"/>
      <c r="L758" s="57"/>
      <c r="M758" s="57"/>
      <c r="N758" s="57"/>
      <c r="O758" s="57"/>
      <c r="P758" s="57"/>
      <c r="Q758" s="57"/>
      <c r="R758" s="57"/>
      <c r="S758" s="57"/>
      <c r="T758" s="57"/>
      <c r="U758" s="77"/>
      <c r="V758" s="24"/>
      <c r="Y758" s="24"/>
      <c r="Z758" s="24"/>
      <c r="AA758" s="24"/>
      <c r="AB758" s="24"/>
      <c r="AC758" s="24"/>
    </row>
    <row r="759" spans="1:29" s="169" customFormat="1">
      <c r="A759" s="24"/>
      <c r="B759" s="24"/>
      <c r="C759" s="57"/>
      <c r="D759" s="57"/>
      <c r="E759" s="57"/>
      <c r="F759" s="57"/>
      <c r="G759" s="57"/>
      <c r="H759" s="57"/>
      <c r="I759" s="57"/>
      <c r="J759" s="57"/>
      <c r="K759" s="57"/>
      <c r="L759" s="57"/>
      <c r="M759" s="57"/>
      <c r="N759" s="57"/>
      <c r="O759" s="57"/>
      <c r="P759" s="57"/>
      <c r="Q759" s="57"/>
      <c r="R759" s="57"/>
      <c r="S759" s="57"/>
      <c r="T759" s="57"/>
      <c r="U759" s="77"/>
      <c r="V759" s="24"/>
      <c r="Y759" s="24"/>
      <c r="Z759" s="24"/>
      <c r="AA759" s="24"/>
      <c r="AB759" s="24"/>
      <c r="AC759" s="24"/>
    </row>
    <row r="760" spans="1:29" s="169" customFormat="1">
      <c r="A760" s="24"/>
      <c r="B760" s="24"/>
      <c r="C760" s="57"/>
      <c r="D760" s="57"/>
      <c r="E760" s="57"/>
      <c r="F760" s="57"/>
      <c r="G760" s="57"/>
      <c r="H760" s="57"/>
      <c r="I760" s="57"/>
      <c r="J760" s="57"/>
      <c r="K760" s="57"/>
      <c r="L760" s="57"/>
      <c r="M760" s="57"/>
      <c r="N760" s="57"/>
      <c r="O760" s="57"/>
      <c r="P760" s="57"/>
      <c r="Q760" s="57"/>
      <c r="R760" s="57"/>
      <c r="S760" s="57"/>
      <c r="T760" s="57"/>
      <c r="U760" s="77"/>
      <c r="V760" s="24"/>
      <c r="Y760" s="24"/>
      <c r="Z760" s="24"/>
      <c r="AA760" s="24"/>
      <c r="AB760" s="24"/>
      <c r="AC760" s="24"/>
    </row>
    <row r="761" spans="1:29" s="169" customFormat="1">
      <c r="A761" s="24"/>
      <c r="B761" s="24"/>
      <c r="C761" s="57"/>
      <c r="D761" s="57"/>
      <c r="E761" s="57"/>
      <c r="F761" s="57"/>
      <c r="G761" s="57"/>
      <c r="H761" s="57"/>
      <c r="I761" s="57"/>
      <c r="J761" s="57"/>
      <c r="K761" s="57"/>
      <c r="L761" s="57"/>
      <c r="M761" s="57"/>
      <c r="N761" s="57"/>
      <c r="O761" s="57"/>
      <c r="P761" s="57"/>
      <c r="Q761" s="57"/>
      <c r="R761" s="57"/>
      <c r="S761" s="57"/>
      <c r="T761" s="57"/>
      <c r="U761" s="77"/>
      <c r="V761" s="24"/>
      <c r="Y761" s="24"/>
      <c r="Z761" s="24"/>
      <c r="AA761" s="24"/>
      <c r="AB761" s="24"/>
      <c r="AC761" s="24"/>
    </row>
    <row r="762" spans="1:29" s="169" customFormat="1">
      <c r="A762" s="24"/>
      <c r="B762" s="24"/>
      <c r="C762" s="57"/>
      <c r="D762" s="57"/>
      <c r="E762" s="57"/>
      <c r="F762" s="57"/>
      <c r="G762" s="57"/>
      <c r="H762" s="57"/>
      <c r="I762" s="57"/>
      <c r="J762" s="57"/>
      <c r="K762" s="57"/>
      <c r="L762" s="57"/>
      <c r="M762" s="57"/>
      <c r="N762" s="57"/>
      <c r="O762" s="57"/>
      <c r="P762" s="57"/>
      <c r="Q762" s="57"/>
      <c r="R762" s="57"/>
      <c r="S762" s="57"/>
      <c r="T762" s="57"/>
      <c r="U762" s="77"/>
      <c r="V762" s="24"/>
      <c r="Y762" s="24"/>
      <c r="Z762" s="24"/>
      <c r="AA762" s="24"/>
      <c r="AB762" s="24"/>
      <c r="AC762" s="24"/>
    </row>
    <row r="763" spans="1:29" s="169" customFormat="1">
      <c r="A763" s="24"/>
      <c r="B763" s="24"/>
      <c r="C763" s="57"/>
      <c r="D763" s="57"/>
      <c r="E763" s="57"/>
      <c r="F763" s="57"/>
      <c r="G763" s="57"/>
      <c r="H763" s="57"/>
      <c r="I763" s="57"/>
      <c r="J763" s="57"/>
      <c r="K763" s="57"/>
      <c r="L763" s="57"/>
      <c r="M763" s="57"/>
      <c r="N763" s="57"/>
      <c r="O763" s="57"/>
      <c r="P763" s="57"/>
      <c r="Q763" s="57"/>
      <c r="R763" s="57"/>
      <c r="S763" s="57"/>
      <c r="T763" s="57"/>
      <c r="U763" s="77"/>
      <c r="V763" s="24"/>
      <c r="Y763" s="24"/>
      <c r="Z763" s="24"/>
      <c r="AA763" s="24"/>
      <c r="AB763" s="24"/>
      <c r="AC763" s="24"/>
    </row>
    <row r="764" spans="1:29" s="169" customFormat="1">
      <c r="A764" s="24"/>
      <c r="B764" s="24"/>
      <c r="C764" s="57"/>
      <c r="D764" s="57"/>
      <c r="E764" s="57"/>
      <c r="F764" s="57"/>
      <c r="G764" s="57"/>
      <c r="H764" s="57"/>
      <c r="I764" s="57"/>
      <c r="J764" s="57"/>
      <c r="K764" s="57"/>
      <c r="L764" s="57"/>
      <c r="M764" s="57"/>
      <c r="N764" s="57"/>
      <c r="O764" s="57"/>
      <c r="P764" s="57"/>
      <c r="Q764" s="57"/>
      <c r="R764" s="57"/>
      <c r="S764" s="57"/>
      <c r="T764" s="57"/>
      <c r="U764" s="77"/>
      <c r="V764" s="24"/>
      <c r="Y764" s="24"/>
      <c r="Z764" s="24"/>
      <c r="AA764" s="24"/>
      <c r="AB764" s="24"/>
      <c r="AC764" s="24"/>
    </row>
    <row r="765" spans="1:29" s="169" customFormat="1">
      <c r="A765" s="24"/>
      <c r="B765" s="24"/>
      <c r="C765" s="57"/>
      <c r="D765" s="57"/>
      <c r="E765" s="57"/>
      <c r="F765" s="57"/>
      <c r="G765" s="57"/>
      <c r="H765" s="57"/>
      <c r="I765" s="57"/>
      <c r="J765" s="57"/>
      <c r="K765" s="57"/>
      <c r="L765" s="57"/>
      <c r="M765" s="57"/>
      <c r="N765" s="57"/>
      <c r="O765" s="57"/>
      <c r="P765" s="57"/>
      <c r="Q765" s="57"/>
      <c r="R765" s="57"/>
      <c r="S765" s="57"/>
      <c r="T765" s="57"/>
      <c r="U765" s="77"/>
      <c r="V765" s="24"/>
      <c r="Y765" s="24"/>
      <c r="Z765" s="24"/>
      <c r="AA765" s="24"/>
      <c r="AB765" s="24"/>
      <c r="AC765" s="24"/>
    </row>
    <row r="766" spans="1:29" s="169" customFormat="1">
      <c r="A766" s="24"/>
      <c r="B766" s="24"/>
      <c r="C766" s="57"/>
      <c r="D766" s="57"/>
      <c r="E766" s="57"/>
      <c r="F766" s="57"/>
      <c r="G766" s="57"/>
      <c r="H766" s="57"/>
      <c r="I766" s="57"/>
      <c r="J766" s="57"/>
      <c r="K766" s="57"/>
      <c r="L766" s="57"/>
      <c r="M766" s="57"/>
      <c r="N766" s="57"/>
      <c r="O766" s="57"/>
      <c r="P766" s="57"/>
      <c r="Q766" s="57"/>
      <c r="R766" s="57"/>
      <c r="S766" s="57"/>
      <c r="T766" s="57"/>
      <c r="U766" s="77"/>
      <c r="V766" s="24"/>
      <c r="Y766" s="24"/>
      <c r="Z766" s="24"/>
      <c r="AA766" s="24"/>
      <c r="AB766" s="24"/>
      <c r="AC766" s="24"/>
    </row>
    <row r="767" spans="1:29" s="169" customFormat="1">
      <c r="A767" s="24"/>
      <c r="B767" s="24"/>
      <c r="C767" s="57"/>
      <c r="D767" s="57"/>
      <c r="E767" s="57"/>
      <c r="F767" s="57"/>
      <c r="G767" s="57"/>
      <c r="H767" s="57"/>
      <c r="I767" s="57"/>
      <c r="J767" s="57"/>
      <c r="K767" s="57"/>
      <c r="L767" s="57"/>
      <c r="M767" s="57"/>
      <c r="N767" s="57"/>
      <c r="O767" s="57"/>
      <c r="P767" s="57"/>
      <c r="Q767" s="57"/>
      <c r="R767" s="57"/>
      <c r="S767" s="57"/>
      <c r="T767" s="57"/>
      <c r="U767" s="77"/>
      <c r="V767" s="24"/>
      <c r="Y767" s="24"/>
      <c r="Z767" s="24"/>
      <c r="AA767" s="24"/>
      <c r="AB767" s="24"/>
      <c r="AC767" s="24"/>
    </row>
    <row r="768" spans="1:29" s="169" customFormat="1">
      <c r="A768" s="24"/>
      <c r="B768" s="24"/>
      <c r="C768" s="57"/>
      <c r="D768" s="57"/>
      <c r="E768" s="57"/>
      <c r="F768" s="57"/>
      <c r="G768" s="57"/>
      <c r="H768" s="57"/>
      <c r="I768" s="57"/>
      <c r="J768" s="57"/>
      <c r="K768" s="57"/>
      <c r="L768" s="57"/>
      <c r="M768" s="57"/>
      <c r="N768" s="57"/>
      <c r="O768" s="57"/>
      <c r="P768" s="57"/>
      <c r="Q768" s="57"/>
      <c r="R768" s="57"/>
      <c r="S768" s="57"/>
      <c r="T768" s="57"/>
      <c r="U768" s="77"/>
      <c r="V768" s="24"/>
      <c r="Y768" s="24"/>
      <c r="Z768" s="24"/>
      <c r="AA768" s="24"/>
      <c r="AB768" s="24"/>
      <c r="AC768" s="24"/>
    </row>
    <row r="769" spans="1:29" s="169" customFormat="1">
      <c r="A769" s="24"/>
      <c r="B769" s="24"/>
      <c r="C769" s="57"/>
      <c r="D769" s="57"/>
      <c r="E769" s="57"/>
      <c r="F769" s="57"/>
      <c r="G769" s="57"/>
      <c r="H769" s="57"/>
      <c r="I769" s="57"/>
      <c r="J769" s="57"/>
      <c r="K769" s="57"/>
      <c r="L769" s="57"/>
      <c r="M769" s="57"/>
      <c r="N769" s="57"/>
      <c r="O769" s="57"/>
      <c r="P769" s="57"/>
      <c r="Q769" s="57"/>
      <c r="R769" s="57"/>
      <c r="S769" s="57"/>
      <c r="T769" s="57"/>
      <c r="U769" s="77"/>
      <c r="V769" s="24"/>
      <c r="Y769" s="24"/>
      <c r="Z769" s="24"/>
      <c r="AA769" s="24"/>
      <c r="AB769" s="24"/>
      <c r="AC769" s="24"/>
    </row>
    <row r="770" spans="1:29" s="169" customFormat="1">
      <c r="A770" s="24"/>
      <c r="B770" s="24"/>
      <c r="C770" s="57"/>
      <c r="D770" s="57"/>
      <c r="E770" s="57"/>
      <c r="F770" s="57"/>
      <c r="G770" s="57"/>
      <c r="H770" s="57"/>
      <c r="I770" s="57"/>
      <c r="J770" s="57"/>
      <c r="K770" s="57"/>
      <c r="L770" s="57"/>
      <c r="M770" s="57"/>
      <c r="N770" s="57"/>
      <c r="O770" s="57"/>
      <c r="P770" s="57"/>
      <c r="Q770" s="57"/>
      <c r="R770" s="57"/>
      <c r="S770" s="57"/>
      <c r="T770" s="57"/>
      <c r="U770" s="77"/>
      <c r="V770" s="24"/>
      <c r="Y770" s="24"/>
      <c r="Z770" s="24"/>
      <c r="AA770" s="24"/>
      <c r="AB770" s="24"/>
      <c r="AC770" s="24"/>
    </row>
    <row r="771" spans="1:29" s="169" customFormat="1">
      <c r="A771" s="24"/>
      <c r="B771" s="24"/>
      <c r="C771" s="57"/>
      <c r="D771" s="57"/>
      <c r="E771" s="57"/>
      <c r="F771" s="57"/>
      <c r="G771" s="57"/>
      <c r="H771" s="57"/>
      <c r="I771" s="57"/>
      <c r="J771" s="57"/>
      <c r="K771" s="57"/>
      <c r="L771" s="57"/>
      <c r="M771" s="57"/>
      <c r="N771" s="57"/>
      <c r="O771" s="57"/>
      <c r="P771" s="57"/>
      <c r="Q771" s="57"/>
      <c r="R771" s="57"/>
      <c r="S771" s="57"/>
      <c r="T771" s="57"/>
      <c r="U771" s="77"/>
      <c r="V771" s="24"/>
      <c r="Y771" s="24"/>
      <c r="Z771" s="24"/>
      <c r="AA771" s="24"/>
      <c r="AB771" s="24"/>
      <c r="AC771" s="24"/>
    </row>
    <row r="772" spans="1:29" s="169" customFormat="1">
      <c r="A772" s="24"/>
      <c r="B772" s="24"/>
      <c r="C772" s="57"/>
      <c r="D772" s="57"/>
      <c r="E772" s="57"/>
      <c r="F772" s="57"/>
      <c r="G772" s="57"/>
      <c r="H772" s="57"/>
      <c r="I772" s="57"/>
      <c r="J772" s="57"/>
      <c r="K772" s="57"/>
      <c r="L772" s="57"/>
      <c r="M772" s="57"/>
      <c r="N772" s="57"/>
      <c r="O772" s="57"/>
      <c r="P772" s="57"/>
      <c r="Q772" s="57"/>
      <c r="R772" s="57"/>
      <c r="S772" s="57"/>
      <c r="T772" s="57"/>
      <c r="U772" s="77"/>
      <c r="V772" s="24"/>
      <c r="Y772" s="24"/>
      <c r="Z772" s="24"/>
      <c r="AA772" s="24"/>
      <c r="AB772" s="24"/>
      <c r="AC772" s="24"/>
    </row>
    <row r="773" spans="1:29" s="169" customFormat="1">
      <c r="A773" s="24"/>
      <c r="B773" s="24"/>
      <c r="C773" s="57"/>
      <c r="D773" s="57"/>
      <c r="E773" s="57"/>
      <c r="F773" s="57"/>
      <c r="G773" s="57"/>
      <c r="H773" s="57"/>
      <c r="I773" s="57"/>
      <c r="J773" s="57"/>
      <c r="K773" s="57"/>
      <c r="L773" s="57"/>
      <c r="M773" s="57"/>
      <c r="N773" s="57"/>
      <c r="O773" s="57"/>
      <c r="P773" s="57"/>
      <c r="Q773" s="57"/>
      <c r="R773" s="57"/>
      <c r="S773" s="57"/>
      <c r="T773" s="57"/>
      <c r="U773" s="77"/>
      <c r="V773" s="24"/>
      <c r="Y773" s="24"/>
      <c r="Z773" s="24"/>
      <c r="AA773" s="24"/>
      <c r="AB773" s="24"/>
      <c r="AC773" s="24"/>
    </row>
    <row r="774" spans="1:29" s="169" customFormat="1">
      <c r="A774" s="24"/>
      <c r="B774" s="24"/>
      <c r="C774" s="57"/>
      <c r="D774" s="57"/>
      <c r="E774" s="57"/>
      <c r="F774" s="57"/>
      <c r="G774" s="57"/>
      <c r="H774" s="57"/>
      <c r="I774" s="57"/>
      <c r="J774" s="57"/>
      <c r="K774" s="57"/>
      <c r="L774" s="57"/>
      <c r="M774" s="57"/>
      <c r="N774" s="57"/>
      <c r="O774" s="57"/>
      <c r="P774" s="57"/>
      <c r="Q774" s="57"/>
      <c r="R774" s="57"/>
      <c r="S774" s="57"/>
      <c r="T774" s="57"/>
      <c r="U774" s="77"/>
      <c r="V774" s="24"/>
      <c r="Y774" s="24"/>
      <c r="Z774" s="24"/>
      <c r="AA774" s="24"/>
      <c r="AB774" s="24"/>
      <c r="AC774" s="24"/>
    </row>
    <row r="775" spans="1:29" s="169" customFormat="1">
      <c r="A775" s="24"/>
      <c r="B775" s="24"/>
      <c r="C775" s="57"/>
      <c r="D775" s="57"/>
      <c r="E775" s="57"/>
      <c r="F775" s="57"/>
      <c r="G775" s="57"/>
      <c r="H775" s="57"/>
      <c r="I775" s="57"/>
      <c r="J775" s="57"/>
      <c r="K775" s="57"/>
      <c r="L775" s="57"/>
      <c r="M775" s="57"/>
      <c r="N775" s="57"/>
      <c r="O775" s="57"/>
      <c r="P775" s="57"/>
      <c r="Q775" s="57"/>
      <c r="R775" s="57"/>
      <c r="S775" s="57"/>
      <c r="T775" s="57"/>
      <c r="U775" s="77"/>
      <c r="V775" s="24"/>
      <c r="Y775" s="24"/>
      <c r="Z775" s="24"/>
      <c r="AA775" s="24"/>
      <c r="AB775" s="24"/>
      <c r="AC775" s="24"/>
    </row>
    <row r="776" spans="1:29" s="169" customFormat="1">
      <c r="A776" s="24"/>
      <c r="B776" s="24"/>
      <c r="C776" s="57"/>
      <c r="D776" s="57"/>
      <c r="E776" s="57"/>
      <c r="F776" s="57"/>
      <c r="G776" s="57"/>
      <c r="H776" s="57"/>
      <c r="I776" s="57"/>
      <c r="J776" s="57"/>
      <c r="K776" s="57"/>
      <c r="L776" s="57"/>
      <c r="M776" s="57"/>
      <c r="N776" s="57"/>
      <c r="O776" s="57"/>
      <c r="P776" s="57"/>
      <c r="Q776" s="57"/>
      <c r="R776" s="57"/>
      <c r="S776" s="57"/>
      <c r="T776" s="57"/>
      <c r="U776" s="77"/>
      <c r="V776" s="24"/>
      <c r="Y776" s="24"/>
      <c r="Z776" s="24"/>
      <c r="AA776" s="24"/>
      <c r="AB776" s="24"/>
      <c r="AC776" s="24"/>
    </row>
    <row r="777" spans="1:29" s="169" customFormat="1">
      <c r="A777" s="24"/>
      <c r="B777" s="24"/>
      <c r="C777" s="57"/>
      <c r="D777" s="57"/>
      <c r="E777" s="57"/>
      <c r="F777" s="57"/>
      <c r="G777" s="57"/>
      <c r="H777" s="57"/>
      <c r="I777" s="57"/>
      <c r="J777" s="57"/>
      <c r="K777" s="57"/>
      <c r="L777" s="57"/>
      <c r="M777" s="57"/>
      <c r="N777" s="57"/>
      <c r="O777" s="57"/>
      <c r="P777" s="57"/>
      <c r="Q777" s="57"/>
      <c r="R777" s="57"/>
      <c r="S777" s="57"/>
      <c r="T777" s="57"/>
      <c r="U777" s="77"/>
      <c r="V777" s="24"/>
      <c r="Y777" s="24"/>
      <c r="Z777" s="24"/>
      <c r="AA777" s="24"/>
      <c r="AB777" s="24"/>
      <c r="AC777" s="24"/>
    </row>
    <row r="778" spans="1:29" s="169" customFormat="1">
      <c r="A778" s="24"/>
      <c r="B778" s="24"/>
      <c r="C778" s="57"/>
      <c r="D778" s="57"/>
      <c r="E778" s="57"/>
      <c r="F778" s="57"/>
      <c r="G778" s="57"/>
      <c r="H778" s="57"/>
      <c r="I778" s="57"/>
      <c r="J778" s="57"/>
      <c r="K778" s="57"/>
      <c r="L778" s="57"/>
      <c r="M778" s="57"/>
      <c r="N778" s="57"/>
      <c r="O778" s="57"/>
      <c r="P778" s="57"/>
      <c r="Q778" s="57"/>
      <c r="R778" s="57"/>
      <c r="S778" s="57"/>
      <c r="T778" s="57"/>
      <c r="U778" s="77"/>
      <c r="V778" s="24"/>
      <c r="Y778" s="24"/>
      <c r="Z778" s="24"/>
      <c r="AA778" s="24"/>
      <c r="AB778" s="24"/>
      <c r="AC778" s="24"/>
    </row>
    <row r="779" spans="1:29" s="169" customFormat="1">
      <c r="A779" s="24"/>
      <c r="B779" s="24"/>
      <c r="C779" s="57"/>
      <c r="D779" s="57"/>
      <c r="E779" s="57"/>
      <c r="F779" s="57"/>
      <c r="G779" s="57"/>
      <c r="H779" s="57"/>
      <c r="I779" s="57"/>
      <c r="J779" s="57"/>
      <c r="K779" s="57"/>
      <c r="L779" s="57"/>
      <c r="M779" s="57"/>
      <c r="N779" s="57"/>
      <c r="O779" s="57"/>
      <c r="P779" s="57"/>
      <c r="Q779" s="57"/>
      <c r="R779" s="57"/>
      <c r="S779" s="57"/>
      <c r="T779" s="57"/>
      <c r="U779" s="77"/>
      <c r="V779" s="24"/>
      <c r="Y779" s="24"/>
      <c r="Z779" s="24"/>
      <c r="AA779" s="24"/>
      <c r="AB779" s="24"/>
      <c r="AC779" s="24"/>
    </row>
    <row r="780" spans="1:29" s="169" customFormat="1">
      <c r="A780" s="24"/>
      <c r="B780" s="24"/>
      <c r="C780" s="57"/>
      <c r="D780" s="57"/>
      <c r="E780" s="57"/>
      <c r="F780" s="57"/>
      <c r="G780" s="57"/>
      <c r="H780" s="57"/>
      <c r="I780" s="57"/>
      <c r="J780" s="57"/>
      <c r="K780" s="57"/>
      <c r="L780" s="57"/>
      <c r="M780" s="57"/>
      <c r="N780" s="57"/>
      <c r="O780" s="57"/>
      <c r="P780" s="57"/>
      <c r="Q780" s="57"/>
      <c r="R780" s="57"/>
      <c r="S780" s="57"/>
      <c r="T780" s="57"/>
      <c r="U780" s="77"/>
      <c r="V780" s="24"/>
      <c r="Y780" s="24"/>
      <c r="Z780" s="24"/>
      <c r="AA780" s="24"/>
      <c r="AB780" s="24"/>
      <c r="AC780" s="24"/>
    </row>
    <row r="781" spans="1:29" s="169" customFormat="1">
      <c r="A781" s="24"/>
      <c r="B781" s="24"/>
      <c r="C781" s="57"/>
      <c r="D781" s="57"/>
      <c r="E781" s="57"/>
      <c r="F781" s="57"/>
      <c r="G781" s="57"/>
      <c r="H781" s="57"/>
      <c r="I781" s="57"/>
      <c r="J781" s="57"/>
      <c r="K781" s="57"/>
      <c r="L781" s="57"/>
      <c r="M781" s="57"/>
      <c r="N781" s="57"/>
      <c r="O781" s="57"/>
      <c r="P781" s="57"/>
      <c r="Q781" s="57"/>
      <c r="R781" s="57"/>
      <c r="S781" s="57"/>
      <c r="T781" s="57"/>
      <c r="U781" s="77"/>
      <c r="V781" s="24"/>
      <c r="Y781" s="24"/>
      <c r="Z781" s="24"/>
      <c r="AA781" s="24"/>
      <c r="AB781" s="24"/>
      <c r="AC781" s="24"/>
    </row>
    <row r="782" spans="1:29" s="169" customFormat="1">
      <c r="A782" s="24"/>
      <c r="B782" s="24"/>
      <c r="C782" s="57"/>
      <c r="D782" s="57"/>
      <c r="E782" s="57"/>
      <c r="F782" s="57"/>
      <c r="G782" s="57"/>
      <c r="H782" s="57"/>
      <c r="I782" s="57"/>
      <c r="J782" s="57"/>
      <c r="K782" s="57"/>
      <c r="L782" s="57"/>
      <c r="M782" s="57"/>
      <c r="N782" s="57"/>
      <c r="O782" s="57"/>
      <c r="P782" s="57"/>
      <c r="Q782" s="57"/>
      <c r="R782" s="57"/>
      <c r="S782" s="57"/>
      <c r="T782" s="57"/>
      <c r="U782" s="77"/>
      <c r="V782" s="24"/>
      <c r="Y782" s="24"/>
      <c r="Z782" s="24"/>
      <c r="AA782" s="24"/>
      <c r="AB782" s="24"/>
      <c r="AC782" s="24"/>
    </row>
    <row r="783" spans="1:29" s="169" customFormat="1">
      <c r="A783" s="24"/>
      <c r="B783" s="24"/>
      <c r="C783" s="57"/>
      <c r="D783" s="57"/>
      <c r="E783" s="57"/>
      <c r="F783" s="57"/>
      <c r="G783" s="57"/>
      <c r="H783" s="57"/>
      <c r="I783" s="57"/>
      <c r="J783" s="57"/>
      <c r="K783" s="57"/>
      <c r="L783" s="57"/>
      <c r="M783" s="57"/>
      <c r="N783" s="57"/>
      <c r="O783" s="57"/>
      <c r="P783" s="57"/>
      <c r="Q783" s="57"/>
      <c r="R783" s="57"/>
      <c r="S783" s="57"/>
      <c r="T783" s="57"/>
      <c r="U783" s="77"/>
      <c r="V783" s="24"/>
      <c r="Y783" s="24"/>
      <c r="Z783" s="24"/>
      <c r="AA783" s="24"/>
      <c r="AB783" s="24"/>
      <c r="AC783" s="24"/>
    </row>
    <row r="784" spans="1:29" s="169" customFormat="1">
      <c r="A784" s="24"/>
      <c r="B784" s="24"/>
      <c r="C784" s="57"/>
      <c r="D784" s="57"/>
      <c r="E784" s="57"/>
      <c r="F784" s="57"/>
      <c r="G784" s="57"/>
      <c r="H784" s="57"/>
      <c r="I784" s="57"/>
      <c r="J784" s="57"/>
      <c r="K784" s="57"/>
      <c r="L784" s="57"/>
      <c r="M784" s="57"/>
      <c r="N784" s="57"/>
      <c r="O784" s="57"/>
      <c r="P784" s="57"/>
      <c r="Q784" s="57"/>
      <c r="R784" s="57"/>
      <c r="S784" s="57"/>
      <c r="T784" s="57"/>
      <c r="U784" s="77"/>
      <c r="V784" s="24"/>
      <c r="Y784" s="24"/>
      <c r="Z784" s="24"/>
      <c r="AA784" s="24"/>
      <c r="AB784" s="24"/>
      <c r="AC784" s="24"/>
    </row>
    <row r="785" spans="1:29" s="169" customFormat="1">
      <c r="A785" s="24"/>
      <c r="B785" s="24"/>
      <c r="C785" s="57"/>
      <c r="D785" s="57"/>
      <c r="E785" s="57"/>
      <c r="F785" s="57"/>
      <c r="G785" s="57"/>
      <c r="H785" s="57"/>
      <c r="I785" s="57"/>
      <c r="J785" s="57"/>
      <c r="K785" s="57"/>
      <c r="L785" s="57"/>
      <c r="M785" s="57"/>
      <c r="N785" s="57"/>
      <c r="O785" s="57"/>
      <c r="P785" s="57"/>
      <c r="Q785" s="57"/>
      <c r="R785" s="57"/>
      <c r="S785" s="57"/>
      <c r="T785" s="57"/>
      <c r="U785" s="77"/>
      <c r="V785" s="24"/>
      <c r="Y785" s="24"/>
      <c r="Z785" s="24"/>
      <c r="AA785" s="24"/>
      <c r="AB785" s="24"/>
      <c r="AC785" s="24"/>
    </row>
    <row r="786" spans="1:29" s="169" customFormat="1">
      <c r="A786" s="24"/>
      <c r="B786" s="24"/>
      <c r="C786" s="57"/>
      <c r="D786" s="57"/>
      <c r="E786" s="57"/>
      <c r="F786" s="57"/>
      <c r="G786" s="57"/>
      <c r="H786" s="57"/>
      <c r="I786" s="57"/>
      <c r="J786" s="57"/>
      <c r="K786" s="57"/>
      <c r="L786" s="57"/>
      <c r="M786" s="57"/>
      <c r="N786" s="57"/>
      <c r="O786" s="57"/>
      <c r="P786" s="57"/>
      <c r="Q786" s="57"/>
      <c r="R786" s="57"/>
      <c r="S786" s="57"/>
      <c r="T786" s="57"/>
      <c r="U786" s="77"/>
      <c r="V786" s="24"/>
      <c r="Y786" s="24"/>
      <c r="Z786" s="24"/>
      <c r="AA786" s="24"/>
      <c r="AB786" s="24"/>
      <c r="AC786" s="24"/>
    </row>
    <row r="787" spans="1:29" s="169" customFormat="1">
      <c r="A787" s="24"/>
      <c r="B787" s="24"/>
      <c r="C787" s="57"/>
      <c r="D787" s="57"/>
      <c r="E787" s="57"/>
      <c r="F787" s="57"/>
      <c r="G787" s="57"/>
      <c r="H787" s="57"/>
      <c r="I787" s="57"/>
      <c r="J787" s="57"/>
      <c r="K787" s="57"/>
      <c r="L787" s="57"/>
      <c r="M787" s="57"/>
      <c r="N787" s="57"/>
      <c r="O787" s="57"/>
      <c r="P787" s="57"/>
      <c r="Q787" s="57"/>
      <c r="R787" s="57"/>
      <c r="S787" s="57"/>
      <c r="T787" s="57"/>
      <c r="U787" s="77"/>
      <c r="V787" s="24"/>
      <c r="Y787" s="24"/>
      <c r="Z787" s="24"/>
      <c r="AA787" s="24"/>
      <c r="AB787" s="24"/>
      <c r="AC787" s="24"/>
    </row>
    <row r="788" spans="1:29" s="169" customFormat="1">
      <c r="A788" s="24"/>
      <c r="B788" s="24"/>
      <c r="C788" s="57"/>
      <c r="D788" s="57"/>
      <c r="E788" s="57"/>
      <c r="F788" s="57"/>
      <c r="G788" s="57"/>
      <c r="H788" s="57"/>
      <c r="I788" s="57"/>
      <c r="J788" s="57"/>
      <c r="K788" s="57"/>
      <c r="L788" s="57"/>
      <c r="M788" s="57"/>
      <c r="N788" s="57"/>
      <c r="O788" s="57"/>
      <c r="P788" s="57"/>
      <c r="Q788" s="57"/>
      <c r="R788" s="57"/>
      <c r="S788" s="57"/>
      <c r="T788" s="57"/>
      <c r="U788" s="77"/>
      <c r="V788" s="24"/>
      <c r="Y788" s="24"/>
      <c r="Z788" s="24"/>
      <c r="AA788" s="24"/>
      <c r="AB788" s="24"/>
      <c r="AC788" s="24"/>
    </row>
    <row r="789" spans="1:29" s="169" customFormat="1">
      <c r="A789" s="24"/>
      <c r="B789" s="24"/>
      <c r="C789" s="57"/>
      <c r="D789" s="57"/>
      <c r="E789" s="57"/>
      <c r="F789" s="57"/>
      <c r="G789" s="57"/>
      <c r="H789" s="57"/>
      <c r="I789" s="57"/>
      <c r="J789" s="57"/>
      <c r="K789" s="57"/>
      <c r="L789" s="57"/>
      <c r="M789" s="57"/>
      <c r="N789" s="57"/>
      <c r="O789" s="57"/>
      <c r="P789" s="57"/>
      <c r="Q789" s="57"/>
      <c r="R789" s="57"/>
      <c r="S789" s="57"/>
      <c r="T789" s="57"/>
      <c r="U789" s="77"/>
      <c r="V789" s="24"/>
      <c r="Y789" s="24"/>
      <c r="Z789" s="24"/>
      <c r="AA789" s="24"/>
      <c r="AB789" s="24"/>
      <c r="AC789" s="24"/>
    </row>
    <row r="790" spans="1:29" s="169" customFormat="1">
      <c r="A790" s="24"/>
      <c r="B790" s="24"/>
      <c r="C790" s="57"/>
      <c r="D790" s="57"/>
      <c r="E790" s="57"/>
      <c r="F790" s="57"/>
      <c r="G790" s="57"/>
      <c r="H790" s="57"/>
      <c r="I790" s="57"/>
      <c r="J790" s="57"/>
      <c r="K790" s="57"/>
      <c r="L790" s="57"/>
      <c r="M790" s="57"/>
      <c r="N790" s="57"/>
      <c r="O790" s="57"/>
      <c r="P790" s="57"/>
      <c r="Q790" s="57"/>
      <c r="R790" s="57"/>
      <c r="S790" s="57"/>
      <c r="T790" s="57"/>
      <c r="U790" s="77"/>
      <c r="V790" s="24"/>
      <c r="Y790" s="24"/>
      <c r="Z790" s="24"/>
      <c r="AA790" s="24"/>
      <c r="AB790" s="24"/>
      <c r="AC790" s="24"/>
    </row>
    <row r="791" spans="1:29" s="169" customFormat="1">
      <c r="A791" s="24"/>
      <c r="B791" s="24"/>
      <c r="C791" s="57"/>
      <c r="D791" s="57"/>
      <c r="E791" s="57"/>
      <c r="F791" s="57"/>
      <c r="G791" s="57"/>
      <c r="H791" s="57"/>
      <c r="I791" s="57"/>
      <c r="J791" s="57"/>
      <c r="K791" s="57"/>
      <c r="L791" s="57"/>
      <c r="M791" s="57"/>
      <c r="N791" s="57"/>
      <c r="O791" s="57"/>
      <c r="P791" s="57"/>
      <c r="Q791" s="57"/>
      <c r="R791" s="57"/>
      <c r="S791" s="57"/>
      <c r="T791" s="57"/>
      <c r="U791" s="77"/>
      <c r="V791" s="24"/>
      <c r="Y791" s="24"/>
      <c r="Z791" s="24"/>
      <c r="AA791" s="24"/>
      <c r="AB791" s="24"/>
      <c r="AC791" s="24"/>
    </row>
    <row r="792" spans="1:29" s="169" customFormat="1">
      <c r="A792" s="24"/>
      <c r="B792" s="24"/>
      <c r="C792" s="57"/>
      <c r="D792" s="57"/>
      <c r="E792" s="57"/>
      <c r="F792" s="57"/>
      <c r="G792" s="57"/>
      <c r="H792" s="57"/>
      <c r="I792" s="57"/>
      <c r="J792" s="57"/>
      <c r="K792" s="57"/>
      <c r="L792" s="57"/>
      <c r="M792" s="57"/>
      <c r="N792" s="57"/>
      <c r="O792" s="57"/>
      <c r="P792" s="57"/>
      <c r="Q792" s="57"/>
      <c r="R792" s="57"/>
      <c r="S792" s="57"/>
      <c r="T792" s="57"/>
      <c r="U792" s="77"/>
      <c r="V792" s="24"/>
      <c r="Y792" s="24"/>
      <c r="Z792" s="24"/>
      <c r="AA792" s="24"/>
      <c r="AB792" s="24"/>
      <c r="AC792" s="24"/>
    </row>
    <row r="793" spans="1:29" s="169" customFormat="1">
      <c r="A793" s="24"/>
      <c r="B793" s="24"/>
      <c r="C793" s="57"/>
      <c r="D793" s="57"/>
      <c r="E793" s="57"/>
      <c r="F793" s="57"/>
      <c r="G793" s="57"/>
      <c r="H793" s="57"/>
      <c r="I793" s="57"/>
      <c r="J793" s="57"/>
      <c r="K793" s="57"/>
      <c r="L793" s="57"/>
      <c r="M793" s="57"/>
      <c r="N793" s="57"/>
      <c r="O793" s="57"/>
      <c r="P793" s="57"/>
      <c r="Q793" s="57"/>
      <c r="R793" s="57"/>
      <c r="S793" s="57"/>
      <c r="T793" s="57"/>
      <c r="U793" s="77"/>
      <c r="V793" s="24"/>
      <c r="Y793" s="24"/>
      <c r="Z793" s="24"/>
      <c r="AA793" s="24"/>
      <c r="AB793" s="24"/>
      <c r="AC793" s="24"/>
    </row>
    <row r="794" spans="1:29" s="169" customFormat="1">
      <c r="A794" s="24"/>
      <c r="B794" s="24"/>
      <c r="C794" s="57"/>
      <c r="D794" s="57"/>
      <c r="E794" s="57"/>
      <c r="F794" s="57"/>
      <c r="G794" s="57"/>
      <c r="H794" s="57"/>
      <c r="I794" s="57"/>
      <c r="J794" s="57"/>
      <c r="K794" s="57"/>
      <c r="L794" s="57"/>
      <c r="M794" s="57"/>
      <c r="N794" s="57"/>
      <c r="O794" s="57"/>
      <c r="P794" s="57"/>
      <c r="Q794" s="57"/>
      <c r="R794" s="57"/>
      <c r="S794" s="57"/>
      <c r="T794" s="57"/>
      <c r="U794" s="77"/>
      <c r="V794" s="24"/>
      <c r="Y794" s="24"/>
      <c r="Z794" s="24"/>
      <c r="AA794" s="24"/>
      <c r="AB794" s="24"/>
      <c r="AC794" s="24"/>
    </row>
    <row r="795" spans="1:29" s="169" customFormat="1">
      <c r="A795" s="24"/>
      <c r="B795" s="24"/>
      <c r="C795" s="57"/>
      <c r="D795" s="57"/>
      <c r="E795" s="57"/>
      <c r="F795" s="57"/>
      <c r="G795" s="57"/>
      <c r="H795" s="57"/>
      <c r="I795" s="57"/>
      <c r="J795" s="57"/>
      <c r="K795" s="57"/>
      <c r="L795" s="57"/>
      <c r="M795" s="57"/>
      <c r="N795" s="57"/>
      <c r="O795" s="57"/>
      <c r="P795" s="57"/>
      <c r="Q795" s="57"/>
      <c r="R795" s="57"/>
      <c r="S795" s="57"/>
      <c r="T795" s="57"/>
      <c r="U795" s="77"/>
      <c r="V795" s="24"/>
      <c r="Y795" s="24"/>
      <c r="Z795" s="24"/>
      <c r="AA795" s="24"/>
      <c r="AB795" s="24"/>
      <c r="AC795" s="24"/>
    </row>
    <row r="796" spans="1:29" s="169" customFormat="1">
      <c r="A796" s="24"/>
      <c r="B796" s="24"/>
      <c r="C796" s="57"/>
      <c r="D796" s="57"/>
      <c r="E796" s="57"/>
      <c r="F796" s="57"/>
      <c r="G796" s="57"/>
      <c r="H796" s="57"/>
      <c r="I796" s="57"/>
      <c r="J796" s="57"/>
      <c r="K796" s="57"/>
      <c r="L796" s="57"/>
      <c r="M796" s="57"/>
      <c r="N796" s="57"/>
      <c r="O796" s="57"/>
      <c r="P796" s="57"/>
      <c r="Q796" s="57"/>
      <c r="R796" s="57"/>
      <c r="S796" s="57"/>
      <c r="T796" s="57"/>
      <c r="U796" s="77"/>
      <c r="V796" s="24"/>
      <c r="Y796" s="24"/>
      <c r="Z796" s="24"/>
      <c r="AA796" s="24"/>
      <c r="AB796" s="24"/>
      <c r="AC796" s="24"/>
    </row>
    <row r="797" spans="1:29" s="169" customFormat="1">
      <c r="A797" s="24"/>
      <c r="B797" s="24"/>
      <c r="C797" s="57"/>
      <c r="D797" s="57"/>
      <c r="E797" s="57"/>
      <c r="F797" s="57"/>
      <c r="G797" s="57"/>
      <c r="H797" s="57"/>
      <c r="I797" s="57"/>
      <c r="J797" s="57"/>
      <c r="K797" s="57"/>
      <c r="L797" s="57"/>
      <c r="M797" s="57"/>
      <c r="N797" s="57"/>
      <c r="O797" s="57"/>
      <c r="P797" s="57"/>
      <c r="Q797" s="57"/>
      <c r="R797" s="57"/>
      <c r="S797" s="57"/>
      <c r="T797" s="57"/>
      <c r="U797" s="77"/>
      <c r="V797" s="24"/>
      <c r="Y797" s="24"/>
      <c r="Z797" s="24"/>
      <c r="AA797" s="24"/>
      <c r="AB797" s="24"/>
      <c r="AC797" s="24"/>
    </row>
    <row r="798" spans="1:29" s="169" customFormat="1">
      <c r="A798" s="24"/>
      <c r="B798" s="24"/>
      <c r="C798" s="57"/>
      <c r="D798" s="57"/>
      <c r="E798" s="57"/>
      <c r="F798" s="57"/>
      <c r="G798" s="57"/>
      <c r="H798" s="57"/>
      <c r="I798" s="57"/>
      <c r="J798" s="57"/>
      <c r="K798" s="57"/>
      <c r="L798" s="57"/>
      <c r="M798" s="57"/>
      <c r="N798" s="57"/>
      <c r="O798" s="57"/>
      <c r="P798" s="57"/>
      <c r="Q798" s="57"/>
      <c r="R798" s="57"/>
      <c r="S798" s="57"/>
      <c r="T798" s="57"/>
      <c r="U798" s="77"/>
      <c r="V798" s="24"/>
      <c r="Y798" s="24"/>
      <c r="Z798" s="24"/>
      <c r="AA798" s="24"/>
      <c r="AB798" s="24"/>
      <c r="AC798" s="24"/>
    </row>
    <row r="799" spans="1:29" s="169" customFormat="1">
      <c r="A799" s="24"/>
      <c r="B799" s="24"/>
      <c r="C799" s="57"/>
      <c r="D799" s="57"/>
      <c r="E799" s="57"/>
      <c r="F799" s="57"/>
      <c r="G799" s="57"/>
      <c r="H799" s="57"/>
      <c r="I799" s="57"/>
      <c r="J799" s="57"/>
      <c r="K799" s="57"/>
      <c r="L799" s="57"/>
      <c r="M799" s="57"/>
      <c r="N799" s="57"/>
      <c r="O799" s="57"/>
      <c r="P799" s="57"/>
      <c r="Q799" s="57"/>
      <c r="R799" s="57"/>
      <c r="S799" s="57"/>
      <c r="T799" s="57"/>
      <c r="U799" s="77"/>
      <c r="V799" s="24"/>
      <c r="Y799" s="24"/>
      <c r="Z799" s="24"/>
      <c r="AA799" s="24"/>
      <c r="AB799" s="24"/>
      <c r="AC799" s="24"/>
    </row>
    <row r="800" spans="1:29" s="169" customFormat="1">
      <c r="A800" s="24"/>
      <c r="B800" s="24"/>
      <c r="C800" s="57"/>
      <c r="D800" s="57"/>
      <c r="E800" s="57"/>
      <c r="F800" s="57"/>
      <c r="G800" s="57"/>
      <c r="H800" s="57"/>
      <c r="I800" s="57"/>
      <c r="J800" s="57"/>
      <c r="K800" s="57"/>
      <c r="L800" s="57"/>
      <c r="M800" s="57"/>
      <c r="N800" s="57"/>
      <c r="O800" s="57"/>
      <c r="P800" s="57"/>
      <c r="Q800" s="57"/>
      <c r="R800" s="57"/>
      <c r="S800" s="57"/>
      <c r="T800" s="57"/>
      <c r="U800" s="77"/>
      <c r="V800" s="24"/>
      <c r="Y800" s="24"/>
      <c r="Z800" s="24"/>
      <c r="AA800" s="24"/>
      <c r="AB800" s="24"/>
      <c r="AC800" s="24"/>
    </row>
    <row r="801" spans="1:29" s="169" customFormat="1">
      <c r="A801" s="24"/>
      <c r="B801" s="24"/>
      <c r="C801" s="57"/>
      <c r="D801" s="57"/>
      <c r="E801" s="57"/>
      <c r="F801" s="57"/>
      <c r="G801" s="57"/>
      <c r="H801" s="57"/>
      <c r="I801" s="57"/>
      <c r="J801" s="57"/>
      <c r="K801" s="57"/>
      <c r="L801" s="57"/>
      <c r="M801" s="57"/>
      <c r="N801" s="57"/>
      <c r="O801" s="57"/>
      <c r="P801" s="57"/>
      <c r="Q801" s="57"/>
      <c r="R801" s="57"/>
      <c r="S801" s="57"/>
      <c r="T801" s="57"/>
      <c r="U801" s="77"/>
      <c r="V801" s="24"/>
      <c r="Y801" s="24"/>
      <c r="Z801" s="24"/>
      <c r="AA801" s="24"/>
      <c r="AB801" s="24"/>
      <c r="AC801" s="24"/>
    </row>
    <row r="802" spans="1:29" s="169" customFormat="1">
      <c r="A802" s="24"/>
      <c r="B802" s="24"/>
      <c r="C802" s="57"/>
      <c r="D802" s="57"/>
      <c r="E802" s="57"/>
      <c r="F802" s="57"/>
      <c r="G802" s="57"/>
      <c r="H802" s="57"/>
      <c r="I802" s="57"/>
      <c r="J802" s="57"/>
      <c r="K802" s="57"/>
      <c r="L802" s="57"/>
      <c r="M802" s="57"/>
      <c r="N802" s="57"/>
      <c r="O802" s="57"/>
      <c r="P802" s="57"/>
      <c r="Q802" s="57"/>
      <c r="R802" s="57"/>
      <c r="S802" s="57"/>
      <c r="T802" s="57"/>
      <c r="U802" s="77"/>
      <c r="V802" s="24"/>
      <c r="Y802" s="24"/>
      <c r="Z802" s="24"/>
      <c r="AA802" s="24"/>
      <c r="AB802" s="24"/>
      <c r="AC802" s="24"/>
    </row>
    <row r="803" spans="1:29" s="169" customFormat="1">
      <c r="A803" s="24"/>
      <c r="B803" s="24"/>
      <c r="C803" s="57"/>
      <c r="D803" s="57"/>
      <c r="E803" s="57"/>
      <c r="F803" s="57"/>
      <c r="G803" s="57"/>
      <c r="H803" s="57"/>
      <c r="I803" s="57"/>
      <c r="J803" s="57"/>
      <c r="K803" s="57"/>
      <c r="L803" s="57"/>
      <c r="M803" s="57"/>
      <c r="N803" s="57"/>
      <c r="O803" s="57"/>
      <c r="P803" s="57"/>
      <c r="Q803" s="57"/>
      <c r="R803" s="57"/>
      <c r="S803" s="57"/>
      <c r="T803" s="57"/>
      <c r="U803" s="77"/>
      <c r="V803" s="24"/>
      <c r="Y803" s="24"/>
      <c r="Z803" s="24"/>
      <c r="AA803" s="24"/>
      <c r="AB803" s="24"/>
      <c r="AC803" s="24"/>
    </row>
    <row r="804" spans="1:29" s="169" customFormat="1">
      <c r="A804" s="24"/>
      <c r="B804" s="24"/>
      <c r="C804" s="57"/>
      <c r="D804" s="57"/>
      <c r="E804" s="57"/>
      <c r="F804" s="57"/>
      <c r="G804" s="57"/>
      <c r="H804" s="57"/>
      <c r="I804" s="57"/>
      <c r="J804" s="57"/>
      <c r="K804" s="57"/>
      <c r="L804" s="57"/>
      <c r="M804" s="57"/>
      <c r="N804" s="57"/>
      <c r="O804" s="57"/>
      <c r="P804" s="57"/>
      <c r="Q804" s="57"/>
      <c r="R804" s="57"/>
      <c r="S804" s="57"/>
      <c r="T804" s="57"/>
      <c r="U804" s="77"/>
      <c r="V804" s="24"/>
      <c r="Y804" s="24"/>
      <c r="Z804" s="24"/>
      <c r="AA804" s="24"/>
      <c r="AB804" s="24"/>
      <c r="AC804" s="24"/>
    </row>
    <row r="805" spans="1:29" s="169" customFormat="1">
      <c r="A805" s="24"/>
      <c r="B805" s="24"/>
      <c r="C805" s="57"/>
      <c r="D805" s="57"/>
      <c r="E805" s="57"/>
      <c r="F805" s="57"/>
      <c r="G805" s="57"/>
      <c r="H805" s="57"/>
      <c r="I805" s="57"/>
      <c r="J805" s="57"/>
      <c r="K805" s="57"/>
      <c r="L805" s="57"/>
      <c r="M805" s="57"/>
      <c r="N805" s="57"/>
      <c r="O805" s="57"/>
      <c r="P805" s="57"/>
      <c r="Q805" s="57"/>
      <c r="R805" s="57"/>
      <c r="S805" s="57"/>
      <c r="T805" s="57"/>
      <c r="U805" s="77"/>
      <c r="V805" s="24"/>
      <c r="Y805" s="24"/>
      <c r="Z805" s="24"/>
      <c r="AA805" s="24"/>
      <c r="AB805" s="24"/>
      <c r="AC805" s="24"/>
    </row>
    <row r="806" spans="1:29" s="169" customFormat="1">
      <c r="A806" s="24"/>
      <c r="B806" s="24"/>
      <c r="C806" s="57"/>
      <c r="D806" s="57"/>
      <c r="E806" s="57"/>
      <c r="F806" s="57"/>
      <c r="G806" s="57"/>
      <c r="H806" s="57"/>
      <c r="I806" s="57"/>
      <c r="J806" s="57"/>
      <c r="K806" s="57"/>
      <c r="L806" s="57"/>
      <c r="M806" s="57"/>
      <c r="N806" s="57"/>
      <c r="O806" s="57"/>
      <c r="P806" s="57"/>
      <c r="Q806" s="57"/>
      <c r="R806" s="57"/>
      <c r="S806" s="57"/>
      <c r="T806" s="57"/>
      <c r="U806" s="77"/>
      <c r="V806" s="24"/>
      <c r="Y806" s="24"/>
      <c r="Z806" s="24"/>
      <c r="AA806" s="24"/>
      <c r="AB806" s="24"/>
      <c r="AC806" s="24"/>
    </row>
    <row r="807" spans="1:29" s="169" customFormat="1">
      <c r="A807" s="24"/>
      <c r="B807" s="24"/>
      <c r="C807" s="57"/>
      <c r="D807" s="57"/>
      <c r="E807" s="57"/>
      <c r="F807" s="57"/>
      <c r="G807" s="57"/>
      <c r="H807" s="57"/>
      <c r="I807" s="57"/>
      <c r="J807" s="57"/>
      <c r="K807" s="57"/>
      <c r="L807" s="57"/>
      <c r="M807" s="57"/>
      <c r="N807" s="57"/>
      <c r="O807" s="57"/>
      <c r="P807" s="57"/>
      <c r="Q807" s="57"/>
      <c r="R807" s="57"/>
      <c r="S807" s="57"/>
      <c r="T807" s="57"/>
      <c r="U807" s="77"/>
      <c r="V807" s="24"/>
      <c r="Y807" s="24"/>
      <c r="Z807" s="24"/>
      <c r="AA807" s="24"/>
      <c r="AB807" s="24"/>
      <c r="AC807" s="24"/>
    </row>
    <row r="808" spans="1:29" s="169" customFormat="1">
      <c r="A808" s="24"/>
      <c r="B808" s="24"/>
      <c r="C808" s="57"/>
      <c r="D808" s="57"/>
      <c r="E808" s="57"/>
      <c r="F808" s="57"/>
      <c r="G808" s="57"/>
      <c r="H808" s="57"/>
      <c r="I808" s="57"/>
      <c r="J808" s="57"/>
      <c r="K808" s="57"/>
      <c r="L808" s="57"/>
      <c r="M808" s="57"/>
      <c r="N808" s="57"/>
      <c r="O808" s="57"/>
      <c r="P808" s="57"/>
      <c r="Q808" s="57"/>
      <c r="R808" s="57"/>
      <c r="S808" s="57"/>
      <c r="T808" s="57"/>
      <c r="U808" s="77"/>
      <c r="V808" s="24"/>
      <c r="Y808" s="24"/>
      <c r="Z808" s="24"/>
      <c r="AA808" s="24"/>
      <c r="AB808" s="24"/>
      <c r="AC808" s="24"/>
    </row>
    <row r="809" spans="1:29" s="169" customFormat="1">
      <c r="A809" s="24"/>
      <c r="B809" s="24"/>
      <c r="C809" s="57"/>
      <c r="D809" s="57"/>
      <c r="E809" s="57"/>
      <c r="F809" s="57"/>
      <c r="G809" s="57"/>
      <c r="H809" s="57"/>
      <c r="I809" s="57"/>
      <c r="J809" s="57"/>
      <c r="K809" s="57"/>
      <c r="L809" s="57"/>
      <c r="M809" s="57"/>
      <c r="N809" s="57"/>
      <c r="O809" s="57"/>
      <c r="P809" s="57"/>
      <c r="Q809" s="57"/>
      <c r="R809" s="57"/>
      <c r="S809" s="57"/>
      <c r="T809" s="57"/>
      <c r="U809" s="77"/>
      <c r="V809" s="24"/>
      <c r="Y809" s="24"/>
      <c r="Z809" s="24"/>
      <c r="AA809" s="24"/>
      <c r="AB809" s="24"/>
      <c r="AC809" s="24"/>
    </row>
    <row r="810" spans="1:29" s="169" customFormat="1">
      <c r="A810" s="24"/>
      <c r="B810" s="24"/>
      <c r="C810" s="57"/>
      <c r="D810" s="57"/>
      <c r="E810" s="57"/>
      <c r="F810" s="57"/>
      <c r="G810" s="57"/>
      <c r="H810" s="57"/>
      <c r="I810" s="57"/>
      <c r="J810" s="57"/>
      <c r="K810" s="57"/>
      <c r="L810" s="57"/>
      <c r="M810" s="57"/>
      <c r="N810" s="57"/>
      <c r="O810" s="57"/>
      <c r="P810" s="57"/>
      <c r="Q810" s="57"/>
      <c r="R810" s="57"/>
      <c r="S810" s="57"/>
      <c r="T810" s="57"/>
      <c r="U810" s="77"/>
      <c r="V810" s="24"/>
      <c r="Y810" s="24"/>
      <c r="Z810" s="24"/>
      <c r="AA810" s="24"/>
      <c r="AB810" s="24"/>
      <c r="AC810" s="24"/>
    </row>
    <row r="811" spans="1:29" s="169" customFormat="1">
      <c r="A811" s="24"/>
      <c r="B811" s="24"/>
      <c r="C811" s="57"/>
      <c r="D811" s="57"/>
      <c r="E811" s="57"/>
      <c r="F811" s="57"/>
      <c r="G811" s="57"/>
      <c r="H811" s="57"/>
      <c r="I811" s="57"/>
      <c r="J811" s="57"/>
      <c r="K811" s="57"/>
      <c r="L811" s="57"/>
      <c r="M811" s="57"/>
      <c r="N811" s="57"/>
      <c r="O811" s="57"/>
      <c r="P811" s="57"/>
      <c r="Q811" s="57"/>
      <c r="R811" s="57"/>
      <c r="S811" s="57"/>
      <c r="T811" s="57"/>
      <c r="U811" s="77"/>
      <c r="V811" s="24"/>
      <c r="Y811" s="24"/>
      <c r="Z811" s="24"/>
      <c r="AA811" s="24"/>
      <c r="AB811" s="24"/>
      <c r="AC811" s="24"/>
    </row>
    <row r="812" spans="1:29" s="169" customFormat="1">
      <c r="A812" s="24"/>
      <c r="B812" s="24"/>
      <c r="C812" s="57"/>
      <c r="D812" s="57"/>
      <c r="E812" s="57"/>
      <c r="F812" s="57"/>
      <c r="G812" s="57"/>
      <c r="H812" s="57"/>
      <c r="I812" s="57"/>
      <c r="J812" s="57"/>
      <c r="K812" s="57"/>
      <c r="L812" s="57"/>
      <c r="M812" s="57"/>
      <c r="N812" s="57"/>
      <c r="O812" s="57"/>
      <c r="P812" s="57"/>
      <c r="Q812" s="57"/>
      <c r="R812" s="57"/>
      <c r="S812" s="57"/>
      <c r="T812" s="57"/>
      <c r="U812" s="77"/>
      <c r="V812" s="24"/>
      <c r="Y812" s="24"/>
      <c r="Z812" s="24"/>
      <c r="AA812" s="24"/>
      <c r="AB812" s="24"/>
      <c r="AC812" s="24"/>
    </row>
    <row r="813" spans="1:29" s="169" customFormat="1">
      <c r="A813" s="24"/>
      <c r="B813" s="24"/>
      <c r="C813" s="57"/>
      <c r="D813" s="57"/>
      <c r="E813" s="57"/>
      <c r="F813" s="57"/>
      <c r="G813" s="57"/>
      <c r="H813" s="57"/>
      <c r="I813" s="57"/>
      <c r="J813" s="57"/>
      <c r="K813" s="57"/>
      <c r="L813" s="57"/>
      <c r="M813" s="57"/>
      <c r="N813" s="57"/>
      <c r="O813" s="57"/>
      <c r="P813" s="57"/>
      <c r="Q813" s="57"/>
      <c r="R813" s="57"/>
      <c r="S813" s="57"/>
      <c r="T813" s="57"/>
      <c r="U813" s="77"/>
      <c r="V813" s="24"/>
      <c r="Y813" s="24"/>
      <c r="Z813" s="24"/>
      <c r="AA813" s="24"/>
      <c r="AB813" s="24"/>
      <c r="AC813" s="24"/>
    </row>
    <row r="814" spans="1:29" s="169" customFormat="1">
      <c r="A814" s="24"/>
      <c r="B814" s="24"/>
      <c r="C814" s="57"/>
      <c r="D814" s="57"/>
      <c r="E814" s="57"/>
      <c r="F814" s="57"/>
      <c r="G814" s="57"/>
      <c r="H814" s="57"/>
      <c r="I814" s="57"/>
      <c r="J814" s="57"/>
      <c r="K814" s="57"/>
      <c r="L814" s="57"/>
      <c r="M814" s="57"/>
      <c r="N814" s="57"/>
      <c r="O814" s="57"/>
      <c r="P814" s="57"/>
      <c r="Q814" s="57"/>
      <c r="R814" s="57"/>
      <c r="S814" s="57"/>
      <c r="T814" s="57"/>
      <c r="U814" s="77"/>
      <c r="V814" s="24"/>
      <c r="Y814" s="24"/>
      <c r="Z814" s="24"/>
      <c r="AA814" s="24"/>
      <c r="AB814" s="24"/>
      <c r="AC814" s="24"/>
    </row>
    <row r="815" spans="1:29" s="169" customFormat="1">
      <c r="A815" s="24"/>
      <c r="B815" s="24"/>
      <c r="C815" s="57"/>
      <c r="D815" s="57"/>
      <c r="E815" s="57"/>
      <c r="F815" s="57"/>
      <c r="G815" s="57"/>
      <c r="H815" s="57"/>
      <c r="I815" s="57"/>
      <c r="J815" s="57"/>
      <c r="K815" s="57"/>
      <c r="L815" s="57"/>
      <c r="M815" s="57"/>
      <c r="N815" s="57"/>
      <c r="O815" s="57"/>
      <c r="P815" s="57"/>
      <c r="Q815" s="57"/>
      <c r="R815" s="57"/>
      <c r="S815" s="57"/>
      <c r="T815" s="57"/>
      <c r="U815" s="77"/>
      <c r="V815" s="24"/>
      <c r="Y815" s="24"/>
      <c r="Z815" s="24"/>
      <c r="AA815" s="24"/>
      <c r="AB815" s="24"/>
      <c r="AC815" s="24"/>
    </row>
    <row r="816" spans="1:29" s="169" customFormat="1">
      <c r="A816" s="24"/>
      <c r="B816" s="24"/>
      <c r="C816" s="57"/>
      <c r="D816" s="57"/>
      <c r="E816" s="57"/>
      <c r="F816" s="57"/>
      <c r="G816" s="57"/>
      <c r="H816" s="57"/>
      <c r="I816" s="57"/>
      <c r="J816" s="57"/>
      <c r="K816" s="57"/>
      <c r="L816" s="57"/>
      <c r="M816" s="57"/>
      <c r="N816" s="57"/>
      <c r="O816" s="57"/>
      <c r="P816" s="57"/>
      <c r="Q816" s="57"/>
      <c r="R816" s="57"/>
      <c r="S816" s="57"/>
      <c r="T816" s="57"/>
      <c r="U816" s="77"/>
      <c r="V816" s="24"/>
      <c r="Y816" s="24"/>
      <c r="Z816" s="24"/>
      <c r="AA816" s="24"/>
      <c r="AB816" s="24"/>
      <c r="AC816" s="24"/>
    </row>
    <row r="817" spans="1:29" s="169" customFormat="1">
      <c r="A817" s="24"/>
      <c r="B817" s="24"/>
      <c r="C817" s="57"/>
      <c r="D817" s="57"/>
      <c r="E817" s="57"/>
      <c r="F817" s="57"/>
      <c r="G817" s="57"/>
      <c r="H817" s="57"/>
      <c r="I817" s="57"/>
      <c r="J817" s="57"/>
      <c r="K817" s="57"/>
      <c r="L817" s="57"/>
      <c r="M817" s="57"/>
      <c r="N817" s="57"/>
      <c r="O817" s="57"/>
      <c r="P817" s="57"/>
      <c r="Q817" s="57"/>
      <c r="R817" s="57"/>
      <c r="S817" s="57"/>
      <c r="T817" s="57"/>
      <c r="U817" s="77"/>
      <c r="V817" s="24"/>
      <c r="Y817" s="24"/>
      <c r="Z817" s="24"/>
      <c r="AA817" s="24"/>
      <c r="AB817" s="24"/>
      <c r="AC817" s="24"/>
    </row>
    <row r="818" spans="1:29" s="169" customFormat="1">
      <c r="A818" s="24"/>
      <c r="B818" s="24"/>
      <c r="C818" s="57"/>
      <c r="D818" s="57"/>
      <c r="E818" s="57"/>
      <c r="F818" s="57"/>
      <c r="G818" s="57"/>
      <c r="H818" s="57"/>
      <c r="I818" s="57"/>
      <c r="J818" s="57"/>
      <c r="K818" s="57"/>
      <c r="L818" s="57"/>
      <c r="M818" s="57"/>
      <c r="N818" s="57"/>
      <c r="O818" s="57"/>
      <c r="P818" s="57"/>
      <c r="Q818" s="57"/>
      <c r="R818" s="57"/>
      <c r="S818" s="57"/>
      <c r="T818" s="57"/>
      <c r="U818" s="77"/>
      <c r="V818" s="24"/>
      <c r="Y818" s="24"/>
      <c r="Z818" s="24"/>
      <c r="AA818" s="24"/>
      <c r="AB818" s="24"/>
      <c r="AC818" s="24"/>
    </row>
    <row r="819" spans="1:29" s="169" customFormat="1">
      <c r="A819" s="24"/>
      <c r="B819" s="24"/>
      <c r="C819" s="57"/>
      <c r="D819" s="57"/>
      <c r="E819" s="57"/>
      <c r="F819" s="57"/>
      <c r="G819" s="57"/>
      <c r="H819" s="57"/>
      <c r="I819" s="57"/>
      <c r="J819" s="57"/>
      <c r="K819" s="57"/>
      <c r="L819" s="57"/>
      <c r="M819" s="57"/>
      <c r="N819" s="57"/>
      <c r="O819" s="57"/>
      <c r="P819" s="57"/>
      <c r="Q819" s="57"/>
      <c r="R819" s="57"/>
      <c r="S819" s="57"/>
      <c r="T819" s="57"/>
      <c r="U819" s="77"/>
      <c r="V819" s="24"/>
      <c r="Y819" s="24"/>
      <c r="Z819" s="24"/>
      <c r="AA819" s="24"/>
      <c r="AB819" s="24"/>
      <c r="AC819" s="24"/>
    </row>
    <row r="820" spans="1:29" s="169" customFormat="1">
      <c r="A820" s="24"/>
      <c r="B820" s="24"/>
      <c r="C820" s="57"/>
      <c r="D820" s="57"/>
      <c r="E820" s="57"/>
      <c r="F820" s="57"/>
      <c r="G820" s="57"/>
      <c r="H820" s="57"/>
      <c r="I820" s="57"/>
      <c r="J820" s="57"/>
      <c r="K820" s="57"/>
      <c r="L820" s="57"/>
      <c r="M820" s="57"/>
      <c r="N820" s="57"/>
      <c r="O820" s="57"/>
      <c r="P820" s="57"/>
      <c r="Q820" s="57"/>
      <c r="R820" s="57"/>
      <c r="S820" s="57"/>
      <c r="T820" s="57"/>
      <c r="U820" s="77"/>
      <c r="V820" s="24"/>
      <c r="Y820" s="24"/>
      <c r="Z820" s="24"/>
      <c r="AA820" s="24"/>
      <c r="AB820" s="24"/>
      <c r="AC820" s="24"/>
    </row>
    <row r="821" spans="1:29" s="169" customFormat="1">
      <c r="A821" s="24"/>
      <c r="B821" s="24"/>
      <c r="C821" s="57"/>
      <c r="D821" s="57"/>
      <c r="E821" s="57"/>
      <c r="F821" s="57"/>
      <c r="G821" s="57"/>
      <c r="H821" s="57"/>
      <c r="I821" s="57"/>
      <c r="J821" s="57"/>
      <c r="K821" s="57"/>
      <c r="L821" s="57"/>
      <c r="M821" s="57"/>
      <c r="N821" s="57"/>
      <c r="O821" s="57"/>
      <c r="P821" s="57"/>
      <c r="Q821" s="57"/>
      <c r="R821" s="57"/>
      <c r="S821" s="57"/>
      <c r="T821" s="57"/>
      <c r="U821" s="77"/>
      <c r="V821" s="24"/>
      <c r="Y821" s="24"/>
      <c r="Z821" s="24"/>
      <c r="AA821" s="24"/>
      <c r="AB821" s="24"/>
      <c r="AC821" s="24"/>
    </row>
    <row r="822" spans="1:29" s="169" customFormat="1">
      <c r="A822" s="24"/>
      <c r="B822" s="24"/>
      <c r="C822" s="57"/>
      <c r="D822" s="57"/>
      <c r="E822" s="57"/>
      <c r="F822" s="57"/>
      <c r="G822" s="57"/>
      <c r="H822" s="57"/>
      <c r="I822" s="57"/>
      <c r="J822" s="57"/>
      <c r="K822" s="57"/>
      <c r="L822" s="57"/>
      <c r="M822" s="57"/>
      <c r="N822" s="57"/>
      <c r="O822" s="57"/>
      <c r="P822" s="57"/>
      <c r="Q822" s="57"/>
      <c r="R822" s="57"/>
      <c r="S822" s="57"/>
      <c r="T822" s="57"/>
      <c r="U822" s="77"/>
      <c r="V822" s="24"/>
      <c r="Y822" s="24"/>
      <c r="Z822" s="24"/>
      <c r="AA822" s="24"/>
      <c r="AB822" s="24"/>
      <c r="AC822" s="24"/>
    </row>
    <row r="823" spans="1:29" s="169" customFormat="1">
      <c r="A823" s="24"/>
      <c r="B823" s="24"/>
      <c r="C823" s="57"/>
      <c r="D823" s="57"/>
      <c r="E823" s="57"/>
      <c r="F823" s="57"/>
      <c r="G823" s="57"/>
      <c r="H823" s="57"/>
      <c r="I823" s="57"/>
      <c r="J823" s="57"/>
      <c r="K823" s="57"/>
      <c r="L823" s="57"/>
      <c r="M823" s="57"/>
      <c r="N823" s="57"/>
      <c r="O823" s="57"/>
      <c r="P823" s="57"/>
      <c r="Q823" s="57"/>
      <c r="R823" s="57"/>
      <c r="S823" s="57"/>
      <c r="T823" s="57"/>
      <c r="U823" s="77"/>
      <c r="V823" s="24"/>
      <c r="Y823" s="24"/>
      <c r="Z823" s="24"/>
      <c r="AA823" s="24"/>
      <c r="AB823" s="24"/>
      <c r="AC823" s="24"/>
    </row>
    <row r="824" spans="1:29" s="169" customFormat="1">
      <c r="A824" s="24"/>
      <c r="B824" s="24"/>
      <c r="C824" s="57"/>
      <c r="D824" s="57"/>
      <c r="E824" s="57"/>
      <c r="F824" s="57"/>
      <c r="G824" s="57"/>
      <c r="H824" s="57"/>
      <c r="I824" s="57"/>
      <c r="J824" s="57"/>
      <c r="K824" s="57"/>
      <c r="L824" s="57"/>
      <c r="M824" s="57"/>
      <c r="N824" s="57"/>
      <c r="O824" s="57"/>
      <c r="P824" s="57"/>
      <c r="Q824" s="57"/>
      <c r="R824" s="57"/>
      <c r="S824" s="57"/>
      <c r="T824" s="57"/>
      <c r="U824" s="77"/>
      <c r="V824" s="24"/>
      <c r="Y824" s="24"/>
      <c r="Z824" s="24"/>
      <c r="AA824" s="24"/>
      <c r="AB824" s="24"/>
      <c r="AC824" s="24"/>
    </row>
    <row r="825" spans="1:29" s="169" customFormat="1">
      <c r="A825" s="24"/>
      <c r="B825" s="24"/>
      <c r="C825" s="57"/>
      <c r="D825" s="57"/>
      <c r="E825" s="57"/>
      <c r="F825" s="57"/>
      <c r="G825" s="57"/>
      <c r="H825" s="57"/>
      <c r="I825" s="57"/>
      <c r="J825" s="57"/>
      <c r="K825" s="57"/>
      <c r="L825" s="57"/>
      <c r="M825" s="57"/>
      <c r="N825" s="57"/>
      <c r="O825" s="57"/>
      <c r="P825" s="57"/>
      <c r="Q825" s="57"/>
      <c r="R825" s="57"/>
      <c r="S825" s="57"/>
      <c r="T825" s="57"/>
      <c r="U825" s="77"/>
      <c r="V825" s="24"/>
      <c r="Y825" s="24"/>
      <c r="Z825" s="24"/>
      <c r="AA825" s="24"/>
      <c r="AB825" s="24"/>
      <c r="AC825" s="24"/>
    </row>
    <row r="826" spans="1:29" s="169" customFormat="1">
      <c r="A826" s="24"/>
      <c r="B826" s="24"/>
      <c r="C826" s="57"/>
      <c r="D826" s="57"/>
      <c r="E826" s="57"/>
      <c r="F826" s="57"/>
      <c r="G826" s="57"/>
      <c r="H826" s="57"/>
      <c r="I826" s="57"/>
      <c r="J826" s="57"/>
      <c r="K826" s="57"/>
      <c r="L826" s="57"/>
      <c r="M826" s="57"/>
      <c r="N826" s="57"/>
      <c r="O826" s="57"/>
      <c r="P826" s="57"/>
      <c r="Q826" s="57"/>
      <c r="R826" s="57"/>
      <c r="S826" s="57"/>
      <c r="T826" s="57"/>
      <c r="U826" s="77"/>
      <c r="V826" s="24"/>
      <c r="Y826" s="24"/>
      <c r="Z826" s="24"/>
      <c r="AA826" s="24"/>
      <c r="AB826" s="24"/>
      <c r="AC826" s="24"/>
    </row>
    <row r="827" spans="1:29" s="169" customFormat="1">
      <c r="A827" s="24"/>
      <c r="B827" s="24"/>
      <c r="C827" s="57"/>
      <c r="D827" s="57"/>
      <c r="E827" s="57"/>
      <c r="F827" s="57"/>
      <c r="G827" s="57"/>
      <c r="H827" s="57"/>
      <c r="I827" s="57"/>
      <c r="J827" s="57"/>
      <c r="K827" s="57"/>
      <c r="L827" s="57"/>
      <c r="M827" s="57"/>
      <c r="N827" s="57"/>
      <c r="O827" s="57"/>
      <c r="P827" s="57"/>
      <c r="Q827" s="57"/>
      <c r="R827" s="57"/>
      <c r="S827" s="57"/>
      <c r="T827" s="57"/>
      <c r="U827" s="77"/>
      <c r="V827" s="24"/>
      <c r="Y827" s="24"/>
      <c r="Z827" s="24"/>
      <c r="AA827" s="24"/>
      <c r="AB827" s="24"/>
      <c r="AC827" s="24"/>
    </row>
    <row r="828" spans="1:29" s="169" customFormat="1">
      <c r="A828" s="24"/>
      <c r="B828" s="24"/>
      <c r="C828" s="57"/>
      <c r="D828" s="57"/>
      <c r="E828" s="57"/>
      <c r="F828" s="57"/>
      <c r="G828" s="57"/>
      <c r="H828" s="57"/>
      <c r="I828" s="57"/>
      <c r="J828" s="57"/>
      <c r="K828" s="57"/>
      <c r="L828" s="57"/>
      <c r="M828" s="57"/>
      <c r="N828" s="57"/>
      <c r="O828" s="57"/>
      <c r="P828" s="57"/>
      <c r="Q828" s="57"/>
      <c r="R828" s="57"/>
      <c r="S828" s="57"/>
      <c r="T828" s="57"/>
      <c r="U828" s="77"/>
      <c r="V828" s="24"/>
      <c r="Y828" s="24"/>
      <c r="Z828" s="24"/>
      <c r="AA828" s="24"/>
      <c r="AB828" s="24"/>
      <c r="AC828" s="24"/>
    </row>
    <row r="829" spans="1:29" s="169" customFormat="1">
      <c r="A829" s="24"/>
      <c r="B829" s="24"/>
      <c r="C829" s="57"/>
      <c r="D829" s="57"/>
      <c r="E829" s="57"/>
      <c r="F829" s="57"/>
      <c r="G829" s="57"/>
      <c r="H829" s="57"/>
      <c r="I829" s="57"/>
      <c r="J829" s="57"/>
      <c r="K829" s="57"/>
      <c r="L829" s="57"/>
      <c r="M829" s="57"/>
      <c r="N829" s="57"/>
      <c r="O829" s="57"/>
      <c r="P829" s="57"/>
      <c r="Q829" s="57"/>
      <c r="R829" s="57"/>
      <c r="S829" s="57"/>
      <c r="T829" s="57"/>
      <c r="U829" s="77"/>
      <c r="V829" s="24"/>
      <c r="Y829" s="24"/>
      <c r="Z829" s="24"/>
      <c r="AA829" s="24"/>
      <c r="AB829" s="24"/>
      <c r="AC829" s="24"/>
    </row>
    <row r="830" spans="1:29" s="169" customFormat="1">
      <c r="A830" s="24"/>
      <c r="B830" s="24"/>
      <c r="C830" s="57"/>
      <c r="D830" s="57"/>
      <c r="E830" s="57"/>
      <c r="F830" s="57"/>
      <c r="G830" s="57"/>
      <c r="H830" s="57"/>
      <c r="I830" s="57"/>
      <c r="J830" s="57"/>
      <c r="K830" s="57"/>
      <c r="L830" s="57"/>
      <c r="M830" s="57"/>
      <c r="N830" s="57"/>
      <c r="O830" s="57"/>
      <c r="P830" s="57"/>
      <c r="Q830" s="57"/>
      <c r="R830" s="57"/>
      <c r="S830" s="57"/>
      <c r="T830" s="57"/>
      <c r="U830" s="77"/>
      <c r="V830" s="24"/>
      <c r="Y830" s="24"/>
      <c r="Z830" s="24"/>
      <c r="AA830" s="24"/>
      <c r="AB830" s="24"/>
      <c r="AC830" s="24"/>
    </row>
    <row r="831" spans="1:29" s="169" customFormat="1">
      <c r="A831" s="24"/>
      <c r="B831" s="24"/>
      <c r="C831" s="57"/>
      <c r="D831" s="57"/>
      <c r="E831" s="57"/>
      <c r="F831" s="57"/>
      <c r="G831" s="57"/>
      <c r="H831" s="57"/>
      <c r="I831" s="57"/>
      <c r="J831" s="57"/>
      <c r="K831" s="57"/>
      <c r="L831" s="57"/>
      <c r="M831" s="57"/>
      <c r="N831" s="57"/>
      <c r="O831" s="57"/>
      <c r="P831" s="57"/>
      <c r="Q831" s="57"/>
      <c r="R831" s="57"/>
      <c r="S831" s="57"/>
      <c r="T831" s="57"/>
      <c r="U831" s="77"/>
      <c r="V831" s="24"/>
      <c r="Y831" s="24"/>
      <c r="Z831" s="24"/>
      <c r="AA831" s="24"/>
      <c r="AB831" s="24"/>
      <c r="AC831" s="24"/>
    </row>
    <row r="832" spans="1:29" s="169" customFormat="1">
      <c r="A832" s="24"/>
      <c r="B832" s="24"/>
      <c r="C832" s="57"/>
      <c r="D832" s="57"/>
      <c r="E832" s="57"/>
      <c r="F832" s="57"/>
      <c r="G832" s="57"/>
      <c r="H832" s="57"/>
      <c r="I832" s="57"/>
      <c r="J832" s="57"/>
      <c r="K832" s="57"/>
      <c r="L832" s="57"/>
      <c r="M832" s="57"/>
      <c r="N832" s="57"/>
      <c r="O832" s="57"/>
      <c r="P832" s="57"/>
      <c r="Q832" s="57"/>
      <c r="R832" s="57"/>
      <c r="S832" s="57"/>
      <c r="T832" s="57"/>
      <c r="U832" s="77"/>
      <c r="V832" s="24"/>
      <c r="Y832" s="24"/>
      <c r="Z832" s="24"/>
      <c r="AA832" s="24"/>
      <c r="AB832" s="24"/>
      <c r="AC832" s="24"/>
    </row>
    <row r="833" spans="1:29" s="169" customFormat="1">
      <c r="A833" s="24"/>
      <c r="B833" s="24"/>
      <c r="C833" s="57"/>
      <c r="D833" s="57"/>
      <c r="E833" s="57"/>
      <c r="F833" s="57"/>
      <c r="G833" s="57"/>
      <c r="H833" s="57"/>
      <c r="I833" s="57"/>
      <c r="J833" s="57"/>
      <c r="K833" s="57"/>
      <c r="L833" s="57"/>
      <c r="M833" s="57"/>
      <c r="N833" s="57"/>
      <c r="O833" s="57"/>
      <c r="P833" s="57"/>
      <c r="Q833" s="57"/>
      <c r="R833" s="57"/>
      <c r="S833" s="57"/>
      <c r="T833" s="57"/>
      <c r="U833" s="77"/>
      <c r="V833" s="24"/>
      <c r="Y833" s="24"/>
      <c r="Z833" s="24"/>
      <c r="AA833" s="24"/>
      <c r="AB833" s="24"/>
      <c r="AC833" s="24"/>
    </row>
    <row r="834" spans="1:29" s="169" customFormat="1">
      <c r="A834" s="24"/>
      <c r="B834" s="24"/>
      <c r="C834" s="57"/>
      <c r="D834" s="57"/>
      <c r="E834" s="57"/>
      <c r="F834" s="57"/>
      <c r="G834" s="57"/>
      <c r="H834" s="57"/>
      <c r="I834" s="57"/>
      <c r="J834" s="57"/>
      <c r="K834" s="57"/>
      <c r="L834" s="57"/>
      <c r="M834" s="57"/>
      <c r="N834" s="57"/>
      <c r="O834" s="57"/>
      <c r="P834" s="57"/>
      <c r="Q834" s="57"/>
      <c r="R834" s="57"/>
      <c r="S834" s="57"/>
      <c r="T834" s="57"/>
      <c r="U834" s="77"/>
      <c r="V834" s="24"/>
      <c r="Y834" s="24"/>
      <c r="Z834" s="24"/>
      <c r="AA834" s="24"/>
      <c r="AB834" s="24"/>
      <c r="AC834" s="24"/>
    </row>
    <row r="835" spans="1:29" s="169" customFormat="1">
      <c r="A835" s="24"/>
      <c r="B835" s="24"/>
      <c r="C835" s="57"/>
      <c r="D835" s="57"/>
      <c r="E835" s="57"/>
      <c r="F835" s="57"/>
      <c r="G835" s="57"/>
      <c r="H835" s="57"/>
      <c r="I835" s="57"/>
      <c r="J835" s="57"/>
      <c r="K835" s="57"/>
      <c r="L835" s="57"/>
      <c r="M835" s="57"/>
      <c r="N835" s="57"/>
      <c r="O835" s="57"/>
      <c r="P835" s="57"/>
      <c r="Q835" s="57"/>
      <c r="R835" s="57"/>
      <c r="S835" s="57"/>
      <c r="T835" s="57"/>
      <c r="U835" s="77"/>
      <c r="V835" s="24"/>
      <c r="Y835" s="24"/>
      <c r="Z835" s="24"/>
      <c r="AA835" s="24"/>
      <c r="AB835" s="24"/>
      <c r="AC835" s="24"/>
    </row>
    <row r="836" spans="1:29" s="169" customFormat="1">
      <c r="A836" s="24"/>
      <c r="B836" s="24"/>
      <c r="C836" s="57"/>
      <c r="D836" s="57"/>
      <c r="E836" s="57"/>
      <c r="F836" s="57"/>
      <c r="G836" s="57"/>
      <c r="H836" s="57"/>
      <c r="I836" s="57"/>
      <c r="J836" s="57"/>
      <c r="K836" s="57"/>
      <c r="L836" s="57"/>
      <c r="M836" s="57"/>
      <c r="N836" s="57"/>
      <c r="O836" s="57"/>
      <c r="P836" s="57"/>
      <c r="Q836" s="57"/>
      <c r="R836" s="57"/>
      <c r="S836" s="57"/>
      <c r="T836" s="57"/>
      <c r="U836" s="77"/>
      <c r="V836" s="24"/>
      <c r="Y836" s="24"/>
      <c r="Z836" s="24"/>
      <c r="AA836" s="24"/>
      <c r="AB836" s="24"/>
      <c r="AC836" s="24"/>
    </row>
    <row r="837" spans="1:29" s="169" customFormat="1">
      <c r="A837" s="24"/>
      <c r="B837" s="24"/>
      <c r="C837" s="57"/>
      <c r="D837" s="57"/>
      <c r="E837" s="57"/>
      <c r="F837" s="57"/>
      <c r="G837" s="57"/>
      <c r="H837" s="57"/>
      <c r="I837" s="57"/>
      <c r="J837" s="57"/>
      <c r="K837" s="57"/>
      <c r="L837" s="57"/>
      <c r="M837" s="57"/>
      <c r="N837" s="57"/>
      <c r="O837" s="57"/>
      <c r="P837" s="57"/>
      <c r="Q837" s="57"/>
      <c r="R837" s="57"/>
      <c r="S837" s="57"/>
      <c r="T837" s="57"/>
      <c r="U837" s="77"/>
      <c r="V837" s="24"/>
      <c r="Y837" s="24"/>
      <c r="Z837" s="24"/>
      <c r="AA837" s="24"/>
      <c r="AB837" s="24"/>
      <c r="AC837" s="24"/>
    </row>
    <row r="838" spans="1:29" s="169" customFormat="1">
      <c r="A838" s="24"/>
      <c r="B838" s="24"/>
      <c r="C838" s="57"/>
      <c r="D838" s="57"/>
      <c r="E838" s="57"/>
      <c r="F838" s="57"/>
      <c r="G838" s="57"/>
      <c r="H838" s="57"/>
      <c r="I838" s="57"/>
      <c r="J838" s="57"/>
      <c r="K838" s="57"/>
      <c r="L838" s="57"/>
      <c r="M838" s="57"/>
      <c r="N838" s="57"/>
      <c r="O838" s="57"/>
      <c r="P838" s="57"/>
      <c r="Q838" s="57"/>
      <c r="R838" s="57"/>
      <c r="S838" s="57"/>
      <c r="T838" s="57"/>
      <c r="U838" s="77"/>
      <c r="V838" s="24"/>
      <c r="Y838" s="24"/>
      <c r="Z838" s="24"/>
      <c r="AA838" s="24"/>
      <c r="AB838" s="24"/>
      <c r="AC838" s="24"/>
    </row>
    <row r="839" spans="1:29" s="169" customFormat="1">
      <c r="A839" s="24"/>
      <c r="B839" s="24"/>
      <c r="C839" s="57"/>
      <c r="D839" s="57"/>
      <c r="E839" s="57"/>
      <c r="F839" s="57"/>
      <c r="G839" s="57"/>
      <c r="H839" s="57"/>
      <c r="I839" s="57"/>
      <c r="J839" s="57"/>
      <c r="K839" s="57"/>
      <c r="L839" s="57"/>
      <c r="M839" s="57"/>
      <c r="N839" s="57"/>
      <c r="O839" s="57"/>
      <c r="P839" s="57"/>
      <c r="Q839" s="57"/>
      <c r="R839" s="57"/>
      <c r="S839" s="57"/>
      <c r="T839" s="57"/>
      <c r="U839" s="77"/>
      <c r="V839" s="24"/>
      <c r="Y839" s="24"/>
      <c r="Z839" s="24"/>
      <c r="AA839" s="24"/>
      <c r="AB839" s="24"/>
      <c r="AC839" s="24"/>
    </row>
    <row r="840" spans="1:29" s="169" customFormat="1">
      <c r="A840" s="24"/>
      <c r="B840" s="24"/>
      <c r="C840" s="57"/>
      <c r="D840" s="57"/>
      <c r="E840" s="57"/>
      <c r="F840" s="57"/>
      <c r="G840" s="57"/>
      <c r="H840" s="57"/>
      <c r="I840" s="57"/>
      <c r="J840" s="57"/>
      <c r="K840" s="57"/>
      <c r="L840" s="57"/>
      <c r="M840" s="57"/>
      <c r="N840" s="57"/>
      <c r="O840" s="57"/>
      <c r="P840" s="57"/>
      <c r="Q840" s="57"/>
      <c r="R840" s="57"/>
      <c r="S840" s="57"/>
      <c r="T840" s="57"/>
      <c r="U840" s="77"/>
      <c r="V840" s="24"/>
      <c r="Y840" s="24"/>
      <c r="Z840" s="24"/>
      <c r="AA840" s="24"/>
      <c r="AB840" s="24"/>
      <c r="AC840" s="24"/>
    </row>
    <row r="841" spans="1:29" s="169" customFormat="1">
      <c r="A841" s="24"/>
      <c r="B841" s="24"/>
      <c r="C841" s="57"/>
      <c r="D841" s="57"/>
      <c r="E841" s="57"/>
      <c r="F841" s="57"/>
      <c r="G841" s="57"/>
      <c r="H841" s="57"/>
      <c r="I841" s="57"/>
      <c r="J841" s="57"/>
      <c r="K841" s="57"/>
      <c r="L841" s="57"/>
      <c r="M841" s="57"/>
      <c r="N841" s="57"/>
      <c r="O841" s="57"/>
      <c r="P841" s="57"/>
      <c r="Q841" s="57"/>
      <c r="R841" s="57"/>
      <c r="S841" s="57"/>
      <c r="T841" s="57"/>
      <c r="U841" s="77"/>
      <c r="V841" s="24"/>
      <c r="Y841" s="24"/>
      <c r="Z841" s="24"/>
      <c r="AA841" s="24"/>
      <c r="AB841" s="24"/>
      <c r="AC841" s="24"/>
    </row>
    <row r="842" spans="1:29" s="169" customFormat="1">
      <c r="A842" s="24"/>
      <c r="B842" s="24"/>
      <c r="C842" s="57"/>
      <c r="D842" s="57"/>
      <c r="E842" s="57"/>
      <c r="F842" s="57"/>
      <c r="G842" s="57"/>
      <c r="H842" s="57"/>
      <c r="I842" s="57"/>
      <c r="J842" s="57"/>
      <c r="K842" s="57"/>
      <c r="L842" s="57"/>
      <c r="M842" s="57"/>
      <c r="N842" s="57"/>
      <c r="O842" s="57"/>
      <c r="P842" s="57"/>
      <c r="Q842" s="57"/>
      <c r="R842" s="57"/>
      <c r="S842" s="57"/>
      <c r="T842" s="57"/>
      <c r="U842" s="77"/>
      <c r="V842" s="24"/>
      <c r="Y842" s="24"/>
      <c r="Z842" s="24"/>
      <c r="AA842" s="24"/>
      <c r="AB842" s="24"/>
      <c r="AC842" s="24"/>
    </row>
    <row r="843" spans="1:29" s="169" customFormat="1">
      <c r="A843" s="24"/>
      <c r="B843" s="24"/>
      <c r="C843" s="57"/>
      <c r="D843" s="57"/>
      <c r="E843" s="57"/>
      <c r="F843" s="57"/>
      <c r="G843" s="57"/>
      <c r="H843" s="57"/>
      <c r="I843" s="57"/>
      <c r="J843" s="57"/>
      <c r="K843" s="57"/>
      <c r="L843" s="57"/>
      <c r="M843" s="57"/>
      <c r="N843" s="57"/>
      <c r="O843" s="57"/>
      <c r="P843" s="57"/>
      <c r="Q843" s="57"/>
      <c r="R843" s="57"/>
      <c r="S843" s="57"/>
      <c r="T843" s="57"/>
      <c r="U843" s="77"/>
      <c r="V843" s="24"/>
      <c r="Y843" s="24"/>
      <c r="Z843" s="24"/>
      <c r="AA843" s="24"/>
      <c r="AB843" s="24"/>
      <c r="AC843" s="24"/>
    </row>
    <row r="844" spans="1:29" s="169" customFormat="1">
      <c r="A844" s="24"/>
      <c r="B844" s="24"/>
      <c r="C844" s="57"/>
      <c r="D844" s="57"/>
      <c r="E844" s="57"/>
      <c r="F844" s="57"/>
      <c r="G844" s="57"/>
      <c r="H844" s="57"/>
      <c r="I844" s="57"/>
      <c r="J844" s="57"/>
      <c r="K844" s="57"/>
      <c r="L844" s="57"/>
      <c r="M844" s="57"/>
      <c r="N844" s="57"/>
      <c r="O844" s="57"/>
      <c r="P844" s="57"/>
      <c r="Q844" s="57"/>
      <c r="R844" s="57"/>
      <c r="S844" s="57"/>
      <c r="T844" s="57"/>
      <c r="U844" s="77"/>
      <c r="V844" s="24"/>
      <c r="Y844" s="24"/>
      <c r="Z844" s="24"/>
      <c r="AA844" s="24"/>
      <c r="AB844" s="24"/>
      <c r="AC844" s="24"/>
    </row>
    <row r="845" spans="1:29" s="169" customFormat="1">
      <c r="A845" s="24"/>
      <c r="B845" s="24"/>
      <c r="C845" s="57"/>
      <c r="D845" s="57"/>
      <c r="E845" s="57"/>
      <c r="F845" s="57"/>
      <c r="G845" s="57"/>
      <c r="H845" s="57"/>
      <c r="I845" s="57"/>
      <c r="J845" s="57"/>
      <c r="K845" s="57"/>
      <c r="L845" s="57"/>
      <c r="M845" s="57"/>
      <c r="N845" s="57"/>
      <c r="O845" s="57"/>
      <c r="P845" s="57"/>
      <c r="Q845" s="57"/>
      <c r="R845" s="57"/>
      <c r="S845" s="57"/>
      <c r="T845" s="57"/>
      <c r="U845" s="77"/>
      <c r="V845" s="24"/>
      <c r="Y845" s="24"/>
      <c r="Z845" s="24"/>
      <c r="AA845" s="24"/>
      <c r="AB845" s="24"/>
      <c r="AC845" s="24"/>
    </row>
    <row r="846" spans="1:29" s="169" customFormat="1">
      <c r="A846" s="24"/>
      <c r="B846" s="24"/>
      <c r="C846" s="57"/>
      <c r="D846" s="57"/>
      <c r="E846" s="57"/>
      <c r="F846" s="57"/>
      <c r="G846" s="57"/>
      <c r="H846" s="57"/>
      <c r="I846" s="57"/>
      <c r="J846" s="57"/>
      <c r="K846" s="57"/>
      <c r="L846" s="57"/>
      <c r="M846" s="57"/>
      <c r="N846" s="57"/>
      <c r="O846" s="57"/>
      <c r="P846" s="57"/>
      <c r="Q846" s="57"/>
      <c r="R846" s="57"/>
      <c r="S846" s="57"/>
      <c r="T846" s="57"/>
      <c r="U846" s="77"/>
      <c r="V846" s="24"/>
      <c r="Y846" s="24"/>
      <c r="Z846" s="24"/>
      <c r="AA846" s="24"/>
      <c r="AB846" s="24"/>
      <c r="AC846" s="24"/>
    </row>
    <row r="847" spans="1:29" s="169" customFormat="1">
      <c r="A847" s="24"/>
      <c r="B847" s="24"/>
      <c r="C847" s="57"/>
      <c r="D847" s="57"/>
      <c r="E847" s="57"/>
      <c r="F847" s="57"/>
      <c r="G847" s="57"/>
      <c r="H847" s="57"/>
      <c r="I847" s="57"/>
      <c r="J847" s="57"/>
      <c r="K847" s="57"/>
      <c r="L847" s="57"/>
      <c r="M847" s="57"/>
      <c r="N847" s="57"/>
      <c r="O847" s="57"/>
      <c r="P847" s="57"/>
      <c r="Q847" s="57"/>
      <c r="R847" s="57"/>
      <c r="S847" s="57"/>
      <c r="T847" s="57"/>
      <c r="U847" s="77"/>
      <c r="V847" s="24"/>
      <c r="Y847" s="24"/>
      <c r="Z847" s="24"/>
      <c r="AA847" s="24"/>
      <c r="AB847" s="24"/>
      <c r="AC847" s="24"/>
    </row>
    <row r="848" spans="1:29" s="169" customFormat="1">
      <c r="A848" s="24"/>
      <c r="B848" s="24"/>
      <c r="C848" s="57"/>
      <c r="D848" s="57"/>
      <c r="E848" s="57"/>
      <c r="F848" s="57"/>
      <c r="G848" s="57"/>
      <c r="H848" s="57"/>
      <c r="I848" s="57"/>
      <c r="J848" s="57"/>
      <c r="K848" s="57"/>
      <c r="L848" s="57"/>
      <c r="M848" s="57"/>
      <c r="N848" s="57"/>
      <c r="O848" s="57"/>
      <c r="P848" s="57"/>
      <c r="Q848" s="57"/>
      <c r="R848" s="57"/>
      <c r="S848" s="57"/>
      <c r="T848" s="57"/>
      <c r="U848" s="77"/>
      <c r="V848" s="24"/>
      <c r="Y848" s="24"/>
      <c r="Z848" s="24"/>
      <c r="AA848" s="24"/>
      <c r="AB848" s="24"/>
      <c r="AC848" s="24"/>
    </row>
    <row r="849" spans="1:29" s="169" customFormat="1">
      <c r="A849" s="24"/>
      <c r="B849" s="24"/>
      <c r="C849" s="57"/>
      <c r="D849" s="57"/>
      <c r="E849" s="57"/>
      <c r="F849" s="57"/>
      <c r="G849" s="57"/>
      <c r="H849" s="57"/>
      <c r="I849" s="57"/>
      <c r="J849" s="57"/>
      <c r="K849" s="57"/>
      <c r="L849" s="57"/>
      <c r="M849" s="57"/>
      <c r="N849" s="57"/>
      <c r="O849" s="57"/>
      <c r="P849" s="57"/>
      <c r="Q849" s="57"/>
      <c r="R849" s="57"/>
      <c r="S849" s="57"/>
      <c r="T849" s="57"/>
      <c r="U849" s="77"/>
      <c r="V849" s="24"/>
      <c r="Y849" s="24"/>
      <c r="Z849" s="24"/>
      <c r="AA849" s="24"/>
      <c r="AB849" s="24"/>
      <c r="AC849" s="24"/>
    </row>
    <row r="850" spans="1:29" s="169" customFormat="1">
      <c r="A850" s="24"/>
      <c r="B850" s="24"/>
      <c r="C850" s="57"/>
      <c r="D850" s="57"/>
      <c r="E850" s="57"/>
      <c r="F850" s="57"/>
      <c r="G850" s="57"/>
      <c r="H850" s="57"/>
      <c r="I850" s="57"/>
      <c r="J850" s="57"/>
      <c r="K850" s="57"/>
      <c r="L850" s="57"/>
      <c r="M850" s="57"/>
      <c r="N850" s="57"/>
      <c r="O850" s="57"/>
      <c r="P850" s="57"/>
      <c r="Q850" s="57"/>
      <c r="R850" s="57"/>
      <c r="S850" s="57"/>
      <c r="T850" s="57"/>
      <c r="U850" s="77"/>
      <c r="V850" s="24"/>
      <c r="Y850" s="24"/>
      <c r="Z850" s="24"/>
      <c r="AA850" s="24"/>
      <c r="AB850" s="24"/>
      <c r="AC850" s="24"/>
    </row>
    <row r="851" spans="1:29" s="169" customFormat="1">
      <c r="A851" s="24"/>
      <c r="B851" s="24"/>
      <c r="C851" s="57"/>
      <c r="D851" s="57"/>
      <c r="E851" s="57"/>
      <c r="F851" s="57"/>
      <c r="G851" s="57"/>
      <c r="H851" s="57"/>
      <c r="I851" s="57"/>
      <c r="J851" s="57"/>
      <c r="K851" s="57"/>
      <c r="L851" s="57"/>
      <c r="M851" s="57"/>
      <c r="N851" s="57"/>
      <c r="O851" s="57"/>
      <c r="P851" s="57"/>
      <c r="Q851" s="57"/>
      <c r="R851" s="57"/>
      <c r="S851" s="57"/>
      <c r="T851" s="57"/>
      <c r="U851" s="77"/>
      <c r="V851" s="24"/>
      <c r="Y851" s="24"/>
      <c r="Z851" s="24"/>
      <c r="AA851" s="24"/>
      <c r="AB851" s="24"/>
      <c r="AC851" s="24"/>
    </row>
    <row r="852" spans="1:29" s="169" customFormat="1">
      <c r="A852" s="24"/>
      <c r="B852" s="24"/>
      <c r="C852" s="57"/>
      <c r="D852" s="57"/>
      <c r="E852" s="57"/>
      <c r="F852" s="57"/>
      <c r="G852" s="57"/>
      <c r="H852" s="57"/>
      <c r="I852" s="57"/>
      <c r="J852" s="57"/>
      <c r="K852" s="57"/>
      <c r="L852" s="57"/>
      <c r="M852" s="57"/>
      <c r="N852" s="57"/>
      <c r="O852" s="57"/>
      <c r="P852" s="57"/>
      <c r="Q852" s="57"/>
      <c r="R852" s="57"/>
      <c r="S852" s="57"/>
      <c r="T852" s="57"/>
      <c r="U852" s="77"/>
      <c r="V852" s="24"/>
      <c r="Y852" s="24"/>
      <c r="Z852" s="24"/>
      <c r="AA852" s="24"/>
      <c r="AB852" s="24"/>
      <c r="AC852" s="24"/>
    </row>
    <row r="853" spans="1:29" s="169" customFormat="1">
      <c r="A853" s="24"/>
      <c r="B853" s="24"/>
      <c r="C853" s="57"/>
      <c r="D853" s="57"/>
      <c r="E853" s="57"/>
      <c r="F853" s="57"/>
      <c r="G853" s="57"/>
      <c r="H853" s="57"/>
      <c r="I853" s="57"/>
      <c r="J853" s="57"/>
      <c r="K853" s="57"/>
      <c r="L853" s="57"/>
      <c r="M853" s="57"/>
      <c r="N853" s="57"/>
      <c r="O853" s="57"/>
      <c r="P853" s="57"/>
      <c r="Q853" s="57"/>
      <c r="R853" s="57"/>
      <c r="S853" s="57"/>
      <c r="T853" s="57"/>
      <c r="U853" s="77"/>
      <c r="V853" s="24"/>
      <c r="Y853" s="24"/>
      <c r="Z853" s="24"/>
      <c r="AA853" s="24"/>
      <c r="AB853" s="24"/>
      <c r="AC853" s="24"/>
    </row>
    <row r="854" spans="1:29" s="169" customFormat="1">
      <c r="A854" s="24"/>
      <c r="B854" s="24"/>
      <c r="C854" s="57"/>
      <c r="D854" s="57"/>
      <c r="E854" s="57"/>
      <c r="F854" s="57"/>
      <c r="G854" s="57"/>
      <c r="H854" s="57"/>
      <c r="I854" s="57"/>
      <c r="J854" s="57"/>
      <c r="K854" s="57"/>
      <c r="L854" s="57"/>
      <c r="M854" s="57"/>
      <c r="N854" s="57"/>
      <c r="O854" s="57"/>
      <c r="P854" s="57"/>
      <c r="Q854" s="57"/>
      <c r="R854" s="57"/>
      <c r="S854" s="57"/>
      <c r="T854" s="57"/>
      <c r="U854" s="77"/>
      <c r="V854" s="24"/>
      <c r="Y854" s="24"/>
      <c r="Z854" s="24"/>
      <c r="AA854" s="24"/>
      <c r="AB854" s="24"/>
      <c r="AC854" s="24"/>
    </row>
    <row r="855" spans="1:29" s="169" customFormat="1">
      <c r="A855" s="24"/>
      <c r="B855" s="24"/>
      <c r="C855" s="57"/>
      <c r="D855" s="57"/>
      <c r="E855" s="57"/>
      <c r="F855" s="57"/>
      <c r="G855" s="57"/>
      <c r="H855" s="57"/>
      <c r="I855" s="57"/>
      <c r="J855" s="57"/>
      <c r="K855" s="57"/>
      <c r="L855" s="57"/>
      <c r="M855" s="57"/>
      <c r="N855" s="57"/>
      <c r="O855" s="57"/>
      <c r="P855" s="57"/>
      <c r="Q855" s="57"/>
      <c r="R855" s="57"/>
      <c r="S855" s="57"/>
      <c r="T855" s="57"/>
      <c r="U855" s="77"/>
      <c r="V855" s="24"/>
      <c r="Y855" s="24"/>
      <c r="Z855" s="24"/>
      <c r="AA855" s="24"/>
      <c r="AB855" s="24"/>
      <c r="AC855" s="24"/>
    </row>
    <row r="856" spans="1:29" s="169" customFormat="1">
      <c r="A856" s="24"/>
      <c r="B856" s="24"/>
      <c r="C856" s="57"/>
      <c r="D856" s="57"/>
      <c r="E856" s="57"/>
      <c r="F856" s="57"/>
      <c r="G856" s="57"/>
      <c r="H856" s="57"/>
      <c r="I856" s="57"/>
      <c r="J856" s="57"/>
      <c r="K856" s="57"/>
      <c r="L856" s="57"/>
      <c r="M856" s="57"/>
      <c r="N856" s="57"/>
      <c r="O856" s="57"/>
      <c r="P856" s="57"/>
      <c r="Q856" s="57"/>
      <c r="R856" s="57"/>
      <c r="S856" s="57"/>
      <c r="T856" s="57"/>
      <c r="U856" s="77"/>
      <c r="V856" s="24"/>
      <c r="Y856" s="24"/>
      <c r="Z856" s="24"/>
      <c r="AA856" s="24"/>
      <c r="AB856" s="24"/>
      <c r="AC856" s="24"/>
    </row>
    <row r="857" spans="1:29" s="169" customFormat="1">
      <c r="A857" s="24"/>
      <c r="B857" s="24"/>
      <c r="C857" s="57"/>
      <c r="D857" s="57"/>
      <c r="E857" s="57"/>
      <c r="F857" s="57"/>
      <c r="G857" s="57"/>
      <c r="H857" s="57"/>
      <c r="I857" s="57"/>
      <c r="J857" s="57"/>
      <c r="K857" s="57"/>
      <c r="L857" s="57"/>
      <c r="M857" s="57"/>
      <c r="N857" s="57"/>
      <c r="O857" s="57"/>
      <c r="P857" s="57"/>
      <c r="Q857" s="57"/>
      <c r="R857" s="57"/>
      <c r="S857" s="57"/>
      <c r="T857" s="57"/>
      <c r="U857" s="77"/>
      <c r="V857" s="24"/>
      <c r="Y857" s="24"/>
      <c r="Z857" s="24"/>
      <c r="AA857" s="24"/>
      <c r="AB857" s="24"/>
      <c r="AC857" s="24"/>
    </row>
    <row r="858" spans="1:29" s="169" customFormat="1">
      <c r="A858" s="24"/>
      <c r="B858" s="24"/>
      <c r="C858" s="57"/>
      <c r="D858" s="57"/>
      <c r="E858" s="57"/>
      <c r="F858" s="57"/>
      <c r="G858" s="57"/>
      <c r="H858" s="57"/>
      <c r="I858" s="57"/>
      <c r="J858" s="57"/>
      <c r="K858" s="57"/>
      <c r="L858" s="57"/>
      <c r="M858" s="57"/>
      <c r="N858" s="57"/>
      <c r="O858" s="57"/>
      <c r="P858" s="57"/>
      <c r="Q858" s="57"/>
      <c r="R858" s="57"/>
      <c r="S858" s="57"/>
      <c r="T858" s="57"/>
      <c r="U858" s="77"/>
      <c r="V858" s="24"/>
      <c r="Y858" s="24"/>
      <c r="Z858" s="24"/>
      <c r="AA858" s="24"/>
      <c r="AB858" s="24"/>
      <c r="AC858" s="24"/>
    </row>
    <row r="859" spans="1:29" s="169" customFormat="1">
      <c r="A859" s="24"/>
      <c r="B859" s="24"/>
      <c r="C859" s="57"/>
      <c r="D859" s="57"/>
      <c r="E859" s="57"/>
      <c r="F859" s="57"/>
      <c r="G859" s="57"/>
      <c r="H859" s="57"/>
      <c r="I859" s="57"/>
      <c r="J859" s="57"/>
      <c r="K859" s="57"/>
      <c r="L859" s="57"/>
      <c r="M859" s="57"/>
      <c r="N859" s="57"/>
      <c r="O859" s="57"/>
      <c r="P859" s="57"/>
      <c r="Q859" s="57"/>
      <c r="R859" s="57"/>
      <c r="S859" s="57"/>
      <c r="T859" s="57"/>
      <c r="U859" s="77"/>
      <c r="V859" s="24"/>
      <c r="Y859" s="24"/>
      <c r="Z859" s="24"/>
      <c r="AA859" s="24"/>
      <c r="AB859" s="24"/>
      <c r="AC859" s="24"/>
    </row>
    <row r="860" spans="1:29" s="169" customFormat="1">
      <c r="A860" s="24"/>
      <c r="B860" s="24"/>
      <c r="C860" s="57"/>
      <c r="D860" s="57"/>
      <c r="E860" s="57"/>
      <c r="F860" s="57"/>
      <c r="G860" s="57"/>
      <c r="H860" s="57"/>
      <c r="I860" s="57"/>
      <c r="J860" s="57"/>
      <c r="K860" s="57"/>
      <c r="L860" s="57"/>
      <c r="M860" s="57"/>
      <c r="N860" s="57"/>
      <c r="O860" s="57"/>
      <c r="P860" s="57"/>
      <c r="Q860" s="57"/>
      <c r="R860" s="57"/>
      <c r="S860" s="57"/>
      <c r="T860" s="57"/>
      <c r="U860" s="77"/>
      <c r="V860" s="24"/>
      <c r="Y860" s="24"/>
      <c r="Z860" s="24"/>
      <c r="AA860" s="24"/>
      <c r="AB860" s="24"/>
      <c r="AC860" s="24"/>
    </row>
    <row r="861" spans="1:29" s="169" customFormat="1">
      <c r="A861" s="24"/>
      <c r="B861" s="24"/>
      <c r="C861" s="57"/>
      <c r="D861" s="57"/>
      <c r="E861" s="57"/>
      <c r="F861" s="57"/>
      <c r="G861" s="57"/>
      <c r="H861" s="57"/>
      <c r="I861" s="57"/>
      <c r="J861" s="57"/>
      <c r="K861" s="57"/>
      <c r="L861" s="57"/>
      <c r="M861" s="57"/>
      <c r="N861" s="57"/>
      <c r="O861" s="57"/>
      <c r="P861" s="57"/>
      <c r="Q861" s="57"/>
      <c r="R861" s="57"/>
      <c r="S861" s="57"/>
      <c r="T861" s="57"/>
      <c r="U861" s="77"/>
      <c r="V861" s="24"/>
      <c r="Y861" s="24"/>
      <c r="Z861" s="24"/>
      <c r="AA861" s="24"/>
      <c r="AB861" s="24"/>
      <c r="AC861" s="24"/>
    </row>
    <row r="862" spans="1:29" s="169" customFormat="1">
      <c r="A862" s="24"/>
      <c r="B862" s="24"/>
      <c r="C862" s="57"/>
      <c r="D862" s="57"/>
      <c r="E862" s="57"/>
      <c r="F862" s="57"/>
      <c r="G862" s="57"/>
      <c r="H862" s="57"/>
      <c r="I862" s="57"/>
      <c r="J862" s="57"/>
      <c r="K862" s="57"/>
      <c r="L862" s="57"/>
      <c r="M862" s="57"/>
      <c r="N862" s="57"/>
      <c r="O862" s="57"/>
      <c r="P862" s="57"/>
      <c r="Q862" s="57"/>
      <c r="R862" s="57"/>
      <c r="S862" s="57"/>
      <c r="T862" s="57"/>
      <c r="U862" s="77"/>
      <c r="V862" s="24"/>
      <c r="Y862" s="24"/>
      <c r="Z862" s="24"/>
      <c r="AA862" s="24"/>
      <c r="AB862" s="24"/>
      <c r="AC862" s="24"/>
    </row>
    <row r="863" spans="1:29" s="169" customFormat="1">
      <c r="A863" s="24"/>
      <c r="B863" s="24"/>
      <c r="C863" s="57"/>
      <c r="D863" s="57"/>
      <c r="E863" s="57"/>
      <c r="F863" s="57"/>
      <c r="G863" s="57"/>
      <c r="H863" s="57"/>
      <c r="I863" s="57"/>
      <c r="J863" s="57"/>
      <c r="K863" s="57"/>
      <c r="L863" s="57"/>
      <c r="M863" s="57"/>
      <c r="N863" s="57"/>
      <c r="O863" s="57"/>
      <c r="P863" s="57"/>
      <c r="Q863" s="57"/>
      <c r="R863" s="57"/>
      <c r="S863" s="57"/>
      <c r="T863" s="57"/>
      <c r="U863" s="77"/>
      <c r="V863" s="24"/>
      <c r="Y863" s="24"/>
      <c r="Z863" s="24"/>
      <c r="AA863" s="24"/>
      <c r="AB863" s="24"/>
      <c r="AC863" s="24"/>
    </row>
    <row r="864" spans="1:29" s="169" customFormat="1">
      <c r="A864" s="24"/>
      <c r="B864" s="24"/>
      <c r="C864" s="57"/>
      <c r="D864" s="57"/>
      <c r="E864" s="57"/>
      <c r="F864" s="57"/>
      <c r="G864" s="57"/>
      <c r="H864" s="57"/>
      <c r="I864" s="57"/>
      <c r="J864" s="57"/>
      <c r="K864" s="57"/>
      <c r="L864" s="57"/>
      <c r="M864" s="57"/>
      <c r="N864" s="57"/>
      <c r="O864" s="57"/>
      <c r="P864" s="57"/>
      <c r="Q864" s="57"/>
      <c r="R864" s="57"/>
      <c r="S864" s="57"/>
      <c r="T864" s="57"/>
      <c r="U864" s="77"/>
      <c r="V864" s="24"/>
      <c r="Y864" s="24"/>
      <c r="Z864" s="24"/>
      <c r="AA864" s="24"/>
      <c r="AB864" s="24"/>
      <c r="AC864" s="24"/>
    </row>
    <row r="865" spans="1:29" s="169" customFormat="1">
      <c r="A865" s="24"/>
      <c r="B865" s="24"/>
      <c r="C865" s="57"/>
      <c r="D865" s="57"/>
      <c r="E865" s="57"/>
      <c r="F865" s="57"/>
      <c r="G865" s="57"/>
      <c r="H865" s="57"/>
      <c r="I865" s="57"/>
      <c r="J865" s="57"/>
      <c r="K865" s="57"/>
      <c r="L865" s="57"/>
      <c r="M865" s="57"/>
      <c r="N865" s="57"/>
      <c r="O865" s="57"/>
      <c r="P865" s="57"/>
      <c r="Q865" s="57"/>
      <c r="R865" s="57"/>
      <c r="S865" s="57"/>
      <c r="T865" s="57"/>
      <c r="U865" s="77"/>
      <c r="V865" s="24"/>
      <c r="Y865" s="24"/>
      <c r="Z865" s="24"/>
      <c r="AA865" s="24"/>
      <c r="AB865" s="24"/>
      <c r="AC865" s="24"/>
    </row>
    <row r="866" spans="1:29" s="169" customFormat="1">
      <c r="A866" s="24"/>
      <c r="B866" s="24"/>
      <c r="C866" s="57"/>
      <c r="D866" s="57"/>
      <c r="E866" s="57"/>
      <c r="F866" s="57"/>
      <c r="G866" s="57"/>
      <c r="H866" s="57"/>
      <c r="I866" s="57"/>
      <c r="J866" s="57"/>
      <c r="K866" s="57"/>
      <c r="L866" s="57"/>
      <c r="M866" s="57"/>
      <c r="N866" s="57"/>
      <c r="O866" s="57"/>
      <c r="P866" s="57"/>
      <c r="Q866" s="57"/>
      <c r="R866" s="57"/>
      <c r="S866" s="57"/>
      <c r="T866" s="57"/>
      <c r="U866" s="77"/>
      <c r="V866" s="24"/>
      <c r="Y866" s="24"/>
      <c r="Z866" s="24"/>
      <c r="AA866" s="24"/>
      <c r="AB866" s="24"/>
      <c r="AC866" s="24"/>
    </row>
    <row r="867" spans="1:29" s="169" customFormat="1">
      <c r="A867" s="24"/>
      <c r="B867" s="24"/>
      <c r="C867" s="57"/>
      <c r="D867" s="57"/>
      <c r="E867" s="57"/>
      <c r="F867" s="57"/>
      <c r="G867" s="57"/>
      <c r="H867" s="57"/>
      <c r="I867" s="57"/>
      <c r="J867" s="57"/>
      <c r="K867" s="57"/>
      <c r="L867" s="57"/>
      <c r="M867" s="57"/>
      <c r="N867" s="57"/>
      <c r="O867" s="57"/>
      <c r="P867" s="57"/>
      <c r="Q867" s="57"/>
      <c r="R867" s="57"/>
      <c r="S867" s="57"/>
      <c r="T867" s="57"/>
      <c r="U867" s="77"/>
      <c r="V867" s="24"/>
      <c r="Y867" s="24"/>
      <c r="Z867" s="24"/>
      <c r="AA867" s="24"/>
      <c r="AB867" s="24"/>
      <c r="AC867" s="24"/>
    </row>
    <row r="868" spans="1:29" s="169" customFormat="1">
      <c r="A868" s="24"/>
      <c r="B868" s="24"/>
      <c r="C868" s="57"/>
      <c r="D868" s="57"/>
      <c r="E868" s="57"/>
      <c r="F868" s="57"/>
      <c r="G868" s="57"/>
      <c r="H868" s="57"/>
      <c r="I868" s="57"/>
      <c r="J868" s="57"/>
      <c r="K868" s="57"/>
      <c r="L868" s="57"/>
      <c r="M868" s="57"/>
      <c r="N868" s="57"/>
      <c r="O868" s="57"/>
      <c r="P868" s="57"/>
      <c r="Q868" s="57"/>
      <c r="R868" s="57"/>
      <c r="S868" s="57"/>
      <c r="T868" s="57"/>
      <c r="U868" s="77"/>
      <c r="V868" s="24"/>
      <c r="Y868" s="24"/>
      <c r="Z868" s="24"/>
      <c r="AA868" s="24"/>
      <c r="AB868" s="24"/>
      <c r="AC868" s="24"/>
    </row>
    <row r="869" spans="1:29" s="169" customFormat="1">
      <c r="A869" s="24"/>
      <c r="B869" s="24"/>
      <c r="C869" s="57"/>
      <c r="D869" s="57"/>
      <c r="E869" s="57"/>
      <c r="F869" s="57"/>
      <c r="G869" s="57"/>
      <c r="H869" s="57"/>
      <c r="I869" s="57"/>
      <c r="J869" s="57"/>
      <c r="K869" s="57"/>
      <c r="L869" s="57"/>
      <c r="M869" s="57"/>
      <c r="N869" s="57"/>
      <c r="O869" s="57"/>
      <c r="P869" s="57"/>
      <c r="Q869" s="57"/>
      <c r="R869" s="57"/>
      <c r="S869" s="57"/>
      <c r="T869" s="57"/>
      <c r="U869" s="77"/>
      <c r="V869" s="24"/>
      <c r="Y869" s="24"/>
      <c r="Z869" s="24"/>
      <c r="AA869" s="24"/>
      <c r="AB869" s="24"/>
      <c r="AC869" s="24"/>
    </row>
    <row r="870" spans="1:29" s="169" customFormat="1">
      <c r="A870" s="24"/>
      <c r="B870" s="24"/>
      <c r="C870" s="57"/>
      <c r="D870" s="57"/>
      <c r="E870" s="57"/>
      <c r="F870" s="57"/>
      <c r="G870" s="57"/>
      <c r="H870" s="57"/>
      <c r="I870" s="57"/>
      <c r="J870" s="57"/>
      <c r="K870" s="57"/>
      <c r="L870" s="57"/>
      <c r="M870" s="57"/>
      <c r="N870" s="57"/>
      <c r="O870" s="57"/>
      <c r="P870" s="57"/>
      <c r="Q870" s="57"/>
      <c r="R870" s="57"/>
      <c r="S870" s="57"/>
      <c r="T870" s="57"/>
      <c r="U870" s="77"/>
      <c r="V870" s="24"/>
      <c r="Y870" s="24"/>
      <c r="Z870" s="24"/>
      <c r="AA870" s="24"/>
      <c r="AB870" s="24"/>
      <c r="AC870" s="24"/>
    </row>
    <row r="871" spans="1:29" s="169" customFormat="1">
      <c r="A871" s="24"/>
      <c r="B871" s="24"/>
      <c r="C871" s="57"/>
      <c r="D871" s="57"/>
      <c r="E871" s="57"/>
      <c r="F871" s="57"/>
      <c r="G871" s="57"/>
      <c r="H871" s="57"/>
      <c r="I871" s="57"/>
      <c r="J871" s="57"/>
      <c r="K871" s="57"/>
      <c r="L871" s="57"/>
      <c r="M871" s="57"/>
      <c r="N871" s="57"/>
      <c r="O871" s="57"/>
      <c r="P871" s="57"/>
      <c r="Q871" s="57"/>
      <c r="R871" s="57"/>
      <c r="S871" s="57"/>
      <c r="T871" s="57"/>
      <c r="U871" s="77"/>
      <c r="V871" s="24"/>
      <c r="Y871" s="24"/>
      <c r="Z871" s="24"/>
      <c r="AA871" s="24"/>
      <c r="AB871" s="24"/>
      <c r="AC871" s="24"/>
    </row>
    <row r="872" spans="1:29" s="169" customFormat="1">
      <c r="A872" s="24"/>
      <c r="B872" s="24"/>
      <c r="C872" s="57"/>
      <c r="D872" s="57"/>
      <c r="E872" s="57"/>
      <c r="F872" s="57"/>
      <c r="G872" s="57"/>
      <c r="H872" s="57"/>
      <c r="I872" s="57"/>
      <c r="J872" s="57"/>
      <c r="K872" s="57"/>
      <c r="L872" s="57"/>
      <c r="M872" s="57"/>
      <c r="N872" s="57"/>
      <c r="O872" s="57"/>
      <c r="P872" s="57"/>
      <c r="Q872" s="57"/>
      <c r="R872" s="57"/>
      <c r="S872" s="57"/>
      <c r="T872" s="57"/>
      <c r="U872" s="77"/>
      <c r="V872" s="24"/>
      <c r="Y872" s="24"/>
      <c r="Z872" s="24"/>
      <c r="AA872" s="24"/>
      <c r="AB872" s="24"/>
      <c r="AC872" s="24"/>
    </row>
    <row r="873" spans="1:29" s="169" customFormat="1">
      <c r="A873" s="24"/>
      <c r="B873" s="24"/>
      <c r="C873" s="57"/>
      <c r="D873" s="57"/>
      <c r="E873" s="57"/>
      <c r="F873" s="57"/>
      <c r="G873" s="57"/>
      <c r="H873" s="57"/>
      <c r="I873" s="57"/>
      <c r="J873" s="57"/>
      <c r="K873" s="57"/>
      <c r="L873" s="57"/>
      <c r="M873" s="57"/>
      <c r="N873" s="57"/>
      <c r="O873" s="57"/>
      <c r="P873" s="57"/>
      <c r="Q873" s="57"/>
      <c r="R873" s="57"/>
      <c r="S873" s="57"/>
      <c r="T873" s="57"/>
      <c r="U873" s="77"/>
      <c r="V873" s="24"/>
      <c r="Y873" s="24"/>
      <c r="Z873" s="24"/>
      <c r="AA873" s="24"/>
      <c r="AB873" s="24"/>
      <c r="AC873" s="24"/>
    </row>
    <row r="874" spans="1:29" s="169" customFormat="1">
      <c r="A874" s="24"/>
      <c r="B874" s="24"/>
      <c r="C874" s="57"/>
      <c r="D874" s="57"/>
      <c r="E874" s="57"/>
      <c r="F874" s="57"/>
      <c r="G874" s="57"/>
      <c r="H874" s="57"/>
      <c r="I874" s="57"/>
      <c r="J874" s="57"/>
      <c r="K874" s="57"/>
      <c r="L874" s="57"/>
      <c r="M874" s="57"/>
      <c r="N874" s="57"/>
      <c r="O874" s="57"/>
      <c r="P874" s="57"/>
      <c r="Q874" s="57"/>
      <c r="R874" s="57"/>
      <c r="S874" s="57"/>
      <c r="T874" s="57"/>
      <c r="U874" s="77"/>
      <c r="V874" s="24"/>
      <c r="Y874" s="24"/>
      <c r="Z874" s="24"/>
      <c r="AA874" s="24"/>
      <c r="AB874" s="24"/>
      <c r="AC874" s="24"/>
    </row>
    <row r="875" spans="1:29" s="169" customFormat="1">
      <c r="A875" s="24"/>
      <c r="B875" s="24"/>
      <c r="C875" s="57"/>
      <c r="D875" s="57"/>
      <c r="E875" s="57"/>
      <c r="F875" s="57"/>
      <c r="G875" s="57"/>
      <c r="H875" s="57"/>
      <c r="I875" s="57"/>
      <c r="J875" s="57"/>
      <c r="K875" s="57"/>
      <c r="L875" s="57"/>
      <c r="M875" s="57"/>
      <c r="N875" s="57"/>
      <c r="O875" s="57"/>
      <c r="P875" s="57"/>
      <c r="Q875" s="57"/>
      <c r="R875" s="57"/>
      <c r="S875" s="57"/>
      <c r="T875" s="57"/>
      <c r="U875" s="77"/>
      <c r="V875" s="24"/>
      <c r="Y875" s="24"/>
      <c r="Z875" s="24"/>
      <c r="AA875" s="24"/>
      <c r="AB875" s="24"/>
      <c r="AC875" s="24"/>
    </row>
    <row r="876" spans="1:29" s="169" customFormat="1">
      <c r="A876" s="24"/>
      <c r="B876" s="24"/>
      <c r="C876" s="57"/>
      <c r="D876" s="57"/>
      <c r="E876" s="57"/>
      <c r="F876" s="57"/>
      <c r="G876" s="57"/>
      <c r="H876" s="57"/>
      <c r="I876" s="57"/>
      <c r="J876" s="57"/>
      <c r="K876" s="57"/>
      <c r="L876" s="57"/>
      <c r="M876" s="57"/>
      <c r="N876" s="57"/>
      <c r="O876" s="57"/>
      <c r="P876" s="57"/>
      <c r="Q876" s="57"/>
      <c r="R876" s="57"/>
      <c r="S876" s="57"/>
      <c r="T876" s="57"/>
      <c r="U876" s="77"/>
      <c r="V876" s="24"/>
      <c r="Y876" s="24"/>
      <c r="Z876" s="24"/>
      <c r="AA876" s="24"/>
      <c r="AB876" s="24"/>
      <c r="AC876" s="24"/>
    </row>
    <row r="877" spans="1:29" s="169" customFormat="1">
      <c r="A877" s="24"/>
      <c r="B877" s="24"/>
      <c r="C877" s="57"/>
      <c r="D877" s="57"/>
      <c r="E877" s="57"/>
      <c r="F877" s="57"/>
      <c r="G877" s="57"/>
      <c r="H877" s="57"/>
      <c r="I877" s="57"/>
      <c r="J877" s="57"/>
      <c r="K877" s="57"/>
      <c r="L877" s="57"/>
      <c r="M877" s="57"/>
      <c r="N877" s="57"/>
      <c r="O877" s="57"/>
      <c r="P877" s="57"/>
      <c r="Q877" s="57"/>
      <c r="R877" s="57"/>
      <c r="S877" s="57"/>
      <c r="T877" s="57"/>
      <c r="U877" s="77"/>
      <c r="V877" s="24"/>
      <c r="Y877" s="24"/>
      <c r="Z877" s="24"/>
      <c r="AA877" s="24"/>
      <c r="AB877" s="24"/>
      <c r="AC877" s="24"/>
    </row>
    <row r="878" spans="1:29" s="169" customFormat="1">
      <c r="A878" s="24"/>
      <c r="B878" s="24"/>
      <c r="C878" s="57"/>
      <c r="D878" s="57"/>
      <c r="E878" s="57"/>
      <c r="F878" s="57"/>
      <c r="G878" s="57"/>
      <c r="H878" s="57"/>
      <c r="I878" s="57"/>
      <c r="J878" s="57"/>
      <c r="K878" s="57"/>
      <c r="L878" s="57"/>
      <c r="M878" s="57"/>
      <c r="N878" s="57"/>
      <c r="O878" s="57"/>
      <c r="P878" s="57"/>
      <c r="Q878" s="57"/>
      <c r="R878" s="57"/>
      <c r="S878" s="57"/>
      <c r="T878" s="57"/>
      <c r="U878" s="77"/>
      <c r="V878" s="24"/>
      <c r="Y878" s="24"/>
      <c r="Z878" s="24"/>
      <c r="AA878" s="24"/>
      <c r="AB878" s="24"/>
      <c r="AC878" s="24"/>
    </row>
    <row r="879" spans="1:29" s="169" customFormat="1">
      <c r="A879" s="24"/>
      <c r="B879" s="24"/>
      <c r="C879" s="57"/>
      <c r="D879" s="57"/>
      <c r="E879" s="57"/>
      <c r="F879" s="57"/>
      <c r="G879" s="57"/>
      <c r="H879" s="57"/>
      <c r="I879" s="57"/>
      <c r="J879" s="57"/>
      <c r="K879" s="57"/>
      <c r="L879" s="57"/>
      <c r="M879" s="57"/>
      <c r="N879" s="57"/>
      <c r="O879" s="57"/>
      <c r="P879" s="57"/>
      <c r="Q879" s="57"/>
      <c r="R879" s="57"/>
      <c r="S879" s="57"/>
      <c r="T879" s="57"/>
      <c r="U879" s="77"/>
      <c r="V879" s="24"/>
      <c r="Y879" s="24"/>
      <c r="Z879" s="24"/>
      <c r="AA879" s="24"/>
      <c r="AB879" s="24"/>
      <c r="AC879" s="24"/>
    </row>
    <row r="880" spans="1:29" s="169" customFormat="1">
      <c r="A880" s="24"/>
      <c r="B880" s="24"/>
      <c r="C880" s="57"/>
      <c r="D880" s="57"/>
      <c r="E880" s="57"/>
      <c r="F880" s="57"/>
      <c r="G880" s="57"/>
      <c r="H880" s="57"/>
      <c r="I880" s="57"/>
      <c r="J880" s="57"/>
      <c r="K880" s="57"/>
      <c r="L880" s="57"/>
      <c r="M880" s="57"/>
      <c r="N880" s="57"/>
      <c r="O880" s="57"/>
      <c r="P880" s="57"/>
      <c r="Q880" s="57"/>
      <c r="R880" s="57"/>
      <c r="S880" s="57"/>
      <c r="T880" s="57"/>
      <c r="U880" s="77"/>
      <c r="V880" s="24"/>
      <c r="Y880" s="24"/>
      <c r="Z880" s="24"/>
      <c r="AA880" s="24"/>
      <c r="AB880" s="24"/>
      <c r="AC880" s="24"/>
    </row>
    <row r="881" spans="1:29" s="169" customFormat="1">
      <c r="A881" s="24"/>
      <c r="B881" s="24"/>
      <c r="C881" s="57"/>
      <c r="D881" s="57"/>
      <c r="E881" s="57"/>
      <c r="F881" s="57"/>
      <c r="G881" s="57"/>
      <c r="H881" s="57"/>
      <c r="I881" s="57"/>
      <c r="J881" s="57"/>
      <c r="K881" s="57"/>
      <c r="L881" s="57"/>
      <c r="M881" s="57"/>
      <c r="N881" s="57"/>
      <c r="O881" s="57"/>
      <c r="P881" s="57"/>
      <c r="Q881" s="57"/>
      <c r="R881" s="57"/>
      <c r="S881" s="57"/>
      <c r="T881" s="57"/>
      <c r="U881" s="77"/>
      <c r="V881" s="24"/>
      <c r="Y881" s="24"/>
      <c r="Z881" s="24"/>
      <c r="AA881" s="24"/>
      <c r="AB881" s="24"/>
      <c r="AC881" s="24"/>
    </row>
    <row r="882" spans="1:29" s="169" customFormat="1">
      <c r="A882" s="24"/>
      <c r="B882" s="24"/>
      <c r="C882" s="57"/>
      <c r="D882" s="57"/>
      <c r="E882" s="57"/>
      <c r="F882" s="57"/>
      <c r="G882" s="57"/>
      <c r="H882" s="57"/>
      <c r="I882" s="57"/>
      <c r="J882" s="57"/>
      <c r="K882" s="57"/>
      <c r="L882" s="57"/>
      <c r="M882" s="57"/>
      <c r="N882" s="57"/>
      <c r="O882" s="57"/>
      <c r="P882" s="57"/>
      <c r="Q882" s="57"/>
      <c r="R882" s="57"/>
      <c r="S882" s="57"/>
      <c r="T882" s="57"/>
      <c r="U882" s="77"/>
      <c r="V882" s="24"/>
      <c r="Y882" s="24"/>
      <c r="Z882" s="24"/>
      <c r="AA882" s="24"/>
      <c r="AB882" s="24"/>
      <c r="AC882" s="24"/>
    </row>
    <row r="883" spans="1:29" s="169" customFormat="1">
      <c r="A883" s="24"/>
      <c r="B883" s="24"/>
      <c r="C883" s="57"/>
      <c r="D883" s="57"/>
      <c r="E883" s="57"/>
      <c r="F883" s="57"/>
      <c r="G883" s="57"/>
      <c r="H883" s="57"/>
      <c r="I883" s="57"/>
      <c r="J883" s="57"/>
      <c r="K883" s="57"/>
      <c r="L883" s="57"/>
      <c r="M883" s="57"/>
      <c r="N883" s="57"/>
      <c r="O883" s="57"/>
      <c r="P883" s="57"/>
      <c r="Q883" s="57"/>
      <c r="R883" s="57"/>
      <c r="S883" s="57"/>
      <c r="T883" s="57"/>
      <c r="U883" s="77"/>
      <c r="V883" s="24"/>
      <c r="Y883" s="24"/>
      <c r="Z883" s="24"/>
      <c r="AA883" s="24"/>
      <c r="AB883" s="24"/>
      <c r="AC883" s="24"/>
    </row>
    <row r="884" spans="1:29" s="169" customFormat="1">
      <c r="A884" s="24"/>
      <c r="B884" s="24"/>
      <c r="C884" s="57"/>
      <c r="D884" s="57"/>
      <c r="E884" s="57"/>
      <c r="F884" s="57"/>
      <c r="G884" s="57"/>
      <c r="H884" s="57"/>
      <c r="I884" s="57"/>
      <c r="J884" s="57"/>
      <c r="K884" s="57"/>
      <c r="L884" s="57"/>
      <c r="M884" s="57"/>
      <c r="N884" s="57"/>
      <c r="O884" s="57"/>
      <c r="P884" s="57"/>
      <c r="Q884" s="57"/>
      <c r="R884" s="57"/>
      <c r="S884" s="57"/>
      <c r="T884" s="57"/>
      <c r="U884" s="77"/>
      <c r="V884" s="24"/>
      <c r="Y884" s="24"/>
      <c r="Z884" s="24"/>
      <c r="AA884" s="24"/>
      <c r="AB884" s="24"/>
      <c r="AC884" s="24"/>
    </row>
    <row r="885" spans="1:29" s="169" customFormat="1">
      <c r="A885" s="24"/>
      <c r="B885" s="24"/>
      <c r="C885" s="57"/>
      <c r="D885" s="57"/>
      <c r="E885" s="57"/>
      <c r="F885" s="57"/>
      <c r="G885" s="57"/>
      <c r="H885" s="57"/>
      <c r="I885" s="57"/>
      <c r="J885" s="57"/>
      <c r="K885" s="57"/>
      <c r="L885" s="57"/>
      <c r="M885" s="57"/>
      <c r="N885" s="57"/>
      <c r="O885" s="57"/>
      <c r="P885" s="57"/>
      <c r="Q885" s="57"/>
      <c r="R885" s="57"/>
      <c r="S885" s="57"/>
      <c r="T885" s="57"/>
      <c r="U885" s="77"/>
      <c r="V885" s="24"/>
      <c r="Y885" s="24"/>
      <c r="Z885" s="24"/>
      <c r="AA885" s="24"/>
      <c r="AB885" s="24"/>
      <c r="AC885" s="24"/>
    </row>
    <row r="886" spans="1:29" s="169" customFormat="1">
      <c r="A886" s="24"/>
      <c r="B886" s="24"/>
      <c r="C886" s="57"/>
      <c r="D886" s="57"/>
      <c r="E886" s="57"/>
      <c r="F886" s="57"/>
      <c r="G886" s="57"/>
      <c r="H886" s="57"/>
      <c r="I886" s="57"/>
      <c r="J886" s="57"/>
      <c r="K886" s="57"/>
      <c r="L886" s="57"/>
      <c r="M886" s="57"/>
      <c r="N886" s="57"/>
      <c r="O886" s="57"/>
      <c r="P886" s="57"/>
      <c r="Q886" s="57"/>
      <c r="R886" s="57"/>
      <c r="S886" s="57"/>
      <c r="T886" s="57"/>
      <c r="U886" s="77"/>
      <c r="V886" s="24"/>
      <c r="Y886" s="24"/>
      <c r="Z886" s="24"/>
      <c r="AA886" s="24"/>
      <c r="AB886" s="24"/>
      <c r="AC886" s="24"/>
    </row>
    <row r="887" spans="1:29" s="169" customFormat="1">
      <c r="A887" s="24"/>
      <c r="B887" s="24"/>
      <c r="C887" s="57"/>
      <c r="D887" s="57"/>
      <c r="E887" s="57"/>
      <c r="F887" s="57"/>
      <c r="G887" s="57"/>
      <c r="H887" s="57"/>
      <c r="I887" s="57"/>
      <c r="J887" s="57"/>
      <c r="K887" s="57"/>
      <c r="L887" s="57"/>
      <c r="M887" s="57"/>
      <c r="N887" s="57"/>
      <c r="O887" s="57"/>
      <c r="P887" s="57"/>
      <c r="Q887" s="57"/>
      <c r="R887" s="57"/>
      <c r="S887" s="57"/>
      <c r="T887" s="57"/>
      <c r="U887" s="77"/>
      <c r="V887" s="24"/>
      <c r="Y887" s="24"/>
      <c r="Z887" s="24"/>
      <c r="AA887" s="24"/>
      <c r="AB887" s="24"/>
      <c r="AC887" s="24"/>
    </row>
    <row r="888" spans="1:29" s="169" customFormat="1">
      <c r="A888" s="24"/>
      <c r="B888" s="24"/>
      <c r="C888" s="57"/>
      <c r="D888" s="57"/>
      <c r="E888" s="57"/>
      <c r="F888" s="57"/>
      <c r="G888" s="57"/>
      <c r="H888" s="57"/>
      <c r="I888" s="57"/>
      <c r="J888" s="57"/>
      <c r="K888" s="57"/>
      <c r="L888" s="57"/>
      <c r="M888" s="57"/>
      <c r="N888" s="57"/>
      <c r="O888" s="57"/>
      <c r="P888" s="57"/>
      <c r="Q888" s="57"/>
      <c r="R888" s="57"/>
      <c r="S888" s="57"/>
      <c r="T888" s="57"/>
      <c r="U888" s="77"/>
      <c r="V888" s="24"/>
      <c r="Y888" s="24"/>
      <c r="Z888" s="24"/>
      <c r="AA888" s="24"/>
      <c r="AB888" s="24"/>
      <c r="AC888" s="24"/>
    </row>
    <row r="889" spans="1:29" s="169" customFormat="1">
      <c r="A889" s="24"/>
      <c r="B889" s="24"/>
      <c r="C889" s="57"/>
      <c r="D889" s="57"/>
      <c r="E889" s="57"/>
      <c r="F889" s="57"/>
      <c r="G889" s="57"/>
      <c r="H889" s="57"/>
      <c r="I889" s="57"/>
      <c r="J889" s="57"/>
      <c r="K889" s="57"/>
      <c r="L889" s="57"/>
      <c r="M889" s="57"/>
      <c r="N889" s="57"/>
      <c r="O889" s="57"/>
      <c r="P889" s="57"/>
      <c r="Q889" s="57"/>
      <c r="R889" s="57"/>
      <c r="S889" s="57"/>
      <c r="T889" s="57"/>
      <c r="U889" s="77"/>
      <c r="V889" s="24"/>
      <c r="Y889" s="24"/>
      <c r="Z889" s="24"/>
      <c r="AA889" s="24"/>
      <c r="AB889" s="24"/>
      <c r="AC889" s="24"/>
    </row>
    <row r="890" spans="1:29" s="169" customFormat="1">
      <c r="A890" s="24"/>
      <c r="B890" s="24"/>
      <c r="C890" s="57"/>
      <c r="D890" s="57"/>
      <c r="E890" s="57"/>
      <c r="F890" s="57"/>
      <c r="G890" s="57"/>
      <c r="H890" s="57"/>
      <c r="I890" s="57"/>
      <c r="J890" s="57"/>
      <c r="K890" s="57"/>
      <c r="L890" s="57"/>
      <c r="M890" s="57"/>
      <c r="N890" s="57"/>
      <c r="O890" s="57"/>
      <c r="P890" s="57"/>
      <c r="Q890" s="57"/>
      <c r="R890" s="57"/>
      <c r="S890" s="57"/>
      <c r="T890" s="57"/>
      <c r="U890" s="77"/>
      <c r="V890" s="24"/>
      <c r="Y890" s="24"/>
      <c r="Z890" s="24"/>
      <c r="AA890" s="24"/>
      <c r="AB890" s="24"/>
      <c r="AC890" s="24"/>
    </row>
    <row r="891" spans="1:29" s="169" customFormat="1">
      <c r="A891" s="24"/>
      <c r="B891" s="24"/>
      <c r="C891" s="57"/>
      <c r="D891" s="57"/>
      <c r="E891" s="57"/>
      <c r="F891" s="57"/>
      <c r="G891" s="57"/>
      <c r="H891" s="57"/>
      <c r="I891" s="57"/>
      <c r="J891" s="57"/>
      <c r="K891" s="57"/>
      <c r="L891" s="57"/>
      <c r="M891" s="57"/>
      <c r="N891" s="57"/>
      <c r="O891" s="57"/>
      <c r="P891" s="57"/>
      <c r="Q891" s="57"/>
      <c r="R891" s="57"/>
      <c r="S891" s="57"/>
      <c r="T891" s="57"/>
      <c r="U891" s="77"/>
      <c r="V891" s="24"/>
      <c r="Y891" s="24"/>
      <c r="Z891" s="24"/>
      <c r="AA891" s="24"/>
      <c r="AB891" s="24"/>
      <c r="AC891" s="24"/>
    </row>
    <row r="892" spans="1:29" s="169" customFormat="1">
      <c r="A892" s="24"/>
      <c r="B892" s="24"/>
      <c r="C892" s="57"/>
      <c r="D892" s="57"/>
      <c r="E892" s="57"/>
      <c r="F892" s="57"/>
      <c r="G892" s="57"/>
      <c r="H892" s="57"/>
      <c r="I892" s="57"/>
      <c r="J892" s="57"/>
      <c r="K892" s="57"/>
      <c r="L892" s="57"/>
      <c r="M892" s="57"/>
      <c r="N892" s="57"/>
      <c r="O892" s="57"/>
      <c r="P892" s="57"/>
      <c r="Q892" s="57"/>
      <c r="R892" s="57"/>
      <c r="S892" s="57"/>
      <c r="T892" s="57"/>
      <c r="U892" s="77"/>
      <c r="V892" s="24"/>
      <c r="Y892" s="24"/>
      <c r="Z892" s="24"/>
      <c r="AA892" s="24"/>
      <c r="AB892" s="24"/>
      <c r="AC892" s="24"/>
    </row>
    <row r="893" spans="1:29" s="169" customFormat="1">
      <c r="A893" s="24"/>
      <c r="B893" s="24"/>
      <c r="C893" s="57"/>
      <c r="D893" s="57"/>
      <c r="E893" s="57"/>
      <c r="F893" s="57"/>
      <c r="G893" s="57"/>
      <c r="H893" s="57"/>
      <c r="I893" s="57"/>
      <c r="J893" s="57"/>
      <c r="K893" s="57"/>
      <c r="L893" s="57"/>
      <c r="M893" s="57"/>
      <c r="N893" s="57"/>
      <c r="O893" s="57"/>
      <c r="P893" s="57"/>
      <c r="Q893" s="57"/>
      <c r="R893" s="57"/>
      <c r="S893" s="57"/>
      <c r="T893" s="57"/>
      <c r="U893" s="77"/>
      <c r="V893" s="24"/>
      <c r="Y893" s="24"/>
      <c r="Z893" s="24"/>
      <c r="AA893" s="24"/>
      <c r="AB893" s="24"/>
      <c r="AC893" s="24"/>
    </row>
    <row r="894" spans="1:29" s="169" customFormat="1">
      <c r="A894" s="24"/>
      <c r="B894" s="24"/>
      <c r="C894" s="57"/>
      <c r="D894" s="57"/>
      <c r="E894" s="57"/>
      <c r="F894" s="57"/>
      <c r="G894" s="57"/>
      <c r="H894" s="57"/>
      <c r="I894" s="57"/>
      <c r="J894" s="57"/>
      <c r="K894" s="57"/>
      <c r="L894" s="57"/>
      <c r="M894" s="57"/>
      <c r="N894" s="57"/>
      <c r="O894" s="57"/>
      <c r="P894" s="57"/>
      <c r="Q894" s="57"/>
      <c r="R894" s="57"/>
      <c r="S894" s="57"/>
      <c r="T894" s="57"/>
      <c r="U894" s="77"/>
      <c r="V894" s="24"/>
      <c r="Y894" s="24"/>
      <c r="Z894" s="24"/>
      <c r="AA894" s="24"/>
      <c r="AB894" s="24"/>
      <c r="AC894" s="24"/>
    </row>
    <row r="895" spans="1:29" s="169" customFormat="1">
      <c r="A895" s="24"/>
      <c r="B895" s="24"/>
      <c r="C895" s="57"/>
      <c r="D895" s="57"/>
      <c r="E895" s="57"/>
      <c r="F895" s="57"/>
      <c r="G895" s="57"/>
      <c r="H895" s="57"/>
      <c r="I895" s="57"/>
      <c r="J895" s="57"/>
      <c r="K895" s="57"/>
      <c r="L895" s="57"/>
      <c r="M895" s="57"/>
      <c r="N895" s="57"/>
      <c r="O895" s="57"/>
      <c r="P895" s="57"/>
      <c r="Q895" s="57"/>
      <c r="R895" s="57"/>
      <c r="S895" s="57"/>
      <c r="T895" s="57"/>
      <c r="U895" s="77"/>
      <c r="V895" s="24"/>
      <c r="Y895" s="24"/>
      <c r="Z895" s="24"/>
      <c r="AA895" s="24"/>
      <c r="AB895" s="24"/>
      <c r="AC895" s="24"/>
    </row>
    <row r="896" spans="1:29" s="169" customFormat="1">
      <c r="A896" s="24"/>
      <c r="B896" s="24"/>
      <c r="C896" s="57"/>
      <c r="D896" s="57"/>
      <c r="E896" s="57"/>
      <c r="F896" s="57"/>
      <c r="G896" s="57"/>
      <c r="H896" s="57"/>
      <c r="I896" s="57"/>
      <c r="J896" s="57"/>
      <c r="K896" s="57"/>
      <c r="L896" s="57"/>
      <c r="M896" s="57"/>
      <c r="N896" s="57"/>
      <c r="O896" s="57"/>
      <c r="P896" s="57"/>
      <c r="Q896" s="57"/>
      <c r="R896" s="57"/>
      <c r="S896" s="57"/>
      <c r="T896" s="57"/>
      <c r="U896" s="77"/>
      <c r="V896" s="24"/>
      <c r="Y896" s="24"/>
      <c r="Z896" s="24"/>
      <c r="AA896" s="24"/>
      <c r="AB896" s="24"/>
      <c r="AC896" s="24"/>
    </row>
    <row r="897" spans="1:29" s="169" customFormat="1">
      <c r="A897" s="24"/>
      <c r="B897" s="24"/>
      <c r="C897" s="57"/>
      <c r="D897" s="57"/>
      <c r="E897" s="57"/>
      <c r="F897" s="57"/>
      <c r="G897" s="57"/>
      <c r="H897" s="57"/>
      <c r="I897" s="57"/>
      <c r="J897" s="57"/>
      <c r="K897" s="57"/>
      <c r="L897" s="57"/>
      <c r="M897" s="57"/>
      <c r="N897" s="57"/>
      <c r="O897" s="57"/>
      <c r="P897" s="57"/>
      <c r="Q897" s="57"/>
      <c r="R897" s="57"/>
      <c r="S897" s="57"/>
      <c r="T897" s="57"/>
      <c r="U897" s="77"/>
      <c r="V897" s="24"/>
      <c r="Y897" s="24"/>
      <c r="Z897" s="24"/>
      <c r="AA897" s="24"/>
      <c r="AB897" s="24"/>
      <c r="AC897" s="24"/>
    </row>
    <row r="898" spans="1:29" s="169" customFormat="1">
      <c r="A898" s="24"/>
      <c r="B898" s="24"/>
      <c r="C898" s="57"/>
      <c r="D898" s="57"/>
      <c r="E898" s="57"/>
      <c r="F898" s="57"/>
      <c r="G898" s="57"/>
      <c r="H898" s="57"/>
      <c r="I898" s="57"/>
      <c r="J898" s="57"/>
      <c r="K898" s="57"/>
      <c r="L898" s="57"/>
      <c r="M898" s="57"/>
      <c r="N898" s="57"/>
      <c r="O898" s="57"/>
      <c r="P898" s="57"/>
      <c r="Q898" s="57"/>
      <c r="R898" s="57"/>
      <c r="S898" s="57"/>
      <c r="T898" s="57"/>
      <c r="U898" s="77"/>
      <c r="V898" s="24"/>
      <c r="Y898" s="24"/>
      <c r="Z898" s="24"/>
      <c r="AA898" s="24"/>
      <c r="AB898" s="24"/>
      <c r="AC898" s="24"/>
    </row>
    <row r="899" spans="1:29" s="169" customFormat="1">
      <c r="A899" s="24"/>
      <c r="B899" s="24"/>
      <c r="C899" s="57"/>
      <c r="D899" s="57"/>
      <c r="E899" s="57"/>
      <c r="F899" s="57"/>
      <c r="G899" s="57"/>
      <c r="H899" s="57"/>
      <c r="I899" s="57"/>
      <c r="J899" s="57"/>
      <c r="K899" s="57"/>
      <c r="L899" s="57"/>
      <c r="M899" s="57"/>
      <c r="N899" s="57"/>
      <c r="O899" s="57"/>
      <c r="P899" s="57"/>
      <c r="Q899" s="57"/>
      <c r="R899" s="57"/>
      <c r="S899" s="57"/>
      <c r="T899" s="57"/>
      <c r="U899" s="77"/>
      <c r="V899" s="24"/>
      <c r="Y899" s="24"/>
      <c r="Z899" s="24"/>
      <c r="AA899" s="24"/>
      <c r="AB899" s="24"/>
      <c r="AC899" s="24"/>
    </row>
    <row r="900" spans="1:29" s="169" customFormat="1">
      <c r="A900" s="24"/>
      <c r="B900" s="24"/>
      <c r="C900" s="57"/>
      <c r="D900" s="57"/>
      <c r="E900" s="57"/>
      <c r="F900" s="57"/>
      <c r="G900" s="57"/>
      <c r="H900" s="57"/>
      <c r="I900" s="57"/>
      <c r="J900" s="57"/>
      <c r="K900" s="57"/>
      <c r="L900" s="57"/>
      <c r="M900" s="57"/>
      <c r="N900" s="57"/>
      <c r="O900" s="57"/>
      <c r="P900" s="57"/>
      <c r="Q900" s="57"/>
      <c r="R900" s="57"/>
      <c r="S900" s="57"/>
      <c r="T900" s="57"/>
      <c r="U900" s="77"/>
      <c r="V900" s="24"/>
      <c r="Y900" s="24"/>
      <c r="Z900" s="24"/>
      <c r="AA900" s="24"/>
      <c r="AB900" s="24"/>
      <c r="AC900" s="24"/>
    </row>
    <row r="901" spans="1:29" s="169" customFormat="1">
      <c r="A901" s="24"/>
      <c r="B901" s="24"/>
      <c r="C901" s="57"/>
      <c r="D901" s="57"/>
      <c r="E901" s="57"/>
      <c r="F901" s="57"/>
      <c r="G901" s="57"/>
      <c r="H901" s="57"/>
      <c r="I901" s="57"/>
      <c r="J901" s="57"/>
      <c r="K901" s="57"/>
      <c r="L901" s="57"/>
      <c r="M901" s="57"/>
      <c r="N901" s="57"/>
      <c r="O901" s="57"/>
      <c r="P901" s="57"/>
      <c r="Q901" s="57"/>
      <c r="R901" s="57"/>
      <c r="S901" s="57"/>
      <c r="T901" s="57"/>
      <c r="U901" s="77"/>
      <c r="V901" s="24"/>
      <c r="Y901" s="24"/>
      <c r="Z901" s="24"/>
      <c r="AA901" s="24"/>
      <c r="AB901" s="24"/>
      <c r="AC901" s="24"/>
    </row>
    <row r="902" spans="1:29" s="169" customFormat="1">
      <c r="A902" s="24"/>
      <c r="B902" s="24"/>
      <c r="C902" s="57"/>
      <c r="D902" s="57"/>
      <c r="E902" s="57"/>
      <c r="F902" s="57"/>
      <c r="G902" s="57"/>
      <c r="H902" s="57"/>
      <c r="I902" s="57"/>
      <c r="J902" s="57"/>
      <c r="K902" s="57"/>
      <c r="L902" s="57"/>
      <c r="M902" s="57"/>
      <c r="N902" s="57"/>
      <c r="O902" s="57"/>
      <c r="P902" s="57"/>
      <c r="Q902" s="57"/>
      <c r="R902" s="57"/>
      <c r="S902" s="57"/>
      <c r="T902" s="57"/>
      <c r="U902" s="77"/>
      <c r="V902" s="24"/>
      <c r="Y902" s="24"/>
      <c r="Z902" s="24"/>
      <c r="AA902" s="24"/>
      <c r="AB902" s="24"/>
      <c r="AC902" s="24"/>
    </row>
    <row r="903" spans="1:29" s="169" customFormat="1">
      <c r="A903" s="24"/>
      <c r="B903" s="24"/>
      <c r="C903" s="57"/>
      <c r="D903" s="57"/>
      <c r="E903" s="57"/>
      <c r="F903" s="57"/>
      <c r="G903" s="57"/>
      <c r="H903" s="57"/>
      <c r="I903" s="57"/>
      <c r="J903" s="57"/>
      <c r="K903" s="57"/>
      <c r="L903" s="57"/>
      <c r="M903" s="57"/>
      <c r="N903" s="57"/>
      <c r="O903" s="57"/>
      <c r="P903" s="57"/>
      <c r="Q903" s="57"/>
      <c r="R903" s="57"/>
      <c r="S903" s="57"/>
      <c r="T903" s="57"/>
      <c r="U903" s="77"/>
      <c r="V903" s="24"/>
      <c r="Y903" s="24"/>
      <c r="Z903" s="24"/>
      <c r="AA903" s="24"/>
      <c r="AB903" s="24"/>
      <c r="AC903" s="24"/>
    </row>
    <row r="904" spans="1:29" s="169" customFormat="1">
      <c r="A904" s="24"/>
      <c r="B904" s="24"/>
      <c r="C904" s="57"/>
      <c r="D904" s="57"/>
      <c r="E904" s="57"/>
      <c r="F904" s="57"/>
      <c r="G904" s="57"/>
      <c r="H904" s="57"/>
      <c r="I904" s="57"/>
      <c r="J904" s="57"/>
      <c r="K904" s="57"/>
      <c r="L904" s="57"/>
      <c r="M904" s="57"/>
      <c r="N904" s="57"/>
      <c r="O904" s="57"/>
      <c r="P904" s="57"/>
      <c r="Q904" s="57"/>
      <c r="R904" s="57"/>
      <c r="S904" s="57"/>
      <c r="T904" s="57"/>
      <c r="U904" s="77"/>
      <c r="V904" s="24"/>
      <c r="Y904" s="24"/>
      <c r="Z904" s="24"/>
      <c r="AA904" s="24"/>
      <c r="AB904" s="24"/>
      <c r="AC904" s="24"/>
    </row>
    <row r="905" spans="1:29" s="169" customFormat="1">
      <c r="A905" s="24"/>
      <c r="B905" s="24"/>
      <c r="C905" s="57"/>
      <c r="D905" s="57"/>
      <c r="E905" s="57"/>
      <c r="F905" s="57"/>
      <c r="G905" s="57"/>
      <c r="H905" s="57"/>
      <c r="I905" s="57"/>
      <c r="J905" s="57"/>
      <c r="K905" s="57"/>
      <c r="L905" s="57"/>
      <c r="M905" s="57"/>
      <c r="N905" s="57"/>
      <c r="O905" s="57"/>
      <c r="P905" s="57"/>
      <c r="Q905" s="57"/>
      <c r="R905" s="57"/>
      <c r="S905" s="57"/>
      <c r="T905" s="57"/>
      <c r="U905" s="77"/>
      <c r="V905" s="24"/>
      <c r="Y905" s="24"/>
      <c r="Z905" s="24"/>
      <c r="AA905" s="24"/>
      <c r="AB905" s="24"/>
      <c r="AC905" s="24"/>
    </row>
    <row r="906" spans="1:29" s="169" customFormat="1">
      <c r="A906" s="24"/>
      <c r="B906" s="24"/>
      <c r="C906" s="57"/>
      <c r="D906" s="57"/>
      <c r="E906" s="57"/>
      <c r="F906" s="57"/>
      <c r="G906" s="57"/>
      <c r="H906" s="57"/>
      <c r="I906" s="57"/>
      <c r="J906" s="57"/>
      <c r="K906" s="57"/>
      <c r="L906" s="57"/>
      <c r="M906" s="57"/>
      <c r="N906" s="57"/>
      <c r="O906" s="57"/>
      <c r="P906" s="57"/>
      <c r="Q906" s="57"/>
      <c r="R906" s="57"/>
      <c r="S906" s="57"/>
      <c r="T906" s="57"/>
      <c r="U906" s="77"/>
      <c r="V906" s="24"/>
      <c r="Y906" s="24"/>
      <c r="Z906" s="24"/>
      <c r="AA906" s="24"/>
      <c r="AB906" s="24"/>
      <c r="AC906" s="24"/>
    </row>
    <row r="907" spans="1:29" s="169" customFormat="1">
      <c r="A907" s="24"/>
      <c r="B907" s="24"/>
      <c r="C907" s="57"/>
      <c r="D907" s="57"/>
      <c r="E907" s="57"/>
      <c r="F907" s="57"/>
      <c r="G907" s="57"/>
      <c r="H907" s="57"/>
      <c r="I907" s="57"/>
      <c r="J907" s="57"/>
      <c r="K907" s="57"/>
      <c r="L907" s="57"/>
      <c r="M907" s="57"/>
      <c r="N907" s="57"/>
      <c r="O907" s="57"/>
      <c r="P907" s="57"/>
      <c r="Q907" s="57"/>
      <c r="R907" s="57"/>
      <c r="S907" s="57"/>
      <c r="T907" s="57"/>
      <c r="U907" s="77"/>
      <c r="V907" s="24"/>
      <c r="Y907" s="24"/>
      <c r="Z907" s="24"/>
      <c r="AA907" s="24"/>
      <c r="AB907" s="24"/>
      <c r="AC907" s="24"/>
    </row>
    <row r="908" spans="1:29" s="169" customFormat="1">
      <c r="A908" s="24"/>
      <c r="B908" s="24"/>
      <c r="C908" s="57"/>
      <c r="D908" s="57"/>
      <c r="E908" s="57"/>
      <c r="F908" s="57"/>
      <c r="G908" s="57"/>
      <c r="H908" s="57"/>
      <c r="I908" s="57"/>
      <c r="J908" s="57"/>
      <c r="K908" s="57"/>
      <c r="L908" s="57"/>
      <c r="M908" s="57"/>
      <c r="N908" s="57"/>
      <c r="O908" s="57"/>
      <c r="P908" s="57"/>
      <c r="Q908" s="57"/>
      <c r="R908" s="57"/>
      <c r="S908" s="57"/>
      <c r="T908" s="57"/>
      <c r="U908" s="77"/>
      <c r="V908" s="24"/>
      <c r="Y908" s="24"/>
      <c r="Z908" s="24"/>
      <c r="AA908" s="24"/>
      <c r="AB908" s="24"/>
      <c r="AC908" s="24"/>
    </row>
    <row r="909" spans="1:29" s="169" customFormat="1">
      <c r="A909" s="24"/>
      <c r="B909" s="24"/>
      <c r="C909" s="57"/>
      <c r="D909" s="57"/>
      <c r="E909" s="57"/>
      <c r="F909" s="57"/>
      <c r="G909" s="57"/>
      <c r="H909" s="57"/>
      <c r="I909" s="57"/>
      <c r="J909" s="57"/>
      <c r="K909" s="57"/>
      <c r="L909" s="57"/>
      <c r="M909" s="57"/>
      <c r="N909" s="57"/>
      <c r="O909" s="57"/>
      <c r="P909" s="57"/>
      <c r="Q909" s="57"/>
      <c r="R909" s="57"/>
      <c r="S909" s="57"/>
      <c r="T909" s="57"/>
      <c r="U909" s="77"/>
      <c r="V909" s="24"/>
      <c r="Y909" s="24"/>
      <c r="Z909" s="24"/>
      <c r="AA909" s="24"/>
      <c r="AB909" s="24"/>
      <c r="AC909" s="24"/>
    </row>
    <row r="910" spans="1:29" s="169" customFormat="1">
      <c r="A910" s="24"/>
      <c r="B910" s="24"/>
      <c r="C910" s="57"/>
      <c r="D910" s="57"/>
      <c r="E910" s="57"/>
      <c r="F910" s="57"/>
      <c r="G910" s="57"/>
      <c r="H910" s="57"/>
      <c r="I910" s="57"/>
      <c r="J910" s="57"/>
      <c r="K910" s="57"/>
      <c r="L910" s="57"/>
      <c r="M910" s="57"/>
      <c r="N910" s="57"/>
      <c r="O910" s="57"/>
      <c r="P910" s="57"/>
      <c r="Q910" s="57"/>
      <c r="R910" s="57"/>
      <c r="S910" s="57"/>
      <c r="T910" s="57"/>
      <c r="U910" s="77"/>
      <c r="V910" s="24"/>
      <c r="Y910" s="24"/>
      <c r="Z910" s="24"/>
      <c r="AA910" s="24"/>
      <c r="AB910" s="24"/>
      <c r="AC910" s="24"/>
    </row>
    <row r="911" spans="1:29" s="169" customFormat="1">
      <c r="A911" s="24"/>
      <c r="B911" s="24"/>
      <c r="C911" s="57"/>
      <c r="D911" s="57"/>
      <c r="E911" s="57"/>
      <c r="F911" s="57"/>
      <c r="G911" s="57"/>
      <c r="H911" s="57"/>
      <c r="I911" s="57"/>
      <c r="J911" s="57"/>
      <c r="K911" s="57"/>
      <c r="L911" s="57"/>
      <c r="M911" s="57"/>
      <c r="N911" s="57"/>
      <c r="O911" s="57"/>
      <c r="P911" s="57"/>
      <c r="Q911" s="57"/>
      <c r="R911" s="57"/>
      <c r="S911" s="57"/>
      <c r="T911" s="57"/>
      <c r="U911" s="77"/>
      <c r="V911" s="24"/>
      <c r="Y911" s="24"/>
      <c r="Z911" s="24"/>
      <c r="AA911" s="24"/>
      <c r="AB911" s="24"/>
      <c r="AC911" s="24"/>
    </row>
    <row r="912" spans="1:29" s="169" customFormat="1">
      <c r="A912" s="24"/>
      <c r="B912" s="24"/>
      <c r="C912" s="57"/>
      <c r="D912" s="57"/>
      <c r="E912" s="57"/>
      <c r="F912" s="57"/>
      <c r="G912" s="57"/>
      <c r="H912" s="57"/>
      <c r="I912" s="57"/>
      <c r="J912" s="57"/>
      <c r="K912" s="57"/>
      <c r="L912" s="57"/>
      <c r="M912" s="57"/>
      <c r="N912" s="57"/>
      <c r="O912" s="57"/>
      <c r="P912" s="57"/>
      <c r="Q912" s="57"/>
      <c r="R912" s="57"/>
      <c r="S912" s="57"/>
      <c r="T912" s="57"/>
      <c r="U912" s="77"/>
      <c r="V912" s="24"/>
      <c r="Y912" s="24"/>
      <c r="Z912" s="24"/>
      <c r="AA912" s="24"/>
      <c r="AB912" s="24"/>
      <c r="AC912" s="24"/>
    </row>
    <row r="913" spans="1:29" s="169" customFormat="1">
      <c r="A913" s="24"/>
      <c r="B913" s="24"/>
      <c r="C913" s="57"/>
      <c r="D913" s="57"/>
      <c r="E913" s="57"/>
      <c r="F913" s="57"/>
      <c r="G913" s="57"/>
      <c r="H913" s="57"/>
      <c r="I913" s="57"/>
      <c r="J913" s="57"/>
      <c r="K913" s="57"/>
      <c r="L913" s="57"/>
      <c r="M913" s="57"/>
      <c r="N913" s="57"/>
      <c r="O913" s="57"/>
      <c r="P913" s="57"/>
      <c r="Q913" s="57"/>
      <c r="R913" s="57"/>
      <c r="S913" s="57"/>
      <c r="T913" s="57"/>
      <c r="U913" s="77"/>
      <c r="V913" s="24"/>
      <c r="Y913" s="24"/>
      <c r="Z913" s="24"/>
      <c r="AA913" s="24"/>
      <c r="AB913" s="24"/>
      <c r="AC913" s="24"/>
    </row>
    <row r="914" spans="1:29" s="169" customFormat="1">
      <c r="A914" s="24"/>
      <c r="B914" s="24"/>
      <c r="C914" s="57"/>
      <c r="D914" s="57"/>
      <c r="E914" s="57"/>
      <c r="F914" s="57"/>
      <c r="G914" s="57"/>
      <c r="H914" s="57"/>
      <c r="I914" s="57"/>
      <c r="J914" s="57"/>
      <c r="K914" s="57"/>
      <c r="L914" s="57"/>
      <c r="M914" s="57"/>
      <c r="N914" s="57"/>
      <c r="O914" s="57"/>
      <c r="P914" s="57"/>
      <c r="Q914" s="57"/>
      <c r="R914" s="57"/>
      <c r="S914" s="57"/>
      <c r="T914" s="57"/>
      <c r="U914" s="77"/>
      <c r="V914" s="24"/>
      <c r="Y914" s="24"/>
      <c r="Z914" s="24"/>
      <c r="AA914" s="24"/>
      <c r="AB914" s="24"/>
      <c r="AC914" s="24"/>
    </row>
    <row r="915" spans="1:29" s="169" customFormat="1">
      <c r="A915" s="24"/>
      <c r="B915" s="24"/>
      <c r="C915" s="57"/>
      <c r="D915" s="57"/>
      <c r="E915" s="57"/>
      <c r="F915" s="57"/>
      <c r="G915" s="57"/>
      <c r="H915" s="57"/>
      <c r="I915" s="57"/>
      <c r="J915" s="57"/>
      <c r="K915" s="57"/>
      <c r="L915" s="57"/>
      <c r="M915" s="57"/>
      <c r="N915" s="57"/>
      <c r="O915" s="57"/>
      <c r="P915" s="57"/>
      <c r="Q915" s="57"/>
      <c r="R915" s="57"/>
      <c r="S915" s="57"/>
      <c r="T915" s="57"/>
      <c r="U915" s="77"/>
      <c r="V915" s="24"/>
      <c r="Y915" s="24"/>
      <c r="Z915" s="24"/>
      <c r="AA915" s="24"/>
      <c r="AB915" s="24"/>
      <c r="AC915" s="24"/>
    </row>
    <row r="916" spans="1:29" s="169" customFormat="1">
      <c r="A916" s="24"/>
      <c r="B916" s="24"/>
      <c r="C916" s="57"/>
      <c r="D916" s="57"/>
      <c r="E916" s="57"/>
      <c r="F916" s="57"/>
      <c r="G916" s="57"/>
      <c r="H916" s="57"/>
      <c r="I916" s="57"/>
      <c r="J916" s="57"/>
      <c r="K916" s="57"/>
      <c r="L916" s="57"/>
      <c r="M916" s="57"/>
      <c r="N916" s="57"/>
      <c r="O916" s="57"/>
      <c r="P916" s="57"/>
      <c r="Q916" s="57"/>
      <c r="R916" s="57"/>
      <c r="S916" s="57"/>
      <c r="T916" s="57"/>
      <c r="U916" s="77"/>
      <c r="V916" s="24"/>
      <c r="Y916" s="24"/>
      <c r="Z916" s="24"/>
      <c r="AA916" s="24"/>
      <c r="AB916" s="24"/>
      <c r="AC916" s="24"/>
    </row>
    <row r="917" spans="1:29" s="169" customFormat="1">
      <c r="A917" s="24"/>
      <c r="B917" s="24"/>
      <c r="C917" s="57"/>
      <c r="D917" s="57"/>
      <c r="E917" s="57"/>
      <c r="F917" s="57"/>
      <c r="G917" s="57"/>
      <c r="H917" s="57"/>
      <c r="I917" s="57"/>
      <c r="J917" s="57"/>
      <c r="K917" s="57"/>
      <c r="L917" s="57"/>
      <c r="M917" s="57"/>
      <c r="N917" s="57"/>
      <c r="O917" s="57"/>
      <c r="P917" s="57"/>
      <c r="Q917" s="57"/>
      <c r="R917" s="57"/>
      <c r="S917" s="57"/>
      <c r="T917" s="57"/>
      <c r="U917" s="77"/>
      <c r="V917" s="24"/>
      <c r="Y917" s="24"/>
      <c r="Z917" s="24"/>
      <c r="AA917" s="24"/>
      <c r="AB917" s="24"/>
      <c r="AC917" s="24"/>
    </row>
    <row r="918" spans="1:29" s="169" customFormat="1">
      <c r="A918" s="24"/>
      <c r="B918" s="24"/>
      <c r="C918" s="57"/>
      <c r="D918" s="57"/>
      <c r="E918" s="57"/>
      <c r="F918" s="57"/>
      <c r="G918" s="57"/>
      <c r="H918" s="57"/>
      <c r="I918" s="57"/>
      <c r="J918" s="57"/>
      <c r="K918" s="57"/>
      <c r="L918" s="57"/>
      <c r="M918" s="57"/>
      <c r="N918" s="57"/>
      <c r="O918" s="57"/>
      <c r="P918" s="57"/>
      <c r="Q918" s="57"/>
      <c r="R918" s="57"/>
      <c r="S918" s="57"/>
      <c r="T918" s="57"/>
      <c r="U918" s="77"/>
      <c r="V918" s="24"/>
      <c r="Y918" s="24"/>
      <c r="Z918" s="24"/>
      <c r="AA918" s="24"/>
      <c r="AB918" s="24"/>
      <c r="AC918" s="24"/>
    </row>
    <row r="919" spans="1:29" s="169" customFormat="1">
      <c r="A919" s="24"/>
      <c r="B919" s="24"/>
      <c r="C919" s="57"/>
      <c r="D919" s="57"/>
      <c r="E919" s="57"/>
      <c r="F919" s="57"/>
      <c r="G919" s="57"/>
      <c r="H919" s="57"/>
      <c r="I919" s="57"/>
      <c r="J919" s="57"/>
      <c r="K919" s="57"/>
      <c r="L919" s="57"/>
      <c r="M919" s="57"/>
      <c r="N919" s="57"/>
      <c r="O919" s="57"/>
      <c r="P919" s="57"/>
      <c r="Q919" s="57"/>
      <c r="R919" s="57"/>
      <c r="S919" s="57"/>
      <c r="T919" s="57"/>
      <c r="U919" s="77"/>
      <c r="V919" s="24"/>
      <c r="Y919" s="24"/>
      <c r="Z919" s="24"/>
      <c r="AA919" s="24"/>
      <c r="AB919" s="24"/>
      <c r="AC919" s="24"/>
    </row>
    <row r="920" spans="1:29" s="169" customFormat="1">
      <c r="A920" s="24"/>
      <c r="B920" s="24"/>
      <c r="C920" s="57"/>
      <c r="D920" s="57"/>
      <c r="E920" s="57"/>
      <c r="F920" s="57"/>
      <c r="G920" s="57"/>
      <c r="H920" s="57"/>
      <c r="I920" s="57"/>
      <c r="J920" s="57"/>
      <c r="K920" s="57"/>
      <c r="L920" s="57"/>
      <c r="M920" s="57"/>
      <c r="N920" s="57"/>
      <c r="O920" s="57"/>
      <c r="P920" s="57"/>
      <c r="Q920" s="57"/>
      <c r="R920" s="57"/>
      <c r="S920" s="57"/>
      <c r="T920" s="57"/>
      <c r="U920" s="77"/>
      <c r="V920" s="24"/>
      <c r="Y920" s="24"/>
      <c r="Z920" s="24"/>
      <c r="AA920" s="24"/>
      <c r="AB920" s="24"/>
      <c r="AC920" s="24"/>
    </row>
    <row r="921" spans="1:29" s="169" customFormat="1">
      <c r="A921" s="24"/>
      <c r="B921" s="24"/>
      <c r="C921" s="57"/>
      <c r="D921" s="57"/>
      <c r="E921" s="57"/>
      <c r="F921" s="57"/>
      <c r="G921" s="57"/>
      <c r="H921" s="57"/>
      <c r="I921" s="57"/>
      <c r="J921" s="57"/>
      <c r="K921" s="57"/>
      <c r="L921" s="57"/>
      <c r="M921" s="57"/>
      <c r="N921" s="57"/>
      <c r="O921" s="57"/>
      <c r="P921" s="57"/>
      <c r="Q921" s="57"/>
      <c r="R921" s="57"/>
      <c r="S921" s="57"/>
      <c r="T921" s="57"/>
      <c r="U921" s="77"/>
      <c r="V921" s="24"/>
      <c r="Y921" s="24"/>
      <c r="Z921" s="24"/>
      <c r="AA921" s="24"/>
      <c r="AB921" s="24"/>
      <c r="AC921" s="24"/>
    </row>
    <row r="922" spans="1:29" s="169" customFormat="1">
      <c r="A922" s="24"/>
      <c r="B922" s="24"/>
      <c r="C922" s="57"/>
      <c r="D922" s="57"/>
      <c r="E922" s="57"/>
      <c r="F922" s="57"/>
      <c r="G922" s="57"/>
      <c r="H922" s="57"/>
      <c r="I922" s="57"/>
      <c r="J922" s="57"/>
      <c r="K922" s="57"/>
      <c r="L922" s="57"/>
      <c r="M922" s="57"/>
      <c r="N922" s="57"/>
      <c r="O922" s="57"/>
      <c r="P922" s="57"/>
      <c r="Q922" s="57"/>
      <c r="R922" s="57"/>
      <c r="S922" s="57"/>
      <c r="T922" s="57"/>
      <c r="U922" s="77"/>
      <c r="V922" s="24"/>
      <c r="Y922" s="24"/>
      <c r="Z922" s="24"/>
      <c r="AA922" s="24"/>
      <c r="AB922" s="24"/>
      <c r="AC922" s="24"/>
    </row>
    <row r="923" spans="1:29" s="169" customFormat="1">
      <c r="A923" s="24"/>
      <c r="B923" s="24"/>
      <c r="C923" s="57"/>
      <c r="D923" s="57"/>
      <c r="E923" s="57"/>
      <c r="F923" s="57"/>
      <c r="G923" s="57"/>
      <c r="H923" s="57"/>
      <c r="I923" s="57"/>
      <c r="J923" s="57"/>
      <c r="K923" s="57"/>
      <c r="L923" s="57"/>
      <c r="M923" s="57"/>
      <c r="N923" s="57"/>
      <c r="O923" s="57"/>
      <c r="P923" s="57"/>
      <c r="Q923" s="57"/>
      <c r="R923" s="57"/>
      <c r="S923" s="57"/>
      <c r="T923" s="57"/>
      <c r="U923" s="77"/>
      <c r="V923" s="24"/>
      <c r="Y923" s="24"/>
      <c r="Z923" s="24"/>
      <c r="AA923" s="24"/>
      <c r="AB923" s="24"/>
      <c r="AC923" s="24"/>
    </row>
    <row r="924" spans="1:29" s="169" customFormat="1">
      <c r="A924" s="24"/>
      <c r="B924" s="24"/>
      <c r="C924" s="57"/>
      <c r="D924" s="57"/>
      <c r="E924" s="57"/>
      <c r="F924" s="57"/>
      <c r="G924" s="57"/>
      <c r="H924" s="57"/>
      <c r="I924" s="57"/>
      <c r="J924" s="57"/>
      <c r="K924" s="57"/>
      <c r="L924" s="57"/>
      <c r="M924" s="57"/>
      <c r="N924" s="57"/>
      <c r="O924" s="57"/>
      <c r="P924" s="57"/>
      <c r="Q924" s="57"/>
      <c r="R924" s="57"/>
      <c r="S924" s="57"/>
      <c r="T924" s="57"/>
      <c r="U924" s="77"/>
      <c r="V924" s="24"/>
      <c r="Y924" s="24"/>
      <c r="Z924" s="24"/>
      <c r="AA924" s="24"/>
      <c r="AB924" s="24"/>
      <c r="AC924" s="24"/>
    </row>
    <row r="925" spans="1:29" s="169" customFormat="1">
      <c r="A925" s="24"/>
      <c r="B925" s="24"/>
      <c r="C925" s="57"/>
      <c r="D925" s="57"/>
      <c r="E925" s="57"/>
      <c r="F925" s="57"/>
      <c r="G925" s="57"/>
      <c r="H925" s="57"/>
      <c r="I925" s="57"/>
      <c r="J925" s="57"/>
      <c r="K925" s="57"/>
      <c r="L925" s="57"/>
      <c r="M925" s="57"/>
      <c r="N925" s="57"/>
      <c r="O925" s="57"/>
      <c r="P925" s="57"/>
      <c r="Q925" s="57"/>
      <c r="R925" s="57"/>
      <c r="S925" s="57"/>
      <c r="T925" s="57"/>
      <c r="U925" s="77"/>
      <c r="V925" s="24"/>
      <c r="Y925" s="24"/>
      <c r="Z925" s="24"/>
      <c r="AA925" s="24"/>
      <c r="AB925" s="24"/>
      <c r="AC925" s="24"/>
    </row>
    <row r="926" spans="1:29" s="169" customFormat="1">
      <c r="A926" s="24"/>
      <c r="B926" s="24"/>
      <c r="C926" s="57"/>
      <c r="D926" s="57"/>
      <c r="E926" s="57"/>
      <c r="F926" s="57"/>
      <c r="G926" s="57"/>
      <c r="H926" s="57"/>
      <c r="I926" s="57"/>
      <c r="J926" s="57"/>
      <c r="K926" s="57"/>
      <c r="L926" s="57"/>
      <c r="M926" s="57"/>
      <c r="N926" s="57"/>
      <c r="O926" s="57"/>
      <c r="P926" s="57"/>
      <c r="Q926" s="57"/>
      <c r="R926" s="57"/>
      <c r="S926" s="57"/>
      <c r="T926" s="57"/>
      <c r="U926" s="77"/>
      <c r="V926" s="24"/>
      <c r="Y926" s="24"/>
      <c r="Z926" s="24"/>
      <c r="AA926" s="24"/>
      <c r="AB926" s="24"/>
      <c r="AC926" s="24"/>
    </row>
    <row r="927" spans="1:29" s="169" customFormat="1">
      <c r="A927" s="24"/>
      <c r="B927" s="24"/>
      <c r="C927" s="57"/>
      <c r="D927" s="57"/>
      <c r="E927" s="57"/>
      <c r="F927" s="57"/>
      <c r="G927" s="57"/>
      <c r="H927" s="57"/>
      <c r="I927" s="57"/>
      <c r="J927" s="57"/>
      <c r="K927" s="57"/>
      <c r="L927" s="57"/>
      <c r="M927" s="57"/>
      <c r="N927" s="57"/>
      <c r="O927" s="57"/>
      <c r="P927" s="57"/>
      <c r="Q927" s="57"/>
      <c r="R927" s="57"/>
      <c r="S927" s="57"/>
      <c r="T927" s="57"/>
      <c r="U927" s="77"/>
      <c r="V927" s="24"/>
      <c r="Y927" s="24"/>
      <c r="Z927" s="24"/>
      <c r="AA927" s="24"/>
      <c r="AB927" s="24"/>
      <c r="AC927" s="24"/>
    </row>
    <row r="928" spans="1:29" s="169" customFormat="1">
      <c r="A928" s="24"/>
      <c r="B928" s="24"/>
      <c r="C928" s="57"/>
      <c r="D928" s="57"/>
      <c r="E928" s="57"/>
      <c r="F928" s="57"/>
      <c r="G928" s="57"/>
      <c r="H928" s="57"/>
      <c r="I928" s="57"/>
      <c r="J928" s="57"/>
      <c r="K928" s="57"/>
      <c r="L928" s="57"/>
      <c r="M928" s="57"/>
      <c r="N928" s="57"/>
      <c r="O928" s="57"/>
      <c r="P928" s="57"/>
      <c r="Q928" s="57"/>
      <c r="R928" s="57"/>
      <c r="S928" s="57"/>
      <c r="T928" s="57"/>
      <c r="U928" s="77"/>
      <c r="V928" s="24"/>
      <c r="Y928" s="24"/>
      <c r="Z928" s="24"/>
      <c r="AA928" s="24"/>
      <c r="AB928" s="24"/>
      <c r="AC928" s="24"/>
    </row>
    <row r="929" spans="1:29" s="169" customFormat="1">
      <c r="A929" s="24"/>
      <c r="B929" s="24"/>
      <c r="C929" s="57"/>
      <c r="D929" s="57"/>
      <c r="E929" s="57"/>
      <c r="F929" s="57"/>
      <c r="G929" s="57"/>
      <c r="H929" s="57"/>
      <c r="I929" s="57"/>
      <c r="J929" s="57"/>
      <c r="K929" s="57"/>
      <c r="L929" s="57"/>
      <c r="M929" s="57"/>
      <c r="N929" s="57"/>
      <c r="O929" s="57"/>
      <c r="P929" s="57"/>
      <c r="Q929" s="57"/>
      <c r="R929" s="57"/>
      <c r="S929" s="57"/>
      <c r="T929" s="57"/>
      <c r="U929" s="77"/>
      <c r="V929" s="24"/>
      <c r="Y929" s="24"/>
      <c r="Z929" s="24"/>
      <c r="AA929" s="24"/>
      <c r="AB929" s="24"/>
      <c r="AC929" s="24"/>
    </row>
    <row r="930" spans="1:29" s="169" customFormat="1">
      <c r="A930" s="24"/>
      <c r="B930" s="24"/>
      <c r="C930" s="57"/>
      <c r="D930" s="57"/>
      <c r="E930" s="57"/>
      <c r="F930" s="57"/>
      <c r="G930" s="57"/>
      <c r="H930" s="57"/>
      <c r="I930" s="57"/>
      <c r="J930" s="57"/>
      <c r="K930" s="57"/>
      <c r="L930" s="57"/>
      <c r="M930" s="57"/>
      <c r="N930" s="57"/>
      <c r="O930" s="57"/>
      <c r="P930" s="57"/>
      <c r="Q930" s="57"/>
      <c r="R930" s="57"/>
      <c r="S930" s="57"/>
      <c r="T930" s="57"/>
      <c r="U930" s="77"/>
      <c r="V930" s="24"/>
      <c r="Y930" s="24"/>
      <c r="Z930" s="24"/>
      <c r="AA930" s="24"/>
      <c r="AB930" s="24"/>
      <c r="AC930" s="24"/>
    </row>
    <row r="931" spans="1:29" s="169" customFormat="1">
      <c r="A931" s="24"/>
      <c r="B931" s="24"/>
      <c r="C931" s="57"/>
      <c r="D931" s="57"/>
      <c r="E931" s="57"/>
      <c r="F931" s="57"/>
      <c r="G931" s="57"/>
      <c r="H931" s="57"/>
      <c r="I931" s="57"/>
      <c r="J931" s="57"/>
      <c r="K931" s="57"/>
      <c r="L931" s="57"/>
      <c r="M931" s="57"/>
      <c r="N931" s="57"/>
      <c r="O931" s="57"/>
      <c r="P931" s="57"/>
      <c r="Q931" s="57"/>
      <c r="R931" s="57"/>
      <c r="S931" s="57"/>
      <c r="T931" s="57"/>
      <c r="U931" s="77"/>
      <c r="V931" s="24"/>
      <c r="Y931" s="24"/>
      <c r="Z931" s="24"/>
      <c r="AA931" s="24"/>
      <c r="AB931" s="24"/>
      <c r="AC931" s="24"/>
    </row>
    <row r="932" spans="1:29" s="169" customFormat="1">
      <c r="A932" s="24"/>
      <c r="B932" s="24"/>
      <c r="C932" s="57"/>
      <c r="D932" s="57"/>
      <c r="E932" s="57"/>
      <c r="F932" s="57"/>
      <c r="G932" s="57"/>
      <c r="H932" s="57"/>
      <c r="I932" s="57"/>
      <c r="J932" s="57"/>
      <c r="K932" s="57"/>
      <c r="L932" s="57"/>
      <c r="M932" s="57"/>
      <c r="N932" s="57"/>
      <c r="O932" s="57"/>
      <c r="P932" s="57"/>
      <c r="Q932" s="57"/>
      <c r="R932" s="57"/>
      <c r="S932" s="57"/>
      <c r="T932" s="57"/>
      <c r="U932" s="77"/>
      <c r="V932" s="24"/>
      <c r="Y932" s="24"/>
      <c r="Z932" s="24"/>
      <c r="AA932" s="24"/>
      <c r="AB932" s="24"/>
      <c r="AC932" s="24"/>
    </row>
    <row r="933" spans="1:29" s="169" customFormat="1">
      <c r="A933" s="24"/>
      <c r="B933" s="24"/>
      <c r="C933" s="57"/>
      <c r="D933" s="57"/>
      <c r="E933" s="57"/>
      <c r="F933" s="57"/>
      <c r="G933" s="57"/>
      <c r="H933" s="57"/>
      <c r="I933" s="57"/>
      <c r="J933" s="57"/>
      <c r="K933" s="57"/>
      <c r="L933" s="57"/>
      <c r="M933" s="57"/>
      <c r="N933" s="57"/>
      <c r="O933" s="57"/>
      <c r="P933" s="57"/>
      <c r="Q933" s="57"/>
      <c r="R933" s="57"/>
      <c r="S933" s="57"/>
      <c r="T933" s="57"/>
      <c r="U933" s="77"/>
      <c r="V933" s="24"/>
      <c r="Y933" s="24"/>
      <c r="Z933" s="24"/>
      <c r="AA933" s="24"/>
      <c r="AB933" s="24"/>
      <c r="AC933" s="24"/>
    </row>
    <row r="934" spans="1:29" s="169" customFormat="1">
      <c r="A934" s="24"/>
      <c r="B934" s="24"/>
      <c r="C934" s="57"/>
      <c r="D934" s="57"/>
      <c r="E934" s="57"/>
      <c r="F934" s="57"/>
      <c r="G934" s="57"/>
      <c r="H934" s="57"/>
      <c r="I934" s="57"/>
      <c r="J934" s="57"/>
      <c r="K934" s="57"/>
      <c r="L934" s="57"/>
      <c r="M934" s="57"/>
      <c r="N934" s="57"/>
      <c r="O934" s="57"/>
      <c r="P934" s="57"/>
      <c r="Q934" s="57"/>
      <c r="R934" s="57"/>
      <c r="S934" s="57"/>
      <c r="T934" s="57"/>
      <c r="U934" s="77"/>
      <c r="V934" s="24"/>
      <c r="Y934" s="24"/>
      <c r="Z934" s="24"/>
      <c r="AA934" s="24"/>
      <c r="AB934" s="24"/>
      <c r="AC934" s="24"/>
    </row>
    <row r="935" spans="1:29" s="169" customFormat="1">
      <c r="A935" s="24"/>
      <c r="B935" s="24"/>
      <c r="C935" s="57"/>
      <c r="D935" s="57"/>
      <c r="E935" s="57"/>
      <c r="F935" s="57"/>
      <c r="G935" s="57"/>
      <c r="H935" s="57"/>
      <c r="I935" s="57"/>
      <c r="J935" s="57"/>
      <c r="K935" s="57"/>
      <c r="L935" s="57"/>
      <c r="M935" s="57"/>
      <c r="N935" s="57"/>
      <c r="O935" s="57"/>
      <c r="P935" s="57"/>
      <c r="Q935" s="57"/>
      <c r="R935" s="57"/>
      <c r="S935" s="57"/>
      <c r="T935" s="57"/>
      <c r="U935" s="77"/>
      <c r="V935" s="24"/>
      <c r="Y935" s="24"/>
      <c r="Z935" s="24"/>
      <c r="AA935" s="24"/>
      <c r="AB935" s="24"/>
      <c r="AC935" s="24"/>
    </row>
    <row r="936" spans="1:29" s="169" customFormat="1">
      <c r="A936" s="24"/>
      <c r="B936" s="24"/>
      <c r="C936" s="57"/>
      <c r="D936" s="57"/>
      <c r="E936" s="57"/>
      <c r="F936" s="57"/>
      <c r="G936" s="57"/>
      <c r="H936" s="57"/>
      <c r="I936" s="57"/>
      <c r="J936" s="57"/>
      <c r="K936" s="57"/>
      <c r="L936" s="57"/>
      <c r="M936" s="57"/>
      <c r="N936" s="57"/>
      <c r="O936" s="57"/>
      <c r="P936" s="57"/>
      <c r="Q936" s="57"/>
      <c r="R936" s="57"/>
      <c r="S936" s="57"/>
      <c r="T936" s="57"/>
      <c r="U936" s="77"/>
      <c r="V936" s="24"/>
      <c r="Y936" s="24"/>
      <c r="Z936" s="24"/>
      <c r="AA936" s="24"/>
      <c r="AB936" s="24"/>
      <c r="AC936" s="24"/>
    </row>
    <row r="937" spans="1:29" s="169" customFormat="1">
      <c r="A937" s="24"/>
      <c r="B937" s="24"/>
      <c r="C937" s="57"/>
      <c r="D937" s="57"/>
      <c r="E937" s="57"/>
      <c r="F937" s="57"/>
      <c r="G937" s="57"/>
      <c r="H937" s="57"/>
      <c r="I937" s="57"/>
      <c r="J937" s="57"/>
      <c r="K937" s="57"/>
      <c r="L937" s="57"/>
      <c r="M937" s="57"/>
      <c r="N937" s="57"/>
      <c r="O937" s="57"/>
      <c r="P937" s="57"/>
      <c r="Q937" s="57"/>
      <c r="R937" s="57"/>
      <c r="S937" s="57"/>
      <c r="T937" s="57"/>
      <c r="U937" s="77"/>
      <c r="V937" s="24"/>
      <c r="Y937" s="24"/>
      <c r="Z937" s="24"/>
      <c r="AA937" s="24"/>
      <c r="AB937" s="24"/>
      <c r="AC937" s="24"/>
    </row>
    <row r="938" spans="1:29" s="169" customFormat="1">
      <c r="A938" s="24"/>
      <c r="B938" s="24"/>
      <c r="C938" s="57"/>
      <c r="D938" s="57"/>
      <c r="E938" s="57"/>
      <c r="F938" s="57"/>
      <c r="G938" s="57"/>
      <c r="H938" s="57"/>
      <c r="I938" s="57"/>
      <c r="J938" s="57"/>
      <c r="K938" s="57"/>
      <c r="L938" s="57"/>
      <c r="M938" s="57"/>
      <c r="N938" s="57"/>
      <c r="O938" s="57"/>
      <c r="P938" s="57"/>
      <c r="Q938" s="57"/>
      <c r="R938" s="57"/>
      <c r="S938" s="57"/>
      <c r="T938" s="57"/>
      <c r="U938" s="77"/>
      <c r="V938" s="24"/>
      <c r="Y938" s="24"/>
      <c r="Z938" s="24"/>
      <c r="AA938" s="24"/>
      <c r="AB938" s="24"/>
      <c r="AC938" s="24"/>
    </row>
    <row r="939" spans="1:29" s="169" customFormat="1">
      <c r="A939" s="24"/>
      <c r="B939" s="24"/>
      <c r="C939" s="57"/>
      <c r="D939" s="57"/>
      <c r="E939" s="57"/>
      <c r="F939" s="57"/>
      <c r="G939" s="57"/>
      <c r="H939" s="57"/>
      <c r="I939" s="57"/>
      <c r="J939" s="57"/>
      <c r="K939" s="57"/>
      <c r="L939" s="57"/>
      <c r="M939" s="57"/>
      <c r="N939" s="57"/>
      <c r="O939" s="57"/>
      <c r="P939" s="57"/>
      <c r="Q939" s="57"/>
      <c r="R939" s="57"/>
      <c r="S939" s="57"/>
      <c r="T939" s="57"/>
      <c r="U939" s="77"/>
      <c r="V939" s="24"/>
      <c r="Y939" s="24"/>
      <c r="Z939" s="24"/>
      <c r="AA939" s="24"/>
      <c r="AB939" s="24"/>
      <c r="AC939" s="24"/>
    </row>
    <row r="940" spans="1:29" s="169" customFormat="1">
      <c r="A940" s="24"/>
      <c r="B940" s="24"/>
      <c r="C940" s="57"/>
      <c r="D940" s="57"/>
      <c r="E940" s="57"/>
      <c r="F940" s="57"/>
      <c r="G940" s="57"/>
      <c r="H940" s="57"/>
      <c r="I940" s="57"/>
      <c r="J940" s="57"/>
      <c r="K940" s="57"/>
      <c r="L940" s="57"/>
      <c r="M940" s="57"/>
      <c r="N940" s="57"/>
      <c r="O940" s="57"/>
      <c r="P940" s="57"/>
      <c r="Q940" s="57"/>
      <c r="R940" s="57"/>
      <c r="S940" s="57"/>
      <c r="T940" s="57"/>
      <c r="U940" s="77"/>
      <c r="V940" s="24"/>
      <c r="Y940" s="24"/>
      <c r="Z940" s="24"/>
      <c r="AA940" s="24"/>
      <c r="AB940" s="24"/>
      <c r="AC940" s="24"/>
    </row>
    <row r="941" spans="1:29" s="169" customFormat="1">
      <c r="A941" s="24"/>
      <c r="B941" s="24"/>
      <c r="C941" s="57"/>
      <c r="D941" s="57"/>
      <c r="E941" s="57"/>
      <c r="F941" s="57"/>
      <c r="G941" s="57"/>
      <c r="H941" s="57"/>
      <c r="I941" s="57"/>
      <c r="J941" s="57"/>
      <c r="K941" s="57"/>
      <c r="L941" s="57"/>
      <c r="M941" s="57"/>
      <c r="N941" s="57"/>
      <c r="O941" s="57"/>
      <c r="P941" s="57"/>
      <c r="Q941" s="57"/>
      <c r="R941" s="57"/>
      <c r="S941" s="57"/>
      <c r="T941" s="57"/>
      <c r="U941" s="77"/>
      <c r="V941" s="24"/>
      <c r="Y941" s="24"/>
      <c r="Z941" s="24"/>
      <c r="AA941" s="24"/>
      <c r="AB941" s="24"/>
      <c r="AC941" s="24"/>
    </row>
    <row r="942" spans="1:29" s="169" customFormat="1">
      <c r="A942" s="24"/>
      <c r="B942" s="24"/>
      <c r="C942" s="57"/>
      <c r="D942" s="57"/>
      <c r="E942" s="57"/>
      <c r="F942" s="57"/>
      <c r="G942" s="57"/>
      <c r="H942" s="57"/>
      <c r="I942" s="57"/>
      <c r="J942" s="57"/>
      <c r="K942" s="57"/>
      <c r="L942" s="57"/>
      <c r="M942" s="57"/>
      <c r="N942" s="57"/>
      <c r="O942" s="57"/>
      <c r="P942" s="57"/>
      <c r="Q942" s="57"/>
      <c r="R942" s="57"/>
      <c r="S942" s="57"/>
      <c r="T942" s="57"/>
      <c r="U942" s="77"/>
      <c r="V942" s="24"/>
      <c r="Y942" s="24"/>
      <c r="Z942" s="24"/>
      <c r="AA942" s="24"/>
      <c r="AB942" s="24"/>
      <c r="AC942" s="24"/>
    </row>
    <row r="943" spans="1:29" s="169" customFormat="1">
      <c r="A943" s="24"/>
      <c r="B943" s="24"/>
      <c r="C943" s="57"/>
      <c r="D943" s="57"/>
      <c r="E943" s="57"/>
      <c r="F943" s="57"/>
      <c r="G943" s="57"/>
      <c r="H943" s="57"/>
      <c r="I943" s="57"/>
      <c r="J943" s="57"/>
      <c r="K943" s="57"/>
      <c r="L943" s="57"/>
      <c r="M943" s="57"/>
      <c r="N943" s="57"/>
      <c r="O943" s="57"/>
      <c r="P943" s="57"/>
      <c r="Q943" s="57"/>
      <c r="R943" s="57"/>
      <c r="S943" s="57"/>
      <c r="T943" s="57"/>
      <c r="U943" s="77"/>
      <c r="V943" s="24"/>
      <c r="Y943" s="24"/>
      <c r="Z943" s="24"/>
      <c r="AA943" s="24"/>
      <c r="AB943" s="24"/>
      <c r="AC943" s="24"/>
    </row>
    <row r="944" spans="1:29" s="169" customFormat="1">
      <c r="A944" s="24"/>
      <c r="B944" s="24"/>
      <c r="C944" s="57"/>
      <c r="D944" s="57"/>
      <c r="E944" s="57"/>
      <c r="F944" s="57"/>
      <c r="G944" s="57"/>
      <c r="H944" s="57"/>
      <c r="I944" s="57"/>
      <c r="J944" s="57"/>
      <c r="K944" s="57"/>
      <c r="L944" s="57"/>
      <c r="M944" s="57"/>
      <c r="N944" s="57"/>
      <c r="O944" s="57"/>
      <c r="P944" s="57"/>
      <c r="Q944" s="57"/>
      <c r="R944" s="57"/>
      <c r="S944" s="57"/>
      <c r="T944" s="57"/>
      <c r="U944" s="77"/>
      <c r="V944" s="24"/>
      <c r="Y944" s="24"/>
      <c r="Z944" s="24"/>
      <c r="AA944" s="24"/>
      <c r="AB944" s="24"/>
      <c r="AC944" s="24"/>
    </row>
    <row r="945" spans="1:29" s="169" customFormat="1">
      <c r="A945" s="24"/>
      <c r="B945" s="24"/>
      <c r="C945" s="57"/>
      <c r="D945" s="57"/>
      <c r="E945" s="57"/>
      <c r="F945" s="57"/>
      <c r="G945" s="57"/>
      <c r="H945" s="57"/>
      <c r="I945" s="57"/>
      <c r="J945" s="57"/>
      <c r="K945" s="57"/>
      <c r="L945" s="57"/>
      <c r="M945" s="57"/>
      <c r="N945" s="57"/>
      <c r="O945" s="57"/>
      <c r="P945" s="57"/>
      <c r="Q945" s="57"/>
      <c r="R945" s="57"/>
      <c r="S945" s="57"/>
      <c r="T945" s="57"/>
      <c r="U945" s="77"/>
      <c r="V945" s="24"/>
      <c r="Y945" s="24"/>
      <c r="Z945" s="24"/>
      <c r="AA945" s="24"/>
      <c r="AB945" s="24"/>
      <c r="AC945" s="24"/>
    </row>
    <row r="946" spans="1:29" s="169" customFormat="1">
      <c r="A946" s="24"/>
      <c r="B946" s="24"/>
      <c r="C946" s="57"/>
      <c r="D946" s="57"/>
      <c r="E946" s="57"/>
      <c r="F946" s="57"/>
      <c r="G946" s="57"/>
      <c r="H946" s="57"/>
      <c r="I946" s="57"/>
      <c r="J946" s="57"/>
      <c r="K946" s="57"/>
      <c r="L946" s="57"/>
      <c r="M946" s="57"/>
      <c r="N946" s="57"/>
      <c r="O946" s="57"/>
      <c r="P946" s="57"/>
      <c r="Q946" s="57"/>
      <c r="R946" s="57"/>
      <c r="S946" s="57"/>
      <c r="T946" s="57"/>
      <c r="U946" s="77"/>
      <c r="V946" s="24"/>
      <c r="Y946" s="24"/>
      <c r="Z946" s="24"/>
      <c r="AA946" s="24"/>
      <c r="AB946" s="24"/>
      <c r="AC946" s="24"/>
    </row>
    <row r="947" spans="1:29" s="169" customFormat="1">
      <c r="A947" s="24"/>
      <c r="B947" s="24"/>
      <c r="C947" s="57"/>
      <c r="D947" s="57"/>
      <c r="E947" s="57"/>
      <c r="F947" s="57"/>
      <c r="G947" s="57"/>
      <c r="H947" s="57"/>
      <c r="I947" s="57"/>
      <c r="J947" s="57"/>
      <c r="K947" s="57"/>
      <c r="L947" s="57"/>
      <c r="M947" s="57"/>
      <c r="N947" s="57"/>
      <c r="O947" s="57"/>
      <c r="P947" s="57"/>
      <c r="Q947" s="57"/>
      <c r="R947" s="57"/>
      <c r="S947" s="57"/>
      <c r="T947" s="57"/>
      <c r="U947" s="77"/>
      <c r="V947" s="24"/>
      <c r="Y947" s="24"/>
      <c r="Z947" s="24"/>
      <c r="AA947" s="24"/>
      <c r="AB947" s="24"/>
      <c r="AC947" s="24"/>
    </row>
    <row r="948" spans="1:29" s="169" customFormat="1">
      <c r="A948" s="24"/>
      <c r="B948" s="24"/>
      <c r="C948" s="57"/>
      <c r="D948" s="57"/>
      <c r="E948" s="57"/>
      <c r="F948" s="57"/>
      <c r="G948" s="57"/>
      <c r="H948" s="57"/>
      <c r="I948" s="57"/>
      <c r="J948" s="57"/>
      <c r="K948" s="57"/>
      <c r="L948" s="57"/>
      <c r="M948" s="57"/>
      <c r="N948" s="57"/>
      <c r="O948" s="57"/>
      <c r="P948" s="57"/>
      <c r="Q948" s="57"/>
      <c r="R948" s="57"/>
      <c r="S948" s="57"/>
      <c r="T948" s="57"/>
      <c r="U948" s="77"/>
      <c r="V948" s="24"/>
      <c r="Y948" s="24"/>
      <c r="Z948" s="24"/>
      <c r="AA948" s="24"/>
      <c r="AB948" s="24"/>
      <c r="AC948" s="24"/>
    </row>
    <row r="949" spans="1:29" s="169" customFormat="1">
      <c r="A949" s="24"/>
      <c r="B949" s="24"/>
      <c r="C949" s="57"/>
      <c r="D949" s="57"/>
      <c r="E949" s="57"/>
      <c r="F949" s="57"/>
      <c r="G949" s="57"/>
      <c r="H949" s="57"/>
      <c r="I949" s="57"/>
      <c r="J949" s="57"/>
      <c r="K949" s="57"/>
      <c r="L949" s="57"/>
      <c r="M949" s="57"/>
      <c r="N949" s="57"/>
      <c r="O949" s="57"/>
      <c r="P949" s="57"/>
      <c r="Q949" s="57"/>
      <c r="R949" s="57"/>
      <c r="S949" s="57"/>
      <c r="T949" s="57"/>
      <c r="U949" s="77"/>
      <c r="V949" s="24"/>
      <c r="Y949" s="24"/>
      <c r="Z949" s="24"/>
      <c r="AA949" s="24"/>
      <c r="AB949" s="24"/>
      <c r="AC949" s="24"/>
    </row>
    <row r="950" spans="1:29" s="169" customFormat="1">
      <c r="A950" s="24"/>
      <c r="B950" s="24"/>
      <c r="C950" s="57"/>
      <c r="D950" s="57"/>
      <c r="E950" s="57"/>
      <c r="F950" s="57"/>
      <c r="G950" s="57"/>
      <c r="H950" s="57"/>
      <c r="I950" s="57"/>
      <c r="J950" s="57"/>
      <c r="K950" s="57"/>
      <c r="L950" s="57"/>
      <c r="M950" s="57"/>
      <c r="N950" s="57"/>
      <c r="O950" s="57"/>
      <c r="P950" s="57"/>
      <c r="Q950" s="57"/>
      <c r="R950" s="57"/>
      <c r="S950" s="57"/>
      <c r="T950" s="57"/>
      <c r="U950" s="77"/>
      <c r="V950" s="24"/>
      <c r="Y950" s="24"/>
      <c r="Z950" s="24"/>
      <c r="AA950" s="24"/>
      <c r="AB950" s="24"/>
      <c r="AC950" s="24"/>
    </row>
    <row r="951" spans="1:29" s="169" customFormat="1">
      <c r="A951" s="24"/>
      <c r="B951" s="24"/>
      <c r="C951" s="57"/>
      <c r="D951" s="57"/>
      <c r="E951" s="57"/>
      <c r="F951" s="57"/>
      <c r="G951" s="57"/>
      <c r="H951" s="57"/>
      <c r="I951" s="57"/>
      <c r="J951" s="57"/>
      <c r="K951" s="57"/>
      <c r="L951" s="57"/>
      <c r="M951" s="57"/>
      <c r="N951" s="57"/>
      <c r="O951" s="57"/>
      <c r="P951" s="57"/>
      <c r="Q951" s="57"/>
      <c r="R951" s="57"/>
      <c r="S951" s="57"/>
      <c r="T951" s="57"/>
      <c r="U951" s="77"/>
      <c r="V951" s="24"/>
      <c r="Y951" s="24"/>
      <c r="Z951" s="24"/>
      <c r="AA951" s="24"/>
      <c r="AB951" s="24"/>
      <c r="AC951" s="24"/>
    </row>
    <row r="952" spans="1:29" s="169" customFormat="1">
      <c r="A952" s="24"/>
      <c r="B952" s="24"/>
      <c r="C952" s="57"/>
      <c r="D952" s="57"/>
      <c r="E952" s="57"/>
      <c r="F952" s="57"/>
      <c r="G952" s="57"/>
      <c r="H952" s="57"/>
      <c r="I952" s="57"/>
      <c r="J952" s="57"/>
      <c r="K952" s="57"/>
      <c r="L952" s="57"/>
      <c r="M952" s="57"/>
      <c r="N952" s="57"/>
      <c r="O952" s="57"/>
      <c r="P952" s="57"/>
      <c r="Q952" s="57"/>
      <c r="R952" s="57"/>
      <c r="S952" s="57"/>
      <c r="T952" s="57"/>
      <c r="U952" s="77"/>
      <c r="V952" s="24"/>
      <c r="Y952" s="24"/>
      <c r="Z952" s="24"/>
      <c r="AA952" s="24"/>
      <c r="AB952" s="24"/>
      <c r="AC952" s="24"/>
    </row>
    <row r="953" spans="1:29" s="169" customFormat="1">
      <c r="A953" s="24"/>
      <c r="B953" s="24"/>
      <c r="C953" s="57"/>
      <c r="D953" s="57"/>
      <c r="E953" s="57"/>
      <c r="F953" s="57"/>
      <c r="G953" s="57"/>
      <c r="H953" s="57"/>
      <c r="I953" s="57"/>
      <c r="J953" s="57"/>
      <c r="K953" s="57"/>
      <c r="L953" s="57"/>
      <c r="M953" s="57"/>
      <c r="N953" s="57"/>
      <c r="O953" s="57"/>
      <c r="P953" s="57"/>
      <c r="Q953" s="57"/>
      <c r="R953" s="57"/>
      <c r="S953" s="57"/>
      <c r="T953" s="57"/>
      <c r="U953" s="77"/>
      <c r="V953" s="24"/>
      <c r="Y953" s="24"/>
      <c r="Z953" s="24"/>
      <c r="AA953" s="24"/>
      <c r="AB953" s="24"/>
      <c r="AC953" s="24"/>
    </row>
    <row r="954" spans="1:29" s="169" customFormat="1">
      <c r="A954" s="24"/>
      <c r="B954" s="24"/>
      <c r="C954" s="57"/>
      <c r="D954" s="57"/>
      <c r="E954" s="57"/>
      <c r="F954" s="57"/>
      <c r="G954" s="57"/>
      <c r="H954" s="57"/>
      <c r="I954" s="57"/>
      <c r="J954" s="57"/>
      <c r="K954" s="57"/>
      <c r="L954" s="57"/>
      <c r="M954" s="57"/>
      <c r="N954" s="57"/>
      <c r="O954" s="57"/>
      <c r="P954" s="57"/>
      <c r="Q954" s="57"/>
      <c r="R954" s="57"/>
      <c r="S954" s="57"/>
      <c r="T954" s="57"/>
      <c r="U954" s="77"/>
      <c r="V954" s="24"/>
      <c r="Y954" s="24"/>
      <c r="Z954" s="24"/>
      <c r="AA954" s="24"/>
      <c r="AB954" s="24"/>
      <c r="AC954" s="24"/>
    </row>
    <row r="955" spans="1:29" s="169" customFormat="1">
      <c r="A955" s="24"/>
      <c r="B955" s="24"/>
      <c r="C955" s="57"/>
      <c r="D955" s="57"/>
      <c r="E955" s="57"/>
      <c r="F955" s="57"/>
      <c r="G955" s="57"/>
      <c r="H955" s="57"/>
      <c r="I955" s="57"/>
      <c r="J955" s="57"/>
      <c r="K955" s="57"/>
      <c r="L955" s="57"/>
      <c r="M955" s="57"/>
      <c r="N955" s="57"/>
      <c r="O955" s="57"/>
      <c r="P955" s="57"/>
      <c r="Q955" s="57"/>
      <c r="R955" s="57"/>
      <c r="S955" s="57"/>
      <c r="T955" s="57"/>
      <c r="U955" s="77"/>
      <c r="V955" s="24"/>
      <c r="Y955" s="24"/>
      <c r="Z955" s="24"/>
      <c r="AA955" s="24"/>
      <c r="AB955" s="24"/>
      <c r="AC955" s="24"/>
    </row>
    <row r="956" spans="1:29" s="169" customFormat="1">
      <c r="A956" s="24"/>
      <c r="B956" s="24"/>
      <c r="C956" s="57"/>
      <c r="D956" s="57"/>
      <c r="E956" s="57"/>
      <c r="F956" s="57"/>
      <c r="G956" s="57"/>
      <c r="H956" s="57"/>
      <c r="I956" s="57"/>
      <c r="J956" s="57"/>
      <c r="K956" s="57"/>
      <c r="L956" s="57"/>
      <c r="M956" s="57"/>
      <c r="N956" s="57"/>
      <c r="O956" s="57"/>
      <c r="P956" s="57"/>
      <c r="Q956" s="57"/>
      <c r="R956" s="57"/>
      <c r="S956" s="57"/>
      <c r="T956" s="57"/>
      <c r="U956" s="77"/>
      <c r="V956" s="24"/>
      <c r="Y956" s="24"/>
      <c r="Z956" s="24"/>
      <c r="AA956" s="24"/>
      <c r="AB956" s="24"/>
      <c r="AC956" s="24"/>
    </row>
    <row r="957" spans="1:29" s="169" customFormat="1">
      <c r="A957" s="24"/>
      <c r="B957" s="24"/>
      <c r="C957" s="57"/>
      <c r="D957" s="57"/>
      <c r="E957" s="57"/>
      <c r="F957" s="57"/>
      <c r="G957" s="57"/>
      <c r="H957" s="57"/>
      <c r="I957" s="57"/>
      <c r="J957" s="57"/>
      <c r="K957" s="57"/>
      <c r="L957" s="57"/>
      <c r="M957" s="57"/>
      <c r="N957" s="57"/>
      <c r="O957" s="57"/>
      <c r="P957" s="57"/>
      <c r="Q957" s="57"/>
      <c r="R957" s="57"/>
      <c r="S957" s="57"/>
      <c r="T957" s="57"/>
      <c r="U957" s="77"/>
      <c r="V957" s="24"/>
      <c r="Y957" s="24"/>
      <c r="Z957" s="24"/>
      <c r="AA957" s="24"/>
      <c r="AB957" s="24"/>
      <c r="AC957" s="24"/>
    </row>
    <row r="958" spans="1:29" s="169" customFormat="1">
      <c r="A958" s="24"/>
      <c r="B958" s="24"/>
      <c r="C958" s="57"/>
      <c r="D958" s="57"/>
      <c r="E958" s="57"/>
      <c r="F958" s="57"/>
      <c r="G958" s="57"/>
      <c r="H958" s="57"/>
      <c r="I958" s="57"/>
      <c r="J958" s="57"/>
      <c r="K958" s="57"/>
      <c r="L958" s="57"/>
      <c r="M958" s="57"/>
      <c r="N958" s="57"/>
      <c r="O958" s="57"/>
      <c r="P958" s="57"/>
      <c r="Q958" s="57"/>
      <c r="R958" s="57"/>
      <c r="S958" s="57"/>
      <c r="T958" s="57"/>
      <c r="U958" s="77"/>
      <c r="V958" s="24"/>
      <c r="Y958" s="24"/>
      <c r="Z958" s="24"/>
      <c r="AA958" s="24"/>
      <c r="AB958" s="24"/>
      <c r="AC958" s="24"/>
    </row>
    <row r="959" spans="1:29" s="169" customFormat="1">
      <c r="A959" s="24"/>
      <c r="B959" s="24"/>
      <c r="C959" s="57"/>
      <c r="D959" s="57"/>
      <c r="E959" s="57"/>
      <c r="F959" s="57"/>
      <c r="G959" s="57"/>
      <c r="H959" s="57"/>
      <c r="I959" s="57"/>
      <c r="J959" s="57"/>
      <c r="K959" s="57"/>
      <c r="L959" s="57"/>
      <c r="M959" s="57"/>
      <c r="N959" s="57"/>
      <c r="O959" s="57"/>
      <c r="P959" s="57"/>
      <c r="Q959" s="57"/>
      <c r="R959" s="57"/>
      <c r="S959" s="57"/>
      <c r="T959" s="57"/>
      <c r="U959" s="77"/>
      <c r="V959" s="24"/>
      <c r="Y959" s="24"/>
      <c r="Z959" s="24"/>
      <c r="AA959" s="24"/>
      <c r="AB959" s="24"/>
      <c r="AC959" s="24"/>
    </row>
    <row r="960" spans="1:29" s="169" customFormat="1">
      <c r="A960" s="24"/>
      <c r="B960" s="24"/>
      <c r="C960" s="57"/>
      <c r="D960" s="57"/>
      <c r="E960" s="57"/>
      <c r="F960" s="57"/>
      <c r="G960" s="57"/>
      <c r="H960" s="57"/>
      <c r="I960" s="57"/>
      <c r="J960" s="57"/>
      <c r="K960" s="57"/>
      <c r="L960" s="57"/>
      <c r="M960" s="57"/>
      <c r="N960" s="57"/>
      <c r="O960" s="57"/>
      <c r="P960" s="57"/>
      <c r="Q960" s="57"/>
      <c r="R960" s="57"/>
      <c r="S960" s="57"/>
      <c r="T960" s="57"/>
      <c r="U960" s="77"/>
      <c r="V960" s="24"/>
      <c r="Y960" s="24"/>
      <c r="Z960" s="24"/>
      <c r="AA960" s="24"/>
      <c r="AB960" s="24"/>
      <c r="AC960" s="24"/>
    </row>
    <row r="961" spans="1:29" s="169" customFormat="1">
      <c r="A961" s="24"/>
      <c r="B961" s="24"/>
      <c r="C961" s="57"/>
      <c r="D961" s="57"/>
      <c r="E961" s="57"/>
      <c r="F961" s="57"/>
      <c r="G961" s="57"/>
      <c r="H961" s="57"/>
      <c r="I961" s="57"/>
      <c r="J961" s="57"/>
      <c r="K961" s="57"/>
      <c r="L961" s="57"/>
      <c r="M961" s="57"/>
      <c r="N961" s="57"/>
      <c r="O961" s="57"/>
      <c r="P961" s="57"/>
      <c r="Q961" s="57"/>
      <c r="R961" s="57"/>
      <c r="S961" s="57"/>
      <c r="T961" s="57"/>
      <c r="U961" s="77"/>
      <c r="V961" s="24"/>
      <c r="Y961" s="24"/>
      <c r="Z961" s="24"/>
      <c r="AA961" s="24"/>
      <c r="AB961" s="24"/>
      <c r="AC961" s="24"/>
    </row>
    <row r="962" spans="1:29" s="169" customFormat="1">
      <c r="A962" s="24"/>
      <c r="B962" s="24"/>
      <c r="C962" s="57"/>
      <c r="D962" s="57"/>
      <c r="E962" s="57"/>
      <c r="F962" s="57"/>
      <c r="G962" s="57"/>
      <c r="H962" s="57"/>
      <c r="I962" s="57"/>
      <c r="J962" s="57"/>
      <c r="K962" s="57"/>
      <c r="L962" s="57"/>
      <c r="M962" s="57"/>
      <c r="N962" s="57"/>
      <c r="O962" s="57"/>
      <c r="P962" s="57"/>
      <c r="Q962" s="57"/>
      <c r="R962" s="57"/>
      <c r="S962" s="57"/>
      <c r="T962" s="57"/>
      <c r="U962" s="77"/>
      <c r="V962" s="24"/>
      <c r="Y962" s="24"/>
      <c r="Z962" s="24"/>
      <c r="AA962" s="24"/>
      <c r="AB962" s="24"/>
      <c r="AC962" s="24"/>
    </row>
    <row r="963" spans="1:29" s="169" customFormat="1">
      <c r="A963" s="24"/>
      <c r="B963" s="24"/>
      <c r="C963" s="57"/>
      <c r="D963" s="57"/>
      <c r="E963" s="57"/>
      <c r="F963" s="57"/>
      <c r="G963" s="57"/>
      <c r="H963" s="57"/>
      <c r="I963" s="57"/>
      <c r="J963" s="57"/>
      <c r="K963" s="57"/>
      <c r="L963" s="57"/>
      <c r="M963" s="57"/>
      <c r="N963" s="57"/>
      <c r="O963" s="57"/>
      <c r="P963" s="57"/>
      <c r="Q963" s="57"/>
      <c r="R963" s="57"/>
      <c r="S963" s="57"/>
      <c r="T963" s="57"/>
      <c r="U963" s="77"/>
      <c r="V963" s="24"/>
      <c r="Y963" s="24"/>
      <c r="Z963" s="24"/>
      <c r="AA963" s="24"/>
      <c r="AB963" s="24"/>
      <c r="AC963" s="24"/>
    </row>
    <row r="964" spans="1:29" s="169" customFormat="1">
      <c r="A964" s="24"/>
      <c r="B964" s="24"/>
      <c r="C964" s="57"/>
      <c r="D964" s="57"/>
      <c r="E964" s="57"/>
      <c r="F964" s="57"/>
      <c r="G964" s="57"/>
      <c r="H964" s="57"/>
      <c r="I964" s="57"/>
      <c r="J964" s="57"/>
      <c r="K964" s="57"/>
      <c r="L964" s="57"/>
      <c r="M964" s="57"/>
      <c r="N964" s="57"/>
      <c r="O964" s="57"/>
      <c r="P964" s="57"/>
      <c r="Q964" s="57"/>
      <c r="R964" s="57"/>
      <c r="S964" s="57"/>
      <c r="T964" s="57"/>
      <c r="U964" s="77"/>
      <c r="V964" s="24"/>
      <c r="Y964" s="24"/>
      <c r="Z964" s="24"/>
      <c r="AA964" s="24"/>
      <c r="AB964" s="24"/>
      <c r="AC964" s="24"/>
    </row>
    <row r="965" spans="1:29" s="169" customFormat="1">
      <c r="A965" s="24"/>
      <c r="B965" s="24"/>
      <c r="C965" s="57"/>
      <c r="D965" s="57"/>
      <c r="E965" s="57"/>
      <c r="F965" s="57"/>
      <c r="G965" s="57"/>
      <c r="H965" s="57"/>
      <c r="I965" s="57"/>
      <c r="J965" s="57"/>
      <c r="K965" s="57"/>
      <c r="L965" s="57"/>
      <c r="M965" s="57"/>
      <c r="N965" s="57"/>
      <c r="O965" s="57"/>
      <c r="P965" s="57"/>
      <c r="Q965" s="57"/>
      <c r="R965" s="57"/>
      <c r="S965" s="57"/>
      <c r="T965" s="57"/>
      <c r="U965" s="77"/>
      <c r="V965" s="24"/>
      <c r="Y965" s="24"/>
      <c r="Z965" s="24"/>
      <c r="AA965" s="24"/>
      <c r="AB965" s="24"/>
      <c r="AC965" s="24"/>
    </row>
    <row r="966" spans="1:29" s="169" customFormat="1">
      <c r="A966" s="24"/>
      <c r="B966" s="24"/>
      <c r="C966" s="57"/>
      <c r="D966" s="57"/>
      <c r="E966" s="57"/>
      <c r="F966" s="57"/>
      <c r="G966" s="57"/>
      <c r="H966" s="57"/>
      <c r="I966" s="57"/>
      <c r="J966" s="57"/>
      <c r="K966" s="57"/>
      <c r="L966" s="57"/>
      <c r="M966" s="57"/>
      <c r="N966" s="57"/>
      <c r="O966" s="57"/>
      <c r="P966" s="57"/>
      <c r="Q966" s="57"/>
      <c r="R966" s="57"/>
      <c r="S966" s="57"/>
      <c r="T966" s="57"/>
      <c r="U966" s="77"/>
      <c r="V966" s="24"/>
      <c r="Y966" s="24"/>
      <c r="Z966" s="24"/>
      <c r="AA966" s="24"/>
      <c r="AB966" s="24"/>
      <c r="AC966" s="24"/>
    </row>
    <row r="967" spans="1:29" s="169" customFormat="1">
      <c r="A967" s="24"/>
      <c r="B967" s="24"/>
      <c r="C967" s="57"/>
      <c r="D967" s="57"/>
      <c r="E967" s="57"/>
      <c r="F967" s="57"/>
      <c r="G967" s="57"/>
      <c r="H967" s="57"/>
      <c r="I967" s="57"/>
      <c r="J967" s="57"/>
      <c r="K967" s="57"/>
      <c r="L967" s="57"/>
      <c r="M967" s="57"/>
      <c r="N967" s="57"/>
      <c r="O967" s="57"/>
      <c r="P967" s="57"/>
      <c r="Q967" s="57"/>
      <c r="R967" s="57"/>
      <c r="S967" s="57"/>
      <c r="T967" s="57"/>
      <c r="U967" s="77"/>
      <c r="V967" s="24"/>
      <c r="Y967" s="24"/>
      <c r="Z967" s="24"/>
      <c r="AA967" s="24"/>
      <c r="AB967" s="24"/>
      <c r="AC967" s="24"/>
    </row>
    <row r="968" spans="1:29" s="169" customFormat="1">
      <c r="A968" s="24"/>
      <c r="B968" s="24"/>
      <c r="C968" s="57"/>
      <c r="D968" s="57"/>
      <c r="E968" s="57"/>
      <c r="F968" s="57"/>
      <c r="G968" s="57"/>
      <c r="H968" s="57"/>
      <c r="I968" s="57"/>
      <c r="J968" s="57"/>
      <c r="K968" s="57"/>
      <c r="L968" s="57"/>
      <c r="M968" s="57"/>
      <c r="N968" s="57"/>
      <c r="O968" s="57"/>
      <c r="P968" s="57"/>
      <c r="Q968" s="57"/>
      <c r="R968" s="57"/>
      <c r="S968" s="57"/>
      <c r="T968" s="57"/>
      <c r="U968" s="77"/>
      <c r="V968" s="24"/>
      <c r="Y968" s="24"/>
      <c r="Z968" s="24"/>
      <c r="AA968" s="24"/>
      <c r="AB968" s="24"/>
      <c r="AC968" s="24"/>
    </row>
    <row r="969" spans="1:29" s="169" customFormat="1">
      <c r="A969" s="24"/>
      <c r="B969" s="24"/>
      <c r="C969" s="57"/>
      <c r="D969" s="57"/>
      <c r="E969" s="57"/>
      <c r="F969" s="57"/>
      <c r="G969" s="57"/>
      <c r="H969" s="57"/>
      <c r="I969" s="57"/>
      <c r="J969" s="57"/>
      <c r="K969" s="57"/>
      <c r="L969" s="57"/>
      <c r="M969" s="57"/>
      <c r="N969" s="57"/>
      <c r="O969" s="57"/>
      <c r="P969" s="57"/>
      <c r="Q969" s="57"/>
      <c r="R969" s="57"/>
      <c r="S969" s="57"/>
      <c r="T969" s="57"/>
      <c r="U969" s="77"/>
      <c r="V969" s="24"/>
      <c r="Y969" s="24"/>
      <c r="Z969" s="24"/>
      <c r="AA969" s="24"/>
      <c r="AB969" s="24"/>
      <c r="AC969" s="24"/>
    </row>
    <row r="970" spans="1:29" s="169" customFormat="1">
      <c r="A970" s="24"/>
      <c r="B970" s="24"/>
      <c r="C970" s="57"/>
      <c r="D970" s="57"/>
      <c r="E970" s="57"/>
      <c r="F970" s="57"/>
      <c r="G970" s="57"/>
      <c r="H970" s="57"/>
      <c r="I970" s="57"/>
      <c r="J970" s="57"/>
      <c r="K970" s="57"/>
      <c r="L970" s="57"/>
      <c r="M970" s="57"/>
      <c r="N970" s="57"/>
      <c r="O970" s="57"/>
      <c r="P970" s="57"/>
      <c r="Q970" s="57"/>
      <c r="R970" s="57"/>
      <c r="S970" s="57"/>
      <c r="T970" s="57"/>
      <c r="U970" s="77"/>
      <c r="V970" s="24"/>
      <c r="Y970" s="24"/>
      <c r="Z970" s="24"/>
      <c r="AA970" s="24"/>
      <c r="AB970" s="24"/>
      <c r="AC970" s="24"/>
    </row>
    <row r="971" spans="1:29" s="169" customFormat="1">
      <c r="A971" s="24"/>
      <c r="B971" s="24"/>
      <c r="C971" s="57"/>
      <c r="D971" s="57"/>
      <c r="E971" s="57"/>
      <c r="F971" s="57"/>
      <c r="G971" s="57"/>
      <c r="H971" s="57"/>
      <c r="I971" s="57"/>
      <c r="J971" s="57"/>
      <c r="K971" s="57"/>
      <c r="L971" s="57"/>
      <c r="M971" s="57"/>
      <c r="N971" s="57"/>
      <c r="O971" s="57"/>
      <c r="P971" s="57"/>
      <c r="Q971" s="57"/>
      <c r="R971" s="57"/>
      <c r="S971" s="57"/>
      <c r="T971" s="57"/>
      <c r="U971" s="77"/>
      <c r="V971" s="24"/>
      <c r="Y971" s="24"/>
      <c r="Z971" s="24"/>
      <c r="AA971" s="24"/>
      <c r="AB971" s="24"/>
      <c r="AC971" s="24"/>
    </row>
    <row r="972" spans="1:29" s="169" customFormat="1">
      <c r="A972" s="24"/>
      <c r="B972" s="24"/>
      <c r="C972" s="57"/>
      <c r="D972" s="57"/>
      <c r="E972" s="57"/>
      <c r="F972" s="57"/>
      <c r="G972" s="57"/>
      <c r="H972" s="57"/>
      <c r="I972" s="57"/>
      <c r="J972" s="57"/>
      <c r="K972" s="57"/>
      <c r="L972" s="57"/>
      <c r="M972" s="57"/>
      <c r="N972" s="57"/>
      <c r="O972" s="57"/>
      <c r="P972" s="57"/>
      <c r="Q972" s="57"/>
      <c r="R972" s="57"/>
      <c r="S972" s="57"/>
      <c r="T972" s="57"/>
      <c r="U972" s="77"/>
      <c r="V972" s="24"/>
      <c r="Y972" s="24"/>
      <c r="Z972" s="24"/>
      <c r="AA972" s="24"/>
      <c r="AB972" s="24"/>
      <c r="AC972" s="24"/>
    </row>
    <row r="973" spans="1:29" s="169" customFormat="1">
      <c r="A973" s="24"/>
      <c r="B973" s="24"/>
      <c r="C973" s="57"/>
      <c r="D973" s="57"/>
      <c r="E973" s="57"/>
      <c r="F973" s="57"/>
      <c r="G973" s="57"/>
      <c r="H973" s="57"/>
      <c r="I973" s="57"/>
      <c r="J973" s="57"/>
      <c r="K973" s="57"/>
      <c r="L973" s="57"/>
      <c r="M973" s="57"/>
      <c r="N973" s="57"/>
      <c r="O973" s="57"/>
      <c r="P973" s="57"/>
      <c r="Q973" s="57"/>
      <c r="R973" s="57"/>
      <c r="S973" s="57"/>
      <c r="T973" s="57"/>
      <c r="U973" s="77"/>
      <c r="V973" s="24"/>
      <c r="Y973" s="24"/>
      <c r="Z973" s="24"/>
      <c r="AA973" s="24"/>
      <c r="AB973" s="24"/>
      <c r="AC973" s="24"/>
    </row>
    <row r="974" spans="1:29" s="169" customFormat="1">
      <c r="A974" s="24"/>
      <c r="B974" s="24"/>
      <c r="C974" s="57"/>
      <c r="D974" s="57"/>
      <c r="E974" s="57"/>
      <c r="F974" s="57"/>
      <c r="G974" s="57"/>
      <c r="H974" s="57"/>
      <c r="I974" s="57"/>
      <c r="J974" s="57"/>
      <c r="K974" s="57"/>
      <c r="L974" s="57"/>
      <c r="M974" s="57"/>
      <c r="N974" s="57"/>
      <c r="O974" s="57"/>
      <c r="P974" s="57"/>
      <c r="Q974" s="57"/>
      <c r="R974" s="57"/>
      <c r="S974" s="57"/>
      <c r="T974" s="57"/>
      <c r="U974" s="77"/>
      <c r="V974" s="24"/>
      <c r="Y974" s="24"/>
      <c r="Z974" s="24"/>
      <c r="AA974" s="24"/>
      <c r="AB974" s="24"/>
      <c r="AC974" s="24"/>
    </row>
    <row r="975" spans="1:29" s="169" customFormat="1">
      <c r="A975" s="24"/>
      <c r="B975" s="24"/>
      <c r="C975" s="57"/>
      <c r="D975" s="57"/>
      <c r="E975" s="57"/>
      <c r="F975" s="57"/>
      <c r="G975" s="57"/>
      <c r="H975" s="57"/>
      <c r="I975" s="57"/>
      <c r="J975" s="57"/>
      <c r="K975" s="57"/>
      <c r="L975" s="57"/>
      <c r="M975" s="57"/>
      <c r="N975" s="57"/>
      <c r="O975" s="57"/>
      <c r="P975" s="57"/>
      <c r="Q975" s="57"/>
      <c r="R975" s="57"/>
      <c r="S975" s="57"/>
      <c r="T975" s="57"/>
      <c r="U975" s="77"/>
      <c r="V975" s="24"/>
      <c r="Y975" s="24"/>
      <c r="Z975" s="24"/>
      <c r="AA975" s="24"/>
      <c r="AB975" s="24"/>
      <c r="AC975" s="24"/>
    </row>
    <row r="976" spans="1:29" s="169" customFormat="1">
      <c r="A976" s="24"/>
      <c r="B976" s="24"/>
      <c r="C976" s="57"/>
      <c r="D976" s="57"/>
      <c r="E976" s="57"/>
      <c r="F976" s="57"/>
      <c r="G976" s="57"/>
      <c r="H976" s="57"/>
      <c r="I976" s="57"/>
      <c r="J976" s="57"/>
      <c r="K976" s="57"/>
      <c r="L976" s="57"/>
      <c r="M976" s="57"/>
      <c r="N976" s="57"/>
      <c r="O976" s="57"/>
      <c r="P976" s="57"/>
      <c r="Q976" s="57"/>
      <c r="R976" s="57"/>
      <c r="S976" s="57"/>
      <c r="T976" s="57"/>
      <c r="U976" s="77"/>
      <c r="V976" s="24"/>
      <c r="Y976" s="24"/>
      <c r="Z976" s="24"/>
      <c r="AA976" s="24"/>
      <c r="AB976" s="24"/>
      <c r="AC976" s="24"/>
    </row>
    <row r="977" spans="1:29" s="169" customFormat="1">
      <c r="A977" s="24"/>
      <c r="B977" s="24"/>
      <c r="C977" s="57"/>
      <c r="D977" s="57"/>
      <c r="E977" s="57"/>
      <c r="F977" s="57"/>
      <c r="G977" s="57"/>
      <c r="H977" s="57"/>
      <c r="I977" s="57"/>
      <c r="J977" s="57"/>
      <c r="K977" s="57"/>
      <c r="L977" s="57"/>
      <c r="M977" s="57"/>
      <c r="N977" s="57"/>
      <c r="O977" s="57"/>
      <c r="P977" s="57"/>
      <c r="Q977" s="57"/>
      <c r="R977" s="57"/>
      <c r="S977" s="57"/>
      <c r="T977" s="57"/>
      <c r="U977" s="77"/>
      <c r="V977" s="24"/>
      <c r="Y977" s="24"/>
      <c r="Z977" s="24"/>
      <c r="AA977" s="24"/>
      <c r="AB977" s="24"/>
      <c r="AC977" s="24"/>
    </row>
    <row r="978" spans="1:29" s="169" customFormat="1">
      <c r="A978" s="24"/>
      <c r="B978" s="24"/>
      <c r="C978" s="57"/>
      <c r="D978" s="57"/>
      <c r="E978" s="57"/>
      <c r="F978" s="57"/>
      <c r="G978" s="57"/>
      <c r="H978" s="57"/>
      <c r="I978" s="57"/>
      <c r="J978" s="57"/>
      <c r="K978" s="57"/>
      <c r="L978" s="57"/>
      <c r="M978" s="57"/>
      <c r="N978" s="57"/>
      <c r="O978" s="57"/>
      <c r="P978" s="57"/>
      <c r="Q978" s="57"/>
      <c r="R978" s="57"/>
      <c r="S978" s="57"/>
      <c r="T978" s="57"/>
      <c r="U978" s="77"/>
      <c r="V978" s="24"/>
      <c r="Y978" s="24"/>
      <c r="Z978" s="24"/>
      <c r="AA978" s="24"/>
      <c r="AB978" s="24"/>
      <c r="AC978" s="24"/>
    </row>
    <row r="979" spans="1:29" s="169" customFormat="1">
      <c r="A979" s="24"/>
      <c r="B979" s="24"/>
      <c r="C979" s="57"/>
      <c r="D979" s="57"/>
      <c r="E979" s="57"/>
      <c r="F979" s="57"/>
      <c r="G979" s="57"/>
      <c r="H979" s="57"/>
      <c r="I979" s="57"/>
      <c r="J979" s="57"/>
      <c r="K979" s="57"/>
      <c r="L979" s="57"/>
      <c r="M979" s="57"/>
      <c r="N979" s="57"/>
      <c r="O979" s="57"/>
      <c r="P979" s="57"/>
      <c r="Q979" s="57"/>
      <c r="R979" s="57"/>
      <c r="S979" s="57"/>
      <c r="T979" s="57"/>
      <c r="U979" s="77"/>
      <c r="V979" s="24"/>
      <c r="Y979" s="24"/>
      <c r="Z979" s="24"/>
      <c r="AA979" s="24"/>
      <c r="AB979" s="24"/>
      <c r="AC979" s="24"/>
    </row>
    <row r="980" spans="1:29" s="169" customFormat="1">
      <c r="A980" s="24"/>
      <c r="B980" s="24"/>
      <c r="C980" s="57"/>
      <c r="D980" s="57"/>
      <c r="E980" s="57"/>
      <c r="F980" s="57"/>
      <c r="G980" s="57"/>
      <c r="H980" s="57"/>
      <c r="I980" s="57"/>
      <c r="J980" s="57"/>
      <c r="K980" s="57"/>
      <c r="L980" s="57"/>
      <c r="M980" s="57"/>
      <c r="N980" s="57"/>
      <c r="O980" s="57"/>
      <c r="P980" s="57"/>
      <c r="Q980" s="57"/>
      <c r="R980" s="57"/>
      <c r="S980" s="57"/>
      <c r="T980" s="57"/>
      <c r="U980" s="77"/>
      <c r="V980" s="24"/>
      <c r="Y980" s="24"/>
      <c r="Z980" s="24"/>
      <c r="AA980" s="24"/>
      <c r="AB980" s="24"/>
      <c r="AC980" s="24"/>
    </row>
    <row r="981" spans="1:29" s="169" customFormat="1">
      <c r="A981" s="24"/>
      <c r="B981" s="24"/>
      <c r="C981" s="57"/>
      <c r="D981" s="57"/>
      <c r="E981" s="57"/>
      <c r="F981" s="57"/>
      <c r="G981" s="57"/>
      <c r="H981" s="57"/>
      <c r="I981" s="57"/>
      <c r="J981" s="57"/>
      <c r="K981" s="57"/>
      <c r="L981" s="57"/>
      <c r="M981" s="57"/>
      <c r="N981" s="57"/>
      <c r="O981" s="57"/>
      <c r="P981" s="57"/>
      <c r="Q981" s="57"/>
      <c r="R981" s="57"/>
      <c r="S981" s="57"/>
      <c r="T981" s="57"/>
      <c r="U981" s="77"/>
      <c r="V981" s="24"/>
      <c r="Y981" s="24"/>
      <c r="Z981" s="24"/>
      <c r="AA981" s="24"/>
      <c r="AB981" s="24"/>
      <c r="AC981" s="24"/>
    </row>
    <row r="982" spans="1:29" s="169" customFormat="1">
      <c r="A982" s="24"/>
      <c r="B982" s="24"/>
      <c r="C982" s="57"/>
      <c r="D982" s="57"/>
      <c r="E982" s="57"/>
      <c r="F982" s="57"/>
      <c r="G982" s="57"/>
      <c r="H982" s="57"/>
      <c r="I982" s="57"/>
      <c r="J982" s="57"/>
      <c r="K982" s="57"/>
      <c r="L982" s="57"/>
      <c r="M982" s="57"/>
      <c r="N982" s="57"/>
      <c r="O982" s="57"/>
      <c r="P982" s="57"/>
      <c r="Q982" s="57"/>
      <c r="R982" s="57"/>
      <c r="S982" s="57"/>
      <c r="T982" s="57"/>
      <c r="U982" s="77"/>
      <c r="V982" s="24"/>
      <c r="Y982" s="24"/>
      <c r="Z982" s="24"/>
      <c r="AA982" s="24"/>
      <c r="AB982" s="24"/>
      <c r="AC982" s="24"/>
    </row>
    <row r="983" spans="1:29" s="169" customFormat="1">
      <c r="A983" s="24"/>
      <c r="B983" s="24"/>
      <c r="C983" s="57"/>
      <c r="D983" s="57"/>
      <c r="E983" s="57"/>
      <c r="F983" s="57"/>
      <c r="G983" s="57"/>
      <c r="H983" s="57"/>
      <c r="I983" s="57"/>
      <c r="J983" s="57"/>
      <c r="K983" s="57"/>
      <c r="L983" s="57"/>
      <c r="M983" s="57"/>
      <c r="N983" s="57"/>
      <c r="O983" s="57"/>
      <c r="P983" s="57"/>
      <c r="Q983" s="57"/>
      <c r="R983" s="57"/>
      <c r="S983" s="57"/>
      <c r="T983" s="57"/>
      <c r="U983" s="77"/>
      <c r="V983" s="24"/>
      <c r="Y983" s="24"/>
      <c r="Z983" s="24"/>
      <c r="AA983" s="24"/>
      <c r="AB983" s="24"/>
      <c r="AC983" s="24"/>
    </row>
    <row r="984" spans="1:29" s="169" customFormat="1">
      <c r="A984" s="24"/>
      <c r="B984" s="24"/>
      <c r="C984" s="57"/>
      <c r="D984" s="57"/>
      <c r="E984" s="57"/>
      <c r="F984" s="57"/>
      <c r="G984" s="57"/>
      <c r="H984" s="57"/>
      <c r="I984" s="57"/>
      <c r="J984" s="57"/>
      <c r="K984" s="57"/>
      <c r="L984" s="57"/>
      <c r="M984" s="57"/>
      <c r="N984" s="57"/>
      <c r="O984" s="57"/>
      <c r="P984" s="57"/>
      <c r="Q984" s="57"/>
      <c r="R984" s="57"/>
      <c r="S984" s="57"/>
      <c r="T984" s="57"/>
      <c r="U984" s="77"/>
      <c r="V984" s="24"/>
      <c r="Y984" s="24"/>
      <c r="Z984" s="24"/>
      <c r="AA984" s="24"/>
      <c r="AB984" s="24"/>
      <c r="AC984" s="24"/>
    </row>
    <row r="985" spans="1:29" s="169" customFormat="1">
      <c r="A985" s="24"/>
      <c r="B985" s="24"/>
      <c r="C985" s="57"/>
      <c r="D985" s="57"/>
      <c r="E985" s="57"/>
      <c r="F985" s="57"/>
      <c r="G985" s="57"/>
      <c r="H985" s="57"/>
      <c r="I985" s="57"/>
      <c r="J985" s="57"/>
      <c r="K985" s="57"/>
      <c r="L985" s="57"/>
      <c r="M985" s="57"/>
      <c r="N985" s="57"/>
      <c r="O985" s="57"/>
      <c r="P985" s="57"/>
      <c r="Q985" s="57"/>
      <c r="R985" s="57"/>
      <c r="S985" s="57"/>
      <c r="T985" s="57"/>
      <c r="U985" s="77"/>
      <c r="V985" s="24"/>
      <c r="Y985" s="24"/>
      <c r="Z985" s="24"/>
      <c r="AA985" s="24"/>
      <c r="AB985" s="24"/>
      <c r="AC985" s="24"/>
    </row>
    <row r="986" spans="1:29" s="169" customFormat="1">
      <c r="A986" s="24"/>
      <c r="B986" s="24"/>
      <c r="C986" s="57"/>
      <c r="D986" s="57"/>
      <c r="E986" s="57"/>
      <c r="F986" s="57"/>
      <c r="G986" s="57"/>
      <c r="H986" s="57"/>
      <c r="I986" s="57"/>
      <c r="J986" s="57"/>
      <c r="K986" s="57"/>
      <c r="L986" s="57"/>
      <c r="M986" s="57"/>
      <c r="N986" s="57"/>
      <c r="O986" s="57"/>
      <c r="P986" s="57"/>
      <c r="Q986" s="57"/>
      <c r="R986" s="57"/>
      <c r="S986" s="57"/>
      <c r="T986" s="57"/>
      <c r="U986" s="77"/>
      <c r="V986" s="24"/>
      <c r="Y986" s="24"/>
      <c r="Z986" s="24"/>
      <c r="AA986" s="24"/>
      <c r="AB986" s="24"/>
      <c r="AC986" s="24"/>
    </row>
    <row r="987" spans="1:29" s="169" customFormat="1">
      <c r="A987" s="24"/>
      <c r="B987" s="24"/>
      <c r="C987" s="57"/>
      <c r="D987" s="57"/>
      <c r="E987" s="57"/>
      <c r="F987" s="57"/>
      <c r="G987" s="57"/>
      <c r="H987" s="57"/>
      <c r="I987" s="57"/>
      <c r="J987" s="57"/>
      <c r="K987" s="57"/>
      <c r="L987" s="57"/>
      <c r="M987" s="57"/>
      <c r="N987" s="57"/>
      <c r="O987" s="57"/>
      <c r="P987" s="57"/>
      <c r="Q987" s="57"/>
      <c r="R987" s="57"/>
      <c r="S987" s="57"/>
      <c r="T987" s="57"/>
      <c r="U987" s="77"/>
      <c r="V987" s="24"/>
      <c r="Y987" s="24"/>
      <c r="Z987" s="24"/>
      <c r="AA987" s="24"/>
      <c r="AB987" s="24"/>
      <c r="AC987" s="24"/>
    </row>
    <row r="988" spans="1:29" s="169" customFormat="1">
      <c r="A988" s="24"/>
      <c r="B988" s="24"/>
      <c r="C988" s="57"/>
      <c r="D988" s="57"/>
      <c r="E988" s="57"/>
      <c r="F988" s="57"/>
      <c r="G988" s="57"/>
      <c r="H988" s="57"/>
      <c r="I988" s="57"/>
      <c r="J988" s="57"/>
      <c r="K988" s="57"/>
      <c r="L988" s="57"/>
      <c r="M988" s="57"/>
      <c r="N988" s="57"/>
      <c r="O988" s="57"/>
      <c r="P988" s="57"/>
      <c r="Q988" s="57"/>
      <c r="R988" s="57"/>
      <c r="S988" s="57"/>
      <c r="T988" s="57"/>
      <c r="U988" s="77"/>
      <c r="V988" s="24"/>
      <c r="Y988" s="24"/>
      <c r="Z988" s="24"/>
      <c r="AA988" s="24"/>
      <c r="AB988" s="24"/>
      <c r="AC988" s="24"/>
    </row>
    <row r="989" spans="1:29" s="169" customFormat="1">
      <c r="A989" s="24"/>
      <c r="B989" s="24"/>
      <c r="C989" s="57"/>
      <c r="D989" s="57"/>
      <c r="E989" s="57"/>
      <c r="F989" s="57"/>
      <c r="G989" s="57"/>
      <c r="H989" s="57"/>
      <c r="I989" s="57"/>
      <c r="J989" s="57"/>
      <c r="K989" s="57"/>
      <c r="L989" s="57"/>
      <c r="M989" s="57"/>
      <c r="N989" s="57"/>
      <c r="O989" s="57"/>
      <c r="P989" s="57"/>
      <c r="Q989" s="57"/>
      <c r="R989" s="57"/>
      <c r="S989" s="57"/>
      <c r="T989" s="57"/>
      <c r="U989" s="77"/>
      <c r="V989" s="24"/>
      <c r="Y989" s="24"/>
      <c r="Z989" s="24"/>
      <c r="AA989" s="24"/>
      <c r="AB989" s="24"/>
      <c r="AC989" s="24"/>
    </row>
    <row r="990" spans="1:29" s="169" customFormat="1">
      <c r="A990" s="24"/>
      <c r="B990" s="24"/>
      <c r="C990" s="57"/>
      <c r="D990" s="57"/>
      <c r="E990" s="57"/>
      <c r="F990" s="57"/>
      <c r="G990" s="57"/>
      <c r="H990" s="57"/>
      <c r="I990" s="57"/>
      <c r="J990" s="57"/>
      <c r="K990" s="57"/>
      <c r="L990" s="57"/>
      <c r="M990" s="57"/>
      <c r="N990" s="57"/>
      <c r="O990" s="57"/>
      <c r="P990" s="57"/>
      <c r="Q990" s="57"/>
      <c r="R990" s="57"/>
      <c r="S990" s="57"/>
      <c r="T990" s="57"/>
      <c r="U990" s="77"/>
      <c r="V990" s="24"/>
      <c r="Y990" s="24"/>
      <c r="Z990" s="24"/>
      <c r="AA990" s="24"/>
      <c r="AB990" s="24"/>
      <c r="AC990" s="24"/>
    </row>
    <row r="991" spans="1:29" s="169" customFormat="1">
      <c r="A991" s="24"/>
      <c r="B991" s="24"/>
      <c r="C991" s="57"/>
      <c r="D991" s="57"/>
      <c r="E991" s="57"/>
      <c r="F991" s="57"/>
      <c r="G991" s="57"/>
      <c r="H991" s="57"/>
      <c r="I991" s="57"/>
      <c r="J991" s="57"/>
      <c r="K991" s="57"/>
      <c r="L991" s="57"/>
      <c r="M991" s="57"/>
      <c r="N991" s="57"/>
      <c r="O991" s="57"/>
      <c r="P991" s="57"/>
      <c r="Q991" s="57"/>
      <c r="R991" s="57"/>
      <c r="S991" s="57"/>
      <c r="T991" s="57"/>
      <c r="U991" s="77"/>
      <c r="V991" s="24"/>
      <c r="Y991" s="24"/>
      <c r="Z991" s="24"/>
      <c r="AA991" s="24"/>
      <c r="AB991" s="24"/>
      <c r="AC991" s="24"/>
    </row>
    <row r="992" spans="1:29" s="169" customFormat="1">
      <c r="A992" s="24"/>
      <c r="B992" s="24"/>
      <c r="C992" s="57"/>
      <c r="D992" s="57"/>
      <c r="E992" s="57"/>
      <c r="F992" s="57"/>
      <c r="G992" s="57"/>
      <c r="H992" s="57"/>
      <c r="I992" s="57"/>
      <c r="J992" s="57"/>
      <c r="K992" s="57"/>
      <c r="L992" s="57"/>
      <c r="M992" s="57"/>
      <c r="N992" s="57"/>
      <c r="O992" s="57"/>
      <c r="P992" s="57"/>
      <c r="Q992" s="57"/>
      <c r="R992" s="57"/>
      <c r="S992" s="57"/>
      <c r="T992" s="57"/>
      <c r="U992" s="77"/>
      <c r="V992" s="24"/>
      <c r="Y992" s="24"/>
      <c r="Z992" s="24"/>
      <c r="AA992" s="24"/>
      <c r="AB992" s="24"/>
      <c r="AC992" s="24"/>
    </row>
    <row r="993" spans="1:29" s="169" customFormat="1">
      <c r="A993" s="24"/>
      <c r="B993" s="24"/>
      <c r="C993" s="57"/>
      <c r="D993" s="57"/>
      <c r="E993" s="57"/>
      <c r="F993" s="57"/>
      <c r="G993" s="57"/>
      <c r="H993" s="57"/>
      <c r="I993" s="57"/>
      <c r="J993" s="57"/>
      <c r="K993" s="57"/>
      <c r="L993" s="57"/>
      <c r="M993" s="57"/>
      <c r="N993" s="57"/>
      <c r="O993" s="57"/>
      <c r="P993" s="57"/>
      <c r="Q993" s="57"/>
      <c r="R993" s="57"/>
      <c r="S993" s="57"/>
      <c r="T993" s="57"/>
      <c r="U993" s="77"/>
      <c r="V993" s="24"/>
      <c r="Y993" s="24"/>
      <c r="Z993" s="24"/>
      <c r="AA993" s="24"/>
      <c r="AB993" s="24"/>
      <c r="AC993" s="24"/>
    </row>
    <row r="994" spans="1:29" s="169" customFormat="1">
      <c r="A994" s="24"/>
      <c r="B994" s="24"/>
      <c r="C994" s="57"/>
      <c r="D994" s="57"/>
      <c r="E994" s="57"/>
      <c r="F994" s="57"/>
      <c r="G994" s="57"/>
      <c r="H994" s="57"/>
      <c r="I994" s="57"/>
      <c r="J994" s="57"/>
      <c r="K994" s="57"/>
      <c r="L994" s="57"/>
      <c r="M994" s="57"/>
      <c r="N994" s="57"/>
      <c r="O994" s="57"/>
      <c r="P994" s="57"/>
      <c r="Q994" s="57"/>
      <c r="R994" s="57"/>
      <c r="S994" s="57"/>
      <c r="T994" s="57"/>
      <c r="U994" s="77"/>
      <c r="V994" s="24"/>
      <c r="Y994" s="24"/>
      <c r="Z994" s="24"/>
      <c r="AA994" s="24"/>
      <c r="AB994" s="24"/>
      <c r="AC994" s="24"/>
    </row>
    <row r="995" spans="1:29" s="169" customFormat="1">
      <c r="A995" s="24"/>
      <c r="B995" s="24"/>
      <c r="C995" s="57"/>
      <c r="D995" s="57"/>
      <c r="E995" s="57"/>
      <c r="F995" s="57"/>
      <c r="G995" s="57"/>
      <c r="H995" s="57"/>
      <c r="I995" s="57"/>
      <c r="J995" s="57"/>
      <c r="K995" s="57"/>
      <c r="L995" s="57"/>
      <c r="M995" s="57"/>
      <c r="N995" s="57"/>
      <c r="O995" s="57"/>
      <c r="P995" s="57"/>
      <c r="Q995" s="57"/>
      <c r="R995" s="57"/>
      <c r="S995" s="57"/>
      <c r="T995" s="57"/>
      <c r="U995" s="77"/>
      <c r="V995" s="24"/>
      <c r="Y995" s="24"/>
      <c r="Z995" s="24"/>
      <c r="AA995" s="24"/>
      <c r="AB995" s="24"/>
      <c r="AC995" s="24"/>
    </row>
    <row r="996" spans="1:29" s="169" customFormat="1">
      <c r="A996" s="24"/>
      <c r="B996" s="24"/>
      <c r="C996" s="57"/>
      <c r="D996" s="57"/>
      <c r="E996" s="57"/>
      <c r="F996" s="57"/>
      <c r="G996" s="57"/>
      <c r="H996" s="57"/>
      <c r="I996" s="57"/>
      <c r="J996" s="57"/>
      <c r="K996" s="57"/>
      <c r="L996" s="57"/>
      <c r="M996" s="57"/>
      <c r="N996" s="57"/>
      <c r="O996" s="57"/>
      <c r="P996" s="57"/>
      <c r="Q996" s="57"/>
      <c r="R996" s="57"/>
      <c r="S996" s="57"/>
      <c r="T996" s="57"/>
      <c r="U996" s="77"/>
      <c r="V996" s="24"/>
      <c r="Y996" s="24"/>
      <c r="Z996" s="24"/>
      <c r="AA996" s="24"/>
      <c r="AB996" s="24"/>
      <c r="AC996" s="24"/>
    </row>
    <row r="997" spans="1:29" s="169" customFormat="1">
      <c r="A997" s="24"/>
      <c r="B997" s="24"/>
      <c r="C997" s="57"/>
      <c r="D997" s="57"/>
      <c r="E997" s="57"/>
      <c r="F997" s="57"/>
      <c r="G997" s="57"/>
      <c r="H997" s="57"/>
      <c r="I997" s="57"/>
      <c r="J997" s="57"/>
      <c r="K997" s="57"/>
      <c r="L997" s="57"/>
      <c r="M997" s="57"/>
      <c r="N997" s="57"/>
      <c r="O997" s="57"/>
      <c r="P997" s="57"/>
      <c r="Q997" s="57"/>
      <c r="R997" s="57"/>
      <c r="S997" s="57"/>
      <c r="T997" s="57"/>
      <c r="U997" s="77"/>
      <c r="V997" s="24"/>
      <c r="Y997" s="24"/>
      <c r="Z997" s="24"/>
      <c r="AA997" s="24"/>
      <c r="AB997" s="24"/>
      <c r="AC997" s="24"/>
    </row>
    <row r="998" spans="1:29" s="169" customFormat="1">
      <c r="A998" s="24"/>
      <c r="B998" s="24"/>
      <c r="C998" s="57"/>
      <c r="D998" s="57"/>
      <c r="E998" s="57"/>
      <c r="F998" s="57"/>
      <c r="G998" s="57"/>
      <c r="H998" s="57"/>
      <c r="I998" s="57"/>
      <c r="J998" s="57"/>
      <c r="K998" s="57"/>
      <c r="L998" s="57"/>
      <c r="M998" s="57"/>
      <c r="N998" s="57"/>
      <c r="O998" s="57"/>
      <c r="P998" s="57"/>
      <c r="Q998" s="57"/>
      <c r="R998" s="57"/>
      <c r="S998" s="57"/>
      <c r="T998" s="57"/>
      <c r="U998" s="77"/>
      <c r="V998" s="24"/>
      <c r="Y998" s="24"/>
      <c r="Z998" s="24"/>
      <c r="AA998" s="24"/>
      <c r="AB998" s="24"/>
      <c r="AC998" s="24"/>
    </row>
    <row r="999" spans="1:29" s="169" customFormat="1">
      <c r="A999" s="24"/>
      <c r="B999" s="24"/>
      <c r="C999" s="57"/>
      <c r="D999" s="57"/>
      <c r="E999" s="57"/>
      <c r="F999" s="57"/>
      <c r="G999" s="57"/>
      <c r="H999" s="57"/>
      <c r="I999" s="57"/>
      <c r="J999" s="57"/>
      <c r="K999" s="57"/>
      <c r="L999" s="57"/>
      <c r="M999" s="57"/>
      <c r="N999" s="57"/>
      <c r="O999" s="57"/>
      <c r="P999" s="57"/>
      <c r="Q999" s="57"/>
      <c r="R999" s="57"/>
      <c r="S999" s="57"/>
      <c r="T999" s="57"/>
      <c r="U999" s="77"/>
      <c r="V999" s="24"/>
      <c r="Y999" s="24"/>
      <c r="Z999" s="24"/>
      <c r="AA999" s="24"/>
      <c r="AB999" s="24"/>
      <c r="AC999" s="24"/>
    </row>
    <row r="1000" spans="1:29" s="169" customFormat="1">
      <c r="A1000" s="24"/>
      <c r="B1000" s="24"/>
      <c r="C1000" s="57"/>
      <c r="D1000" s="57"/>
      <c r="E1000" s="57"/>
      <c r="F1000" s="57"/>
      <c r="G1000" s="57"/>
      <c r="H1000" s="57"/>
      <c r="I1000" s="57"/>
      <c r="J1000" s="57"/>
      <c r="K1000" s="57"/>
      <c r="L1000" s="57"/>
      <c r="M1000" s="57"/>
      <c r="N1000" s="57"/>
      <c r="O1000" s="57"/>
      <c r="P1000" s="57"/>
      <c r="Q1000" s="57"/>
      <c r="R1000" s="57"/>
      <c r="S1000" s="57"/>
      <c r="T1000" s="57"/>
      <c r="U1000" s="77"/>
      <c r="V1000" s="24"/>
      <c r="Y1000" s="24"/>
      <c r="Z1000" s="24"/>
      <c r="AA1000" s="24"/>
      <c r="AB1000" s="24"/>
      <c r="AC1000" s="24"/>
    </row>
    <row r="1001" spans="1:29" s="169" customFormat="1">
      <c r="A1001" s="24"/>
      <c r="B1001" s="24"/>
      <c r="C1001" s="57"/>
      <c r="D1001" s="57"/>
      <c r="E1001" s="57"/>
      <c r="F1001" s="57"/>
      <c r="G1001" s="57"/>
      <c r="H1001" s="57"/>
      <c r="I1001" s="57"/>
      <c r="J1001" s="57"/>
      <c r="K1001" s="57"/>
      <c r="L1001" s="57"/>
      <c r="M1001" s="57"/>
      <c r="N1001" s="57"/>
      <c r="O1001" s="57"/>
      <c r="P1001" s="57"/>
      <c r="Q1001" s="57"/>
      <c r="R1001" s="57"/>
      <c r="S1001" s="57"/>
      <c r="T1001" s="57"/>
      <c r="U1001" s="77"/>
      <c r="V1001" s="24"/>
      <c r="Y1001" s="24"/>
      <c r="Z1001" s="24"/>
      <c r="AA1001" s="24"/>
      <c r="AB1001" s="24"/>
      <c r="AC1001" s="24"/>
    </row>
    <row r="1002" spans="1:29" s="169" customFormat="1">
      <c r="A1002" s="24"/>
      <c r="B1002" s="24"/>
      <c r="C1002" s="57"/>
      <c r="D1002" s="57"/>
      <c r="E1002" s="57"/>
      <c r="F1002" s="57"/>
      <c r="G1002" s="57"/>
      <c r="H1002" s="57"/>
      <c r="I1002" s="57"/>
      <c r="J1002" s="57"/>
      <c r="K1002" s="57"/>
      <c r="L1002" s="57"/>
      <c r="M1002" s="57"/>
      <c r="N1002" s="57"/>
      <c r="O1002" s="57"/>
      <c r="P1002" s="57"/>
      <c r="Q1002" s="57"/>
      <c r="R1002" s="57"/>
      <c r="S1002" s="57"/>
      <c r="T1002" s="57"/>
      <c r="U1002" s="77"/>
      <c r="V1002" s="24"/>
      <c r="Y1002" s="24"/>
      <c r="Z1002" s="24"/>
      <c r="AA1002" s="24"/>
      <c r="AB1002" s="24"/>
      <c r="AC1002" s="24"/>
    </row>
    <row r="1003" spans="1:29" s="169" customFormat="1">
      <c r="A1003" s="24"/>
      <c r="B1003" s="24"/>
      <c r="C1003" s="57"/>
      <c r="D1003" s="57"/>
      <c r="E1003" s="57"/>
      <c r="F1003" s="57"/>
      <c r="G1003" s="57"/>
      <c r="H1003" s="57"/>
      <c r="I1003" s="57"/>
      <c r="J1003" s="57"/>
      <c r="K1003" s="57"/>
      <c r="L1003" s="57"/>
      <c r="M1003" s="57"/>
      <c r="N1003" s="57"/>
      <c r="O1003" s="57"/>
      <c r="P1003" s="57"/>
      <c r="Q1003" s="57"/>
      <c r="R1003" s="57"/>
      <c r="S1003" s="57"/>
      <c r="T1003" s="57"/>
      <c r="U1003" s="77"/>
      <c r="V1003" s="24"/>
      <c r="Y1003" s="24"/>
      <c r="Z1003" s="24"/>
      <c r="AA1003" s="24"/>
      <c r="AB1003" s="24"/>
      <c r="AC1003" s="24"/>
    </row>
    <row r="1004" spans="1:29" s="169" customFormat="1">
      <c r="A1004" s="24"/>
      <c r="B1004" s="24"/>
      <c r="C1004" s="57"/>
      <c r="D1004" s="57"/>
      <c r="E1004" s="57"/>
      <c r="F1004" s="57"/>
      <c r="G1004" s="57"/>
      <c r="H1004" s="57"/>
      <c r="I1004" s="57"/>
      <c r="J1004" s="57"/>
      <c r="K1004" s="57"/>
      <c r="L1004" s="57"/>
      <c r="M1004" s="57"/>
      <c r="N1004" s="57"/>
      <c r="O1004" s="57"/>
      <c r="P1004" s="57"/>
      <c r="Q1004" s="57"/>
      <c r="R1004" s="57"/>
      <c r="S1004" s="57"/>
      <c r="T1004" s="57"/>
      <c r="U1004" s="77"/>
      <c r="V1004" s="24"/>
      <c r="Y1004" s="24"/>
      <c r="Z1004" s="24"/>
      <c r="AA1004" s="24"/>
      <c r="AB1004" s="24"/>
      <c r="AC1004" s="24"/>
    </row>
    <row r="1005" spans="1:29" s="169" customFormat="1">
      <c r="A1005" s="24"/>
      <c r="B1005" s="24"/>
      <c r="C1005" s="57"/>
      <c r="D1005" s="57"/>
      <c r="E1005" s="57"/>
      <c r="F1005" s="57"/>
      <c r="G1005" s="57"/>
      <c r="H1005" s="57"/>
      <c r="I1005" s="57"/>
      <c r="J1005" s="57"/>
      <c r="K1005" s="57"/>
      <c r="L1005" s="57"/>
      <c r="M1005" s="57"/>
      <c r="N1005" s="57"/>
      <c r="O1005" s="57"/>
      <c r="P1005" s="57"/>
      <c r="Q1005" s="57"/>
      <c r="R1005" s="57"/>
      <c r="S1005" s="57"/>
      <c r="T1005" s="57"/>
      <c r="U1005" s="77"/>
      <c r="V1005" s="24"/>
      <c r="Y1005" s="24"/>
      <c r="Z1005" s="24"/>
      <c r="AA1005" s="24"/>
      <c r="AB1005" s="24"/>
      <c r="AC1005" s="24"/>
    </row>
    <row r="1006" spans="1:29" s="169" customFormat="1">
      <c r="A1006" s="24"/>
      <c r="B1006" s="24"/>
      <c r="C1006" s="57"/>
      <c r="D1006" s="57"/>
      <c r="E1006" s="57"/>
      <c r="F1006" s="57"/>
      <c r="G1006" s="57"/>
      <c r="H1006" s="57"/>
      <c r="I1006" s="57"/>
      <c r="J1006" s="57"/>
      <c r="K1006" s="57"/>
      <c r="L1006" s="57"/>
      <c r="M1006" s="57"/>
      <c r="N1006" s="57"/>
      <c r="O1006" s="57"/>
      <c r="P1006" s="57"/>
      <c r="Q1006" s="57"/>
      <c r="R1006" s="57"/>
      <c r="S1006" s="57"/>
      <c r="T1006" s="57"/>
      <c r="U1006" s="77"/>
      <c r="V1006" s="24"/>
      <c r="Y1006" s="24"/>
      <c r="Z1006" s="24"/>
      <c r="AA1006" s="24"/>
      <c r="AB1006" s="24"/>
      <c r="AC1006" s="24"/>
    </row>
    <row r="1007" spans="1:29" s="169" customFormat="1">
      <c r="A1007" s="24"/>
      <c r="B1007" s="24"/>
      <c r="C1007" s="57"/>
      <c r="D1007" s="57"/>
      <c r="E1007" s="57"/>
      <c r="F1007" s="57"/>
      <c r="G1007" s="57"/>
      <c r="H1007" s="57"/>
      <c r="I1007" s="57"/>
      <c r="J1007" s="57"/>
      <c r="K1007" s="57"/>
      <c r="L1007" s="57"/>
      <c r="M1007" s="57"/>
      <c r="N1007" s="57"/>
      <c r="O1007" s="57"/>
      <c r="P1007" s="57"/>
      <c r="Q1007" s="57"/>
      <c r="R1007" s="57"/>
      <c r="S1007" s="57"/>
      <c r="T1007" s="57"/>
      <c r="U1007" s="77"/>
      <c r="V1007" s="24"/>
      <c r="Y1007" s="24"/>
      <c r="Z1007" s="24"/>
      <c r="AA1007" s="24"/>
      <c r="AB1007" s="24"/>
      <c r="AC1007" s="24"/>
    </row>
    <row r="1008" spans="1:29" s="169" customFormat="1">
      <c r="A1008" s="24"/>
      <c r="B1008" s="24"/>
      <c r="C1008" s="57"/>
      <c r="D1008" s="57"/>
      <c r="E1008" s="57"/>
      <c r="F1008" s="57"/>
      <c r="G1008" s="57"/>
      <c r="H1008" s="57"/>
      <c r="I1008" s="57"/>
      <c r="J1008" s="57"/>
      <c r="K1008" s="57"/>
      <c r="L1008" s="57"/>
      <c r="M1008" s="57"/>
      <c r="N1008" s="57"/>
      <c r="O1008" s="57"/>
      <c r="P1008" s="57"/>
      <c r="Q1008" s="57"/>
      <c r="R1008" s="57"/>
      <c r="S1008" s="57"/>
      <c r="T1008" s="57"/>
      <c r="U1008" s="77"/>
      <c r="V1008" s="24"/>
      <c r="Y1008" s="24"/>
      <c r="Z1008" s="24"/>
      <c r="AA1008" s="24"/>
      <c r="AB1008" s="24"/>
      <c r="AC1008" s="24"/>
    </row>
    <row r="1009" spans="1:29" s="169" customFormat="1">
      <c r="A1009" s="24"/>
      <c r="B1009" s="24"/>
      <c r="C1009" s="57"/>
      <c r="D1009" s="57"/>
      <c r="E1009" s="57"/>
      <c r="F1009" s="57"/>
      <c r="G1009" s="57"/>
      <c r="H1009" s="57"/>
      <c r="I1009" s="57"/>
      <c r="J1009" s="57"/>
      <c r="K1009" s="57"/>
      <c r="L1009" s="57"/>
      <c r="M1009" s="57"/>
      <c r="N1009" s="57"/>
      <c r="O1009" s="57"/>
      <c r="P1009" s="57"/>
      <c r="Q1009" s="57"/>
      <c r="R1009" s="57"/>
      <c r="S1009" s="57"/>
      <c r="T1009" s="57"/>
      <c r="U1009" s="77"/>
      <c r="V1009" s="24"/>
      <c r="Y1009" s="24"/>
      <c r="Z1009" s="24"/>
      <c r="AA1009" s="24"/>
      <c r="AB1009" s="24"/>
      <c r="AC1009" s="24"/>
    </row>
    <row r="1010" spans="1:29" s="169" customFormat="1">
      <c r="A1010" s="24"/>
      <c r="B1010" s="24"/>
      <c r="C1010" s="57"/>
      <c r="D1010" s="57"/>
      <c r="E1010" s="57"/>
      <c r="F1010" s="57"/>
      <c r="G1010" s="57"/>
      <c r="H1010" s="57"/>
      <c r="I1010" s="57"/>
      <c r="J1010" s="57"/>
      <c r="K1010" s="57"/>
      <c r="L1010" s="57"/>
      <c r="M1010" s="57"/>
      <c r="N1010" s="57"/>
      <c r="O1010" s="57"/>
      <c r="P1010" s="57"/>
      <c r="Q1010" s="57"/>
      <c r="R1010" s="57"/>
      <c r="S1010" s="57"/>
      <c r="T1010" s="57"/>
      <c r="U1010" s="77"/>
      <c r="V1010" s="24"/>
      <c r="Y1010" s="24"/>
      <c r="Z1010" s="24"/>
      <c r="AA1010" s="24"/>
      <c r="AB1010" s="24"/>
      <c r="AC1010" s="24"/>
    </row>
    <row r="1011" spans="1:29" s="169" customFormat="1">
      <c r="A1011" s="24"/>
      <c r="B1011" s="24"/>
      <c r="C1011" s="57"/>
      <c r="D1011" s="57"/>
      <c r="E1011" s="57"/>
      <c r="F1011" s="57"/>
      <c r="G1011" s="57"/>
      <c r="H1011" s="57"/>
      <c r="I1011" s="57"/>
      <c r="J1011" s="57"/>
      <c r="K1011" s="57"/>
      <c r="L1011" s="57"/>
      <c r="M1011" s="57"/>
      <c r="N1011" s="57"/>
      <c r="O1011" s="57"/>
      <c r="P1011" s="57"/>
      <c r="Q1011" s="57"/>
      <c r="R1011" s="57"/>
      <c r="S1011" s="57"/>
      <c r="T1011" s="57"/>
      <c r="U1011" s="77"/>
      <c r="V1011" s="24"/>
      <c r="Y1011" s="24"/>
      <c r="Z1011" s="24"/>
      <c r="AA1011" s="24"/>
      <c r="AB1011" s="24"/>
      <c r="AC1011" s="24"/>
    </row>
    <row r="1012" spans="1:29" s="169" customFormat="1">
      <c r="A1012" s="24"/>
      <c r="B1012" s="24"/>
      <c r="C1012" s="57"/>
      <c r="D1012" s="57"/>
      <c r="E1012" s="57"/>
      <c r="F1012" s="57"/>
      <c r="G1012" s="57"/>
      <c r="H1012" s="57"/>
      <c r="I1012" s="57"/>
      <c r="J1012" s="57"/>
      <c r="K1012" s="57"/>
      <c r="L1012" s="57"/>
      <c r="M1012" s="57"/>
      <c r="N1012" s="57"/>
      <c r="O1012" s="57"/>
      <c r="P1012" s="57"/>
      <c r="Q1012" s="57"/>
      <c r="R1012" s="57"/>
      <c r="S1012" s="57"/>
      <c r="T1012" s="57"/>
      <c r="U1012" s="77"/>
      <c r="V1012" s="24"/>
      <c r="Y1012" s="24"/>
      <c r="Z1012" s="24"/>
      <c r="AA1012" s="24"/>
      <c r="AB1012" s="24"/>
      <c r="AC1012" s="24"/>
    </row>
    <row r="1013" spans="1:29" s="169" customFormat="1">
      <c r="A1013" s="24"/>
      <c r="B1013" s="24"/>
      <c r="C1013" s="57"/>
      <c r="D1013" s="57"/>
      <c r="E1013" s="57"/>
      <c r="F1013" s="57"/>
      <c r="G1013" s="57"/>
      <c r="H1013" s="57"/>
      <c r="I1013" s="57"/>
      <c r="J1013" s="57"/>
      <c r="K1013" s="57"/>
      <c r="L1013" s="57"/>
      <c r="M1013" s="57"/>
      <c r="N1013" s="57"/>
      <c r="O1013" s="57"/>
      <c r="P1013" s="57"/>
      <c r="Q1013" s="57"/>
      <c r="R1013" s="57"/>
      <c r="S1013" s="57"/>
      <c r="T1013" s="57"/>
      <c r="U1013" s="77"/>
      <c r="V1013" s="24"/>
      <c r="Y1013" s="24"/>
      <c r="Z1013" s="24"/>
      <c r="AA1013" s="24"/>
      <c r="AB1013" s="24"/>
      <c r="AC1013" s="24"/>
    </row>
    <row r="1014" spans="1:29" s="169" customFormat="1">
      <c r="A1014" s="24"/>
      <c r="B1014" s="24"/>
      <c r="C1014" s="57"/>
      <c r="D1014" s="57"/>
      <c r="E1014" s="57"/>
      <c r="F1014" s="57"/>
      <c r="G1014" s="57"/>
      <c r="H1014" s="57"/>
      <c r="I1014" s="57"/>
      <c r="J1014" s="57"/>
      <c r="K1014" s="57"/>
      <c r="L1014" s="57"/>
      <c r="M1014" s="57"/>
      <c r="N1014" s="57"/>
      <c r="O1014" s="57"/>
      <c r="P1014" s="57"/>
      <c r="Q1014" s="57"/>
      <c r="R1014" s="57"/>
      <c r="S1014" s="57"/>
      <c r="T1014" s="57"/>
      <c r="U1014" s="77"/>
      <c r="V1014" s="24"/>
      <c r="Y1014" s="24"/>
      <c r="Z1014" s="24"/>
      <c r="AA1014" s="24"/>
      <c r="AB1014" s="24"/>
      <c r="AC1014" s="24"/>
    </row>
    <row r="1015" spans="1:29" s="169" customFormat="1">
      <c r="A1015" s="24"/>
      <c r="B1015" s="24"/>
      <c r="C1015" s="57"/>
      <c r="D1015" s="57"/>
      <c r="E1015" s="57"/>
      <c r="F1015" s="57"/>
      <c r="G1015" s="57"/>
      <c r="H1015" s="57"/>
      <c r="I1015" s="57"/>
      <c r="J1015" s="57"/>
      <c r="K1015" s="57"/>
      <c r="L1015" s="57"/>
      <c r="M1015" s="57"/>
      <c r="N1015" s="57"/>
      <c r="O1015" s="57"/>
      <c r="P1015" s="57"/>
      <c r="Q1015" s="57"/>
      <c r="R1015" s="57"/>
      <c r="S1015" s="57"/>
      <c r="T1015" s="57"/>
      <c r="U1015" s="77"/>
      <c r="V1015" s="24"/>
      <c r="Y1015" s="24"/>
      <c r="Z1015" s="24"/>
      <c r="AA1015" s="24"/>
      <c r="AB1015" s="24"/>
      <c r="AC1015" s="24"/>
    </row>
    <row r="1016" spans="1:29" s="169" customFormat="1">
      <c r="A1016" s="24"/>
      <c r="B1016" s="24"/>
      <c r="C1016" s="57"/>
      <c r="D1016" s="57"/>
      <c r="E1016" s="57"/>
      <c r="F1016" s="57"/>
      <c r="G1016" s="57"/>
      <c r="H1016" s="57"/>
      <c r="I1016" s="57"/>
      <c r="J1016" s="57"/>
      <c r="K1016" s="57"/>
      <c r="L1016" s="57"/>
      <c r="M1016" s="57"/>
      <c r="N1016" s="57"/>
      <c r="O1016" s="57"/>
      <c r="P1016" s="57"/>
      <c r="Q1016" s="57"/>
      <c r="R1016" s="57"/>
      <c r="S1016" s="57"/>
      <c r="T1016" s="57"/>
      <c r="U1016" s="77"/>
      <c r="V1016" s="24"/>
      <c r="Y1016" s="24"/>
      <c r="Z1016" s="24"/>
      <c r="AA1016" s="24"/>
      <c r="AB1016" s="24"/>
      <c r="AC1016" s="24"/>
    </row>
    <row r="1017" spans="1:29" s="169" customFormat="1">
      <c r="A1017" s="24"/>
      <c r="B1017" s="24"/>
      <c r="C1017" s="57"/>
      <c r="D1017" s="57"/>
      <c r="E1017" s="57"/>
      <c r="F1017" s="57"/>
      <c r="G1017" s="57"/>
      <c r="H1017" s="57"/>
      <c r="I1017" s="57"/>
      <c r="J1017" s="57"/>
      <c r="K1017" s="57"/>
      <c r="L1017" s="57"/>
      <c r="M1017" s="57"/>
      <c r="N1017" s="57"/>
      <c r="O1017" s="57"/>
      <c r="P1017" s="57"/>
      <c r="Q1017" s="57"/>
      <c r="R1017" s="57"/>
      <c r="S1017" s="57"/>
      <c r="T1017" s="57"/>
      <c r="U1017" s="77"/>
      <c r="V1017" s="24"/>
      <c r="Y1017" s="24"/>
      <c r="Z1017" s="24"/>
      <c r="AA1017" s="24"/>
      <c r="AB1017" s="24"/>
      <c r="AC1017" s="24"/>
    </row>
    <row r="1018" spans="1:29" s="169" customFormat="1">
      <c r="A1018" s="24"/>
      <c r="B1018" s="24"/>
      <c r="C1018" s="57"/>
      <c r="D1018" s="57"/>
      <c r="E1018" s="57"/>
      <c r="F1018" s="57"/>
      <c r="G1018" s="57"/>
      <c r="H1018" s="57"/>
      <c r="I1018" s="57"/>
      <c r="J1018" s="57"/>
      <c r="K1018" s="57"/>
      <c r="L1018" s="57"/>
      <c r="M1018" s="57"/>
      <c r="N1018" s="57"/>
      <c r="O1018" s="57"/>
      <c r="P1018" s="57"/>
      <c r="Q1018" s="57"/>
      <c r="R1018" s="57"/>
      <c r="S1018" s="57"/>
      <c r="T1018" s="57"/>
      <c r="U1018" s="77"/>
      <c r="V1018" s="24"/>
      <c r="Y1018" s="24"/>
      <c r="Z1018" s="24"/>
      <c r="AA1018" s="24"/>
      <c r="AB1018" s="24"/>
      <c r="AC1018" s="24"/>
    </row>
    <row r="1019" spans="1:29" s="169" customFormat="1">
      <c r="A1019" s="24"/>
      <c r="B1019" s="24"/>
      <c r="C1019" s="57"/>
      <c r="D1019" s="57"/>
      <c r="E1019" s="57"/>
      <c r="F1019" s="57"/>
      <c r="G1019" s="57"/>
      <c r="H1019" s="57"/>
      <c r="I1019" s="57"/>
      <c r="J1019" s="57"/>
      <c r="K1019" s="57"/>
      <c r="L1019" s="57"/>
      <c r="M1019" s="57"/>
      <c r="N1019" s="57"/>
      <c r="O1019" s="57"/>
      <c r="P1019" s="57"/>
      <c r="Q1019" s="57"/>
      <c r="R1019" s="57"/>
      <c r="S1019" s="57"/>
      <c r="T1019" s="57"/>
      <c r="U1019" s="77"/>
      <c r="V1019" s="24"/>
      <c r="Y1019" s="24"/>
      <c r="Z1019" s="24"/>
      <c r="AA1019" s="24"/>
      <c r="AB1019" s="24"/>
      <c r="AC1019" s="24"/>
    </row>
    <row r="1020" spans="1:29" s="169" customFormat="1">
      <c r="A1020" s="24"/>
      <c r="B1020" s="24"/>
      <c r="C1020" s="57"/>
      <c r="D1020" s="57"/>
      <c r="E1020" s="57"/>
      <c r="F1020" s="57"/>
      <c r="G1020" s="57"/>
      <c r="H1020" s="57"/>
      <c r="I1020" s="57"/>
      <c r="J1020" s="57"/>
      <c r="K1020" s="57"/>
      <c r="L1020" s="57"/>
      <c r="M1020" s="57"/>
      <c r="N1020" s="57"/>
      <c r="O1020" s="57"/>
      <c r="P1020" s="57"/>
      <c r="Q1020" s="57"/>
      <c r="R1020" s="57"/>
      <c r="S1020" s="57"/>
      <c r="T1020" s="57"/>
      <c r="U1020" s="77"/>
      <c r="V1020" s="24"/>
      <c r="Y1020" s="24"/>
      <c r="Z1020" s="24"/>
      <c r="AA1020" s="24"/>
      <c r="AB1020" s="24"/>
      <c r="AC1020" s="24"/>
    </row>
    <row r="1021" spans="1:29" s="169" customFormat="1">
      <c r="A1021" s="24"/>
      <c r="B1021" s="24"/>
      <c r="C1021" s="57"/>
      <c r="D1021" s="57"/>
      <c r="E1021" s="57"/>
      <c r="F1021" s="57"/>
      <c r="G1021" s="57"/>
      <c r="H1021" s="57"/>
      <c r="I1021" s="57"/>
      <c r="J1021" s="57"/>
      <c r="K1021" s="57"/>
      <c r="L1021" s="57"/>
      <c r="M1021" s="57"/>
      <c r="N1021" s="57"/>
      <c r="O1021" s="57"/>
      <c r="P1021" s="57"/>
      <c r="Q1021" s="57"/>
      <c r="R1021" s="57"/>
      <c r="S1021" s="57"/>
      <c r="T1021" s="57"/>
      <c r="U1021" s="77"/>
      <c r="V1021" s="24"/>
      <c r="Y1021" s="24"/>
      <c r="Z1021" s="24"/>
      <c r="AA1021" s="24"/>
      <c r="AB1021" s="24"/>
      <c r="AC1021" s="24"/>
    </row>
    <row r="1022" spans="1:29" s="169" customFormat="1">
      <c r="A1022" s="24"/>
      <c r="B1022" s="24"/>
      <c r="C1022" s="57"/>
      <c r="D1022" s="57"/>
      <c r="E1022" s="57"/>
      <c r="F1022" s="57"/>
      <c r="G1022" s="57"/>
      <c r="H1022" s="57"/>
      <c r="I1022" s="57"/>
      <c r="J1022" s="57"/>
      <c r="K1022" s="57"/>
      <c r="L1022" s="57"/>
      <c r="M1022" s="57"/>
      <c r="N1022" s="57"/>
      <c r="O1022" s="57"/>
      <c r="P1022" s="57"/>
      <c r="Q1022" s="57"/>
      <c r="R1022" s="57"/>
      <c r="S1022" s="57"/>
      <c r="T1022" s="57"/>
      <c r="U1022" s="77"/>
      <c r="V1022" s="24"/>
      <c r="Y1022" s="24"/>
      <c r="Z1022" s="24"/>
      <c r="AA1022" s="24"/>
      <c r="AB1022" s="24"/>
      <c r="AC1022" s="24"/>
    </row>
    <row r="1023" spans="1:29" s="169" customFormat="1">
      <c r="A1023" s="24"/>
      <c r="B1023" s="24"/>
      <c r="C1023" s="57"/>
      <c r="D1023" s="57"/>
      <c r="E1023" s="57"/>
      <c r="F1023" s="57"/>
      <c r="G1023" s="57"/>
      <c r="H1023" s="57"/>
      <c r="I1023" s="57"/>
      <c r="J1023" s="57"/>
      <c r="K1023" s="57"/>
      <c r="L1023" s="57"/>
      <c r="M1023" s="57"/>
      <c r="N1023" s="57"/>
      <c r="O1023" s="57"/>
      <c r="P1023" s="57"/>
      <c r="Q1023" s="57"/>
      <c r="R1023" s="57"/>
      <c r="S1023" s="57"/>
      <c r="T1023" s="57"/>
      <c r="U1023" s="77"/>
      <c r="V1023" s="24"/>
      <c r="Y1023" s="24"/>
      <c r="Z1023" s="24"/>
      <c r="AA1023" s="24"/>
      <c r="AB1023" s="24"/>
      <c r="AC1023" s="24"/>
    </row>
    <row r="1024" spans="1:29" s="169" customFormat="1">
      <c r="A1024" s="24"/>
      <c r="B1024" s="24"/>
      <c r="C1024" s="57"/>
      <c r="D1024" s="57"/>
      <c r="E1024" s="57"/>
      <c r="F1024" s="57"/>
      <c r="G1024" s="57"/>
      <c r="H1024" s="57"/>
      <c r="I1024" s="57"/>
      <c r="J1024" s="57"/>
      <c r="K1024" s="57"/>
      <c r="L1024" s="57"/>
      <c r="M1024" s="57"/>
      <c r="N1024" s="57"/>
      <c r="O1024" s="57"/>
      <c r="P1024" s="57"/>
      <c r="Q1024" s="57"/>
      <c r="R1024" s="57"/>
      <c r="S1024" s="57"/>
      <c r="T1024" s="57"/>
      <c r="U1024" s="77"/>
      <c r="V1024" s="24"/>
      <c r="Y1024" s="24"/>
      <c r="Z1024" s="24"/>
      <c r="AA1024" s="24"/>
      <c r="AB1024" s="24"/>
      <c r="AC1024" s="24"/>
    </row>
    <row r="1025" spans="1:29" s="169" customFormat="1">
      <c r="A1025" s="24"/>
      <c r="B1025" s="24"/>
      <c r="C1025" s="57"/>
      <c r="D1025" s="57"/>
      <c r="E1025" s="57"/>
      <c r="F1025" s="57"/>
      <c r="G1025" s="57"/>
      <c r="H1025" s="57"/>
      <c r="I1025" s="57"/>
      <c r="J1025" s="57"/>
      <c r="K1025" s="57"/>
      <c r="L1025" s="57"/>
      <c r="M1025" s="57"/>
      <c r="N1025" s="57"/>
      <c r="O1025" s="57"/>
      <c r="P1025" s="57"/>
      <c r="Q1025" s="57"/>
      <c r="R1025" s="57"/>
      <c r="S1025" s="57"/>
      <c r="T1025" s="57"/>
      <c r="U1025" s="77"/>
      <c r="V1025" s="24"/>
      <c r="Y1025" s="24"/>
      <c r="Z1025" s="24"/>
      <c r="AA1025" s="24"/>
      <c r="AB1025" s="24"/>
      <c r="AC1025" s="24"/>
    </row>
    <row r="1026" spans="1:29" s="169" customFormat="1">
      <c r="A1026" s="24"/>
      <c r="B1026" s="24"/>
      <c r="C1026" s="57"/>
      <c r="D1026" s="57"/>
      <c r="E1026" s="57"/>
      <c r="F1026" s="57"/>
      <c r="G1026" s="57"/>
      <c r="H1026" s="57"/>
      <c r="I1026" s="57"/>
      <c r="J1026" s="57"/>
      <c r="K1026" s="57"/>
      <c r="L1026" s="57"/>
      <c r="M1026" s="57"/>
      <c r="N1026" s="57"/>
      <c r="O1026" s="57"/>
      <c r="P1026" s="57"/>
      <c r="Q1026" s="57"/>
      <c r="R1026" s="57"/>
      <c r="S1026" s="57"/>
      <c r="T1026" s="57"/>
      <c r="U1026" s="77"/>
      <c r="V1026" s="24"/>
      <c r="Y1026" s="24"/>
      <c r="Z1026" s="24"/>
      <c r="AA1026" s="24"/>
      <c r="AB1026" s="24"/>
      <c r="AC1026" s="24"/>
    </row>
    <row r="1027" spans="1:29" s="169" customFormat="1">
      <c r="A1027" s="24"/>
      <c r="B1027" s="24"/>
      <c r="C1027" s="57"/>
      <c r="D1027" s="57"/>
      <c r="E1027" s="57"/>
      <c r="F1027" s="57"/>
      <c r="G1027" s="57"/>
      <c r="H1027" s="57"/>
      <c r="I1027" s="57"/>
      <c r="J1027" s="57"/>
      <c r="K1027" s="57"/>
      <c r="L1027" s="57"/>
      <c r="M1027" s="57"/>
      <c r="N1027" s="57"/>
      <c r="O1027" s="57"/>
      <c r="P1027" s="57"/>
      <c r="Q1027" s="57"/>
      <c r="R1027" s="57"/>
      <c r="S1027" s="57"/>
      <c r="T1027" s="57"/>
      <c r="U1027" s="77"/>
      <c r="V1027" s="24"/>
      <c r="Y1027" s="24"/>
      <c r="Z1027" s="24"/>
      <c r="AA1027" s="24"/>
      <c r="AB1027" s="24"/>
      <c r="AC1027" s="24"/>
    </row>
    <row r="1028" spans="1:29" s="169" customFormat="1">
      <c r="A1028" s="24"/>
      <c r="B1028" s="24"/>
      <c r="C1028" s="57"/>
      <c r="D1028" s="57"/>
      <c r="E1028" s="57"/>
      <c r="F1028" s="57"/>
      <c r="G1028" s="57"/>
      <c r="H1028" s="57"/>
      <c r="I1028" s="57"/>
      <c r="J1028" s="57"/>
      <c r="K1028" s="57"/>
      <c r="L1028" s="57"/>
      <c r="M1028" s="57"/>
      <c r="N1028" s="57"/>
      <c r="O1028" s="57"/>
      <c r="P1028" s="57"/>
      <c r="Q1028" s="57"/>
      <c r="R1028" s="57"/>
      <c r="S1028" s="57"/>
      <c r="T1028" s="57"/>
      <c r="U1028" s="77"/>
      <c r="V1028" s="24"/>
      <c r="Y1028" s="24"/>
      <c r="Z1028" s="24"/>
      <c r="AA1028" s="24"/>
      <c r="AB1028" s="24"/>
      <c r="AC1028" s="24"/>
    </row>
    <row r="1029" spans="1:29" s="169" customFormat="1">
      <c r="A1029" s="24"/>
      <c r="B1029" s="24"/>
      <c r="C1029" s="57"/>
      <c r="D1029" s="57"/>
      <c r="E1029" s="57"/>
      <c r="F1029" s="57"/>
      <c r="G1029" s="57"/>
      <c r="H1029" s="57"/>
      <c r="I1029" s="57"/>
      <c r="J1029" s="57"/>
      <c r="K1029" s="57"/>
      <c r="L1029" s="57"/>
      <c r="M1029" s="57"/>
      <c r="N1029" s="57"/>
      <c r="O1029" s="57"/>
      <c r="P1029" s="57"/>
      <c r="Q1029" s="57"/>
      <c r="R1029" s="57"/>
      <c r="S1029" s="57"/>
      <c r="T1029" s="57"/>
      <c r="U1029" s="77"/>
      <c r="V1029" s="24"/>
      <c r="Y1029" s="24"/>
      <c r="Z1029" s="24"/>
      <c r="AA1029" s="24"/>
      <c r="AB1029" s="24"/>
      <c r="AC1029" s="24"/>
    </row>
    <row r="1030" spans="1:29" s="169" customFormat="1">
      <c r="A1030" s="24"/>
      <c r="B1030" s="24"/>
      <c r="C1030" s="57"/>
      <c r="D1030" s="57"/>
      <c r="E1030" s="57"/>
      <c r="F1030" s="57"/>
      <c r="G1030" s="57"/>
      <c r="H1030" s="57"/>
      <c r="I1030" s="57"/>
      <c r="J1030" s="57"/>
      <c r="K1030" s="57"/>
      <c r="L1030" s="57"/>
      <c r="M1030" s="57"/>
      <c r="N1030" s="57"/>
      <c r="O1030" s="57"/>
      <c r="P1030" s="57"/>
      <c r="Q1030" s="57"/>
      <c r="R1030" s="57"/>
      <c r="S1030" s="57"/>
      <c r="T1030" s="57"/>
      <c r="U1030" s="77"/>
      <c r="V1030" s="24"/>
      <c r="Y1030" s="24"/>
      <c r="Z1030" s="24"/>
      <c r="AA1030" s="24"/>
      <c r="AB1030" s="24"/>
      <c r="AC1030" s="24"/>
    </row>
    <row r="1031" spans="1:29" s="169" customFormat="1">
      <c r="A1031" s="24"/>
      <c r="B1031" s="24"/>
      <c r="C1031" s="57"/>
      <c r="D1031" s="57"/>
      <c r="E1031" s="57"/>
      <c r="F1031" s="57"/>
      <c r="G1031" s="57"/>
      <c r="H1031" s="57"/>
      <c r="I1031" s="57"/>
      <c r="J1031" s="57"/>
      <c r="K1031" s="57"/>
      <c r="L1031" s="57"/>
      <c r="M1031" s="57"/>
      <c r="N1031" s="57"/>
      <c r="O1031" s="57"/>
      <c r="P1031" s="57"/>
      <c r="Q1031" s="57"/>
      <c r="R1031" s="57"/>
      <c r="S1031" s="57"/>
      <c r="T1031" s="57"/>
      <c r="U1031" s="77"/>
      <c r="V1031" s="24"/>
      <c r="Y1031" s="24"/>
      <c r="Z1031" s="24"/>
      <c r="AA1031" s="24"/>
      <c r="AB1031" s="24"/>
      <c r="AC1031" s="24"/>
    </row>
    <row r="1032" spans="1:29" s="169" customFormat="1">
      <c r="A1032" s="24"/>
      <c r="B1032" s="24"/>
      <c r="C1032" s="57"/>
      <c r="D1032" s="57"/>
      <c r="E1032" s="57"/>
      <c r="F1032" s="57"/>
      <c r="G1032" s="57"/>
      <c r="H1032" s="57"/>
      <c r="I1032" s="57"/>
      <c r="J1032" s="57"/>
      <c r="K1032" s="57"/>
      <c r="L1032" s="57"/>
      <c r="M1032" s="57"/>
      <c r="N1032" s="57"/>
      <c r="O1032" s="57"/>
      <c r="P1032" s="57"/>
      <c r="Q1032" s="57"/>
      <c r="R1032" s="57"/>
      <c r="S1032" s="57"/>
      <c r="T1032" s="57"/>
      <c r="U1032" s="77"/>
      <c r="V1032" s="24"/>
      <c r="Y1032" s="24"/>
      <c r="Z1032" s="24"/>
      <c r="AA1032" s="24"/>
      <c r="AB1032" s="24"/>
      <c r="AC1032" s="24"/>
    </row>
    <row r="1033" spans="1:29" s="169" customFormat="1">
      <c r="A1033" s="24"/>
      <c r="B1033" s="24"/>
      <c r="C1033" s="57"/>
      <c r="D1033" s="57"/>
      <c r="E1033" s="57"/>
      <c r="F1033" s="57"/>
      <c r="G1033" s="57"/>
      <c r="H1033" s="57"/>
      <c r="I1033" s="57"/>
      <c r="J1033" s="57"/>
      <c r="K1033" s="57"/>
      <c r="L1033" s="57"/>
      <c r="M1033" s="57"/>
      <c r="N1033" s="57"/>
      <c r="O1033" s="57"/>
      <c r="P1033" s="57"/>
      <c r="Q1033" s="57"/>
      <c r="R1033" s="57"/>
      <c r="S1033" s="57"/>
      <c r="T1033" s="57"/>
      <c r="U1033" s="77"/>
      <c r="V1033" s="24"/>
      <c r="Y1033" s="24"/>
      <c r="Z1033" s="24"/>
      <c r="AA1033" s="24"/>
      <c r="AB1033" s="24"/>
      <c r="AC1033" s="24"/>
    </row>
    <row r="1034" spans="1:29" s="169" customFormat="1">
      <c r="A1034" s="24"/>
      <c r="B1034" s="24"/>
      <c r="C1034" s="57"/>
      <c r="D1034" s="57"/>
      <c r="E1034" s="57"/>
      <c r="F1034" s="57"/>
      <c r="G1034" s="57"/>
      <c r="H1034" s="57"/>
      <c r="I1034" s="57"/>
      <c r="J1034" s="57"/>
      <c r="K1034" s="57"/>
      <c r="L1034" s="57"/>
      <c r="M1034" s="57"/>
      <c r="N1034" s="57"/>
      <c r="O1034" s="57"/>
      <c r="P1034" s="57"/>
      <c r="Q1034" s="57"/>
      <c r="R1034" s="57"/>
      <c r="S1034" s="57"/>
      <c r="T1034" s="57"/>
      <c r="U1034" s="77"/>
      <c r="V1034" s="24"/>
      <c r="Y1034" s="24"/>
      <c r="Z1034" s="24"/>
      <c r="AA1034" s="24"/>
      <c r="AB1034" s="24"/>
      <c r="AC1034" s="24"/>
    </row>
    <row r="1035" spans="1:29" s="169" customFormat="1">
      <c r="A1035" s="24"/>
      <c r="B1035" s="24"/>
      <c r="C1035" s="57"/>
      <c r="D1035" s="57"/>
      <c r="E1035" s="57"/>
      <c r="F1035" s="57"/>
      <c r="G1035" s="57"/>
      <c r="H1035" s="57"/>
      <c r="I1035" s="57"/>
      <c r="J1035" s="57"/>
      <c r="K1035" s="57"/>
      <c r="L1035" s="57"/>
      <c r="M1035" s="57"/>
      <c r="N1035" s="57"/>
      <c r="O1035" s="57"/>
      <c r="P1035" s="57"/>
      <c r="Q1035" s="57"/>
      <c r="R1035" s="57"/>
      <c r="S1035" s="57"/>
      <c r="T1035" s="57"/>
      <c r="U1035" s="77"/>
      <c r="V1035" s="24"/>
      <c r="Y1035" s="24"/>
      <c r="Z1035" s="24"/>
      <c r="AA1035" s="24"/>
      <c r="AB1035" s="24"/>
      <c r="AC1035" s="24"/>
    </row>
    <row r="1036" spans="1:29" s="169" customFormat="1">
      <c r="A1036" s="24"/>
      <c r="B1036" s="24"/>
      <c r="C1036" s="57"/>
      <c r="D1036" s="57"/>
      <c r="E1036" s="57"/>
      <c r="F1036" s="57"/>
      <c r="G1036" s="57"/>
      <c r="H1036" s="57"/>
      <c r="I1036" s="57"/>
      <c r="J1036" s="57"/>
      <c r="K1036" s="57"/>
      <c r="L1036" s="57"/>
      <c r="M1036" s="57"/>
      <c r="N1036" s="57"/>
      <c r="O1036" s="57"/>
      <c r="P1036" s="57"/>
      <c r="Q1036" s="57"/>
      <c r="R1036" s="57"/>
      <c r="S1036" s="57"/>
      <c r="T1036" s="57"/>
      <c r="U1036" s="77"/>
      <c r="V1036" s="24"/>
      <c r="Y1036" s="24"/>
      <c r="Z1036" s="24"/>
      <c r="AA1036" s="24"/>
      <c r="AB1036" s="24"/>
      <c r="AC1036" s="24"/>
    </row>
    <row r="1037" spans="1:29" s="169" customFormat="1">
      <c r="A1037" s="24"/>
      <c r="B1037" s="24"/>
      <c r="C1037" s="57"/>
      <c r="D1037" s="57"/>
      <c r="E1037" s="57"/>
      <c r="F1037" s="57"/>
      <c r="G1037" s="57"/>
      <c r="H1037" s="57"/>
      <c r="I1037" s="57"/>
      <c r="J1037" s="57"/>
      <c r="K1037" s="57"/>
      <c r="L1037" s="57"/>
      <c r="M1037" s="57"/>
      <c r="N1037" s="57"/>
      <c r="O1037" s="57"/>
      <c r="P1037" s="57"/>
      <c r="Q1037" s="57"/>
      <c r="R1037" s="57"/>
      <c r="S1037" s="57"/>
      <c r="T1037" s="57"/>
      <c r="U1037" s="77"/>
      <c r="V1037" s="24"/>
      <c r="Y1037" s="24"/>
      <c r="Z1037" s="24"/>
      <c r="AA1037" s="24"/>
      <c r="AB1037" s="24"/>
      <c r="AC1037" s="24"/>
    </row>
    <row r="1038" spans="1:29" s="169" customFormat="1">
      <c r="A1038" s="24"/>
      <c r="B1038" s="24"/>
      <c r="C1038" s="57"/>
      <c r="D1038" s="57"/>
      <c r="E1038" s="57"/>
      <c r="F1038" s="57"/>
      <c r="G1038" s="57"/>
      <c r="H1038" s="57"/>
      <c r="I1038" s="57"/>
      <c r="J1038" s="57"/>
      <c r="K1038" s="57"/>
      <c r="L1038" s="57"/>
      <c r="M1038" s="57"/>
      <c r="N1038" s="57"/>
      <c r="O1038" s="57"/>
      <c r="P1038" s="57"/>
      <c r="Q1038" s="57"/>
      <c r="R1038" s="57"/>
      <c r="S1038" s="57"/>
      <c r="T1038" s="57"/>
      <c r="U1038" s="77"/>
      <c r="V1038" s="24"/>
      <c r="Y1038" s="24"/>
      <c r="Z1038" s="24"/>
      <c r="AA1038" s="24"/>
      <c r="AB1038" s="24"/>
      <c r="AC1038" s="24"/>
    </row>
    <row r="1039" spans="1:29" s="169" customFormat="1">
      <c r="A1039" s="24"/>
      <c r="B1039" s="24"/>
      <c r="C1039" s="57"/>
      <c r="D1039" s="57"/>
      <c r="E1039" s="57"/>
      <c r="F1039" s="57"/>
      <c r="G1039" s="57"/>
      <c r="H1039" s="57"/>
      <c r="I1039" s="57"/>
      <c r="J1039" s="57"/>
      <c r="K1039" s="57"/>
      <c r="L1039" s="57"/>
      <c r="M1039" s="57"/>
      <c r="N1039" s="57"/>
      <c r="O1039" s="57"/>
      <c r="P1039" s="57"/>
      <c r="Q1039" s="57"/>
      <c r="R1039" s="57"/>
      <c r="S1039" s="57"/>
      <c r="T1039" s="57"/>
      <c r="U1039" s="77"/>
      <c r="V1039" s="24"/>
      <c r="Y1039" s="24"/>
      <c r="Z1039" s="24"/>
      <c r="AA1039" s="24"/>
      <c r="AB1039" s="24"/>
      <c r="AC1039" s="24"/>
    </row>
    <row r="1040" spans="1:29" s="169" customFormat="1">
      <c r="A1040" s="24"/>
      <c r="B1040" s="24"/>
      <c r="C1040" s="57"/>
      <c r="D1040" s="57"/>
      <c r="E1040" s="57"/>
      <c r="F1040" s="57"/>
      <c r="G1040" s="57"/>
      <c r="H1040" s="57"/>
      <c r="I1040" s="57"/>
      <c r="J1040" s="57"/>
      <c r="K1040" s="57"/>
      <c r="L1040" s="57"/>
      <c r="M1040" s="57"/>
      <c r="N1040" s="57"/>
      <c r="O1040" s="57"/>
      <c r="P1040" s="57"/>
      <c r="Q1040" s="57"/>
      <c r="R1040" s="57"/>
      <c r="S1040" s="57"/>
      <c r="T1040" s="57"/>
      <c r="U1040" s="77"/>
      <c r="V1040" s="24"/>
      <c r="Y1040" s="24"/>
      <c r="Z1040" s="24"/>
      <c r="AA1040" s="24"/>
      <c r="AB1040" s="24"/>
      <c r="AC1040" s="24"/>
    </row>
    <row r="1041" spans="1:29" s="169" customFormat="1">
      <c r="A1041" s="24"/>
      <c r="B1041" s="24"/>
      <c r="C1041" s="57"/>
      <c r="D1041" s="57"/>
      <c r="E1041" s="57"/>
      <c r="F1041" s="57"/>
      <c r="G1041" s="57"/>
      <c r="H1041" s="57"/>
      <c r="I1041" s="57"/>
      <c r="J1041" s="57"/>
      <c r="K1041" s="57"/>
      <c r="L1041" s="57"/>
      <c r="M1041" s="57"/>
      <c r="N1041" s="57"/>
      <c r="O1041" s="57"/>
      <c r="P1041" s="57"/>
      <c r="Q1041" s="57"/>
      <c r="R1041" s="57"/>
      <c r="S1041" s="57"/>
      <c r="T1041" s="57"/>
      <c r="U1041" s="77"/>
      <c r="V1041" s="24"/>
      <c r="Y1041" s="24"/>
      <c r="Z1041" s="24"/>
      <c r="AA1041" s="24"/>
      <c r="AB1041" s="24"/>
      <c r="AC1041" s="24"/>
    </row>
    <row r="1042" spans="1:29" s="169" customFormat="1">
      <c r="A1042" s="24"/>
      <c r="B1042" s="24"/>
      <c r="C1042" s="57"/>
      <c r="D1042" s="57"/>
      <c r="E1042" s="57"/>
      <c r="F1042" s="57"/>
      <c r="G1042" s="57"/>
      <c r="H1042" s="57"/>
      <c r="I1042" s="57"/>
      <c r="J1042" s="57"/>
      <c r="K1042" s="57"/>
      <c r="L1042" s="57"/>
      <c r="M1042" s="57"/>
      <c r="N1042" s="57"/>
      <c r="O1042" s="57"/>
      <c r="P1042" s="57"/>
      <c r="Q1042" s="57"/>
      <c r="R1042" s="57"/>
      <c r="S1042" s="57"/>
      <c r="T1042" s="57"/>
      <c r="U1042" s="77"/>
      <c r="V1042" s="24"/>
      <c r="Y1042" s="24"/>
      <c r="Z1042" s="24"/>
      <c r="AA1042" s="24"/>
      <c r="AB1042" s="24"/>
      <c r="AC1042" s="24"/>
    </row>
    <row r="1043" spans="1:29" s="169" customFormat="1">
      <c r="A1043" s="24"/>
      <c r="B1043" s="24"/>
      <c r="C1043" s="57"/>
      <c r="D1043" s="57"/>
      <c r="E1043" s="57"/>
      <c r="F1043" s="57"/>
      <c r="G1043" s="57"/>
      <c r="H1043" s="57"/>
      <c r="I1043" s="57"/>
      <c r="J1043" s="57"/>
      <c r="K1043" s="57"/>
      <c r="L1043" s="57"/>
      <c r="M1043" s="57"/>
      <c r="N1043" s="57"/>
      <c r="O1043" s="57"/>
      <c r="P1043" s="57"/>
      <c r="Q1043" s="57"/>
      <c r="R1043" s="57"/>
      <c r="S1043" s="57"/>
      <c r="T1043" s="57"/>
      <c r="U1043" s="77"/>
      <c r="V1043" s="24"/>
      <c r="Y1043" s="24"/>
      <c r="Z1043" s="24"/>
      <c r="AA1043" s="24"/>
      <c r="AB1043" s="24"/>
      <c r="AC1043" s="24"/>
    </row>
    <row r="1044" spans="1:29" s="169" customFormat="1">
      <c r="A1044" s="24"/>
      <c r="B1044" s="24"/>
      <c r="C1044" s="57"/>
      <c r="D1044" s="57"/>
      <c r="E1044" s="57"/>
      <c r="F1044" s="57"/>
      <c r="G1044" s="57"/>
      <c r="H1044" s="57"/>
      <c r="I1044" s="57"/>
      <c r="J1044" s="57"/>
      <c r="K1044" s="57"/>
      <c r="L1044" s="57"/>
      <c r="M1044" s="57"/>
      <c r="N1044" s="57"/>
      <c r="O1044" s="57"/>
      <c r="P1044" s="57"/>
      <c r="Q1044" s="57"/>
      <c r="R1044" s="57"/>
      <c r="S1044" s="57"/>
      <c r="T1044" s="57"/>
      <c r="U1044" s="77"/>
      <c r="V1044" s="24"/>
      <c r="Y1044" s="24"/>
      <c r="Z1044" s="24"/>
      <c r="AA1044" s="24"/>
      <c r="AB1044" s="24"/>
      <c r="AC1044" s="24"/>
    </row>
    <row r="1045" spans="1:29" s="169" customFormat="1">
      <c r="A1045" s="24"/>
      <c r="B1045" s="24"/>
      <c r="C1045" s="57"/>
      <c r="D1045" s="57"/>
      <c r="E1045" s="57"/>
      <c r="F1045" s="57"/>
      <c r="G1045" s="57"/>
      <c r="H1045" s="57"/>
      <c r="I1045" s="57"/>
      <c r="J1045" s="57"/>
      <c r="K1045" s="57"/>
      <c r="L1045" s="57"/>
      <c r="M1045" s="57"/>
      <c r="N1045" s="57"/>
      <c r="O1045" s="57"/>
      <c r="P1045" s="57"/>
      <c r="Q1045" s="57"/>
      <c r="R1045" s="57"/>
      <c r="S1045" s="57"/>
      <c r="T1045" s="57"/>
      <c r="U1045" s="77"/>
      <c r="V1045" s="24"/>
      <c r="Y1045" s="24"/>
      <c r="Z1045" s="24"/>
      <c r="AA1045" s="24"/>
      <c r="AB1045" s="24"/>
      <c r="AC1045" s="24"/>
    </row>
    <row r="1046" spans="1:29" s="169" customFormat="1">
      <c r="A1046" s="24"/>
      <c r="B1046" s="24"/>
      <c r="C1046" s="57"/>
      <c r="D1046" s="57"/>
      <c r="E1046" s="57"/>
      <c r="F1046" s="57"/>
      <c r="G1046" s="57"/>
      <c r="H1046" s="57"/>
      <c r="I1046" s="57"/>
      <c r="J1046" s="57"/>
      <c r="K1046" s="57"/>
      <c r="L1046" s="57"/>
      <c r="M1046" s="57"/>
      <c r="N1046" s="57"/>
      <c r="O1046" s="57"/>
      <c r="P1046" s="57"/>
      <c r="Q1046" s="57"/>
      <c r="R1046" s="57"/>
      <c r="S1046" s="57"/>
      <c r="T1046" s="57"/>
      <c r="U1046" s="77"/>
      <c r="V1046" s="24"/>
      <c r="Y1046" s="24"/>
      <c r="Z1046" s="24"/>
      <c r="AA1046" s="24"/>
      <c r="AB1046" s="24"/>
      <c r="AC1046" s="24"/>
    </row>
    <row r="1047" spans="1:29" s="169" customFormat="1">
      <c r="A1047" s="24"/>
      <c r="B1047" s="24"/>
      <c r="C1047" s="57"/>
      <c r="D1047" s="57"/>
      <c r="E1047" s="57"/>
      <c r="F1047" s="57"/>
      <c r="G1047" s="57"/>
      <c r="H1047" s="57"/>
      <c r="I1047" s="57"/>
      <c r="J1047" s="57"/>
      <c r="K1047" s="57"/>
      <c r="L1047" s="57"/>
      <c r="M1047" s="57"/>
      <c r="N1047" s="57"/>
      <c r="O1047" s="57"/>
      <c r="P1047" s="57"/>
      <c r="Q1047" s="57"/>
      <c r="R1047" s="57"/>
      <c r="S1047" s="57"/>
      <c r="T1047" s="57"/>
      <c r="U1047" s="77"/>
      <c r="V1047" s="24"/>
      <c r="Y1047" s="24"/>
      <c r="Z1047" s="24"/>
      <c r="AA1047" s="24"/>
      <c r="AB1047" s="24"/>
      <c r="AC1047" s="24"/>
    </row>
    <row r="1048" spans="1:29" s="169" customFormat="1">
      <c r="A1048" s="24"/>
      <c r="B1048" s="24"/>
      <c r="C1048" s="57"/>
      <c r="D1048" s="57"/>
      <c r="E1048" s="57"/>
      <c r="F1048" s="57"/>
      <c r="G1048" s="57"/>
      <c r="H1048" s="57"/>
      <c r="I1048" s="57"/>
      <c r="J1048" s="57"/>
      <c r="K1048" s="57"/>
      <c r="L1048" s="57"/>
      <c r="M1048" s="57"/>
      <c r="N1048" s="57"/>
      <c r="O1048" s="57"/>
      <c r="P1048" s="57"/>
      <c r="Q1048" s="57"/>
      <c r="R1048" s="57"/>
      <c r="S1048" s="57"/>
      <c r="T1048" s="57"/>
      <c r="U1048" s="77"/>
      <c r="V1048" s="24"/>
      <c r="Y1048" s="24"/>
      <c r="Z1048" s="24"/>
      <c r="AA1048" s="24"/>
      <c r="AB1048" s="24"/>
      <c r="AC1048" s="24"/>
    </row>
    <row r="1049" spans="1:29" s="169" customFormat="1">
      <c r="A1049" s="24"/>
      <c r="B1049" s="24"/>
      <c r="C1049" s="57"/>
      <c r="D1049" s="57"/>
      <c r="E1049" s="57"/>
      <c r="F1049" s="57"/>
      <c r="G1049" s="57"/>
      <c r="H1049" s="57"/>
      <c r="I1049" s="57"/>
      <c r="J1049" s="57"/>
      <c r="K1049" s="57"/>
      <c r="L1049" s="57"/>
      <c r="M1049" s="57"/>
      <c r="N1049" s="57"/>
      <c r="O1049" s="57"/>
      <c r="P1049" s="57"/>
      <c r="Q1049" s="57"/>
      <c r="R1049" s="57"/>
      <c r="S1049" s="57"/>
      <c r="T1049" s="57"/>
      <c r="U1049" s="77"/>
      <c r="V1049" s="24"/>
      <c r="Y1049" s="24"/>
      <c r="Z1049" s="24"/>
      <c r="AA1049" s="24"/>
      <c r="AB1049" s="24"/>
      <c r="AC1049" s="24"/>
    </row>
    <row r="1050" spans="1:29" s="169" customFormat="1">
      <c r="A1050" s="24"/>
      <c r="B1050" s="24"/>
      <c r="C1050" s="57"/>
      <c r="D1050" s="57"/>
      <c r="E1050" s="57"/>
      <c r="F1050" s="57"/>
      <c r="G1050" s="57"/>
      <c r="H1050" s="57"/>
      <c r="I1050" s="57"/>
      <c r="J1050" s="57"/>
      <c r="K1050" s="57"/>
      <c r="L1050" s="57"/>
      <c r="M1050" s="57"/>
      <c r="N1050" s="57"/>
      <c r="O1050" s="57"/>
      <c r="P1050" s="57"/>
      <c r="Q1050" s="57"/>
      <c r="R1050" s="57"/>
      <c r="S1050" s="57"/>
      <c r="T1050" s="57"/>
      <c r="U1050" s="77"/>
      <c r="V1050" s="24"/>
      <c r="Y1050" s="24"/>
      <c r="Z1050" s="24"/>
      <c r="AA1050" s="24"/>
      <c r="AB1050" s="24"/>
      <c r="AC1050" s="24"/>
    </row>
    <row r="1051" spans="1:29" s="169" customFormat="1">
      <c r="A1051" s="24"/>
      <c r="B1051" s="24"/>
      <c r="C1051" s="57"/>
      <c r="D1051" s="57"/>
      <c r="E1051" s="57"/>
      <c r="F1051" s="57"/>
      <c r="G1051" s="57"/>
      <c r="H1051" s="57"/>
      <c r="I1051" s="57"/>
      <c r="J1051" s="57"/>
      <c r="K1051" s="57"/>
      <c r="L1051" s="57"/>
      <c r="M1051" s="57"/>
      <c r="N1051" s="57"/>
      <c r="O1051" s="57"/>
      <c r="P1051" s="57"/>
      <c r="Q1051" s="57"/>
      <c r="R1051" s="57"/>
      <c r="S1051" s="57"/>
      <c r="T1051" s="57"/>
      <c r="U1051" s="77"/>
      <c r="V1051" s="24"/>
      <c r="Y1051" s="24"/>
      <c r="Z1051" s="24"/>
      <c r="AA1051" s="24"/>
      <c r="AB1051" s="24"/>
      <c r="AC1051" s="24"/>
    </row>
    <row r="1052" spans="1:29" s="169" customFormat="1">
      <c r="A1052" s="24"/>
      <c r="B1052" s="24"/>
      <c r="C1052" s="57"/>
      <c r="D1052" s="57"/>
      <c r="E1052" s="57"/>
      <c r="F1052" s="57"/>
      <c r="G1052" s="57"/>
      <c r="H1052" s="57"/>
      <c r="I1052" s="57"/>
      <c r="J1052" s="57"/>
      <c r="K1052" s="57"/>
      <c r="L1052" s="57"/>
      <c r="M1052" s="57"/>
      <c r="N1052" s="57"/>
      <c r="O1052" s="57"/>
      <c r="P1052" s="57"/>
      <c r="Q1052" s="57"/>
      <c r="R1052" s="57"/>
      <c r="S1052" s="57"/>
      <c r="T1052" s="57"/>
      <c r="U1052" s="77"/>
      <c r="V1052" s="24"/>
      <c r="Y1052" s="24"/>
      <c r="Z1052" s="24"/>
      <c r="AA1052" s="24"/>
      <c r="AB1052" s="24"/>
      <c r="AC1052" s="24"/>
    </row>
    <row r="1053" spans="1:29" s="169" customFormat="1">
      <c r="A1053" s="24"/>
      <c r="B1053" s="24"/>
      <c r="C1053" s="57"/>
      <c r="D1053" s="57"/>
      <c r="E1053" s="57"/>
      <c r="F1053" s="57"/>
      <c r="G1053" s="57"/>
      <c r="H1053" s="57"/>
      <c r="I1053" s="57"/>
      <c r="J1053" s="57"/>
      <c r="K1053" s="57"/>
      <c r="L1053" s="57"/>
      <c r="M1053" s="57"/>
      <c r="N1053" s="57"/>
      <c r="O1053" s="57"/>
      <c r="P1053" s="57"/>
      <c r="Q1053" s="57"/>
      <c r="R1053" s="57"/>
      <c r="S1053" s="57"/>
      <c r="T1053" s="57"/>
      <c r="U1053" s="77"/>
      <c r="V1053" s="24"/>
      <c r="Y1053" s="24"/>
      <c r="Z1053" s="24"/>
      <c r="AA1053" s="24"/>
      <c r="AB1053" s="24"/>
      <c r="AC1053" s="24"/>
    </row>
    <row r="1054" spans="1:29" s="169" customFormat="1">
      <c r="A1054" s="24"/>
      <c r="B1054" s="24"/>
      <c r="C1054" s="57"/>
      <c r="D1054" s="57"/>
      <c r="E1054" s="57"/>
      <c r="F1054" s="57"/>
      <c r="G1054" s="57"/>
      <c r="H1054" s="57"/>
      <c r="I1054" s="57"/>
      <c r="J1054" s="57"/>
      <c r="K1054" s="57"/>
      <c r="L1054" s="57"/>
      <c r="M1054" s="57"/>
      <c r="N1054" s="57"/>
      <c r="O1054" s="57"/>
      <c r="P1054" s="57"/>
      <c r="Q1054" s="57"/>
      <c r="R1054" s="57"/>
      <c r="S1054" s="57"/>
      <c r="T1054" s="57"/>
      <c r="U1054" s="77"/>
      <c r="V1054" s="24"/>
      <c r="Y1054" s="24"/>
      <c r="Z1054" s="24"/>
      <c r="AA1054" s="24"/>
      <c r="AB1054" s="24"/>
      <c r="AC1054" s="24"/>
    </row>
    <row r="1055" spans="1:29" s="169" customFormat="1">
      <c r="A1055" s="24"/>
      <c r="B1055" s="24"/>
      <c r="C1055" s="57"/>
      <c r="D1055" s="57"/>
      <c r="E1055" s="57"/>
      <c r="F1055" s="57"/>
      <c r="G1055" s="57"/>
      <c r="H1055" s="57"/>
      <c r="I1055" s="57"/>
      <c r="J1055" s="57"/>
      <c r="K1055" s="57"/>
      <c r="L1055" s="57"/>
      <c r="M1055" s="57"/>
      <c r="N1055" s="57"/>
      <c r="O1055" s="57"/>
      <c r="P1055" s="57"/>
      <c r="Q1055" s="57"/>
      <c r="R1055" s="57"/>
      <c r="S1055" s="57"/>
      <c r="T1055" s="57"/>
      <c r="U1055" s="77"/>
      <c r="V1055" s="24"/>
      <c r="Y1055" s="24"/>
      <c r="Z1055" s="24"/>
      <c r="AA1055" s="24"/>
      <c r="AB1055" s="24"/>
      <c r="AC1055" s="24"/>
    </row>
    <row r="1056" spans="1:29" s="169" customFormat="1">
      <c r="A1056" s="24"/>
      <c r="B1056" s="24"/>
      <c r="C1056" s="57"/>
      <c r="D1056" s="57"/>
      <c r="E1056" s="57"/>
      <c r="F1056" s="57"/>
      <c r="G1056" s="57"/>
      <c r="H1056" s="57"/>
      <c r="I1056" s="57"/>
      <c r="J1056" s="57"/>
      <c r="K1056" s="57"/>
      <c r="L1056" s="57"/>
      <c r="M1056" s="57"/>
      <c r="N1056" s="57"/>
      <c r="O1056" s="57"/>
      <c r="P1056" s="57"/>
      <c r="Q1056" s="57"/>
      <c r="R1056" s="57"/>
      <c r="S1056" s="57"/>
      <c r="T1056" s="57"/>
      <c r="U1056" s="77"/>
      <c r="V1056" s="24"/>
      <c r="Y1056" s="24"/>
      <c r="Z1056" s="24"/>
      <c r="AA1056" s="24"/>
      <c r="AB1056" s="24"/>
      <c r="AC1056" s="24"/>
    </row>
    <row r="1057" spans="1:29" s="169" customFormat="1">
      <c r="A1057" s="24"/>
      <c r="B1057" s="24"/>
      <c r="C1057" s="57"/>
      <c r="D1057" s="57"/>
      <c r="E1057" s="57"/>
      <c r="F1057" s="57"/>
      <c r="G1057" s="57"/>
      <c r="H1057" s="57"/>
      <c r="I1057" s="57"/>
      <c r="J1057" s="57"/>
      <c r="K1057" s="57"/>
      <c r="L1057" s="57"/>
      <c r="M1057" s="57"/>
      <c r="N1057" s="57"/>
      <c r="O1057" s="57"/>
      <c r="P1057" s="57"/>
      <c r="Q1057" s="57"/>
      <c r="R1057" s="57"/>
      <c r="S1057" s="57"/>
      <c r="T1057" s="57"/>
      <c r="U1057" s="77"/>
      <c r="V1057" s="24"/>
      <c r="Y1057" s="24"/>
      <c r="Z1057" s="24"/>
      <c r="AA1057" s="24"/>
      <c r="AB1057" s="24"/>
      <c r="AC1057" s="24"/>
    </row>
    <row r="1058" spans="1:29" s="169" customFormat="1">
      <c r="A1058" s="24"/>
      <c r="B1058" s="24"/>
      <c r="C1058" s="57"/>
      <c r="D1058" s="57"/>
      <c r="E1058" s="57"/>
      <c r="F1058" s="57"/>
      <c r="G1058" s="57"/>
      <c r="H1058" s="57"/>
      <c r="I1058" s="57"/>
      <c r="J1058" s="57"/>
      <c r="K1058" s="57"/>
      <c r="L1058" s="57"/>
      <c r="M1058" s="57"/>
      <c r="N1058" s="57"/>
      <c r="O1058" s="57"/>
      <c r="P1058" s="57"/>
      <c r="Q1058" s="57"/>
      <c r="R1058" s="57"/>
      <c r="S1058" s="57"/>
      <c r="T1058" s="57"/>
      <c r="U1058" s="77"/>
      <c r="V1058" s="24"/>
      <c r="Y1058" s="24"/>
      <c r="Z1058" s="24"/>
      <c r="AA1058" s="24"/>
      <c r="AB1058" s="24"/>
      <c r="AC1058" s="24"/>
    </row>
    <row r="1059" spans="1:29" s="169" customFormat="1">
      <c r="A1059" s="24"/>
      <c r="B1059" s="24"/>
      <c r="C1059" s="57"/>
      <c r="D1059" s="57"/>
      <c r="E1059" s="57"/>
      <c r="F1059" s="57"/>
      <c r="G1059" s="57"/>
      <c r="H1059" s="57"/>
      <c r="I1059" s="57"/>
      <c r="J1059" s="57"/>
      <c r="K1059" s="57"/>
      <c r="L1059" s="57"/>
      <c r="M1059" s="57"/>
      <c r="N1059" s="57"/>
      <c r="O1059" s="57"/>
      <c r="P1059" s="57"/>
      <c r="Q1059" s="57"/>
      <c r="R1059" s="57"/>
      <c r="S1059" s="57"/>
      <c r="T1059" s="57"/>
      <c r="U1059" s="77"/>
      <c r="V1059" s="24"/>
      <c r="Y1059" s="24"/>
      <c r="Z1059" s="24"/>
      <c r="AA1059" s="24"/>
      <c r="AB1059" s="24"/>
      <c r="AC1059" s="24"/>
    </row>
    <row r="1060" spans="1:29" s="169" customFormat="1">
      <c r="A1060" s="24"/>
      <c r="B1060" s="24"/>
      <c r="C1060" s="57"/>
      <c r="D1060" s="57"/>
      <c r="E1060" s="57"/>
      <c r="F1060" s="57"/>
      <c r="G1060" s="57"/>
      <c r="H1060" s="57"/>
      <c r="I1060" s="57"/>
      <c r="J1060" s="57"/>
      <c r="K1060" s="57"/>
      <c r="L1060" s="57"/>
      <c r="M1060" s="57"/>
      <c r="N1060" s="57"/>
      <c r="O1060" s="57"/>
      <c r="P1060" s="57"/>
      <c r="Q1060" s="57"/>
      <c r="R1060" s="57"/>
      <c r="S1060" s="57"/>
      <c r="T1060" s="57"/>
      <c r="U1060" s="77"/>
      <c r="V1060" s="24"/>
      <c r="Y1060" s="24"/>
      <c r="Z1060" s="24"/>
      <c r="AA1060" s="24"/>
      <c r="AB1060" s="24"/>
      <c r="AC1060" s="24"/>
    </row>
    <row r="1061" spans="1:29" s="169" customFormat="1">
      <c r="A1061" s="24"/>
      <c r="B1061" s="24"/>
      <c r="C1061" s="57"/>
      <c r="D1061" s="57"/>
      <c r="E1061" s="57"/>
      <c r="F1061" s="57"/>
      <c r="G1061" s="57"/>
      <c r="H1061" s="57"/>
      <c r="I1061" s="57"/>
      <c r="J1061" s="57"/>
      <c r="K1061" s="57"/>
      <c r="L1061" s="57"/>
      <c r="M1061" s="57"/>
      <c r="N1061" s="57"/>
      <c r="O1061" s="57"/>
      <c r="P1061" s="57"/>
      <c r="Q1061" s="57"/>
      <c r="R1061" s="57"/>
      <c r="S1061" s="57"/>
      <c r="T1061" s="57"/>
      <c r="U1061" s="77"/>
      <c r="V1061" s="24"/>
      <c r="Y1061" s="24"/>
      <c r="Z1061" s="24"/>
      <c r="AA1061" s="24"/>
      <c r="AB1061" s="24"/>
      <c r="AC1061" s="24"/>
    </row>
    <row r="1062" spans="1:29" s="169" customFormat="1">
      <c r="A1062" s="24"/>
      <c r="B1062" s="24"/>
      <c r="C1062" s="57"/>
      <c r="D1062" s="57"/>
      <c r="E1062" s="57"/>
      <c r="F1062" s="57"/>
      <c r="G1062" s="57"/>
      <c r="H1062" s="57"/>
      <c r="I1062" s="57"/>
      <c r="J1062" s="57"/>
      <c r="K1062" s="57"/>
      <c r="L1062" s="57"/>
      <c r="M1062" s="57"/>
      <c r="N1062" s="57"/>
      <c r="O1062" s="57"/>
      <c r="P1062" s="57"/>
      <c r="Q1062" s="57"/>
      <c r="R1062" s="57"/>
      <c r="S1062" s="57"/>
      <c r="T1062" s="57"/>
      <c r="U1062" s="77"/>
      <c r="V1062" s="24"/>
      <c r="Y1062" s="24"/>
      <c r="Z1062" s="24"/>
      <c r="AA1062" s="24"/>
      <c r="AB1062" s="24"/>
      <c r="AC1062" s="24"/>
    </row>
    <row r="1063" spans="1:29" s="169" customFormat="1">
      <c r="A1063" s="24"/>
      <c r="B1063" s="24"/>
      <c r="C1063" s="57"/>
      <c r="D1063" s="57"/>
      <c r="E1063" s="57"/>
      <c r="F1063" s="57"/>
      <c r="G1063" s="57"/>
      <c r="H1063" s="57"/>
      <c r="I1063" s="57"/>
      <c r="J1063" s="57"/>
      <c r="K1063" s="57"/>
      <c r="L1063" s="57"/>
      <c r="M1063" s="57"/>
      <c r="N1063" s="57"/>
      <c r="O1063" s="57"/>
      <c r="P1063" s="57"/>
      <c r="Q1063" s="57"/>
      <c r="R1063" s="57"/>
      <c r="S1063" s="57"/>
      <c r="T1063" s="57"/>
      <c r="U1063" s="77"/>
      <c r="V1063" s="24"/>
      <c r="Y1063" s="24"/>
      <c r="Z1063" s="24"/>
      <c r="AA1063" s="24"/>
      <c r="AB1063" s="24"/>
      <c r="AC1063" s="24"/>
    </row>
    <row r="1064" spans="1:29" s="169" customFormat="1">
      <c r="A1064" s="24"/>
      <c r="B1064" s="24"/>
      <c r="C1064" s="57"/>
      <c r="D1064" s="57"/>
      <c r="E1064" s="57"/>
      <c r="F1064" s="57"/>
      <c r="G1064" s="57"/>
      <c r="H1064" s="57"/>
      <c r="I1064" s="57"/>
      <c r="J1064" s="57"/>
      <c r="K1064" s="57"/>
      <c r="L1064" s="57"/>
      <c r="M1064" s="57"/>
      <c r="N1064" s="57"/>
      <c r="O1064" s="57"/>
      <c r="P1064" s="57"/>
      <c r="Q1064" s="57"/>
      <c r="R1064" s="57"/>
      <c r="S1064" s="57"/>
      <c r="T1064" s="57"/>
      <c r="U1064" s="77"/>
      <c r="V1064" s="24"/>
      <c r="Y1064" s="24"/>
      <c r="Z1064" s="24"/>
      <c r="AA1064" s="24"/>
      <c r="AB1064" s="24"/>
      <c r="AC1064" s="24"/>
    </row>
    <row r="1065" spans="1:29" s="169" customFormat="1">
      <c r="A1065" s="24"/>
      <c r="B1065" s="24"/>
      <c r="C1065" s="57"/>
      <c r="D1065" s="57"/>
      <c r="E1065" s="57"/>
      <c r="F1065" s="57"/>
      <c r="G1065" s="57"/>
      <c r="H1065" s="57"/>
      <c r="I1065" s="57"/>
      <c r="J1065" s="57"/>
      <c r="K1065" s="57"/>
      <c r="L1065" s="57"/>
      <c r="M1065" s="57"/>
      <c r="N1065" s="57"/>
      <c r="O1065" s="57"/>
      <c r="P1065" s="57"/>
      <c r="Q1065" s="57"/>
      <c r="R1065" s="57"/>
      <c r="S1065" s="57"/>
      <c r="T1065" s="57"/>
      <c r="U1065" s="77"/>
      <c r="V1065" s="24"/>
      <c r="Y1065" s="24"/>
      <c r="Z1065" s="24"/>
      <c r="AA1065" s="24"/>
      <c r="AB1065" s="24"/>
      <c r="AC1065" s="24"/>
    </row>
    <row r="1066" spans="1:29" s="169" customFormat="1">
      <c r="A1066" s="24"/>
      <c r="B1066" s="24"/>
      <c r="C1066" s="57"/>
      <c r="D1066" s="57"/>
      <c r="E1066" s="57"/>
      <c r="F1066" s="57"/>
      <c r="G1066" s="57"/>
      <c r="H1066" s="57"/>
      <c r="I1066" s="57"/>
      <c r="J1066" s="57"/>
      <c r="K1066" s="57"/>
      <c r="L1066" s="57"/>
      <c r="M1066" s="57"/>
      <c r="N1066" s="57"/>
      <c r="O1066" s="57"/>
      <c r="P1066" s="57"/>
      <c r="Q1066" s="57"/>
      <c r="R1066" s="57"/>
      <c r="S1066" s="57"/>
      <c r="T1066" s="57"/>
      <c r="U1066" s="77"/>
      <c r="V1066" s="24"/>
      <c r="Y1066" s="24"/>
      <c r="Z1066" s="24"/>
      <c r="AA1066" s="24"/>
      <c r="AB1066" s="24"/>
      <c r="AC1066" s="24"/>
    </row>
    <row r="1067" spans="1:29" s="169" customFormat="1">
      <c r="A1067" s="24"/>
      <c r="B1067" s="24"/>
      <c r="C1067" s="57"/>
      <c r="D1067" s="57"/>
      <c r="E1067" s="57"/>
      <c r="F1067" s="57"/>
      <c r="G1067" s="57"/>
      <c r="H1067" s="57"/>
      <c r="I1067" s="57"/>
      <c r="J1067" s="57"/>
      <c r="K1067" s="57"/>
      <c r="L1067" s="57"/>
      <c r="M1067" s="57"/>
      <c r="N1067" s="57"/>
      <c r="O1067" s="57"/>
      <c r="P1067" s="57"/>
      <c r="Q1067" s="57"/>
      <c r="R1067" s="57"/>
      <c r="S1067" s="57"/>
      <c r="T1067" s="57"/>
      <c r="U1067" s="77"/>
      <c r="V1067" s="24"/>
      <c r="Y1067" s="24"/>
      <c r="Z1067" s="24"/>
      <c r="AA1067" s="24"/>
      <c r="AB1067" s="24"/>
      <c r="AC1067" s="24"/>
    </row>
    <row r="1068" spans="1:29" s="169" customFormat="1">
      <c r="A1068" s="24"/>
      <c r="B1068" s="24"/>
      <c r="C1068" s="57"/>
      <c r="D1068" s="57"/>
      <c r="E1068" s="57"/>
      <c r="F1068" s="57"/>
      <c r="G1068" s="57"/>
      <c r="H1068" s="57"/>
      <c r="I1068" s="57"/>
      <c r="J1068" s="57"/>
      <c r="K1068" s="57"/>
      <c r="L1068" s="57"/>
      <c r="M1068" s="57"/>
      <c r="N1068" s="57"/>
      <c r="O1068" s="57"/>
      <c r="P1068" s="57"/>
      <c r="Q1068" s="57"/>
      <c r="R1068" s="57"/>
      <c r="S1068" s="57"/>
      <c r="T1068" s="57"/>
      <c r="U1068" s="77"/>
      <c r="V1068" s="24"/>
      <c r="Y1068" s="24"/>
      <c r="Z1068" s="24"/>
      <c r="AA1068" s="24"/>
      <c r="AB1068" s="24"/>
      <c r="AC1068" s="24"/>
    </row>
    <row r="1069" spans="1:29" s="169" customFormat="1">
      <c r="A1069" s="24"/>
      <c r="B1069" s="24"/>
      <c r="C1069" s="57"/>
      <c r="D1069" s="57"/>
      <c r="E1069" s="57"/>
      <c r="F1069" s="57"/>
      <c r="G1069" s="57"/>
      <c r="H1069" s="57"/>
      <c r="I1069" s="57"/>
      <c r="J1069" s="57"/>
      <c r="K1069" s="57"/>
      <c r="L1069" s="57"/>
      <c r="M1069" s="57"/>
      <c r="N1069" s="57"/>
      <c r="O1069" s="57"/>
      <c r="P1069" s="57"/>
      <c r="Q1069" s="57"/>
      <c r="R1069" s="57"/>
      <c r="S1069" s="57"/>
      <c r="T1069" s="57"/>
      <c r="U1069" s="77"/>
      <c r="V1069" s="24"/>
      <c r="Y1069" s="24"/>
      <c r="Z1069" s="24"/>
      <c r="AA1069" s="24"/>
      <c r="AB1069" s="24"/>
      <c r="AC1069" s="24"/>
    </row>
    <row r="1070" spans="1:29" s="169" customFormat="1">
      <c r="A1070" s="24"/>
      <c r="B1070" s="24"/>
      <c r="C1070" s="57"/>
      <c r="D1070" s="57"/>
      <c r="E1070" s="57"/>
      <c r="F1070" s="57"/>
      <c r="G1070" s="57"/>
      <c r="H1070" s="57"/>
      <c r="I1070" s="57"/>
      <c r="J1070" s="57"/>
      <c r="K1070" s="57"/>
      <c r="L1070" s="57"/>
      <c r="M1070" s="57"/>
      <c r="N1070" s="57"/>
      <c r="O1070" s="57"/>
      <c r="P1070" s="57"/>
      <c r="Q1070" s="57"/>
      <c r="R1070" s="57"/>
      <c r="S1070" s="57"/>
      <c r="T1070" s="57"/>
      <c r="U1070" s="77"/>
      <c r="V1070" s="24"/>
      <c r="Y1070" s="24"/>
      <c r="Z1070" s="24"/>
      <c r="AA1070" s="24"/>
      <c r="AB1070" s="24"/>
      <c r="AC1070" s="24"/>
    </row>
    <row r="1071" spans="1:29" s="169" customFormat="1">
      <c r="A1071" s="24"/>
      <c r="B1071" s="24"/>
      <c r="C1071" s="57"/>
      <c r="D1071" s="57"/>
      <c r="E1071" s="57"/>
      <c r="F1071" s="57"/>
      <c r="G1071" s="57"/>
      <c r="H1071" s="57"/>
      <c r="I1071" s="57"/>
      <c r="J1071" s="57"/>
      <c r="K1071" s="57"/>
      <c r="L1071" s="57"/>
      <c r="M1071" s="57"/>
      <c r="N1071" s="57"/>
      <c r="O1071" s="57"/>
      <c r="P1071" s="57"/>
      <c r="Q1071" s="57"/>
      <c r="R1071" s="57"/>
      <c r="S1071" s="57"/>
      <c r="T1071" s="57"/>
      <c r="U1071" s="77"/>
      <c r="V1071" s="24"/>
      <c r="Y1071" s="24"/>
      <c r="Z1071" s="24"/>
      <c r="AA1071" s="24"/>
      <c r="AB1071" s="24"/>
      <c r="AC1071" s="24"/>
    </row>
    <row r="1072" spans="1:29" s="169" customFormat="1">
      <c r="A1072" s="24"/>
      <c r="B1072" s="24"/>
      <c r="C1072" s="57"/>
      <c r="D1072" s="57"/>
      <c r="E1072" s="57"/>
      <c r="F1072" s="57"/>
      <c r="G1072" s="57"/>
      <c r="H1072" s="57"/>
      <c r="I1072" s="57"/>
      <c r="J1072" s="57"/>
      <c r="K1072" s="57"/>
      <c r="L1072" s="57"/>
      <c r="M1072" s="57"/>
      <c r="N1072" s="57"/>
      <c r="O1072" s="57"/>
      <c r="P1072" s="57"/>
      <c r="Q1072" s="57"/>
      <c r="R1072" s="57"/>
      <c r="S1072" s="57"/>
      <c r="T1072" s="57"/>
      <c r="U1072" s="77"/>
      <c r="V1072" s="24"/>
      <c r="Y1072" s="24"/>
      <c r="Z1072" s="24"/>
      <c r="AA1072" s="24"/>
      <c r="AB1072" s="24"/>
      <c r="AC1072" s="24"/>
    </row>
    <row r="1073" spans="1:29" s="169" customFormat="1">
      <c r="A1073" s="24"/>
      <c r="B1073" s="24"/>
      <c r="C1073" s="57"/>
      <c r="D1073" s="57"/>
      <c r="E1073" s="57"/>
      <c r="F1073" s="57"/>
      <c r="G1073" s="57"/>
      <c r="H1073" s="57"/>
      <c r="I1073" s="57"/>
      <c r="J1073" s="57"/>
      <c r="K1073" s="57"/>
      <c r="L1073" s="57"/>
      <c r="M1073" s="57"/>
      <c r="N1073" s="57"/>
      <c r="O1073" s="57"/>
      <c r="P1073" s="57"/>
      <c r="Q1073" s="57"/>
      <c r="R1073" s="57"/>
      <c r="S1073" s="57"/>
      <c r="T1073" s="57"/>
      <c r="U1073" s="77"/>
      <c r="V1073" s="24"/>
      <c r="Y1073" s="24"/>
      <c r="Z1073" s="24"/>
      <c r="AA1073" s="24"/>
      <c r="AB1073" s="24"/>
      <c r="AC1073" s="24"/>
    </row>
    <row r="1074" spans="1:29" s="169" customFormat="1">
      <c r="A1074" s="24"/>
      <c r="B1074" s="24"/>
      <c r="C1074" s="57"/>
      <c r="D1074" s="57"/>
      <c r="E1074" s="57"/>
      <c r="F1074" s="57"/>
      <c r="G1074" s="57"/>
      <c r="H1074" s="57"/>
      <c r="I1074" s="57"/>
      <c r="J1074" s="57"/>
      <c r="K1074" s="57"/>
      <c r="L1074" s="57"/>
      <c r="M1074" s="57"/>
      <c r="N1074" s="57"/>
      <c r="O1074" s="57"/>
      <c r="P1074" s="57"/>
      <c r="Q1074" s="57"/>
      <c r="R1074" s="57"/>
      <c r="S1074" s="57"/>
      <c r="T1074" s="57"/>
      <c r="U1074" s="77"/>
      <c r="V1074" s="24"/>
      <c r="Y1074" s="24"/>
      <c r="Z1074" s="24"/>
      <c r="AA1074" s="24"/>
      <c r="AB1074" s="24"/>
      <c r="AC1074" s="24"/>
    </row>
    <row r="1075" spans="1:29" s="169" customFormat="1">
      <c r="A1075" s="24"/>
      <c r="B1075" s="24"/>
      <c r="C1075" s="57"/>
      <c r="D1075" s="57"/>
      <c r="E1075" s="57"/>
      <c r="F1075" s="57"/>
      <c r="G1075" s="57"/>
      <c r="H1075" s="57"/>
      <c r="I1075" s="57"/>
      <c r="J1075" s="57"/>
      <c r="K1075" s="57"/>
      <c r="L1075" s="57"/>
      <c r="M1075" s="57"/>
      <c r="N1075" s="57"/>
      <c r="O1075" s="57"/>
      <c r="P1075" s="57"/>
      <c r="Q1075" s="57"/>
      <c r="R1075" s="57"/>
      <c r="S1075" s="57"/>
      <c r="T1075" s="57"/>
      <c r="U1075" s="77"/>
      <c r="V1075" s="24"/>
      <c r="Y1075" s="24"/>
      <c r="Z1075" s="24"/>
      <c r="AA1075" s="24"/>
      <c r="AB1075" s="24"/>
      <c r="AC1075" s="24"/>
    </row>
    <row r="1076" spans="1:29" s="169" customFormat="1">
      <c r="A1076" s="24"/>
      <c r="B1076" s="24"/>
      <c r="C1076" s="57"/>
      <c r="D1076" s="57"/>
      <c r="E1076" s="57"/>
      <c r="F1076" s="57"/>
      <c r="G1076" s="57"/>
      <c r="H1076" s="57"/>
      <c r="I1076" s="57"/>
      <c r="J1076" s="57"/>
      <c r="K1076" s="57"/>
      <c r="L1076" s="57"/>
      <c r="M1076" s="57"/>
      <c r="N1076" s="57"/>
      <c r="O1076" s="57"/>
      <c r="P1076" s="57"/>
      <c r="Q1076" s="57"/>
      <c r="R1076" s="57"/>
      <c r="S1076" s="57"/>
      <c r="T1076" s="57"/>
      <c r="U1076" s="77"/>
      <c r="V1076" s="24"/>
      <c r="Y1076" s="24"/>
      <c r="Z1076" s="24"/>
      <c r="AA1076" s="24"/>
      <c r="AB1076" s="24"/>
      <c r="AC1076" s="24"/>
    </row>
    <row r="1077" spans="1:29" s="169" customFormat="1">
      <c r="A1077" s="24"/>
      <c r="B1077" s="24"/>
      <c r="C1077" s="57"/>
      <c r="D1077" s="57"/>
      <c r="E1077" s="57"/>
      <c r="F1077" s="57"/>
      <c r="G1077" s="57"/>
      <c r="H1077" s="57"/>
      <c r="I1077" s="57"/>
      <c r="J1077" s="57"/>
      <c r="K1077" s="57"/>
      <c r="L1077" s="57"/>
      <c r="M1077" s="57"/>
      <c r="N1077" s="57"/>
      <c r="O1077" s="57"/>
      <c r="P1077" s="57"/>
      <c r="Q1077" s="57"/>
      <c r="R1077" s="57"/>
      <c r="S1077" s="57"/>
      <c r="T1077" s="57"/>
      <c r="U1077" s="77"/>
      <c r="V1077" s="24"/>
      <c r="Y1077" s="24"/>
      <c r="Z1077" s="24"/>
      <c r="AA1077" s="24"/>
      <c r="AB1077" s="24"/>
      <c r="AC1077" s="24"/>
    </row>
    <row r="1078" spans="1:29" s="169" customFormat="1">
      <c r="A1078" s="24"/>
      <c r="B1078" s="24"/>
      <c r="C1078" s="57"/>
      <c r="D1078" s="57"/>
      <c r="E1078" s="57"/>
      <c r="F1078" s="57"/>
      <c r="G1078" s="57"/>
      <c r="H1078" s="57"/>
      <c r="I1078" s="57"/>
      <c r="J1078" s="57"/>
      <c r="K1078" s="57"/>
      <c r="L1078" s="57"/>
      <c r="M1078" s="57"/>
      <c r="N1078" s="57"/>
      <c r="O1078" s="57"/>
      <c r="P1078" s="57"/>
      <c r="Q1078" s="57"/>
      <c r="R1078" s="57"/>
      <c r="S1078" s="57"/>
      <c r="T1078" s="57"/>
      <c r="U1078" s="77"/>
      <c r="V1078" s="24"/>
      <c r="Y1078" s="24"/>
      <c r="Z1078" s="24"/>
      <c r="AA1078" s="24"/>
      <c r="AB1078" s="24"/>
      <c r="AC1078" s="24"/>
    </row>
    <row r="1079" spans="1:29" s="169" customFormat="1">
      <c r="A1079" s="24"/>
      <c r="B1079" s="24"/>
      <c r="C1079" s="57"/>
      <c r="D1079" s="57"/>
      <c r="E1079" s="57"/>
      <c r="F1079" s="57"/>
      <c r="G1079" s="57"/>
      <c r="H1079" s="57"/>
      <c r="I1079" s="57"/>
      <c r="J1079" s="57"/>
      <c r="K1079" s="57"/>
      <c r="L1079" s="57"/>
      <c r="M1079" s="57"/>
      <c r="N1079" s="57"/>
      <c r="O1079" s="57"/>
      <c r="P1079" s="57"/>
      <c r="Q1079" s="57"/>
      <c r="R1079" s="57"/>
      <c r="S1079" s="57"/>
      <c r="T1079" s="57"/>
      <c r="U1079" s="77"/>
      <c r="V1079" s="24"/>
      <c r="Y1079" s="24"/>
      <c r="Z1079" s="24"/>
      <c r="AA1079" s="24"/>
      <c r="AB1079" s="24"/>
      <c r="AC1079" s="24"/>
    </row>
    <row r="1080" spans="1:29" s="169" customFormat="1">
      <c r="A1080" s="24"/>
      <c r="B1080" s="24"/>
      <c r="C1080" s="57"/>
      <c r="D1080" s="57"/>
      <c r="E1080" s="57"/>
      <c r="F1080" s="57"/>
      <c r="G1080" s="57"/>
      <c r="H1080" s="57"/>
      <c r="I1080" s="57"/>
      <c r="J1080" s="57"/>
      <c r="K1080" s="57"/>
      <c r="L1080" s="57"/>
      <c r="M1080" s="57"/>
      <c r="N1080" s="57"/>
      <c r="O1080" s="57"/>
      <c r="P1080" s="57"/>
      <c r="Q1080" s="57"/>
      <c r="R1080" s="57"/>
      <c r="S1080" s="57"/>
      <c r="T1080" s="57"/>
      <c r="U1080" s="77"/>
      <c r="V1080" s="24"/>
      <c r="Y1080" s="24"/>
      <c r="Z1080" s="24"/>
      <c r="AA1080" s="24"/>
      <c r="AB1080" s="24"/>
      <c r="AC1080" s="24"/>
    </row>
    <row r="1081" spans="1:29" s="169" customFormat="1">
      <c r="A1081" s="24"/>
      <c r="B1081" s="24"/>
      <c r="C1081" s="57"/>
      <c r="D1081" s="57"/>
      <c r="E1081" s="57"/>
      <c r="F1081" s="57"/>
      <c r="G1081" s="57"/>
      <c r="H1081" s="57"/>
      <c r="I1081" s="57"/>
      <c r="J1081" s="57"/>
      <c r="K1081" s="57"/>
      <c r="L1081" s="57"/>
      <c r="M1081" s="57"/>
      <c r="N1081" s="57"/>
      <c r="O1081" s="57"/>
      <c r="P1081" s="57"/>
      <c r="Q1081" s="57"/>
      <c r="R1081" s="57"/>
      <c r="S1081" s="57"/>
      <c r="T1081" s="57"/>
      <c r="U1081" s="77"/>
      <c r="V1081" s="24"/>
      <c r="Y1081" s="24"/>
      <c r="Z1081" s="24"/>
      <c r="AA1081" s="24"/>
      <c r="AB1081" s="24"/>
      <c r="AC1081" s="24"/>
    </row>
    <row r="1082" spans="1:29" s="169" customFormat="1">
      <c r="A1082" s="24"/>
      <c r="B1082" s="24"/>
      <c r="C1082" s="57"/>
      <c r="D1082" s="57"/>
      <c r="E1082" s="57"/>
      <c r="F1082" s="57"/>
      <c r="G1082" s="57"/>
      <c r="H1082" s="57"/>
      <c r="I1082" s="57"/>
      <c r="J1082" s="57"/>
      <c r="K1082" s="57"/>
      <c r="L1082" s="57"/>
      <c r="M1082" s="57"/>
      <c r="N1082" s="57"/>
      <c r="O1082" s="57"/>
      <c r="P1082" s="57"/>
      <c r="Q1082" s="57"/>
      <c r="R1082" s="57"/>
      <c r="S1082" s="57"/>
      <c r="T1082" s="57"/>
      <c r="U1082" s="77"/>
      <c r="V1082" s="24"/>
      <c r="Y1082" s="24"/>
      <c r="Z1082" s="24"/>
      <c r="AA1082" s="24"/>
      <c r="AB1082" s="24"/>
      <c r="AC1082" s="24"/>
    </row>
    <row r="1083" spans="1:29" s="169" customFormat="1">
      <c r="A1083" s="24"/>
      <c r="B1083" s="24"/>
      <c r="C1083" s="57"/>
      <c r="D1083" s="57"/>
      <c r="E1083" s="57"/>
      <c r="F1083" s="57"/>
      <c r="G1083" s="57"/>
      <c r="H1083" s="57"/>
      <c r="I1083" s="57"/>
      <c r="J1083" s="57"/>
      <c r="K1083" s="57"/>
      <c r="L1083" s="57"/>
      <c r="M1083" s="57"/>
      <c r="N1083" s="57"/>
      <c r="O1083" s="57"/>
      <c r="P1083" s="57"/>
      <c r="Q1083" s="57"/>
      <c r="R1083" s="57"/>
      <c r="S1083" s="57"/>
      <c r="T1083" s="57"/>
      <c r="U1083" s="77"/>
      <c r="V1083" s="24"/>
      <c r="Y1083" s="24"/>
      <c r="Z1083" s="24"/>
      <c r="AA1083" s="24"/>
      <c r="AB1083" s="24"/>
      <c r="AC1083" s="24"/>
    </row>
    <row r="1084" spans="1:29" s="169" customFormat="1">
      <c r="A1084" s="24"/>
      <c r="B1084" s="24"/>
      <c r="C1084" s="57"/>
      <c r="D1084" s="57"/>
      <c r="E1084" s="57"/>
      <c r="F1084" s="57"/>
      <c r="G1084" s="57"/>
      <c r="H1084" s="57"/>
      <c r="I1084" s="57"/>
      <c r="J1084" s="57"/>
      <c r="K1084" s="57"/>
      <c r="L1084" s="57"/>
      <c r="M1084" s="57"/>
      <c r="N1084" s="57"/>
      <c r="O1084" s="57"/>
      <c r="P1084" s="57"/>
      <c r="Q1084" s="57"/>
      <c r="R1084" s="57"/>
      <c r="S1084" s="57"/>
      <c r="T1084" s="57"/>
      <c r="U1084" s="77"/>
      <c r="V1084" s="24"/>
      <c r="Y1084" s="24"/>
      <c r="Z1084" s="24"/>
      <c r="AA1084" s="24"/>
      <c r="AB1084" s="24"/>
      <c r="AC1084" s="24"/>
    </row>
    <row r="1085" spans="1:29" s="169" customFormat="1">
      <c r="A1085" s="24"/>
      <c r="B1085" s="24"/>
      <c r="C1085" s="57"/>
      <c r="D1085" s="57"/>
      <c r="E1085" s="57"/>
      <c r="F1085" s="57"/>
      <c r="G1085" s="57"/>
      <c r="H1085" s="57"/>
      <c r="I1085" s="57"/>
      <c r="J1085" s="57"/>
      <c r="K1085" s="57"/>
      <c r="L1085" s="57"/>
      <c r="M1085" s="57"/>
      <c r="N1085" s="57"/>
      <c r="O1085" s="57"/>
      <c r="P1085" s="57"/>
      <c r="Q1085" s="57"/>
      <c r="R1085" s="57"/>
      <c r="S1085" s="57"/>
      <c r="T1085" s="57"/>
      <c r="U1085" s="77"/>
      <c r="V1085" s="24"/>
      <c r="Y1085" s="24"/>
      <c r="Z1085" s="24"/>
      <c r="AA1085" s="24"/>
      <c r="AB1085" s="24"/>
      <c r="AC1085" s="24"/>
    </row>
    <row r="1086" spans="1:29" s="169" customFormat="1">
      <c r="A1086" s="24"/>
      <c r="B1086" s="24"/>
      <c r="C1086" s="57"/>
      <c r="D1086" s="57"/>
      <c r="E1086" s="57"/>
      <c r="F1086" s="57"/>
      <c r="G1086" s="57"/>
      <c r="H1086" s="57"/>
      <c r="I1086" s="57"/>
      <c r="J1086" s="57"/>
      <c r="K1086" s="57"/>
      <c r="L1086" s="57"/>
      <c r="M1086" s="57"/>
      <c r="N1086" s="57"/>
      <c r="O1086" s="57"/>
      <c r="P1086" s="57"/>
      <c r="Q1086" s="57"/>
      <c r="R1086" s="57"/>
      <c r="S1086" s="57"/>
      <c r="T1086" s="57"/>
      <c r="U1086" s="77"/>
      <c r="V1086" s="24"/>
      <c r="Y1086" s="24"/>
      <c r="Z1086" s="24"/>
      <c r="AA1086" s="24"/>
      <c r="AB1086" s="24"/>
      <c r="AC1086" s="24"/>
    </row>
    <row r="1087" spans="1:29" s="169" customFormat="1">
      <c r="A1087" s="24"/>
      <c r="B1087" s="24"/>
      <c r="C1087" s="57"/>
      <c r="D1087" s="57"/>
      <c r="E1087" s="57"/>
      <c r="F1087" s="57"/>
      <c r="G1087" s="57"/>
      <c r="H1087" s="57"/>
      <c r="I1087" s="57"/>
      <c r="J1087" s="57"/>
      <c r="K1087" s="57"/>
      <c r="L1087" s="57"/>
      <c r="M1087" s="57"/>
      <c r="N1087" s="57"/>
      <c r="O1087" s="57"/>
      <c r="P1087" s="57"/>
      <c r="Q1087" s="57"/>
      <c r="R1087" s="57"/>
      <c r="S1087" s="57"/>
      <c r="T1087" s="57"/>
      <c r="U1087" s="77"/>
      <c r="V1087" s="24"/>
      <c r="Y1087" s="24"/>
      <c r="Z1087" s="24"/>
      <c r="AA1087" s="24"/>
      <c r="AB1087" s="24"/>
      <c r="AC1087" s="24"/>
    </row>
    <row r="1088" spans="1:29" s="169" customFormat="1">
      <c r="A1088" s="24"/>
      <c r="B1088" s="24"/>
      <c r="C1088" s="57"/>
      <c r="D1088" s="57"/>
      <c r="E1088" s="57"/>
      <c r="F1088" s="57"/>
      <c r="G1088" s="57"/>
      <c r="H1088" s="57"/>
      <c r="I1088" s="57"/>
      <c r="J1088" s="57"/>
      <c r="K1088" s="57"/>
      <c r="L1088" s="57"/>
      <c r="M1088" s="57"/>
      <c r="N1088" s="57"/>
      <c r="O1088" s="57"/>
      <c r="P1088" s="57"/>
      <c r="Q1088" s="57"/>
      <c r="R1088" s="57"/>
      <c r="S1088" s="57"/>
      <c r="T1088" s="57"/>
      <c r="U1088" s="77"/>
      <c r="V1088" s="24"/>
      <c r="Y1088" s="24"/>
      <c r="Z1088" s="24"/>
      <c r="AA1088" s="24"/>
      <c r="AB1088" s="24"/>
      <c r="AC1088" s="24"/>
    </row>
    <row r="1089" spans="1:29" s="169" customFormat="1">
      <c r="A1089" s="24"/>
      <c r="B1089" s="24"/>
      <c r="C1089" s="57"/>
      <c r="D1089" s="57"/>
      <c r="E1089" s="57"/>
      <c r="F1089" s="57"/>
      <c r="G1089" s="57"/>
      <c r="H1089" s="57"/>
      <c r="I1089" s="57"/>
      <c r="J1089" s="57"/>
      <c r="K1089" s="57"/>
      <c r="L1089" s="57"/>
      <c r="M1089" s="57"/>
      <c r="N1089" s="57"/>
      <c r="O1089" s="57"/>
      <c r="P1089" s="57"/>
      <c r="Q1089" s="57"/>
      <c r="R1089" s="57"/>
      <c r="S1089" s="57"/>
      <c r="T1089" s="57"/>
      <c r="U1089" s="77"/>
      <c r="V1089" s="24"/>
      <c r="Y1089" s="24"/>
      <c r="Z1089" s="24"/>
      <c r="AA1089" s="24"/>
      <c r="AB1089" s="24"/>
      <c r="AC1089" s="24"/>
    </row>
    <row r="1090" spans="1:29" s="169" customFormat="1">
      <c r="A1090" s="24"/>
      <c r="B1090" s="24"/>
      <c r="C1090" s="57"/>
      <c r="D1090" s="57"/>
      <c r="E1090" s="57"/>
      <c r="F1090" s="57"/>
      <c r="G1090" s="57"/>
      <c r="H1090" s="57"/>
      <c r="I1090" s="57"/>
      <c r="J1090" s="57"/>
      <c r="K1090" s="57"/>
      <c r="L1090" s="57"/>
      <c r="M1090" s="57"/>
      <c r="N1090" s="57"/>
      <c r="O1090" s="57"/>
      <c r="P1090" s="57"/>
      <c r="Q1090" s="57"/>
      <c r="R1090" s="57"/>
      <c r="S1090" s="57"/>
      <c r="T1090" s="57"/>
      <c r="U1090" s="77"/>
      <c r="V1090" s="24"/>
      <c r="Y1090" s="24"/>
      <c r="Z1090" s="24"/>
      <c r="AA1090" s="24"/>
      <c r="AB1090" s="24"/>
      <c r="AC1090" s="24"/>
    </row>
    <row r="1091" spans="1:29" s="169" customFormat="1">
      <c r="A1091" s="24"/>
      <c r="B1091" s="24"/>
      <c r="C1091" s="57"/>
      <c r="D1091" s="57"/>
      <c r="E1091" s="57"/>
      <c r="F1091" s="57"/>
      <c r="G1091" s="57"/>
      <c r="H1091" s="57"/>
      <c r="I1091" s="57"/>
      <c r="J1091" s="57"/>
      <c r="K1091" s="57"/>
      <c r="L1091" s="57"/>
      <c r="M1091" s="57"/>
      <c r="N1091" s="57"/>
      <c r="O1091" s="57"/>
      <c r="P1091" s="57"/>
      <c r="Q1091" s="57"/>
      <c r="R1091" s="57"/>
      <c r="S1091" s="57"/>
      <c r="T1091" s="57"/>
      <c r="U1091" s="77"/>
      <c r="V1091" s="24"/>
      <c r="Y1091" s="24"/>
      <c r="Z1091" s="24"/>
      <c r="AA1091" s="24"/>
      <c r="AB1091" s="24"/>
      <c r="AC1091" s="24"/>
    </row>
    <row r="1092" spans="1:29" s="169" customFormat="1">
      <c r="A1092" s="24"/>
      <c r="B1092" s="24"/>
      <c r="C1092" s="57"/>
      <c r="D1092" s="57"/>
      <c r="E1092" s="57"/>
      <c r="F1092" s="57"/>
      <c r="G1092" s="57"/>
      <c r="H1092" s="57"/>
      <c r="I1092" s="57"/>
      <c r="J1092" s="57"/>
      <c r="K1092" s="57"/>
      <c r="L1092" s="57"/>
      <c r="M1092" s="57"/>
      <c r="N1092" s="57"/>
      <c r="O1092" s="57"/>
      <c r="P1092" s="57"/>
      <c r="Q1092" s="57"/>
      <c r="R1092" s="57"/>
      <c r="S1092" s="57"/>
      <c r="T1092" s="57"/>
      <c r="U1092" s="77"/>
      <c r="V1092" s="24"/>
      <c r="Y1092" s="24"/>
      <c r="Z1092" s="24"/>
      <c r="AA1092" s="24"/>
      <c r="AB1092" s="24"/>
      <c r="AC1092" s="24"/>
    </row>
    <row r="1093" spans="1:29" s="169" customFormat="1">
      <c r="A1093" s="24"/>
      <c r="B1093" s="24"/>
      <c r="C1093" s="57"/>
      <c r="D1093" s="57"/>
      <c r="E1093" s="57"/>
      <c r="F1093" s="57"/>
      <c r="G1093" s="57"/>
      <c r="H1093" s="57"/>
      <c r="I1093" s="57"/>
      <c r="J1093" s="57"/>
      <c r="K1093" s="57"/>
      <c r="L1093" s="57"/>
      <c r="M1093" s="57"/>
      <c r="N1093" s="57"/>
      <c r="O1093" s="57"/>
      <c r="P1093" s="57"/>
      <c r="Q1093" s="57"/>
      <c r="R1093" s="57"/>
      <c r="S1093" s="57"/>
      <c r="T1093" s="57"/>
      <c r="U1093" s="77"/>
      <c r="V1093" s="24"/>
      <c r="Y1093" s="24"/>
      <c r="Z1093" s="24"/>
      <c r="AA1093" s="24"/>
      <c r="AB1093" s="24"/>
      <c r="AC1093" s="24"/>
    </row>
    <row r="1094" spans="1:29" s="169" customFormat="1">
      <c r="A1094" s="24"/>
      <c r="B1094" s="24"/>
      <c r="C1094" s="57"/>
      <c r="D1094" s="57"/>
      <c r="E1094" s="57"/>
      <c r="F1094" s="57"/>
      <c r="G1094" s="57"/>
      <c r="H1094" s="57"/>
      <c r="I1094" s="57"/>
      <c r="J1094" s="57"/>
      <c r="K1094" s="57"/>
      <c r="L1094" s="57"/>
      <c r="M1094" s="57"/>
      <c r="N1094" s="57"/>
      <c r="O1094" s="57"/>
      <c r="P1094" s="57"/>
      <c r="Q1094" s="57"/>
      <c r="R1094" s="57"/>
      <c r="S1094" s="57"/>
      <c r="T1094" s="57"/>
      <c r="U1094" s="77"/>
      <c r="V1094" s="24"/>
      <c r="Y1094" s="24"/>
      <c r="Z1094" s="24"/>
      <c r="AA1094" s="24"/>
      <c r="AB1094" s="24"/>
      <c r="AC1094" s="24"/>
    </row>
    <row r="1095" spans="1:29" s="169" customFormat="1">
      <c r="A1095" s="24"/>
      <c r="B1095" s="24"/>
      <c r="C1095" s="57"/>
      <c r="D1095" s="57"/>
      <c r="E1095" s="57"/>
      <c r="F1095" s="57"/>
      <c r="G1095" s="57"/>
      <c r="H1095" s="57"/>
      <c r="I1095" s="57"/>
      <c r="J1095" s="57"/>
      <c r="K1095" s="57"/>
      <c r="L1095" s="57"/>
      <c r="M1095" s="57"/>
      <c r="N1095" s="57"/>
      <c r="O1095" s="57"/>
      <c r="P1095" s="57"/>
      <c r="Q1095" s="57"/>
      <c r="R1095" s="57"/>
      <c r="S1095" s="57"/>
      <c r="T1095" s="57"/>
      <c r="U1095" s="77"/>
      <c r="V1095" s="24"/>
      <c r="Y1095" s="24"/>
      <c r="Z1095" s="24"/>
      <c r="AA1095" s="24"/>
      <c r="AB1095" s="24"/>
      <c r="AC1095" s="24"/>
    </row>
    <row r="1096" spans="1:29" s="169" customFormat="1">
      <c r="A1096" s="24"/>
      <c r="B1096" s="24"/>
      <c r="C1096" s="57"/>
      <c r="D1096" s="57"/>
      <c r="E1096" s="57"/>
      <c r="F1096" s="57"/>
      <c r="G1096" s="57"/>
      <c r="H1096" s="57"/>
      <c r="I1096" s="57"/>
      <c r="J1096" s="57"/>
      <c r="K1096" s="57"/>
      <c r="L1096" s="57"/>
      <c r="M1096" s="57"/>
      <c r="N1096" s="57"/>
      <c r="O1096" s="57"/>
      <c r="P1096" s="57"/>
      <c r="Q1096" s="57"/>
      <c r="R1096" s="57"/>
      <c r="S1096" s="57"/>
      <c r="T1096" s="57"/>
      <c r="U1096" s="77"/>
      <c r="V1096" s="24"/>
      <c r="Y1096" s="24"/>
      <c r="Z1096" s="24"/>
      <c r="AA1096" s="24"/>
      <c r="AB1096" s="24"/>
      <c r="AC1096" s="24"/>
    </row>
    <row r="1097" spans="1:29" s="169" customFormat="1">
      <c r="A1097" s="24"/>
      <c r="B1097" s="24"/>
      <c r="C1097" s="57"/>
      <c r="D1097" s="57"/>
      <c r="E1097" s="57"/>
      <c r="F1097" s="57"/>
      <c r="G1097" s="57"/>
      <c r="H1097" s="57"/>
      <c r="I1097" s="57"/>
      <c r="J1097" s="57"/>
      <c r="K1097" s="57"/>
      <c r="L1097" s="57"/>
      <c r="M1097" s="57"/>
      <c r="N1097" s="57"/>
      <c r="O1097" s="57"/>
      <c r="P1097" s="57"/>
      <c r="Q1097" s="57"/>
      <c r="R1097" s="57"/>
      <c r="S1097" s="57"/>
      <c r="T1097" s="57"/>
      <c r="U1097" s="77"/>
      <c r="V1097" s="24"/>
      <c r="Y1097" s="24"/>
      <c r="Z1097" s="24"/>
      <c r="AA1097" s="24"/>
      <c r="AB1097" s="24"/>
      <c r="AC1097" s="24"/>
    </row>
    <row r="1098" spans="1:29" s="169" customFormat="1">
      <c r="A1098" s="24"/>
      <c r="B1098" s="24"/>
      <c r="C1098" s="57"/>
      <c r="D1098" s="57"/>
      <c r="E1098" s="57"/>
      <c r="F1098" s="57"/>
      <c r="G1098" s="57"/>
      <c r="H1098" s="57"/>
      <c r="I1098" s="57"/>
      <c r="J1098" s="57"/>
      <c r="K1098" s="57"/>
      <c r="L1098" s="57"/>
      <c r="M1098" s="57"/>
      <c r="N1098" s="57"/>
      <c r="O1098" s="57"/>
      <c r="P1098" s="57"/>
      <c r="Q1098" s="57"/>
      <c r="R1098" s="57"/>
      <c r="S1098" s="57"/>
      <c r="T1098" s="57"/>
      <c r="U1098" s="77"/>
      <c r="V1098" s="24"/>
      <c r="Y1098" s="24"/>
      <c r="Z1098" s="24"/>
      <c r="AA1098" s="24"/>
      <c r="AB1098" s="24"/>
      <c r="AC1098" s="24"/>
    </row>
    <row r="1099" spans="1:29" s="169" customFormat="1">
      <c r="A1099" s="24"/>
      <c r="B1099" s="24"/>
      <c r="C1099" s="57"/>
      <c r="D1099" s="57"/>
      <c r="E1099" s="57"/>
      <c r="F1099" s="57"/>
      <c r="G1099" s="57"/>
      <c r="H1099" s="57"/>
      <c r="I1099" s="57"/>
      <c r="J1099" s="57"/>
      <c r="K1099" s="57"/>
      <c r="L1099" s="57"/>
      <c r="M1099" s="57"/>
      <c r="N1099" s="57"/>
      <c r="O1099" s="57"/>
      <c r="P1099" s="57"/>
      <c r="Q1099" s="57"/>
      <c r="R1099" s="57"/>
      <c r="S1099" s="57"/>
      <c r="T1099" s="57"/>
      <c r="U1099" s="77"/>
      <c r="V1099" s="24"/>
      <c r="Y1099" s="24"/>
      <c r="Z1099" s="24"/>
      <c r="AA1099" s="24"/>
      <c r="AB1099" s="24"/>
      <c r="AC1099" s="24"/>
    </row>
    <row r="1100" spans="1:29" s="169" customFormat="1">
      <c r="A1100" s="24"/>
      <c r="B1100" s="24"/>
      <c r="C1100" s="57"/>
      <c r="D1100" s="57"/>
      <c r="E1100" s="57"/>
      <c r="F1100" s="57"/>
      <c r="G1100" s="57"/>
      <c r="H1100" s="57"/>
      <c r="I1100" s="57"/>
      <c r="J1100" s="57"/>
      <c r="K1100" s="57"/>
      <c r="L1100" s="57"/>
      <c r="M1100" s="57"/>
      <c r="N1100" s="57"/>
      <c r="O1100" s="57"/>
      <c r="P1100" s="57"/>
      <c r="Q1100" s="57"/>
      <c r="R1100" s="57"/>
      <c r="S1100" s="57"/>
      <c r="T1100" s="57"/>
      <c r="U1100" s="77"/>
      <c r="V1100" s="24"/>
      <c r="Y1100" s="24"/>
      <c r="Z1100" s="24"/>
      <c r="AA1100" s="24"/>
      <c r="AB1100" s="24"/>
      <c r="AC1100" s="24"/>
    </row>
    <row r="1101" spans="1:29" s="169" customFormat="1">
      <c r="A1101" s="24"/>
      <c r="B1101" s="24"/>
      <c r="C1101" s="57"/>
      <c r="D1101" s="57"/>
      <c r="E1101" s="57"/>
      <c r="F1101" s="57"/>
      <c r="G1101" s="57"/>
      <c r="H1101" s="57"/>
      <c r="I1101" s="57"/>
      <c r="J1101" s="57"/>
      <c r="K1101" s="57"/>
      <c r="L1101" s="57"/>
      <c r="M1101" s="57"/>
      <c r="N1101" s="57"/>
      <c r="O1101" s="57"/>
      <c r="P1101" s="57"/>
      <c r="Q1101" s="57"/>
      <c r="R1101" s="57"/>
      <c r="S1101" s="57"/>
      <c r="T1101" s="57"/>
      <c r="U1101" s="77"/>
      <c r="V1101" s="24"/>
      <c r="Y1101" s="24"/>
      <c r="Z1101" s="24"/>
      <c r="AA1101" s="24"/>
      <c r="AB1101" s="24"/>
      <c r="AC1101" s="24"/>
    </row>
    <row r="1102" spans="1:29" s="169" customFormat="1">
      <c r="A1102" s="24"/>
      <c r="B1102" s="24"/>
      <c r="C1102" s="57"/>
      <c r="D1102" s="57"/>
      <c r="E1102" s="57"/>
      <c r="F1102" s="57"/>
      <c r="G1102" s="57"/>
      <c r="H1102" s="57"/>
      <c r="I1102" s="57"/>
      <c r="J1102" s="57"/>
      <c r="K1102" s="57"/>
      <c r="L1102" s="57"/>
      <c r="M1102" s="57"/>
      <c r="N1102" s="57"/>
      <c r="O1102" s="57"/>
      <c r="P1102" s="57"/>
      <c r="Q1102" s="57"/>
      <c r="R1102" s="57"/>
      <c r="S1102" s="57"/>
      <c r="T1102" s="57"/>
      <c r="U1102" s="77"/>
      <c r="V1102" s="24"/>
      <c r="Y1102" s="24"/>
      <c r="Z1102" s="24"/>
      <c r="AA1102" s="24"/>
      <c r="AB1102" s="24"/>
      <c r="AC1102" s="24"/>
    </row>
    <row r="1103" spans="1:29" s="169" customFormat="1">
      <c r="A1103" s="24"/>
      <c r="B1103" s="24"/>
      <c r="C1103" s="57"/>
      <c r="D1103" s="57"/>
      <c r="E1103" s="57"/>
      <c r="F1103" s="57"/>
      <c r="G1103" s="57"/>
      <c r="H1103" s="57"/>
      <c r="I1103" s="57"/>
      <c r="J1103" s="57"/>
      <c r="K1103" s="57"/>
      <c r="L1103" s="57"/>
      <c r="M1103" s="57"/>
      <c r="N1103" s="57"/>
      <c r="O1103" s="57"/>
      <c r="P1103" s="57"/>
      <c r="Q1103" s="57"/>
      <c r="R1103" s="57"/>
      <c r="S1103" s="57"/>
      <c r="T1103" s="57"/>
      <c r="U1103" s="77"/>
      <c r="V1103" s="24"/>
      <c r="Y1103" s="24"/>
      <c r="Z1103" s="24"/>
      <c r="AA1103" s="24"/>
      <c r="AB1103" s="24"/>
      <c r="AC1103" s="24"/>
    </row>
    <row r="1104" spans="1:29" s="169" customFormat="1">
      <c r="A1104" s="24"/>
      <c r="B1104" s="24"/>
      <c r="C1104" s="57"/>
      <c r="D1104" s="57"/>
      <c r="E1104" s="57"/>
      <c r="F1104" s="57"/>
      <c r="G1104" s="57"/>
      <c r="H1104" s="57"/>
      <c r="I1104" s="57"/>
      <c r="J1104" s="57"/>
      <c r="K1104" s="57"/>
      <c r="L1104" s="57"/>
      <c r="M1104" s="57"/>
      <c r="N1104" s="57"/>
      <c r="O1104" s="57"/>
      <c r="P1104" s="57"/>
      <c r="Q1104" s="57"/>
      <c r="R1104" s="57"/>
      <c r="S1104" s="57"/>
      <c r="T1104" s="57"/>
      <c r="U1104" s="77"/>
      <c r="V1104" s="24"/>
      <c r="Y1104" s="24"/>
      <c r="Z1104" s="24"/>
      <c r="AA1104" s="24"/>
      <c r="AB1104" s="24"/>
      <c r="AC1104" s="24"/>
    </row>
    <row r="1105" spans="1:29" s="169" customFormat="1">
      <c r="A1105" s="24"/>
      <c r="B1105" s="24"/>
      <c r="C1105" s="57"/>
      <c r="D1105" s="57"/>
      <c r="E1105" s="57"/>
      <c r="F1105" s="57"/>
      <c r="G1105" s="57"/>
      <c r="H1105" s="57"/>
      <c r="I1105" s="57"/>
      <c r="J1105" s="57"/>
      <c r="K1105" s="57"/>
      <c r="L1105" s="57"/>
      <c r="M1105" s="57"/>
      <c r="N1105" s="57"/>
      <c r="O1105" s="57"/>
      <c r="P1105" s="57"/>
      <c r="Q1105" s="57"/>
      <c r="R1105" s="57"/>
      <c r="S1105" s="57"/>
      <c r="T1105" s="57"/>
      <c r="U1105" s="77"/>
      <c r="V1105" s="24"/>
      <c r="Y1105" s="24"/>
      <c r="Z1105" s="24"/>
      <c r="AA1105" s="24"/>
      <c r="AB1105" s="24"/>
      <c r="AC1105" s="24"/>
    </row>
    <row r="1106" spans="1:29" s="169" customFormat="1">
      <c r="A1106" s="24"/>
      <c r="B1106" s="24"/>
      <c r="C1106" s="57"/>
      <c r="D1106" s="57"/>
      <c r="E1106" s="57"/>
      <c r="F1106" s="57"/>
      <c r="G1106" s="57"/>
      <c r="H1106" s="57"/>
      <c r="I1106" s="57"/>
      <c r="J1106" s="57"/>
      <c r="K1106" s="57"/>
      <c r="L1106" s="57"/>
      <c r="M1106" s="57"/>
      <c r="N1106" s="57"/>
      <c r="O1106" s="57"/>
      <c r="P1106" s="57"/>
      <c r="Q1106" s="57"/>
      <c r="R1106" s="57"/>
      <c r="S1106" s="57"/>
      <c r="T1106" s="57"/>
      <c r="U1106" s="77"/>
      <c r="V1106" s="24"/>
      <c r="Y1106" s="24"/>
      <c r="Z1106" s="24"/>
      <c r="AA1106" s="24"/>
      <c r="AB1106" s="24"/>
      <c r="AC1106" s="24"/>
    </row>
    <row r="1107" spans="1:29" s="169" customFormat="1">
      <c r="A1107" s="24"/>
      <c r="B1107" s="24"/>
      <c r="C1107" s="57"/>
      <c r="D1107" s="57"/>
      <c r="E1107" s="57"/>
      <c r="F1107" s="57"/>
      <c r="G1107" s="57"/>
      <c r="H1107" s="57"/>
      <c r="I1107" s="57"/>
      <c r="J1107" s="57"/>
      <c r="K1107" s="57"/>
      <c r="L1107" s="57"/>
      <c r="M1107" s="57"/>
      <c r="N1107" s="57"/>
      <c r="O1107" s="57"/>
      <c r="P1107" s="57"/>
      <c r="Q1107" s="57"/>
      <c r="R1107" s="57"/>
      <c r="S1107" s="57"/>
      <c r="T1107" s="57"/>
      <c r="U1107" s="77"/>
      <c r="V1107" s="24"/>
      <c r="Y1107" s="24"/>
      <c r="Z1107" s="24"/>
      <c r="AA1107" s="24"/>
      <c r="AB1107" s="24"/>
      <c r="AC1107" s="24"/>
    </row>
    <row r="1108" spans="1:29" s="169" customFormat="1">
      <c r="A1108" s="24"/>
      <c r="B1108" s="24"/>
      <c r="C1108" s="57"/>
      <c r="D1108" s="57"/>
      <c r="E1108" s="57"/>
      <c r="F1108" s="57"/>
      <c r="G1108" s="57"/>
      <c r="H1108" s="57"/>
      <c r="I1108" s="57"/>
      <c r="J1108" s="57"/>
      <c r="K1108" s="57"/>
      <c r="L1108" s="57"/>
      <c r="M1108" s="57"/>
      <c r="N1108" s="57"/>
      <c r="O1108" s="57"/>
      <c r="P1108" s="57"/>
      <c r="Q1108" s="57"/>
      <c r="R1108" s="57"/>
      <c r="S1108" s="57"/>
      <c r="T1108" s="57"/>
      <c r="U1108" s="77"/>
      <c r="V1108" s="24"/>
      <c r="Y1108" s="24"/>
      <c r="Z1108" s="24"/>
      <c r="AA1108" s="24"/>
      <c r="AB1108" s="24"/>
      <c r="AC1108" s="24"/>
    </row>
    <row r="1109" spans="1:29" s="169" customFormat="1">
      <c r="A1109" s="24"/>
      <c r="B1109" s="24"/>
      <c r="C1109" s="57"/>
      <c r="D1109" s="57"/>
      <c r="E1109" s="57"/>
      <c r="F1109" s="57"/>
      <c r="G1109" s="57"/>
      <c r="H1109" s="57"/>
      <c r="I1109" s="57"/>
      <c r="J1109" s="57"/>
      <c r="K1109" s="57"/>
      <c r="L1109" s="57"/>
      <c r="M1109" s="57"/>
      <c r="N1109" s="57"/>
      <c r="O1109" s="57"/>
      <c r="P1109" s="57"/>
      <c r="Q1109" s="57"/>
      <c r="R1109" s="57"/>
      <c r="S1109" s="57"/>
      <c r="T1109" s="57"/>
      <c r="U1109" s="77"/>
      <c r="V1109" s="24"/>
      <c r="Y1109" s="24"/>
      <c r="Z1109" s="24"/>
      <c r="AA1109" s="24"/>
      <c r="AB1109" s="24"/>
      <c r="AC1109" s="24"/>
    </row>
    <row r="1110" spans="1:29" s="169" customFormat="1">
      <c r="A1110" s="24"/>
      <c r="B1110" s="24"/>
      <c r="C1110" s="57"/>
      <c r="D1110" s="57"/>
      <c r="E1110" s="57"/>
      <c r="F1110" s="57"/>
      <c r="G1110" s="57"/>
      <c r="H1110" s="57"/>
      <c r="I1110" s="57"/>
      <c r="J1110" s="57"/>
      <c r="K1110" s="57"/>
      <c r="L1110" s="57"/>
      <c r="M1110" s="57"/>
      <c r="N1110" s="57"/>
      <c r="O1110" s="57"/>
      <c r="P1110" s="57"/>
      <c r="Q1110" s="57"/>
      <c r="R1110" s="57"/>
      <c r="S1110" s="57"/>
      <c r="T1110" s="57"/>
      <c r="U1110" s="77"/>
      <c r="V1110" s="24"/>
      <c r="Y1110" s="24"/>
      <c r="Z1110" s="24"/>
      <c r="AA1110" s="24"/>
      <c r="AB1110" s="24"/>
      <c r="AC1110" s="24"/>
    </row>
    <row r="1111" spans="1:29" s="169" customFormat="1">
      <c r="A1111" s="24"/>
      <c r="B1111" s="24"/>
      <c r="C1111" s="57"/>
      <c r="D1111" s="57"/>
      <c r="E1111" s="57"/>
      <c r="F1111" s="57"/>
      <c r="G1111" s="57"/>
      <c r="H1111" s="57"/>
      <c r="I1111" s="57"/>
      <c r="J1111" s="57"/>
      <c r="K1111" s="57"/>
      <c r="L1111" s="57"/>
      <c r="M1111" s="57"/>
      <c r="N1111" s="57"/>
      <c r="O1111" s="57"/>
      <c r="P1111" s="57"/>
      <c r="Q1111" s="57"/>
      <c r="R1111" s="57"/>
      <c r="S1111" s="57"/>
      <c r="T1111" s="57"/>
      <c r="U1111" s="77"/>
      <c r="V1111" s="24"/>
      <c r="Y1111" s="24"/>
      <c r="Z1111" s="24"/>
      <c r="AA1111" s="24"/>
      <c r="AB1111" s="24"/>
      <c r="AC1111" s="24"/>
    </row>
    <row r="1112" spans="1:29" s="169" customFormat="1">
      <c r="A1112" s="24"/>
      <c r="B1112" s="24"/>
      <c r="C1112" s="57"/>
      <c r="D1112" s="57"/>
      <c r="E1112" s="57"/>
      <c r="F1112" s="57"/>
      <c r="G1112" s="57"/>
      <c r="H1112" s="57"/>
      <c r="I1112" s="57"/>
      <c r="J1112" s="57"/>
      <c r="K1112" s="57"/>
      <c r="L1112" s="57"/>
      <c r="M1112" s="57"/>
      <c r="N1112" s="57"/>
      <c r="O1112" s="57"/>
      <c r="P1112" s="57"/>
      <c r="Q1112" s="57"/>
      <c r="R1112" s="57"/>
      <c r="S1112" s="57"/>
      <c r="T1112" s="57"/>
      <c r="U1112" s="77"/>
      <c r="V1112" s="24"/>
      <c r="Y1112" s="24"/>
      <c r="Z1112" s="24"/>
      <c r="AA1112" s="24"/>
      <c r="AB1112" s="24"/>
      <c r="AC1112" s="24"/>
    </row>
    <row r="1113" spans="1:29" s="169" customFormat="1">
      <c r="A1113" s="24"/>
      <c r="B1113" s="24"/>
      <c r="C1113" s="57"/>
      <c r="D1113" s="57"/>
      <c r="E1113" s="57"/>
      <c r="F1113" s="57"/>
      <c r="G1113" s="57"/>
      <c r="H1113" s="57"/>
      <c r="I1113" s="57"/>
      <c r="J1113" s="57"/>
      <c r="K1113" s="57"/>
      <c r="L1113" s="57"/>
      <c r="M1113" s="57"/>
      <c r="N1113" s="57"/>
      <c r="O1113" s="57"/>
      <c r="P1113" s="57"/>
      <c r="Q1113" s="57"/>
      <c r="R1113" s="57"/>
      <c r="S1113" s="57"/>
      <c r="T1113" s="57"/>
      <c r="U1113" s="77"/>
      <c r="V1113" s="24"/>
      <c r="Y1113" s="24"/>
      <c r="Z1113" s="24"/>
      <c r="AA1113" s="24"/>
      <c r="AB1113" s="24"/>
      <c r="AC1113" s="24"/>
    </row>
    <row r="1114" spans="1:29" s="169" customFormat="1">
      <c r="A1114" s="24"/>
      <c r="B1114" s="24"/>
      <c r="C1114" s="57"/>
      <c r="D1114" s="57"/>
      <c r="E1114" s="57"/>
      <c r="F1114" s="57"/>
      <c r="G1114" s="57"/>
      <c r="H1114" s="57"/>
      <c r="I1114" s="57"/>
      <c r="J1114" s="57"/>
      <c r="K1114" s="57"/>
      <c r="L1114" s="57"/>
      <c r="M1114" s="57"/>
      <c r="N1114" s="57"/>
      <c r="O1114" s="57"/>
      <c r="P1114" s="57"/>
      <c r="Q1114" s="57"/>
      <c r="R1114" s="57"/>
      <c r="S1114" s="57"/>
      <c r="T1114" s="57"/>
      <c r="U1114" s="77"/>
      <c r="V1114" s="24"/>
      <c r="Y1114" s="24"/>
      <c r="Z1114" s="24"/>
      <c r="AA1114" s="24"/>
      <c r="AB1114" s="24"/>
      <c r="AC1114" s="24"/>
    </row>
    <row r="1115" spans="1:29" s="169" customFormat="1">
      <c r="A1115" s="24"/>
      <c r="B1115" s="24"/>
      <c r="C1115" s="57"/>
      <c r="D1115" s="57"/>
      <c r="E1115" s="57"/>
      <c r="F1115" s="57"/>
      <c r="G1115" s="57"/>
      <c r="H1115" s="57"/>
      <c r="I1115" s="57"/>
      <c r="J1115" s="57"/>
      <c r="K1115" s="57"/>
      <c r="L1115" s="57"/>
      <c r="M1115" s="57"/>
      <c r="N1115" s="57"/>
      <c r="O1115" s="57"/>
      <c r="P1115" s="57"/>
      <c r="Q1115" s="57"/>
      <c r="R1115" s="57"/>
      <c r="S1115" s="57"/>
      <c r="T1115" s="57"/>
      <c r="U1115" s="77"/>
      <c r="V1115" s="24"/>
      <c r="Y1115" s="24"/>
      <c r="Z1115" s="24"/>
      <c r="AA1115" s="24"/>
      <c r="AB1115" s="24"/>
      <c r="AC1115" s="24"/>
    </row>
    <row r="1116" spans="1:29" s="169" customFormat="1">
      <c r="A1116" s="24"/>
      <c r="B1116" s="24"/>
      <c r="C1116" s="57"/>
      <c r="D1116" s="57"/>
      <c r="E1116" s="57"/>
      <c r="F1116" s="57"/>
      <c r="G1116" s="57"/>
      <c r="H1116" s="57"/>
      <c r="I1116" s="57"/>
      <c r="J1116" s="57"/>
      <c r="K1116" s="57"/>
      <c r="L1116" s="57"/>
      <c r="M1116" s="57"/>
      <c r="N1116" s="57"/>
      <c r="O1116" s="57"/>
      <c r="P1116" s="57"/>
      <c r="Q1116" s="57"/>
      <c r="R1116" s="57"/>
      <c r="S1116" s="57"/>
      <c r="T1116" s="57"/>
      <c r="U1116" s="77"/>
      <c r="V1116" s="24"/>
      <c r="Y1116" s="24"/>
      <c r="Z1116" s="24"/>
      <c r="AA1116" s="24"/>
      <c r="AB1116" s="24"/>
      <c r="AC1116" s="24"/>
    </row>
    <row r="1117" spans="1:29" s="169" customFormat="1">
      <c r="A1117" s="24"/>
      <c r="B1117" s="24"/>
      <c r="C1117" s="57"/>
      <c r="D1117" s="57"/>
      <c r="E1117" s="57"/>
      <c r="F1117" s="57"/>
      <c r="G1117" s="57"/>
      <c r="H1117" s="57"/>
      <c r="I1117" s="57"/>
      <c r="J1117" s="57"/>
      <c r="K1117" s="57"/>
      <c r="L1117" s="57"/>
      <c r="M1117" s="57"/>
      <c r="N1117" s="57"/>
      <c r="O1117" s="57"/>
      <c r="P1117" s="57"/>
      <c r="Q1117" s="57"/>
      <c r="R1117" s="57"/>
      <c r="S1117" s="57"/>
      <c r="T1117" s="57"/>
      <c r="U1117" s="77"/>
      <c r="V1117" s="24"/>
      <c r="Y1117" s="24"/>
      <c r="Z1117" s="24"/>
      <c r="AA1117" s="24"/>
      <c r="AB1117" s="24"/>
      <c r="AC1117" s="24"/>
    </row>
    <row r="1118" spans="1:29" s="169" customFormat="1">
      <c r="A1118" s="24"/>
      <c r="B1118" s="24"/>
      <c r="C1118" s="57"/>
      <c r="D1118" s="57"/>
      <c r="E1118" s="57"/>
      <c r="F1118" s="57"/>
      <c r="G1118" s="57"/>
      <c r="H1118" s="57"/>
      <c r="I1118" s="57"/>
      <c r="J1118" s="57"/>
      <c r="K1118" s="57"/>
      <c r="L1118" s="57"/>
      <c r="M1118" s="57"/>
      <c r="N1118" s="57"/>
      <c r="O1118" s="57"/>
      <c r="P1118" s="57"/>
      <c r="Q1118" s="57"/>
      <c r="R1118" s="57"/>
      <c r="S1118" s="57"/>
      <c r="T1118" s="57"/>
      <c r="U1118" s="77"/>
      <c r="V1118" s="24"/>
      <c r="Y1118" s="24"/>
      <c r="Z1118" s="24"/>
      <c r="AA1118" s="24"/>
      <c r="AB1118" s="24"/>
      <c r="AC1118" s="24"/>
    </row>
    <row r="1119" spans="1:29" s="169" customFormat="1">
      <c r="A1119" s="24"/>
      <c r="B1119" s="24"/>
      <c r="C1119" s="57"/>
      <c r="D1119" s="57"/>
      <c r="E1119" s="57"/>
      <c r="F1119" s="57"/>
      <c r="G1119" s="57"/>
      <c r="H1119" s="57"/>
      <c r="I1119" s="57"/>
      <c r="J1119" s="57"/>
      <c r="K1119" s="57"/>
      <c r="L1119" s="57"/>
      <c r="M1119" s="57"/>
      <c r="N1119" s="57"/>
      <c r="O1119" s="57"/>
      <c r="P1119" s="57"/>
      <c r="Q1119" s="57"/>
      <c r="R1119" s="57"/>
      <c r="S1119" s="57"/>
      <c r="T1119" s="57"/>
      <c r="U1119" s="77"/>
      <c r="V1119" s="24"/>
      <c r="Y1119" s="24"/>
      <c r="Z1119" s="24"/>
      <c r="AA1119" s="24"/>
      <c r="AB1119" s="24"/>
      <c r="AC1119" s="24"/>
    </row>
    <row r="1120" spans="1:29" s="169" customFormat="1">
      <c r="A1120" s="24"/>
      <c r="B1120" s="24"/>
      <c r="C1120" s="57"/>
      <c r="D1120" s="57"/>
      <c r="E1120" s="57"/>
      <c r="F1120" s="57"/>
      <c r="G1120" s="57"/>
      <c r="H1120" s="57"/>
      <c r="I1120" s="57"/>
      <c r="J1120" s="57"/>
      <c r="K1120" s="57"/>
      <c r="L1120" s="57"/>
      <c r="M1120" s="57"/>
      <c r="N1120" s="57"/>
      <c r="O1120" s="57"/>
      <c r="P1120" s="57"/>
      <c r="Q1120" s="57"/>
      <c r="R1120" s="57"/>
      <c r="S1120" s="57"/>
      <c r="T1120" s="57"/>
      <c r="U1120" s="77"/>
      <c r="V1120" s="24"/>
      <c r="Y1120" s="24"/>
      <c r="Z1120" s="24"/>
      <c r="AA1120" s="24"/>
      <c r="AB1120" s="24"/>
      <c r="AC1120" s="24"/>
    </row>
    <row r="1121" spans="1:29" s="169" customFormat="1">
      <c r="A1121" s="24"/>
      <c r="B1121" s="24"/>
      <c r="C1121" s="57"/>
      <c r="D1121" s="57"/>
      <c r="E1121" s="57"/>
      <c r="F1121" s="57"/>
      <c r="G1121" s="57"/>
      <c r="H1121" s="57"/>
      <c r="I1121" s="57"/>
      <c r="J1121" s="57"/>
      <c r="K1121" s="57"/>
      <c r="L1121" s="57"/>
      <c r="M1121" s="57"/>
      <c r="N1121" s="57"/>
      <c r="O1121" s="57"/>
      <c r="P1121" s="57"/>
      <c r="Q1121" s="57"/>
      <c r="R1121" s="57"/>
      <c r="S1121" s="57"/>
      <c r="T1121" s="57"/>
      <c r="U1121" s="77"/>
      <c r="V1121" s="24"/>
      <c r="Y1121" s="24"/>
      <c r="Z1121" s="24"/>
      <c r="AA1121" s="24"/>
      <c r="AB1121" s="24"/>
      <c r="AC1121" s="24"/>
    </row>
    <row r="1122" spans="1:29" s="169" customFormat="1">
      <c r="A1122" s="24"/>
      <c r="B1122" s="24"/>
      <c r="C1122" s="57"/>
      <c r="D1122" s="57"/>
      <c r="E1122" s="57"/>
      <c r="F1122" s="57"/>
      <c r="G1122" s="57"/>
      <c r="H1122" s="57"/>
      <c r="I1122" s="57"/>
      <c r="J1122" s="57"/>
      <c r="K1122" s="57"/>
      <c r="L1122" s="57"/>
      <c r="M1122" s="57"/>
      <c r="N1122" s="57"/>
      <c r="O1122" s="57"/>
      <c r="P1122" s="57"/>
      <c r="Q1122" s="57"/>
      <c r="R1122" s="57"/>
      <c r="S1122" s="57"/>
      <c r="T1122" s="57"/>
      <c r="U1122" s="77"/>
      <c r="V1122" s="24"/>
      <c r="Y1122" s="24"/>
      <c r="Z1122" s="24"/>
      <c r="AA1122" s="24"/>
      <c r="AB1122" s="24"/>
      <c r="AC1122" s="24"/>
    </row>
    <row r="1123" spans="1:29" s="169" customFormat="1">
      <c r="A1123" s="24"/>
      <c r="B1123" s="24"/>
      <c r="C1123" s="57"/>
      <c r="D1123" s="57"/>
      <c r="E1123" s="57"/>
      <c r="F1123" s="57"/>
      <c r="G1123" s="57"/>
      <c r="H1123" s="57"/>
      <c r="I1123" s="57"/>
      <c r="J1123" s="57"/>
      <c r="K1123" s="57"/>
      <c r="L1123" s="57"/>
      <c r="M1123" s="57"/>
      <c r="N1123" s="57"/>
      <c r="O1123" s="57"/>
      <c r="P1123" s="57"/>
      <c r="Q1123" s="57"/>
      <c r="R1123" s="57"/>
      <c r="S1123" s="57"/>
      <c r="T1123" s="57"/>
      <c r="U1123" s="77"/>
      <c r="V1123" s="24"/>
      <c r="Y1123" s="24"/>
      <c r="Z1123" s="24"/>
      <c r="AA1123" s="24"/>
      <c r="AB1123" s="24"/>
      <c r="AC1123" s="24"/>
    </row>
    <row r="1124" spans="1:29" s="169" customFormat="1">
      <c r="A1124" s="24"/>
      <c r="B1124" s="24"/>
      <c r="C1124" s="57"/>
      <c r="D1124" s="57"/>
      <c r="E1124" s="57"/>
      <c r="F1124" s="57"/>
      <c r="G1124" s="57"/>
      <c r="H1124" s="57"/>
      <c r="I1124" s="57"/>
      <c r="J1124" s="57"/>
      <c r="K1124" s="57"/>
      <c r="L1124" s="57"/>
      <c r="M1124" s="57"/>
      <c r="N1124" s="57"/>
      <c r="O1124" s="57"/>
      <c r="P1124" s="57"/>
      <c r="Q1124" s="57"/>
      <c r="R1124" s="57"/>
      <c r="S1124" s="57"/>
      <c r="T1124" s="57"/>
      <c r="U1124" s="77"/>
      <c r="V1124" s="24"/>
      <c r="Y1124" s="24"/>
      <c r="Z1124" s="24"/>
      <c r="AA1124" s="24"/>
      <c r="AB1124" s="24"/>
      <c r="AC1124" s="24"/>
    </row>
    <row r="1125" spans="1:29" s="169" customFormat="1">
      <c r="A1125" s="24"/>
      <c r="B1125" s="24"/>
      <c r="C1125" s="57"/>
      <c r="D1125" s="57"/>
      <c r="E1125" s="57"/>
      <c r="F1125" s="57"/>
      <c r="G1125" s="57"/>
      <c r="H1125" s="57"/>
      <c r="I1125" s="57"/>
      <c r="J1125" s="57"/>
      <c r="K1125" s="57"/>
      <c r="L1125" s="57"/>
      <c r="M1125" s="57"/>
      <c r="N1125" s="57"/>
      <c r="O1125" s="57"/>
      <c r="P1125" s="57"/>
      <c r="Q1125" s="57"/>
      <c r="R1125" s="57"/>
      <c r="S1125" s="57"/>
      <c r="T1125" s="57"/>
      <c r="U1125" s="77"/>
      <c r="V1125" s="24"/>
      <c r="Y1125" s="24"/>
      <c r="Z1125" s="24"/>
      <c r="AA1125" s="24"/>
      <c r="AB1125" s="24"/>
      <c r="AC1125" s="24"/>
    </row>
    <row r="1126" spans="1:29" s="169" customFormat="1">
      <c r="A1126" s="24"/>
      <c r="B1126" s="24"/>
      <c r="C1126" s="57"/>
      <c r="D1126" s="57"/>
      <c r="E1126" s="57"/>
      <c r="F1126" s="57"/>
      <c r="G1126" s="57"/>
      <c r="H1126" s="57"/>
      <c r="I1126" s="57"/>
      <c r="J1126" s="57"/>
      <c r="K1126" s="57"/>
      <c r="L1126" s="57"/>
      <c r="M1126" s="57"/>
      <c r="N1126" s="57"/>
      <c r="O1126" s="57"/>
      <c r="P1126" s="57"/>
      <c r="Q1126" s="57"/>
      <c r="R1126" s="57"/>
      <c r="S1126" s="57"/>
      <c r="T1126" s="57"/>
      <c r="U1126" s="77"/>
      <c r="V1126" s="24"/>
      <c r="Y1126" s="24"/>
      <c r="Z1126" s="24"/>
      <c r="AA1126" s="24"/>
      <c r="AB1126" s="24"/>
      <c r="AC1126" s="24"/>
    </row>
    <row r="1127" spans="1:29" s="169" customFormat="1">
      <c r="A1127" s="24"/>
      <c r="B1127" s="24"/>
      <c r="C1127" s="57"/>
      <c r="D1127" s="57"/>
      <c r="E1127" s="57"/>
      <c r="F1127" s="57"/>
      <c r="G1127" s="57"/>
      <c r="H1127" s="57"/>
      <c r="I1127" s="57"/>
      <c r="J1127" s="57"/>
      <c r="K1127" s="57"/>
      <c r="L1127" s="57"/>
      <c r="M1127" s="57"/>
      <c r="N1127" s="57"/>
      <c r="O1127" s="57"/>
      <c r="P1127" s="57"/>
      <c r="Q1127" s="57"/>
      <c r="R1127" s="57"/>
      <c r="S1127" s="57"/>
      <c r="T1127" s="57"/>
      <c r="U1127" s="77"/>
      <c r="V1127" s="24"/>
      <c r="Y1127" s="24"/>
      <c r="Z1127" s="24"/>
      <c r="AA1127" s="24"/>
      <c r="AB1127" s="24"/>
      <c r="AC1127" s="24"/>
    </row>
    <row r="1128" spans="1:29" s="169" customFormat="1">
      <c r="A1128" s="24"/>
      <c r="B1128" s="24"/>
      <c r="C1128" s="57"/>
      <c r="D1128" s="57"/>
      <c r="E1128" s="57"/>
      <c r="F1128" s="57"/>
      <c r="G1128" s="57"/>
      <c r="H1128" s="57"/>
      <c r="I1128" s="57"/>
      <c r="J1128" s="57"/>
      <c r="K1128" s="57"/>
      <c r="L1128" s="57"/>
      <c r="M1128" s="57"/>
      <c r="N1128" s="57"/>
      <c r="O1128" s="57"/>
      <c r="P1128" s="57"/>
      <c r="Q1128" s="57"/>
      <c r="R1128" s="57"/>
      <c r="S1128" s="57"/>
      <c r="T1128" s="57"/>
      <c r="U1128" s="77"/>
      <c r="V1128" s="24"/>
      <c r="Y1128" s="24"/>
      <c r="Z1128" s="24"/>
      <c r="AA1128" s="24"/>
      <c r="AB1128" s="24"/>
      <c r="AC1128" s="24"/>
    </row>
    <row r="1129" spans="1:29" s="169" customFormat="1">
      <c r="A1129" s="24"/>
      <c r="B1129" s="24"/>
      <c r="C1129" s="57"/>
      <c r="D1129" s="57"/>
      <c r="E1129" s="57"/>
      <c r="F1129" s="57"/>
      <c r="G1129" s="57"/>
      <c r="H1129" s="57"/>
      <c r="I1129" s="57"/>
      <c r="J1129" s="57"/>
      <c r="K1129" s="57"/>
      <c r="L1129" s="57"/>
      <c r="M1129" s="57"/>
      <c r="N1129" s="57"/>
      <c r="O1129" s="57"/>
      <c r="P1129" s="57"/>
      <c r="Q1129" s="57"/>
      <c r="R1129" s="57"/>
      <c r="S1129" s="57"/>
      <c r="T1129" s="57"/>
      <c r="U1129" s="77"/>
      <c r="V1129" s="24"/>
      <c r="Y1129" s="24"/>
      <c r="Z1129" s="24"/>
      <c r="AA1129" s="24"/>
      <c r="AB1129" s="24"/>
      <c r="AC1129" s="24"/>
    </row>
    <row r="1130" spans="1:29" s="169" customFormat="1">
      <c r="A1130" s="24"/>
      <c r="B1130" s="24"/>
      <c r="C1130" s="57"/>
      <c r="D1130" s="57"/>
      <c r="E1130" s="57"/>
      <c r="F1130" s="57"/>
      <c r="G1130" s="57"/>
      <c r="H1130" s="57"/>
      <c r="I1130" s="57"/>
      <c r="J1130" s="57"/>
      <c r="K1130" s="57"/>
      <c r="L1130" s="57"/>
      <c r="M1130" s="57"/>
      <c r="N1130" s="57"/>
      <c r="O1130" s="57"/>
      <c r="P1130" s="57"/>
      <c r="Q1130" s="57"/>
      <c r="R1130" s="57"/>
      <c r="S1130" s="57"/>
      <c r="T1130" s="57"/>
      <c r="U1130" s="77"/>
      <c r="V1130" s="24"/>
      <c r="Y1130" s="24"/>
      <c r="Z1130" s="24"/>
      <c r="AA1130" s="24"/>
      <c r="AB1130" s="24"/>
      <c r="AC1130" s="24"/>
    </row>
    <row r="1131" spans="1:29" s="169" customFormat="1">
      <c r="A1131" s="24"/>
      <c r="B1131" s="24"/>
      <c r="C1131" s="57"/>
      <c r="D1131" s="57"/>
      <c r="E1131" s="57"/>
      <c r="F1131" s="57"/>
      <c r="G1131" s="57"/>
      <c r="H1131" s="57"/>
      <c r="I1131" s="57"/>
      <c r="J1131" s="57"/>
      <c r="K1131" s="57"/>
      <c r="L1131" s="57"/>
      <c r="M1131" s="57"/>
      <c r="N1131" s="57"/>
      <c r="O1131" s="57"/>
      <c r="P1131" s="57"/>
      <c r="Q1131" s="57"/>
      <c r="R1131" s="57"/>
      <c r="S1131" s="57"/>
      <c r="T1131" s="57"/>
      <c r="U1131" s="77"/>
      <c r="V1131" s="24"/>
      <c r="Y1131" s="24"/>
      <c r="Z1131" s="24"/>
      <c r="AA1131" s="24"/>
      <c r="AB1131" s="24"/>
      <c r="AC1131" s="24"/>
    </row>
    <row r="1132" spans="1:29" s="169" customFormat="1">
      <c r="A1132" s="24"/>
      <c r="B1132" s="24"/>
      <c r="C1132" s="57"/>
      <c r="D1132" s="57"/>
      <c r="E1132" s="57"/>
      <c r="F1132" s="57"/>
      <c r="G1132" s="57"/>
      <c r="H1132" s="57"/>
      <c r="I1132" s="57"/>
      <c r="J1132" s="57"/>
      <c r="K1132" s="57"/>
      <c r="L1132" s="57"/>
      <c r="M1132" s="57"/>
      <c r="N1132" s="57"/>
      <c r="O1132" s="57"/>
      <c r="P1132" s="57"/>
      <c r="Q1132" s="57"/>
      <c r="R1132" s="57"/>
      <c r="S1132" s="57"/>
      <c r="T1132" s="57"/>
      <c r="U1132" s="77"/>
      <c r="V1132" s="24"/>
      <c r="Y1132" s="24"/>
      <c r="Z1132" s="24"/>
      <c r="AA1132" s="24"/>
      <c r="AB1132" s="24"/>
      <c r="AC1132" s="24"/>
    </row>
    <row r="1133" spans="1:29" s="169" customFormat="1">
      <c r="A1133" s="24"/>
      <c r="B1133" s="24"/>
      <c r="C1133" s="57"/>
      <c r="D1133" s="57"/>
      <c r="E1133" s="57"/>
      <c r="F1133" s="57"/>
      <c r="G1133" s="57"/>
      <c r="H1133" s="57"/>
      <c r="I1133" s="57"/>
      <c r="J1133" s="57"/>
      <c r="K1133" s="57"/>
      <c r="L1133" s="57"/>
      <c r="M1133" s="57"/>
      <c r="N1133" s="57"/>
      <c r="O1133" s="57"/>
      <c r="P1133" s="57"/>
      <c r="Q1133" s="57"/>
      <c r="R1133" s="57"/>
      <c r="S1133" s="57"/>
      <c r="T1133" s="57"/>
      <c r="U1133" s="77"/>
      <c r="V1133" s="24"/>
      <c r="Y1133" s="24"/>
      <c r="Z1133" s="24"/>
      <c r="AA1133" s="24"/>
      <c r="AB1133" s="24"/>
      <c r="AC1133" s="24"/>
    </row>
    <row r="1134" spans="1:29" s="169" customFormat="1">
      <c r="A1134" s="24"/>
      <c r="B1134" s="24"/>
      <c r="C1134" s="57"/>
      <c r="D1134" s="57"/>
      <c r="E1134" s="57"/>
      <c r="F1134" s="57"/>
      <c r="G1134" s="57"/>
      <c r="H1134" s="57"/>
      <c r="I1134" s="57"/>
      <c r="J1134" s="57"/>
      <c r="K1134" s="57"/>
      <c r="L1134" s="57"/>
      <c r="M1134" s="57"/>
      <c r="N1134" s="57"/>
      <c r="O1134" s="57"/>
      <c r="P1134" s="57"/>
      <c r="Q1134" s="57"/>
      <c r="R1134" s="57"/>
      <c r="S1134" s="57"/>
      <c r="T1134" s="57"/>
      <c r="U1134" s="77"/>
      <c r="V1134" s="24"/>
      <c r="Y1134" s="24"/>
      <c r="Z1134" s="24"/>
      <c r="AA1134" s="24"/>
      <c r="AB1134" s="24"/>
      <c r="AC1134" s="24"/>
    </row>
    <row r="1135" spans="1:29" s="169" customFormat="1">
      <c r="A1135" s="24"/>
      <c r="B1135" s="24"/>
      <c r="C1135" s="57"/>
      <c r="D1135" s="57"/>
      <c r="E1135" s="57"/>
      <c r="F1135" s="57"/>
      <c r="G1135" s="57"/>
      <c r="H1135" s="57"/>
      <c r="I1135" s="57"/>
      <c r="J1135" s="57"/>
      <c r="K1135" s="57"/>
      <c r="L1135" s="57"/>
      <c r="M1135" s="57"/>
      <c r="N1135" s="57"/>
      <c r="O1135" s="57"/>
      <c r="P1135" s="57"/>
      <c r="Q1135" s="57"/>
      <c r="R1135" s="57"/>
      <c r="S1135" s="57"/>
      <c r="T1135" s="57"/>
      <c r="U1135" s="77"/>
      <c r="V1135" s="24"/>
      <c r="Y1135" s="24"/>
      <c r="Z1135" s="24"/>
      <c r="AA1135" s="24"/>
      <c r="AB1135" s="24"/>
      <c r="AC1135" s="24"/>
    </row>
    <row r="1136" spans="1:29" s="169" customFormat="1">
      <c r="A1136" s="24"/>
      <c r="B1136" s="24"/>
      <c r="C1136" s="57"/>
      <c r="D1136" s="57"/>
      <c r="E1136" s="57"/>
      <c r="F1136" s="57"/>
      <c r="G1136" s="57"/>
      <c r="H1136" s="57"/>
      <c r="I1136" s="57"/>
      <c r="J1136" s="57"/>
      <c r="K1136" s="57"/>
      <c r="L1136" s="57"/>
      <c r="M1136" s="57"/>
      <c r="N1136" s="57"/>
      <c r="O1136" s="57"/>
      <c r="P1136" s="57"/>
      <c r="Q1136" s="57"/>
      <c r="R1136" s="57"/>
      <c r="S1136" s="57"/>
      <c r="T1136" s="57"/>
      <c r="U1136" s="77"/>
      <c r="V1136" s="24"/>
      <c r="Y1136" s="24"/>
      <c r="Z1136" s="24"/>
      <c r="AA1136" s="24"/>
      <c r="AB1136" s="24"/>
      <c r="AC1136" s="24"/>
    </row>
    <row r="1137" spans="1:29" s="169" customFormat="1">
      <c r="A1137" s="24"/>
      <c r="B1137" s="24"/>
      <c r="C1137" s="57"/>
      <c r="D1137" s="57"/>
      <c r="E1137" s="57"/>
      <c r="F1137" s="57"/>
      <c r="G1137" s="57"/>
      <c r="H1137" s="57"/>
      <c r="I1137" s="57"/>
      <c r="J1137" s="57"/>
      <c r="K1137" s="57"/>
      <c r="L1137" s="57"/>
      <c r="M1137" s="57"/>
      <c r="N1137" s="57"/>
      <c r="O1137" s="57"/>
      <c r="P1137" s="57"/>
      <c r="Q1137" s="57"/>
      <c r="R1137" s="57"/>
      <c r="S1137" s="57"/>
      <c r="T1137" s="57"/>
      <c r="U1137" s="77"/>
      <c r="V1137" s="24"/>
      <c r="Y1137" s="24"/>
      <c r="Z1137" s="24"/>
      <c r="AA1137" s="24"/>
      <c r="AB1137" s="24"/>
      <c r="AC1137" s="24"/>
    </row>
    <row r="1138" spans="1:29" s="169" customFormat="1">
      <c r="A1138" s="24"/>
      <c r="B1138" s="24"/>
      <c r="C1138" s="57"/>
      <c r="D1138" s="57"/>
      <c r="E1138" s="57"/>
      <c r="F1138" s="57"/>
      <c r="G1138" s="57"/>
      <c r="H1138" s="57"/>
      <c r="I1138" s="57"/>
      <c r="J1138" s="57"/>
      <c r="K1138" s="57"/>
      <c r="L1138" s="57"/>
      <c r="M1138" s="57"/>
      <c r="N1138" s="57"/>
      <c r="O1138" s="57"/>
      <c r="P1138" s="57"/>
      <c r="Q1138" s="57"/>
      <c r="R1138" s="57"/>
      <c r="S1138" s="57"/>
      <c r="T1138" s="57"/>
      <c r="U1138" s="77"/>
      <c r="V1138" s="24"/>
      <c r="Y1138" s="24"/>
      <c r="Z1138" s="24"/>
      <c r="AA1138" s="24"/>
      <c r="AB1138" s="24"/>
      <c r="AC1138" s="24"/>
    </row>
    <row r="1139" spans="1:29" s="169" customFormat="1">
      <c r="A1139" s="24"/>
      <c r="B1139" s="24"/>
      <c r="C1139" s="57"/>
      <c r="D1139" s="57"/>
      <c r="E1139" s="57"/>
      <c r="F1139" s="57"/>
      <c r="G1139" s="57"/>
      <c r="H1139" s="57"/>
      <c r="I1139" s="57"/>
      <c r="J1139" s="57"/>
      <c r="K1139" s="57"/>
      <c r="L1139" s="57"/>
      <c r="M1139" s="57"/>
      <c r="N1139" s="57"/>
      <c r="O1139" s="57"/>
      <c r="P1139" s="57"/>
      <c r="Q1139" s="57"/>
      <c r="R1139" s="57"/>
      <c r="S1139" s="57"/>
      <c r="T1139" s="57"/>
      <c r="U1139" s="77"/>
      <c r="V1139" s="24"/>
      <c r="Y1139" s="24"/>
      <c r="Z1139" s="24"/>
      <c r="AA1139" s="24"/>
      <c r="AB1139" s="24"/>
      <c r="AC1139" s="24"/>
    </row>
    <row r="1140" spans="1:29" s="169" customFormat="1">
      <c r="A1140" s="24"/>
      <c r="B1140" s="24"/>
      <c r="C1140" s="57"/>
      <c r="D1140" s="57"/>
      <c r="E1140" s="57"/>
      <c r="F1140" s="57"/>
      <c r="G1140" s="57"/>
      <c r="H1140" s="57"/>
      <c r="I1140" s="57"/>
      <c r="J1140" s="57"/>
      <c r="K1140" s="57"/>
      <c r="L1140" s="57"/>
      <c r="M1140" s="57"/>
      <c r="N1140" s="57"/>
      <c r="O1140" s="57"/>
      <c r="P1140" s="57"/>
      <c r="Q1140" s="57"/>
      <c r="R1140" s="57"/>
      <c r="S1140" s="57"/>
      <c r="T1140" s="57"/>
      <c r="U1140" s="77"/>
      <c r="V1140" s="24"/>
      <c r="Y1140" s="24"/>
      <c r="Z1140" s="24"/>
      <c r="AA1140" s="24"/>
      <c r="AB1140" s="24"/>
      <c r="AC1140" s="24"/>
    </row>
    <row r="1141" spans="1:29" s="169" customFormat="1">
      <c r="A1141" s="24"/>
      <c r="B1141" s="24"/>
      <c r="C1141" s="57"/>
      <c r="D1141" s="57"/>
      <c r="E1141" s="57"/>
      <c r="F1141" s="57"/>
      <c r="G1141" s="57"/>
      <c r="H1141" s="57"/>
      <c r="I1141" s="57"/>
      <c r="J1141" s="57"/>
      <c r="K1141" s="57"/>
      <c r="L1141" s="57"/>
      <c r="M1141" s="57"/>
      <c r="N1141" s="57"/>
      <c r="O1141" s="57"/>
      <c r="P1141" s="57"/>
      <c r="Q1141" s="57"/>
      <c r="R1141" s="57"/>
      <c r="S1141" s="57"/>
      <c r="T1141" s="57"/>
      <c r="U1141" s="77"/>
      <c r="V1141" s="24"/>
      <c r="Y1141" s="24"/>
      <c r="Z1141" s="24"/>
      <c r="AA1141" s="24"/>
      <c r="AB1141" s="24"/>
      <c r="AC1141" s="24"/>
    </row>
    <row r="1142" spans="1:29" s="169" customFormat="1">
      <c r="A1142" s="24"/>
      <c r="B1142" s="24"/>
      <c r="C1142" s="57"/>
      <c r="D1142" s="57"/>
      <c r="E1142" s="57"/>
      <c r="F1142" s="57"/>
      <c r="G1142" s="57"/>
      <c r="H1142" s="57"/>
      <c r="I1142" s="57"/>
      <c r="J1142" s="57"/>
      <c r="K1142" s="57"/>
      <c r="L1142" s="57"/>
      <c r="M1142" s="57"/>
      <c r="N1142" s="57"/>
      <c r="O1142" s="57"/>
      <c r="P1142" s="57"/>
      <c r="Q1142" s="57"/>
      <c r="R1142" s="57"/>
      <c r="S1142" s="57"/>
      <c r="T1142" s="57"/>
      <c r="U1142" s="77"/>
      <c r="V1142" s="24"/>
      <c r="Y1142" s="24"/>
      <c r="Z1142" s="24"/>
      <c r="AA1142" s="24"/>
      <c r="AB1142" s="24"/>
      <c r="AC1142" s="24"/>
    </row>
    <row r="1143" spans="1:29" s="169" customFormat="1">
      <c r="A1143" s="24"/>
      <c r="B1143" s="24"/>
      <c r="C1143" s="57"/>
      <c r="D1143" s="57"/>
      <c r="E1143" s="57"/>
      <c r="F1143" s="57"/>
      <c r="G1143" s="57"/>
      <c r="H1143" s="57"/>
      <c r="I1143" s="57"/>
      <c r="J1143" s="57"/>
      <c r="K1143" s="57"/>
      <c r="L1143" s="57"/>
      <c r="M1143" s="57"/>
      <c r="N1143" s="57"/>
      <c r="O1143" s="57"/>
      <c r="P1143" s="57"/>
      <c r="Q1143" s="57"/>
      <c r="R1143" s="57"/>
      <c r="S1143" s="57"/>
      <c r="T1143" s="57"/>
      <c r="U1143" s="77"/>
      <c r="V1143" s="24"/>
      <c r="Y1143" s="24"/>
      <c r="Z1143" s="24"/>
      <c r="AA1143" s="24"/>
      <c r="AB1143" s="24"/>
      <c r="AC1143" s="24"/>
    </row>
    <row r="1144" spans="1:29" s="169" customFormat="1">
      <c r="A1144" s="24"/>
      <c r="B1144" s="24"/>
      <c r="C1144" s="57"/>
      <c r="D1144" s="57"/>
      <c r="E1144" s="57"/>
      <c r="F1144" s="57"/>
      <c r="G1144" s="57"/>
      <c r="H1144" s="57"/>
      <c r="I1144" s="57"/>
      <c r="J1144" s="57"/>
      <c r="K1144" s="57"/>
      <c r="L1144" s="57"/>
      <c r="M1144" s="57"/>
      <c r="N1144" s="57"/>
      <c r="O1144" s="57"/>
      <c r="P1144" s="57"/>
      <c r="Q1144" s="57"/>
      <c r="R1144" s="57"/>
      <c r="S1144" s="57"/>
      <c r="T1144" s="57"/>
      <c r="U1144" s="77"/>
      <c r="V1144" s="24"/>
      <c r="Y1144" s="24"/>
      <c r="Z1144" s="24"/>
      <c r="AA1144" s="24"/>
      <c r="AB1144" s="24"/>
      <c r="AC1144" s="24"/>
    </row>
    <row r="1145" spans="1:29" s="169" customFormat="1">
      <c r="A1145" s="24"/>
      <c r="B1145" s="24"/>
      <c r="C1145" s="57"/>
      <c r="D1145" s="57"/>
      <c r="E1145" s="57"/>
      <c r="F1145" s="57"/>
      <c r="G1145" s="57"/>
      <c r="H1145" s="57"/>
      <c r="I1145" s="57"/>
      <c r="J1145" s="57"/>
      <c r="K1145" s="57"/>
      <c r="L1145" s="57"/>
      <c r="M1145" s="57"/>
      <c r="N1145" s="57"/>
      <c r="O1145" s="57"/>
      <c r="P1145" s="57"/>
      <c r="Q1145" s="57"/>
      <c r="R1145" s="57"/>
      <c r="S1145" s="57"/>
      <c r="T1145" s="57"/>
      <c r="U1145" s="77"/>
      <c r="V1145" s="24"/>
      <c r="Y1145" s="24"/>
      <c r="Z1145" s="24"/>
      <c r="AA1145" s="24"/>
      <c r="AB1145" s="24"/>
      <c r="AC1145" s="24"/>
    </row>
    <row r="1146" spans="1:29" s="169" customFormat="1">
      <c r="A1146" s="24"/>
      <c r="B1146" s="24"/>
      <c r="C1146" s="57"/>
      <c r="D1146" s="57"/>
      <c r="E1146" s="57"/>
      <c r="F1146" s="57"/>
      <c r="G1146" s="57"/>
      <c r="H1146" s="57"/>
      <c r="I1146" s="57"/>
      <c r="J1146" s="57"/>
      <c r="K1146" s="57"/>
      <c r="L1146" s="57"/>
      <c r="M1146" s="57"/>
      <c r="N1146" s="57"/>
      <c r="O1146" s="57"/>
      <c r="P1146" s="57"/>
      <c r="Q1146" s="57"/>
      <c r="R1146" s="57"/>
      <c r="S1146" s="57"/>
      <c r="T1146" s="57"/>
      <c r="U1146" s="77"/>
      <c r="V1146" s="24"/>
      <c r="Y1146" s="24"/>
      <c r="Z1146" s="24"/>
      <c r="AA1146" s="24"/>
      <c r="AB1146" s="24"/>
      <c r="AC1146" s="24"/>
    </row>
    <row r="1147" spans="1:29" s="169" customFormat="1">
      <c r="A1147" s="24"/>
      <c r="B1147" s="24"/>
      <c r="C1147" s="57"/>
      <c r="D1147" s="57"/>
      <c r="E1147" s="57"/>
      <c r="F1147" s="57"/>
      <c r="G1147" s="57"/>
      <c r="H1147" s="57"/>
      <c r="I1147" s="57"/>
      <c r="J1147" s="57"/>
      <c r="K1147" s="57"/>
      <c r="L1147" s="57"/>
      <c r="M1147" s="57"/>
      <c r="N1147" s="57"/>
      <c r="O1147" s="57"/>
      <c r="P1147" s="57"/>
      <c r="Q1147" s="57"/>
      <c r="R1147" s="57"/>
      <c r="S1147" s="57"/>
      <c r="T1147" s="57"/>
      <c r="U1147" s="77"/>
      <c r="V1147" s="24"/>
      <c r="Y1147" s="24"/>
      <c r="Z1147" s="24"/>
      <c r="AA1147" s="24"/>
      <c r="AB1147" s="24"/>
      <c r="AC1147" s="24"/>
    </row>
    <row r="1148" spans="1:29" s="169" customFormat="1">
      <c r="A1148" s="24"/>
      <c r="B1148" s="24"/>
      <c r="C1148" s="57"/>
      <c r="D1148" s="57"/>
      <c r="E1148" s="57"/>
      <c r="F1148" s="57"/>
      <c r="G1148" s="57"/>
      <c r="H1148" s="57"/>
      <c r="I1148" s="57"/>
      <c r="J1148" s="57"/>
      <c r="K1148" s="57"/>
      <c r="L1148" s="57"/>
      <c r="M1148" s="57"/>
      <c r="N1148" s="57"/>
      <c r="O1148" s="57"/>
      <c r="P1148" s="57"/>
      <c r="Q1148" s="57"/>
      <c r="R1148" s="57"/>
      <c r="S1148" s="57"/>
      <c r="T1148" s="57"/>
      <c r="U1148" s="77"/>
      <c r="V1148" s="24"/>
      <c r="Y1148" s="24"/>
      <c r="Z1148" s="24"/>
      <c r="AA1148" s="24"/>
      <c r="AB1148" s="24"/>
      <c r="AC1148" s="24"/>
    </row>
    <row r="1149" spans="1:29" s="169" customFormat="1">
      <c r="A1149" s="24"/>
      <c r="B1149" s="24"/>
      <c r="C1149" s="57"/>
      <c r="D1149" s="57"/>
      <c r="E1149" s="57"/>
      <c r="F1149" s="57"/>
      <c r="G1149" s="57"/>
      <c r="H1149" s="57"/>
      <c r="I1149" s="57"/>
      <c r="J1149" s="57"/>
      <c r="K1149" s="57"/>
      <c r="L1149" s="57"/>
      <c r="M1149" s="57"/>
      <c r="N1149" s="57"/>
      <c r="O1149" s="57"/>
      <c r="P1149" s="57"/>
      <c r="Q1149" s="57"/>
      <c r="R1149" s="57"/>
      <c r="S1149" s="57"/>
      <c r="T1149" s="57"/>
      <c r="U1149" s="77"/>
      <c r="V1149" s="24"/>
      <c r="Y1149" s="24"/>
      <c r="Z1149" s="24"/>
      <c r="AA1149" s="24"/>
      <c r="AB1149" s="24"/>
      <c r="AC1149" s="24"/>
    </row>
    <row r="1150" spans="1:29" s="169" customFormat="1">
      <c r="A1150" s="24"/>
      <c r="B1150" s="24"/>
      <c r="C1150" s="57"/>
      <c r="D1150" s="57"/>
      <c r="E1150" s="57"/>
      <c r="F1150" s="57"/>
      <c r="G1150" s="57"/>
      <c r="H1150" s="57"/>
      <c r="I1150" s="57"/>
      <c r="J1150" s="57"/>
      <c r="K1150" s="57"/>
      <c r="L1150" s="57"/>
      <c r="M1150" s="57"/>
      <c r="N1150" s="57"/>
      <c r="O1150" s="57"/>
      <c r="P1150" s="57"/>
      <c r="Q1150" s="57"/>
      <c r="R1150" s="57"/>
      <c r="S1150" s="57"/>
      <c r="T1150" s="57"/>
      <c r="U1150" s="77"/>
      <c r="V1150" s="24"/>
      <c r="Y1150" s="24"/>
      <c r="Z1150" s="24"/>
      <c r="AA1150" s="24"/>
      <c r="AB1150" s="24"/>
      <c r="AC1150" s="24"/>
    </row>
    <row r="1151" spans="1:29" s="169" customFormat="1">
      <c r="A1151" s="24"/>
      <c r="B1151" s="24"/>
      <c r="C1151" s="57"/>
      <c r="D1151" s="57"/>
      <c r="E1151" s="57"/>
      <c r="F1151" s="57"/>
      <c r="G1151" s="57"/>
      <c r="H1151" s="57"/>
      <c r="I1151" s="57"/>
      <c r="J1151" s="57"/>
      <c r="K1151" s="57"/>
      <c r="L1151" s="57"/>
      <c r="M1151" s="57"/>
      <c r="N1151" s="57"/>
      <c r="O1151" s="57"/>
      <c r="P1151" s="57"/>
      <c r="Q1151" s="57"/>
      <c r="R1151" s="57"/>
      <c r="S1151" s="57"/>
      <c r="T1151" s="57"/>
      <c r="U1151" s="77"/>
      <c r="V1151" s="24"/>
      <c r="Y1151" s="24"/>
      <c r="Z1151" s="24"/>
      <c r="AA1151" s="24"/>
      <c r="AB1151" s="24"/>
      <c r="AC1151" s="24"/>
    </row>
    <row r="1152" spans="1:29" s="169" customFormat="1">
      <c r="A1152" s="24"/>
      <c r="B1152" s="24"/>
      <c r="C1152" s="57"/>
      <c r="D1152" s="57"/>
      <c r="E1152" s="57"/>
      <c r="F1152" s="57"/>
      <c r="G1152" s="57"/>
      <c r="H1152" s="57"/>
      <c r="I1152" s="57"/>
      <c r="J1152" s="57"/>
      <c r="K1152" s="57"/>
      <c r="L1152" s="57"/>
      <c r="M1152" s="57"/>
      <c r="N1152" s="57"/>
      <c r="O1152" s="57"/>
      <c r="P1152" s="57"/>
      <c r="Q1152" s="57"/>
      <c r="R1152" s="57"/>
      <c r="S1152" s="57"/>
      <c r="T1152" s="57"/>
      <c r="U1152" s="77"/>
      <c r="V1152" s="24"/>
      <c r="Y1152" s="24"/>
      <c r="Z1152" s="24"/>
      <c r="AA1152" s="24"/>
      <c r="AB1152" s="24"/>
      <c r="AC1152" s="24"/>
    </row>
    <row r="1153" spans="1:29" s="169" customFormat="1">
      <c r="A1153" s="24"/>
      <c r="B1153" s="24"/>
      <c r="C1153" s="57"/>
      <c r="D1153" s="57"/>
      <c r="E1153" s="57"/>
      <c r="F1153" s="57"/>
      <c r="G1153" s="57"/>
      <c r="H1153" s="57"/>
      <c r="I1153" s="57"/>
      <c r="J1153" s="57"/>
      <c r="K1153" s="57"/>
      <c r="L1153" s="57"/>
      <c r="M1153" s="57"/>
      <c r="N1153" s="57"/>
      <c r="O1153" s="57"/>
      <c r="P1153" s="57"/>
      <c r="Q1153" s="57"/>
      <c r="R1153" s="57"/>
      <c r="S1153" s="57"/>
      <c r="T1153" s="57"/>
      <c r="U1153" s="77"/>
      <c r="V1153" s="24"/>
      <c r="Y1153" s="24"/>
      <c r="Z1153" s="24"/>
      <c r="AA1153" s="24"/>
      <c r="AB1153" s="24"/>
      <c r="AC1153" s="24"/>
    </row>
    <row r="1154" spans="1:29" s="169" customFormat="1">
      <c r="A1154" s="24"/>
      <c r="B1154" s="24"/>
      <c r="C1154" s="57"/>
      <c r="D1154" s="57"/>
      <c r="E1154" s="57"/>
      <c r="F1154" s="57"/>
      <c r="G1154" s="57"/>
      <c r="H1154" s="57"/>
      <c r="I1154" s="57"/>
      <c r="J1154" s="57"/>
      <c r="K1154" s="57"/>
      <c r="L1154" s="57"/>
      <c r="M1154" s="57"/>
      <c r="N1154" s="57"/>
      <c r="O1154" s="57"/>
      <c r="P1154" s="57"/>
      <c r="Q1154" s="57"/>
      <c r="R1154" s="57"/>
      <c r="S1154" s="57"/>
      <c r="T1154" s="57"/>
      <c r="U1154" s="77"/>
      <c r="V1154" s="24"/>
      <c r="Y1154" s="24"/>
      <c r="Z1154" s="24"/>
      <c r="AA1154" s="24"/>
      <c r="AB1154" s="24"/>
      <c r="AC1154" s="24"/>
    </row>
    <row r="1155" spans="1:29" s="169" customFormat="1">
      <c r="A1155" s="24"/>
      <c r="B1155" s="24"/>
      <c r="C1155" s="57"/>
      <c r="D1155" s="57"/>
      <c r="E1155" s="57"/>
      <c r="F1155" s="57"/>
      <c r="G1155" s="57"/>
      <c r="H1155" s="57"/>
      <c r="I1155" s="57"/>
      <c r="J1155" s="57"/>
      <c r="K1155" s="57"/>
      <c r="L1155" s="57"/>
      <c r="M1155" s="57"/>
      <c r="N1155" s="57"/>
      <c r="O1155" s="57"/>
      <c r="P1155" s="57"/>
      <c r="Q1155" s="57"/>
      <c r="R1155" s="57"/>
      <c r="S1155" s="57"/>
      <c r="T1155" s="57"/>
      <c r="U1155" s="77"/>
      <c r="V1155" s="24"/>
      <c r="Y1155" s="24"/>
      <c r="Z1155" s="24"/>
      <c r="AA1155" s="24"/>
      <c r="AB1155" s="24"/>
      <c r="AC1155" s="24"/>
    </row>
    <row r="1156" spans="1:29" s="169" customFormat="1">
      <c r="A1156" s="24"/>
      <c r="B1156" s="24"/>
      <c r="C1156" s="57"/>
      <c r="D1156" s="57"/>
      <c r="E1156" s="57"/>
      <c r="F1156" s="57"/>
      <c r="G1156" s="57"/>
      <c r="H1156" s="57"/>
      <c r="I1156" s="57"/>
      <c r="J1156" s="57"/>
      <c r="K1156" s="57"/>
      <c r="L1156" s="57"/>
      <c r="M1156" s="57"/>
      <c r="N1156" s="57"/>
      <c r="O1156" s="57"/>
      <c r="P1156" s="57"/>
      <c r="Q1156" s="57"/>
      <c r="R1156" s="57"/>
      <c r="S1156" s="57"/>
      <c r="T1156" s="57"/>
      <c r="U1156" s="77"/>
      <c r="V1156" s="24"/>
      <c r="Y1156" s="24"/>
      <c r="Z1156" s="24"/>
      <c r="AA1156" s="24"/>
      <c r="AB1156" s="24"/>
      <c r="AC1156" s="24"/>
    </row>
    <row r="1157" spans="1:29" s="169" customFormat="1">
      <c r="A1157" s="24"/>
      <c r="B1157" s="24"/>
      <c r="C1157" s="57"/>
      <c r="D1157" s="57"/>
      <c r="E1157" s="57"/>
      <c r="F1157" s="57"/>
      <c r="G1157" s="57"/>
      <c r="H1157" s="57"/>
      <c r="I1157" s="57"/>
      <c r="J1157" s="57"/>
      <c r="K1157" s="57"/>
      <c r="L1157" s="57"/>
      <c r="M1157" s="57"/>
      <c r="N1157" s="57"/>
      <c r="O1157" s="57"/>
      <c r="P1157" s="57"/>
      <c r="Q1157" s="57"/>
      <c r="R1157" s="57"/>
      <c r="S1157" s="57"/>
      <c r="T1157" s="57"/>
      <c r="U1157" s="77"/>
      <c r="V1157" s="24"/>
      <c r="Y1157" s="24"/>
      <c r="Z1157" s="24"/>
      <c r="AA1157" s="24"/>
      <c r="AB1157" s="24"/>
      <c r="AC1157" s="24"/>
    </row>
    <row r="1158" spans="1:29" s="169" customFormat="1">
      <c r="A1158" s="24"/>
      <c r="B1158" s="24"/>
      <c r="C1158" s="57"/>
      <c r="D1158" s="57"/>
      <c r="E1158" s="57"/>
      <c r="F1158" s="57"/>
      <c r="G1158" s="57"/>
      <c r="H1158" s="57"/>
      <c r="I1158" s="57"/>
      <c r="J1158" s="57"/>
      <c r="K1158" s="57"/>
      <c r="L1158" s="57"/>
      <c r="M1158" s="57"/>
      <c r="N1158" s="57"/>
      <c r="O1158" s="57"/>
      <c r="P1158" s="57"/>
      <c r="Q1158" s="57"/>
      <c r="R1158" s="57"/>
      <c r="S1158" s="57"/>
      <c r="T1158" s="57"/>
      <c r="U1158" s="77"/>
      <c r="V1158" s="24"/>
      <c r="Y1158" s="24"/>
      <c r="Z1158" s="24"/>
      <c r="AA1158" s="24"/>
      <c r="AB1158" s="24"/>
      <c r="AC1158" s="24"/>
    </row>
    <row r="1159" spans="1:29" s="169" customFormat="1">
      <c r="A1159" s="24"/>
      <c r="B1159" s="24"/>
      <c r="C1159" s="57"/>
      <c r="D1159" s="57"/>
      <c r="E1159" s="57"/>
      <c r="F1159" s="57"/>
      <c r="G1159" s="57"/>
      <c r="H1159" s="57"/>
      <c r="I1159" s="57"/>
      <c r="J1159" s="57"/>
      <c r="K1159" s="57"/>
      <c r="L1159" s="57"/>
      <c r="M1159" s="57"/>
      <c r="N1159" s="57"/>
      <c r="O1159" s="57"/>
      <c r="P1159" s="57"/>
      <c r="Q1159" s="57"/>
      <c r="R1159" s="57"/>
      <c r="S1159" s="57"/>
      <c r="T1159" s="57"/>
      <c r="U1159" s="77"/>
      <c r="V1159" s="24"/>
      <c r="Y1159" s="24"/>
      <c r="Z1159" s="24"/>
      <c r="AA1159" s="24"/>
      <c r="AB1159" s="24"/>
      <c r="AC1159" s="24"/>
    </row>
    <row r="1160" spans="1:29" s="169" customFormat="1">
      <c r="A1160" s="24"/>
      <c r="B1160" s="24"/>
      <c r="C1160" s="57"/>
      <c r="D1160" s="57"/>
      <c r="E1160" s="57"/>
      <c r="F1160" s="57"/>
      <c r="G1160" s="57"/>
      <c r="H1160" s="57"/>
      <c r="I1160" s="57"/>
      <c r="J1160" s="57"/>
      <c r="K1160" s="57"/>
      <c r="L1160" s="57"/>
      <c r="M1160" s="57"/>
      <c r="N1160" s="57"/>
      <c r="O1160" s="57"/>
      <c r="P1160" s="57"/>
      <c r="Q1160" s="57"/>
      <c r="R1160" s="57"/>
      <c r="S1160" s="57"/>
      <c r="T1160" s="57"/>
      <c r="U1160" s="77"/>
      <c r="V1160" s="24"/>
      <c r="Y1160" s="24"/>
      <c r="Z1160" s="24"/>
      <c r="AA1160" s="24"/>
      <c r="AB1160" s="24"/>
      <c r="AC1160" s="24"/>
    </row>
    <row r="1161" spans="1:29" s="169" customFormat="1">
      <c r="A1161" s="24"/>
      <c r="B1161" s="24"/>
      <c r="C1161" s="57"/>
      <c r="D1161" s="57"/>
      <c r="E1161" s="57"/>
      <c r="F1161" s="57"/>
      <c r="G1161" s="57"/>
      <c r="H1161" s="57"/>
      <c r="I1161" s="57"/>
      <c r="J1161" s="57"/>
      <c r="K1161" s="57"/>
      <c r="L1161" s="57"/>
      <c r="M1161" s="57"/>
      <c r="N1161" s="57"/>
      <c r="O1161" s="57"/>
      <c r="P1161" s="57"/>
      <c r="Q1161" s="57"/>
      <c r="R1161" s="57"/>
      <c r="S1161" s="57"/>
      <c r="T1161" s="57"/>
      <c r="U1161" s="77"/>
      <c r="V1161" s="24"/>
      <c r="Y1161" s="24"/>
      <c r="Z1161" s="24"/>
      <c r="AA1161" s="24"/>
      <c r="AB1161" s="24"/>
      <c r="AC1161" s="24"/>
    </row>
    <row r="1162" spans="1:29" s="169" customFormat="1">
      <c r="A1162" s="24"/>
      <c r="B1162" s="24"/>
      <c r="C1162" s="57"/>
      <c r="D1162" s="57"/>
      <c r="E1162" s="57"/>
      <c r="F1162" s="57"/>
      <c r="G1162" s="57"/>
      <c r="H1162" s="57"/>
      <c r="I1162" s="57"/>
      <c r="J1162" s="57"/>
      <c r="K1162" s="57"/>
      <c r="L1162" s="57"/>
      <c r="M1162" s="57"/>
      <c r="N1162" s="57"/>
      <c r="O1162" s="57"/>
      <c r="P1162" s="57"/>
      <c r="Q1162" s="57"/>
      <c r="R1162" s="57"/>
      <c r="S1162" s="57"/>
      <c r="T1162" s="57"/>
      <c r="U1162" s="77"/>
      <c r="V1162" s="24"/>
      <c r="Y1162" s="24"/>
      <c r="Z1162" s="24"/>
      <c r="AA1162" s="24"/>
      <c r="AB1162" s="24"/>
      <c r="AC1162" s="24"/>
    </row>
    <row r="1163" spans="1:29" s="169" customFormat="1">
      <c r="A1163" s="24"/>
      <c r="B1163" s="24"/>
      <c r="C1163" s="57"/>
      <c r="D1163" s="57"/>
      <c r="E1163" s="57"/>
      <c r="F1163" s="57"/>
      <c r="G1163" s="57"/>
      <c r="H1163" s="57"/>
      <c r="I1163" s="57"/>
      <c r="J1163" s="57"/>
      <c r="K1163" s="57"/>
      <c r="L1163" s="57"/>
      <c r="M1163" s="57"/>
      <c r="N1163" s="57"/>
      <c r="O1163" s="57"/>
      <c r="P1163" s="57"/>
      <c r="Q1163" s="57"/>
      <c r="R1163" s="57"/>
      <c r="S1163" s="57"/>
      <c r="T1163" s="57"/>
      <c r="U1163" s="77"/>
      <c r="V1163" s="24"/>
      <c r="Y1163" s="24"/>
      <c r="Z1163" s="24"/>
      <c r="AA1163" s="24"/>
      <c r="AB1163" s="24"/>
      <c r="AC1163" s="24"/>
    </row>
    <row r="1164" spans="1:29" s="169" customFormat="1">
      <c r="A1164" s="24"/>
      <c r="B1164" s="24"/>
      <c r="C1164" s="57"/>
      <c r="D1164" s="57"/>
      <c r="E1164" s="57"/>
      <c r="F1164" s="57"/>
      <c r="G1164" s="57"/>
      <c r="H1164" s="57"/>
      <c r="I1164" s="57"/>
      <c r="J1164" s="57"/>
      <c r="K1164" s="57"/>
      <c r="L1164" s="57"/>
      <c r="M1164" s="57"/>
      <c r="N1164" s="57"/>
      <c r="O1164" s="57"/>
      <c r="P1164" s="57"/>
      <c r="Q1164" s="57"/>
      <c r="R1164" s="57"/>
      <c r="S1164" s="57"/>
      <c r="T1164" s="57"/>
      <c r="U1164" s="77"/>
      <c r="V1164" s="24"/>
      <c r="Y1164" s="24"/>
      <c r="Z1164" s="24"/>
      <c r="AA1164" s="24"/>
      <c r="AB1164" s="24"/>
      <c r="AC1164" s="24"/>
    </row>
    <row r="1165" spans="1:29" s="169" customFormat="1">
      <c r="A1165" s="24"/>
      <c r="B1165" s="24"/>
      <c r="C1165" s="57"/>
      <c r="D1165" s="57"/>
      <c r="E1165" s="57"/>
      <c r="F1165" s="57"/>
      <c r="G1165" s="57"/>
      <c r="H1165" s="57"/>
      <c r="I1165" s="57"/>
      <c r="J1165" s="57"/>
      <c r="K1165" s="57"/>
      <c r="L1165" s="57"/>
      <c r="M1165" s="57"/>
      <c r="N1165" s="57"/>
      <c r="O1165" s="57"/>
      <c r="P1165" s="57"/>
      <c r="Q1165" s="57"/>
      <c r="R1165" s="57"/>
      <c r="S1165" s="57"/>
      <c r="T1165" s="57"/>
      <c r="U1165" s="77"/>
      <c r="V1165" s="24"/>
      <c r="Y1165" s="24"/>
      <c r="Z1165" s="24"/>
      <c r="AA1165" s="24"/>
      <c r="AB1165" s="24"/>
      <c r="AC1165" s="24"/>
    </row>
    <row r="1166" spans="1:29" s="169" customFormat="1">
      <c r="A1166" s="24"/>
      <c r="B1166" s="24"/>
      <c r="C1166" s="57"/>
      <c r="D1166" s="57"/>
      <c r="E1166" s="57"/>
      <c r="F1166" s="57"/>
      <c r="G1166" s="57"/>
      <c r="H1166" s="57"/>
      <c r="I1166" s="57"/>
      <c r="J1166" s="57"/>
      <c r="K1166" s="57"/>
      <c r="L1166" s="57"/>
      <c r="M1166" s="57"/>
      <c r="N1166" s="57"/>
      <c r="O1166" s="57"/>
      <c r="P1166" s="57"/>
      <c r="Q1166" s="57"/>
      <c r="R1166" s="57"/>
      <c r="S1166" s="57"/>
      <c r="T1166" s="57"/>
      <c r="U1166" s="77"/>
      <c r="V1166" s="24"/>
      <c r="Y1166" s="24"/>
      <c r="Z1166" s="24"/>
      <c r="AA1166" s="24"/>
      <c r="AB1166" s="24"/>
      <c r="AC1166" s="24"/>
    </row>
    <row r="1167" spans="1:29" s="169" customFormat="1">
      <c r="A1167" s="24"/>
      <c r="B1167" s="24"/>
      <c r="C1167" s="57"/>
      <c r="D1167" s="57"/>
      <c r="E1167" s="57"/>
      <c r="F1167" s="57"/>
      <c r="G1167" s="57"/>
      <c r="H1167" s="57"/>
      <c r="I1167" s="57"/>
      <c r="J1167" s="57"/>
      <c r="K1167" s="57"/>
      <c r="L1167" s="57"/>
      <c r="M1167" s="57"/>
      <c r="N1167" s="57"/>
      <c r="O1167" s="57"/>
      <c r="P1167" s="57"/>
      <c r="Q1167" s="57"/>
      <c r="R1167" s="57"/>
      <c r="S1167" s="57"/>
      <c r="T1167" s="57"/>
      <c r="U1167" s="77"/>
      <c r="V1167" s="24"/>
      <c r="Y1167" s="24"/>
      <c r="Z1167" s="24"/>
      <c r="AA1167" s="24"/>
      <c r="AB1167" s="24"/>
      <c r="AC1167" s="24"/>
    </row>
    <row r="1168" spans="1:29" s="169" customFormat="1">
      <c r="A1168" s="24"/>
      <c r="B1168" s="24"/>
      <c r="C1168" s="57"/>
      <c r="D1168" s="57"/>
      <c r="E1168" s="57"/>
      <c r="F1168" s="57"/>
      <c r="G1168" s="57"/>
      <c r="H1168" s="57"/>
      <c r="I1168" s="57"/>
      <c r="J1168" s="57"/>
      <c r="K1168" s="57"/>
      <c r="L1168" s="57"/>
      <c r="M1168" s="57"/>
      <c r="N1168" s="57"/>
      <c r="O1168" s="57"/>
      <c r="P1168" s="57"/>
      <c r="Q1168" s="57"/>
      <c r="R1168" s="57"/>
      <c r="S1168" s="57"/>
      <c r="T1168" s="57"/>
      <c r="U1168" s="77"/>
      <c r="V1168" s="24"/>
      <c r="Y1168" s="24"/>
      <c r="Z1168" s="24"/>
      <c r="AA1168" s="24"/>
      <c r="AB1168" s="24"/>
      <c r="AC1168" s="24"/>
    </row>
    <row r="1169" spans="1:29" s="169" customFormat="1">
      <c r="A1169" s="24"/>
      <c r="B1169" s="24"/>
      <c r="C1169" s="57"/>
      <c r="D1169" s="57"/>
      <c r="E1169" s="57"/>
      <c r="F1169" s="57"/>
      <c r="G1169" s="57"/>
      <c r="H1169" s="57"/>
      <c r="I1169" s="57"/>
      <c r="J1169" s="57"/>
      <c r="K1169" s="57"/>
      <c r="L1169" s="57"/>
      <c r="M1169" s="57"/>
      <c r="N1169" s="57"/>
      <c r="O1169" s="57"/>
      <c r="P1169" s="57"/>
      <c r="Q1169" s="57"/>
      <c r="R1169" s="57"/>
      <c r="S1169" s="57"/>
      <c r="T1169" s="57"/>
      <c r="U1169" s="77"/>
      <c r="V1169" s="24"/>
      <c r="Y1169" s="24"/>
      <c r="Z1169" s="24"/>
      <c r="AA1169" s="24"/>
      <c r="AB1169" s="24"/>
      <c r="AC1169" s="24"/>
    </row>
    <row r="1170" spans="1:29" s="169" customFormat="1">
      <c r="A1170" s="24"/>
      <c r="B1170" s="24"/>
      <c r="C1170" s="57"/>
      <c r="D1170" s="57"/>
      <c r="E1170" s="57"/>
      <c r="F1170" s="57"/>
      <c r="G1170" s="57"/>
      <c r="H1170" s="57"/>
      <c r="I1170" s="57"/>
      <c r="J1170" s="57"/>
      <c r="K1170" s="57"/>
      <c r="L1170" s="57"/>
      <c r="M1170" s="57"/>
      <c r="N1170" s="57"/>
      <c r="O1170" s="57"/>
      <c r="P1170" s="57"/>
      <c r="Q1170" s="57"/>
      <c r="R1170" s="57"/>
      <c r="S1170" s="57"/>
      <c r="T1170" s="57"/>
      <c r="U1170" s="77"/>
      <c r="V1170" s="24"/>
      <c r="Y1170" s="24"/>
      <c r="Z1170" s="24"/>
      <c r="AA1170" s="24"/>
      <c r="AB1170" s="24"/>
      <c r="AC1170" s="24"/>
    </row>
    <row r="1171" spans="1:29" s="169" customFormat="1">
      <c r="A1171" s="24"/>
      <c r="B1171" s="24"/>
      <c r="C1171" s="57"/>
      <c r="D1171" s="57"/>
      <c r="E1171" s="57"/>
      <c r="F1171" s="57"/>
      <c r="G1171" s="57"/>
      <c r="H1171" s="57"/>
      <c r="I1171" s="57"/>
      <c r="J1171" s="57"/>
      <c r="K1171" s="57"/>
      <c r="L1171" s="57"/>
      <c r="M1171" s="57"/>
      <c r="N1171" s="57"/>
      <c r="O1171" s="57"/>
      <c r="P1171" s="57"/>
      <c r="Q1171" s="57"/>
      <c r="R1171" s="57"/>
      <c r="S1171" s="57"/>
      <c r="T1171" s="57"/>
      <c r="U1171" s="77"/>
      <c r="V1171" s="24"/>
      <c r="Y1171" s="24"/>
      <c r="Z1171" s="24"/>
      <c r="AA1171" s="24"/>
      <c r="AB1171" s="24"/>
      <c r="AC1171" s="24"/>
    </row>
    <row r="1172" spans="1:29" s="169" customFormat="1">
      <c r="A1172" s="24"/>
      <c r="B1172" s="24"/>
      <c r="C1172" s="57"/>
      <c r="D1172" s="57"/>
      <c r="E1172" s="57"/>
      <c r="F1172" s="57"/>
      <c r="G1172" s="57"/>
      <c r="H1172" s="57"/>
      <c r="I1172" s="57"/>
      <c r="J1172" s="57"/>
      <c r="K1172" s="57"/>
      <c r="L1172" s="57"/>
      <c r="M1172" s="57"/>
      <c r="N1172" s="57"/>
      <c r="O1172" s="57"/>
      <c r="P1172" s="57"/>
      <c r="Q1172" s="57"/>
      <c r="R1172" s="57"/>
      <c r="S1172" s="57"/>
      <c r="T1172" s="57"/>
      <c r="U1172" s="77"/>
      <c r="V1172" s="24"/>
      <c r="Y1172" s="24"/>
      <c r="Z1172" s="24"/>
      <c r="AA1172" s="24"/>
      <c r="AB1172" s="24"/>
      <c r="AC1172" s="24"/>
    </row>
    <row r="1173" spans="1:29" s="169" customFormat="1">
      <c r="A1173" s="24"/>
      <c r="B1173" s="24"/>
      <c r="C1173" s="57"/>
      <c r="D1173" s="57"/>
      <c r="E1173" s="57"/>
      <c r="F1173" s="57"/>
      <c r="G1173" s="57"/>
      <c r="H1173" s="57"/>
      <c r="I1173" s="57"/>
      <c r="J1173" s="57"/>
      <c r="K1173" s="57"/>
      <c r="L1173" s="57"/>
      <c r="M1173" s="57"/>
      <c r="N1173" s="57"/>
      <c r="O1173" s="57"/>
      <c r="P1173" s="57"/>
      <c r="Q1173" s="57"/>
      <c r="R1173" s="57"/>
      <c r="S1173" s="57"/>
      <c r="T1173" s="57"/>
      <c r="U1173" s="77"/>
      <c r="V1173" s="24"/>
      <c r="Y1173" s="24"/>
      <c r="Z1173" s="24"/>
      <c r="AA1173" s="24"/>
      <c r="AB1173" s="24"/>
      <c r="AC1173" s="24"/>
    </row>
    <row r="1174" spans="1:29" s="169" customFormat="1">
      <c r="A1174" s="24"/>
      <c r="B1174" s="24"/>
      <c r="C1174" s="57"/>
      <c r="D1174" s="57"/>
      <c r="E1174" s="57"/>
      <c r="F1174" s="57"/>
      <c r="G1174" s="57"/>
      <c r="H1174" s="57"/>
      <c r="I1174" s="57"/>
      <c r="J1174" s="57"/>
      <c r="K1174" s="57"/>
      <c r="L1174" s="57"/>
      <c r="M1174" s="57"/>
      <c r="N1174" s="57"/>
      <c r="O1174" s="57"/>
      <c r="P1174" s="57"/>
      <c r="Q1174" s="57"/>
      <c r="R1174" s="57"/>
      <c r="S1174" s="57"/>
      <c r="T1174" s="57"/>
      <c r="U1174" s="77"/>
      <c r="V1174" s="24"/>
      <c r="Y1174" s="24"/>
      <c r="Z1174" s="24"/>
      <c r="AA1174" s="24"/>
      <c r="AB1174" s="24"/>
      <c r="AC1174" s="24"/>
    </row>
    <row r="1175" spans="1:29" s="169" customFormat="1">
      <c r="A1175" s="24"/>
      <c r="B1175" s="24"/>
      <c r="C1175" s="57"/>
      <c r="D1175" s="57"/>
      <c r="E1175" s="57"/>
      <c r="F1175" s="57"/>
      <c r="G1175" s="57"/>
      <c r="H1175" s="57"/>
      <c r="I1175" s="57"/>
      <c r="J1175" s="57"/>
      <c r="K1175" s="57"/>
      <c r="L1175" s="57"/>
      <c r="M1175" s="57"/>
      <c r="N1175" s="57"/>
      <c r="O1175" s="57"/>
      <c r="P1175" s="57"/>
      <c r="Q1175" s="57"/>
      <c r="R1175" s="57"/>
      <c r="S1175" s="57"/>
      <c r="T1175" s="57"/>
      <c r="U1175" s="77"/>
      <c r="V1175" s="24"/>
      <c r="Y1175" s="24"/>
      <c r="Z1175" s="24"/>
      <c r="AA1175" s="24"/>
      <c r="AB1175" s="24"/>
      <c r="AC1175" s="24"/>
    </row>
    <row r="1176" spans="1:29" s="169" customFormat="1">
      <c r="A1176" s="24"/>
      <c r="B1176" s="24"/>
      <c r="C1176" s="57"/>
      <c r="D1176" s="57"/>
      <c r="E1176" s="57"/>
      <c r="F1176" s="57"/>
      <c r="G1176" s="57"/>
      <c r="H1176" s="57"/>
      <c r="I1176" s="57"/>
      <c r="J1176" s="57"/>
      <c r="K1176" s="57"/>
      <c r="L1176" s="57"/>
      <c r="M1176" s="57"/>
      <c r="N1176" s="57"/>
      <c r="O1176" s="57"/>
      <c r="P1176" s="57"/>
      <c r="Q1176" s="57"/>
      <c r="R1176" s="57"/>
      <c r="S1176" s="57"/>
      <c r="T1176" s="57"/>
      <c r="U1176" s="77"/>
      <c r="V1176" s="24"/>
      <c r="Y1176" s="24"/>
      <c r="Z1176" s="24"/>
      <c r="AA1176" s="24"/>
      <c r="AB1176" s="24"/>
      <c r="AC1176" s="24"/>
    </row>
    <row r="1177" spans="1:29" s="169" customFormat="1">
      <c r="A1177" s="24"/>
      <c r="B1177" s="24"/>
      <c r="C1177" s="57"/>
      <c r="D1177" s="57"/>
      <c r="E1177" s="57"/>
      <c r="F1177" s="57"/>
      <c r="G1177" s="57"/>
      <c r="H1177" s="57"/>
      <c r="I1177" s="57"/>
      <c r="J1177" s="57"/>
      <c r="K1177" s="57"/>
      <c r="L1177" s="57"/>
      <c r="M1177" s="57"/>
      <c r="N1177" s="57"/>
      <c r="O1177" s="57"/>
      <c r="P1177" s="57"/>
      <c r="Q1177" s="57"/>
      <c r="R1177" s="57"/>
      <c r="S1177" s="57"/>
      <c r="T1177" s="57"/>
      <c r="U1177" s="77"/>
      <c r="V1177" s="24"/>
      <c r="Y1177" s="24"/>
      <c r="Z1177" s="24"/>
      <c r="AA1177" s="24"/>
      <c r="AB1177" s="24"/>
      <c r="AC1177" s="24"/>
    </row>
    <row r="1178" spans="1:29" s="169" customFormat="1">
      <c r="A1178" s="24"/>
      <c r="B1178" s="24"/>
      <c r="C1178" s="57"/>
      <c r="D1178" s="57"/>
      <c r="E1178" s="57"/>
      <c r="F1178" s="57"/>
      <c r="G1178" s="57"/>
      <c r="H1178" s="57"/>
      <c r="I1178" s="57"/>
      <c r="J1178" s="57"/>
      <c r="K1178" s="57"/>
      <c r="L1178" s="57"/>
      <c r="M1178" s="57"/>
      <c r="N1178" s="57"/>
      <c r="O1178" s="57"/>
      <c r="P1178" s="57"/>
      <c r="Q1178" s="57"/>
      <c r="R1178" s="57"/>
      <c r="S1178" s="57"/>
      <c r="T1178" s="57"/>
      <c r="U1178" s="77"/>
      <c r="V1178" s="24"/>
      <c r="Y1178" s="24"/>
      <c r="Z1178" s="24"/>
      <c r="AA1178" s="24"/>
      <c r="AB1178" s="24"/>
      <c r="AC1178" s="24"/>
    </row>
    <row r="1179" spans="1:29" s="169" customFormat="1">
      <c r="A1179" s="24"/>
      <c r="B1179" s="24"/>
      <c r="C1179" s="57"/>
      <c r="D1179" s="57"/>
      <c r="E1179" s="57"/>
      <c r="F1179" s="57"/>
      <c r="G1179" s="57"/>
      <c r="H1179" s="57"/>
      <c r="I1179" s="57"/>
      <c r="J1179" s="57"/>
      <c r="K1179" s="57"/>
      <c r="L1179" s="57"/>
      <c r="M1179" s="57"/>
      <c r="N1179" s="57"/>
      <c r="O1179" s="57"/>
      <c r="P1179" s="57"/>
      <c r="Q1179" s="57"/>
      <c r="R1179" s="57"/>
      <c r="S1179" s="57"/>
      <c r="T1179" s="57"/>
      <c r="U1179" s="77"/>
      <c r="V1179" s="24"/>
      <c r="Y1179" s="24"/>
      <c r="Z1179" s="24"/>
      <c r="AA1179" s="24"/>
      <c r="AB1179" s="24"/>
      <c r="AC1179" s="24"/>
    </row>
    <row r="1180" spans="1:29" s="169" customFormat="1">
      <c r="A1180" s="24"/>
      <c r="B1180" s="24"/>
      <c r="C1180" s="57"/>
      <c r="D1180" s="57"/>
      <c r="E1180" s="57"/>
      <c r="F1180" s="57"/>
      <c r="G1180" s="57"/>
      <c r="H1180" s="57"/>
      <c r="I1180" s="57"/>
      <c r="J1180" s="57"/>
      <c r="K1180" s="57"/>
      <c r="L1180" s="57"/>
      <c r="M1180" s="57"/>
      <c r="N1180" s="57"/>
      <c r="O1180" s="57"/>
      <c r="P1180" s="57"/>
      <c r="Q1180" s="57"/>
      <c r="R1180" s="57"/>
      <c r="S1180" s="57"/>
      <c r="T1180" s="57"/>
      <c r="U1180" s="77"/>
      <c r="V1180" s="24"/>
      <c r="Y1180" s="24"/>
      <c r="Z1180" s="24"/>
      <c r="AA1180" s="24"/>
      <c r="AB1180" s="24"/>
      <c r="AC1180" s="24"/>
    </row>
    <row r="1181" spans="1:29" s="169" customFormat="1">
      <c r="A1181" s="24"/>
      <c r="B1181" s="24"/>
      <c r="C1181" s="57"/>
      <c r="D1181" s="57"/>
      <c r="E1181" s="57"/>
      <c r="F1181" s="57"/>
      <c r="G1181" s="57"/>
      <c r="H1181" s="57"/>
      <c r="I1181" s="57"/>
      <c r="J1181" s="57"/>
      <c r="K1181" s="57"/>
      <c r="L1181" s="57"/>
      <c r="M1181" s="57"/>
      <c r="N1181" s="57"/>
      <c r="O1181" s="57"/>
      <c r="P1181" s="57"/>
      <c r="Q1181" s="57"/>
      <c r="R1181" s="57"/>
      <c r="S1181" s="57"/>
      <c r="T1181" s="57"/>
      <c r="U1181" s="77"/>
      <c r="V1181" s="24"/>
      <c r="Y1181" s="24"/>
      <c r="Z1181" s="24"/>
      <c r="AA1181" s="24"/>
      <c r="AB1181" s="24"/>
      <c r="AC1181" s="24"/>
    </row>
    <row r="1182" spans="1:29" s="169" customFormat="1">
      <c r="A1182" s="24"/>
      <c r="B1182" s="24"/>
      <c r="C1182" s="57"/>
      <c r="D1182" s="57"/>
      <c r="E1182" s="57"/>
      <c r="F1182" s="57"/>
      <c r="G1182" s="57"/>
      <c r="H1182" s="57"/>
      <c r="I1182" s="57"/>
      <c r="J1182" s="57"/>
      <c r="K1182" s="57"/>
      <c r="L1182" s="57"/>
      <c r="M1182" s="57"/>
      <c r="N1182" s="57"/>
      <c r="O1182" s="57"/>
      <c r="P1182" s="57"/>
      <c r="Q1182" s="57"/>
      <c r="R1182" s="57"/>
      <c r="S1182" s="57"/>
      <c r="T1182" s="57"/>
      <c r="U1182" s="77"/>
      <c r="V1182" s="24"/>
      <c r="Y1182" s="24"/>
      <c r="Z1182" s="24"/>
      <c r="AA1182" s="24"/>
      <c r="AB1182" s="24"/>
      <c r="AC1182" s="24"/>
    </row>
    <row r="1183" spans="1:29" s="169" customFormat="1">
      <c r="A1183" s="24"/>
      <c r="B1183" s="24"/>
      <c r="C1183" s="57"/>
      <c r="D1183" s="57"/>
      <c r="E1183" s="57"/>
      <c r="F1183" s="57"/>
      <c r="G1183" s="57"/>
      <c r="H1183" s="57"/>
      <c r="I1183" s="57"/>
      <c r="J1183" s="57"/>
      <c r="K1183" s="57"/>
      <c r="L1183" s="57"/>
      <c r="M1183" s="57"/>
      <c r="N1183" s="57"/>
      <c r="O1183" s="57"/>
      <c r="P1183" s="57"/>
      <c r="Q1183" s="57"/>
      <c r="R1183" s="57"/>
      <c r="S1183" s="57"/>
      <c r="T1183" s="57"/>
      <c r="U1183" s="77"/>
      <c r="V1183" s="24"/>
      <c r="Y1183" s="24"/>
      <c r="Z1183" s="24"/>
      <c r="AA1183" s="24"/>
      <c r="AB1183" s="24"/>
      <c r="AC1183" s="24"/>
    </row>
    <row r="1184" spans="1:29" s="169" customFormat="1">
      <c r="A1184" s="24"/>
      <c r="B1184" s="24"/>
      <c r="C1184" s="57"/>
      <c r="D1184" s="57"/>
      <c r="E1184" s="57"/>
      <c r="F1184" s="57"/>
      <c r="G1184" s="57"/>
      <c r="H1184" s="57"/>
      <c r="I1184" s="57"/>
      <c r="J1184" s="57"/>
      <c r="K1184" s="57"/>
      <c r="L1184" s="57"/>
      <c r="M1184" s="57"/>
      <c r="N1184" s="57"/>
      <c r="O1184" s="57"/>
      <c r="P1184" s="57"/>
      <c r="Q1184" s="57"/>
      <c r="R1184" s="57"/>
      <c r="S1184" s="57"/>
      <c r="T1184" s="57"/>
      <c r="U1184" s="77"/>
      <c r="V1184" s="24"/>
      <c r="Y1184" s="24"/>
      <c r="Z1184" s="24"/>
      <c r="AA1184" s="24"/>
      <c r="AB1184" s="24"/>
      <c r="AC1184" s="24"/>
    </row>
    <row r="1185" spans="1:29" s="169" customFormat="1">
      <c r="A1185" s="24"/>
      <c r="B1185" s="24"/>
      <c r="C1185" s="57"/>
      <c r="D1185" s="57"/>
      <c r="E1185" s="57"/>
      <c r="F1185" s="57"/>
      <c r="G1185" s="57"/>
      <c r="H1185" s="57"/>
      <c r="I1185" s="57"/>
      <c r="J1185" s="57"/>
      <c r="K1185" s="57"/>
      <c r="L1185" s="57"/>
      <c r="M1185" s="57"/>
      <c r="N1185" s="57"/>
      <c r="O1185" s="57"/>
      <c r="P1185" s="57"/>
      <c r="Q1185" s="57"/>
      <c r="R1185" s="57"/>
      <c r="S1185" s="57"/>
      <c r="T1185" s="57"/>
      <c r="U1185" s="77"/>
      <c r="V1185" s="24"/>
      <c r="Y1185" s="24"/>
      <c r="Z1185" s="24"/>
      <c r="AA1185" s="24"/>
      <c r="AB1185" s="24"/>
      <c r="AC1185" s="24"/>
    </row>
    <row r="1186" spans="1:29" s="169" customFormat="1">
      <c r="A1186" s="24"/>
      <c r="B1186" s="24"/>
      <c r="C1186" s="57"/>
      <c r="D1186" s="57"/>
      <c r="E1186" s="57"/>
      <c r="F1186" s="57"/>
      <c r="G1186" s="57"/>
      <c r="H1186" s="57"/>
      <c r="I1186" s="57"/>
      <c r="J1186" s="57"/>
      <c r="K1186" s="57"/>
      <c r="L1186" s="57"/>
      <c r="M1186" s="57"/>
      <c r="N1186" s="57"/>
      <c r="O1186" s="57"/>
      <c r="P1186" s="57"/>
      <c r="Q1186" s="57"/>
      <c r="R1186" s="57"/>
      <c r="S1186" s="57"/>
      <c r="T1186" s="57"/>
      <c r="U1186" s="77"/>
      <c r="V1186" s="24"/>
      <c r="Y1186" s="24"/>
      <c r="Z1186" s="24"/>
      <c r="AA1186" s="24"/>
      <c r="AB1186" s="24"/>
      <c r="AC1186" s="24"/>
    </row>
    <row r="1187" spans="1:29" s="169" customFormat="1">
      <c r="A1187" s="24"/>
      <c r="B1187" s="24"/>
      <c r="C1187" s="57"/>
      <c r="D1187" s="57"/>
      <c r="E1187" s="57"/>
      <c r="F1187" s="57"/>
      <c r="G1187" s="57"/>
      <c r="H1187" s="57"/>
      <c r="I1187" s="57"/>
      <c r="J1187" s="57"/>
      <c r="K1187" s="57"/>
      <c r="L1187" s="57"/>
      <c r="M1187" s="57"/>
      <c r="N1187" s="57"/>
      <c r="O1187" s="57"/>
      <c r="P1187" s="57"/>
      <c r="Q1187" s="57"/>
      <c r="R1187" s="57"/>
      <c r="S1187" s="57"/>
      <c r="T1187" s="57"/>
      <c r="U1187" s="77"/>
      <c r="V1187" s="24"/>
      <c r="Y1187" s="24"/>
      <c r="Z1187" s="24"/>
      <c r="AA1187" s="24"/>
      <c r="AB1187" s="24"/>
      <c r="AC1187" s="24"/>
    </row>
    <row r="1188" spans="1:29" s="169" customFormat="1">
      <c r="A1188" s="24"/>
      <c r="B1188" s="24"/>
      <c r="C1188" s="57"/>
      <c r="D1188" s="57"/>
      <c r="E1188" s="57"/>
      <c r="F1188" s="57"/>
      <c r="G1188" s="57"/>
      <c r="H1188" s="57"/>
      <c r="I1188" s="57"/>
      <c r="J1188" s="57"/>
      <c r="K1188" s="57"/>
      <c r="L1188" s="57"/>
      <c r="M1188" s="57"/>
      <c r="N1188" s="57"/>
      <c r="O1188" s="57"/>
      <c r="P1188" s="57"/>
      <c r="Q1188" s="57"/>
      <c r="R1188" s="57"/>
      <c r="S1188" s="57"/>
      <c r="T1188" s="57"/>
      <c r="U1188" s="77"/>
      <c r="V1188" s="24"/>
      <c r="Y1188" s="24"/>
      <c r="Z1188" s="24"/>
      <c r="AA1188" s="24"/>
      <c r="AB1188" s="24"/>
      <c r="AC1188" s="24"/>
    </row>
    <row r="1189" spans="1:29" s="169" customFormat="1">
      <c r="A1189" s="24"/>
      <c r="B1189" s="24"/>
      <c r="C1189" s="57"/>
      <c r="D1189" s="57"/>
      <c r="E1189" s="57"/>
      <c r="F1189" s="57"/>
      <c r="G1189" s="57"/>
      <c r="H1189" s="57"/>
      <c r="I1189" s="57"/>
      <c r="J1189" s="57"/>
      <c r="K1189" s="57"/>
      <c r="L1189" s="57"/>
      <c r="M1189" s="57"/>
      <c r="N1189" s="57"/>
      <c r="O1189" s="57"/>
      <c r="P1189" s="57"/>
      <c r="Q1189" s="57"/>
      <c r="R1189" s="57"/>
      <c r="S1189" s="57"/>
      <c r="T1189" s="57"/>
      <c r="U1189" s="77"/>
      <c r="V1189" s="24"/>
      <c r="Y1189" s="24"/>
      <c r="Z1189" s="24"/>
      <c r="AA1189" s="24"/>
      <c r="AB1189" s="24"/>
      <c r="AC1189" s="24"/>
    </row>
    <row r="1190" spans="1:29" s="169" customFormat="1">
      <c r="A1190" s="24"/>
      <c r="B1190" s="24"/>
      <c r="C1190" s="57"/>
      <c r="D1190" s="57"/>
      <c r="E1190" s="57"/>
      <c r="F1190" s="57"/>
      <c r="G1190" s="57"/>
      <c r="H1190" s="57"/>
      <c r="I1190" s="57"/>
      <c r="J1190" s="57"/>
      <c r="K1190" s="57"/>
      <c r="L1190" s="57"/>
      <c r="M1190" s="57"/>
      <c r="N1190" s="57"/>
      <c r="O1190" s="57"/>
      <c r="P1190" s="57"/>
      <c r="Q1190" s="57"/>
      <c r="R1190" s="57"/>
      <c r="S1190" s="57"/>
      <c r="T1190" s="57"/>
      <c r="U1190" s="77"/>
      <c r="V1190" s="24"/>
      <c r="Y1190" s="24"/>
      <c r="Z1190" s="24"/>
      <c r="AA1190" s="24"/>
      <c r="AB1190" s="24"/>
      <c r="AC1190" s="24"/>
    </row>
    <row r="1191" spans="1:29" s="169" customFormat="1">
      <c r="A1191" s="24"/>
      <c r="B1191" s="24"/>
      <c r="C1191" s="57"/>
      <c r="D1191" s="57"/>
      <c r="E1191" s="57"/>
      <c r="F1191" s="57"/>
      <c r="G1191" s="57"/>
      <c r="H1191" s="57"/>
      <c r="I1191" s="57"/>
      <c r="J1191" s="57"/>
      <c r="K1191" s="57"/>
      <c r="L1191" s="57"/>
      <c r="M1191" s="57"/>
      <c r="N1191" s="57"/>
      <c r="O1191" s="57"/>
      <c r="P1191" s="57"/>
      <c r="Q1191" s="57"/>
      <c r="R1191" s="57"/>
      <c r="S1191" s="57"/>
      <c r="T1191" s="57"/>
      <c r="U1191" s="77"/>
      <c r="V1191" s="24"/>
      <c r="Y1191" s="24"/>
      <c r="Z1191" s="24"/>
      <c r="AA1191" s="24"/>
      <c r="AB1191" s="24"/>
      <c r="AC1191" s="24"/>
    </row>
    <row r="1192" spans="1:29" s="169" customFormat="1">
      <c r="A1192" s="24"/>
      <c r="B1192" s="24"/>
      <c r="C1192" s="57"/>
      <c r="D1192" s="57"/>
      <c r="E1192" s="57"/>
      <c r="F1192" s="57"/>
      <c r="G1192" s="57"/>
      <c r="H1192" s="57"/>
      <c r="I1192" s="57"/>
      <c r="J1192" s="57"/>
      <c r="K1192" s="57"/>
      <c r="L1192" s="57"/>
      <c r="M1192" s="57"/>
      <c r="N1192" s="57"/>
      <c r="O1192" s="57"/>
      <c r="P1192" s="57"/>
      <c r="Q1192" s="57"/>
      <c r="R1192" s="57"/>
      <c r="S1192" s="57"/>
      <c r="T1192" s="57"/>
      <c r="U1192" s="77"/>
      <c r="V1192" s="24"/>
      <c r="Y1192" s="24"/>
      <c r="Z1192" s="24"/>
      <c r="AA1192" s="24"/>
      <c r="AB1192" s="24"/>
      <c r="AC1192" s="24"/>
    </row>
    <row r="1193" spans="1:29" s="169" customFormat="1">
      <c r="A1193" s="24"/>
      <c r="B1193" s="24"/>
      <c r="C1193" s="57"/>
      <c r="D1193" s="57"/>
      <c r="E1193" s="57"/>
      <c r="F1193" s="57"/>
      <c r="G1193" s="57"/>
      <c r="H1193" s="57"/>
      <c r="I1193" s="57"/>
      <c r="J1193" s="57"/>
      <c r="K1193" s="57"/>
      <c r="L1193" s="57"/>
      <c r="M1193" s="57"/>
      <c r="N1193" s="57"/>
      <c r="O1193" s="57"/>
      <c r="P1193" s="57"/>
      <c r="Q1193" s="57"/>
      <c r="R1193" s="57"/>
      <c r="S1193" s="57"/>
      <c r="T1193" s="57"/>
      <c r="U1193" s="77"/>
      <c r="V1193" s="24"/>
      <c r="Y1193" s="24"/>
      <c r="Z1193" s="24"/>
      <c r="AA1193" s="24"/>
      <c r="AB1193" s="24"/>
      <c r="AC1193" s="24"/>
    </row>
    <row r="1194" spans="1:29" s="169" customFormat="1">
      <c r="A1194" s="24"/>
      <c r="B1194" s="24"/>
      <c r="C1194" s="57"/>
      <c r="D1194" s="57"/>
      <c r="E1194" s="57"/>
      <c r="F1194" s="57"/>
      <c r="G1194" s="57"/>
      <c r="H1194" s="57"/>
      <c r="I1194" s="57"/>
      <c r="J1194" s="57"/>
      <c r="K1194" s="57"/>
      <c r="L1194" s="57"/>
      <c r="M1194" s="57"/>
      <c r="N1194" s="57"/>
      <c r="O1194" s="57"/>
      <c r="P1194" s="57"/>
      <c r="Q1194" s="57"/>
      <c r="R1194" s="57"/>
      <c r="S1194" s="57"/>
      <c r="T1194" s="57"/>
      <c r="U1194" s="77"/>
      <c r="V1194" s="24"/>
      <c r="Y1194" s="24"/>
      <c r="Z1194" s="24"/>
      <c r="AA1194" s="24"/>
      <c r="AB1194" s="24"/>
      <c r="AC1194" s="24"/>
    </row>
    <row r="1195" spans="1:29" s="169" customFormat="1">
      <c r="A1195" s="24"/>
      <c r="B1195" s="24"/>
      <c r="C1195" s="57"/>
      <c r="D1195" s="57"/>
      <c r="E1195" s="57"/>
      <c r="F1195" s="57"/>
      <c r="G1195" s="57"/>
      <c r="H1195" s="57"/>
      <c r="I1195" s="57"/>
      <c r="J1195" s="57"/>
      <c r="K1195" s="57"/>
      <c r="L1195" s="57"/>
      <c r="M1195" s="57"/>
      <c r="N1195" s="57"/>
      <c r="O1195" s="57"/>
      <c r="P1195" s="57"/>
      <c r="Q1195" s="57"/>
      <c r="R1195" s="57"/>
      <c r="S1195" s="57"/>
      <c r="T1195" s="57"/>
      <c r="U1195" s="77"/>
      <c r="V1195" s="24"/>
      <c r="Y1195" s="24"/>
      <c r="Z1195" s="24"/>
      <c r="AA1195" s="24"/>
      <c r="AB1195" s="24"/>
      <c r="AC1195" s="24"/>
    </row>
    <row r="1196" spans="1:29" s="169" customFormat="1">
      <c r="A1196" s="24"/>
      <c r="B1196" s="24"/>
      <c r="C1196" s="57"/>
      <c r="D1196" s="57"/>
      <c r="E1196" s="57"/>
      <c r="F1196" s="57"/>
      <c r="G1196" s="57"/>
      <c r="H1196" s="57"/>
      <c r="I1196" s="57"/>
      <c r="J1196" s="57"/>
      <c r="K1196" s="57"/>
      <c r="L1196" s="57"/>
      <c r="M1196" s="57"/>
      <c r="N1196" s="57"/>
      <c r="O1196" s="57"/>
      <c r="P1196" s="57"/>
      <c r="Q1196" s="57"/>
      <c r="R1196" s="57"/>
      <c r="S1196" s="57"/>
      <c r="T1196" s="57"/>
      <c r="U1196" s="77"/>
      <c r="V1196" s="24"/>
      <c r="Y1196" s="24"/>
      <c r="Z1196" s="24"/>
      <c r="AA1196" s="24"/>
      <c r="AB1196" s="24"/>
      <c r="AC1196" s="24"/>
    </row>
    <row r="1197" spans="1:29" s="169" customFormat="1">
      <c r="A1197" s="24"/>
      <c r="B1197" s="24"/>
      <c r="C1197" s="57"/>
      <c r="D1197" s="57"/>
      <c r="E1197" s="57"/>
      <c r="F1197" s="57"/>
      <c r="G1197" s="57"/>
      <c r="H1197" s="57"/>
      <c r="I1197" s="57"/>
      <c r="J1197" s="57"/>
      <c r="K1197" s="57"/>
      <c r="L1197" s="57"/>
      <c r="M1197" s="57"/>
      <c r="N1197" s="57"/>
      <c r="O1197" s="57"/>
      <c r="P1197" s="57"/>
      <c r="Q1197" s="57"/>
      <c r="R1197" s="57"/>
      <c r="S1197" s="57"/>
      <c r="T1197" s="57"/>
      <c r="U1197" s="77"/>
      <c r="V1197" s="24"/>
      <c r="Y1197" s="24"/>
      <c r="Z1197" s="24"/>
      <c r="AA1197" s="24"/>
      <c r="AB1197" s="24"/>
      <c r="AC1197" s="24"/>
    </row>
    <row r="1198" spans="1:29" s="169" customFormat="1">
      <c r="A1198" s="24"/>
      <c r="B1198" s="24"/>
      <c r="C1198" s="57"/>
      <c r="D1198" s="57"/>
      <c r="E1198" s="57"/>
      <c r="F1198" s="57"/>
      <c r="G1198" s="57"/>
      <c r="H1198" s="57"/>
      <c r="I1198" s="57"/>
      <c r="J1198" s="57"/>
      <c r="K1198" s="57"/>
      <c r="L1198" s="57"/>
      <c r="M1198" s="57"/>
      <c r="N1198" s="57"/>
      <c r="O1198" s="57"/>
      <c r="P1198" s="57"/>
      <c r="Q1198" s="57"/>
      <c r="R1198" s="57"/>
      <c r="S1198" s="57"/>
      <c r="T1198" s="57"/>
      <c r="U1198" s="77"/>
      <c r="V1198" s="24"/>
      <c r="Y1198" s="24"/>
      <c r="Z1198" s="24"/>
      <c r="AA1198" s="24"/>
      <c r="AB1198" s="24"/>
      <c r="AC1198" s="24"/>
    </row>
    <row r="1199" spans="1:29" s="169" customFormat="1">
      <c r="A1199" s="24"/>
      <c r="B1199" s="24"/>
      <c r="C1199" s="57"/>
      <c r="D1199" s="57"/>
      <c r="E1199" s="57"/>
      <c r="F1199" s="57"/>
      <c r="G1199" s="57"/>
      <c r="H1199" s="57"/>
      <c r="I1199" s="57"/>
      <c r="J1199" s="57"/>
      <c r="K1199" s="57"/>
      <c r="L1199" s="57"/>
      <c r="M1199" s="57"/>
      <c r="N1199" s="57"/>
      <c r="O1199" s="57"/>
      <c r="P1199" s="57"/>
      <c r="Q1199" s="57"/>
      <c r="R1199" s="57"/>
      <c r="S1199" s="57"/>
      <c r="T1199" s="57"/>
      <c r="U1199" s="77"/>
      <c r="V1199" s="24"/>
      <c r="Y1199" s="24"/>
      <c r="Z1199" s="24"/>
      <c r="AA1199" s="24"/>
      <c r="AB1199" s="24"/>
      <c r="AC1199" s="24"/>
    </row>
    <row r="1200" spans="1:29" s="169" customFormat="1">
      <c r="A1200" s="24"/>
      <c r="B1200" s="24"/>
      <c r="C1200" s="57"/>
      <c r="D1200" s="57"/>
      <c r="E1200" s="57"/>
      <c r="F1200" s="57"/>
      <c r="G1200" s="57"/>
      <c r="H1200" s="57"/>
      <c r="I1200" s="57"/>
      <c r="J1200" s="57"/>
      <c r="K1200" s="57"/>
      <c r="L1200" s="57"/>
      <c r="M1200" s="57"/>
      <c r="N1200" s="57"/>
      <c r="O1200" s="57"/>
      <c r="P1200" s="57"/>
      <c r="Q1200" s="57"/>
      <c r="R1200" s="57"/>
      <c r="S1200" s="57"/>
      <c r="T1200" s="57"/>
      <c r="U1200" s="77"/>
      <c r="V1200" s="24"/>
      <c r="Y1200" s="24"/>
      <c r="Z1200" s="24"/>
      <c r="AA1200" s="24"/>
      <c r="AB1200" s="24"/>
      <c r="AC1200" s="24"/>
    </row>
    <row r="1201" spans="1:29" s="169" customFormat="1">
      <c r="A1201" s="24"/>
      <c r="B1201" s="24"/>
      <c r="C1201" s="57"/>
      <c r="D1201" s="57"/>
      <c r="E1201" s="57"/>
      <c r="F1201" s="57"/>
      <c r="G1201" s="57"/>
      <c r="H1201" s="57"/>
      <c r="I1201" s="57"/>
      <c r="J1201" s="57"/>
      <c r="K1201" s="57"/>
      <c r="L1201" s="57"/>
      <c r="M1201" s="57"/>
      <c r="N1201" s="57"/>
      <c r="O1201" s="57"/>
      <c r="P1201" s="57"/>
      <c r="Q1201" s="57"/>
      <c r="R1201" s="57"/>
      <c r="S1201" s="57"/>
      <c r="T1201" s="57"/>
      <c r="U1201" s="77"/>
      <c r="V1201" s="24"/>
      <c r="Y1201" s="24"/>
      <c r="Z1201" s="24"/>
      <c r="AA1201" s="24"/>
      <c r="AB1201" s="24"/>
      <c r="AC1201" s="24"/>
    </row>
    <row r="1202" spans="1:29" s="169" customFormat="1">
      <c r="A1202" s="24"/>
      <c r="B1202" s="24"/>
      <c r="C1202" s="57"/>
      <c r="D1202" s="57"/>
      <c r="E1202" s="57"/>
      <c r="F1202" s="57"/>
      <c r="G1202" s="57"/>
      <c r="H1202" s="57"/>
      <c r="I1202" s="57"/>
      <c r="J1202" s="57"/>
      <c r="K1202" s="57"/>
      <c r="L1202" s="57"/>
      <c r="M1202" s="57"/>
      <c r="N1202" s="57"/>
      <c r="O1202" s="57"/>
      <c r="P1202" s="57"/>
      <c r="Q1202" s="57"/>
      <c r="R1202" s="57"/>
      <c r="S1202" s="57"/>
      <c r="T1202" s="57"/>
      <c r="U1202" s="77"/>
      <c r="V1202" s="24"/>
      <c r="Y1202" s="24"/>
      <c r="Z1202" s="24"/>
      <c r="AA1202" s="24"/>
      <c r="AB1202" s="24"/>
      <c r="AC1202" s="24"/>
    </row>
    <row r="1203" spans="1:29" s="169" customFormat="1">
      <c r="A1203" s="24"/>
      <c r="B1203" s="24"/>
      <c r="C1203" s="57"/>
      <c r="D1203" s="57"/>
      <c r="E1203" s="57"/>
      <c r="F1203" s="57"/>
      <c r="G1203" s="57"/>
      <c r="H1203" s="57"/>
      <c r="I1203" s="57"/>
      <c r="J1203" s="57"/>
      <c r="K1203" s="57"/>
      <c r="L1203" s="57"/>
      <c r="M1203" s="57"/>
      <c r="N1203" s="57"/>
      <c r="O1203" s="57"/>
      <c r="P1203" s="57"/>
      <c r="Q1203" s="57"/>
      <c r="R1203" s="57"/>
      <c r="S1203" s="57"/>
      <c r="T1203" s="57"/>
      <c r="U1203" s="77"/>
      <c r="V1203" s="24"/>
      <c r="Y1203" s="24"/>
      <c r="Z1203" s="24"/>
      <c r="AA1203" s="24"/>
      <c r="AB1203" s="24"/>
      <c r="AC1203" s="24"/>
    </row>
    <row r="1204" spans="1:29" s="169" customFormat="1">
      <c r="A1204" s="24"/>
      <c r="B1204" s="24"/>
      <c r="C1204" s="57"/>
      <c r="D1204" s="57"/>
      <c r="E1204" s="57"/>
      <c r="F1204" s="57"/>
      <c r="G1204" s="57"/>
      <c r="H1204" s="57"/>
      <c r="I1204" s="57"/>
      <c r="J1204" s="57"/>
      <c r="K1204" s="57"/>
      <c r="L1204" s="57"/>
      <c r="M1204" s="57"/>
      <c r="N1204" s="57"/>
      <c r="O1204" s="57"/>
      <c r="P1204" s="57"/>
      <c r="Q1204" s="57"/>
      <c r="R1204" s="57"/>
      <c r="S1204" s="57"/>
      <c r="T1204" s="57"/>
      <c r="U1204" s="77"/>
      <c r="V1204" s="24"/>
      <c r="Y1204" s="24"/>
      <c r="Z1204" s="24"/>
      <c r="AA1204" s="24"/>
      <c r="AB1204" s="24"/>
      <c r="AC1204" s="24"/>
    </row>
    <row r="1205" spans="1:29" s="169" customFormat="1">
      <c r="A1205" s="24"/>
      <c r="B1205" s="24"/>
      <c r="C1205" s="57"/>
      <c r="D1205" s="57"/>
      <c r="E1205" s="57"/>
      <c r="F1205" s="57"/>
      <c r="G1205" s="57"/>
      <c r="H1205" s="57"/>
      <c r="I1205" s="57"/>
      <c r="J1205" s="57"/>
      <c r="K1205" s="57"/>
      <c r="L1205" s="57"/>
      <c r="M1205" s="57"/>
      <c r="N1205" s="57"/>
      <c r="O1205" s="57"/>
      <c r="P1205" s="57"/>
      <c r="Q1205" s="57"/>
      <c r="R1205" s="57"/>
      <c r="S1205" s="57"/>
      <c r="T1205" s="57"/>
      <c r="U1205" s="77"/>
      <c r="V1205" s="24"/>
      <c r="Y1205" s="24"/>
      <c r="Z1205" s="24"/>
      <c r="AA1205" s="24"/>
      <c r="AB1205" s="24"/>
      <c r="AC1205" s="24"/>
    </row>
    <row r="1206" spans="1:29" s="169" customFormat="1">
      <c r="A1206" s="24"/>
      <c r="B1206" s="24"/>
      <c r="C1206" s="57"/>
      <c r="D1206" s="57"/>
      <c r="E1206" s="57"/>
      <c r="F1206" s="57"/>
      <c r="G1206" s="57"/>
      <c r="H1206" s="57"/>
      <c r="I1206" s="57"/>
      <c r="J1206" s="57"/>
      <c r="K1206" s="57"/>
      <c r="L1206" s="57"/>
      <c r="M1206" s="57"/>
      <c r="N1206" s="57"/>
      <c r="O1206" s="57"/>
      <c r="P1206" s="57"/>
      <c r="Q1206" s="57"/>
      <c r="R1206" s="57"/>
      <c r="S1206" s="57"/>
      <c r="T1206" s="57"/>
      <c r="U1206" s="77"/>
      <c r="V1206" s="24"/>
      <c r="Y1206" s="24"/>
      <c r="Z1206" s="24"/>
      <c r="AA1206" s="24"/>
      <c r="AB1206" s="24"/>
      <c r="AC1206" s="24"/>
    </row>
    <row r="1207" spans="1:29" s="169" customFormat="1">
      <c r="A1207" s="24"/>
      <c r="B1207" s="24"/>
      <c r="C1207" s="57"/>
      <c r="D1207" s="57"/>
      <c r="E1207" s="57"/>
      <c r="F1207" s="57"/>
      <c r="G1207" s="57"/>
      <c r="H1207" s="57"/>
      <c r="I1207" s="57"/>
      <c r="J1207" s="57"/>
      <c r="K1207" s="57"/>
      <c r="L1207" s="57"/>
      <c r="M1207" s="57"/>
      <c r="N1207" s="57"/>
      <c r="O1207" s="57"/>
      <c r="P1207" s="57"/>
      <c r="Q1207" s="57"/>
      <c r="R1207" s="57"/>
      <c r="S1207" s="57"/>
      <c r="T1207" s="57"/>
      <c r="U1207" s="77"/>
      <c r="V1207" s="24"/>
      <c r="Y1207" s="24"/>
      <c r="Z1207" s="24"/>
      <c r="AA1207" s="24"/>
      <c r="AB1207" s="24"/>
      <c r="AC1207" s="24"/>
    </row>
    <row r="1208" spans="1:29" s="169" customFormat="1">
      <c r="A1208" s="24"/>
      <c r="B1208" s="24"/>
      <c r="C1208" s="57"/>
      <c r="D1208" s="57"/>
      <c r="E1208" s="57"/>
      <c r="F1208" s="57"/>
      <c r="G1208" s="57"/>
      <c r="H1208" s="57"/>
      <c r="I1208" s="57"/>
      <c r="J1208" s="57"/>
      <c r="K1208" s="57"/>
      <c r="L1208" s="57"/>
      <c r="M1208" s="57"/>
      <c r="N1208" s="57"/>
      <c r="O1208" s="57"/>
      <c r="P1208" s="57"/>
      <c r="Q1208" s="57"/>
      <c r="R1208" s="57"/>
      <c r="S1208" s="57"/>
      <c r="T1208" s="57"/>
      <c r="U1208" s="77"/>
      <c r="V1208" s="24"/>
      <c r="Y1208" s="24"/>
      <c r="Z1208" s="24"/>
      <c r="AA1208" s="24"/>
      <c r="AB1208" s="24"/>
      <c r="AC1208" s="24"/>
    </row>
    <row r="1209" spans="1:29" s="169" customFormat="1">
      <c r="A1209" s="24"/>
      <c r="B1209" s="24"/>
      <c r="C1209" s="57"/>
      <c r="D1209" s="57"/>
      <c r="E1209" s="57"/>
      <c r="F1209" s="57"/>
      <c r="G1209" s="57"/>
      <c r="H1209" s="57"/>
      <c r="I1209" s="57"/>
      <c r="J1209" s="57"/>
      <c r="K1209" s="57"/>
      <c r="L1209" s="57"/>
      <c r="M1209" s="57"/>
      <c r="N1209" s="57"/>
      <c r="O1209" s="57"/>
      <c r="P1209" s="57"/>
      <c r="Q1209" s="57"/>
      <c r="R1209" s="57"/>
      <c r="S1209" s="57"/>
      <c r="T1209" s="57"/>
      <c r="U1209" s="77"/>
      <c r="V1209" s="24"/>
      <c r="Y1209" s="24"/>
      <c r="Z1209" s="24"/>
      <c r="AA1209" s="24"/>
      <c r="AB1209" s="24"/>
      <c r="AC1209" s="24"/>
    </row>
    <row r="1210" spans="1:29" s="169" customFormat="1">
      <c r="A1210" s="24"/>
      <c r="B1210" s="24"/>
      <c r="C1210" s="57"/>
      <c r="D1210" s="57"/>
      <c r="E1210" s="57"/>
      <c r="F1210" s="57"/>
      <c r="G1210" s="57"/>
      <c r="H1210" s="57"/>
      <c r="I1210" s="57"/>
      <c r="J1210" s="57"/>
      <c r="K1210" s="57"/>
      <c r="L1210" s="57"/>
      <c r="M1210" s="57"/>
      <c r="N1210" s="57"/>
      <c r="O1210" s="57"/>
      <c r="P1210" s="57"/>
      <c r="Q1210" s="57"/>
      <c r="R1210" s="57"/>
      <c r="S1210" s="57"/>
      <c r="T1210" s="57"/>
      <c r="U1210" s="77"/>
      <c r="V1210" s="24"/>
      <c r="Y1210" s="24"/>
      <c r="Z1210" s="24"/>
      <c r="AA1210" s="24"/>
      <c r="AB1210" s="24"/>
      <c r="AC1210" s="24"/>
    </row>
    <row r="1211" spans="1:29" s="169" customFormat="1">
      <c r="A1211" s="24"/>
      <c r="B1211" s="24"/>
      <c r="C1211" s="57"/>
      <c r="D1211" s="57"/>
      <c r="E1211" s="57"/>
      <c r="F1211" s="57"/>
      <c r="G1211" s="57"/>
      <c r="H1211" s="57"/>
      <c r="I1211" s="57"/>
      <c r="J1211" s="57"/>
      <c r="K1211" s="57"/>
      <c r="L1211" s="57"/>
      <c r="M1211" s="57"/>
      <c r="N1211" s="57"/>
      <c r="O1211" s="57"/>
      <c r="P1211" s="57"/>
      <c r="Q1211" s="57"/>
      <c r="R1211" s="57"/>
      <c r="S1211" s="57"/>
      <c r="T1211" s="57"/>
      <c r="U1211" s="77"/>
      <c r="V1211" s="24"/>
      <c r="Y1211" s="24"/>
      <c r="Z1211" s="24"/>
      <c r="AA1211" s="24"/>
      <c r="AB1211" s="24"/>
      <c r="AC1211" s="24"/>
    </row>
    <row r="1212" spans="1:29" s="169" customFormat="1">
      <c r="A1212" s="24"/>
      <c r="B1212" s="24"/>
      <c r="C1212" s="57"/>
      <c r="D1212" s="57"/>
      <c r="E1212" s="57"/>
      <c r="F1212" s="57"/>
      <c r="G1212" s="57"/>
      <c r="H1212" s="57"/>
      <c r="I1212" s="57"/>
      <c r="J1212" s="57"/>
      <c r="K1212" s="57"/>
      <c r="L1212" s="57"/>
      <c r="M1212" s="57"/>
      <c r="N1212" s="57"/>
      <c r="O1212" s="57"/>
      <c r="P1212" s="57"/>
      <c r="Q1212" s="57"/>
      <c r="R1212" s="57"/>
      <c r="S1212" s="57"/>
      <c r="T1212" s="57"/>
      <c r="U1212" s="77"/>
      <c r="V1212" s="24"/>
      <c r="Y1212" s="24"/>
      <c r="Z1212" s="24"/>
      <c r="AA1212" s="24"/>
      <c r="AB1212" s="24"/>
      <c r="AC1212" s="24"/>
    </row>
    <row r="1213" spans="1:29" s="169" customFormat="1">
      <c r="A1213" s="24"/>
      <c r="B1213" s="24"/>
      <c r="C1213" s="57"/>
      <c r="D1213" s="57"/>
      <c r="E1213" s="57"/>
      <c r="F1213" s="57"/>
      <c r="G1213" s="57"/>
      <c r="H1213" s="57"/>
      <c r="I1213" s="57"/>
      <c r="J1213" s="57"/>
      <c r="K1213" s="57"/>
      <c r="L1213" s="57"/>
      <c r="M1213" s="57"/>
      <c r="N1213" s="57"/>
      <c r="O1213" s="57"/>
      <c r="P1213" s="57"/>
      <c r="Q1213" s="57"/>
      <c r="R1213" s="57"/>
      <c r="S1213" s="57"/>
      <c r="T1213" s="57"/>
      <c r="U1213" s="77"/>
      <c r="V1213" s="24"/>
      <c r="Y1213" s="24"/>
      <c r="Z1213" s="24"/>
      <c r="AA1213" s="24"/>
      <c r="AB1213" s="24"/>
      <c r="AC1213" s="24"/>
    </row>
    <row r="1214" spans="1:29" s="169" customFormat="1">
      <c r="A1214" s="24"/>
      <c r="B1214" s="24"/>
      <c r="C1214" s="57"/>
      <c r="D1214" s="57"/>
      <c r="E1214" s="57"/>
      <c r="F1214" s="57"/>
      <c r="G1214" s="57"/>
      <c r="H1214" s="57"/>
      <c r="I1214" s="57"/>
      <c r="J1214" s="57"/>
      <c r="K1214" s="57"/>
      <c r="L1214" s="57"/>
      <c r="M1214" s="57"/>
      <c r="N1214" s="57"/>
      <c r="O1214" s="57"/>
      <c r="P1214" s="57"/>
      <c r="Q1214" s="57"/>
      <c r="R1214" s="57"/>
      <c r="S1214" s="57"/>
      <c r="T1214" s="57"/>
      <c r="U1214" s="77"/>
      <c r="V1214" s="24"/>
      <c r="Y1214" s="24"/>
      <c r="Z1214" s="24"/>
      <c r="AA1214" s="24"/>
      <c r="AB1214" s="24"/>
      <c r="AC1214" s="24"/>
    </row>
    <row r="1215" spans="1:29" s="169" customFormat="1">
      <c r="A1215" s="24"/>
      <c r="B1215" s="24"/>
      <c r="C1215" s="57"/>
      <c r="D1215" s="57"/>
      <c r="E1215" s="57"/>
      <c r="F1215" s="57"/>
      <c r="G1215" s="57"/>
      <c r="H1215" s="57"/>
      <c r="I1215" s="57"/>
      <c r="J1215" s="57"/>
      <c r="K1215" s="57"/>
      <c r="L1215" s="57"/>
      <c r="M1215" s="57"/>
      <c r="N1215" s="57"/>
      <c r="O1215" s="57"/>
      <c r="P1215" s="57"/>
      <c r="Q1215" s="57"/>
      <c r="R1215" s="57"/>
      <c r="S1215" s="57"/>
      <c r="T1215" s="57"/>
      <c r="U1215" s="77"/>
      <c r="V1215" s="24"/>
      <c r="Y1215" s="24"/>
      <c r="Z1215" s="24"/>
      <c r="AA1215" s="24"/>
      <c r="AB1215" s="24"/>
      <c r="AC1215" s="24"/>
    </row>
    <row r="1216" spans="1:29" s="169" customFormat="1">
      <c r="A1216" s="24"/>
      <c r="B1216" s="24"/>
      <c r="C1216" s="57"/>
      <c r="D1216" s="57"/>
      <c r="E1216" s="57"/>
      <c r="F1216" s="57"/>
      <c r="G1216" s="57"/>
      <c r="H1216" s="57"/>
      <c r="I1216" s="57"/>
      <c r="J1216" s="57"/>
      <c r="K1216" s="57"/>
      <c r="L1216" s="57"/>
      <c r="M1216" s="57"/>
      <c r="N1216" s="57"/>
      <c r="O1216" s="57"/>
      <c r="P1216" s="57"/>
      <c r="Q1216" s="57"/>
      <c r="R1216" s="57"/>
      <c r="S1216" s="57"/>
      <c r="T1216" s="57"/>
      <c r="U1216" s="77"/>
      <c r="V1216" s="24"/>
      <c r="Y1216" s="24"/>
      <c r="Z1216" s="24"/>
      <c r="AA1216" s="24"/>
      <c r="AB1216" s="24"/>
      <c r="AC1216" s="24"/>
    </row>
    <row r="1217" spans="1:29" s="169" customFormat="1">
      <c r="A1217" s="24"/>
      <c r="B1217" s="24"/>
      <c r="C1217" s="57"/>
      <c r="D1217" s="57"/>
      <c r="E1217" s="57"/>
      <c r="F1217" s="57"/>
      <c r="G1217" s="57"/>
      <c r="H1217" s="57"/>
      <c r="I1217" s="57"/>
      <c r="J1217" s="57"/>
      <c r="K1217" s="57"/>
      <c r="L1217" s="57"/>
      <c r="M1217" s="57"/>
      <c r="N1217" s="57"/>
      <c r="O1217" s="57"/>
      <c r="P1217" s="57"/>
      <c r="Q1217" s="57"/>
      <c r="R1217" s="57"/>
      <c r="S1217" s="57"/>
      <c r="T1217" s="57"/>
      <c r="U1217" s="77"/>
      <c r="V1217" s="24"/>
      <c r="Y1217" s="24"/>
      <c r="Z1217" s="24"/>
      <c r="AA1217" s="24"/>
      <c r="AB1217" s="24"/>
      <c r="AC1217" s="24"/>
    </row>
    <row r="1218" spans="1:29" s="169" customFormat="1">
      <c r="A1218" s="24"/>
      <c r="B1218" s="24"/>
      <c r="C1218" s="57"/>
      <c r="D1218" s="57"/>
      <c r="E1218" s="57"/>
      <c r="F1218" s="57"/>
      <c r="G1218" s="57"/>
      <c r="H1218" s="57"/>
      <c r="I1218" s="57"/>
      <c r="J1218" s="57"/>
      <c r="K1218" s="57"/>
      <c r="L1218" s="57"/>
      <c r="M1218" s="57"/>
      <c r="N1218" s="57"/>
      <c r="O1218" s="57"/>
      <c r="P1218" s="57"/>
      <c r="Q1218" s="57"/>
      <c r="R1218" s="57"/>
      <c r="S1218" s="57"/>
      <c r="T1218" s="57"/>
      <c r="U1218" s="77"/>
      <c r="V1218" s="24"/>
      <c r="Y1218" s="24"/>
      <c r="Z1218" s="24"/>
      <c r="AA1218" s="24"/>
      <c r="AB1218" s="24"/>
      <c r="AC1218" s="24"/>
    </row>
    <row r="1219" spans="1:29" s="169" customFormat="1">
      <c r="A1219" s="24"/>
      <c r="B1219" s="24"/>
      <c r="C1219" s="57"/>
      <c r="D1219" s="57"/>
      <c r="E1219" s="57"/>
      <c r="F1219" s="57"/>
      <c r="G1219" s="57"/>
      <c r="H1219" s="57"/>
      <c r="I1219" s="57"/>
      <c r="J1219" s="57"/>
      <c r="K1219" s="57"/>
      <c r="L1219" s="57"/>
      <c r="M1219" s="57"/>
      <c r="N1219" s="57"/>
      <c r="O1219" s="57"/>
      <c r="P1219" s="57"/>
      <c r="Q1219" s="57"/>
      <c r="R1219" s="57"/>
      <c r="S1219" s="57"/>
      <c r="T1219" s="57"/>
      <c r="U1219" s="77"/>
      <c r="V1219" s="24"/>
      <c r="Y1219" s="24"/>
      <c r="Z1219" s="24"/>
      <c r="AA1219" s="24"/>
      <c r="AB1219" s="24"/>
      <c r="AC1219" s="24"/>
    </row>
    <row r="1220" spans="1:29" s="169" customFormat="1">
      <c r="A1220" s="24"/>
      <c r="B1220" s="24"/>
      <c r="C1220" s="57"/>
      <c r="D1220" s="57"/>
      <c r="E1220" s="57"/>
      <c r="F1220" s="57"/>
      <c r="G1220" s="57"/>
      <c r="H1220" s="57"/>
      <c r="I1220" s="57"/>
      <c r="J1220" s="57"/>
      <c r="K1220" s="57"/>
      <c r="L1220" s="57"/>
      <c r="M1220" s="57"/>
      <c r="N1220" s="57"/>
      <c r="O1220" s="57"/>
      <c r="P1220" s="57"/>
      <c r="Q1220" s="57"/>
      <c r="R1220" s="57"/>
      <c r="S1220" s="57"/>
      <c r="T1220" s="57"/>
      <c r="U1220" s="77"/>
      <c r="V1220" s="24"/>
      <c r="Y1220" s="24"/>
      <c r="Z1220" s="24"/>
      <c r="AA1220" s="24"/>
      <c r="AB1220" s="24"/>
      <c r="AC1220" s="24"/>
    </row>
    <row r="1221" spans="1:29" s="169" customFormat="1">
      <c r="A1221" s="24"/>
      <c r="B1221" s="24"/>
      <c r="C1221" s="57"/>
      <c r="D1221" s="57"/>
      <c r="E1221" s="57"/>
      <c r="F1221" s="57"/>
      <c r="G1221" s="57"/>
      <c r="H1221" s="57"/>
      <c r="I1221" s="57"/>
      <c r="J1221" s="57"/>
      <c r="K1221" s="57"/>
      <c r="L1221" s="57"/>
      <c r="M1221" s="57"/>
      <c r="N1221" s="57"/>
      <c r="O1221" s="57"/>
      <c r="P1221" s="57"/>
      <c r="Q1221" s="57"/>
      <c r="R1221" s="57"/>
      <c r="S1221" s="57"/>
      <c r="T1221" s="57"/>
      <c r="U1221" s="77"/>
      <c r="V1221" s="24"/>
      <c r="Y1221" s="24"/>
      <c r="Z1221" s="24"/>
      <c r="AA1221" s="24"/>
      <c r="AB1221" s="24"/>
      <c r="AC1221" s="24"/>
    </row>
    <row r="1222" spans="1:29" s="169" customFormat="1">
      <c r="A1222" s="24"/>
      <c r="B1222" s="24"/>
      <c r="C1222" s="57"/>
      <c r="D1222" s="57"/>
      <c r="E1222" s="57"/>
      <c r="F1222" s="57"/>
      <c r="G1222" s="57"/>
      <c r="H1222" s="57"/>
      <c r="I1222" s="57"/>
      <c r="J1222" s="57"/>
      <c r="K1222" s="57"/>
      <c r="L1222" s="57"/>
      <c r="M1222" s="57"/>
      <c r="N1222" s="57"/>
      <c r="O1222" s="57"/>
      <c r="P1222" s="57"/>
      <c r="Q1222" s="57"/>
      <c r="R1222" s="57"/>
      <c r="S1222" s="57"/>
      <c r="T1222" s="57"/>
      <c r="U1222" s="77"/>
      <c r="V1222" s="24"/>
      <c r="Y1222" s="24"/>
      <c r="Z1222" s="24"/>
      <c r="AA1222" s="24"/>
      <c r="AB1222" s="24"/>
      <c r="AC1222" s="24"/>
    </row>
    <row r="1223" spans="1:29" s="169" customFormat="1">
      <c r="A1223" s="24"/>
      <c r="B1223" s="24"/>
      <c r="C1223" s="57"/>
      <c r="D1223" s="57"/>
      <c r="E1223" s="57"/>
      <c r="F1223" s="57"/>
      <c r="G1223" s="57"/>
      <c r="H1223" s="57"/>
      <c r="I1223" s="57"/>
      <c r="J1223" s="57"/>
      <c r="K1223" s="57"/>
      <c r="L1223" s="57"/>
      <c r="M1223" s="57"/>
      <c r="N1223" s="57"/>
      <c r="O1223" s="57"/>
      <c r="P1223" s="57"/>
      <c r="Q1223" s="57"/>
      <c r="R1223" s="57"/>
      <c r="S1223" s="57"/>
      <c r="T1223" s="57"/>
      <c r="U1223" s="77"/>
      <c r="V1223" s="24"/>
      <c r="Y1223" s="24"/>
      <c r="Z1223" s="24"/>
      <c r="AA1223" s="24"/>
      <c r="AB1223" s="24"/>
      <c r="AC1223" s="24"/>
    </row>
    <row r="1224" spans="1:29" s="169" customFormat="1">
      <c r="A1224" s="24"/>
      <c r="B1224" s="24"/>
      <c r="C1224" s="57"/>
      <c r="D1224" s="57"/>
      <c r="E1224" s="57"/>
      <c r="F1224" s="57"/>
      <c r="G1224" s="57"/>
      <c r="H1224" s="57"/>
      <c r="I1224" s="57"/>
      <c r="J1224" s="57"/>
      <c r="K1224" s="57"/>
      <c r="L1224" s="57"/>
      <c r="M1224" s="57"/>
      <c r="N1224" s="57"/>
      <c r="O1224" s="57"/>
      <c r="P1224" s="57"/>
      <c r="Q1224" s="57"/>
      <c r="R1224" s="57"/>
      <c r="S1224" s="57"/>
      <c r="T1224" s="57"/>
      <c r="U1224" s="77"/>
      <c r="V1224" s="24"/>
      <c r="Y1224" s="24"/>
      <c r="Z1224" s="24"/>
      <c r="AA1224" s="24"/>
      <c r="AB1224" s="24"/>
      <c r="AC1224" s="24"/>
    </row>
    <row r="1225" spans="1:29" s="169" customFormat="1">
      <c r="A1225" s="24"/>
      <c r="B1225" s="24"/>
      <c r="C1225" s="57"/>
      <c r="D1225" s="57"/>
      <c r="E1225" s="57"/>
      <c r="F1225" s="57"/>
      <c r="G1225" s="57"/>
      <c r="H1225" s="57"/>
      <c r="I1225" s="57"/>
      <c r="J1225" s="57"/>
      <c r="K1225" s="57"/>
      <c r="L1225" s="57"/>
      <c r="M1225" s="57"/>
      <c r="N1225" s="57"/>
      <c r="O1225" s="57"/>
      <c r="P1225" s="57"/>
      <c r="Q1225" s="57"/>
      <c r="R1225" s="57"/>
      <c r="S1225" s="57"/>
      <c r="T1225" s="57"/>
      <c r="U1225" s="77"/>
      <c r="V1225" s="24"/>
      <c r="Y1225" s="24"/>
      <c r="Z1225" s="24"/>
      <c r="AA1225" s="24"/>
      <c r="AB1225" s="24"/>
      <c r="AC1225" s="24"/>
    </row>
    <row r="1226" spans="1:29" s="169" customFormat="1">
      <c r="A1226" s="24"/>
      <c r="B1226" s="24"/>
      <c r="C1226" s="57"/>
      <c r="D1226" s="57"/>
      <c r="E1226" s="57"/>
      <c r="F1226" s="57"/>
      <c r="G1226" s="57"/>
      <c r="H1226" s="57"/>
      <c r="I1226" s="57"/>
      <c r="J1226" s="57"/>
      <c r="K1226" s="57"/>
      <c r="L1226" s="57"/>
      <c r="M1226" s="57"/>
      <c r="N1226" s="57"/>
      <c r="O1226" s="57"/>
      <c r="P1226" s="57"/>
      <c r="Q1226" s="57"/>
      <c r="R1226" s="57"/>
      <c r="S1226" s="57"/>
      <c r="T1226" s="57"/>
      <c r="U1226" s="77"/>
      <c r="V1226" s="24"/>
      <c r="Y1226" s="24"/>
      <c r="Z1226" s="24"/>
      <c r="AA1226" s="24"/>
      <c r="AB1226" s="24"/>
      <c r="AC1226" s="24"/>
    </row>
    <row r="1227" spans="1:29" s="169" customFormat="1">
      <c r="A1227" s="24"/>
      <c r="B1227" s="24"/>
      <c r="C1227" s="57"/>
      <c r="D1227" s="57"/>
      <c r="E1227" s="57"/>
      <c r="F1227" s="57"/>
      <c r="G1227" s="57"/>
      <c r="H1227" s="57"/>
      <c r="I1227" s="57"/>
      <c r="J1227" s="57"/>
      <c r="K1227" s="57"/>
      <c r="L1227" s="57"/>
      <c r="M1227" s="57"/>
      <c r="N1227" s="57"/>
      <c r="O1227" s="57"/>
      <c r="P1227" s="57"/>
      <c r="Q1227" s="57"/>
      <c r="R1227" s="57"/>
      <c r="S1227" s="57"/>
      <c r="T1227" s="57"/>
      <c r="U1227" s="77"/>
      <c r="V1227" s="24"/>
      <c r="Y1227" s="24"/>
      <c r="Z1227" s="24"/>
      <c r="AA1227" s="24"/>
      <c r="AB1227" s="24"/>
      <c r="AC1227" s="24"/>
    </row>
    <row r="1228" spans="1:29" s="169" customFormat="1">
      <c r="A1228" s="24"/>
      <c r="B1228" s="24"/>
      <c r="C1228" s="57"/>
      <c r="D1228" s="57"/>
      <c r="E1228" s="57"/>
      <c r="F1228" s="57"/>
      <c r="G1228" s="57"/>
      <c r="H1228" s="57"/>
      <c r="I1228" s="57"/>
      <c r="J1228" s="57"/>
      <c r="K1228" s="57"/>
      <c r="L1228" s="57"/>
      <c r="M1228" s="57"/>
      <c r="N1228" s="57"/>
      <c r="O1228" s="57"/>
      <c r="P1228" s="57"/>
      <c r="Q1228" s="57"/>
      <c r="R1228" s="57"/>
      <c r="S1228" s="57"/>
      <c r="T1228" s="57"/>
      <c r="U1228" s="77"/>
      <c r="V1228" s="24"/>
      <c r="Y1228" s="24"/>
      <c r="Z1228" s="24"/>
      <c r="AA1228" s="24"/>
      <c r="AB1228" s="24"/>
      <c r="AC1228" s="24"/>
    </row>
    <row r="1229" spans="1:29" s="169" customFormat="1">
      <c r="A1229" s="24"/>
      <c r="B1229" s="24"/>
      <c r="C1229" s="57"/>
      <c r="D1229" s="57"/>
      <c r="E1229" s="57"/>
      <c r="F1229" s="57"/>
      <c r="G1229" s="57"/>
      <c r="H1229" s="57"/>
      <c r="I1229" s="57"/>
      <c r="J1229" s="57"/>
      <c r="K1229" s="57"/>
      <c r="L1229" s="57"/>
      <c r="M1229" s="57"/>
      <c r="N1229" s="57"/>
      <c r="O1229" s="57"/>
      <c r="P1229" s="57"/>
      <c r="Q1229" s="57"/>
      <c r="R1229" s="57"/>
      <c r="S1229" s="57"/>
      <c r="T1229" s="57"/>
      <c r="U1229" s="77"/>
      <c r="V1229" s="24"/>
      <c r="Y1229" s="24"/>
      <c r="Z1229" s="24"/>
      <c r="AA1229" s="24"/>
      <c r="AB1229" s="24"/>
      <c r="AC1229" s="24"/>
    </row>
    <row r="1230" spans="1:29" s="169" customFormat="1">
      <c r="A1230" s="24"/>
      <c r="B1230" s="24"/>
      <c r="C1230" s="57"/>
      <c r="D1230" s="57"/>
      <c r="E1230" s="57"/>
      <c r="F1230" s="57"/>
      <c r="G1230" s="57"/>
      <c r="H1230" s="57"/>
      <c r="I1230" s="57"/>
      <c r="J1230" s="57"/>
      <c r="K1230" s="57"/>
      <c r="L1230" s="57"/>
      <c r="M1230" s="57"/>
      <c r="N1230" s="57"/>
      <c r="O1230" s="57"/>
      <c r="P1230" s="57"/>
      <c r="Q1230" s="57"/>
      <c r="R1230" s="57"/>
      <c r="S1230" s="57"/>
      <c r="T1230" s="57"/>
      <c r="U1230" s="77"/>
      <c r="V1230" s="24"/>
      <c r="Y1230" s="24"/>
      <c r="Z1230" s="24"/>
      <c r="AA1230" s="24"/>
      <c r="AB1230" s="24"/>
      <c r="AC1230" s="24"/>
    </row>
    <row r="1231" spans="1:29" s="169" customFormat="1">
      <c r="A1231" s="24"/>
      <c r="B1231" s="24"/>
      <c r="C1231" s="57"/>
      <c r="D1231" s="57"/>
      <c r="E1231" s="57"/>
      <c r="F1231" s="57"/>
      <c r="G1231" s="57"/>
      <c r="H1231" s="57"/>
      <c r="I1231" s="57"/>
      <c r="J1231" s="57"/>
      <c r="K1231" s="57"/>
      <c r="L1231" s="57"/>
      <c r="M1231" s="57"/>
      <c r="N1231" s="57"/>
      <c r="O1231" s="57"/>
      <c r="P1231" s="57"/>
      <c r="Q1231" s="57"/>
      <c r="R1231" s="57"/>
      <c r="S1231" s="57"/>
      <c r="T1231" s="57"/>
      <c r="U1231" s="77"/>
      <c r="V1231" s="24"/>
      <c r="Y1231" s="24"/>
      <c r="Z1231" s="24"/>
      <c r="AA1231" s="24"/>
      <c r="AB1231" s="24"/>
      <c r="AC1231" s="24"/>
    </row>
    <row r="1232" spans="1:29" s="169" customFormat="1">
      <c r="A1232" s="24"/>
      <c r="B1232" s="24"/>
      <c r="C1232" s="57"/>
      <c r="D1232" s="57"/>
      <c r="E1232" s="57"/>
      <c r="F1232" s="57"/>
      <c r="G1232" s="57"/>
      <c r="H1232" s="57"/>
      <c r="I1232" s="57"/>
      <c r="J1232" s="57"/>
      <c r="K1232" s="57"/>
      <c r="L1232" s="57"/>
      <c r="M1232" s="57"/>
      <c r="N1232" s="57"/>
      <c r="O1232" s="57"/>
      <c r="P1232" s="57"/>
      <c r="Q1232" s="57"/>
      <c r="R1232" s="57"/>
      <c r="S1232" s="57"/>
      <c r="T1232" s="57"/>
      <c r="U1232" s="77"/>
      <c r="V1232" s="24"/>
      <c r="Y1232" s="24"/>
      <c r="Z1232" s="24"/>
      <c r="AA1232" s="24"/>
      <c r="AB1232" s="24"/>
      <c r="AC1232" s="24"/>
    </row>
    <row r="1233" spans="1:29" s="169" customFormat="1">
      <c r="A1233" s="24"/>
      <c r="B1233" s="24"/>
      <c r="C1233" s="57"/>
      <c r="D1233" s="57"/>
      <c r="E1233" s="57"/>
      <c r="F1233" s="57"/>
      <c r="G1233" s="57"/>
      <c r="H1233" s="57"/>
      <c r="I1233" s="57"/>
      <c r="J1233" s="57"/>
      <c r="K1233" s="57"/>
      <c r="L1233" s="57"/>
      <c r="M1233" s="57"/>
      <c r="N1233" s="57"/>
      <c r="O1233" s="57"/>
      <c r="P1233" s="57"/>
      <c r="Q1233" s="57"/>
      <c r="R1233" s="57"/>
      <c r="S1233" s="57"/>
      <c r="T1233" s="57"/>
      <c r="U1233" s="77"/>
      <c r="V1233" s="24"/>
      <c r="Y1233" s="24"/>
      <c r="Z1233" s="24"/>
      <c r="AA1233" s="24"/>
      <c r="AB1233" s="24"/>
      <c r="AC1233" s="24"/>
    </row>
    <row r="1234" spans="1:29" s="169" customFormat="1">
      <c r="A1234" s="24"/>
      <c r="B1234" s="24"/>
      <c r="C1234" s="57"/>
      <c r="D1234" s="57"/>
      <c r="E1234" s="57"/>
      <c r="F1234" s="57"/>
      <c r="G1234" s="57"/>
      <c r="H1234" s="57"/>
      <c r="I1234" s="57"/>
      <c r="J1234" s="57"/>
      <c r="K1234" s="57"/>
      <c r="L1234" s="57"/>
      <c r="M1234" s="57"/>
      <c r="N1234" s="57"/>
      <c r="O1234" s="57"/>
      <c r="P1234" s="57"/>
      <c r="Q1234" s="57"/>
      <c r="R1234" s="57"/>
      <c r="S1234" s="57"/>
      <c r="T1234" s="57"/>
      <c r="U1234" s="77"/>
      <c r="V1234" s="24"/>
      <c r="Y1234" s="24"/>
      <c r="Z1234" s="24"/>
      <c r="AA1234" s="24"/>
      <c r="AB1234" s="24"/>
      <c r="AC1234" s="24"/>
    </row>
    <row r="1235" spans="1:29" s="169" customFormat="1">
      <c r="A1235" s="24"/>
      <c r="B1235" s="24"/>
      <c r="C1235" s="57"/>
      <c r="D1235" s="57"/>
      <c r="E1235" s="57"/>
      <c r="F1235" s="57"/>
      <c r="G1235" s="57"/>
      <c r="H1235" s="57"/>
      <c r="I1235" s="57"/>
      <c r="J1235" s="57"/>
      <c r="K1235" s="57"/>
      <c r="L1235" s="57"/>
      <c r="M1235" s="57"/>
      <c r="N1235" s="57"/>
      <c r="O1235" s="57"/>
      <c r="P1235" s="57"/>
      <c r="Q1235" s="57"/>
      <c r="R1235" s="57"/>
      <c r="S1235" s="57"/>
      <c r="T1235" s="57"/>
      <c r="U1235" s="77"/>
      <c r="V1235" s="24"/>
      <c r="Y1235" s="24"/>
      <c r="Z1235" s="24"/>
      <c r="AA1235" s="24"/>
      <c r="AB1235" s="24"/>
      <c r="AC1235" s="24"/>
    </row>
    <row r="1236" spans="1:29" s="169" customFormat="1">
      <c r="A1236" s="24"/>
      <c r="B1236" s="24"/>
      <c r="C1236" s="57"/>
      <c r="D1236" s="57"/>
      <c r="E1236" s="57"/>
      <c r="F1236" s="57"/>
      <c r="G1236" s="57"/>
      <c r="H1236" s="57"/>
      <c r="I1236" s="57"/>
      <c r="J1236" s="57"/>
      <c r="K1236" s="57"/>
      <c r="L1236" s="57"/>
      <c r="M1236" s="57"/>
      <c r="N1236" s="57"/>
      <c r="O1236" s="57"/>
      <c r="P1236" s="57"/>
      <c r="Q1236" s="57"/>
      <c r="R1236" s="57"/>
      <c r="S1236" s="57"/>
      <c r="T1236" s="57"/>
      <c r="U1236" s="77"/>
      <c r="V1236" s="24"/>
      <c r="Y1236" s="24"/>
      <c r="Z1236" s="24"/>
      <c r="AA1236" s="24"/>
      <c r="AB1236" s="24"/>
      <c r="AC1236" s="24"/>
    </row>
    <row r="1237" spans="1:29" s="169" customFormat="1">
      <c r="A1237" s="24"/>
      <c r="B1237" s="24"/>
      <c r="C1237" s="57"/>
      <c r="D1237" s="57"/>
      <c r="E1237" s="57"/>
      <c r="F1237" s="57"/>
      <c r="G1237" s="57"/>
      <c r="H1237" s="57"/>
      <c r="I1237" s="57"/>
      <c r="J1237" s="57"/>
      <c r="K1237" s="57"/>
      <c r="L1237" s="57"/>
      <c r="M1237" s="57"/>
      <c r="N1237" s="57"/>
      <c r="O1237" s="57"/>
      <c r="P1237" s="57"/>
      <c r="Q1237" s="57"/>
      <c r="R1237" s="57"/>
      <c r="S1237" s="57"/>
      <c r="T1237" s="57"/>
      <c r="U1237" s="77"/>
      <c r="V1237" s="24"/>
      <c r="Y1237" s="24"/>
      <c r="Z1237" s="24"/>
      <c r="AA1237" s="24"/>
      <c r="AB1237" s="24"/>
      <c r="AC1237" s="24"/>
    </row>
    <row r="1238" spans="1:29" s="169" customFormat="1">
      <c r="A1238" s="24"/>
      <c r="B1238" s="24"/>
      <c r="C1238" s="57"/>
      <c r="D1238" s="57"/>
      <c r="E1238" s="57"/>
      <c r="F1238" s="57"/>
      <c r="G1238" s="57"/>
      <c r="H1238" s="57"/>
      <c r="I1238" s="57"/>
      <c r="J1238" s="57"/>
      <c r="K1238" s="57"/>
      <c r="L1238" s="57"/>
      <c r="M1238" s="57"/>
      <c r="N1238" s="57"/>
      <c r="O1238" s="57"/>
      <c r="P1238" s="57"/>
      <c r="Q1238" s="57"/>
      <c r="R1238" s="57"/>
      <c r="S1238" s="57"/>
      <c r="T1238" s="57"/>
      <c r="U1238" s="77"/>
      <c r="V1238" s="24"/>
      <c r="Y1238" s="24"/>
      <c r="Z1238" s="24"/>
      <c r="AA1238" s="24"/>
      <c r="AB1238" s="24"/>
      <c r="AC1238" s="24"/>
    </row>
    <row r="1239" spans="1:29" s="169" customFormat="1">
      <c r="A1239" s="24"/>
      <c r="B1239" s="24"/>
      <c r="C1239" s="57"/>
      <c r="D1239" s="57"/>
      <c r="E1239" s="57"/>
      <c r="F1239" s="57"/>
      <c r="G1239" s="57"/>
      <c r="H1239" s="57"/>
      <c r="I1239" s="57"/>
      <c r="J1239" s="57"/>
      <c r="K1239" s="57"/>
      <c r="L1239" s="57"/>
      <c r="M1239" s="57"/>
      <c r="N1239" s="57"/>
      <c r="O1239" s="57"/>
      <c r="P1239" s="57"/>
      <c r="Q1239" s="57"/>
      <c r="R1239" s="57"/>
      <c r="S1239" s="57"/>
      <c r="T1239" s="57"/>
      <c r="U1239" s="77"/>
      <c r="V1239" s="24"/>
      <c r="Y1239" s="24"/>
      <c r="Z1239" s="24"/>
      <c r="AA1239" s="24"/>
      <c r="AB1239" s="24"/>
      <c r="AC1239" s="24"/>
    </row>
    <row r="1240" spans="1:29" s="169" customFormat="1">
      <c r="A1240" s="24"/>
      <c r="B1240" s="24"/>
      <c r="C1240" s="57"/>
      <c r="D1240" s="57"/>
      <c r="E1240" s="57"/>
      <c r="F1240" s="57"/>
      <c r="G1240" s="57"/>
      <c r="H1240" s="57"/>
      <c r="I1240" s="57"/>
      <c r="J1240" s="57"/>
      <c r="K1240" s="57"/>
      <c r="L1240" s="57"/>
      <c r="M1240" s="57"/>
      <c r="N1240" s="57"/>
      <c r="O1240" s="57"/>
      <c r="P1240" s="57"/>
      <c r="Q1240" s="57"/>
      <c r="R1240" s="57"/>
      <c r="S1240" s="57"/>
      <c r="T1240" s="57"/>
      <c r="U1240" s="77"/>
      <c r="V1240" s="24"/>
      <c r="Y1240" s="24"/>
      <c r="Z1240" s="24"/>
      <c r="AA1240" s="24"/>
      <c r="AB1240" s="24"/>
      <c r="AC1240" s="24"/>
    </row>
    <row r="1241" spans="1:29" s="169" customFormat="1">
      <c r="A1241" s="24"/>
      <c r="B1241" s="24"/>
      <c r="C1241" s="57"/>
      <c r="D1241" s="57"/>
      <c r="E1241" s="57"/>
      <c r="F1241" s="57"/>
      <c r="G1241" s="57"/>
      <c r="H1241" s="57"/>
      <c r="I1241" s="57"/>
      <c r="J1241" s="57"/>
      <c r="K1241" s="57"/>
      <c r="L1241" s="57"/>
      <c r="M1241" s="57"/>
      <c r="N1241" s="57"/>
      <c r="O1241" s="57"/>
      <c r="P1241" s="57"/>
      <c r="Q1241" s="57"/>
      <c r="R1241" s="57"/>
      <c r="S1241" s="57"/>
      <c r="T1241" s="57"/>
      <c r="U1241" s="77"/>
      <c r="V1241" s="24"/>
      <c r="Y1241" s="24"/>
      <c r="Z1241" s="24"/>
      <c r="AA1241" s="24"/>
      <c r="AB1241" s="24"/>
      <c r="AC1241" s="24"/>
    </row>
    <row r="1242" spans="1:29" s="169" customFormat="1">
      <c r="A1242" s="24"/>
      <c r="B1242" s="24"/>
      <c r="C1242" s="57"/>
      <c r="D1242" s="57"/>
      <c r="E1242" s="57"/>
      <c r="F1242" s="57"/>
      <c r="G1242" s="57"/>
      <c r="H1242" s="57"/>
      <c r="I1242" s="57"/>
      <c r="J1242" s="57"/>
      <c r="K1242" s="57"/>
      <c r="L1242" s="57"/>
      <c r="M1242" s="57"/>
      <c r="N1242" s="57"/>
      <c r="O1242" s="57"/>
      <c r="P1242" s="57"/>
      <c r="Q1242" s="57"/>
      <c r="R1242" s="57"/>
      <c r="S1242" s="57"/>
      <c r="T1242" s="57"/>
      <c r="U1242" s="77"/>
      <c r="V1242" s="24"/>
      <c r="Y1242" s="24"/>
      <c r="Z1242" s="24"/>
      <c r="AA1242" s="24"/>
      <c r="AB1242" s="24"/>
      <c r="AC1242" s="24"/>
    </row>
    <row r="1243" spans="1:29" s="169" customFormat="1">
      <c r="A1243" s="24"/>
      <c r="B1243" s="24"/>
      <c r="C1243" s="57"/>
      <c r="D1243" s="57"/>
      <c r="E1243" s="57"/>
      <c r="F1243" s="57"/>
      <c r="G1243" s="57"/>
      <c r="H1243" s="57"/>
      <c r="I1243" s="57"/>
      <c r="J1243" s="57"/>
      <c r="K1243" s="57"/>
      <c r="L1243" s="57"/>
      <c r="M1243" s="57"/>
      <c r="N1243" s="57"/>
      <c r="O1243" s="57"/>
      <c r="P1243" s="57"/>
      <c r="Q1243" s="57"/>
      <c r="R1243" s="57"/>
      <c r="S1243" s="57"/>
      <c r="T1243" s="57"/>
      <c r="U1243" s="77"/>
      <c r="V1243" s="24"/>
      <c r="Y1243" s="24"/>
      <c r="Z1243" s="24"/>
      <c r="AA1243" s="24"/>
      <c r="AB1243" s="24"/>
      <c r="AC1243" s="24"/>
    </row>
    <row r="1244" spans="1:29" s="169" customFormat="1">
      <c r="A1244" s="24"/>
      <c r="B1244" s="24"/>
      <c r="C1244" s="57"/>
      <c r="D1244" s="57"/>
      <c r="E1244" s="57"/>
      <c r="F1244" s="57"/>
      <c r="G1244" s="57"/>
      <c r="H1244" s="57"/>
      <c r="I1244" s="57"/>
      <c r="J1244" s="57"/>
      <c r="K1244" s="57"/>
      <c r="L1244" s="57"/>
      <c r="M1244" s="57"/>
      <c r="N1244" s="57"/>
      <c r="O1244" s="57"/>
      <c r="P1244" s="57"/>
      <c r="Q1244" s="57"/>
      <c r="R1244" s="57"/>
      <c r="S1244" s="57"/>
      <c r="T1244" s="57"/>
      <c r="U1244" s="77"/>
      <c r="V1244" s="24"/>
      <c r="Y1244" s="24"/>
      <c r="Z1244" s="24"/>
      <c r="AA1244" s="24"/>
      <c r="AB1244" s="24"/>
      <c r="AC1244" s="24"/>
    </row>
    <row r="1245" spans="1:29" s="169" customFormat="1">
      <c r="A1245" s="24"/>
      <c r="B1245" s="24"/>
      <c r="C1245" s="57"/>
      <c r="D1245" s="57"/>
      <c r="E1245" s="57"/>
      <c r="F1245" s="57"/>
      <c r="G1245" s="57"/>
      <c r="H1245" s="57"/>
      <c r="I1245" s="57"/>
      <c r="J1245" s="57"/>
      <c r="K1245" s="57"/>
      <c r="L1245" s="57"/>
      <c r="M1245" s="57"/>
      <c r="N1245" s="57"/>
      <c r="O1245" s="57"/>
      <c r="P1245" s="57"/>
      <c r="Q1245" s="57"/>
      <c r="R1245" s="57"/>
      <c r="S1245" s="57"/>
      <c r="T1245" s="57"/>
      <c r="U1245" s="77"/>
      <c r="V1245" s="24"/>
      <c r="Y1245" s="24"/>
      <c r="Z1245" s="24"/>
      <c r="AA1245" s="24"/>
      <c r="AB1245" s="24"/>
      <c r="AC1245" s="24"/>
    </row>
    <row r="1246" spans="1:29" s="169" customFormat="1">
      <c r="A1246" s="24"/>
      <c r="B1246" s="24"/>
      <c r="C1246" s="57"/>
      <c r="D1246" s="57"/>
      <c r="E1246" s="57"/>
      <c r="F1246" s="57"/>
      <c r="G1246" s="57"/>
      <c r="H1246" s="57"/>
      <c r="I1246" s="57"/>
      <c r="J1246" s="57"/>
      <c r="K1246" s="57"/>
      <c r="L1246" s="57"/>
      <c r="M1246" s="57"/>
      <c r="N1246" s="57"/>
      <c r="O1246" s="57"/>
      <c r="P1246" s="57"/>
      <c r="Q1246" s="57"/>
      <c r="R1246" s="57"/>
      <c r="S1246" s="57"/>
      <c r="T1246" s="57"/>
      <c r="U1246" s="77"/>
      <c r="V1246" s="24"/>
      <c r="Y1246" s="24"/>
      <c r="Z1246" s="24"/>
      <c r="AA1246" s="24"/>
      <c r="AB1246" s="24"/>
      <c r="AC1246" s="24"/>
    </row>
    <row r="1247" spans="1:29" s="169" customFormat="1">
      <c r="A1247" s="24"/>
      <c r="B1247" s="24"/>
      <c r="C1247" s="57"/>
      <c r="D1247" s="57"/>
      <c r="E1247" s="57"/>
      <c r="F1247" s="57"/>
      <c r="G1247" s="57"/>
      <c r="H1247" s="57"/>
      <c r="I1247" s="57"/>
      <c r="J1247" s="57"/>
      <c r="K1247" s="57"/>
      <c r="L1247" s="57"/>
      <c r="M1247" s="57"/>
      <c r="N1247" s="57"/>
      <c r="O1247" s="57"/>
      <c r="P1247" s="57"/>
      <c r="Q1247" s="57"/>
      <c r="R1247" s="57"/>
      <c r="S1247" s="57"/>
      <c r="T1247" s="57"/>
      <c r="U1247" s="77"/>
      <c r="V1247" s="24"/>
      <c r="Y1247" s="24"/>
      <c r="Z1247" s="24"/>
      <c r="AA1247" s="24"/>
      <c r="AB1247" s="24"/>
      <c r="AC1247" s="24"/>
    </row>
    <row r="1248" spans="1:29" s="169" customFormat="1">
      <c r="A1248" s="24"/>
      <c r="B1248" s="24"/>
      <c r="C1248" s="57"/>
      <c r="D1248" s="57"/>
      <c r="E1248" s="57"/>
      <c r="F1248" s="57"/>
      <c r="G1248" s="57"/>
      <c r="H1248" s="57"/>
      <c r="I1248" s="57"/>
      <c r="J1248" s="57"/>
      <c r="K1248" s="57"/>
      <c r="L1248" s="57"/>
      <c r="M1248" s="57"/>
      <c r="N1248" s="57"/>
      <c r="O1248" s="57"/>
      <c r="P1248" s="57"/>
      <c r="Q1248" s="57"/>
      <c r="R1248" s="57"/>
      <c r="S1248" s="57"/>
      <c r="T1248" s="57"/>
      <c r="U1248" s="77"/>
      <c r="V1248" s="24"/>
      <c r="Y1248" s="24"/>
      <c r="Z1248" s="24"/>
      <c r="AA1248" s="24"/>
      <c r="AB1248" s="24"/>
      <c r="AC1248" s="24"/>
    </row>
    <row r="1249" spans="1:29" s="169" customFormat="1">
      <c r="A1249" s="24"/>
      <c r="B1249" s="24"/>
      <c r="C1249" s="57"/>
      <c r="D1249" s="57"/>
      <c r="E1249" s="57"/>
      <c r="F1249" s="57"/>
      <c r="G1249" s="57"/>
      <c r="H1249" s="57"/>
      <c r="I1249" s="57"/>
      <c r="J1249" s="57"/>
      <c r="K1249" s="57"/>
      <c r="L1249" s="57"/>
      <c r="M1249" s="57"/>
      <c r="N1249" s="57"/>
      <c r="O1249" s="57"/>
      <c r="P1249" s="57"/>
      <c r="Q1249" s="57"/>
      <c r="R1249" s="57"/>
      <c r="S1249" s="57"/>
      <c r="T1249" s="57"/>
      <c r="U1249" s="77"/>
      <c r="V1249" s="24"/>
      <c r="Y1249" s="24"/>
      <c r="Z1249" s="24"/>
      <c r="AA1249" s="24"/>
      <c r="AB1249" s="24"/>
      <c r="AC1249" s="24"/>
    </row>
    <row r="1250" spans="1:29" s="169" customFormat="1">
      <c r="A1250" s="24"/>
      <c r="B1250" s="24"/>
      <c r="C1250" s="57"/>
      <c r="D1250" s="57"/>
      <c r="E1250" s="57"/>
      <c r="F1250" s="57"/>
      <c r="G1250" s="57"/>
      <c r="H1250" s="57"/>
      <c r="I1250" s="57"/>
      <c r="J1250" s="57"/>
      <c r="K1250" s="57"/>
      <c r="L1250" s="57"/>
      <c r="M1250" s="57"/>
      <c r="N1250" s="57"/>
      <c r="O1250" s="57"/>
      <c r="P1250" s="57"/>
      <c r="Q1250" s="57"/>
      <c r="R1250" s="57"/>
      <c r="S1250" s="57"/>
      <c r="T1250" s="57"/>
      <c r="U1250" s="77"/>
      <c r="V1250" s="24"/>
      <c r="Y1250" s="24"/>
      <c r="Z1250" s="24"/>
      <c r="AA1250" s="24"/>
      <c r="AB1250" s="24"/>
      <c r="AC1250" s="24"/>
    </row>
    <row r="1251" spans="1:29" s="169" customFormat="1">
      <c r="A1251" s="24"/>
      <c r="B1251" s="24"/>
      <c r="C1251" s="57"/>
      <c r="D1251" s="57"/>
      <c r="E1251" s="57"/>
      <c r="F1251" s="57"/>
      <c r="G1251" s="57"/>
      <c r="H1251" s="57"/>
      <c r="I1251" s="57"/>
      <c r="J1251" s="57"/>
      <c r="K1251" s="57"/>
      <c r="L1251" s="57"/>
      <c r="M1251" s="57"/>
      <c r="N1251" s="57"/>
      <c r="O1251" s="57"/>
      <c r="P1251" s="57"/>
      <c r="Q1251" s="57"/>
      <c r="R1251" s="57"/>
      <c r="S1251" s="57"/>
      <c r="T1251" s="57"/>
      <c r="U1251" s="77"/>
      <c r="V1251" s="24"/>
      <c r="Y1251" s="24"/>
      <c r="Z1251" s="24"/>
      <c r="AA1251" s="24"/>
      <c r="AB1251" s="24"/>
      <c r="AC1251" s="24"/>
    </row>
    <row r="1252" spans="1:29" s="169" customFormat="1">
      <c r="A1252" s="24"/>
      <c r="B1252" s="24"/>
      <c r="C1252" s="57"/>
      <c r="D1252" s="57"/>
      <c r="E1252" s="57"/>
      <c r="F1252" s="57"/>
      <c r="G1252" s="57"/>
      <c r="H1252" s="57"/>
      <c r="I1252" s="57"/>
      <c r="J1252" s="57"/>
      <c r="K1252" s="57"/>
      <c r="L1252" s="57"/>
      <c r="M1252" s="57"/>
      <c r="N1252" s="57"/>
      <c r="O1252" s="57"/>
      <c r="P1252" s="57"/>
      <c r="Q1252" s="57"/>
      <c r="R1252" s="57"/>
      <c r="S1252" s="57"/>
      <c r="T1252" s="57"/>
      <c r="U1252" s="77"/>
      <c r="V1252" s="24"/>
      <c r="Y1252" s="24"/>
      <c r="Z1252" s="24"/>
      <c r="AA1252" s="24"/>
      <c r="AB1252" s="24"/>
      <c r="AC1252" s="24"/>
    </row>
    <row r="1253" spans="1:29" s="169" customFormat="1">
      <c r="A1253" s="24"/>
      <c r="B1253" s="24"/>
      <c r="C1253" s="57"/>
      <c r="D1253" s="57"/>
      <c r="E1253" s="57"/>
      <c r="F1253" s="57"/>
      <c r="G1253" s="57"/>
      <c r="H1253" s="57"/>
      <c r="I1253" s="57"/>
      <c r="J1253" s="57"/>
      <c r="K1253" s="57"/>
      <c r="L1253" s="57"/>
      <c r="M1253" s="57"/>
      <c r="N1253" s="57"/>
      <c r="O1253" s="57"/>
      <c r="P1253" s="57"/>
      <c r="Q1253" s="57"/>
      <c r="R1253" s="57"/>
      <c r="S1253" s="57"/>
      <c r="T1253" s="57"/>
      <c r="U1253" s="77"/>
      <c r="V1253" s="24"/>
      <c r="Y1253" s="24"/>
      <c r="Z1253" s="24"/>
      <c r="AA1253" s="24"/>
      <c r="AB1253" s="24"/>
      <c r="AC1253" s="24"/>
    </row>
    <row r="1254" spans="1:29" s="169" customFormat="1">
      <c r="A1254" s="24"/>
      <c r="B1254" s="24"/>
      <c r="C1254" s="57"/>
      <c r="D1254" s="57"/>
      <c r="E1254" s="57"/>
      <c r="F1254" s="57"/>
      <c r="G1254" s="57"/>
      <c r="H1254" s="57"/>
      <c r="I1254" s="57"/>
      <c r="J1254" s="57"/>
      <c r="K1254" s="57"/>
      <c r="L1254" s="57"/>
      <c r="M1254" s="57"/>
      <c r="N1254" s="57"/>
      <c r="O1254" s="57"/>
      <c r="P1254" s="57"/>
      <c r="Q1254" s="57"/>
      <c r="R1254" s="57"/>
      <c r="S1254" s="57"/>
      <c r="T1254" s="57"/>
      <c r="U1254" s="77"/>
      <c r="V1254" s="24"/>
      <c r="Y1254" s="24"/>
      <c r="Z1254" s="24"/>
      <c r="AA1254" s="24"/>
      <c r="AB1254" s="24"/>
      <c r="AC1254" s="24"/>
    </row>
    <row r="1255" spans="1:29" s="169" customFormat="1">
      <c r="A1255" s="24"/>
      <c r="B1255" s="24"/>
      <c r="C1255" s="57"/>
      <c r="D1255" s="57"/>
      <c r="E1255" s="57"/>
      <c r="F1255" s="57"/>
      <c r="G1255" s="57"/>
      <c r="H1255" s="57"/>
      <c r="I1255" s="57"/>
      <c r="J1255" s="57"/>
      <c r="K1255" s="57"/>
      <c r="L1255" s="57"/>
      <c r="M1255" s="57"/>
      <c r="N1255" s="57"/>
      <c r="O1255" s="57"/>
      <c r="P1255" s="57"/>
      <c r="Q1255" s="57"/>
      <c r="R1255" s="57"/>
      <c r="S1255" s="57"/>
      <c r="T1255" s="57"/>
      <c r="U1255" s="77"/>
      <c r="V1255" s="24"/>
      <c r="Y1255" s="24"/>
      <c r="Z1255" s="24"/>
      <c r="AA1255" s="24"/>
      <c r="AB1255" s="24"/>
      <c r="AC1255" s="24"/>
    </row>
    <row r="1256" spans="1:29" s="169" customFormat="1">
      <c r="A1256" s="24"/>
      <c r="B1256" s="24"/>
      <c r="C1256" s="57"/>
      <c r="D1256" s="57"/>
      <c r="E1256" s="57"/>
      <c r="F1256" s="57"/>
      <c r="G1256" s="57"/>
      <c r="H1256" s="57"/>
      <c r="I1256" s="57"/>
      <c r="J1256" s="57"/>
      <c r="K1256" s="57"/>
      <c r="L1256" s="57"/>
      <c r="M1256" s="57"/>
      <c r="N1256" s="57"/>
      <c r="O1256" s="57"/>
      <c r="P1256" s="57"/>
      <c r="Q1256" s="57"/>
      <c r="R1256" s="57"/>
      <c r="S1256" s="57"/>
      <c r="T1256" s="57"/>
      <c r="U1256" s="77"/>
      <c r="V1256" s="24"/>
      <c r="Y1256" s="24"/>
      <c r="Z1256" s="24"/>
      <c r="AA1256" s="24"/>
      <c r="AB1256" s="24"/>
      <c r="AC1256" s="24"/>
    </row>
    <row r="1257" spans="1:29" s="169" customFormat="1">
      <c r="A1257" s="24"/>
      <c r="B1257" s="24"/>
      <c r="C1257" s="57"/>
      <c r="D1257" s="57"/>
      <c r="E1257" s="57"/>
      <c r="F1257" s="57"/>
      <c r="G1257" s="57"/>
      <c r="H1257" s="57"/>
      <c r="I1257" s="57"/>
      <c r="J1257" s="57"/>
      <c r="K1257" s="57"/>
      <c r="L1257" s="57"/>
      <c r="M1257" s="57"/>
      <c r="N1257" s="57"/>
      <c r="O1257" s="57"/>
      <c r="P1257" s="57"/>
      <c r="Q1257" s="57"/>
      <c r="R1257" s="57"/>
      <c r="S1257" s="57"/>
      <c r="T1257" s="57"/>
      <c r="U1257" s="77"/>
      <c r="V1257" s="24"/>
      <c r="Y1257" s="24"/>
      <c r="Z1257" s="24"/>
      <c r="AA1257" s="24"/>
      <c r="AB1257" s="24"/>
      <c r="AC1257" s="24"/>
    </row>
    <row r="1258" spans="1:29" s="169" customFormat="1">
      <c r="A1258" s="24"/>
      <c r="B1258" s="24"/>
      <c r="C1258" s="57"/>
      <c r="D1258" s="57"/>
      <c r="E1258" s="57"/>
      <c r="F1258" s="57"/>
      <c r="G1258" s="57"/>
      <c r="H1258" s="57"/>
      <c r="I1258" s="57"/>
      <c r="J1258" s="57"/>
      <c r="K1258" s="57"/>
      <c r="L1258" s="57"/>
      <c r="M1258" s="57"/>
      <c r="N1258" s="57"/>
      <c r="O1258" s="57"/>
      <c r="P1258" s="57"/>
      <c r="Q1258" s="57"/>
      <c r="R1258" s="57"/>
      <c r="S1258" s="57"/>
      <c r="T1258" s="57"/>
      <c r="U1258" s="77"/>
      <c r="V1258" s="24"/>
      <c r="Y1258" s="24"/>
      <c r="Z1258" s="24"/>
      <c r="AA1258" s="24"/>
      <c r="AB1258" s="24"/>
      <c r="AC1258" s="24"/>
    </row>
    <row r="1259" spans="1:29" s="169" customFormat="1">
      <c r="A1259" s="24"/>
      <c r="B1259" s="24"/>
      <c r="C1259" s="57"/>
      <c r="D1259" s="57"/>
      <c r="E1259" s="57"/>
      <c r="F1259" s="57"/>
      <c r="G1259" s="57"/>
      <c r="H1259" s="57"/>
      <c r="I1259" s="57"/>
      <c r="J1259" s="57"/>
      <c r="K1259" s="57"/>
      <c r="L1259" s="57"/>
      <c r="M1259" s="57"/>
      <c r="N1259" s="57"/>
      <c r="O1259" s="57"/>
      <c r="P1259" s="57"/>
      <c r="Q1259" s="57"/>
      <c r="R1259" s="57"/>
      <c r="S1259" s="57"/>
      <c r="T1259" s="57"/>
      <c r="U1259" s="77"/>
      <c r="V1259" s="24"/>
      <c r="Y1259" s="24"/>
      <c r="Z1259" s="24"/>
      <c r="AA1259" s="24"/>
      <c r="AB1259" s="24"/>
      <c r="AC1259" s="24"/>
    </row>
    <row r="1260" spans="1:29" s="169" customFormat="1">
      <c r="A1260" s="24"/>
      <c r="B1260" s="24"/>
      <c r="C1260" s="57"/>
      <c r="D1260" s="57"/>
      <c r="E1260" s="57"/>
      <c r="F1260" s="57"/>
      <c r="G1260" s="57"/>
      <c r="H1260" s="57"/>
      <c r="I1260" s="57"/>
      <c r="J1260" s="57"/>
      <c r="K1260" s="57"/>
      <c r="L1260" s="57"/>
      <c r="M1260" s="57"/>
      <c r="N1260" s="57"/>
      <c r="O1260" s="57"/>
      <c r="P1260" s="57"/>
      <c r="Q1260" s="57"/>
      <c r="R1260" s="57"/>
      <c r="S1260" s="57"/>
      <c r="T1260" s="57"/>
      <c r="U1260" s="77"/>
      <c r="V1260" s="24"/>
      <c r="Y1260" s="24"/>
      <c r="Z1260" s="24"/>
      <c r="AA1260" s="24"/>
      <c r="AB1260" s="24"/>
      <c r="AC1260" s="24"/>
    </row>
    <row r="1261" spans="1:29" s="169" customFormat="1">
      <c r="A1261" s="24"/>
      <c r="B1261" s="24"/>
      <c r="C1261" s="57"/>
      <c r="D1261" s="57"/>
      <c r="E1261" s="57"/>
      <c r="F1261" s="57"/>
      <c r="G1261" s="57"/>
      <c r="H1261" s="57"/>
      <c r="I1261" s="57"/>
      <c r="J1261" s="57"/>
      <c r="K1261" s="57"/>
      <c r="L1261" s="57"/>
      <c r="M1261" s="57"/>
      <c r="N1261" s="57"/>
      <c r="O1261" s="57"/>
      <c r="P1261" s="57"/>
      <c r="Q1261" s="57"/>
      <c r="R1261" s="57"/>
      <c r="S1261" s="57"/>
      <c r="T1261" s="57"/>
      <c r="U1261" s="77"/>
      <c r="V1261" s="24"/>
      <c r="Y1261" s="24"/>
      <c r="Z1261" s="24"/>
      <c r="AA1261" s="24"/>
      <c r="AB1261" s="24"/>
      <c r="AC1261" s="24"/>
    </row>
    <row r="1262" spans="1:29" s="169" customFormat="1">
      <c r="A1262" s="24"/>
      <c r="B1262" s="24"/>
      <c r="C1262" s="57"/>
      <c r="D1262" s="57"/>
      <c r="E1262" s="57"/>
      <c r="F1262" s="57"/>
      <c r="G1262" s="57"/>
      <c r="H1262" s="57"/>
      <c r="I1262" s="57"/>
      <c r="J1262" s="57"/>
      <c r="K1262" s="57"/>
      <c r="L1262" s="57"/>
      <c r="M1262" s="57"/>
      <c r="N1262" s="57"/>
      <c r="O1262" s="57"/>
      <c r="P1262" s="57"/>
      <c r="Q1262" s="57"/>
      <c r="R1262" s="57"/>
      <c r="S1262" s="57"/>
      <c r="T1262" s="57"/>
      <c r="U1262" s="77"/>
      <c r="V1262" s="24"/>
      <c r="Y1262" s="24"/>
      <c r="Z1262" s="24"/>
      <c r="AA1262" s="24"/>
      <c r="AB1262" s="24"/>
      <c r="AC1262" s="24"/>
    </row>
    <row r="1263" spans="1:29" s="169" customFormat="1">
      <c r="A1263" s="24"/>
      <c r="B1263" s="24"/>
      <c r="C1263" s="57"/>
      <c r="D1263" s="57"/>
      <c r="E1263" s="57"/>
      <c r="F1263" s="57"/>
      <c r="G1263" s="57"/>
      <c r="H1263" s="57"/>
      <c r="I1263" s="57"/>
      <c r="J1263" s="57"/>
      <c r="K1263" s="57"/>
      <c r="L1263" s="57"/>
      <c r="M1263" s="57"/>
      <c r="N1263" s="57"/>
      <c r="O1263" s="57"/>
      <c r="P1263" s="57"/>
      <c r="Q1263" s="57"/>
      <c r="R1263" s="57"/>
      <c r="S1263" s="57"/>
      <c r="T1263" s="57"/>
      <c r="U1263" s="77"/>
      <c r="V1263" s="24"/>
      <c r="Y1263" s="24"/>
      <c r="Z1263" s="24"/>
      <c r="AA1263" s="24"/>
      <c r="AB1263" s="24"/>
      <c r="AC1263" s="24"/>
    </row>
    <row r="1264" spans="1:29" s="169" customFormat="1">
      <c r="A1264" s="24"/>
      <c r="B1264" s="24"/>
      <c r="C1264" s="57"/>
      <c r="D1264" s="57"/>
      <c r="E1264" s="57"/>
      <c r="F1264" s="57"/>
      <c r="G1264" s="57"/>
      <c r="H1264" s="57"/>
      <c r="I1264" s="57"/>
      <c r="J1264" s="57"/>
      <c r="K1264" s="57"/>
      <c r="L1264" s="57"/>
      <c r="M1264" s="57"/>
      <c r="N1264" s="57"/>
      <c r="O1264" s="57"/>
      <c r="P1264" s="57"/>
      <c r="Q1264" s="57"/>
      <c r="R1264" s="57"/>
      <c r="S1264" s="57"/>
      <c r="T1264" s="57"/>
      <c r="U1264" s="77"/>
      <c r="V1264" s="24"/>
      <c r="Y1264" s="24"/>
      <c r="Z1264" s="24"/>
      <c r="AA1264" s="24"/>
      <c r="AB1264" s="24"/>
      <c r="AC1264" s="24"/>
    </row>
    <row r="1265" spans="1:29" s="169" customFormat="1">
      <c r="A1265" s="24"/>
      <c r="B1265" s="24"/>
      <c r="C1265" s="57"/>
      <c r="D1265" s="57"/>
      <c r="E1265" s="57"/>
      <c r="F1265" s="57"/>
      <c r="G1265" s="57"/>
      <c r="H1265" s="57"/>
      <c r="I1265" s="57"/>
      <c r="J1265" s="57"/>
      <c r="K1265" s="57"/>
      <c r="L1265" s="57"/>
      <c r="M1265" s="57"/>
      <c r="N1265" s="57"/>
      <c r="O1265" s="57"/>
      <c r="P1265" s="57"/>
      <c r="Q1265" s="57"/>
      <c r="R1265" s="57"/>
      <c r="S1265" s="57"/>
      <c r="T1265" s="57"/>
      <c r="U1265" s="77"/>
      <c r="V1265" s="24"/>
      <c r="Y1265" s="24"/>
      <c r="Z1265" s="24"/>
      <c r="AA1265" s="24"/>
      <c r="AB1265" s="24"/>
      <c r="AC1265" s="24"/>
    </row>
    <row r="1266" spans="1:29" s="169" customFormat="1">
      <c r="A1266" s="24"/>
      <c r="B1266" s="24"/>
      <c r="C1266" s="57"/>
      <c r="D1266" s="57"/>
      <c r="E1266" s="57"/>
      <c r="F1266" s="57"/>
      <c r="G1266" s="57"/>
      <c r="H1266" s="57"/>
      <c r="I1266" s="57"/>
      <c r="J1266" s="57"/>
      <c r="K1266" s="57"/>
      <c r="L1266" s="57"/>
      <c r="M1266" s="57"/>
      <c r="N1266" s="57"/>
      <c r="O1266" s="57"/>
      <c r="P1266" s="57"/>
      <c r="Q1266" s="57"/>
      <c r="R1266" s="57"/>
      <c r="S1266" s="57"/>
      <c r="T1266" s="57"/>
      <c r="U1266" s="77"/>
      <c r="V1266" s="24"/>
      <c r="Y1266" s="24"/>
      <c r="Z1266" s="24"/>
      <c r="AA1266" s="24"/>
      <c r="AB1266" s="24"/>
      <c r="AC1266" s="24"/>
    </row>
    <row r="1267" spans="1:29" s="169" customFormat="1">
      <c r="A1267" s="24"/>
      <c r="B1267" s="24"/>
      <c r="C1267" s="57"/>
      <c r="D1267" s="57"/>
      <c r="E1267" s="57"/>
      <c r="F1267" s="57"/>
      <c r="G1267" s="57"/>
      <c r="H1267" s="57"/>
      <c r="I1267" s="57"/>
      <c r="J1267" s="57"/>
      <c r="K1267" s="57"/>
      <c r="L1267" s="57"/>
      <c r="M1267" s="57"/>
      <c r="N1267" s="57"/>
      <c r="O1267" s="57"/>
      <c r="P1267" s="57"/>
      <c r="Q1267" s="57"/>
      <c r="R1267" s="57"/>
      <c r="S1267" s="57"/>
      <c r="T1267" s="57"/>
      <c r="U1267" s="77"/>
      <c r="V1267" s="24"/>
      <c r="Y1267" s="24"/>
      <c r="Z1267" s="24"/>
      <c r="AA1267" s="24"/>
      <c r="AB1267" s="24"/>
      <c r="AC1267" s="24"/>
    </row>
    <row r="1268" spans="1:29" s="169" customFormat="1">
      <c r="A1268" s="24"/>
      <c r="B1268" s="24"/>
      <c r="C1268" s="57"/>
      <c r="D1268" s="57"/>
      <c r="E1268" s="57"/>
      <c r="F1268" s="57"/>
      <c r="G1268" s="57"/>
      <c r="H1268" s="57"/>
      <c r="I1268" s="57"/>
      <c r="J1268" s="57"/>
      <c r="K1268" s="57"/>
      <c r="L1268" s="57"/>
      <c r="M1268" s="57"/>
      <c r="N1268" s="57"/>
      <c r="O1268" s="57"/>
      <c r="P1268" s="57"/>
      <c r="Q1268" s="57"/>
      <c r="R1268" s="57"/>
      <c r="S1268" s="57"/>
      <c r="T1268" s="57"/>
      <c r="U1268" s="77"/>
      <c r="V1268" s="24"/>
      <c r="Y1268" s="24"/>
      <c r="Z1268" s="24"/>
      <c r="AA1268" s="24"/>
      <c r="AB1268" s="24"/>
      <c r="AC1268" s="24"/>
    </row>
    <row r="1269" spans="1:29" s="169" customFormat="1">
      <c r="A1269" s="24"/>
      <c r="B1269" s="24"/>
      <c r="C1269" s="57"/>
      <c r="D1269" s="57"/>
      <c r="E1269" s="57"/>
      <c r="F1269" s="57"/>
      <c r="G1269" s="57"/>
      <c r="H1269" s="57"/>
      <c r="I1269" s="57"/>
      <c r="J1269" s="57"/>
      <c r="K1269" s="57"/>
      <c r="L1269" s="57"/>
      <c r="M1269" s="57"/>
      <c r="N1269" s="57"/>
      <c r="O1269" s="57"/>
      <c r="P1269" s="57"/>
      <c r="Q1269" s="57"/>
      <c r="R1269" s="57"/>
      <c r="S1269" s="57"/>
      <c r="T1269" s="57"/>
      <c r="U1269" s="77"/>
      <c r="V1269" s="24"/>
      <c r="Y1269" s="24"/>
      <c r="Z1269" s="24"/>
      <c r="AA1269" s="24"/>
      <c r="AB1269" s="24"/>
      <c r="AC1269" s="24"/>
    </row>
    <row r="1270" spans="1:29" s="169" customFormat="1">
      <c r="A1270" s="24"/>
      <c r="B1270" s="24"/>
      <c r="C1270" s="57"/>
      <c r="D1270" s="57"/>
      <c r="E1270" s="57"/>
      <c r="F1270" s="57"/>
      <c r="G1270" s="57"/>
      <c r="H1270" s="57"/>
      <c r="I1270" s="57"/>
      <c r="J1270" s="57"/>
      <c r="K1270" s="57"/>
      <c r="L1270" s="57"/>
      <c r="M1270" s="57"/>
      <c r="N1270" s="57"/>
      <c r="O1270" s="57"/>
      <c r="P1270" s="57"/>
      <c r="Q1270" s="57"/>
      <c r="R1270" s="57"/>
      <c r="S1270" s="57"/>
      <c r="T1270" s="57"/>
      <c r="U1270" s="77"/>
      <c r="V1270" s="24"/>
      <c r="Y1270" s="24"/>
      <c r="Z1270" s="24"/>
      <c r="AA1270" s="24"/>
      <c r="AB1270" s="24"/>
      <c r="AC1270" s="24"/>
    </row>
    <row r="1271" spans="1:29" s="169" customFormat="1">
      <c r="A1271" s="24"/>
      <c r="B1271" s="24"/>
      <c r="C1271" s="57"/>
      <c r="D1271" s="57"/>
      <c r="E1271" s="57"/>
      <c r="F1271" s="57"/>
      <c r="G1271" s="57"/>
      <c r="H1271" s="57"/>
      <c r="I1271" s="57"/>
      <c r="J1271" s="57"/>
      <c r="K1271" s="57"/>
      <c r="L1271" s="57"/>
      <c r="M1271" s="57"/>
      <c r="N1271" s="57"/>
      <c r="O1271" s="57"/>
      <c r="P1271" s="57"/>
      <c r="Q1271" s="57"/>
      <c r="R1271" s="57"/>
      <c r="S1271" s="57"/>
      <c r="T1271" s="57"/>
      <c r="U1271" s="77"/>
      <c r="V1271" s="24"/>
      <c r="Y1271" s="24"/>
      <c r="Z1271" s="24"/>
      <c r="AA1271" s="24"/>
      <c r="AB1271" s="24"/>
      <c r="AC1271" s="24"/>
    </row>
    <row r="1272" spans="1:29" s="169" customFormat="1">
      <c r="A1272" s="24"/>
      <c r="B1272" s="24"/>
      <c r="C1272" s="57"/>
      <c r="D1272" s="57"/>
      <c r="E1272" s="57"/>
      <c r="F1272" s="57"/>
      <c r="G1272" s="57"/>
      <c r="H1272" s="57"/>
      <c r="I1272" s="57"/>
      <c r="J1272" s="57"/>
      <c r="K1272" s="57"/>
      <c r="L1272" s="57"/>
      <c r="M1272" s="57"/>
      <c r="N1272" s="57"/>
      <c r="O1272" s="57"/>
      <c r="P1272" s="57"/>
      <c r="Q1272" s="57"/>
      <c r="R1272" s="57"/>
      <c r="S1272" s="57"/>
      <c r="T1272" s="57"/>
      <c r="U1272" s="77"/>
      <c r="V1272" s="24"/>
      <c r="Y1272" s="24"/>
      <c r="Z1272" s="24"/>
      <c r="AA1272" s="24"/>
      <c r="AB1272" s="24"/>
      <c r="AC1272" s="24"/>
    </row>
    <row r="1273" spans="1:29" s="169" customFormat="1">
      <c r="A1273" s="24"/>
      <c r="B1273" s="24"/>
      <c r="C1273" s="57"/>
      <c r="D1273" s="57"/>
      <c r="E1273" s="57"/>
      <c r="F1273" s="57"/>
      <c r="G1273" s="57"/>
      <c r="H1273" s="57"/>
      <c r="I1273" s="57"/>
      <c r="J1273" s="57"/>
      <c r="K1273" s="57"/>
      <c r="L1273" s="57"/>
      <c r="M1273" s="57"/>
      <c r="N1273" s="57"/>
      <c r="O1273" s="57"/>
      <c r="P1273" s="57"/>
      <c r="Q1273" s="57"/>
      <c r="R1273" s="57"/>
      <c r="S1273" s="57"/>
      <c r="T1273" s="57"/>
      <c r="U1273" s="77"/>
      <c r="V1273" s="24"/>
      <c r="Y1273" s="24"/>
      <c r="Z1273" s="24"/>
      <c r="AA1273" s="24"/>
      <c r="AB1273" s="24"/>
      <c r="AC1273" s="24"/>
    </row>
    <row r="1274" spans="1:29" s="169" customFormat="1">
      <c r="A1274" s="24"/>
      <c r="B1274" s="24"/>
      <c r="C1274" s="57"/>
      <c r="D1274" s="57"/>
      <c r="E1274" s="57"/>
      <c r="F1274" s="57"/>
      <c r="G1274" s="57"/>
      <c r="H1274" s="57"/>
      <c r="I1274" s="57"/>
      <c r="J1274" s="57"/>
      <c r="K1274" s="57"/>
      <c r="L1274" s="57"/>
      <c r="M1274" s="57"/>
      <c r="N1274" s="57"/>
      <c r="O1274" s="57"/>
      <c r="P1274" s="57"/>
      <c r="Q1274" s="57"/>
      <c r="R1274" s="57"/>
      <c r="S1274" s="57"/>
      <c r="T1274" s="57"/>
      <c r="U1274" s="77"/>
      <c r="V1274" s="24"/>
      <c r="Y1274" s="24"/>
      <c r="Z1274" s="24"/>
      <c r="AA1274" s="24"/>
      <c r="AB1274" s="24"/>
      <c r="AC1274" s="24"/>
    </row>
    <row r="1275" spans="1:29" s="169" customFormat="1">
      <c r="A1275" s="24"/>
      <c r="B1275" s="24"/>
      <c r="C1275" s="57"/>
      <c r="D1275" s="57"/>
      <c r="E1275" s="57"/>
      <c r="F1275" s="57"/>
      <c r="G1275" s="57"/>
      <c r="H1275" s="57"/>
      <c r="I1275" s="57"/>
      <c r="J1275" s="57"/>
      <c r="K1275" s="57"/>
      <c r="L1275" s="57"/>
      <c r="M1275" s="57"/>
      <c r="N1275" s="57"/>
      <c r="O1275" s="57"/>
      <c r="P1275" s="57"/>
      <c r="Q1275" s="57"/>
      <c r="R1275" s="57"/>
      <c r="S1275" s="57"/>
      <c r="T1275" s="57"/>
      <c r="U1275" s="77"/>
      <c r="V1275" s="24"/>
      <c r="Y1275" s="24"/>
      <c r="Z1275" s="24"/>
      <c r="AA1275" s="24"/>
      <c r="AB1275" s="24"/>
      <c r="AC1275" s="24"/>
    </row>
    <row r="1276" spans="1:29" s="169" customFormat="1">
      <c r="A1276" s="24"/>
      <c r="B1276" s="24"/>
      <c r="C1276" s="57"/>
      <c r="D1276" s="57"/>
      <c r="E1276" s="57"/>
      <c r="F1276" s="57"/>
      <c r="G1276" s="57"/>
      <c r="H1276" s="57"/>
      <c r="I1276" s="57"/>
      <c r="J1276" s="57"/>
      <c r="K1276" s="57"/>
      <c r="L1276" s="57"/>
      <c r="M1276" s="57"/>
      <c r="N1276" s="57"/>
      <c r="O1276" s="57"/>
      <c r="P1276" s="57"/>
      <c r="Q1276" s="57"/>
      <c r="R1276" s="57"/>
      <c r="S1276" s="57"/>
      <c r="T1276" s="57"/>
      <c r="U1276" s="77"/>
      <c r="V1276" s="24"/>
      <c r="Y1276" s="24"/>
      <c r="Z1276" s="24"/>
      <c r="AA1276" s="24"/>
      <c r="AB1276" s="24"/>
      <c r="AC1276" s="24"/>
    </row>
    <row r="1277" spans="1:29" s="169" customFormat="1">
      <c r="A1277" s="24"/>
      <c r="B1277" s="24"/>
      <c r="C1277" s="57"/>
      <c r="D1277" s="57"/>
      <c r="E1277" s="57"/>
      <c r="F1277" s="57"/>
      <c r="G1277" s="57"/>
      <c r="H1277" s="57"/>
      <c r="I1277" s="57"/>
      <c r="J1277" s="57"/>
      <c r="K1277" s="57"/>
      <c r="L1277" s="57"/>
      <c r="M1277" s="57"/>
      <c r="N1277" s="57"/>
      <c r="O1277" s="57"/>
      <c r="P1277" s="57"/>
      <c r="Q1277" s="57"/>
      <c r="R1277" s="57"/>
      <c r="S1277" s="57"/>
      <c r="T1277" s="57"/>
      <c r="U1277" s="77"/>
      <c r="V1277" s="24"/>
      <c r="Y1277" s="24"/>
      <c r="Z1277" s="24"/>
      <c r="AA1277" s="24"/>
      <c r="AB1277" s="24"/>
      <c r="AC1277" s="24"/>
    </row>
    <row r="1278" spans="1:29" s="169" customFormat="1">
      <c r="A1278" s="24"/>
      <c r="B1278" s="24"/>
      <c r="C1278" s="57"/>
      <c r="D1278" s="57"/>
      <c r="E1278" s="57"/>
      <c r="F1278" s="57"/>
      <c r="G1278" s="57"/>
      <c r="H1278" s="57"/>
      <c r="I1278" s="57"/>
      <c r="J1278" s="57"/>
      <c r="K1278" s="57"/>
      <c r="L1278" s="57"/>
      <c r="M1278" s="57"/>
      <c r="N1278" s="57"/>
      <c r="O1278" s="57"/>
      <c r="P1278" s="57"/>
      <c r="Q1278" s="57"/>
      <c r="R1278" s="57"/>
      <c r="S1278" s="57"/>
      <c r="T1278" s="57"/>
      <c r="U1278" s="77"/>
      <c r="V1278" s="24"/>
      <c r="Y1278" s="24"/>
      <c r="Z1278" s="24"/>
      <c r="AA1278" s="24"/>
      <c r="AB1278" s="24"/>
      <c r="AC1278" s="24"/>
    </row>
    <row r="1279" spans="1:29" s="169" customFormat="1">
      <c r="A1279" s="24"/>
      <c r="B1279" s="24"/>
      <c r="C1279" s="57"/>
      <c r="D1279" s="57"/>
      <c r="E1279" s="57"/>
      <c r="F1279" s="57"/>
      <c r="G1279" s="57"/>
      <c r="H1279" s="57"/>
      <c r="I1279" s="57"/>
      <c r="J1279" s="57"/>
      <c r="K1279" s="57"/>
      <c r="L1279" s="57"/>
      <c r="M1279" s="57"/>
      <c r="N1279" s="57"/>
      <c r="O1279" s="57"/>
      <c r="P1279" s="57"/>
      <c r="Q1279" s="57"/>
      <c r="R1279" s="57"/>
      <c r="S1279" s="57"/>
      <c r="T1279" s="57"/>
      <c r="U1279" s="77"/>
      <c r="V1279" s="24"/>
      <c r="Y1279" s="24"/>
      <c r="Z1279" s="24"/>
      <c r="AA1279" s="24"/>
      <c r="AB1279" s="24"/>
      <c r="AC1279" s="24"/>
    </row>
    <row r="1280" spans="1:29" s="169" customFormat="1">
      <c r="A1280" s="24"/>
      <c r="B1280" s="24"/>
      <c r="C1280" s="57"/>
      <c r="D1280" s="57"/>
      <c r="E1280" s="57"/>
      <c r="F1280" s="57"/>
      <c r="G1280" s="57"/>
      <c r="H1280" s="57"/>
      <c r="I1280" s="57"/>
      <c r="J1280" s="57"/>
      <c r="K1280" s="57"/>
      <c r="L1280" s="57"/>
      <c r="M1280" s="57"/>
      <c r="N1280" s="57"/>
      <c r="O1280" s="57"/>
      <c r="P1280" s="57"/>
      <c r="Q1280" s="57"/>
      <c r="R1280" s="57"/>
      <c r="S1280" s="57"/>
      <c r="T1280" s="57"/>
      <c r="U1280" s="77"/>
      <c r="V1280" s="24"/>
      <c r="Y1280" s="24"/>
      <c r="Z1280" s="24"/>
      <c r="AA1280" s="24"/>
      <c r="AB1280" s="24"/>
      <c r="AC1280" s="24"/>
    </row>
    <row r="1281" spans="1:29" s="169" customFormat="1">
      <c r="A1281" s="24"/>
      <c r="B1281" s="24"/>
      <c r="C1281" s="57"/>
      <c r="D1281" s="57"/>
      <c r="E1281" s="57"/>
      <c r="F1281" s="57"/>
      <c r="G1281" s="57"/>
      <c r="H1281" s="57"/>
      <c r="I1281" s="57"/>
      <c r="J1281" s="57"/>
      <c r="K1281" s="57"/>
      <c r="L1281" s="57"/>
      <c r="M1281" s="57"/>
      <c r="N1281" s="57"/>
      <c r="O1281" s="57"/>
      <c r="P1281" s="57"/>
      <c r="Q1281" s="57"/>
      <c r="R1281" s="57"/>
      <c r="S1281" s="57"/>
      <c r="T1281" s="57"/>
      <c r="U1281" s="77"/>
      <c r="V1281" s="24"/>
      <c r="Y1281" s="24"/>
      <c r="Z1281" s="24"/>
      <c r="AA1281" s="24"/>
      <c r="AB1281" s="24"/>
      <c r="AC1281" s="24"/>
    </row>
    <row r="1282" spans="1:29" s="169" customFormat="1">
      <c r="A1282" s="24"/>
      <c r="B1282" s="24"/>
      <c r="C1282" s="57"/>
      <c r="D1282" s="57"/>
      <c r="E1282" s="57"/>
      <c r="F1282" s="57"/>
      <c r="G1282" s="57"/>
      <c r="H1282" s="57"/>
      <c r="I1282" s="57"/>
      <c r="J1282" s="57"/>
      <c r="K1282" s="57"/>
      <c r="L1282" s="57"/>
      <c r="M1282" s="57"/>
      <c r="N1282" s="57"/>
      <c r="O1282" s="57"/>
      <c r="P1282" s="57"/>
      <c r="Q1282" s="57"/>
      <c r="R1282" s="57"/>
      <c r="S1282" s="57"/>
      <c r="T1282" s="57"/>
      <c r="U1282" s="77"/>
      <c r="V1282" s="24"/>
      <c r="Y1282" s="24"/>
      <c r="Z1282" s="24"/>
      <c r="AA1282" s="24"/>
      <c r="AB1282" s="24"/>
      <c r="AC1282" s="24"/>
    </row>
    <row r="1283" spans="1:29" s="169" customFormat="1">
      <c r="A1283" s="24"/>
      <c r="B1283" s="24"/>
      <c r="C1283" s="57"/>
      <c r="D1283" s="57"/>
      <c r="E1283" s="57"/>
      <c r="F1283" s="57"/>
      <c r="G1283" s="57"/>
      <c r="H1283" s="57"/>
      <c r="I1283" s="57"/>
      <c r="J1283" s="57"/>
      <c r="K1283" s="57"/>
      <c r="L1283" s="57"/>
      <c r="M1283" s="57"/>
      <c r="N1283" s="57"/>
      <c r="O1283" s="57"/>
      <c r="P1283" s="57"/>
      <c r="Q1283" s="57"/>
      <c r="R1283" s="57"/>
      <c r="S1283" s="57"/>
      <c r="T1283" s="57"/>
      <c r="U1283" s="77"/>
      <c r="V1283" s="24"/>
      <c r="Y1283" s="24"/>
      <c r="Z1283" s="24"/>
      <c r="AA1283" s="24"/>
      <c r="AB1283" s="24"/>
      <c r="AC1283" s="24"/>
    </row>
    <row r="1284" spans="1:29" s="169" customFormat="1">
      <c r="A1284" s="24"/>
      <c r="B1284" s="24"/>
      <c r="C1284" s="57"/>
      <c r="D1284" s="57"/>
      <c r="E1284" s="57"/>
      <c r="F1284" s="57"/>
      <c r="G1284" s="57"/>
      <c r="H1284" s="57"/>
      <c r="I1284" s="57"/>
      <c r="J1284" s="57"/>
      <c r="K1284" s="57"/>
      <c r="L1284" s="57"/>
      <c r="M1284" s="57"/>
      <c r="N1284" s="57"/>
      <c r="O1284" s="57"/>
      <c r="P1284" s="57"/>
      <c r="Q1284" s="57"/>
      <c r="R1284" s="57"/>
      <c r="S1284" s="57"/>
      <c r="T1284" s="57"/>
      <c r="U1284" s="77"/>
      <c r="V1284" s="24"/>
      <c r="Y1284" s="24"/>
      <c r="Z1284" s="24"/>
      <c r="AA1284" s="24"/>
      <c r="AB1284" s="24"/>
      <c r="AC1284" s="24"/>
    </row>
    <row r="1285" spans="1:29" s="169" customFormat="1">
      <c r="A1285" s="24"/>
      <c r="B1285" s="24"/>
      <c r="C1285" s="57"/>
      <c r="D1285" s="57"/>
      <c r="E1285" s="57"/>
      <c r="F1285" s="57"/>
      <c r="G1285" s="57"/>
      <c r="H1285" s="57"/>
      <c r="I1285" s="57"/>
      <c r="J1285" s="57"/>
      <c r="K1285" s="57"/>
      <c r="L1285" s="57"/>
      <c r="M1285" s="57"/>
      <c r="N1285" s="57"/>
      <c r="O1285" s="57"/>
      <c r="P1285" s="57"/>
      <c r="Q1285" s="57"/>
      <c r="R1285" s="57"/>
      <c r="S1285" s="57"/>
      <c r="T1285" s="57"/>
      <c r="U1285" s="77"/>
      <c r="V1285" s="24"/>
      <c r="Y1285" s="24"/>
      <c r="Z1285" s="24"/>
      <c r="AA1285" s="24"/>
      <c r="AB1285" s="24"/>
      <c r="AC1285" s="24"/>
    </row>
    <row r="1286" spans="1:29" s="169" customFormat="1">
      <c r="A1286" s="24"/>
      <c r="B1286" s="24"/>
      <c r="C1286" s="57"/>
      <c r="D1286" s="57"/>
      <c r="E1286" s="57"/>
      <c r="F1286" s="57"/>
      <c r="G1286" s="57"/>
      <c r="H1286" s="57"/>
      <c r="I1286" s="57"/>
      <c r="J1286" s="57"/>
      <c r="K1286" s="57"/>
      <c r="L1286" s="57"/>
      <c r="M1286" s="57"/>
      <c r="N1286" s="57"/>
      <c r="O1286" s="57"/>
      <c r="P1286" s="57"/>
      <c r="Q1286" s="57"/>
      <c r="R1286" s="57"/>
      <c r="S1286" s="57"/>
      <c r="T1286" s="57"/>
      <c r="U1286" s="77"/>
      <c r="V1286" s="24"/>
      <c r="Y1286" s="24"/>
      <c r="Z1286" s="24"/>
      <c r="AA1286" s="24"/>
      <c r="AB1286" s="24"/>
      <c r="AC1286" s="24"/>
    </row>
    <row r="1287" spans="1:29" s="169" customFormat="1">
      <c r="A1287" s="24"/>
      <c r="B1287" s="24"/>
      <c r="C1287" s="57"/>
      <c r="D1287" s="57"/>
      <c r="E1287" s="57"/>
      <c r="F1287" s="57"/>
      <c r="G1287" s="57"/>
      <c r="H1287" s="57"/>
      <c r="I1287" s="57"/>
      <c r="J1287" s="57"/>
      <c r="K1287" s="57"/>
      <c r="L1287" s="57"/>
      <c r="M1287" s="57"/>
      <c r="N1287" s="57"/>
      <c r="O1287" s="57"/>
      <c r="P1287" s="57"/>
      <c r="Q1287" s="57"/>
      <c r="R1287" s="57"/>
      <c r="S1287" s="57"/>
      <c r="T1287" s="57"/>
      <c r="U1287" s="77"/>
      <c r="V1287" s="24"/>
      <c r="Y1287" s="24"/>
      <c r="Z1287" s="24"/>
      <c r="AA1287" s="24"/>
      <c r="AB1287" s="24"/>
      <c r="AC1287" s="24"/>
    </row>
    <row r="1288" spans="1:29" s="169" customFormat="1">
      <c r="A1288" s="24"/>
      <c r="B1288" s="24"/>
      <c r="C1288" s="57"/>
      <c r="D1288" s="57"/>
      <c r="E1288" s="57"/>
      <c r="F1288" s="57"/>
      <c r="G1288" s="57"/>
      <c r="H1288" s="57"/>
      <c r="I1288" s="57"/>
      <c r="J1288" s="57"/>
      <c r="K1288" s="57"/>
      <c r="L1288" s="57"/>
      <c r="M1288" s="57"/>
      <c r="N1288" s="57"/>
      <c r="O1288" s="57"/>
      <c r="P1288" s="57"/>
      <c r="Q1288" s="57"/>
      <c r="R1288" s="57"/>
      <c r="S1288" s="57"/>
      <c r="T1288" s="57"/>
      <c r="U1288" s="77"/>
      <c r="V1288" s="24"/>
      <c r="Y1288" s="24"/>
      <c r="Z1288" s="24"/>
      <c r="AA1288" s="24"/>
      <c r="AB1288" s="24"/>
      <c r="AC1288" s="24"/>
    </row>
    <row r="1289" spans="1:29" s="169" customFormat="1">
      <c r="A1289" s="24"/>
      <c r="B1289" s="24"/>
      <c r="C1289" s="57"/>
      <c r="D1289" s="57"/>
      <c r="E1289" s="57"/>
      <c r="F1289" s="57"/>
      <c r="G1289" s="57"/>
      <c r="H1289" s="57"/>
      <c r="I1289" s="57"/>
      <c r="J1289" s="57"/>
      <c r="K1289" s="57"/>
      <c r="L1289" s="57"/>
      <c r="M1289" s="57"/>
      <c r="N1289" s="57"/>
      <c r="O1289" s="57"/>
      <c r="P1289" s="57"/>
      <c r="Q1289" s="57"/>
      <c r="R1289" s="57"/>
      <c r="S1289" s="57"/>
      <c r="T1289" s="57"/>
      <c r="U1289" s="77"/>
      <c r="V1289" s="24"/>
      <c r="Y1289" s="24"/>
      <c r="Z1289" s="24"/>
      <c r="AA1289" s="24"/>
      <c r="AB1289" s="24"/>
      <c r="AC1289" s="24"/>
    </row>
    <row r="1290" spans="1:29" s="169" customFormat="1">
      <c r="A1290" s="24"/>
      <c r="B1290" s="24"/>
      <c r="C1290" s="57"/>
      <c r="D1290" s="57"/>
      <c r="E1290" s="57"/>
      <c r="F1290" s="57"/>
      <c r="G1290" s="57"/>
      <c r="H1290" s="57"/>
      <c r="I1290" s="57"/>
      <c r="J1290" s="57"/>
      <c r="K1290" s="57"/>
      <c r="L1290" s="57"/>
      <c r="M1290" s="57"/>
      <c r="N1290" s="57"/>
      <c r="O1290" s="57"/>
      <c r="P1290" s="57"/>
      <c r="Q1290" s="57"/>
      <c r="R1290" s="57"/>
      <c r="S1290" s="57"/>
      <c r="T1290" s="57"/>
      <c r="U1290" s="77"/>
      <c r="V1290" s="24"/>
      <c r="Y1290" s="24"/>
      <c r="Z1290" s="24"/>
      <c r="AA1290" s="24"/>
      <c r="AB1290" s="24"/>
      <c r="AC1290" s="24"/>
    </row>
    <row r="1291" spans="1:29" s="169" customFormat="1">
      <c r="A1291" s="24"/>
      <c r="B1291" s="24"/>
      <c r="C1291" s="57"/>
      <c r="D1291" s="57"/>
      <c r="E1291" s="57"/>
      <c r="F1291" s="57"/>
      <c r="G1291" s="57"/>
      <c r="H1291" s="57"/>
      <c r="I1291" s="57"/>
      <c r="J1291" s="57"/>
      <c r="K1291" s="57"/>
      <c r="L1291" s="57"/>
      <c r="M1291" s="57"/>
      <c r="N1291" s="57"/>
      <c r="O1291" s="57"/>
      <c r="P1291" s="57"/>
      <c r="Q1291" s="57"/>
      <c r="R1291" s="57"/>
      <c r="S1291" s="57"/>
      <c r="T1291" s="57"/>
      <c r="U1291" s="77"/>
      <c r="V1291" s="24"/>
      <c r="Y1291" s="24"/>
      <c r="Z1291" s="24"/>
      <c r="AA1291" s="24"/>
      <c r="AB1291" s="24"/>
      <c r="AC1291" s="24"/>
    </row>
    <row r="1292" spans="1:29" s="169" customFormat="1">
      <c r="A1292" s="24"/>
      <c r="B1292" s="24"/>
      <c r="C1292" s="57"/>
      <c r="D1292" s="57"/>
      <c r="E1292" s="57"/>
      <c r="F1292" s="57"/>
      <c r="G1292" s="57"/>
      <c r="H1292" s="57"/>
      <c r="I1292" s="57"/>
      <c r="J1292" s="57"/>
      <c r="K1292" s="57"/>
      <c r="L1292" s="57"/>
      <c r="M1292" s="57"/>
      <c r="N1292" s="57"/>
      <c r="O1292" s="57"/>
      <c r="P1292" s="57"/>
      <c r="Q1292" s="57"/>
      <c r="R1292" s="57"/>
      <c r="S1292" s="57"/>
      <c r="T1292" s="57"/>
      <c r="U1292" s="77"/>
      <c r="V1292" s="24"/>
      <c r="Y1292" s="24"/>
      <c r="Z1292" s="24"/>
      <c r="AA1292" s="24"/>
      <c r="AB1292" s="24"/>
      <c r="AC1292" s="24"/>
    </row>
    <row r="1293" spans="1:29" s="169" customFormat="1">
      <c r="A1293" s="24"/>
      <c r="B1293" s="24"/>
      <c r="C1293" s="57"/>
      <c r="D1293" s="57"/>
      <c r="E1293" s="57"/>
      <c r="F1293" s="57"/>
      <c r="G1293" s="57"/>
      <c r="H1293" s="57"/>
      <c r="I1293" s="57"/>
      <c r="J1293" s="57"/>
      <c r="K1293" s="57"/>
      <c r="L1293" s="57"/>
      <c r="M1293" s="57"/>
      <c r="N1293" s="57"/>
      <c r="O1293" s="57"/>
      <c r="P1293" s="57"/>
      <c r="Q1293" s="57"/>
      <c r="R1293" s="57"/>
      <c r="S1293" s="57"/>
      <c r="T1293" s="57"/>
      <c r="U1293" s="77"/>
      <c r="V1293" s="24"/>
      <c r="Y1293" s="24"/>
      <c r="Z1293" s="24"/>
      <c r="AA1293" s="24"/>
      <c r="AB1293" s="24"/>
      <c r="AC1293" s="24"/>
    </row>
    <row r="1294" spans="1:29" s="169" customFormat="1">
      <c r="A1294" s="24"/>
      <c r="B1294" s="24"/>
      <c r="C1294" s="57"/>
      <c r="D1294" s="57"/>
      <c r="E1294" s="57"/>
      <c r="F1294" s="57"/>
      <c r="G1294" s="57"/>
      <c r="H1294" s="57"/>
      <c r="I1294" s="57"/>
      <c r="J1294" s="57"/>
      <c r="K1294" s="57"/>
      <c r="L1294" s="57"/>
      <c r="M1294" s="57"/>
      <c r="N1294" s="57"/>
      <c r="O1294" s="57"/>
      <c r="P1294" s="57"/>
      <c r="Q1294" s="57"/>
      <c r="R1294" s="57"/>
      <c r="S1294" s="57"/>
      <c r="T1294" s="57"/>
      <c r="U1294" s="77"/>
      <c r="V1294" s="24"/>
      <c r="Y1294" s="24"/>
      <c r="Z1294" s="24"/>
      <c r="AA1294" s="24"/>
      <c r="AB1294" s="24"/>
      <c r="AC1294" s="24"/>
    </row>
    <row r="1295" spans="1:29" s="169" customFormat="1">
      <c r="A1295" s="24"/>
      <c r="B1295" s="24"/>
      <c r="C1295" s="57"/>
      <c r="D1295" s="57"/>
      <c r="E1295" s="57"/>
      <c r="F1295" s="57"/>
      <c r="G1295" s="57"/>
      <c r="H1295" s="57"/>
      <c r="I1295" s="57"/>
      <c r="J1295" s="57"/>
      <c r="K1295" s="57"/>
      <c r="L1295" s="57"/>
      <c r="M1295" s="57"/>
      <c r="N1295" s="57"/>
      <c r="O1295" s="57"/>
      <c r="P1295" s="57"/>
      <c r="Q1295" s="57"/>
      <c r="R1295" s="57"/>
      <c r="S1295" s="57"/>
      <c r="T1295" s="57"/>
      <c r="U1295" s="77"/>
      <c r="V1295" s="24"/>
      <c r="Y1295" s="24"/>
      <c r="Z1295" s="24"/>
      <c r="AA1295" s="24"/>
      <c r="AB1295" s="24"/>
      <c r="AC1295" s="24"/>
    </row>
    <row r="1296" spans="1:29" s="169" customFormat="1">
      <c r="A1296" s="24"/>
      <c r="B1296" s="24"/>
      <c r="C1296" s="57"/>
      <c r="D1296" s="57"/>
      <c r="E1296" s="57"/>
      <c r="F1296" s="57"/>
      <c r="G1296" s="57"/>
      <c r="H1296" s="57"/>
      <c r="I1296" s="57"/>
      <c r="J1296" s="57"/>
      <c r="K1296" s="57"/>
      <c r="L1296" s="57"/>
      <c r="M1296" s="57"/>
      <c r="N1296" s="57"/>
      <c r="O1296" s="57"/>
      <c r="P1296" s="57"/>
      <c r="Q1296" s="57"/>
      <c r="R1296" s="57"/>
      <c r="S1296" s="57"/>
      <c r="T1296" s="57"/>
      <c r="U1296" s="77"/>
      <c r="V1296" s="24"/>
      <c r="Y1296" s="24"/>
      <c r="Z1296" s="24"/>
      <c r="AA1296" s="24"/>
      <c r="AB1296" s="24"/>
      <c r="AC1296" s="24"/>
    </row>
    <row r="1297" spans="1:29" s="169" customFormat="1">
      <c r="A1297" s="24"/>
      <c r="B1297" s="24"/>
      <c r="C1297" s="57"/>
      <c r="D1297" s="57"/>
      <c r="E1297" s="57"/>
      <c r="F1297" s="57"/>
      <c r="G1297" s="57"/>
      <c r="H1297" s="57"/>
      <c r="I1297" s="57"/>
      <c r="J1297" s="57"/>
      <c r="K1297" s="57"/>
      <c r="L1297" s="57"/>
      <c r="M1297" s="57"/>
      <c r="N1297" s="57"/>
      <c r="O1297" s="57"/>
      <c r="P1297" s="57"/>
      <c r="Q1297" s="57"/>
      <c r="R1297" s="57"/>
      <c r="S1297" s="57"/>
      <c r="T1297" s="57"/>
      <c r="U1297" s="77"/>
      <c r="V1297" s="24"/>
      <c r="Y1297" s="24"/>
      <c r="Z1297" s="24"/>
      <c r="AA1297" s="24"/>
      <c r="AB1297" s="24"/>
      <c r="AC1297" s="24"/>
    </row>
    <row r="1298" spans="1:29" s="169" customFormat="1">
      <c r="A1298" s="24"/>
      <c r="B1298" s="24"/>
      <c r="C1298" s="57"/>
      <c r="D1298" s="57"/>
      <c r="E1298" s="57"/>
      <c r="F1298" s="57"/>
      <c r="G1298" s="57"/>
      <c r="H1298" s="57"/>
      <c r="I1298" s="57"/>
      <c r="J1298" s="57"/>
      <c r="K1298" s="57"/>
      <c r="L1298" s="57"/>
      <c r="M1298" s="57"/>
      <c r="N1298" s="57"/>
      <c r="O1298" s="57"/>
      <c r="P1298" s="57"/>
      <c r="Q1298" s="57"/>
      <c r="R1298" s="57"/>
      <c r="S1298" s="57"/>
      <c r="T1298" s="57"/>
      <c r="U1298" s="77"/>
      <c r="V1298" s="24"/>
      <c r="Y1298" s="24"/>
      <c r="Z1298" s="24"/>
      <c r="AA1298" s="24"/>
      <c r="AB1298" s="24"/>
      <c r="AC1298" s="24"/>
    </row>
    <row r="1299" spans="1:29" s="169" customFormat="1">
      <c r="A1299" s="24"/>
      <c r="B1299" s="24"/>
      <c r="C1299" s="57"/>
      <c r="D1299" s="57"/>
      <c r="E1299" s="57"/>
      <c r="F1299" s="57"/>
      <c r="G1299" s="57"/>
      <c r="H1299" s="57"/>
      <c r="I1299" s="57"/>
      <c r="J1299" s="57"/>
      <c r="K1299" s="57"/>
      <c r="L1299" s="57"/>
      <c r="M1299" s="57"/>
      <c r="N1299" s="57"/>
      <c r="O1299" s="57"/>
      <c r="P1299" s="57"/>
      <c r="Q1299" s="57"/>
      <c r="R1299" s="57"/>
      <c r="S1299" s="57"/>
      <c r="T1299" s="57"/>
      <c r="U1299" s="77"/>
      <c r="V1299" s="24"/>
      <c r="Y1299" s="24"/>
      <c r="Z1299" s="24"/>
      <c r="AA1299" s="24"/>
      <c r="AB1299" s="24"/>
      <c r="AC1299" s="24"/>
    </row>
    <row r="1300" spans="1:29" s="169" customFormat="1">
      <c r="A1300" s="24"/>
      <c r="B1300" s="24"/>
      <c r="C1300" s="57"/>
      <c r="D1300" s="57"/>
      <c r="E1300" s="57"/>
      <c r="F1300" s="57"/>
      <c r="G1300" s="57"/>
      <c r="H1300" s="57"/>
      <c r="I1300" s="57"/>
      <c r="J1300" s="57"/>
      <c r="K1300" s="57"/>
      <c r="L1300" s="57"/>
      <c r="M1300" s="57"/>
      <c r="N1300" s="57"/>
      <c r="O1300" s="57"/>
      <c r="P1300" s="57"/>
      <c r="Q1300" s="57"/>
      <c r="R1300" s="57"/>
      <c r="S1300" s="57"/>
      <c r="T1300" s="57"/>
      <c r="U1300" s="77"/>
      <c r="V1300" s="24"/>
      <c r="Y1300" s="24"/>
      <c r="Z1300" s="24"/>
      <c r="AA1300" s="24"/>
      <c r="AB1300" s="24"/>
      <c r="AC1300" s="24"/>
    </row>
    <row r="1301" spans="1:29" s="169" customFormat="1">
      <c r="A1301" s="24"/>
      <c r="B1301" s="24"/>
      <c r="C1301" s="57"/>
      <c r="D1301" s="57"/>
      <c r="E1301" s="57"/>
      <c r="F1301" s="57"/>
      <c r="G1301" s="57"/>
      <c r="H1301" s="57"/>
      <c r="I1301" s="57"/>
      <c r="J1301" s="57"/>
      <c r="K1301" s="57"/>
      <c r="L1301" s="57"/>
      <c r="M1301" s="57"/>
      <c r="N1301" s="57"/>
      <c r="O1301" s="57"/>
      <c r="P1301" s="57"/>
      <c r="Q1301" s="57"/>
      <c r="R1301" s="57"/>
      <c r="S1301" s="57"/>
      <c r="T1301" s="57"/>
      <c r="U1301" s="77"/>
      <c r="V1301" s="24"/>
      <c r="Y1301" s="24"/>
      <c r="Z1301" s="24"/>
      <c r="AA1301" s="24"/>
      <c r="AB1301" s="24"/>
      <c r="AC1301" s="24"/>
    </row>
    <row r="1302" spans="1:29" s="169" customFormat="1">
      <c r="A1302" s="24"/>
      <c r="B1302" s="24"/>
      <c r="C1302" s="57"/>
      <c r="D1302" s="57"/>
      <c r="E1302" s="57"/>
      <c r="F1302" s="57"/>
      <c r="G1302" s="57"/>
      <c r="H1302" s="57"/>
      <c r="I1302" s="57"/>
      <c r="J1302" s="57"/>
      <c r="K1302" s="57"/>
      <c r="L1302" s="57"/>
      <c r="M1302" s="57"/>
      <c r="N1302" s="57"/>
      <c r="O1302" s="57"/>
      <c r="P1302" s="57"/>
      <c r="Q1302" s="57"/>
      <c r="R1302" s="57"/>
      <c r="S1302" s="57"/>
      <c r="T1302" s="57"/>
      <c r="U1302" s="77"/>
      <c r="V1302" s="24"/>
      <c r="Y1302" s="24"/>
      <c r="Z1302" s="24"/>
      <c r="AA1302" s="24"/>
      <c r="AB1302" s="24"/>
      <c r="AC1302" s="24"/>
    </row>
    <row r="1303" spans="1:29" s="169" customFormat="1">
      <c r="A1303" s="24"/>
      <c r="B1303" s="24"/>
      <c r="C1303" s="57"/>
      <c r="D1303" s="57"/>
      <c r="E1303" s="57"/>
      <c r="F1303" s="57"/>
      <c r="G1303" s="57"/>
      <c r="H1303" s="57"/>
      <c r="I1303" s="57"/>
      <c r="J1303" s="57"/>
      <c r="K1303" s="57"/>
      <c r="L1303" s="57"/>
      <c r="M1303" s="57"/>
      <c r="N1303" s="57"/>
      <c r="O1303" s="57"/>
      <c r="P1303" s="57"/>
      <c r="Q1303" s="57"/>
      <c r="R1303" s="57"/>
      <c r="S1303" s="57"/>
      <c r="T1303" s="57"/>
      <c r="U1303" s="77"/>
      <c r="V1303" s="24"/>
      <c r="Y1303" s="24"/>
      <c r="Z1303" s="24"/>
      <c r="AA1303" s="24"/>
      <c r="AB1303" s="24"/>
      <c r="AC1303" s="24"/>
    </row>
    <row r="1304" spans="1:29" s="169" customFormat="1">
      <c r="A1304" s="24"/>
      <c r="B1304" s="24"/>
      <c r="C1304" s="57"/>
      <c r="D1304" s="57"/>
      <c r="E1304" s="57"/>
      <c r="F1304" s="57"/>
      <c r="G1304" s="57"/>
      <c r="H1304" s="57"/>
      <c r="I1304" s="57"/>
      <c r="J1304" s="57"/>
      <c r="K1304" s="57"/>
      <c r="L1304" s="57"/>
      <c r="M1304" s="57"/>
      <c r="N1304" s="57"/>
      <c r="O1304" s="57"/>
      <c r="P1304" s="57"/>
      <c r="Q1304" s="57"/>
      <c r="R1304" s="57"/>
      <c r="S1304" s="57"/>
      <c r="T1304" s="57"/>
      <c r="U1304" s="77"/>
      <c r="V1304" s="24"/>
      <c r="Y1304" s="24"/>
      <c r="Z1304" s="24"/>
      <c r="AA1304" s="24"/>
      <c r="AB1304" s="24"/>
      <c r="AC1304" s="24"/>
    </row>
    <row r="1305" spans="1:29" s="169" customFormat="1">
      <c r="A1305" s="24"/>
      <c r="B1305" s="24"/>
      <c r="C1305" s="57"/>
      <c r="D1305" s="57"/>
      <c r="E1305" s="57"/>
      <c r="F1305" s="57"/>
      <c r="G1305" s="57"/>
      <c r="H1305" s="57"/>
      <c r="I1305" s="57"/>
      <c r="J1305" s="57"/>
      <c r="K1305" s="57"/>
      <c r="L1305" s="57"/>
      <c r="M1305" s="57"/>
      <c r="N1305" s="57"/>
      <c r="O1305" s="57"/>
      <c r="P1305" s="57"/>
      <c r="Q1305" s="57"/>
      <c r="R1305" s="57"/>
      <c r="S1305" s="57"/>
      <c r="T1305" s="57"/>
      <c r="U1305" s="77"/>
      <c r="V1305" s="24"/>
      <c r="Y1305" s="24"/>
      <c r="Z1305" s="24"/>
      <c r="AA1305" s="24"/>
      <c r="AB1305" s="24"/>
      <c r="AC1305" s="24"/>
    </row>
    <row r="1306" spans="1:29" s="169" customFormat="1">
      <c r="A1306" s="24"/>
      <c r="B1306" s="24"/>
      <c r="C1306" s="57"/>
      <c r="D1306" s="57"/>
      <c r="E1306" s="57"/>
      <c r="F1306" s="57"/>
      <c r="G1306" s="57"/>
      <c r="H1306" s="57"/>
      <c r="I1306" s="57"/>
      <c r="J1306" s="57"/>
      <c r="K1306" s="57"/>
      <c r="L1306" s="57"/>
      <c r="M1306" s="57"/>
      <c r="N1306" s="57"/>
      <c r="O1306" s="57"/>
      <c r="P1306" s="57"/>
      <c r="Q1306" s="57"/>
      <c r="R1306" s="57"/>
      <c r="S1306" s="57"/>
      <c r="T1306" s="57"/>
      <c r="U1306" s="77"/>
      <c r="V1306" s="24"/>
      <c r="Y1306" s="24"/>
      <c r="Z1306" s="24"/>
      <c r="AA1306" s="24"/>
      <c r="AB1306" s="24"/>
      <c r="AC1306" s="24"/>
    </row>
    <row r="1307" spans="1:29" s="169" customFormat="1">
      <c r="A1307" s="24"/>
      <c r="B1307" s="24"/>
      <c r="C1307" s="57"/>
      <c r="D1307" s="57"/>
      <c r="E1307" s="57"/>
      <c r="F1307" s="57"/>
      <c r="G1307" s="57"/>
      <c r="H1307" s="57"/>
      <c r="I1307" s="57"/>
      <c r="J1307" s="57"/>
      <c r="K1307" s="57"/>
      <c r="L1307" s="57"/>
      <c r="M1307" s="57"/>
      <c r="N1307" s="57"/>
      <c r="O1307" s="57"/>
      <c r="P1307" s="57"/>
      <c r="Q1307" s="57"/>
      <c r="R1307" s="57"/>
      <c r="S1307" s="57"/>
      <c r="T1307" s="57"/>
      <c r="U1307" s="77"/>
      <c r="V1307" s="24"/>
      <c r="Y1307" s="24"/>
      <c r="Z1307" s="24"/>
      <c r="AA1307" s="24"/>
      <c r="AB1307" s="24"/>
      <c r="AC1307" s="24"/>
    </row>
    <row r="1308" spans="1:29" s="169" customFormat="1">
      <c r="A1308" s="24"/>
      <c r="B1308" s="24"/>
      <c r="C1308" s="57"/>
      <c r="D1308" s="57"/>
      <c r="E1308" s="57"/>
      <c r="F1308" s="57"/>
      <c r="G1308" s="57"/>
      <c r="H1308" s="57"/>
      <c r="I1308" s="57"/>
      <c r="J1308" s="57"/>
      <c r="K1308" s="57"/>
      <c r="L1308" s="57"/>
      <c r="M1308" s="57"/>
      <c r="N1308" s="57"/>
      <c r="O1308" s="57"/>
      <c r="P1308" s="57"/>
      <c r="Q1308" s="57"/>
      <c r="R1308" s="57"/>
      <c r="S1308" s="57"/>
      <c r="T1308" s="57"/>
      <c r="U1308" s="77"/>
      <c r="V1308" s="24"/>
      <c r="Y1308" s="24"/>
      <c r="Z1308" s="24"/>
      <c r="AA1308" s="24"/>
      <c r="AB1308" s="24"/>
      <c r="AC1308" s="24"/>
    </row>
    <row r="1309" spans="1:29" s="169" customFormat="1">
      <c r="A1309" s="24"/>
      <c r="B1309" s="24"/>
      <c r="C1309" s="57"/>
      <c r="D1309" s="57"/>
      <c r="E1309" s="57"/>
      <c r="F1309" s="57"/>
      <c r="G1309" s="57"/>
      <c r="H1309" s="57"/>
      <c r="I1309" s="57"/>
      <c r="J1309" s="57"/>
      <c r="K1309" s="57"/>
      <c r="L1309" s="57"/>
      <c r="M1309" s="57"/>
      <c r="N1309" s="57"/>
      <c r="O1309" s="57"/>
      <c r="P1309" s="57"/>
      <c r="Q1309" s="57"/>
      <c r="R1309" s="57"/>
      <c r="S1309" s="57"/>
      <c r="T1309" s="57"/>
      <c r="U1309" s="77"/>
      <c r="V1309" s="24"/>
      <c r="Y1309" s="24"/>
      <c r="Z1309" s="24"/>
      <c r="AA1309" s="24"/>
      <c r="AB1309" s="24"/>
      <c r="AC1309" s="24"/>
    </row>
    <row r="1310" spans="1:29" s="169" customFormat="1">
      <c r="A1310" s="24"/>
      <c r="B1310" s="24"/>
      <c r="C1310" s="57"/>
      <c r="D1310" s="57"/>
      <c r="E1310" s="57"/>
      <c r="F1310" s="57"/>
      <c r="G1310" s="57"/>
      <c r="H1310" s="57"/>
      <c r="I1310" s="57"/>
      <c r="J1310" s="57"/>
      <c r="K1310" s="57"/>
      <c r="L1310" s="57"/>
      <c r="M1310" s="57"/>
      <c r="N1310" s="57"/>
      <c r="O1310" s="57"/>
      <c r="P1310" s="57"/>
      <c r="Q1310" s="57"/>
      <c r="R1310" s="57"/>
      <c r="S1310" s="57"/>
      <c r="T1310" s="57"/>
      <c r="U1310" s="77"/>
      <c r="V1310" s="24"/>
      <c r="Y1310" s="24"/>
      <c r="Z1310" s="24"/>
      <c r="AA1310" s="24"/>
      <c r="AB1310" s="24"/>
      <c r="AC1310" s="24"/>
    </row>
    <row r="1311" spans="1:29" s="169" customFormat="1">
      <c r="A1311" s="24"/>
      <c r="B1311" s="24"/>
      <c r="C1311" s="57"/>
      <c r="D1311" s="57"/>
      <c r="E1311" s="57"/>
      <c r="F1311" s="57"/>
      <c r="G1311" s="57"/>
      <c r="H1311" s="57"/>
      <c r="I1311" s="57"/>
      <c r="J1311" s="57"/>
      <c r="K1311" s="57"/>
      <c r="L1311" s="57"/>
      <c r="M1311" s="57"/>
      <c r="N1311" s="57"/>
      <c r="O1311" s="57"/>
      <c r="P1311" s="57"/>
      <c r="Q1311" s="57"/>
      <c r="R1311" s="57"/>
      <c r="S1311" s="57"/>
      <c r="T1311" s="57"/>
      <c r="U1311" s="77"/>
      <c r="V1311" s="24"/>
      <c r="Y1311" s="24"/>
      <c r="Z1311" s="24"/>
      <c r="AA1311" s="24"/>
      <c r="AB1311" s="24"/>
      <c r="AC1311" s="24"/>
    </row>
    <row r="1312" spans="1:29" s="169" customFormat="1">
      <c r="A1312" s="24"/>
      <c r="B1312" s="24"/>
      <c r="C1312" s="57"/>
      <c r="D1312" s="57"/>
      <c r="E1312" s="57"/>
      <c r="F1312" s="57"/>
      <c r="G1312" s="57"/>
      <c r="H1312" s="57"/>
      <c r="I1312" s="57"/>
      <c r="J1312" s="57"/>
      <c r="K1312" s="57"/>
      <c r="L1312" s="57"/>
      <c r="M1312" s="57"/>
      <c r="N1312" s="57"/>
      <c r="O1312" s="57"/>
      <c r="P1312" s="57"/>
      <c r="Q1312" s="57"/>
      <c r="R1312" s="57"/>
      <c r="S1312" s="57"/>
      <c r="T1312" s="57"/>
      <c r="U1312" s="77"/>
      <c r="V1312" s="24"/>
      <c r="Y1312" s="24"/>
      <c r="Z1312" s="24"/>
      <c r="AA1312" s="24"/>
      <c r="AB1312" s="24"/>
      <c r="AC1312" s="24"/>
    </row>
    <row r="1313" spans="1:29" s="169" customFormat="1">
      <c r="A1313" s="24"/>
      <c r="B1313" s="24"/>
      <c r="C1313" s="57"/>
      <c r="D1313" s="57"/>
      <c r="E1313" s="57"/>
      <c r="F1313" s="57"/>
      <c r="G1313" s="57"/>
      <c r="H1313" s="57"/>
      <c r="I1313" s="57"/>
      <c r="J1313" s="57"/>
      <c r="K1313" s="57"/>
      <c r="L1313" s="57"/>
      <c r="M1313" s="57"/>
      <c r="N1313" s="57"/>
      <c r="O1313" s="57"/>
      <c r="P1313" s="57"/>
      <c r="Q1313" s="57"/>
      <c r="R1313" s="57"/>
      <c r="S1313" s="57"/>
      <c r="T1313" s="57"/>
      <c r="U1313" s="77"/>
      <c r="V1313" s="24"/>
      <c r="Y1313" s="24"/>
      <c r="Z1313" s="24"/>
      <c r="AA1313" s="24"/>
      <c r="AB1313" s="24"/>
      <c r="AC1313" s="24"/>
    </row>
    <row r="1314" spans="1:29" s="169" customFormat="1">
      <c r="A1314" s="24"/>
      <c r="B1314" s="24"/>
      <c r="C1314" s="57"/>
      <c r="D1314" s="57"/>
      <c r="E1314" s="57"/>
      <c r="F1314" s="57"/>
      <c r="G1314" s="57"/>
      <c r="H1314" s="57"/>
      <c r="I1314" s="57"/>
      <c r="J1314" s="57"/>
      <c r="K1314" s="57"/>
      <c r="L1314" s="57"/>
      <c r="M1314" s="57"/>
      <c r="N1314" s="57"/>
      <c r="O1314" s="57"/>
      <c r="P1314" s="57"/>
      <c r="Q1314" s="57"/>
      <c r="R1314" s="57"/>
      <c r="S1314" s="57"/>
      <c r="T1314" s="57"/>
      <c r="U1314" s="77"/>
      <c r="V1314" s="24"/>
      <c r="Y1314" s="24"/>
      <c r="Z1314" s="24"/>
      <c r="AA1314" s="24"/>
      <c r="AB1314" s="24"/>
      <c r="AC1314" s="24"/>
    </row>
    <row r="1315" spans="1:29" s="169" customFormat="1">
      <c r="A1315" s="24"/>
      <c r="B1315" s="24"/>
      <c r="C1315" s="57"/>
      <c r="D1315" s="57"/>
      <c r="E1315" s="57"/>
      <c r="F1315" s="57"/>
      <c r="G1315" s="57"/>
      <c r="H1315" s="57"/>
      <c r="I1315" s="57"/>
      <c r="J1315" s="57"/>
      <c r="K1315" s="57"/>
      <c r="L1315" s="57"/>
      <c r="M1315" s="57"/>
      <c r="N1315" s="57"/>
      <c r="O1315" s="57"/>
      <c r="P1315" s="57"/>
      <c r="Q1315" s="57"/>
      <c r="R1315" s="57"/>
      <c r="S1315" s="57"/>
      <c r="T1315" s="57"/>
      <c r="U1315" s="77"/>
      <c r="V1315" s="24"/>
      <c r="Y1315" s="24"/>
      <c r="Z1315" s="24"/>
      <c r="AA1315" s="24"/>
      <c r="AB1315" s="24"/>
      <c r="AC1315" s="24"/>
    </row>
    <row r="1316" spans="1:29" s="169" customFormat="1">
      <c r="A1316" s="24"/>
      <c r="B1316" s="24"/>
      <c r="C1316" s="57"/>
      <c r="D1316" s="57"/>
      <c r="E1316" s="57"/>
      <c r="F1316" s="57"/>
      <c r="G1316" s="57"/>
      <c r="H1316" s="57"/>
      <c r="I1316" s="57"/>
      <c r="J1316" s="57"/>
      <c r="K1316" s="57"/>
      <c r="L1316" s="57"/>
      <c r="M1316" s="57"/>
      <c r="N1316" s="57"/>
      <c r="O1316" s="57"/>
      <c r="P1316" s="57"/>
      <c r="Q1316" s="57"/>
      <c r="R1316" s="57"/>
      <c r="S1316" s="57"/>
      <c r="T1316" s="57"/>
      <c r="U1316" s="77"/>
      <c r="V1316" s="24"/>
      <c r="Y1316" s="24"/>
      <c r="Z1316" s="24"/>
      <c r="AA1316" s="24"/>
      <c r="AB1316" s="24"/>
      <c r="AC1316" s="24"/>
    </row>
    <row r="1317" spans="1:29" s="169" customFormat="1">
      <c r="A1317" s="24"/>
      <c r="B1317" s="24"/>
      <c r="C1317" s="57"/>
      <c r="D1317" s="57"/>
      <c r="E1317" s="57"/>
      <c r="F1317" s="57"/>
      <c r="G1317" s="57"/>
      <c r="H1317" s="57"/>
      <c r="I1317" s="57"/>
      <c r="J1317" s="57"/>
      <c r="K1317" s="57"/>
      <c r="L1317" s="57"/>
      <c r="M1317" s="57"/>
      <c r="N1317" s="57"/>
      <c r="O1317" s="57"/>
      <c r="P1317" s="57"/>
      <c r="Q1317" s="57"/>
      <c r="R1317" s="57"/>
      <c r="S1317" s="57"/>
      <c r="T1317" s="57"/>
      <c r="U1317" s="77"/>
      <c r="V1317" s="24"/>
      <c r="Y1317" s="24"/>
      <c r="Z1317" s="24"/>
      <c r="AA1317" s="24"/>
      <c r="AB1317" s="24"/>
      <c r="AC1317" s="24"/>
    </row>
    <row r="1318" spans="1:29" s="169" customFormat="1">
      <c r="A1318" s="24"/>
      <c r="B1318" s="24"/>
      <c r="C1318" s="57"/>
      <c r="D1318" s="57"/>
      <c r="E1318" s="57"/>
      <c r="F1318" s="57"/>
      <c r="G1318" s="57"/>
      <c r="H1318" s="57"/>
      <c r="I1318" s="57"/>
      <c r="J1318" s="57"/>
      <c r="K1318" s="57"/>
      <c r="L1318" s="57"/>
      <c r="M1318" s="57"/>
      <c r="N1318" s="57"/>
      <c r="O1318" s="57"/>
      <c r="P1318" s="57"/>
      <c r="Q1318" s="57"/>
      <c r="R1318" s="57"/>
      <c r="S1318" s="57"/>
      <c r="T1318" s="57"/>
      <c r="U1318" s="77"/>
      <c r="V1318" s="24"/>
      <c r="Y1318" s="24"/>
      <c r="Z1318" s="24"/>
      <c r="AA1318" s="24"/>
      <c r="AB1318" s="24"/>
      <c r="AC1318" s="24"/>
    </row>
    <row r="1319" spans="1:29" s="169" customFormat="1">
      <c r="A1319" s="24"/>
      <c r="B1319" s="24"/>
      <c r="C1319" s="57"/>
      <c r="D1319" s="57"/>
      <c r="E1319" s="57"/>
      <c r="F1319" s="57"/>
      <c r="G1319" s="57"/>
      <c r="H1319" s="57"/>
      <c r="I1319" s="57"/>
      <c r="J1319" s="57"/>
      <c r="K1319" s="57"/>
      <c r="L1319" s="57"/>
      <c r="M1319" s="57"/>
      <c r="N1319" s="57"/>
      <c r="O1319" s="57"/>
      <c r="P1319" s="57"/>
      <c r="Q1319" s="57"/>
      <c r="R1319" s="57"/>
      <c r="S1319" s="57"/>
      <c r="T1319" s="57"/>
      <c r="U1319" s="77"/>
      <c r="V1319" s="24"/>
      <c r="Y1319" s="24"/>
      <c r="Z1319" s="24"/>
      <c r="AA1319" s="24"/>
      <c r="AB1319" s="24"/>
      <c r="AC1319" s="24"/>
    </row>
    <row r="1320" spans="1:29" s="169" customFormat="1">
      <c r="A1320" s="24"/>
      <c r="B1320" s="24"/>
      <c r="C1320" s="57"/>
      <c r="D1320" s="57"/>
      <c r="E1320" s="57"/>
      <c r="F1320" s="57"/>
      <c r="G1320" s="57"/>
      <c r="H1320" s="57"/>
      <c r="I1320" s="57"/>
      <c r="J1320" s="57"/>
      <c r="K1320" s="57"/>
      <c r="L1320" s="57"/>
      <c r="M1320" s="57"/>
      <c r="N1320" s="57"/>
      <c r="O1320" s="57"/>
      <c r="P1320" s="57"/>
      <c r="Q1320" s="57"/>
      <c r="R1320" s="57"/>
      <c r="S1320" s="57"/>
      <c r="T1320" s="57"/>
      <c r="U1320" s="77"/>
      <c r="V1320" s="24"/>
      <c r="Y1320" s="24"/>
      <c r="Z1320" s="24"/>
      <c r="AA1320" s="24"/>
      <c r="AB1320" s="24"/>
      <c r="AC1320" s="24"/>
    </row>
    <row r="1321" spans="1:29" s="169" customFormat="1">
      <c r="A1321" s="24"/>
      <c r="B1321" s="24"/>
      <c r="C1321" s="57"/>
      <c r="D1321" s="57"/>
      <c r="E1321" s="57"/>
      <c r="F1321" s="57"/>
      <c r="G1321" s="57"/>
      <c r="H1321" s="57"/>
      <c r="I1321" s="57"/>
      <c r="J1321" s="57"/>
      <c r="K1321" s="57"/>
      <c r="L1321" s="57"/>
      <c r="M1321" s="57"/>
      <c r="N1321" s="57"/>
      <c r="O1321" s="57"/>
      <c r="P1321" s="57"/>
      <c r="Q1321" s="57"/>
      <c r="R1321" s="57"/>
      <c r="S1321" s="57"/>
      <c r="T1321" s="57"/>
      <c r="U1321" s="77"/>
      <c r="V1321" s="24"/>
      <c r="Y1321" s="24"/>
      <c r="Z1321" s="24"/>
      <c r="AA1321" s="24"/>
      <c r="AB1321" s="24"/>
      <c r="AC1321" s="24"/>
    </row>
    <row r="1322" spans="1:29" s="169" customFormat="1">
      <c r="A1322" s="24"/>
      <c r="B1322" s="24"/>
      <c r="C1322" s="57"/>
      <c r="D1322" s="57"/>
      <c r="E1322" s="57"/>
      <c r="F1322" s="57"/>
      <c r="G1322" s="57"/>
      <c r="H1322" s="57"/>
      <c r="I1322" s="57"/>
      <c r="J1322" s="57"/>
      <c r="K1322" s="57"/>
      <c r="L1322" s="57"/>
      <c r="M1322" s="57"/>
      <c r="N1322" s="57"/>
      <c r="O1322" s="57"/>
      <c r="P1322" s="57"/>
      <c r="Q1322" s="57"/>
      <c r="R1322" s="57"/>
      <c r="S1322" s="57"/>
      <c r="T1322" s="57"/>
      <c r="U1322" s="77"/>
      <c r="V1322" s="24"/>
      <c r="Y1322" s="24"/>
      <c r="Z1322" s="24"/>
      <c r="AA1322" s="24"/>
      <c r="AB1322" s="24"/>
      <c r="AC1322" s="24"/>
    </row>
    <row r="1323" spans="1:29" s="169" customFormat="1">
      <c r="A1323" s="24"/>
      <c r="B1323" s="24"/>
      <c r="C1323" s="57"/>
      <c r="D1323" s="57"/>
      <c r="E1323" s="57"/>
      <c r="F1323" s="57"/>
      <c r="G1323" s="57"/>
      <c r="H1323" s="57"/>
      <c r="I1323" s="57"/>
      <c r="J1323" s="57"/>
      <c r="K1323" s="57"/>
      <c r="L1323" s="57"/>
      <c r="M1323" s="57"/>
      <c r="N1323" s="57"/>
      <c r="O1323" s="57"/>
      <c r="P1323" s="57"/>
      <c r="Q1323" s="57"/>
      <c r="R1323" s="57"/>
      <c r="S1323" s="57"/>
      <c r="T1323" s="57"/>
      <c r="U1323" s="77"/>
      <c r="V1323" s="24"/>
      <c r="Y1323" s="24"/>
      <c r="Z1323" s="24"/>
      <c r="AA1323" s="24"/>
      <c r="AB1323" s="24"/>
      <c r="AC1323" s="24"/>
    </row>
    <row r="1324" spans="1:29" s="169" customFormat="1">
      <c r="A1324" s="24"/>
      <c r="B1324" s="24"/>
      <c r="C1324" s="57"/>
      <c r="D1324" s="57"/>
      <c r="E1324" s="57"/>
      <c r="F1324" s="57"/>
      <c r="G1324" s="57"/>
      <c r="H1324" s="57"/>
      <c r="I1324" s="57"/>
      <c r="J1324" s="57"/>
      <c r="K1324" s="57"/>
      <c r="L1324" s="57"/>
      <c r="M1324" s="57"/>
      <c r="N1324" s="57"/>
      <c r="O1324" s="57"/>
      <c r="P1324" s="57"/>
      <c r="Q1324" s="57"/>
      <c r="R1324" s="57"/>
      <c r="S1324" s="57"/>
      <c r="T1324" s="57"/>
      <c r="U1324" s="77"/>
      <c r="V1324" s="24"/>
      <c r="Y1324" s="24"/>
      <c r="Z1324" s="24"/>
      <c r="AA1324" s="24"/>
      <c r="AB1324" s="24"/>
      <c r="AC1324" s="24"/>
    </row>
    <row r="1325" spans="1:29" s="169" customFormat="1">
      <c r="A1325" s="24"/>
      <c r="B1325" s="24"/>
      <c r="C1325" s="57"/>
      <c r="D1325" s="57"/>
      <c r="E1325" s="57"/>
      <c r="F1325" s="57"/>
      <c r="G1325" s="57"/>
      <c r="H1325" s="57"/>
      <c r="I1325" s="57"/>
      <c r="J1325" s="57"/>
      <c r="K1325" s="57"/>
      <c r="L1325" s="57"/>
      <c r="M1325" s="57"/>
      <c r="N1325" s="57"/>
      <c r="O1325" s="57"/>
      <c r="P1325" s="57"/>
      <c r="Q1325" s="57"/>
      <c r="R1325" s="57"/>
      <c r="S1325" s="57"/>
      <c r="T1325" s="57"/>
      <c r="U1325" s="77"/>
      <c r="V1325" s="24"/>
      <c r="Y1325" s="24"/>
      <c r="Z1325" s="24"/>
      <c r="AA1325" s="24"/>
      <c r="AB1325" s="24"/>
      <c r="AC1325" s="24"/>
    </row>
    <row r="1326" spans="1:29" s="169" customFormat="1">
      <c r="A1326" s="24"/>
      <c r="B1326" s="24"/>
      <c r="C1326" s="57"/>
      <c r="D1326" s="57"/>
      <c r="E1326" s="57"/>
      <c r="F1326" s="57"/>
      <c r="G1326" s="57"/>
      <c r="H1326" s="57"/>
      <c r="I1326" s="57"/>
      <c r="J1326" s="57"/>
      <c r="K1326" s="57"/>
      <c r="L1326" s="57"/>
      <c r="M1326" s="57"/>
      <c r="N1326" s="57"/>
      <c r="O1326" s="57"/>
      <c r="P1326" s="57"/>
      <c r="Q1326" s="57"/>
      <c r="R1326" s="57"/>
      <c r="S1326" s="57"/>
      <c r="T1326" s="57"/>
      <c r="U1326" s="77"/>
      <c r="V1326" s="24"/>
      <c r="Y1326" s="24"/>
      <c r="Z1326" s="24"/>
      <c r="AA1326" s="24"/>
      <c r="AB1326" s="24"/>
      <c r="AC1326" s="24"/>
    </row>
    <row r="1327" spans="1:29" s="169" customFormat="1">
      <c r="A1327" s="24"/>
      <c r="B1327" s="24"/>
      <c r="C1327" s="57"/>
      <c r="D1327" s="57"/>
      <c r="E1327" s="57"/>
      <c r="F1327" s="57"/>
      <c r="G1327" s="57"/>
      <c r="H1327" s="57"/>
      <c r="I1327" s="57"/>
      <c r="J1327" s="57"/>
      <c r="K1327" s="57"/>
      <c r="L1327" s="57"/>
      <c r="M1327" s="57"/>
      <c r="N1327" s="57"/>
      <c r="O1327" s="57"/>
      <c r="P1327" s="57"/>
      <c r="Q1327" s="57"/>
      <c r="R1327" s="57"/>
      <c r="S1327" s="57"/>
      <c r="T1327" s="57"/>
      <c r="U1327" s="77"/>
      <c r="V1327" s="24"/>
      <c r="Y1327" s="24"/>
      <c r="Z1327" s="24"/>
      <c r="AA1327" s="24"/>
      <c r="AB1327" s="24"/>
      <c r="AC1327" s="24"/>
    </row>
    <row r="1328" spans="1:29" s="169" customFormat="1">
      <c r="A1328" s="24"/>
      <c r="B1328" s="24"/>
      <c r="C1328" s="57"/>
      <c r="D1328" s="57"/>
      <c r="E1328" s="57"/>
      <c r="F1328" s="57"/>
      <c r="G1328" s="57"/>
      <c r="H1328" s="57"/>
      <c r="I1328" s="57"/>
      <c r="J1328" s="57"/>
      <c r="K1328" s="57"/>
      <c r="L1328" s="57"/>
      <c r="M1328" s="57"/>
      <c r="N1328" s="57"/>
      <c r="O1328" s="57"/>
      <c r="P1328" s="57"/>
      <c r="Q1328" s="57"/>
      <c r="R1328" s="57"/>
      <c r="S1328" s="57"/>
      <c r="T1328" s="57"/>
      <c r="U1328" s="77"/>
      <c r="V1328" s="24"/>
      <c r="Y1328" s="24"/>
      <c r="Z1328" s="24"/>
      <c r="AA1328" s="24"/>
      <c r="AB1328" s="24"/>
      <c r="AC1328" s="24"/>
    </row>
    <row r="1329" spans="1:29" s="169" customFormat="1">
      <c r="A1329" s="24"/>
      <c r="B1329" s="24"/>
      <c r="C1329" s="57"/>
      <c r="D1329" s="57"/>
      <c r="E1329" s="57"/>
      <c r="F1329" s="57"/>
      <c r="G1329" s="57"/>
      <c r="H1329" s="57"/>
      <c r="I1329" s="57"/>
      <c r="J1329" s="57"/>
      <c r="K1329" s="57"/>
      <c r="L1329" s="57"/>
      <c r="M1329" s="57"/>
      <c r="N1329" s="57"/>
      <c r="O1329" s="57"/>
      <c r="P1329" s="57"/>
      <c r="Q1329" s="57"/>
      <c r="R1329" s="57"/>
      <c r="S1329" s="57"/>
      <c r="T1329" s="57"/>
      <c r="U1329" s="77"/>
      <c r="V1329" s="24"/>
      <c r="Y1329" s="24"/>
      <c r="Z1329" s="24"/>
      <c r="AA1329" s="24"/>
      <c r="AB1329" s="24"/>
      <c r="AC1329" s="24"/>
    </row>
    <row r="1330" spans="1:29" s="169" customFormat="1">
      <c r="A1330" s="24"/>
      <c r="B1330" s="24"/>
      <c r="C1330" s="57"/>
      <c r="D1330" s="57"/>
      <c r="E1330" s="57"/>
      <c r="F1330" s="57"/>
      <c r="G1330" s="57"/>
      <c r="H1330" s="57"/>
      <c r="I1330" s="57"/>
      <c r="J1330" s="57"/>
      <c r="K1330" s="57"/>
      <c r="L1330" s="57"/>
      <c r="M1330" s="57"/>
      <c r="N1330" s="57"/>
      <c r="O1330" s="57"/>
      <c r="P1330" s="57"/>
      <c r="Q1330" s="57"/>
      <c r="R1330" s="57"/>
      <c r="S1330" s="57"/>
      <c r="T1330" s="57"/>
      <c r="U1330" s="77"/>
      <c r="V1330" s="24"/>
      <c r="Y1330" s="24"/>
      <c r="Z1330" s="24"/>
      <c r="AA1330" s="24"/>
      <c r="AB1330" s="24"/>
      <c r="AC1330" s="24"/>
    </row>
    <row r="1331" spans="1:29" s="169" customFormat="1">
      <c r="A1331" s="24"/>
      <c r="B1331" s="24"/>
      <c r="C1331" s="57"/>
      <c r="D1331" s="57"/>
      <c r="E1331" s="57"/>
      <c r="F1331" s="57"/>
      <c r="G1331" s="57"/>
      <c r="H1331" s="57"/>
      <c r="I1331" s="57"/>
      <c r="J1331" s="57"/>
      <c r="K1331" s="57"/>
      <c r="L1331" s="57"/>
      <c r="M1331" s="57"/>
      <c r="N1331" s="57"/>
      <c r="O1331" s="57"/>
      <c r="P1331" s="57"/>
      <c r="Q1331" s="57"/>
      <c r="R1331" s="57"/>
      <c r="S1331" s="57"/>
      <c r="T1331" s="57"/>
      <c r="U1331" s="77"/>
      <c r="V1331" s="24"/>
      <c r="Y1331" s="24"/>
      <c r="Z1331" s="24"/>
      <c r="AA1331" s="24"/>
      <c r="AB1331" s="24"/>
      <c r="AC1331" s="24"/>
    </row>
    <row r="1332" spans="1:29" s="169" customFormat="1">
      <c r="A1332" s="24"/>
      <c r="B1332" s="24"/>
      <c r="C1332" s="57"/>
      <c r="D1332" s="57"/>
      <c r="E1332" s="57"/>
      <c r="F1332" s="57"/>
      <c r="G1332" s="57"/>
      <c r="H1332" s="57"/>
      <c r="I1332" s="57"/>
      <c r="J1332" s="57"/>
      <c r="K1332" s="57"/>
      <c r="L1332" s="57"/>
      <c r="M1332" s="57"/>
      <c r="N1332" s="57"/>
      <c r="O1332" s="57"/>
      <c r="P1332" s="57"/>
      <c r="Q1332" s="57"/>
      <c r="R1332" s="57"/>
      <c r="S1332" s="57"/>
      <c r="T1332" s="57"/>
      <c r="U1332" s="77"/>
      <c r="V1332" s="24"/>
      <c r="Y1332" s="24"/>
      <c r="Z1332" s="24"/>
      <c r="AA1332" s="24"/>
      <c r="AB1332" s="24"/>
      <c r="AC1332" s="24"/>
    </row>
    <row r="1333" spans="1:29" s="169" customFormat="1">
      <c r="A1333" s="24"/>
      <c r="B1333" s="24"/>
      <c r="C1333" s="57"/>
      <c r="D1333" s="57"/>
      <c r="E1333" s="57"/>
      <c r="F1333" s="57"/>
      <c r="G1333" s="57"/>
      <c r="H1333" s="57"/>
      <c r="I1333" s="57"/>
      <c r="J1333" s="57"/>
      <c r="K1333" s="57"/>
      <c r="L1333" s="57"/>
      <c r="M1333" s="57"/>
      <c r="N1333" s="57"/>
      <c r="O1333" s="57"/>
      <c r="P1333" s="57"/>
      <c r="Q1333" s="57"/>
      <c r="R1333" s="57"/>
      <c r="S1333" s="57"/>
      <c r="T1333" s="57"/>
      <c r="U1333" s="77"/>
      <c r="V1333" s="24"/>
      <c r="Y1333" s="24"/>
      <c r="Z1333" s="24"/>
      <c r="AA1333" s="24"/>
      <c r="AB1333" s="24"/>
      <c r="AC1333" s="24"/>
    </row>
    <row r="1334" spans="1:29" s="169" customFormat="1">
      <c r="A1334" s="24"/>
      <c r="B1334" s="24"/>
      <c r="C1334" s="57"/>
      <c r="D1334" s="57"/>
      <c r="E1334" s="57"/>
      <c r="F1334" s="57"/>
      <c r="G1334" s="57"/>
      <c r="H1334" s="57"/>
      <c r="I1334" s="57"/>
      <c r="J1334" s="57"/>
      <c r="K1334" s="57"/>
      <c r="L1334" s="57"/>
      <c r="M1334" s="57"/>
      <c r="N1334" s="57"/>
      <c r="O1334" s="57"/>
      <c r="P1334" s="57"/>
      <c r="Q1334" s="57"/>
      <c r="R1334" s="57"/>
      <c r="S1334" s="57"/>
      <c r="T1334" s="57"/>
      <c r="U1334" s="77"/>
      <c r="V1334" s="24"/>
      <c r="Y1334" s="24"/>
      <c r="Z1334" s="24"/>
      <c r="AA1334" s="24"/>
      <c r="AB1334" s="24"/>
      <c r="AC1334" s="24"/>
    </row>
    <row r="1335" spans="1:29" s="169" customFormat="1">
      <c r="A1335" s="24"/>
      <c r="B1335" s="24"/>
      <c r="C1335" s="57"/>
      <c r="D1335" s="57"/>
      <c r="E1335" s="57"/>
      <c r="F1335" s="57"/>
      <c r="G1335" s="57"/>
      <c r="H1335" s="57"/>
      <c r="I1335" s="57"/>
      <c r="J1335" s="57"/>
      <c r="K1335" s="57"/>
      <c r="L1335" s="57"/>
      <c r="M1335" s="57"/>
      <c r="N1335" s="57"/>
      <c r="O1335" s="57"/>
      <c r="P1335" s="57"/>
      <c r="Q1335" s="57"/>
      <c r="R1335" s="57"/>
      <c r="S1335" s="57"/>
      <c r="T1335" s="57"/>
      <c r="U1335" s="77"/>
      <c r="V1335" s="24"/>
      <c r="Y1335" s="24"/>
      <c r="Z1335" s="24"/>
      <c r="AA1335" s="24"/>
      <c r="AB1335" s="24"/>
      <c r="AC1335" s="24"/>
    </row>
    <row r="1336" spans="1:29" s="169" customFormat="1">
      <c r="A1336" s="24"/>
      <c r="B1336" s="24"/>
      <c r="C1336" s="57"/>
      <c r="D1336" s="57"/>
      <c r="E1336" s="57"/>
      <c r="F1336" s="57"/>
      <c r="G1336" s="57"/>
      <c r="H1336" s="57"/>
      <c r="I1336" s="57"/>
      <c r="J1336" s="57"/>
      <c r="K1336" s="57"/>
      <c r="L1336" s="57"/>
      <c r="M1336" s="57"/>
      <c r="N1336" s="57"/>
      <c r="O1336" s="57"/>
      <c r="P1336" s="57"/>
      <c r="Q1336" s="57"/>
      <c r="R1336" s="57"/>
      <c r="S1336" s="57"/>
      <c r="T1336" s="57"/>
      <c r="U1336" s="77"/>
      <c r="V1336" s="24"/>
      <c r="Y1336" s="24"/>
      <c r="Z1336" s="24"/>
      <c r="AA1336" s="24"/>
      <c r="AB1336" s="24"/>
      <c r="AC1336" s="24"/>
    </row>
    <row r="1337" spans="1:29" s="169" customFormat="1">
      <c r="A1337" s="24"/>
      <c r="B1337" s="24"/>
      <c r="C1337" s="57"/>
      <c r="D1337" s="57"/>
      <c r="E1337" s="57"/>
      <c r="F1337" s="57"/>
      <c r="G1337" s="57"/>
      <c r="H1337" s="57"/>
      <c r="I1337" s="57"/>
      <c r="J1337" s="57"/>
      <c r="K1337" s="57"/>
      <c r="L1337" s="57"/>
      <c r="M1337" s="57"/>
      <c r="N1337" s="57"/>
      <c r="O1337" s="57"/>
      <c r="P1337" s="57"/>
      <c r="Q1337" s="57"/>
      <c r="R1337" s="57"/>
      <c r="S1337" s="57"/>
      <c r="T1337" s="57"/>
      <c r="U1337" s="77"/>
      <c r="V1337" s="24"/>
      <c r="Y1337" s="24"/>
      <c r="Z1337" s="24"/>
      <c r="AA1337" s="24"/>
      <c r="AB1337" s="24"/>
      <c r="AC1337" s="24"/>
    </row>
    <row r="1338" spans="1:29" s="169" customFormat="1">
      <c r="A1338" s="24"/>
      <c r="B1338" s="24"/>
      <c r="C1338" s="57"/>
      <c r="D1338" s="57"/>
      <c r="E1338" s="57"/>
      <c r="F1338" s="57"/>
      <c r="G1338" s="57"/>
      <c r="H1338" s="57"/>
      <c r="I1338" s="57"/>
      <c r="J1338" s="57"/>
      <c r="K1338" s="57"/>
      <c r="L1338" s="57"/>
      <c r="M1338" s="57"/>
      <c r="N1338" s="57"/>
      <c r="O1338" s="57"/>
      <c r="P1338" s="57"/>
      <c r="Q1338" s="57"/>
      <c r="R1338" s="57"/>
      <c r="S1338" s="57"/>
      <c r="T1338" s="57"/>
      <c r="U1338" s="77"/>
      <c r="V1338" s="24"/>
      <c r="Y1338" s="24"/>
      <c r="Z1338" s="24"/>
      <c r="AA1338" s="24"/>
      <c r="AB1338" s="24"/>
      <c r="AC1338" s="24"/>
    </row>
    <row r="1339" spans="1:29" s="169" customFormat="1">
      <c r="A1339" s="24"/>
      <c r="B1339" s="24"/>
      <c r="C1339" s="57"/>
      <c r="D1339" s="57"/>
      <c r="E1339" s="57"/>
      <c r="F1339" s="57"/>
      <c r="G1339" s="57"/>
      <c r="H1339" s="57"/>
      <c r="I1339" s="57"/>
      <c r="J1339" s="57"/>
      <c r="K1339" s="57"/>
      <c r="L1339" s="57"/>
      <c r="M1339" s="57"/>
      <c r="N1339" s="57"/>
      <c r="O1339" s="57"/>
      <c r="P1339" s="57"/>
      <c r="Q1339" s="57"/>
      <c r="R1339" s="57"/>
      <c r="S1339" s="57"/>
      <c r="T1339" s="57"/>
      <c r="U1339" s="77"/>
      <c r="V1339" s="24"/>
      <c r="Y1339" s="24"/>
      <c r="Z1339" s="24"/>
      <c r="AA1339" s="24"/>
      <c r="AB1339" s="24"/>
      <c r="AC1339" s="24"/>
    </row>
    <row r="1340" spans="1:29" s="169" customFormat="1">
      <c r="A1340" s="24"/>
      <c r="B1340" s="24"/>
      <c r="C1340" s="57"/>
      <c r="D1340" s="57"/>
      <c r="E1340" s="57"/>
      <c r="F1340" s="57"/>
      <c r="G1340" s="57"/>
      <c r="H1340" s="57"/>
      <c r="I1340" s="57"/>
      <c r="J1340" s="57"/>
      <c r="K1340" s="57"/>
      <c r="L1340" s="57"/>
      <c r="M1340" s="57"/>
      <c r="N1340" s="57"/>
      <c r="O1340" s="57"/>
      <c r="P1340" s="57"/>
      <c r="Q1340" s="57"/>
      <c r="R1340" s="57"/>
      <c r="S1340" s="57"/>
      <c r="T1340" s="57"/>
      <c r="U1340" s="77"/>
      <c r="V1340" s="24"/>
      <c r="Y1340" s="24"/>
      <c r="Z1340" s="24"/>
      <c r="AA1340" s="24"/>
      <c r="AB1340" s="24"/>
      <c r="AC1340" s="24"/>
    </row>
    <row r="1341" spans="1:29" s="169" customFormat="1">
      <c r="A1341" s="24"/>
      <c r="B1341" s="24"/>
      <c r="C1341" s="57"/>
      <c r="D1341" s="57"/>
      <c r="E1341" s="57"/>
      <c r="F1341" s="57"/>
      <c r="G1341" s="57"/>
      <c r="H1341" s="57"/>
      <c r="I1341" s="57"/>
      <c r="J1341" s="57"/>
      <c r="K1341" s="57"/>
      <c r="L1341" s="57"/>
      <c r="M1341" s="57"/>
      <c r="N1341" s="57"/>
      <c r="O1341" s="57"/>
      <c r="P1341" s="57"/>
      <c r="Q1341" s="57"/>
      <c r="R1341" s="57"/>
      <c r="S1341" s="57"/>
      <c r="T1341" s="57"/>
      <c r="U1341" s="77"/>
      <c r="V1341" s="24"/>
      <c r="Y1341" s="24"/>
      <c r="Z1341" s="24"/>
      <c r="AA1341" s="24"/>
      <c r="AB1341" s="24"/>
      <c r="AC1341" s="24"/>
    </row>
    <row r="1342" spans="1:29" s="169" customFormat="1">
      <c r="A1342" s="24"/>
      <c r="B1342" s="24"/>
      <c r="C1342" s="57"/>
      <c r="D1342" s="57"/>
      <c r="E1342" s="57"/>
      <c r="F1342" s="57"/>
      <c r="G1342" s="57"/>
      <c r="H1342" s="57"/>
      <c r="I1342" s="57"/>
      <c r="J1342" s="57"/>
      <c r="K1342" s="57"/>
      <c r="L1342" s="57"/>
      <c r="M1342" s="57"/>
      <c r="N1342" s="57"/>
      <c r="O1342" s="57"/>
      <c r="P1342" s="57"/>
      <c r="Q1342" s="57"/>
      <c r="R1342" s="57"/>
      <c r="S1342" s="57"/>
      <c r="T1342" s="57"/>
      <c r="U1342" s="77"/>
      <c r="V1342" s="24"/>
      <c r="Y1342" s="24"/>
      <c r="Z1342" s="24"/>
      <c r="AA1342" s="24"/>
      <c r="AB1342" s="24"/>
      <c r="AC1342" s="24"/>
    </row>
    <row r="1343" spans="1:29" s="169" customFormat="1">
      <c r="A1343" s="24"/>
      <c r="B1343" s="24"/>
      <c r="C1343" s="57"/>
      <c r="D1343" s="57"/>
      <c r="E1343" s="57"/>
      <c r="F1343" s="57"/>
      <c r="G1343" s="57"/>
      <c r="H1343" s="57"/>
      <c r="I1343" s="57"/>
      <c r="J1343" s="57"/>
      <c r="K1343" s="57"/>
      <c r="L1343" s="57"/>
      <c r="M1343" s="57"/>
      <c r="N1343" s="57"/>
      <c r="O1343" s="57"/>
      <c r="P1343" s="57"/>
      <c r="Q1343" s="57"/>
      <c r="R1343" s="57"/>
      <c r="S1343" s="57"/>
      <c r="T1343" s="57"/>
      <c r="U1343" s="77"/>
      <c r="V1343" s="24"/>
      <c r="Y1343" s="24"/>
      <c r="Z1343" s="24"/>
      <c r="AA1343" s="24"/>
      <c r="AB1343" s="24"/>
      <c r="AC1343" s="24"/>
    </row>
    <row r="1344" spans="1:29" s="169" customFormat="1">
      <c r="A1344" s="24"/>
      <c r="B1344" s="24"/>
      <c r="C1344" s="57"/>
      <c r="D1344" s="57"/>
      <c r="E1344" s="57"/>
      <c r="F1344" s="57"/>
      <c r="G1344" s="57"/>
      <c r="H1344" s="57"/>
      <c r="I1344" s="57"/>
      <c r="J1344" s="57"/>
      <c r="K1344" s="57"/>
      <c r="L1344" s="57"/>
      <c r="M1344" s="57"/>
      <c r="N1344" s="57"/>
      <c r="O1344" s="57"/>
      <c r="P1344" s="57"/>
      <c r="Q1344" s="57"/>
      <c r="R1344" s="57"/>
      <c r="S1344" s="57"/>
      <c r="T1344" s="57"/>
      <c r="U1344" s="77"/>
      <c r="V1344" s="24"/>
      <c r="Y1344" s="24"/>
      <c r="Z1344" s="24"/>
      <c r="AA1344" s="24"/>
      <c r="AB1344" s="24"/>
      <c r="AC1344" s="24"/>
    </row>
    <row r="1345" spans="1:29" s="169" customFormat="1">
      <c r="A1345" s="24"/>
      <c r="B1345" s="24"/>
      <c r="C1345" s="57"/>
      <c r="D1345" s="57"/>
      <c r="E1345" s="57"/>
      <c r="F1345" s="57"/>
      <c r="G1345" s="57"/>
      <c r="H1345" s="57"/>
      <c r="I1345" s="57"/>
      <c r="J1345" s="57"/>
      <c r="K1345" s="57"/>
      <c r="L1345" s="57"/>
      <c r="M1345" s="57"/>
      <c r="N1345" s="57"/>
      <c r="O1345" s="57"/>
      <c r="P1345" s="57"/>
      <c r="Q1345" s="57"/>
      <c r="R1345" s="57"/>
      <c r="S1345" s="57"/>
      <c r="T1345" s="57"/>
      <c r="U1345" s="77"/>
      <c r="V1345" s="24"/>
      <c r="Y1345" s="24"/>
      <c r="Z1345" s="24"/>
      <c r="AA1345" s="24"/>
      <c r="AB1345" s="24"/>
      <c r="AC1345" s="24"/>
    </row>
    <row r="1346" spans="1:29" s="169" customFormat="1">
      <c r="A1346" s="24"/>
      <c r="B1346" s="24"/>
      <c r="C1346" s="57"/>
      <c r="D1346" s="57"/>
      <c r="E1346" s="57"/>
      <c r="F1346" s="57"/>
      <c r="G1346" s="57"/>
      <c r="H1346" s="57"/>
      <c r="I1346" s="57"/>
      <c r="J1346" s="57"/>
      <c r="K1346" s="57"/>
      <c r="L1346" s="57"/>
      <c r="M1346" s="57"/>
      <c r="N1346" s="57"/>
      <c r="O1346" s="57"/>
      <c r="P1346" s="57"/>
      <c r="Q1346" s="57"/>
      <c r="R1346" s="57"/>
      <c r="S1346" s="57"/>
      <c r="T1346" s="57"/>
      <c r="U1346" s="77"/>
      <c r="V1346" s="24"/>
      <c r="Y1346" s="24"/>
      <c r="Z1346" s="24"/>
      <c r="AA1346" s="24"/>
      <c r="AB1346" s="24"/>
      <c r="AC1346" s="24"/>
    </row>
    <row r="1347" spans="1:29" s="169" customFormat="1">
      <c r="A1347" s="24"/>
      <c r="B1347" s="24"/>
      <c r="C1347" s="57"/>
      <c r="D1347" s="57"/>
      <c r="E1347" s="57"/>
      <c r="F1347" s="57"/>
      <c r="G1347" s="57"/>
      <c r="H1347" s="57"/>
      <c r="I1347" s="57"/>
      <c r="J1347" s="57"/>
      <c r="K1347" s="57"/>
      <c r="L1347" s="57"/>
      <c r="M1347" s="57"/>
      <c r="N1347" s="57"/>
      <c r="O1347" s="57"/>
      <c r="P1347" s="57"/>
      <c r="Q1347" s="57"/>
      <c r="R1347" s="57"/>
      <c r="S1347" s="57"/>
      <c r="T1347" s="57"/>
      <c r="U1347" s="77"/>
      <c r="V1347" s="24"/>
      <c r="Y1347" s="24"/>
      <c r="Z1347" s="24"/>
      <c r="AA1347" s="24"/>
      <c r="AB1347" s="24"/>
      <c r="AC1347" s="24"/>
    </row>
    <row r="1348" spans="1:29" s="169" customFormat="1">
      <c r="A1348" s="24"/>
      <c r="B1348" s="24"/>
      <c r="C1348" s="57"/>
      <c r="D1348" s="57"/>
      <c r="E1348" s="57"/>
      <c r="F1348" s="57"/>
      <c r="G1348" s="57"/>
      <c r="H1348" s="57"/>
      <c r="I1348" s="57"/>
      <c r="J1348" s="57"/>
      <c r="K1348" s="57"/>
      <c r="L1348" s="57"/>
      <c r="M1348" s="57"/>
      <c r="N1348" s="57"/>
      <c r="O1348" s="57"/>
      <c r="P1348" s="57"/>
      <c r="Q1348" s="57"/>
      <c r="R1348" s="57"/>
      <c r="S1348" s="57"/>
      <c r="T1348" s="57"/>
      <c r="U1348" s="77"/>
      <c r="V1348" s="24"/>
      <c r="Y1348" s="24"/>
      <c r="Z1348" s="24"/>
      <c r="AA1348" s="24"/>
      <c r="AB1348" s="24"/>
      <c r="AC1348" s="24"/>
    </row>
    <row r="1349" spans="1:29" s="169" customFormat="1">
      <c r="A1349" s="24"/>
      <c r="B1349" s="24"/>
      <c r="C1349" s="57"/>
      <c r="D1349" s="57"/>
      <c r="E1349" s="57"/>
      <c r="F1349" s="57"/>
      <c r="G1349" s="57"/>
      <c r="H1349" s="57"/>
      <c r="I1349" s="57"/>
      <c r="J1349" s="57"/>
      <c r="K1349" s="57"/>
      <c r="L1349" s="57"/>
      <c r="M1349" s="57"/>
      <c r="N1349" s="57"/>
      <c r="O1349" s="57"/>
      <c r="P1349" s="57"/>
      <c r="Q1349" s="57"/>
      <c r="R1349" s="57"/>
      <c r="S1349" s="57"/>
      <c r="T1349" s="57"/>
      <c r="U1349" s="77"/>
      <c r="V1349" s="24"/>
      <c r="Y1349" s="24"/>
      <c r="Z1349" s="24"/>
      <c r="AA1349" s="24"/>
      <c r="AB1349" s="24"/>
      <c r="AC1349" s="24"/>
    </row>
    <row r="1350" spans="1:29" s="169" customFormat="1">
      <c r="A1350" s="24"/>
      <c r="B1350" s="24"/>
      <c r="C1350" s="57"/>
      <c r="D1350" s="57"/>
      <c r="E1350" s="57"/>
      <c r="F1350" s="57"/>
      <c r="G1350" s="57"/>
      <c r="H1350" s="57"/>
      <c r="I1350" s="57"/>
      <c r="J1350" s="57"/>
      <c r="K1350" s="57"/>
      <c r="L1350" s="57"/>
      <c r="M1350" s="57"/>
      <c r="N1350" s="57"/>
      <c r="O1350" s="57"/>
      <c r="P1350" s="57"/>
      <c r="Q1350" s="57"/>
      <c r="R1350" s="57"/>
      <c r="S1350" s="57"/>
      <c r="T1350" s="57"/>
      <c r="U1350" s="77"/>
      <c r="V1350" s="24"/>
      <c r="Y1350" s="24"/>
      <c r="Z1350" s="24"/>
      <c r="AA1350" s="24"/>
      <c r="AB1350" s="24"/>
      <c r="AC1350" s="24"/>
    </row>
    <row r="1351" spans="1:29" s="169" customFormat="1">
      <c r="A1351" s="24"/>
      <c r="B1351" s="24"/>
      <c r="C1351" s="57"/>
      <c r="D1351" s="57"/>
      <c r="E1351" s="57"/>
      <c r="F1351" s="57"/>
      <c r="G1351" s="57"/>
      <c r="H1351" s="57"/>
      <c r="I1351" s="57"/>
      <c r="J1351" s="57"/>
      <c r="K1351" s="57"/>
      <c r="L1351" s="57"/>
      <c r="M1351" s="57"/>
      <c r="N1351" s="57"/>
      <c r="O1351" s="57"/>
      <c r="P1351" s="57"/>
      <c r="Q1351" s="57"/>
      <c r="R1351" s="57"/>
      <c r="S1351" s="57"/>
      <c r="T1351" s="57"/>
      <c r="U1351" s="77"/>
      <c r="V1351" s="24"/>
      <c r="Y1351" s="24"/>
      <c r="Z1351" s="24"/>
      <c r="AA1351" s="24"/>
      <c r="AB1351" s="24"/>
      <c r="AC1351" s="24"/>
    </row>
    <row r="1352" spans="1:29" s="169" customFormat="1">
      <c r="A1352" s="24"/>
      <c r="B1352" s="24"/>
      <c r="C1352" s="57"/>
      <c r="D1352" s="57"/>
      <c r="E1352" s="57"/>
      <c r="F1352" s="57"/>
      <c r="G1352" s="57"/>
      <c r="H1352" s="57"/>
      <c r="I1352" s="57"/>
      <c r="J1352" s="57"/>
      <c r="K1352" s="57"/>
      <c r="L1352" s="57"/>
      <c r="M1352" s="57"/>
      <c r="N1352" s="57"/>
      <c r="O1352" s="57"/>
      <c r="P1352" s="57"/>
      <c r="Q1352" s="57"/>
      <c r="R1352" s="57"/>
      <c r="S1352" s="57"/>
      <c r="T1352" s="57"/>
      <c r="U1352" s="77"/>
      <c r="V1352" s="24"/>
      <c r="Y1352" s="24"/>
      <c r="Z1352" s="24"/>
      <c r="AA1352" s="24"/>
      <c r="AB1352" s="24"/>
      <c r="AC1352" s="24"/>
    </row>
    <row r="1353" spans="1:29" s="169" customFormat="1">
      <c r="A1353" s="24"/>
      <c r="B1353" s="24"/>
      <c r="C1353" s="57"/>
      <c r="D1353" s="57"/>
      <c r="E1353" s="57"/>
      <c r="F1353" s="57"/>
      <c r="G1353" s="57"/>
      <c r="H1353" s="57"/>
      <c r="I1353" s="57"/>
      <c r="J1353" s="57"/>
      <c r="K1353" s="57"/>
      <c r="L1353" s="57"/>
      <c r="M1353" s="57"/>
      <c r="N1353" s="57"/>
      <c r="O1353" s="57"/>
      <c r="P1353" s="57"/>
      <c r="Q1353" s="57"/>
      <c r="R1353" s="57"/>
      <c r="S1353" s="57"/>
      <c r="T1353" s="57"/>
      <c r="U1353" s="77"/>
      <c r="V1353" s="24"/>
      <c r="Y1353" s="24"/>
      <c r="Z1353" s="24"/>
      <c r="AA1353" s="24"/>
      <c r="AB1353" s="24"/>
      <c r="AC1353" s="24"/>
    </row>
    <row r="1354" spans="1:29" s="169" customFormat="1">
      <c r="A1354" s="24"/>
      <c r="B1354" s="24"/>
      <c r="C1354" s="57"/>
      <c r="D1354" s="57"/>
      <c r="E1354" s="57"/>
      <c r="F1354" s="57"/>
      <c r="G1354" s="57"/>
      <c r="H1354" s="57"/>
      <c r="I1354" s="57"/>
      <c r="J1354" s="57"/>
      <c r="K1354" s="57"/>
      <c r="L1354" s="57"/>
      <c r="M1354" s="57"/>
      <c r="N1354" s="57"/>
      <c r="O1354" s="57"/>
      <c r="P1354" s="57"/>
      <c r="Q1354" s="57"/>
      <c r="R1354" s="57"/>
      <c r="S1354" s="57"/>
      <c r="T1354" s="57"/>
      <c r="U1354" s="77"/>
      <c r="V1354" s="24"/>
      <c r="Y1354" s="24"/>
      <c r="Z1354" s="24"/>
      <c r="AA1354" s="24"/>
      <c r="AB1354" s="24"/>
      <c r="AC1354" s="24"/>
    </row>
    <row r="1355" spans="1:29" s="169" customFormat="1">
      <c r="A1355" s="24"/>
      <c r="B1355" s="24"/>
      <c r="C1355" s="57"/>
      <c r="D1355" s="57"/>
      <c r="E1355" s="57"/>
      <c r="F1355" s="57"/>
      <c r="G1355" s="57"/>
      <c r="H1355" s="57"/>
      <c r="I1355" s="57"/>
      <c r="J1355" s="57"/>
      <c r="K1355" s="57"/>
      <c r="L1355" s="57"/>
      <c r="M1355" s="57"/>
      <c r="N1355" s="57"/>
      <c r="O1355" s="57"/>
      <c r="P1355" s="57"/>
      <c r="Q1355" s="57"/>
      <c r="R1355" s="57"/>
      <c r="S1355" s="57"/>
      <c r="T1355" s="57"/>
      <c r="U1355" s="77"/>
      <c r="V1355" s="24"/>
      <c r="Y1355" s="24"/>
      <c r="Z1355" s="24"/>
      <c r="AA1355" s="24"/>
      <c r="AB1355" s="24"/>
      <c r="AC1355" s="24"/>
    </row>
    <row r="1356" spans="1:29" s="169" customFormat="1">
      <c r="A1356" s="24"/>
      <c r="B1356" s="24"/>
      <c r="C1356" s="57"/>
      <c r="D1356" s="57"/>
      <c r="E1356" s="57"/>
      <c r="F1356" s="57"/>
      <c r="G1356" s="57"/>
      <c r="H1356" s="57"/>
      <c r="I1356" s="57"/>
      <c r="J1356" s="57"/>
      <c r="K1356" s="57"/>
      <c r="L1356" s="57"/>
      <c r="M1356" s="57"/>
      <c r="N1356" s="57"/>
      <c r="O1356" s="57"/>
      <c r="P1356" s="57"/>
      <c r="Q1356" s="57"/>
      <c r="R1356" s="57"/>
      <c r="S1356" s="57"/>
      <c r="T1356" s="57"/>
      <c r="U1356" s="77"/>
      <c r="V1356" s="24"/>
      <c r="Y1356" s="24"/>
      <c r="Z1356" s="24"/>
      <c r="AA1356" s="24"/>
      <c r="AB1356" s="24"/>
      <c r="AC1356" s="24"/>
    </row>
    <row r="1357" spans="1:29" s="169" customFormat="1">
      <c r="A1357" s="24"/>
      <c r="B1357" s="24"/>
      <c r="C1357" s="57"/>
      <c r="D1357" s="57"/>
      <c r="E1357" s="57"/>
      <c r="F1357" s="57"/>
      <c r="G1357" s="57"/>
      <c r="H1357" s="57"/>
      <c r="I1357" s="57"/>
      <c r="J1357" s="57"/>
      <c r="K1357" s="57"/>
      <c r="L1357" s="57"/>
      <c r="M1357" s="57"/>
      <c r="N1357" s="57"/>
      <c r="O1357" s="57"/>
      <c r="P1357" s="57"/>
      <c r="Q1357" s="57"/>
      <c r="R1357" s="57"/>
      <c r="S1357" s="57"/>
      <c r="T1357" s="57"/>
      <c r="U1357" s="77"/>
      <c r="V1357" s="24"/>
      <c r="Y1357" s="24"/>
      <c r="Z1357" s="24"/>
      <c r="AA1357" s="24"/>
      <c r="AB1357" s="24"/>
      <c r="AC1357" s="24"/>
    </row>
    <row r="1358" spans="1:29" s="169" customFormat="1">
      <c r="A1358" s="24"/>
      <c r="B1358" s="24"/>
      <c r="C1358" s="57"/>
      <c r="D1358" s="57"/>
      <c r="E1358" s="57"/>
      <c r="F1358" s="57"/>
      <c r="G1358" s="57"/>
      <c r="H1358" s="57"/>
      <c r="I1358" s="57"/>
      <c r="J1358" s="57"/>
      <c r="K1358" s="57"/>
      <c r="L1358" s="57"/>
      <c r="M1358" s="57"/>
      <c r="N1358" s="57"/>
      <c r="O1358" s="57"/>
      <c r="P1358" s="57"/>
      <c r="Q1358" s="57"/>
      <c r="R1358" s="57"/>
      <c r="S1358" s="57"/>
      <c r="T1358" s="57"/>
      <c r="U1358" s="77"/>
      <c r="V1358" s="24"/>
      <c r="Y1358" s="24"/>
      <c r="Z1358" s="24"/>
      <c r="AA1358" s="24"/>
      <c r="AB1358" s="24"/>
      <c r="AC1358" s="24"/>
    </row>
    <row r="1359" spans="1:29" s="169" customFormat="1">
      <c r="A1359" s="24"/>
      <c r="B1359" s="24"/>
      <c r="C1359" s="57"/>
      <c r="D1359" s="57"/>
      <c r="E1359" s="57"/>
      <c r="F1359" s="57"/>
      <c r="G1359" s="57"/>
      <c r="H1359" s="57"/>
      <c r="I1359" s="57"/>
      <c r="J1359" s="57"/>
      <c r="K1359" s="57"/>
      <c r="L1359" s="57"/>
      <c r="M1359" s="57"/>
      <c r="N1359" s="57"/>
      <c r="O1359" s="57"/>
      <c r="P1359" s="57"/>
      <c r="Q1359" s="57"/>
      <c r="R1359" s="57"/>
      <c r="S1359" s="57"/>
      <c r="T1359" s="57"/>
      <c r="U1359" s="77"/>
      <c r="V1359" s="24"/>
      <c r="Y1359" s="24"/>
      <c r="Z1359" s="24"/>
      <c r="AA1359" s="24"/>
      <c r="AB1359" s="24"/>
      <c r="AC1359" s="24"/>
    </row>
    <row r="1360" spans="1:29" s="169" customFormat="1">
      <c r="A1360" s="24"/>
      <c r="B1360" s="24"/>
      <c r="C1360" s="57"/>
      <c r="D1360" s="57"/>
      <c r="E1360" s="57"/>
      <c r="F1360" s="57"/>
      <c r="G1360" s="57"/>
      <c r="H1360" s="57"/>
      <c r="I1360" s="57"/>
      <c r="J1360" s="57"/>
      <c r="K1360" s="57"/>
      <c r="L1360" s="57"/>
      <c r="M1360" s="57"/>
      <c r="N1360" s="57"/>
      <c r="O1360" s="57"/>
      <c r="P1360" s="57"/>
      <c r="Q1360" s="57"/>
      <c r="R1360" s="57"/>
      <c r="S1360" s="57"/>
      <c r="T1360" s="57"/>
      <c r="U1360" s="77"/>
      <c r="V1360" s="24"/>
      <c r="Y1360" s="24"/>
      <c r="Z1360" s="24"/>
      <c r="AA1360" s="24"/>
      <c r="AB1360" s="24"/>
      <c r="AC1360" s="24"/>
    </row>
    <row r="1361" spans="1:29" s="169" customFormat="1">
      <c r="A1361" s="24"/>
      <c r="B1361" s="24"/>
      <c r="C1361" s="57"/>
      <c r="D1361" s="57"/>
      <c r="E1361" s="57"/>
      <c r="F1361" s="57"/>
      <c r="G1361" s="57"/>
      <c r="H1361" s="57"/>
      <c r="I1361" s="57"/>
      <c r="J1361" s="57"/>
      <c r="K1361" s="57"/>
      <c r="L1361" s="57"/>
      <c r="M1361" s="57"/>
      <c r="N1361" s="57"/>
      <c r="O1361" s="57"/>
      <c r="P1361" s="57"/>
      <c r="Q1361" s="57"/>
      <c r="R1361" s="57"/>
      <c r="S1361" s="57"/>
      <c r="T1361" s="57"/>
      <c r="U1361" s="77"/>
      <c r="V1361" s="24"/>
      <c r="Y1361" s="24"/>
      <c r="Z1361" s="24"/>
      <c r="AA1361" s="24"/>
      <c r="AB1361" s="24"/>
      <c r="AC1361" s="24"/>
    </row>
    <row r="1362" spans="1:29" s="169" customFormat="1">
      <c r="A1362" s="24"/>
      <c r="B1362" s="24"/>
      <c r="C1362" s="57"/>
      <c r="D1362" s="57"/>
      <c r="E1362" s="57"/>
      <c r="F1362" s="57"/>
      <c r="G1362" s="57"/>
      <c r="H1362" s="57"/>
      <c r="I1362" s="57"/>
      <c r="J1362" s="57"/>
      <c r="K1362" s="57"/>
      <c r="L1362" s="57"/>
      <c r="M1362" s="57"/>
      <c r="N1362" s="57"/>
      <c r="O1362" s="57"/>
      <c r="P1362" s="57"/>
      <c r="Q1362" s="57"/>
      <c r="R1362" s="57"/>
      <c r="S1362" s="57"/>
      <c r="T1362" s="57"/>
      <c r="U1362" s="77"/>
      <c r="V1362" s="24"/>
      <c r="Y1362" s="24"/>
      <c r="Z1362" s="24"/>
      <c r="AA1362" s="24"/>
      <c r="AB1362" s="24"/>
      <c r="AC1362" s="24"/>
    </row>
    <row r="1363" spans="1:29" s="169" customFormat="1">
      <c r="A1363" s="24"/>
      <c r="B1363" s="24"/>
      <c r="C1363" s="57"/>
      <c r="D1363" s="57"/>
      <c r="E1363" s="57"/>
      <c r="F1363" s="57"/>
      <c r="G1363" s="57"/>
      <c r="H1363" s="57"/>
      <c r="I1363" s="57"/>
      <c r="J1363" s="57"/>
      <c r="K1363" s="57"/>
      <c r="L1363" s="57"/>
      <c r="M1363" s="57"/>
      <c r="N1363" s="57"/>
      <c r="O1363" s="57"/>
      <c r="P1363" s="57"/>
      <c r="Q1363" s="57"/>
      <c r="R1363" s="57"/>
      <c r="S1363" s="57"/>
      <c r="T1363" s="57"/>
      <c r="U1363" s="77"/>
      <c r="V1363" s="24"/>
      <c r="Y1363" s="24"/>
      <c r="Z1363" s="24"/>
      <c r="AA1363" s="24"/>
      <c r="AB1363" s="24"/>
      <c r="AC1363" s="24"/>
    </row>
    <row r="1364" spans="1:29" s="169" customFormat="1">
      <c r="A1364" s="24"/>
      <c r="B1364" s="24"/>
      <c r="C1364" s="57"/>
      <c r="D1364" s="57"/>
      <c r="E1364" s="57"/>
      <c r="F1364" s="57"/>
      <c r="G1364" s="57"/>
      <c r="H1364" s="57"/>
      <c r="I1364" s="57"/>
      <c r="J1364" s="57"/>
      <c r="K1364" s="57"/>
      <c r="L1364" s="57"/>
      <c r="M1364" s="57"/>
      <c r="N1364" s="57"/>
      <c r="O1364" s="57"/>
      <c r="P1364" s="57"/>
      <c r="Q1364" s="57"/>
      <c r="R1364" s="57"/>
      <c r="S1364" s="57"/>
      <c r="T1364" s="57"/>
      <c r="U1364" s="77"/>
      <c r="V1364" s="24"/>
      <c r="Y1364" s="24"/>
      <c r="Z1364" s="24"/>
      <c r="AA1364" s="24"/>
      <c r="AB1364" s="24"/>
      <c r="AC1364" s="24"/>
    </row>
    <row r="1365" spans="1:29" s="169" customFormat="1">
      <c r="A1365" s="24"/>
      <c r="B1365" s="24"/>
      <c r="C1365" s="57"/>
      <c r="D1365" s="57"/>
      <c r="E1365" s="57"/>
      <c r="F1365" s="57"/>
      <c r="G1365" s="57"/>
      <c r="H1365" s="57"/>
      <c r="I1365" s="57"/>
      <c r="J1365" s="57"/>
      <c r="K1365" s="57"/>
      <c r="L1365" s="57"/>
      <c r="M1365" s="57"/>
      <c r="N1365" s="57"/>
      <c r="O1365" s="57"/>
      <c r="P1365" s="57"/>
      <c r="Q1365" s="57"/>
      <c r="R1365" s="57"/>
      <c r="S1365" s="57"/>
      <c r="T1365" s="57"/>
      <c r="U1365" s="77"/>
      <c r="V1365" s="24"/>
      <c r="Y1365" s="24"/>
      <c r="Z1365" s="24"/>
      <c r="AA1365" s="24"/>
      <c r="AB1365" s="24"/>
      <c r="AC1365" s="24"/>
    </row>
    <row r="1366" spans="1:29" s="169" customFormat="1">
      <c r="A1366" s="24"/>
      <c r="B1366" s="24"/>
      <c r="C1366" s="57"/>
      <c r="D1366" s="57"/>
      <c r="E1366" s="57"/>
      <c r="F1366" s="57"/>
      <c r="G1366" s="57"/>
      <c r="H1366" s="57"/>
      <c r="I1366" s="57"/>
      <c r="J1366" s="57"/>
      <c r="K1366" s="57"/>
      <c r="L1366" s="57"/>
      <c r="M1366" s="57"/>
      <c r="N1366" s="57"/>
      <c r="O1366" s="57"/>
      <c r="P1366" s="57"/>
      <c r="Q1366" s="57"/>
      <c r="R1366" s="57"/>
      <c r="S1366" s="57"/>
      <c r="T1366" s="57"/>
      <c r="U1366" s="77"/>
      <c r="V1366" s="24"/>
      <c r="Y1366" s="24"/>
      <c r="Z1366" s="24"/>
      <c r="AA1366" s="24"/>
      <c r="AB1366" s="24"/>
      <c r="AC1366" s="24"/>
    </row>
    <row r="1367" spans="1:29" s="169" customFormat="1">
      <c r="A1367" s="24"/>
      <c r="B1367" s="24"/>
      <c r="C1367" s="57"/>
      <c r="D1367" s="57"/>
      <c r="E1367" s="57"/>
      <c r="F1367" s="57"/>
      <c r="G1367" s="57"/>
      <c r="H1367" s="57"/>
      <c r="I1367" s="57"/>
      <c r="J1367" s="57"/>
      <c r="K1367" s="57"/>
      <c r="L1367" s="57"/>
      <c r="M1367" s="57"/>
      <c r="N1367" s="57"/>
      <c r="O1367" s="57"/>
      <c r="P1367" s="57"/>
      <c r="Q1367" s="57"/>
      <c r="R1367" s="57"/>
      <c r="S1367" s="57"/>
      <c r="T1367" s="57"/>
      <c r="U1367" s="77"/>
      <c r="V1367" s="24"/>
      <c r="Y1367" s="24"/>
      <c r="Z1367" s="24"/>
      <c r="AA1367" s="24"/>
      <c r="AB1367" s="24"/>
      <c r="AC1367" s="24"/>
    </row>
    <row r="1368" spans="1:29" s="169" customFormat="1">
      <c r="A1368" s="24"/>
      <c r="B1368" s="24"/>
      <c r="C1368" s="57"/>
      <c r="D1368" s="57"/>
      <c r="E1368" s="57"/>
      <c r="F1368" s="57"/>
      <c r="G1368" s="57"/>
      <c r="H1368" s="57"/>
      <c r="I1368" s="57"/>
      <c r="J1368" s="57"/>
      <c r="K1368" s="57"/>
      <c r="L1368" s="57"/>
      <c r="M1368" s="57"/>
      <c r="N1368" s="57"/>
      <c r="O1368" s="57"/>
      <c r="P1368" s="57"/>
      <c r="Q1368" s="57"/>
      <c r="R1368" s="57"/>
      <c r="S1368" s="57"/>
      <c r="T1368" s="57"/>
      <c r="U1368" s="77"/>
      <c r="V1368" s="24"/>
      <c r="Y1368" s="24"/>
      <c r="Z1368" s="24"/>
      <c r="AA1368" s="24"/>
      <c r="AB1368" s="24"/>
      <c r="AC1368" s="24"/>
    </row>
    <row r="1369" spans="1:29" s="169" customFormat="1">
      <c r="A1369" s="24"/>
      <c r="B1369" s="24"/>
      <c r="C1369" s="57"/>
      <c r="D1369" s="57"/>
      <c r="E1369" s="57"/>
      <c r="F1369" s="57"/>
      <c r="G1369" s="57"/>
      <c r="H1369" s="57"/>
      <c r="I1369" s="57"/>
      <c r="J1369" s="57"/>
      <c r="K1369" s="57"/>
      <c r="L1369" s="57"/>
      <c r="M1369" s="57"/>
      <c r="N1369" s="57"/>
      <c r="O1369" s="57"/>
      <c r="P1369" s="57"/>
      <c r="Q1369" s="57"/>
      <c r="R1369" s="57"/>
      <c r="S1369" s="57"/>
      <c r="T1369" s="57"/>
      <c r="U1369" s="77"/>
      <c r="V1369" s="24"/>
      <c r="Y1369" s="24"/>
      <c r="Z1369" s="24"/>
      <c r="AA1369" s="24"/>
      <c r="AB1369" s="24"/>
      <c r="AC1369" s="24"/>
    </row>
    <row r="1370" spans="1:29" s="169" customFormat="1">
      <c r="A1370" s="24"/>
      <c r="B1370" s="24"/>
      <c r="C1370" s="57"/>
      <c r="D1370" s="57"/>
      <c r="E1370" s="57"/>
      <c r="F1370" s="57"/>
      <c r="G1370" s="57"/>
      <c r="H1370" s="57"/>
      <c r="I1370" s="57"/>
      <c r="J1370" s="57"/>
      <c r="K1370" s="57"/>
      <c r="L1370" s="57"/>
      <c r="M1370" s="57"/>
      <c r="N1370" s="57"/>
      <c r="O1370" s="57"/>
      <c r="P1370" s="57"/>
      <c r="Q1370" s="57"/>
      <c r="R1370" s="57"/>
      <c r="S1370" s="57"/>
      <c r="T1370" s="57"/>
      <c r="U1370" s="77"/>
      <c r="V1370" s="24"/>
      <c r="Y1370" s="24"/>
      <c r="Z1370" s="24"/>
      <c r="AA1370" s="24"/>
      <c r="AB1370" s="24"/>
      <c r="AC1370" s="24"/>
    </row>
    <row r="1371" spans="1:29" s="169" customFormat="1">
      <c r="A1371" s="24"/>
      <c r="B1371" s="24"/>
      <c r="C1371" s="57"/>
      <c r="D1371" s="57"/>
      <c r="E1371" s="57"/>
      <c r="F1371" s="57"/>
      <c r="G1371" s="57"/>
      <c r="H1371" s="57"/>
      <c r="I1371" s="57"/>
      <c r="J1371" s="57"/>
      <c r="K1371" s="57"/>
      <c r="L1371" s="57"/>
      <c r="M1371" s="57"/>
      <c r="N1371" s="57"/>
      <c r="O1371" s="57"/>
      <c r="P1371" s="57"/>
      <c r="Q1371" s="57"/>
      <c r="R1371" s="57"/>
      <c r="S1371" s="57"/>
      <c r="T1371" s="57"/>
      <c r="U1371" s="77"/>
      <c r="V1371" s="24"/>
      <c r="Y1371" s="24"/>
      <c r="Z1371" s="24"/>
      <c r="AA1371" s="24"/>
      <c r="AB1371" s="24"/>
      <c r="AC1371" s="24"/>
    </row>
    <row r="1372" spans="1:29" s="169" customFormat="1">
      <c r="A1372" s="24"/>
      <c r="B1372" s="24"/>
      <c r="C1372" s="57"/>
      <c r="D1372" s="57"/>
      <c r="E1372" s="57"/>
      <c r="F1372" s="57"/>
      <c r="G1372" s="57"/>
      <c r="H1372" s="57"/>
      <c r="I1372" s="57"/>
      <c r="J1372" s="57"/>
      <c r="K1372" s="57"/>
      <c r="L1372" s="57"/>
      <c r="M1372" s="57"/>
      <c r="N1372" s="57"/>
      <c r="O1372" s="57"/>
      <c r="P1372" s="57"/>
      <c r="Q1372" s="57"/>
      <c r="R1372" s="57"/>
      <c r="S1372" s="57"/>
      <c r="T1372" s="57"/>
      <c r="U1372" s="77"/>
      <c r="V1372" s="24"/>
      <c r="Y1372" s="24"/>
      <c r="Z1372" s="24"/>
      <c r="AA1372" s="24"/>
      <c r="AB1372" s="24"/>
      <c r="AC1372" s="24"/>
    </row>
    <row r="1373" spans="1:29" s="169" customFormat="1">
      <c r="A1373" s="24"/>
      <c r="B1373" s="24"/>
      <c r="C1373" s="57"/>
      <c r="D1373" s="57"/>
      <c r="E1373" s="57"/>
      <c r="F1373" s="57"/>
      <c r="G1373" s="57"/>
      <c r="H1373" s="57"/>
      <c r="I1373" s="57"/>
      <c r="J1373" s="57"/>
      <c r="K1373" s="57"/>
      <c r="L1373" s="57"/>
      <c r="M1373" s="57"/>
      <c r="N1373" s="57"/>
      <c r="O1373" s="57"/>
      <c r="P1373" s="57"/>
      <c r="Q1373" s="57"/>
      <c r="R1373" s="57"/>
      <c r="S1373" s="57"/>
      <c r="T1373" s="57"/>
      <c r="U1373" s="77"/>
      <c r="V1373" s="24"/>
      <c r="Y1373" s="24"/>
      <c r="Z1373" s="24"/>
      <c r="AA1373" s="24"/>
      <c r="AB1373" s="24"/>
      <c r="AC1373" s="24"/>
    </row>
    <row r="1374" spans="1:29" s="169" customFormat="1">
      <c r="A1374" s="24"/>
      <c r="B1374" s="24"/>
      <c r="C1374" s="57"/>
      <c r="D1374" s="57"/>
      <c r="E1374" s="57"/>
      <c r="F1374" s="57"/>
      <c r="G1374" s="57"/>
      <c r="H1374" s="57"/>
      <c r="I1374" s="57"/>
      <c r="J1374" s="57"/>
      <c r="K1374" s="57"/>
      <c r="L1374" s="57"/>
      <c r="M1374" s="57"/>
      <c r="N1374" s="57"/>
      <c r="O1374" s="57"/>
      <c r="P1374" s="57"/>
      <c r="Q1374" s="57"/>
      <c r="R1374" s="57"/>
      <c r="S1374" s="57"/>
      <c r="T1374" s="57"/>
      <c r="U1374" s="77"/>
      <c r="V1374" s="24"/>
      <c r="Y1374" s="24"/>
      <c r="Z1374" s="24"/>
      <c r="AA1374" s="24"/>
      <c r="AB1374" s="24"/>
      <c r="AC1374" s="24"/>
    </row>
    <row r="1375" spans="1:29" s="169" customFormat="1">
      <c r="A1375" s="24"/>
      <c r="B1375" s="24"/>
      <c r="C1375" s="57"/>
      <c r="D1375" s="57"/>
      <c r="E1375" s="57"/>
      <c r="F1375" s="57"/>
      <c r="G1375" s="57"/>
      <c r="H1375" s="57"/>
      <c r="I1375" s="57"/>
      <c r="J1375" s="57"/>
      <c r="K1375" s="57"/>
      <c r="L1375" s="57"/>
      <c r="M1375" s="57"/>
      <c r="N1375" s="57"/>
      <c r="O1375" s="57"/>
      <c r="P1375" s="57"/>
      <c r="Q1375" s="57"/>
      <c r="R1375" s="57"/>
      <c r="S1375" s="57"/>
      <c r="T1375" s="57"/>
      <c r="U1375" s="77"/>
      <c r="V1375" s="24"/>
      <c r="Y1375" s="24"/>
      <c r="Z1375" s="24"/>
      <c r="AA1375" s="24"/>
      <c r="AB1375" s="24"/>
      <c r="AC1375" s="24"/>
    </row>
    <row r="1376" spans="1:29" s="169" customFormat="1">
      <c r="A1376" s="24"/>
      <c r="B1376" s="24"/>
      <c r="C1376" s="57"/>
      <c r="D1376" s="57"/>
      <c r="E1376" s="57"/>
      <c r="F1376" s="57"/>
      <c r="G1376" s="57"/>
      <c r="H1376" s="57"/>
      <c r="I1376" s="57"/>
      <c r="J1376" s="57"/>
      <c r="K1376" s="57"/>
      <c r="L1376" s="57"/>
      <c r="M1376" s="57"/>
      <c r="N1376" s="57"/>
      <c r="O1376" s="57"/>
      <c r="P1376" s="57"/>
      <c r="Q1376" s="57"/>
      <c r="R1376" s="57"/>
      <c r="S1376" s="57"/>
      <c r="T1376" s="57"/>
      <c r="U1376" s="77"/>
      <c r="V1376" s="24"/>
      <c r="Y1376" s="24"/>
      <c r="Z1376" s="24"/>
      <c r="AA1376" s="24"/>
      <c r="AB1376" s="24"/>
      <c r="AC1376" s="24"/>
    </row>
    <row r="1377" spans="1:29" s="169" customFormat="1">
      <c r="A1377" s="24"/>
      <c r="B1377" s="24"/>
      <c r="C1377" s="57"/>
      <c r="D1377" s="57"/>
      <c r="E1377" s="57"/>
      <c r="F1377" s="57"/>
      <c r="G1377" s="57"/>
      <c r="H1377" s="57"/>
      <c r="I1377" s="57"/>
      <c r="J1377" s="57"/>
      <c r="K1377" s="57"/>
      <c r="L1377" s="57"/>
      <c r="M1377" s="57"/>
      <c r="N1377" s="57"/>
      <c r="O1377" s="57"/>
      <c r="P1377" s="57"/>
      <c r="Q1377" s="57"/>
      <c r="R1377" s="57"/>
      <c r="S1377" s="57"/>
      <c r="T1377" s="57"/>
      <c r="U1377" s="77"/>
      <c r="V1377" s="24"/>
      <c r="Y1377" s="24"/>
      <c r="Z1377" s="24"/>
      <c r="AA1377" s="24"/>
      <c r="AB1377" s="24"/>
      <c r="AC1377" s="24"/>
    </row>
    <row r="1378" spans="1:29" s="169" customFormat="1">
      <c r="A1378" s="24"/>
      <c r="B1378" s="24"/>
      <c r="C1378" s="57"/>
      <c r="D1378" s="57"/>
      <c r="E1378" s="57"/>
      <c r="F1378" s="57"/>
      <c r="G1378" s="57"/>
      <c r="H1378" s="57"/>
      <c r="I1378" s="57"/>
      <c r="J1378" s="57"/>
      <c r="K1378" s="57"/>
      <c r="L1378" s="57"/>
      <c r="M1378" s="57"/>
      <c r="N1378" s="57"/>
      <c r="O1378" s="57"/>
      <c r="P1378" s="57"/>
      <c r="Q1378" s="57"/>
      <c r="R1378" s="57"/>
      <c r="S1378" s="57"/>
      <c r="T1378" s="57"/>
      <c r="U1378" s="77"/>
      <c r="V1378" s="24"/>
      <c r="Y1378" s="24"/>
      <c r="Z1378" s="24"/>
      <c r="AA1378" s="24"/>
      <c r="AB1378" s="24"/>
      <c r="AC1378" s="24"/>
    </row>
    <row r="1379" spans="1:29" s="169" customFormat="1">
      <c r="A1379" s="24"/>
      <c r="B1379" s="24"/>
      <c r="C1379" s="57"/>
      <c r="D1379" s="57"/>
      <c r="E1379" s="57"/>
      <c r="F1379" s="57"/>
      <c r="G1379" s="57"/>
      <c r="H1379" s="57"/>
      <c r="I1379" s="57"/>
      <c r="J1379" s="57"/>
      <c r="K1379" s="57"/>
      <c r="L1379" s="57"/>
      <c r="M1379" s="57"/>
      <c r="N1379" s="57"/>
      <c r="O1379" s="57"/>
      <c r="P1379" s="57"/>
      <c r="Q1379" s="57"/>
      <c r="R1379" s="57"/>
      <c r="S1379" s="57"/>
      <c r="T1379" s="57"/>
      <c r="U1379" s="77"/>
      <c r="V1379" s="24"/>
      <c r="Y1379" s="24"/>
      <c r="Z1379" s="24"/>
      <c r="AA1379" s="24"/>
      <c r="AB1379" s="24"/>
      <c r="AC1379" s="24"/>
    </row>
    <row r="1380" spans="1:29" s="169" customFormat="1">
      <c r="A1380" s="24"/>
      <c r="B1380" s="24"/>
      <c r="C1380" s="57"/>
      <c r="D1380" s="57"/>
      <c r="E1380" s="57"/>
      <c r="F1380" s="57"/>
      <c r="G1380" s="57"/>
      <c r="H1380" s="57"/>
      <c r="I1380" s="57"/>
      <c r="J1380" s="57"/>
      <c r="K1380" s="57"/>
      <c r="L1380" s="57"/>
      <c r="M1380" s="57"/>
      <c r="N1380" s="57"/>
      <c r="O1380" s="57"/>
      <c r="P1380" s="57"/>
      <c r="Q1380" s="57"/>
      <c r="R1380" s="57"/>
      <c r="S1380" s="57"/>
      <c r="T1380" s="57"/>
      <c r="U1380" s="77"/>
      <c r="V1380" s="24"/>
      <c r="Y1380" s="24"/>
      <c r="Z1380" s="24"/>
      <c r="AA1380" s="24"/>
      <c r="AB1380" s="24"/>
      <c r="AC1380" s="24"/>
    </row>
    <row r="1381" spans="1:29" s="169" customFormat="1">
      <c r="A1381" s="24"/>
      <c r="B1381" s="24"/>
      <c r="C1381" s="57"/>
      <c r="D1381" s="57"/>
      <c r="E1381" s="57"/>
      <c r="F1381" s="57"/>
      <c r="G1381" s="57"/>
      <c r="H1381" s="57"/>
      <c r="I1381" s="57"/>
      <c r="J1381" s="57"/>
      <c r="K1381" s="57"/>
      <c r="L1381" s="57"/>
      <c r="M1381" s="57"/>
      <c r="N1381" s="57"/>
      <c r="O1381" s="57"/>
      <c r="P1381" s="57"/>
      <c r="Q1381" s="57"/>
      <c r="R1381" s="57"/>
      <c r="S1381" s="57"/>
      <c r="T1381" s="57"/>
      <c r="U1381" s="77"/>
      <c r="V1381" s="24"/>
      <c r="Y1381" s="24"/>
      <c r="Z1381" s="24"/>
      <c r="AA1381" s="24"/>
      <c r="AB1381" s="24"/>
      <c r="AC1381" s="24"/>
    </row>
    <row r="1382" spans="1:29" s="169" customFormat="1">
      <c r="A1382" s="24"/>
      <c r="B1382" s="24"/>
      <c r="C1382" s="57"/>
      <c r="D1382" s="57"/>
      <c r="E1382" s="57"/>
      <c r="F1382" s="57"/>
      <c r="G1382" s="57"/>
      <c r="H1382" s="57"/>
      <c r="I1382" s="57"/>
      <c r="J1382" s="57"/>
      <c r="K1382" s="57"/>
      <c r="L1382" s="57"/>
      <c r="M1382" s="57"/>
      <c r="N1382" s="57"/>
      <c r="O1382" s="57"/>
      <c r="P1382" s="57"/>
      <c r="Q1382" s="57"/>
      <c r="R1382" s="57"/>
      <c r="S1382" s="57"/>
      <c r="T1382" s="57"/>
      <c r="U1382" s="77"/>
      <c r="V1382" s="24"/>
      <c r="Y1382" s="24"/>
      <c r="Z1382" s="24"/>
      <c r="AA1382" s="24"/>
      <c r="AB1382" s="24"/>
      <c r="AC1382" s="24"/>
    </row>
    <row r="1383" spans="1:29" s="169" customFormat="1">
      <c r="A1383" s="24"/>
      <c r="B1383" s="24"/>
      <c r="C1383" s="57"/>
      <c r="D1383" s="57"/>
      <c r="E1383" s="57"/>
      <c r="F1383" s="57"/>
      <c r="G1383" s="57"/>
      <c r="H1383" s="57"/>
      <c r="I1383" s="57"/>
      <c r="J1383" s="57"/>
      <c r="K1383" s="57"/>
      <c r="L1383" s="57"/>
      <c r="M1383" s="57"/>
      <c r="N1383" s="57"/>
      <c r="O1383" s="57"/>
      <c r="P1383" s="57"/>
      <c r="Q1383" s="57"/>
      <c r="R1383" s="57"/>
      <c r="S1383" s="57"/>
      <c r="T1383" s="57"/>
      <c r="U1383" s="77"/>
      <c r="V1383" s="24"/>
      <c r="Y1383" s="24"/>
      <c r="Z1383" s="24"/>
      <c r="AA1383" s="24"/>
      <c r="AB1383" s="24"/>
      <c r="AC1383" s="24"/>
    </row>
    <row r="1384" spans="1:29" s="169" customFormat="1">
      <c r="A1384" s="24"/>
      <c r="B1384" s="24"/>
      <c r="C1384" s="57"/>
      <c r="D1384" s="57"/>
      <c r="E1384" s="57"/>
      <c r="F1384" s="57"/>
      <c r="G1384" s="57"/>
      <c r="H1384" s="57"/>
      <c r="I1384" s="57"/>
      <c r="J1384" s="57"/>
      <c r="K1384" s="57"/>
      <c r="L1384" s="57"/>
      <c r="M1384" s="57"/>
      <c r="N1384" s="57"/>
      <c r="O1384" s="57"/>
      <c r="P1384" s="57"/>
      <c r="Q1384" s="57"/>
      <c r="R1384" s="57"/>
      <c r="S1384" s="57"/>
      <c r="T1384" s="57"/>
      <c r="U1384" s="77"/>
      <c r="V1384" s="24"/>
      <c r="Y1384" s="24"/>
      <c r="Z1384" s="24"/>
      <c r="AA1384" s="24"/>
      <c r="AB1384" s="24"/>
      <c r="AC1384" s="24"/>
    </row>
    <row r="1385" spans="1:29" s="169" customFormat="1">
      <c r="A1385" s="24"/>
      <c r="B1385" s="24"/>
      <c r="C1385" s="57"/>
      <c r="D1385" s="57"/>
      <c r="E1385" s="57"/>
      <c r="F1385" s="57"/>
      <c r="G1385" s="57"/>
      <c r="H1385" s="57"/>
      <c r="I1385" s="57"/>
      <c r="J1385" s="57"/>
      <c r="K1385" s="57"/>
      <c r="L1385" s="57"/>
      <c r="M1385" s="57"/>
      <c r="N1385" s="57"/>
      <c r="O1385" s="57"/>
      <c r="P1385" s="57"/>
      <c r="Q1385" s="57"/>
      <c r="R1385" s="57"/>
      <c r="S1385" s="57"/>
      <c r="T1385" s="57"/>
      <c r="U1385" s="77"/>
      <c r="V1385" s="24"/>
      <c r="Y1385" s="24"/>
      <c r="Z1385" s="24"/>
      <c r="AA1385" s="24"/>
      <c r="AB1385" s="24"/>
      <c r="AC1385" s="24"/>
    </row>
    <row r="1386" spans="1:29" s="169" customFormat="1">
      <c r="A1386" s="24"/>
      <c r="B1386" s="24"/>
      <c r="C1386" s="57"/>
      <c r="D1386" s="57"/>
      <c r="E1386" s="57"/>
      <c r="F1386" s="57"/>
      <c r="G1386" s="57"/>
      <c r="H1386" s="57"/>
      <c r="I1386" s="57"/>
      <c r="J1386" s="57"/>
      <c r="K1386" s="57"/>
      <c r="L1386" s="57"/>
      <c r="M1386" s="57"/>
      <c r="N1386" s="57"/>
      <c r="O1386" s="57"/>
      <c r="P1386" s="57"/>
      <c r="Q1386" s="57"/>
      <c r="R1386" s="57"/>
      <c r="S1386" s="57"/>
      <c r="T1386" s="57"/>
      <c r="U1386" s="77"/>
      <c r="V1386" s="24"/>
      <c r="Y1386" s="24"/>
      <c r="Z1386" s="24"/>
      <c r="AA1386" s="24"/>
      <c r="AB1386" s="24"/>
      <c r="AC1386" s="24"/>
    </row>
    <row r="1387" spans="1:29" s="169" customFormat="1">
      <c r="A1387" s="24"/>
      <c r="B1387" s="24"/>
      <c r="C1387" s="57"/>
      <c r="D1387" s="57"/>
      <c r="E1387" s="57"/>
      <c r="F1387" s="57"/>
      <c r="G1387" s="57"/>
      <c r="H1387" s="57"/>
      <c r="I1387" s="57"/>
      <c r="J1387" s="57"/>
      <c r="K1387" s="57"/>
      <c r="L1387" s="57"/>
      <c r="M1387" s="57"/>
      <c r="N1387" s="57"/>
      <c r="O1387" s="57"/>
      <c r="P1387" s="57"/>
      <c r="Q1387" s="57"/>
      <c r="R1387" s="57"/>
      <c r="S1387" s="57"/>
      <c r="T1387" s="57"/>
      <c r="U1387" s="77"/>
      <c r="V1387" s="24"/>
      <c r="Y1387" s="24"/>
      <c r="Z1387" s="24"/>
      <c r="AA1387" s="24"/>
      <c r="AB1387" s="24"/>
      <c r="AC1387" s="24"/>
    </row>
    <row r="1388" spans="1:29" s="169" customFormat="1">
      <c r="A1388" s="24"/>
      <c r="B1388" s="24"/>
      <c r="C1388" s="57"/>
      <c r="D1388" s="57"/>
      <c r="E1388" s="57"/>
      <c r="F1388" s="57"/>
      <c r="G1388" s="57"/>
      <c r="H1388" s="57"/>
      <c r="I1388" s="57"/>
      <c r="J1388" s="57"/>
      <c r="K1388" s="57"/>
      <c r="L1388" s="57"/>
      <c r="M1388" s="57"/>
      <c r="N1388" s="57"/>
      <c r="O1388" s="57"/>
      <c r="P1388" s="57"/>
      <c r="Q1388" s="57"/>
      <c r="R1388" s="57"/>
      <c r="S1388" s="57"/>
      <c r="T1388" s="57"/>
      <c r="U1388" s="77"/>
      <c r="V1388" s="24"/>
      <c r="Y1388" s="24"/>
      <c r="Z1388" s="24"/>
      <c r="AA1388" s="24"/>
      <c r="AB1388" s="24"/>
      <c r="AC1388" s="24"/>
    </row>
    <row r="1389" spans="1:29" s="169" customFormat="1">
      <c r="A1389" s="24"/>
      <c r="B1389" s="24"/>
      <c r="C1389" s="57"/>
      <c r="D1389" s="57"/>
      <c r="E1389" s="57"/>
      <c r="F1389" s="57"/>
      <c r="G1389" s="57"/>
      <c r="H1389" s="57"/>
      <c r="I1389" s="57"/>
      <c r="J1389" s="57"/>
      <c r="K1389" s="57"/>
      <c r="L1389" s="57"/>
      <c r="M1389" s="57"/>
      <c r="N1389" s="57"/>
      <c r="O1389" s="57"/>
      <c r="P1389" s="57"/>
      <c r="Q1389" s="57"/>
      <c r="R1389" s="57"/>
      <c r="S1389" s="57"/>
      <c r="T1389" s="57"/>
      <c r="U1389" s="77"/>
      <c r="V1389" s="24"/>
      <c r="Y1389" s="24"/>
      <c r="Z1389" s="24"/>
      <c r="AA1389" s="24"/>
      <c r="AB1389" s="24"/>
      <c r="AC1389" s="24"/>
    </row>
    <row r="1390" spans="1:29" s="169" customFormat="1">
      <c r="A1390" s="24"/>
      <c r="B1390" s="24"/>
      <c r="C1390" s="57"/>
      <c r="D1390" s="57"/>
      <c r="E1390" s="57"/>
      <c r="F1390" s="57"/>
      <c r="G1390" s="57"/>
      <c r="H1390" s="57"/>
      <c r="I1390" s="57"/>
      <c r="J1390" s="57"/>
      <c r="K1390" s="57"/>
      <c r="L1390" s="57"/>
      <c r="M1390" s="57"/>
      <c r="N1390" s="57"/>
      <c r="O1390" s="57"/>
      <c r="P1390" s="57"/>
      <c r="Q1390" s="57"/>
      <c r="R1390" s="57"/>
      <c r="S1390" s="57"/>
      <c r="T1390" s="57"/>
      <c r="U1390" s="77"/>
      <c r="V1390" s="24"/>
      <c r="Y1390" s="24"/>
      <c r="Z1390" s="24"/>
      <c r="AA1390" s="24"/>
      <c r="AB1390" s="24"/>
      <c r="AC1390" s="24"/>
    </row>
    <row r="1391" spans="1:29" s="169" customFormat="1">
      <c r="A1391" s="24"/>
      <c r="B1391" s="24"/>
      <c r="C1391" s="57"/>
      <c r="D1391" s="57"/>
      <c r="E1391" s="57"/>
      <c r="F1391" s="57"/>
      <c r="G1391" s="57"/>
      <c r="H1391" s="57"/>
      <c r="I1391" s="57"/>
      <c r="J1391" s="57"/>
      <c r="K1391" s="57"/>
      <c r="L1391" s="57"/>
      <c r="M1391" s="57"/>
      <c r="N1391" s="57"/>
      <c r="O1391" s="57"/>
      <c r="P1391" s="57"/>
      <c r="Q1391" s="57"/>
      <c r="R1391" s="57"/>
      <c r="S1391" s="57"/>
      <c r="T1391" s="57"/>
      <c r="U1391" s="77"/>
      <c r="V1391" s="24"/>
      <c r="Y1391" s="24"/>
      <c r="Z1391" s="24"/>
      <c r="AA1391" s="24"/>
      <c r="AB1391" s="24"/>
      <c r="AC1391" s="24"/>
    </row>
    <row r="1392" spans="1:29" s="169" customFormat="1">
      <c r="A1392" s="24"/>
      <c r="B1392" s="24"/>
      <c r="C1392" s="57"/>
      <c r="D1392" s="57"/>
      <c r="E1392" s="57"/>
      <c r="F1392" s="57"/>
      <c r="G1392" s="57"/>
      <c r="H1392" s="57"/>
      <c r="I1392" s="57"/>
      <c r="J1392" s="57"/>
      <c r="K1392" s="57"/>
      <c r="L1392" s="57"/>
      <c r="M1392" s="57"/>
      <c r="N1392" s="57"/>
      <c r="O1392" s="57"/>
      <c r="P1392" s="57"/>
      <c r="Q1392" s="57"/>
      <c r="R1392" s="57"/>
      <c r="S1392" s="57"/>
      <c r="T1392" s="57"/>
      <c r="U1392" s="77"/>
      <c r="V1392" s="24"/>
      <c r="Y1392" s="24"/>
      <c r="Z1392" s="24"/>
      <c r="AA1392" s="24"/>
      <c r="AB1392" s="24"/>
      <c r="AC1392" s="24"/>
    </row>
    <row r="1393" spans="1:29" s="169" customFormat="1">
      <c r="A1393" s="24"/>
      <c r="B1393" s="24"/>
      <c r="C1393" s="57"/>
      <c r="D1393" s="57"/>
      <c r="E1393" s="57"/>
      <c r="F1393" s="57"/>
      <c r="G1393" s="57"/>
      <c r="H1393" s="57"/>
      <c r="I1393" s="57"/>
      <c r="J1393" s="57"/>
      <c r="K1393" s="57"/>
      <c r="L1393" s="57"/>
      <c r="M1393" s="57"/>
      <c r="N1393" s="57"/>
      <c r="O1393" s="57"/>
      <c r="P1393" s="57"/>
      <c r="Q1393" s="57"/>
      <c r="R1393" s="57"/>
      <c r="S1393" s="57"/>
      <c r="T1393" s="57"/>
      <c r="U1393" s="77"/>
      <c r="V1393" s="24"/>
      <c r="Y1393" s="24"/>
      <c r="Z1393" s="24"/>
      <c r="AA1393" s="24"/>
      <c r="AB1393" s="24"/>
      <c r="AC1393" s="24"/>
    </row>
    <row r="1394" spans="1:29" s="169" customFormat="1">
      <c r="A1394" s="24"/>
      <c r="B1394" s="24"/>
      <c r="C1394" s="57"/>
      <c r="D1394" s="57"/>
      <c r="E1394" s="57"/>
      <c r="F1394" s="57"/>
      <c r="G1394" s="57"/>
      <c r="H1394" s="57"/>
      <c r="I1394" s="57"/>
      <c r="J1394" s="57"/>
      <c r="K1394" s="57"/>
      <c r="L1394" s="57"/>
      <c r="M1394" s="57"/>
      <c r="N1394" s="57"/>
      <c r="O1394" s="57"/>
      <c r="P1394" s="57"/>
      <c r="Q1394" s="57"/>
      <c r="R1394" s="57"/>
      <c r="S1394" s="57"/>
      <c r="T1394" s="57"/>
      <c r="U1394" s="77"/>
      <c r="V1394" s="24"/>
      <c r="Y1394" s="24"/>
      <c r="Z1394" s="24"/>
      <c r="AA1394" s="24"/>
      <c r="AB1394" s="24"/>
      <c r="AC1394" s="24"/>
    </row>
    <row r="1395" spans="1:29" s="169" customFormat="1">
      <c r="A1395" s="24"/>
      <c r="B1395" s="24"/>
      <c r="C1395" s="57"/>
      <c r="D1395" s="57"/>
      <c r="E1395" s="57"/>
      <c r="F1395" s="57"/>
      <c r="G1395" s="57"/>
      <c r="H1395" s="57"/>
      <c r="I1395" s="57"/>
      <c r="J1395" s="57"/>
      <c r="K1395" s="57"/>
      <c r="L1395" s="57"/>
      <c r="M1395" s="57"/>
      <c r="N1395" s="57"/>
      <c r="O1395" s="57"/>
      <c r="P1395" s="57"/>
      <c r="Q1395" s="57"/>
      <c r="R1395" s="57"/>
      <c r="S1395" s="57"/>
      <c r="T1395" s="57"/>
      <c r="U1395" s="77"/>
      <c r="V1395" s="24"/>
      <c r="Y1395" s="24"/>
      <c r="Z1395" s="24"/>
      <c r="AA1395" s="24"/>
      <c r="AB1395" s="24"/>
      <c r="AC1395" s="24"/>
    </row>
    <row r="1396" spans="1:29" s="169" customFormat="1">
      <c r="A1396" s="24"/>
      <c r="B1396" s="24"/>
      <c r="C1396" s="57"/>
      <c r="D1396" s="57"/>
      <c r="E1396" s="57"/>
      <c r="F1396" s="57"/>
      <c r="G1396" s="57"/>
      <c r="H1396" s="57"/>
      <c r="I1396" s="57"/>
      <c r="J1396" s="57"/>
      <c r="K1396" s="57"/>
      <c r="L1396" s="57"/>
      <c r="M1396" s="57"/>
      <c r="N1396" s="57"/>
      <c r="O1396" s="57"/>
      <c r="P1396" s="57"/>
      <c r="Q1396" s="57"/>
      <c r="R1396" s="57"/>
      <c r="S1396" s="57"/>
      <c r="T1396" s="57"/>
      <c r="U1396" s="77"/>
      <c r="V1396" s="24"/>
      <c r="Y1396" s="24"/>
      <c r="Z1396" s="24"/>
      <c r="AA1396" s="24"/>
      <c r="AB1396" s="24"/>
      <c r="AC1396" s="24"/>
    </row>
    <row r="1397" spans="1:29" s="169" customFormat="1">
      <c r="A1397" s="24"/>
      <c r="B1397" s="24"/>
      <c r="C1397" s="57"/>
      <c r="D1397" s="57"/>
      <c r="E1397" s="57"/>
      <c r="F1397" s="57"/>
      <c r="G1397" s="57"/>
      <c r="H1397" s="57"/>
      <c r="I1397" s="57"/>
      <c r="J1397" s="57"/>
      <c r="K1397" s="57"/>
      <c r="L1397" s="57"/>
      <c r="M1397" s="57"/>
      <c r="N1397" s="57"/>
      <c r="O1397" s="57"/>
      <c r="P1397" s="57"/>
      <c r="Q1397" s="57"/>
      <c r="R1397" s="57"/>
      <c r="S1397" s="57"/>
      <c r="T1397" s="57"/>
      <c r="U1397" s="77"/>
      <c r="V1397" s="24"/>
      <c r="Y1397" s="24"/>
      <c r="Z1397" s="24"/>
      <c r="AA1397" s="24"/>
      <c r="AB1397" s="24"/>
      <c r="AC1397" s="24"/>
    </row>
    <row r="1398" spans="1:29" s="169" customFormat="1">
      <c r="A1398" s="24"/>
      <c r="B1398" s="24"/>
      <c r="C1398" s="57"/>
      <c r="D1398" s="57"/>
      <c r="E1398" s="57"/>
      <c r="F1398" s="57"/>
      <c r="G1398" s="57"/>
      <c r="H1398" s="57"/>
      <c r="I1398" s="57"/>
      <c r="J1398" s="57"/>
      <c r="K1398" s="57"/>
      <c r="L1398" s="57"/>
      <c r="M1398" s="57"/>
      <c r="N1398" s="57"/>
      <c r="O1398" s="57"/>
      <c r="P1398" s="57"/>
      <c r="Q1398" s="57"/>
      <c r="R1398" s="57"/>
      <c r="S1398" s="57"/>
      <c r="T1398" s="57"/>
      <c r="U1398" s="77"/>
      <c r="V1398" s="24"/>
      <c r="Y1398" s="24"/>
      <c r="Z1398" s="24"/>
      <c r="AA1398" s="24"/>
      <c r="AB1398" s="24"/>
      <c r="AC1398" s="24"/>
    </row>
    <row r="1399" spans="1:29" s="169" customFormat="1">
      <c r="A1399" s="24"/>
      <c r="B1399" s="24"/>
      <c r="C1399" s="57"/>
      <c r="D1399" s="57"/>
      <c r="E1399" s="57"/>
      <c r="F1399" s="57"/>
      <c r="G1399" s="57"/>
      <c r="H1399" s="57"/>
      <c r="I1399" s="57"/>
      <c r="J1399" s="57"/>
      <c r="K1399" s="57"/>
      <c r="L1399" s="57"/>
      <c r="M1399" s="57"/>
      <c r="N1399" s="57"/>
      <c r="O1399" s="57"/>
      <c r="P1399" s="57"/>
      <c r="Q1399" s="57"/>
      <c r="R1399" s="57"/>
      <c r="S1399" s="57"/>
      <c r="T1399" s="57"/>
      <c r="U1399" s="77"/>
      <c r="V1399" s="24"/>
      <c r="Y1399" s="24"/>
      <c r="Z1399" s="24"/>
      <c r="AA1399" s="24"/>
      <c r="AB1399" s="24"/>
      <c r="AC1399" s="24"/>
    </row>
    <row r="1400" spans="1:29" s="169" customFormat="1">
      <c r="A1400" s="24"/>
      <c r="B1400" s="24"/>
      <c r="C1400" s="57"/>
      <c r="D1400" s="57"/>
      <c r="E1400" s="57"/>
      <c r="F1400" s="57"/>
      <c r="G1400" s="57"/>
      <c r="H1400" s="57"/>
      <c r="I1400" s="57"/>
      <c r="J1400" s="57"/>
      <c r="K1400" s="57"/>
      <c r="L1400" s="57"/>
      <c r="M1400" s="57"/>
      <c r="N1400" s="57"/>
      <c r="O1400" s="57"/>
      <c r="P1400" s="57"/>
      <c r="Q1400" s="57"/>
      <c r="R1400" s="57"/>
      <c r="S1400" s="57"/>
      <c r="T1400" s="57"/>
      <c r="U1400" s="77"/>
      <c r="V1400" s="24"/>
      <c r="Y1400" s="24"/>
      <c r="Z1400" s="24"/>
      <c r="AA1400" s="24"/>
      <c r="AB1400" s="24"/>
      <c r="AC1400" s="24"/>
    </row>
    <row r="1401" spans="1:29" s="169" customFormat="1">
      <c r="A1401" s="24"/>
      <c r="B1401" s="24"/>
      <c r="C1401" s="57"/>
      <c r="D1401" s="57"/>
      <c r="E1401" s="57"/>
      <c r="F1401" s="57"/>
      <c r="G1401" s="57"/>
      <c r="H1401" s="57"/>
      <c r="I1401" s="57"/>
      <c r="J1401" s="57"/>
      <c r="K1401" s="57"/>
      <c r="L1401" s="57"/>
      <c r="M1401" s="57"/>
      <c r="N1401" s="57"/>
      <c r="O1401" s="57"/>
      <c r="P1401" s="57"/>
      <c r="Q1401" s="57"/>
      <c r="R1401" s="57"/>
      <c r="S1401" s="57"/>
      <c r="T1401" s="57"/>
      <c r="U1401" s="77"/>
      <c r="V1401" s="24"/>
      <c r="Y1401" s="24"/>
      <c r="Z1401" s="24"/>
      <c r="AA1401" s="24"/>
      <c r="AB1401" s="24"/>
      <c r="AC1401" s="24"/>
    </row>
    <row r="1402" spans="1:29" s="169" customFormat="1">
      <c r="A1402" s="24"/>
      <c r="B1402" s="24"/>
      <c r="C1402" s="57"/>
      <c r="D1402" s="57"/>
      <c r="E1402" s="57"/>
      <c r="F1402" s="57"/>
      <c r="G1402" s="57"/>
      <c r="H1402" s="57"/>
      <c r="I1402" s="57"/>
      <c r="J1402" s="57"/>
      <c r="K1402" s="57"/>
      <c r="L1402" s="57"/>
      <c r="M1402" s="57"/>
      <c r="N1402" s="57"/>
      <c r="O1402" s="57"/>
      <c r="P1402" s="57"/>
      <c r="Q1402" s="57"/>
      <c r="R1402" s="57"/>
      <c r="S1402" s="57"/>
      <c r="T1402" s="57"/>
      <c r="U1402" s="77"/>
      <c r="V1402" s="24"/>
      <c r="Y1402" s="24"/>
      <c r="Z1402" s="24"/>
      <c r="AA1402" s="24"/>
      <c r="AB1402" s="24"/>
      <c r="AC1402" s="24"/>
    </row>
    <row r="1403" spans="1:29" s="169" customFormat="1">
      <c r="A1403" s="24"/>
      <c r="B1403" s="24"/>
      <c r="C1403" s="57"/>
      <c r="D1403" s="57"/>
      <c r="E1403" s="57"/>
      <c r="F1403" s="57"/>
      <c r="G1403" s="57"/>
      <c r="H1403" s="57"/>
      <c r="I1403" s="57"/>
      <c r="J1403" s="57"/>
      <c r="K1403" s="57"/>
      <c r="L1403" s="57"/>
      <c r="M1403" s="57"/>
      <c r="N1403" s="57"/>
      <c r="O1403" s="57"/>
      <c r="P1403" s="57"/>
      <c r="Q1403" s="57"/>
      <c r="R1403" s="57"/>
      <c r="S1403" s="57"/>
      <c r="T1403" s="57"/>
      <c r="U1403" s="77"/>
      <c r="V1403" s="24"/>
      <c r="Y1403" s="24"/>
      <c r="Z1403" s="24"/>
      <c r="AA1403" s="24"/>
      <c r="AB1403" s="24"/>
      <c r="AC1403" s="24"/>
    </row>
    <row r="1404" spans="1:29" s="169" customFormat="1">
      <c r="A1404" s="24"/>
      <c r="B1404" s="24"/>
      <c r="C1404" s="57"/>
      <c r="D1404" s="57"/>
      <c r="E1404" s="57"/>
      <c r="F1404" s="57"/>
      <c r="G1404" s="57"/>
      <c r="H1404" s="57"/>
      <c r="I1404" s="57"/>
      <c r="J1404" s="57"/>
      <c r="K1404" s="57"/>
      <c r="L1404" s="57"/>
      <c r="M1404" s="57"/>
      <c r="N1404" s="57"/>
      <c r="O1404" s="57"/>
      <c r="P1404" s="57"/>
      <c r="Q1404" s="57"/>
      <c r="R1404" s="57"/>
      <c r="S1404" s="57"/>
      <c r="T1404" s="57"/>
      <c r="U1404" s="77"/>
      <c r="V1404" s="24"/>
      <c r="Y1404" s="24"/>
      <c r="Z1404" s="24"/>
      <c r="AA1404" s="24"/>
      <c r="AB1404" s="24"/>
      <c r="AC1404" s="24"/>
    </row>
    <row r="1405" spans="1:29" s="169" customFormat="1">
      <c r="A1405" s="24"/>
      <c r="B1405" s="24"/>
      <c r="C1405" s="57"/>
      <c r="D1405" s="57"/>
      <c r="E1405" s="57"/>
      <c r="F1405" s="57"/>
      <c r="G1405" s="57"/>
      <c r="H1405" s="57"/>
      <c r="I1405" s="57"/>
      <c r="J1405" s="57"/>
      <c r="K1405" s="57"/>
      <c r="L1405" s="57"/>
      <c r="M1405" s="57"/>
      <c r="N1405" s="57"/>
      <c r="O1405" s="57"/>
      <c r="P1405" s="57"/>
      <c r="Q1405" s="57"/>
      <c r="R1405" s="57"/>
      <c r="S1405" s="57"/>
      <c r="T1405" s="57"/>
      <c r="U1405" s="77"/>
      <c r="V1405" s="24"/>
      <c r="Y1405" s="24"/>
      <c r="Z1405" s="24"/>
      <c r="AA1405" s="24"/>
      <c r="AB1405" s="24"/>
      <c r="AC1405" s="24"/>
    </row>
    <row r="1406" spans="1:29" s="169" customFormat="1">
      <c r="A1406" s="24"/>
      <c r="B1406" s="24"/>
      <c r="C1406" s="57"/>
      <c r="D1406" s="57"/>
      <c r="E1406" s="57"/>
      <c r="F1406" s="57"/>
      <c r="G1406" s="57"/>
      <c r="H1406" s="57"/>
      <c r="I1406" s="57"/>
      <c r="J1406" s="57"/>
      <c r="K1406" s="57"/>
      <c r="L1406" s="57"/>
      <c r="M1406" s="57"/>
      <c r="N1406" s="57"/>
      <c r="O1406" s="57"/>
      <c r="P1406" s="57"/>
      <c r="Q1406" s="57"/>
      <c r="R1406" s="57"/>
      <c r="S1406" s="57"/>
      <c r="T1406" s="57"/>
      <c r="U1406" s="77"/>
      <c r="V1406" s="24"/>
      <c r="Y1406" s="24"/>
      <c r="Z1406" s="24"/>
      <c r="AA1406" s="24"/>
      <c r="AB1406" s="24"/>
      <c r="AC1406" s="24"/>
    </row>
    <row r="1407" spans="1:29" s="169" customFormat="1">
      <c r="A1407" s="24"/>
      <c r="B1407" s="24"/>
      <c r="C1407" s="57"/>
      <c r="D1407" s="57"/>
      <c r="E1407" s="57"/>
      <c r="F1407" s="57"/>
      <c r="G1407" s="57"/>
      <c r="H1407" s="57"/>
      <c r="I1407" s="57"/>
      <c r="J1407" s="57"/>
      <c r="K1407" s="57"/>
      <c r="L1407" s="57"/>
      <c r="M1407" s="57"/>
      <c r="N1407" s="57"/>
      <c r="O1407" s="57"/>
      <c r="P1407" s="57"/>
      <c r="Q1407" s="57"/>
      <c r="R1407" s="57"/>
      <c r="S1407" s="57"/>
      <c r="T1407" s="57"/>
      <c r="U1407" s="77"/>
      <c r="V1407" s="24"/>
      <c r="Y1407" s="24"/>
      <c r="Z1407" s="24"/>
      <c r="AA1407" s="24"/>
      <c r="AB1407" s="24"/>
      <c r="AC1407" s="24"/>
    </row>
    <row r="1408" spans="1:29" s="169" customFormat="1">
      <c r="A1408" s="24"/>
      <c r="B1408" s="24"/>
      <c r="C1408" s="57"/>
      <c r="D1408" s="57"/>
      <c r="E1408" s="57"/>
      <c r="F1408" s="57"/>
      <c r="G1408" s="57"/>
      <c r="H1408" s="57"/>
      <c r="I1408" s="57"/>
      <c r="J1408" s="57"/>
      <c r="K1408" s="57"/>
      <c r="L1408" s="57"/>
      <c r="M1408" s="57"/>
      <c r="N1408" s="57"/>
      <c r="O1408" s="57"/>
      <c r="P1408" s="57"/>
      <c r="Q1408" s="57"/>
      <c r="R1408" s="57"/>
      <c r="S1408" s="57"/>
      <c r="T1408" s="57"/>
      <c r="U1408" s="77"/>
      <c r="V1408" s="24"/>
      <c r="Y1408" s="24"/>
      <c r="Z1408" s="24"/>
      <c r="AA1408" s="24"/>
      <c r="AB1408" s="24"/>
      <c r="AC1408" s="24"/>
    </row>
    <row r="1409" spans="1:29" s="169" customFormat="1">
      <c r="A1409" s="24"/>
      <c r="B1409" s="24"/>
      <c r="C1409" s="57"/>
      <c r="D1409" s="57"/>
      <c r="E1409" s="57"/>
      <c r="F1409" s="57"/>
      <c r="G1409" s="57"/>
      <c r="H1409" s="57"/>
      <c r="I1409" s="57"/>
      <c r="J1409" s="57"/>
      <c r="K1409" s="57"/>
      <c r="L1409" s="57"/>
      <c r="M1409" s="57"/>
      <c r="N1409" s="57"/>
      <c r="O1409" s="57"/>
      <c r="P1409" s="57"/>
      <c r="Q1409" s="57"/>
      <c r="R1409" s="57"/>
      <c r="S1409" s="57"/>
      <c r="T1409" s="57"/>
      <c r="U1409" s="77"/>
      <c r="V1409" s="24"/>
      <c r="Y1409" s="24"/>
      <c r="Z1409" s="24"/>
      <c r="AA1409" s="24"/>
      <c r="AB1409" s="24"/>
      <c r="AC1409" s="24"/>
    </row>
    <row r="1410" spans="1:29" s="169" customFormat="1">
      <c r="A1410" s="24"/>
      <c r="B1410" s="24"/>
      <c r="C1410" s="57"/>
      <c r="D1410" s="57"/>
      <c r="E1410" s="57"/>
      <c r="F1410" s="57"/>
      <c r="G1410" s="57"/>
      <c r="H1410" s="57"/>
      <c r="I1410" s="57"/>
      <c r="J1410" s="57"/>
      <c r="K1410" s="57"/>
      <c r="L1410" s="57"/>
      <c r="M1410" s="57"/>
      <c r="N1410" s="57"/>
      <c r="O1410" s="57"/>
      <c r="P1410" s="57"/>
      <c r="Q1410" s="57"/>
      <c r="R1410" s="57"/>
      <c r="S1410" s="57"/>
      <c r="T1410" s="57"/>
      <c r="U1410" s="77"/>
      <c r="V1410" s="24"/>
      <c r="Y1410" s="24"/>
      <c r="Z1410" s="24"/>
      <c r="AA1410" s="24"/>
      <c r="AB1410" s="24"/>
      <c r="AC1410" s="24"/>
    </row>
    <row r="1411" spans="1:29" s="169" customFormat="1">
      <c r="A1411" s="24"/>
      <c r="B1411" s="24"/>
      <c r="C1411" s="57"/>
      <c r="D1411" s="57"/>
      <c r="E1411" s="57"/>
      <c r="F1411" s="57"/>
      <c r="G1411" s="57"/>
      <c r="H1411" s="57"/>
      <c r="I1411" s="57"/>
      <c r="J1411" s="57"/>
      <c r="K1411" s="57"/>
      <c r="L1411" s="57"/>
      <c r="M1411" s="57"/>
      <c r="N1411" s="57"/>
      <c r="O1411" s="57"/>
      <c r="P1411" s="57"/>
      <c r="Q1411" s="57"/>
      <c r="R1411" s="57"/>
      <c r="S1411" s="57"/>
      <c r="T1411" s="57"/>
      <c r="U1411" s="77"/>
      <c r="V1411" s="24"/>
      <c r="Y1411" s="24"/>
      <c r="Z1411" s="24"/>
      <c r="AA1411" s="24"/>
      <c r="AB1411" s="24"/>
      <c r="AC1411" s="24"/>
    </row>
    <row r="1412" spans="1:29" s="169" customFormat="1">
      <c r="A1412" s="24"/>
      <c r="B1412" s="24"/>
      <c r="C1412" s="57"/>
      <c r="D1412" s="57"/>
      <c r="E1412" s="57"/>
      <c r="F1412" s="57"/>
      <c r="G1412" s="57"/>
      <c r="H1412" s="57"/>
      <c r="I1412" s="57"/>
      <c r="J1412" s="57"/>
      <c r="K1412" s="57"/>
      <c r="L1412" s="57"/>
      <c r="M1412" s="57"/>
      <c r="N1412" s="57"/>
      <c r="O1412" s="57"/>
      <c r="P1412" s="57"/>
      <c r="Q1412" s="57"/>
      <c r="R1412" s="57"/>
      <c r="S1412" s="57"/>
      <c r="T1412" s="57"/>
      <c r="U1412" s="77"/>
      <c r="V1412" s="24"/>
      <c r="Y1412" s="24"/>
      <c r="Z1412" s="24"/>
      <c r="AA1412" s="24"/>
      <c r="AB1412" s="24"/>
      <c r="AC1412" s="24"/>
    </row>
    <row r="1413" spans="1:29" s="169" customFormat="1">
      <c r="A1413" s="24"/>
      <c r="B1413" s="24"/>
      <c r="C1413" s="57"/>
      <c r="D1413" s="57"/>
      <c r="E1413" s="57"/>
      <c r="F1413" s="57"/>
      <c r="G1413" s="57"/>
      <c r="H1413" s="57"/>
      <c r="I1413" s="57"/>
      <c r="J1413" s="57"/>
      <c r="K1413" s="57"/>
      <c r="L1413" s="57"/>
      <c r="M1413" s="57"/>
      <c r="N1413" s="57"/>
      <c r="O1413" s="57"/>
      <c r="P1413" s="57"/>
      <c r="Q1413" s="57"/>
      <c r="R1413" s="57"/>
      <c r="S1413" s="57"/>
      <c r="T1413" s="57"/>
      <c r="U1413" s="77"/>
      <c r="V1413" s="24"/>
      <c r="Y1413" s="24"/>
      <c r="Z1413" s="24"/>
      <c r="AA1413" s="24"/>
      <c r="AB1413" s="24"/>
      <c r="AC1413" s="24"/>
    </row>
    <row r="1414" spans="1:29" s="169" customFormat="1">
      <c r="A1414" s="24"/>
      <c r="B1414" s="24"/>
      <c r="C1414" s="57"/>
      <c r="D1414" s="57"/>
      <c r="E1414" s="57"/>
      <c r="F1414" s="57"/>
      <c r="G1414" s="57"/>
      <c r="H1414" s="57"/>
      <c r="I1414" s="57"/>
      <c r="J1414" s="57"/>
      <c r="K1414" s="57"/>
      <c r="L1414" s="57"/>
      <c r="M1414" s="57"/>
      <c r="N1414" s="57"/>
      <c r="O1414" s="57"/>
      <c r="P1414" s="57"/>
      <c r="Q1414" s="57"/>
      <c r="R1414" s="57"/>
      <c r="S1414" s="57"/>
      <c r="T1414" s="57"/>
      <c r="U1414" s="77"/>
      <c r="V1414" s="24"/>
      <c r="Y1414" s="24"/>
      <c r="Z1414" s="24"/>
      <c r="AA1414" s="24"/>
      <c r="AB1414" s="24"/>
      <c r="AC1414" s="24"/>
    </row>
    <row r="1415" spans="1:29" s="169" customFormat="1">
      <c r="A1415" s="24"/>
      <c r="B1415" s="24"/>
      <c r="C1415" s="57"/>
      <c r="D1415" s="57"/>
      <c r="E1415" s="57"/>
      <c r="F1415" s="57"/>
      <c r="G1415" s="57"/>
      <c r="H1415" s="57"/>
      <c r="I1415" s="57"/>
      <c r="J1415" s="57"/>
      <c r="K1415" s="57"/>
      <c r="L1415" s="57"/>
      <c r="M1415" s="57"/>
      <c r="N1415" s="57"/>
      <c r="O1415" s="57"/>
      <c r="P1415" s="57"/>
      <c r="Q1415" s="57"/>
      <c r="R1415" s="57"/>
      <c r="S1415" s="57"/>
      <c r="T1415" s="57"/>
      <c r="U1415" s="77"/>
      <c r="V1415" s="24"/>
      <c r="Y1415" s="24"/>
      <c r="Z1415" s="24"/>
      <c r="AA1415" s="24"/>
      <c r="AB1415" s="24"/>
      <c r="AC1415" s="24"/>
    </row>
    <row r="1416" spans="1:29" s="169" customFormat="1">
      <c r="A1416" s="24"/>
      <c r="B1416" s="24"/>
      <c r="C1416" s="57"/>
      <c r="D1416" s="57"/>
      <c r="E1416" s="57"/>
      <c r="F1416" s="57"/>
      <c r="G1416" s="57"/>
      <c r="H1416" s="57"/>
      <c r="I1416" s="57"/>
      <c r="J1416" s="57"/>
      <c r="K1416" s="57"/>
      <c r="L1416" s="57"/>
      <c r="M1416" s="57"/>
      <c r="N1416" s="57"/>
      <c r="O1416" s="57"/>
      <c r="P1416" s="57"/>
      <c r="Q1416" s="57"/>
      <c r="R1416" s="57"/>
      <c r="S1416" s="57"/>
      <c r="T1416" s="57"/>
      <c r="U1416" s="77"/>
      <c r="V1416" s="24"/>
      <c r="Y1416" s="24"/>
      <c r="Z1416" s="24"/>
      <c r="AA1416" s="24"/>
      <c r="AB1416" s="24"/>
      <c r="AC1416" s="24"/>
    </row>
    <row r="1417" spans="1:29" s="169" customFormat="1">
      <c r="A1417" s="24"/>
      <c r="B1417" s="24"/>
      <c r="C1417" s="57"/>
      <c r="D1417" s="57"/>
      <c r="E1417" s="57"/>
      <c r="F1417" s="57"/>
      <c r="G1417" s="57"/>
      <c r="H1417" s="57"/>
      <c r="I1417" s="57"/>
      <c r="J1417" s="57"/>
      <c r="K1417" s="57"/>
      <c r="L1417" s="57"/>
      <c r="M1417" s="57"/>
      <c r="N1417" s="57"/>
      <c r="O1417" s="57"/>
      <c r="P1417" s="57"/>
      <c r="Q1417" s="57"/>
      <c r="R1417" s="57"/>
      <c r="S1417" s="57"/>
      <c r="T1417" s="57"/>
      <c r="U1417" s="77"/>
      <c r="V1417" s="24"/>
      <c r="Y1417" s="24"/>
      <c r="Z1417" s="24"/>
      <c r="AA1417" s="24"/>
      <c r="AB1417" s="24"/>
      <c r="AC1417" s="24"/>
    </row>
    <row r="1418" spans="1:29" s="169" customFormat="1">
      <c r="A1418" s="24"/>
      <c r="B1418" s="24"/>
      <c r="C1418" s="57"/>
      <c r="D1418" s="57"/>
      <c r="E1418" s="57"/>
      <c r="F1418" s="57"/>
      <c r="G1418" s="57"/>
      <c r="H1418" s="57"/>
      <c r="I1418" s="57"/>
      <c r="J1418" s="57"/>
      <c r="K1418" s="57"/>
      <c r="L1418" s="57"/>
      <c r="M1418" s="57"/>
      <c r="N1418" s="57"/>
      <c r="O1418" s="57"/>
      <c r="P1418" s="57"/>
      <c r="Q1418" s="57"/>
      <c r="R1418" s="57"/>
      <c r="S1418" s="57"/>
      <c r="T1418" s="57"/>
      <c r="U1418" s="77"/>
      <c r="V1418" s="24"/>
      <c r="Y1418" s="24"/>
      <c r="Z1418" s="24"/>
      <c r="AA1418" s="24"/>
      <c r="AB1418" s="24"/>
      <c r="AC1418" s="24"/>
    </row>
    <row r="1419" spans="1:29" s="169" customFormat="1">
      <c r="A1419" s="24"/>
      <c r="B1419" s="24"/>
      <c r="C1419" s="57"/>
      <c r="D1419" s="57"/>
      <c r="E1419" s="57"/>
      <c r="F1419" s="57"/>
      <c r="G1419" s="57"/>
      <c r="H1419" s="57"/>
      <c r="I1419" s="57"/>
      <c r="J1419" s="57"/>
      <c r="K1419" s="57"/>
      <c r="L1419" s="57"/>
      <c r="M1419" s="57"/>
      <c r="N1419" s="57"/>
      <c r="O1419" s="57"/>
      <c r="P1419" s="57"/>
      <c r="Q1419" s="57"/>
      <c r="R1419" s="57"/>
      <c r="S1419" s="57"/>
      <c r="T1419" s="57"/>
      <c r="U1419" s="77"/>
      <c r="V1419" s="24"/>
      <c r="Y1419" s="24"/>
      <c r="Z1419" s="24"/>
      <c r="AA1419" s="24"/>
      <c r="AB1419" s="24"/>
      <c r="AC1419" s="24"/>
    </row>
    <row r="1420" spans="1:29" s="169" customFormat="1">
      <c r="A1420" s="24"/>
      <c r="B1420" s="24"/>
      <c r="C1420" s="57"/>
      <c r="D1420" s="57"/>
      <c r="E1420" s="57"/>
      <c r="F1420" s="57"/>
      <c r="G1420" s="57"/>
      <c r="H1420" s="57"/>
      <c r="I1420" s="57"/>
      <c r="J1420" s="57"/>
      <c r="K1420" s="57"/>
      <c r="L1420" s="57"/>
      <c r="M1420" s="57"/>
      <c r="N1420" s="57"/>
      <c r="O1420" s="57"/>
      <c r="P1420" s="57"/>
      <c r="Q1420" s="57"/>
      <c r="R1420" s="57"/>
      <c r="S1420" s="57"/>
      <c r="T1420" s="57"/>
      <c r="U1420" s="77"/>
      <c r="V1420" s="24"/>
      <c r="Y1420" s="24"/>
      <c r="Z1420" s="24"/>
      <c r="AA1420" s="24"/>
      <c r="AB1420" s="24"/>
      <c r="AC1420" s="24"/>
    </row>
    <row r="1421" spans="1:29" s="169" customFormat="1">
      <c r="A1421" s="24"/>
      <c r="B1421" s="24"/>
      <c r="C1421" s="57"/>
      <c r="D1421" s="57"/>
      <c r="E1421" s="57"/>
      <c r="F1421" s="57"/>
      <c r="G1421" s="57"/>
      <c r="H1421" s="57"/>
      <c r="I1421" s="57"/>
      <c r="J1421" s="57"/>
      <c r="K1421" s="57"/>
      <c r="L1421" s="57"/>
      <c r="M1421" s="57"/>
      <c r="N1421" s="57"/>
      <c r="O1421" s="57"/>
      <c r="P1421" s="57"/>
      <c r="Q1421" s="57"/>
      <c r="R1421" s="57"/>
      <c r="S1421" s="57"/>
      <c r="T1421" s="57"/>
      <c r="U1421" s="77"/>
      <c r="V1421" s="24"/>
      <c r="Y1421" s="24"/>
      <c r="Z1421" s="24"/>
      <c r="AA1421" s="24"/>
      <c r="AB1421" s="24"/>
      <c r="AC1421" s="24"/>
    </row>
    <row r="1422" spans="1:29" s="169" customFormat="1">
      <c r="A1422" s="24"/>
      <c r="B1422" s="24"/>
      <c r="C1422" s="57"/>
      <c r="D1422" s="57"/>
      <c r="E1422" s="57"/>
      <c r="F1422" s="57"/>
      <c r="G1422" s="57"/>
      <c r="H1422" s="57"/>
      <c r="I1422" s="57"/>
      <c r="J1422" s="57"/>
      <c r="K1422" s="57"/>
      <c r="L1422" s="57"/>
      <c r="M1422" s="57"/>
      <c r="N1422" s="57"/>
      <c r="O1422" s="57"/>
      <c r="P1422" s="57"/>
      <c r="Q1422" s="57"/>
      <c r="R1422" s="57"/>
      <c r="S1422" s="57"/>
      <c r="T1422" s="57"/>
      <c r="U1422" s="77"/>
      <c r="V1422" s="24"/>
      <c r="Y1422" s="24"/>
      <c r="Z1422" s="24"/>
      <c r="AA1422" s="24"/>
      <c r="AB1422" s="24"/>
      <c r="AC1422" s="24"/>
    </row>
    <row r="1423" spans="1:29" s="169" customFormat="1">
      <c r="A1423" s="24"/>
      <c r="B1423" s="24"/>
      <c r="C1423" s="57"/>
      <c r="D1423" s="57"/>
      <c r="E1423" s="57"/>
      <c r="F1423" s="57"/>
      <c r="G1423" s="57"/>
      <c r="H1423" s="57"/>
      <c r="I1423" s="57"/>
      <c r="J1423" s="57"/>
      <c r="K1423" s="57"/>
      <c r="L1423" s="57"/>
      <c r="M1423" s="57"/>
      <c r="N1423" s="57"/>
      <c r="O1423" s="57"/>
      <c r="P1423" s="57"/>
      <c r="Q1423" s="57"/>
      <c r="R1423" s="57"/>
      <c r="S1423" s="57"/>
      <c r="T1423" s="57"/>
      <c r="U1423" s="77"/>
      <c r="V1423" s="24"/>
      <c r="Y1423" s="24"/>
      <c r="Z1423" s="24"/>
      <c r="AA1423" s="24"/>
      <c r="AB1423" s="24"/>
      <c r="AC1423" s="24"/>
    </row>
    <row r="1424" spans="1:29" s="169" customFormat="1">
      <c r="A1424" s="24"/>
      <c r="B1424" s="24"/>
      <c r="C1424" s="57"/>
      <c r="D1424" s="57"/>
      <c r="E1424" s="57"/>
      <c r="F1424" s="57"/>
      <c r="G1424" s="57"/>
      <c r="H1424" s="57"/>
      <c r="I1424" s="57"/>
      <c r="J1424" s="57"/>
      <c r="K1424" s="57"/>
      <c r="L1424" s="57"/>
      <c r="M1424" s="57"/>
      <c r="N1424" s="57"/>
      <c r="O1424" s="57"/>
      <c r="P1424" s="57"/>
      <c r="Q1424" s="57"/>
      <c r="R1424" s="57"/>
      <c r="S1424" s="57"/>
      <c r="T1424" s="57"/>
      <c r="U1424" s="77"/>
      <c r="V1424" s="24"/>
      <c r="Y1424" s="24"/>
      <c r="Z1424" s="24"/>
      <c r="AA1424" s="24"/>
      <c r="AB1424" s="24"/>
      <c r="AC1424" s="24"/>
    </row>
    <row r="1425" spans="1:29" s="169" customFormat="1">
      <c r="A1425" s="24"/>
      <c r="B1425" s="24"/>
      <c r="C1425" s="57"/>
      <c r="D1425" s="57"/>
      <c r="E1425" s="57"/>
      <c r="F1425" s="57"/>
      <c r="G1425" s="57"/>
      <c r="H1425" s="57"/>
      <c r="I1425" s="57"/>
      <c r="J1425" s="57"/>
      <c r="K1425" s="57"/>
      <c r="L1425" s="57"/>
      <c r="M1425" s="57"/>
      <c r="N1425" s="57"/>
      <c r="O1425" s="57"/>
      <c r="P1425" s="57"/>
      <c r="Q1425" s="57"/>
      <c r="R1425" s="57"/>
      <c r="S1425" s="57"/>
      <c r="T1425" s="57"/>
      <c r="U1425" s="77"/>
      <c r="V1425" s="24"/>
      <c r="Y1425" s="24"/>
      <c r="Z1425" s="24"/>
      <c r="AA1425" s="24"/>
      <c r="AB1425" s="24"/>
      <c r="AC1425" s="24"/>
    </row>
    <row r="1426" spans="1:29" s="169" customFormat="1">
      <c r="A1426" s="24"/>
      <c r="B1426" s="24"/>
      <c r="C1426" s="57"/>
      <c r="D1426" s="57"/>
      <c r="E1426" s="57"/>
      <c r="F1426" s="57"/>
      <c r="G1426" s="57"/>
      <c r="H1426" s="57"/>
      <c r="I1426" s="57"/>
      <c r="J1426" s="57"/>
      <c r="K1426" s="57"/>
      <c r="L1426" s="57"/>
      <c r="M1426" s="57"/>
      <c r="N1426" s="57"/>
      <c r="O1426" s="57"/>
      <c r="P1426" s="57"/>
      <c r="Q1426" s="57"/>
      <c r="R1426" s="57"/>
      <c r="S1426" s="57"/>
      <c r="T1426" s="57"/>
      <c r="U1426" s="77"/>
      <c r="V1426" s="24"/>
      <c r="Y1426" s="24"/>
      <c r="Z1426" s="24"/>
      <c r="AA1426" s="24"/>
      <c r="AB1426" s="24"/>
      <c r="AC1426" s="24"/>
    </row>
    <row r="1427" spans="1:29" s="169" customFormat="1">
      <c r="A1427" s="24"/>
      <c r="B1427" s="24"/>
      <c r="C1427" s="57"/>
      <c r="D1427" s="57"/>
      <c r="E1427" s="57"/>
      <c r="F1427" s="57"/>
      <c r="G1427" s="57"/>
      <c r="H1427" s="57"/>
      <c r="I1427" s="57"/>
      <c r="J1427" s="57"/>
      <c r="K1427" s="57"/>
      <c r="L1427" s="57"/>
      <c r="M1427" s="57"/>
      <c r="N1427" s="57"/>
      <c r="O1427" s="57"/>
      <c r="P1427" s="57"/>
      <c r="Q1427" s="57"/>
      <c r="R1427" s="57"/>
      <c r="S1427" s="57"/>
      <c r="T1427" s="57"/>
      <c r="U1427" s="77"/>
      <c r="V1427" s="24"/>
      <c r="Y1427" s="24"/>
      <c r="Z1427" s="24"/>
      <c r="AA1427" s="24"/>
      <c r="AB1427" s="24"/>
      <c r="AC1427" s="24"/>
    </row>
    <row r="1428" spans="1:29" s="169" customFormat="1">
      <c r="A1428" s="24"/>
      <c r="B1428" s="24"/>
      <c r="C1428" s="57"/>
      <c r="D1428" s="57"/>
      <c r="E1428" s="57"/>
      <c r="F1428" s="57"/>
      <c r="G1428" s="57"/>
      <c r="H1428" s="57"/>
      <c r="I1428" s="57"/>
      <c r="J1428" s="57"/>
      <c r="K1428" s="57"/>
      <c r="L1428" s="57"/>
      <c r="M1428" s="57"/>
      <c r="N1428" s="57"/>
      <c r="O1428" s="57"/>
      <c r="P1428" s="57"/>
      <c r="Q1428" s="57"/>
      <c r="R1428" s="57"/>
      <c r="S1428" s="57"/>
      <c r="T1428" s="57"/>
      <c r="U1428" s="77"/>
      <c r="V1428" s="24"/>
      <c r="Y1428" s="24"/>
      <c r="Z1428" s="24"/>
      <c r="AA1428" s="24"/>
      <c r="AB1428" s="24"/>
      <c r="AC1428" s="24"/>
    </row>
    <row r="1429" spans="1:29" s="169" customFormat="1">
      <c r="A1429" s="24"/>
      <c r="B1429" s="24"/>
      <c r="C1429" s="57"/>
      <c r="D1429" s="57"/>
      <c r="E1429" s="57"/>
      <c r="F1429" s="57"/>
      <c r="G1429" s="57"/>
      <c r="H1429" s="57"/>
      <c r="I1429" s="57"/>
      <c r="J1429" s="57"/>
      <c r="K1429" s="57"/>
      <c r="L1429" s="57"/>
      <c r="M1429" s="57"/>
      <c r="N1429" s="57"/>
      <c r="O1429" s="57"/>
      <c r="P1429" s="57"/>
      <c r="Q1429" s="57"/>
      <c r="R1429" s="57"/>
      <c r="S1429" s="57"/>
      <c r="T1429" s="57"/>
      <c r="U1429" s="77"/>
      <c r="V1429" s="24"/>
      <c r="Y1429" s="24"/>
      <c r="Z1429" s="24"/>
      <c r="AA1429" s="24"/>
      <c r="AB1429" s="24"/>
      <c r="AC1429" s="24"/>
    </row>
    <row r="1430" spans="1:29" s="169" customFormat="1">
      <c r="A1430" s="24"/>
      <c r="B1430" s="24"/>
      <c r="C1430" s="57"/>
      <c r="D1430" s="57"/>
      <c r="E1430" s="57"/>
      <c r="F1430" s="57"/>
      <c r="G1430" s="57"/>
      <c r="H1430" s="57"/>
      <c r="I1430" s="57"/>
      <c r="J1430" s="57"/>
      <c r="K1430" s="57"/>
      <c r="L1430" s="57"/>
      <c r="M1430" s="57"/>
      <c r="N1430" s="57"/>
      <c r="O1430" s="57"/>
      <c r="P1430" s="57"/>
      <c r="Q1430" s="57"/>
      <c r="R1430" s="57"/>
      <c r="S1430" s="57"/>
      <c r="T1430" s="57"/>
      <c r="U1430" s="77"/>
      <c r="V1430" s="24"/>
      <c r="Y1430" s="24"/>
      <c r="Z1430" s="24"/>
      <c r="AA1430" s="24"/>
      <c r="AB1430" s="24"/>
      <c r="AC1430" s="24"/>
    </row>
    <row r="1431" spans="1:29" s="169" customFormat="1">
      <c r="A1431" s="24"/>
      <c r="B1431" s="24"/>
      <c r="C1431" s="57"/>
      <c r="D1431" s="57"/>
      <c r="E1431" s="57"/>
      <c r="F1431" s="57"/>
      <c r="G1431" s="57"/>
      <c r="H1431" s="57"/>
      <c r="I1431" s="57"/>
      <c r="J1431" s="57"/>
      <c r="K1431" s="57"/>
      <c r="L1431" s="57"/>
      <c r="M1431" s="57"/>
      <c r="N1431" s="57"/>
      <c r="O1431" s="57"/>
      <c r="P1431" s="57"/>
      <c r="Q1431" s="57"/>
      <c r="R1431" s="57"/>
      <c r="S1431" s="57"/>
      <c r="T1431" s="57"/>
      <c r="U1431" s="77"/>
      <c r="V1431" s="24"/>
      <c r="Y1431" s="24"/>
      <c r="Z1431" s="24"/>
      <c r="AA1431" s="24"/>
      <c r="AB1431" s="24"/>
      <c r="AC1431" s="24"/>
    </row>
    <row r="1432" spans="1:29" s="169" customFormat="1">
      <c r="A1432" s="24"/>
      <c r="B1432" s="24"/>
      <c r="C1432" s="57"/>
      <c r="D1432" s="57"/>
      <c r="E1432" s="57"/>
      <c r="F1432" s="57"/>
      <c r="G1432" s="57"/>
      <c r="H1432" s="57"/>
      <c r="I1432" s="57"/>
      <c r="J1432" s="57"/>
      <c r="K1432" s="57"/>
      <c r="L1432" s="57"/>
      <c r="M1432" s="57"/>
      <c r="N1432" s="57"/>
      <c r="O1432" s="57"/>
      <c r="P1432" s="57"/>
      <c r="Q1432" s="57"/>
      <c r="R1432" s="57"/>
      <c r="S1432" s="57"/>
      <c r="T1432" s="57"/>
      <c r="U1432" s="77"/>
      <c r="V1432" s="24"/>
      <c r="Y1432" s="24"/>
      <c r="Z1432" s="24"/>
      <c r="AA1432" s="24"/>
      <c r="AB1432" s="24"/>
      <c r="AC1432" s="24"/>
    </row>
    <row r="1433" spans="1:29" s="169" customFormat="1">
      <c r="A1433" s="24"/>
      <c r="B1433" s="24"/>
      <c r="C1433" s="57"/>
      <c r="D1433" s="57"/>
      <c r="E1433" s="57"/>
      <c r="F1433" s="57"/>
      <c r="G1433" s="57"/>
      <c r="H1433" s="57"/>
      <c r="I1433" s="57"/>
      <c r="J1433" s="57"/>
      <c r="K1433" s="57"/>
      <c r="L1433" s="57"/>
      <c r="M1433" s="57"/>
      <c r="N1433" s="57"/>
      <c r="O1433" s="57"/>
      <c r="P1433" s="57"/>
      <c r="Q1433" s="57"/>
      <c r="R1433" s="57"/>
      <c r="S1433" s="57"/>
      <c r="T1433" s="57"/>
      <c r="U1433" s="77"/>
      <c r="V1433" s="24"/>
      <c r="Y1433" s="24"/>
      <c r="Z1433" s="24"/>
      <c r="AA1433" s="24"/>
      <c r="AB1433" s="24"/>
      <c r="AC1433" s="24"/>
    </row>
    <row r="1434" spans="1:29" s="169" customFormat="1">
      <c r="A1434" s="24"/>
      <c r="B1434" s="24"/>
      <c r="C1434" s="57"/>
      <c r="D1434" s="57"/>
      <c r="E1434" s="57"/>
      <c r="F1434" s="57"/>
      <c r="G1434" s="57"/>
      <c r="H1434" s="57"/>
      <c r="I1434" s="57"/>
      <c r="J1434" s="57"/>
      <c r="K1434" s="57"/>
      <c r="L1434" s="57"/>
      <c r="M1434" s="57"/>
      <c r="N1434" s="57"/>
      <c r="O1434" s="57"/>
      <c r="P1434" s="57"/>
      <c r="Q1434" s="57"/>
      <c r="R1434" s="57"/>
      <c r="S1434" s="57"/>
      <c r="T1434" s="57"/>
      <c r="U1434" s="77"/>
      <c r="V1434" s="24"/>
      <c r="Y1434" s="24"/>
      <c r="Z1434" s="24"/>
      <c r="AA1434" s="24"/>
      <c r="AB1434" s="24"/>
      <c r="AC1434" s="24"/>
    </row>
    <row r="1435" spans="1:29" s="169" customFormat="1">
      <c r="A1435" s="24"/>
      <c r="B1435" s="24"/>
      <c r="C1435" s="57"/>
      <c r="D1435" s="57"/>
      <c r="E1435" s="57"/>
      <c r="F1435" s="57"/>
      <c r="G1435" s="57"/>
      <c r="H1435" s="57"/>
      <c r="I1435" s="57"/>
      <c r="J1435" s="57"/>
      <c r="K1435" s="57"/>
      <c r="L1435" s="57"/>
      <c r="M1435" s="57"/>
      <c r="N1435" s="57"/>
      <c r="O1435" s="57"/>
      <c r="P1435" s="57"/>
      <c r="Q1435" s="57"/>
      <c r="R1435" s="57"/>
      <c r="S1435" s="57"/>
      <c r="T1435" s="57"/>
      <c r="U1435" s="77"/>
      <c r="V1435" s="24"/>
      <c r="Y1435" s="24"/>
      <c r="Z1435" s="24"/>
      <c r="AA1435" s="24"/>
      <c r="AB1435" s="24"/>
      <c r="AC1435" s="24"/>
    </row>
    <row r="1436" spans="1:29" s="169" customFormat="1">
      <c r="A1436" s="24"/>
      <c r="B1436" s="24"/>
      <c r="C1436" s="57"/>
      <c r="D1436" s="57"/>
      <c r="E1436" s="57"/>
      <c r="F1436" s="57"/>
      <c r="G1436" s="57"/>
      <c r="H1436" s="57"/>
      <c r="I1436" s="57"/>
      <c r="J1436" s="57"/>
      <c r="K1436" s="57"/>
      <c r="L1436" s="57"/>
      <c r="M1436" s="57"/>
      <c r="N1436" s="57"/>
      <c r="O1436" s="57"/>
      <c r="P1436" s="57"/>
      <c r="Q1436" s="57"/>
      <c r="R1436" s="57"/>
      <c r="S1436" s="57"/>
      <c r="T1436" s="57"/>
      <c r="U1436" s="77"/>
      <c r="V1436" s="24"/>
      <c r="Y1436" s="24"/>
      <c r="Z1436" s="24"/>
      <c r="AA1436" s="24"/>
      <c r="AB1436" s="24"/>
      <c r="AC1436" s="24"/>
    </row>
    <row r="1437" spans="1:29" s="169" customFormat="1">
      <c r="A1437" s="24"/>
      <c r="B1437" s="24"/>
      <c r="C1437" s="57"/>
      <c r="D1437" s="57"/>
      <c r="E1437" s="57"/>
      <c r="F1437" s="57"/>
      <c r="G1437" s="57"/>
      <c r="H1437" s="57"/>
      <c r="I1437" s="57"/>
      <c r="J1437" s="57"/>
      <c r="K1437" s="57"/>
      <c r="L1437" s="57"/>
      <c r="M1437" s="57"/>
      <c r="N1437" s="57"/>
      <c r="O1437" s="57"/>
      <c r="P1437" s="57"/>
      <c r="Q1437" s="57"/>
      <c r="R1437" s="57"/>
      <c r="S1437" s="57"/>
      <c r="T1437" s="57"/>
      <c r="U1437" s="77"/>
      <c r="V1437" s="24"/>
      <c r="Y1437" s="24"/>
      <c r="Z1437" s="24"/>
      <c r="AA1437" s="24"/>
      <c r="AB1437" s="24"/>
      <c r="AC1437" s="24"/>
    </row>
    <row r="1438" spans="1:29" s="169" customFormat="1">
      <c r="A1438" s="24"/>
      <c r="B1438" s="24"/>
      <c r="C1438" s="57"/>
      <c r="D1438" s="57"/>
      <c r="E1438" s="57"/>
      <c r="F1438" s="57"/>
      <c r="G1438" s="57"/>
      <c r="H1438" s="57"/>
      <c r="I1438" s="57"/>
      <c r="J1438" s="57"/>
      <c r="K1438" s="57"/>
      <c r="L1438" s="57"/>
      <c r="M1438" s="57"/>
      <c r="N1438" s="57"/>
      <c r="O1438" s="57"/>
      <c r="P1438" s="57"/>
      <c r="Q1438" s="57"/>
      <c r="R1438" s="57"/>
      <c r="S1438" s="57"/>
      <c r="T1438" s="57"/>
      <c r="U1438" s="77"/>
      <c r="V1438" s="24"/>
      <c r="Y1438" s="24"/>
      <c r="Z1438" s="24"/>
      <c r="AA1438" s="24"/>
      <c r="AB1438" s="24"/>
      <c r="AC1438" s="24"/>
    </row>
    <row r="1439" spans="1:29" s="169" customFormat="1">
      <c r="A1439" s="24"/>
      <c r="B1439" s="24"/>
      <c r="C1439" s="57"/>
      <c r="D1439" s="57"/>
      <c r="E1439" s="57"/>
      <c r="F1439" s="57"/>
      <c r="G1439" s="57"/>
      <c r="H1439" s="57"/>
      <c r="I1439" s="57"/>
      <c r="J1439" s="57"/>
      <c r="K1439" s="57"/>
      <c r="L1439" s="57"/>
      <c r="M1439" s="57"/>
      <c r="N1439" s="57"/>
      <c r="O1439" s="57"/>
      <c r="P1439" s="57"/>
      <c r="Q1439" s="57"/>
      <c r="R1439" s="57"/>
      <c r="S1439" s="57"/>
      <c r="T1439" s="57"/>
      <c r="U1439" s="77"/>
      <c r="V1439" s="24"/>
      <c r="Y1439" s="24"/>
      <c r="Z1439" s="24"/>
      <c r="AA1439" s="24"/>
      <c r="AB1439" s="24"/>
      <c r="AC1439" s="24"/>
    </row>
    <row r="1440" spans="1:29" s="169" customFormat="1">
      <c r="A1440" s="24"/>
      <c r="B1440" s="24"/>
      <c r="C1440" s="57"/>
      <c r="D1440" s="57"/>
      <c r="E1440" s="57"/>
      <c r="F1440" s="57"/>
      <c r="G1440" s="57"/>
      <c r="H1440" s="57"/>
      <c r="I1440" s="57"/>
      <c r="J1440" s="57"/>
      <c r="K1440" s="57"/>
      <c r="L1440" s="57"/>
      <c r="M1440" s="57"/>
      <c r="N1440" s="57"/>
      <c r="O1440" s="57"/>
      <c r="P1440" s="57"/>
      <c r="Q1440" s="57"/>
      <c r="R1440" s="57"/>
      <c r="S1440" s="57"/>
      <c r="T1440" s="57"/>
      <c r="U1440" s="77"/>
      <c r="V1440" s="24"/>
      <c r="Y1440" s="24"/>
      <c r="Z1440" s="24"/>
      <c r="AA1440" s="24"/>
      <c r="AB1440" s="24"/>
      <c r="AC1440" s="24"/>
    </row>
    <row r="1441" spans="1:29" s="169" customFormat="1">
      <c r="A1441" s="24"/>
      <c r="B1441" s="24"/>
      <c r="C1441" s="57"/>
      <c r="D1441" s="57"/>
      <c r="E1441" s="57"/>
      <c r="F1441" s="57"/>
      <c r="G1441" s="57"/>
      <c r="H1441" s="57"/>
      <c r="I1441" s="57"/>
      <c r="J1441" s="57"/>
      <c r="K1441" s="57"/>
      <c r="L1441" s="57"/>
      <c r="M1441" s="57"/>
      <c r="N1441" s="57"/>
      <c r="O1441" s="57"/>
      <c r="P1441" s="57"/>
      <c r="Q1441" s="57"/>
      <c r="R1441" s="57"/>
      <c r="S1441" s="57"/>
      <c r="T1441" s="57"/>
      <c r="U1441" s="77"/>
      <c r="V1441" s="24"/>
      <c r="Y1441" s="24"/>
      <c r="Z1441" s="24"/>
      <c r="AA1441" s="24"/>
      <c r="AB1441" s="24"/>
      <c r="AC1441" s="24"/>
    </row>
    <row r="1442" spans="1:29" s="169" customFormat="1">
      <c r="A1442" s="24"/>
      <c r="B1442" s="24"/>
      <c r="C1442" s="57"/>
      <c r="D1442" s="57"/>
      <c r="E1442" s="57"/>
      <c r="F1442" s="57"/>
      <c r="G1442" s="57"/>
      <c r="H1442" s="57"/>
      <c r="I1442" s="57"/>
      <c r="J1442" s="57"/>
      <c r="K1442" s="57"/>
      <c r="L1442" s="57"/>
      <c r="M1442" s="57"/>
      <c r="N1442" s="57"/>
      <c r="O1442" s="57"/>
      <c r="P1442" s="57"/>
      <c r="Q1442" s="57"/>
      <c r="R1442" s="57"/>
      <c r="S1442" s="57"/>
      <c r="T1442" s="57"/>
      <c r="U1442" s="77"/>
      <c r="V1442" s="24"/>
      <c r="Y1442" s="24"/>
      <c r="Z1442" s="24"/>
      <c r="AA1442" s="24"/>
      <c r="AB1442" s="24"/>
      <c r="AC1442" s="24"/>
    </row>
    <row r="1443" spans="1:29" s="169" customFormat="1">
      <c r="A1443" s="24"/>
      <c r="B1443" s="24"/>
      <c r="C1443" s="57"/>
      <c r="D1443" s="57"/>
      <c r="E1443" s="57"/>
      <c r="F1443" s="57"/>
      <c r="G1443" s="57"/>
      <c r="H1443" s="57"/>
      <c r="I1443" s="57"/>
      <c r="J1443" s="57"/>
      <c r="K1443" s="57"/>
      <c r="L1443" s="57"/>
      <c r="M1443" s="57"/>
      <c r="N1443" s="57"/>
      <c r="O1443" s="57"/>
      <c r="P1443" s="57"/>
      <c r="Q1443" s="57"/>
      <c r="R1443" s="57"/>
      <c r="S1443" s="57"/>
      <c r="T1443" s="57"/>
      <c r="U1443" s="77"/>
      <c r="V1443" s="24"/>
      <c r="Y1443" s="24"/>
      <c r="Z1443" s="24"/>
      <c r="AA1443" s="24"/>
      <c r="AB1443" s="24"/>
      <c r="AC1443" s="24"/>
    </row>
    <row r="1444" spans="1:29" s="169" customFormat="1">
      <c r="A1444" s="24"/>
      <c r="B1444" s="24"/>
      <c r="C1444" s="57"/>
      <c r="D1444" s="57"/>
      <c r="E1444" s="57"/>
      <c r="F1444" s="57"/>
      <c r="G1444" s="57"/>
      <c r="H1444" s="57"/>
      <c r="I1444" s="57"/>
      <c r="J1444" s="57"/>
      <c r="K1444" s="57"/>
      <c r="L1444" s="57"/>
      <c r="M1444" s="57"/>
      <c r="N1444" s="57"/>
      <c r="O1444" s="57"/>
      <c r="P1444" s="57"/>
      <c r="Q1444" s="57"/>
      <c r="R1444" s="57"/>
      <c r="S1444" s="57"/>
      <c r="T1444" s="57"/>
      <c r="U1444" s="77"/>
      <c r="V1444" s="24"/>
      <c r="Y1444" s="24"/>
      <c r="Z1444" s="24"/>
      <c r="AA1444" s="24"/>
      <c r="AB1444" s="24"/>
      <c r="AC1444" s="24"/>
    </row>
    <row r="1445" spans="1:29" s="169" customFormat="1">
      <c r="A1445" s="24"/>
      <c r="B1445" s="24"/>
      <c r="C1445" s="57"/>
      <c r="D1445" s="57"/>
      <c r="E1445" s="57"/>
      <c r="F1445" s="57"/>
      <c r="G1445" s="57"/>
      <c r="H1445" s="57"/>
      <c r="I1445" s="57"/>
      <c r="J1445" s="57"/>
      <c r="K1445" s="57"/>
      <c r="L1445" s="57"/>
      <c r="M1445" s="57"/>
      <c r="N1445" s="57"/>
      <c r="O1445" s="57"/>
      <c r="P1445" s="57"/>
      <c r="Q1445" s="57"/>
      <c r="R1445" s="57"/>
      <c r="S1445" s="57"/>
      <c r="T1445" s="57"/>
      <c r="U1445" s="77"/>
      <c r="V1445" s="24"/>
      <c r="Y1445" s="24"/>
      <c r="Z1445" s="24"/>
      <c r="AA1445" s="24"/>
      <c r="AB1445" s="24"/>
      <c r="AC1445" s="24"/>
    </row>
    <row r="1446" spans="1:29" s="169" customFormat="1">
      <c r="A1446" s="24"/>
      <c r="B1446" s="24"/>
      <c r="C1446" s="57"/>
      <c r="D1446" s="57"/>
      <c r="E1446" s="57"/>
      <c r="F1446" s="57"/>
      <c r="G1446" s="57"/>
      <c r="H1446" s="57"/>
      <c r="I1446" s="57"/>
      <c r="J1446" s="57"/>
      <c r="K1446" s="57"/>
      <c r="L1446" s="57"/>
      <c r="M1446" s="57"/>
      <c r="N1446" s="57"/>
      <c r="O1446" s="57"/>
      <c r="P1446" s="57"/>
      <c r="Q1446" s="57"/>
      <c r="R1446" s="57"/>
      <c r="S1446" s="57"/>
      <c r="T1446" s="57"/>
      <c r="U1446" s="77"/>
      <c r="V1446" s="24"/>
      <c r="Y1446" s="24"/>
      <c r="Z1446" s="24"/>
      <c r="AA1446" s="24"/>
      <c r="AB1446" s="24"/>
      <c r="AC1446" s="24"/>
    </row>
    <row r="1447" spans="1:29" s="169" customFormat="1">
      <c r="A1447" s="24"/>
      <c r="B1447" s="24"/>
      <c r="C1447" s="57"/>
      <c r="D1447" s="57"/>
      <c r="E1447" s="57"/>
      <c r="F1447" s="57"/>
      <c r="G1447" s="57"/>
      <c r="H1447" s="57"/>
      <c r="I1447" s="57"/>
      <c r="J1447" s="57"/>
      <c r="K1447" s="57"/>
      <c r="L1447" s="57"/>
      <c r="M1447" s="57"/>
      <c r="N1447" s="57"/>
      <c r="O1447" s="57"/>
      <c r="P1447" s="57"/>
      <c r="Q1447" s="57"/>
      <c r="R1447" s="57"/>
      <c r="S1447" s="57"/>
      <c r="T1447" s="57"/>
      <c r="U1447" s="77"/>
      <c r="V1447" s="24"/>
      <c r="Y1447" s="24"/>
      <c r="Z1447" s="24"/>
      <c r="AA1447" s="24"/>
      <c r="AB1447" s="24"/>
      <c r="AC1447" s="24"/>
    </row>
    <row r="1448" spans="1:29" s="169" customFormat="1">
      <c r="A1448" s="24"/>
      <c r="B1448" s="24"/>
      <c r="C1448" s="57"/>
      <c r="D1448" s="57"/>
      <c r="E1448" s="57"/>
      <c r="F1448" s="57"/>
      <c r="G1448" s="57"/>
      <c r="H1448" s="57"/>
      <c r="I1448" s="57"/>
      <c r="J1448" s="57"/>
      <c r="K1448" s="57"/>
      <c r="L1448" s="57"/>
      <c r="M1448" s="57"/>
      <c r="N1448" s="57"/>
      <c r="O1448" s="57"/>
      <c r="P1448" s="57"/>
      <c r="Q1448" s="57"/>
      <c r="R1448" s="57"/>
      <c r="S1448" s="57"/>
      <c r="T1448" s="57"/>
      <c r="U1448" s="77"/>
      <c r="V1448" s="24"/>
      <c r="Y1448" s="24"/>
      <c r="Z1448" s="24"/>
      <c r="AA1448" s="24"/>
      <c r="AB1448" s="24"/>
      <c r="AC1448" s="24"/>
    </row>
    <row r="1449" spans="1:29" s="169" customFormat="1">
      <c r="A1449" s="24"/>
      <c r="B1449" s="24"/>
      <c r="C1449" s="57"/>
      <c r="D1449" s="57"/>
      <c r="E1449" s="57"/>
      <c r="F1449" s="57"/>
      <c r="G1449" s="57"/>
      <c r="H1449" s="57"/>
      <c r="I1449" s="57"/>
      <c r="J1449" s="57"/>
      <c r="K1449" s="57"/>
      <c r="L1449" s="57"/>
      <c r="M1449" s="57"/>
      <c r="N1449" s="57"/>
      <c r="O1449" s="57"/>
      <c r="P1449" s="57"/>
      <c r="Q1449" s="57"/>
      <c r="R1449" s="57"/>
      <c r="S1449" s="57"/>
      <c r="T1449" s="57"/>
      <c r="U1449" s="77"/>
      <c r="V1449" s="24"/>
      <c r="Y1449" s="24"/>
      <c r="Z1449" s="24"/>
      <c r="AA1449" s="24"/>
      <c r="AB1449" s="24"/>
      <c r="AC1449" s="24"/>
    </row>
    <row r="1450" spans="1:29" s="169" customFormat="1">
      <c r="A1450" s="24"/>
      <c r="B1450" s="24"/>
      <c r="C1450" s="57"/>
      <c r="D1450" s="57"/>
      <c r="E1450" s="57"/>
      <c r="F1450" s="57"/>
      <c r="G1450" s="57"/>
      <c r="H1450" s="57"/>
      <c r="I1450" s="57"/>
      <c r="J1450" s="57"/>
      <c r="K1450" s="57"/>
      <c r="L1450" s="57"/>
      <c r="M1450" s="57"/>
      <c r="N1450" s="57"/>
      <c r="O1450" s="57"/>
      <c r="P1450" s="57"/>
      <c r="Q1450" s="57"/>
      <c r="R1450" s="57"/>
      <c r="S1450" s="57"/>
      <c r="T1450" s="57"/>
      <c r="U1450" s="77"/>
      <c r="V1450" s="24"/>
      <c r="Y1450" s="24"/>
      <c r="Z1450" s="24"/>
      <c r="AA1450" s="24"/>
      <c r="AB1450" s="24"/>
      <c r="AC1450" s="24"/>
    </row>
    <row r="1451" spans="1:29" s="169" customFormat="1">
      <c r="A1451" s="24"/>
      <c r="B1451" s="24"/>
      <c r="C1451" s="57"/>
      <c r="D1451" s="57"/>
      <c r="E1451" s="57"/>
      <c r="F1451" s="57"/>
      <c r="G1451" s="57"/>
      <c r="H1451" s="57"/>
      <c r="I1451" s="57"/>
      <c r="J1451" s="57"/>
      <c r="K1451" s="57"/>
      <c r="L1451" s="57"/>
      <c r="M1451" s="57"/>
      <c r="N1451" s="57"/>
      <c r="O1451" s="57"/>
      <c r="P1451" s="57"/>
      <c r="Q1451" s="57"/>
      <c r="R1451" s="57"/>
      <c r="S1451" s="57"/>
      <c r="T1451" s="57"/>
      <c r="U1451" s="77"/>
      <c r="V1451" s="24"/>
      <c r="Y1451" s="24"/>
      <c r="Z1451" s="24"/>
      <c r="AA1451" s="24"/>
      <c r="AB1451" s="24"/>
      <c r="AC1451" s="24"/>
    </row>
    <row r="1452" spans="1:29" s="169" customFormat="1">
      <c r="A1452" s="24"/>
      <c r="B1452" s="24"/>
      <c r="C1452" s="57"/>
      <c r="D1452" s="57"/>
      <c r="E1452" s="57"/>
      <c r="F1452" s="57"/>
      <c r="G1452" s="57"/>
      <c r="H1452" s="57"/>
      <c r="I1452" s="57"/>
      <c r="J1452" s="57"/>
      <c r="K1452" s="57"/>
      <c r="L1452" s="57"/>
      <c r="M1452" s="57"/>
      <c r="N1452" s="57"/>
      <c r="O1452" s="57"/>
      <c r="P1452" s="57"/>
      <c r="Q1452" s="57"/>
      <c r="R1452" s="57"/>
      <c r="S1452" s="57"/>
      <c r="T1452" s="57"/>
      <c r="U1452" s="77"/>
      <c r="V1452" s="24"/>
      <c r="Y1452" s="24"/>
      <c r="Z1452" s="24"/>
      <c r="AA1452" s="24"/>
      <c r="AB1452" s="24"/>
      <c r="AC1452" s="24"/>
    </row>
    <row r="1453" spans="1:29" s="169" customFormat="1">
      <c r="A1453" s="24"/>
      <c r="B1453" s="24"/>
      <c r="C1453" s="57"/>
      <c r="D1453" s="57"/>
      <c r="E1453" s="57"/>
      <c r="F1453" s="57"/>
      <c r="G1453" s="57"/>
      <c r="H1453" s="57"/>
      <c r="I1453" s="57"/>
      <c r="J1453" s="57"/>
      <c r="K1453" s="57"/>
      <c r="L1453" s="57"/>
      <c r="M1453" s="57"/>
      <c r="N1453" s="57"/>
      <c r="O1453" s="57"/>
      <c r="P1453" s="57"/>
      <c r="Q1453" s="57"/>
      <c r="R1453" s="57"/>
      <c r="S1453" s="57"/>
      <c r="T1453" s="57"/>
      <c r="U1453" s="77"/>
      <c r="V1453" s="24"/>
      <c r="Y1453" s="24"/>
      <c r="Z1453" s="24"/>
      <c r="AA1453" s="24"/>
      <c r="AB1453" s="24"/>
      <c r="AC1453" s="24"/>
    </row>
    <row r="1454" spans="1:29" s="169" customFormat="1">
      <c r="A1454" s="24"/>
      <c r="B1454" s="24"/>
      <c r="C1454" s="57"/>
      <c r="D1454" s="57"/>
      <c r="E1454" s="57"/>
      <c r="F1454" s="57"/>
      <c r="G1454" s="57"/>
      <c r="H1454" s="57"/>
      <c r="I1454" s="57"/>
      <c r="J1454" s="57"/>
      <c r="K1454" s="57"/>
      <c r="L1454" s="57"/>
      <c r="M1454" s="57"/>
      <c r="N1454" s="57"/>
      <c r="O1454" s="57"/>
      <c r="P1454" s="57"/>
      <c r="Q1454" s="57"/>
      <c r="R1454" s="57"/>
      <c r="S1454" s="57"/>
      <c r="T1454" s="57"/>
      <c r="U1454" s="77"/>
      <c r="V1454" s="24"/>
      <c r="Y1454" s="24"/>
      <c r="Z1454" s="24"/>
      <c r="AA1454" s="24"/>
      <c r="AB1454" s="24"/>
      <c r="AC1454" s="24"/>
    </row>
    <row r="1455" spans="1:29" s="169" customFormat="1">
      <c r="A1455" s="24"/>
      <c r="B1455" s="24"/>
      <c r="C1455" s="57"/>
      <c r="D1455" s="57"/>
      <c r="E1455" s="57"/>
      <c r="F1455" s="57"/>
      <c r="G1455" s="57"/>
      <c r="H1455" s="57"/>
      <c r="I1455" s="57"/>
      <c r="J1455" s="57"/>
      <c r="K1455" s="57"/>
      <c r="L1455" s="57"/>
      <c r="M1455" s="57"/>
      <c r="N1455" s="57"/>
      <c r="O1455" s="57"/>
      <c r="P1455" s="57"/>
      <c r="Q1455" s="57"/>
      <c r="R1455" s="57"/>
      <c r="S1455" s="57"/>
      <c r="T1455" s="57"/>
      <c r="U1455" s="77"/>
      <c r="V1455" s="24"/>
      <c r="Y1455" s="24"/>
      <c r="Z1455" s="24"/>
      <c r="AA1455" s="24"/>
      <c r="AB1455" s="24"/>
      <c r="AC1455" s="24"/>
    </row>
    <row r="1456" spans="1:29" s="169" customFormat="1">
      <c r="A1456" s="24"/>
      <c r="B1456" s="24"/>
      <c r="C1456" s="57"/>
      <c r="D1456" s="57"/>
      <c r="E1456" s="57"/>
      <c r="F1456" s="57"/>
      <c r="G1456" s="57"/>
      <c r="H1456" s="57"/>
      <c r="I1456" s="57"/>
      <c r="J1456" s="57"/>
      <c r="K1456" s="57"/>
      <c r="L1456" s="57"/>
      <c r="M1456" s="57"/>
      <c r="N1456" s="57"/>
      <c r="O1456" s="57"/>
      <c r="P1456" s="57"/>
      <c r="Q1456" s="57"/>
      <c r="R1456" s="57"/>
      <c r="S1456" s="57"/>
      <c r="T1456" s="57"/>
      <c r="U1456" s="77"/>
      <c r="V1456" s="24"/>
      <c r="Y1456" s="24"/>
      <c r="Z1456" s="24"/>
      <c r="AA1456" s="24"/>
      <c r="AB1456" s="24"/>
      <c r="AC1456" s="24"/>
    </row>
    <row r="1457" spans="1:29" s="169" customFormat="1">
      <c r="A1457" s="24"/>
      <c r="B1457" s="24"/>
      <c r="C1457" s="57"/>
      <c r="D1457" s="57"/>
      <c r="E1457" s="57"/>
      <c r="F1457" s="57"/>
      <c r="G1457" s="57"/>
      <c r="H1457" s="57"/>
      <c r="I1457" s="57"/>
      <c r="J1457" s="57"/>
      <c r="K1457" s="57"/>
      <c r="L1457" s="57"/>
      <c r="M1457" s="57"/>
      <c r="N1457" s="57"/>
      <c r="O1457" s="57"/>
      <c r="P1457" s="57"/>
      <c r="Q1457" s="57"/>
      <c r="R1457" s="57"/>
      <c r="S1457" s="57"/>
      <c r="T1457" s="57"/>
      <c r="U1457" s="77"/>
      <c r="V1457" s="24"/>
      <c r="Y1457" s="24"/>
      <c r="Z1457" s="24"/>
      <c r="AA1457" s="24"/>
      <c r="AB1457" s="24"/>
      <c r="AC1457" s="24"/>
    </row>
    <row r="1458" spans="1:29" s="169" customFormat="1">
      <c r="A1458" s="24"/>
      <c r="B1458" s="24"/>
      <c r="C1458" s="57"/>
      <c r="D1458" s="57"/>
      <c r="E1458" s="57"/>
      <c r="F1458" s="57"/>
      <c r="G1458" s="57"/>
      <c r="H1458" s="57"/>
      <c r="I1458" s="57"/>
      <c r="J1458" s="57"/>
      <c r="K1458" s="57"/>
      <c r="L1458" s="57"/>
      <c r="M1458" s="57"/>
      <c r="N1458" s="57"/>
      <c r="O1458" s="57"/>
      <c r="P1458" s="57"/>
      <c r="Q1458" s="57"/>
      <c r="R1458" s="57"/>
      <c r="S1458" s="57"/>
      <c r="T1458" s="57"/>
      <c r="U1458" s="77"/>
      <c r="V1458" s="24"/>
      <c r="Y1458" s="24"/>
      <c r="Z1458" s="24"/>
      <c r="AA1458" s="24"/>
      <c r="AB1458" s="24"/>
      <c r="AC1458" s="24"/>
    </row>
    <row r="1459" spans="1:29" s="169" customFormat="1">
      <c r="A1459" s="24"/>
      <c r="B1459" s="24"/>
      <c r="C1459" s="57"/>
      <c r="D1459" s="57"/>
      <c r="E1459" s="57"/>
      <c r="F1459" s="57"/>
      <c r="G1459" s="57"/>
      <c r="H1459" s="57"/>
      <c r="I1459" s="57"/>
      <c r="J1459" s="57"/>
      <c r="K1459" s="57"/>
      <c r="L1459" s="57"/>
      <c r="M1459" s="57"/>
      <c r="N1459" s="57"/>
      <c r="O1459" s="57"/>
      <c r="P1459" s="57"/>
      <c r="Q1459" s="57"/>
      <c r="R1459" s="57"/>
      <c r="S1459" s="57"/>
      <c r="T1459" s="57"/>
      <c r="U1459" s="77"/>
      <c r="V1459" s="24"/>
      <c r="Y1459" s="24"/>
      <c r="Z1459" s="24"/>
      <c r="AA1459" s="24"/>
      <c r="AB1459" s="24"/>
      <c r="AC1459" s="24"/>
    </row>
    <row r="1460" spans="1:29" s="169" customFormat="1">
      <c r="A1460" s="24"/>
      <c r="B1460" s="24"/>
      <c r="C1460" s="57"/>
      <c r="D1460" s="57"/>
      <c r="E1460" s="57"/>
      <c r="F1460" s="57"/>
      <c r="G1460" s="57"/>
      <c r="H1460" s="57"/>
      <c r="I1460" s="57"/>
      <c r="J1460" s="57"/>
      <c r="K1460" s="57"/>
      <c r="L1460" s="57"/>
      <c r="M1460" s="57"/>
      <c r="N1460" s="57"/>
      <c r="O1460" s="57"/>
      <c r="P1460" s="57"/>
      <c r="Q1460" s="57"/>
      <c r="R1460" s="57"/>
      <c r="S1460" s="57"/>
      <c r="T1460" s="57"/>
      <c r="U1460" s="77"/>
      <c r="V1460" s="24"/>
      <c r="Y1460" s="24"/>
      <c r="Z1460" s="24"/>
      <c r="AA1460" s="24"/>
      <c r="AB1460" s="24"/>
      <c r="AC1460" s="24"/>
    </row>
    <row r="1461" spans="1:29" s="169" customFormat="1">
      <c r="A1461" s="24"/>
      <c r="B1461" s="24"/>
      <c r="C1461" s="57"/>
      <c r="D1461" s="57"/>
      <c r="E1461" s="57"/>
      <c r="F1461" s="57"/>
      <c r="G1461" s="57"/>
      <c r="H1461" s="57"/>
      <c r="I1461" s="57"/>
      <c r="J1461" s="57"/>
      <c r="K1461" s="57"/>
      <c r="L1461" s="57"/>
      <c r="M1461" s="57"/>
      <c r="N1461" s="57"/>
      <c r="O1461" s="57"/>
      <c r="P1461" s="57"/>
      <c r="Q1461" s="57"/>
      <c r="R1461" s="57"/>
      <c r="S1461" s="57"/>
      <c r="T1461" s="57"/>
      <c r="U1461" s="77"/>
      <c r="V1461" s="24"/>
      <c r="Y1461" s="24"/>
      <c r="Z1461" s="24"/>
      <c r="AA1461" s="24"/>
      <c r="AB1461" s="24"/>
      <c r="AC1461" s="24"/>
    </row>
    <row r="1462" spans="1:29" s="169" customFormat="1">
      <c r="A1462" s="24"/>
      <c r="B1462" s="24"/>
      <c r="C1462" s="57"/>
      <c r="D1462" s="57"/>
      <c r="E1462" s="57"/>
      <c r="F1462" s="57"/>
      <c r="G1462" s="57"/>
      <c r="H1462" s="57"/>
      <c r="I1462" s="57"/>
      <c r="J1462" s="57"/>
      <c r="K1462" s="57"/>
      <c r="L1462" s="57"/>
      <c r="M1462" s="57"/>
      <c r="N1462" s="57"/>
      <c r="O1462" s="57"/>
      <c r="P1462" s="57"/>
      <c r="Q1462" s="57"/>
      <c r="R1462" s="57"/>
      <c r="S1462" s="57"/>
      <c r="T1462" s="57"/>
      <c r="U1462" s="77"/>
      <c r="V1462" s="24"/>
      <c r="Y1462" s="24"/>
      <c r="Z1462" s="24"/>
      <c r="AA1462" s="24"/>
      <c r="AB1462" s="24"/>
      <c r="AC1462" s="24"/>
    </row>
    <row r="1463" spans="1:29" s="169" customFormat="1">
      <c r="A1463" s="24"/>
      <c r="B1463" s="24"/>
      <c r="C1463" s="57"/>
      <c r="D1463" s="57"/>
      <c r="E1463" s="57"/>
      <c r="F1463" s="57"/>
      <c r="G1463" s="57"/>
      <c r="H1463" s="57"/>
      <c r="I1463" s="57"/>
      <c r="J1463" s="57"/>
      <c r="K1463" s="57"/>
      <c r="L1463" s="57"/>
      <c r="M1463" s="57"/>
      <c r="N1463" s="57"/>
      <c r="O1463" s="57"/>
      <c r="P1463" s="57"/>
      <c r="Q1463" s="57"/>
      <c r="R1463" s="57"/>
      <c r="S1463" s="57"/>
      <c r="T1463" s="57"/>
      <c r="U1463" s="77"/>
      <c r="V1463" s="24"/>
      <c r="Y1463" s="24"/>
      <c r="Z1463" s="24"/>
      <c r="AA1463" s="24"/>
      <c r="AB1463" s="24"/>
      <c r="AC1463" s="24"/>
    </row>
    <row r="1464" spans="1:29" s="169" customFormat="1">
      <c r="A1464" s="24"/>
      <c r="B1464" s="24"/>
      <c r="C1464" s="57"/>
      <c r="D1464" s="57"/>
      <c r="E1464" s="57"/>
      <c r="F1464" s="57"/>
      <c r="G1464" s="57"/>
      <c r="H1464" s="57"/>
      <c r="I1464" s="57"/>
      <c r="J1464" s="57"/>
      <c r="K1464" s="57"/>
      <c r="L1464" s="57"/>
      <c r="M1464" s="57"/>
      <c r="N1464" s="57"/>
      <c r="O1464" s="57"/>
      <c r="P1464" s="57"/>
      <c r="Q1464" s="57"/>
      <c r="R1464" s="57"/>
      <c r="S1464" s="57"/>
      <c r="T1464" s="57"/>
      <c r="U1464" s="77"/>
      <c r="V1464" s="24"/>
      <c r="Y1464" s="24"/>
      <c r="Z1464" s="24"/>
      <c r="AA1464" s="24"/>
      <c r="AB1464" s="24"/>
      <c r="AC1464" s="24"/>
    </row>
    <row r="1465" spans="1:29" s="169" customFormat="1">
      <c r="A1465" s="24"/>
      <c r="B1465" s="24"/>
      <c r="C1465" s="57"/>
      <c r="D1465" s="57"/>
      <c r="E1465" s="57"/>
      <c r="F1465" s="57"/>
      <c r="G1465" s="57"/>
      <c r="H1465" s="57"/>
      <c r="I1465" s="57"/>
      <c r="J1465" s="57"/>
      <c r="K1465" s="57"/>
      <c r="L1465" s="57"/>
      <c r="M1465" s="57"/>
      <c r="N1465" s="57"/>
      <c r="O1465" s="57"/>
      <c r="P1465" s="57"/>
      <c r="Q1465" s="57"/>
      <c r="R1465" s="57"/>
      <c r="S1465" s="57"/>
      <c r="T1465" s="57"/>
      <c r="U1465" s="77"/>
      <c r="V1465" s="24"/>
      <c r="Y1465" s="24"/>
      <c r="Z1465" s="24"/>
      <c r="AA1465" s="24"/>
      <c r="AB1465" s="24"/>
      <c r="AC1465" s="24"/>
    </row>
    <row r="1466" spans="1:29" s="169" customFormat="1">
      <c r="A1466" s="24"/>
      <c r="B1466" s="24"/>
      <c r="C1466" s="57"/>
      <c r="D1466" s="57"/>
      <c r="E1466" s="57"/>
      <c r="F1466" s="57"/>
      <c r="G1466" s="57"/>
      <c r="H1466" s="57"/>
      <c r="I1466" s="57"/>
      <c r="J1466" s="57"/>
      <c r="K1466" s="57"/>
      <c r="L1466" s="57"/>
      <c r="M1466" s="57"/>
      <c r="N1466" s="57"/>
      <c r="O1466" s="57"/>
      <c r="P1466" s="57"/>
      <c r="Q1466" s="57"/>
      <c r="R1466" s="57"/>
      <c r="S1466" s="57"/>
      <c r="T1466" s="57"/>
      <c r="U1466" s="77"/>
      <c r="V1466" s="24"/>
      <c r="Y1466" s="24"/>
      <c r="Z1466" s="24"/>
      <c r="AA1466" s="24"/>
      <c r="AB1466" s="24"/>
      <c r="AC1466" s="24"/>
    </row>
    <row r="1467" spans="1:29" s="169" customFormat="1">
      <c r="A1467" s="24"/>
      <c r="B1467" s="24"/>
      <c r="C1467" s="57"/>
      <c r="D1467" s="57"/>
      <c r="E1467" s="57"/>
      <c r="F1467" s="57"/>
      <c r="G1467" s="57"/>
      <c r="H1467" s="57"/>
      <c r="I1467" s="57"/>
      <c r="J1467" s="57"/>
      <c r="K1467" s="57"/>
      <c r="L1467" s="57"/>
      <c r="M1467" s="57"/>
      <c r="N1467" s="57"/>
      <c r="O1467" s="57"/>
      <c r="P1467" s="57"/>
      <c r="Q1467" s="57"/>
      <c r="R1467" s="57"/>
      <c r="S1467" s="57"/>
      <c r="T1467" s="57"/>
      <c r="U1467" s="77"/>
      <c r="V1467" s="24"/>
      <c r="Y1467" s="24"/>
      <c r="Z1467" s="24"/>
      <c r="AA1467" s="24"/>
      <c r="AB1467" s="24"/>
      <c r="AC1467" s="24"/>
    </row>
    <row r="1468" spans="1:29" s="169" customFormat="1">
      <c r="A1468" s="24"/>
      <c r="B1468" s="24"/>
      <c r="C1468" s="57"/>
      <c r="D1468" s="57"/>
      <c r="E1468" s="57"/>
      <c r="F1468" s="57"/>
      <c r="G1468" s="57"/>
      <c r="H1468" s="57"/>
      <c r="I1468" s="57"/>
      <c r="J1468" s="57"/>
      <c r="K1468" s="57"/>
      <c r="L1468" s="57"/>
      <c r="M1468" s="57"/>
      <c r="N1468" s="57"/>
      <c r="O1468" s="57"/>
      <c r="P1468" s="57"/>
      <c r="Q1468" s="57"/>
      <c r="R1468" s="57"/>
      <c r="S1468" s="57"/>
      <c r="T1468" s="57"/>
      <c r="U1468" s="77"/>
      <c r="V1468" s="24"/>
      <c r="Y1468" s="24"/>
      <c r="Z1468" s="24"/>
      <c r="AA1468" s="24"/>
      <c r="AB1468" s="24"/>
      <c r="AC1468" s="24"/>
    </row>
    <row r="1469" spans="1:29" s="169" customFormat="1">
      <c r="A1469" s="24"/>
      <c r="B1469" s="24"/>
      <c r="C1469" s="57"/>
      <c r="D1469" s="57"/>
      <c r="E1469" s="57"/>
      <c r="F1469" s="57"/>
      <c r="G1469" s="57"/>
      <c r="H1469" s="57"/>
      <c r="I1469" s="57"/>
      <c r="J1469" s="57"/>
      <c r="K1469" s="57"/>
      <c r="L1469" s="57"/>
      <c r="M1469" s="57"/>
      <c r="N1469" s="57"/>
      <c r="O1469" s="57"/>
      <c r="P1469" s="57"/>
      <c r="Q1469" s="57"/>
      <c r="R1469" s="57"/>
      <c r="S1469" s="57"/>
      <c r="T1469" s="57"/>
      <c r="U1469" s="77"/>
      <c r="V1469" s="24"/>
      <c r="Y1469" s="24"/>
      <c r="Z1469" s="24"/>
      <c r="AA1469" s="24"/>
      <c r="AB1469" s="24"/>
      <c r="AC1469" s="24"/>
    </row>
    <row r="1470" spans="1:29" s="169" customFormat="1">
      <c r="A1470" s="24"/>
      <c r="B1470" s="24"/>
      <c r="C1470" s="57"/>
      <c r="D1470" s="57"/>
      <c r="E1470" s="57"/>
      <c r="F1470" s="57"/>
      <c r="G1470" s="57"/>
      <c r="H1470" s="57"/>
      <c r="I1470" s="57"/>
      <c r="J1470" s="57"/>
      <c r="K1470" s="57"/>
      <c r="L1470" s="57"/>
      <c r="M1470" s="57"/>
      <c r="N1470" s="57"/>
      <c r="O1470" s="57"/>
      <c r="P1470" s="57"/>
      <c r="Q1470" s="57"/>
      <c r="R1470" s="57"/>
      <c r="S1470" s="57"/>
      <c r="T1470" s="57"/>
      <c r="U1470" s="77"/>
      <c r="V1470" s="24"/>
      <c r="Y1470" s="24"/>
      <c r="Z1470" s="24"/>
      <c r="AA1470" s="24"/>
      <c r="AB1470" s="24"/>
      <c r="AC1470" s="24"/>
    </row>
    <row r="1471" spans="1:29" s="169" customFormat="1">
      <c r="A1471" s="24"/>
      <c r="B1471" s="24"/>
      <c r="C1471" s="57"/>
      <c r="D1471" s="57"/>
      <c r="E1471" s="57"/>
      <c r="F1471" s="57"/>
      <c r="G1471" s="57"/>
      <c r="H1471" s="57"/>
      <c r="I1471" s="57"/>
      <c r="J1471" s="57"/>
      <c r="K1471" s="57"/>
      <c r="L1471" s="57"/>
      <c r="M1471" s="57"/>
      <c r="N1471" s="57"/>
      <c r="O1471" s="57"/>
      <c r="P1471" s="57"/>
      <c r="Q1471" s="57"/>
      <c r="R1471" s="57"/>
      <c r="S1471" s="57"/>
      <c r="T1471" s="57"/>
      <c r="U1471" s="77"/>
      <c r="V1471" s="24"/>
      <c r="Y1471" s="24"/>
      <c r="Z1471" s="24"/>
      <c r="AA1471" s="24"/>
      <c r="AB1471" s="24"/>
      <c r="AC1471" s="24"/>
    </row>
    <row r="1472" spans="1:29" s="169" customFormat="1">
      <c r="A1472" s="24"/>
      <c r="B1472" s="24"/>
      <c r="C1472" s="57"/>
      <c r="D1472" s="57"/>
      <c r="E1472" s="57"/>
      <c r="F1472" s="57"/>
      <c r="G1472" s="57"/>
      <c r="H1472" s="57"/>
      <c r="I1472" s="57"/>
      <c r="J1472" s="57"/>
      <c r="K1472" s="57"/>
      <c r="L1472" s="57"/>
      <c r="M1472" s="57"/>
      <c r="N1472" s="57"/>
      <c r="O1472" s="57"/>
      <c r="P1472" s="57"/>
      <c r="Q1472" s="57"/>
      <c r="R1472" s="57"/>
      <c r="S1472" s="57"/>
      <c r="T1472" s="57"/>
      <c r="U1472" s="77"/>
      <c r="V1472" s="24"/>
      <c r="Y1472" s="24"/>
      <c r="Z1472" s="24"/>
      <c r="AA1472" s="24"/>
      <c r="AB1472" s="24"/>
      <c r="AC1472" s="24"/>
    </row>
    <row r="1473" spans="1:29" s="169" customFormat="1">
      <c r="A1473" s="24"/>
      <c r="B1473" s="24"/>
      <c r="C1473" s="57"/>
      <c r="D1473" s="57"/>
      <c r="E1473" s="57"/>
      <c r="F1473" s="57"/>
      <c r="G1473" s="57"/>
      <c r="H1473" s="57"/>
      <c r="I1473" s="57"/>
      <c r="J1473" s="57"/>
      <c r="K1473" s="57"/>
      <c r="L1473" s="57"/>
      <c r="M1473" s="57"/>
      <c r="N1473" s="57"/>
      <c r="O1473" s="57"/>
      <c r="P1473" s="57"/>
      <c r="Q1473" s="57"/>
      <c r="R1473" s="57"/>
      <c r="S1473" s="57"/>
      <c r="T1473" s="57"/>
      <c r="U1473" s="77"/>
      <c r="V1473" s="24"/>
      <c r="Y1473" s="24"/>
      <c r="Z1473" s="24"/>
      <c r="AA1473" s="24"/>
      <c r="AB1473" s="24"/>
      <c r="AC1473" s="24"/>
    </row>
    <row r="1474" spans="1:29" s="169" customFormat="1">
      <c r="A1474" s="24"/>
      <c r="B1474" s="24"/>
      <c r="C1474" s="57"/>
      <c r="D1474" s="57"/>
      <c r="E1474" s="57"/>
      <c r="F1474" s="57"/>
      <c r="G1474" s="57"/>
      <c r="H1474" s="57"/>
      <c r="I1474" s="57"/>
      <c r="J1474" s="57"/>
      <c r="K1474" s="57"/>
      <c r="L1474" s="57"/>
      <c r="M1474" s="57"/>
      <c r="N1474" s="57"/>
      <c r="O1474" s="57"/>
      <c r="P1474" s="57"/>
      <c r="Q1474" s="57"/>
      <c r="R1474" s="57"/>
      <c r="S1474" s="57"/>
      <c r="T1474" s="57"/>
      <c r="U1474" s="77"/>
      <c r="V1474" s="24"/>
      <c r="Y1474" s="24"/>
      <c r="Z1474" s="24"/>
      <c r="AA1474" s="24"/>
      <c r="AB1474" s="24"/>
      <c r="AC1474" s="24"/>
    </row>
    <row r="1475" spans="1:29" s="169" customFormat="1">
      <c r="A1475" s="24"/>
      <c r="B1475" s="24"/>
      <c r="C1475" s="57"/>
      <c r="D1475" s="57"/>
      <c r="E1475" s="57"/>
      <c r="F1475" s="57"/>
      <c r="G1475" s="57"/>
      <c r="H1475" s="57"/>
      <c r="I1475" s="57"/>
      <c r="J1475" s="57"/>
      <c r="K1475" s="57"/>
      <c r="L1475" s="57"/>
      <c r="M1475" s="57"/>
      <c r="N1475" s="57"/>
      <c r="O1475" s="57"/>
      <c r="P1475" s="57"/>
      <c r="Q1475" s="57"/>
      <c r="R1475" s="57"/>
      <c r="S1475" s="57"/>
      <c r="T1475" s="57"/>
      <c r="U1475" s="77"/>
      <c r="V1475" s="24"/>
      <c r="Y1475" s="24"/>
      <c r="Z1475" s="24"/>
      <c r="AA1475" s="24"/>
      <c r="AB1475" s="24"/>
      <c r="AC1475" s="24"/>
    </row>
    <row r="1476" spans="1:29" s="169" customFormat="1">
      <c r="A1476" s="24"/>
      <c r="B1476" s="24"/>
      <c r="C1476" s="57"/>
      <c r="D1476" s="57"/>
      <c r="E1476" s="57"/>
      <c r="F1476" s="57"/>
      <c r="G1476" s="57"/>
      <c r="H1476" s="57"/>
      <c r="I1476" s="57"/>
      <c r="J1476" s="57"/>
      <c r="K1476" s="57"/>
      <c r="L1476" s="57"/>
      <c r="M1476" s="57"/>
      <c r="N1476" s="57"/>
      <c r="O1476" s="57"/>
      <c r="P1476" s="57"/>
      <c r="Q1476" s="57"/>
      <c r="R1476" s="57"/>
      <c r="S1476" s="57"/>
      <c r="T1476" s="57"/>
      <c r="U1476" s="77"/>
      <c r="V1476" s="24"/>
      <c r="Y1476" s="24"/>
      <c r="Z1476" s="24"/>
      <c r="AA1476" s="24"/>
      <c r="AB1476" s="24"/>
      <c r="AC1476" s="24"/>
    </row>
    <row r="1477" spans="1:29" s="169" customFormat="1">
      <c r="A1477" s="24"/>
      <c r="B1477" s="24"/>
      <c r="C1477" s="57"/>
      <c r="D1477" s="57"/>
      <c r="E1477" s="57"/>
      <c r="F1477" s="57"/>
      <c r="G1477" s="57"/>
      <c r="H1477" s="57"/>
      <c r="I1477" s="57"/>
      <c r="J1477" s="57"/>
      <c r="K1477" s="57"/>
      <c r="L1477" s="57"/>
      <c r="M1477" s="57"/>
      <c r="N1477" s="57"/>
      <c r="O1477" s="57"/>
      <c r="P1477" s="57"/>
      <c r="Q1477" s="57"/>
      <c r="R1477" s="57"/>
      <c r="S1477" s="57"/>
      <c r="T1477" s="57"/>
      <c r="U1477" s="77"/>
      <c r="V1477" s="24"/>
      <c r="Y1477" s="24"/>
      <c r="Z1477" s="24"/>
      <c r="AA1477" s="24"/>
      <c r="AB1477" s="24"/>
      <c r="AC1477" s="24"/>
    </row>
    <row r="1478" spans="1:29" s="169" customFormat="1">
      <c r="A1478" s="24"/>
      <c r="B1478" s="24"/>
      <c r="C1478" s="57"/>
      <c r="D1478" s="57"/>
      <c r="E1478" s="57"/>
      <c r="F1478" s="57"/>
      <c r="G1478" s="57"/>
      <c r="H1478" s="57"/>
      <c r="I1478" s="57"/>
      <c r="J1478" s="57"/>
      <c r="K1478" s="57"/>
      <c r="L1478" s="57"/>
      <c r="M1478" s="57"/>
      <c r="N1478" s="57"/>
      <c r="O1478" s="57"/>
      <c r="P1478" s="57"/>
      <c r="Q1478" s="57"/>
      <c r="R1478" s="57"/>
      <c r="S1478" s="57"/>
      <c r="T1478" s="57"/>
      <c r="U1478" s="77"/>
      <c r="V1478" s="24"/>
      <c r="Y1478" s="24"/>
      <c r="Z1478" s="24"/>
      <c r="AA1478" s="24"/>
      <c r="AB1478" s="24"/>
      <c r="AC1478" s="24"/>
    </row>
    <row r="1479" spans="1:29" s="169" customFormat="1">
      <c r="A1479" s="24"/>
      <c r="B1479" s="24"/>
      <c r="C1479" s="57"/>
      <c r="D1479" s="57"/>
      <c r="E1479" s="57"/>
      <c r="F1479" s="57"/>
      <c r="G1479" s="57"/>
      <c r="H1479" s="57"/>
      <c r="I1479" s="57"/>
      <c r="J1479" s="57"/>
      <c r="K1479" s="57"/>
      <c r="L1479" s="57"/>
      <c r="M1479" s="57"/>
      <c r="N1479" s="57"/>
      <c r="O1479" s="57"/>
      <c r="P1479" s="57"/>
      <c r="Q1479" s="57"/>
      <c r="R1479" s="57"/>
      <c r="S1479" s="57"/>
      <c r="T1479" s="57"/>
      <c r="U1479" s="77"/>
      <c r="V1479" s="24"/>
      <c r="Y1479" s="24"/>
      <c r="Z1479" s="24"/>
      <c r="AA1479" s="24"/>
      <c r="AB1479" s="24"/>
      <c r="AC1479" s="24"/>
    </row>
    <row r="1480" spans="1:29" s="169" customFormat="1">
      <c r="A1480" s="24"/>
      <c r="B1480" s="24"/>
      <c r="C1480" s="57"/>
      <c r="D1480" s="57"/>
      <c r="E1480" s="57"/>
      <c r="F1480" s="57"/>
      <c r="G1480" s="57"/>
      <c r="H1480" s="57"/>
      <c r="I1480" s="57"/>
      <c r="J1480" s="57"/>
      <c r="K1480" s="57"/>
      <c r="L1480" s="57"/>
      <c r="M1480" s="57"/>
      <c r="N1480" s="57"/>
      <c r="O1480" s="57"/>
      <c r="P1480" s="57"/>
      <c r="Q1480" s="57"/>
      <c r="R1480" s="57"/>
      <c r="S1480" s="57"/>
      <c r="T1480" s="57"/>
      <c r="U1480" s="77"/>
      <c r="V1480" s="24"/>
      <c r="Y1480" s="24"/>
      <c r="Z1480" s="24"/>
      <c r="AA1480" s="24"/>
      <c r="AB1480" s="24"/>
      <c r="AC1480" s="24"/>
    </row>
    <row r="1481" spans="1:29" s="169" customFormat="1">
      <c r="A1481" s="24"/>
      <c r="B1481" s="24"/>
      <c r="C1481" s="57"/>
      <c r="D1481" s="57"/>
      <c r="E1481" s="57"/>
      <c r="F1481" s="57"/>
      <c r="G1481" s="57"/>
      <c r="H1481" s="57"/>
      <c r="I1481" s="57"/>
      <c r="J1481" s="57"/>
      <c r="K1481" s="57"/>
      <c r="L1481" s="57"/>
      <c r="M1481" s="57"/>
      <c r="N1481" s="57"/>
      <c r="O1481" s="57"/>
      <c r="P1481" s="57"/>
      <c r="Q1481" s="57"/>
      <c r="R1481" s="57"/>
      <c r="S1481" s="57"/>
      <c r="T1481" s="57"/>
      <c r="U1481" s="77"/>
      <c r="V1481" s="24"/>
      <c r="Y1481" s="24"/>
      <c r="Z1481" s="24"/>
      <c r="AA1481" s="24"/>
      <c r="AB1481" s="24"/>
      <c r="AC1481" s="24"/>
    </row>
    <row r="1482" spans="1:29" s="169" customFormat="1">
      <c r="A1482" s="24"/>
      <c r="B1482" s="24"/>
      <c r="C1482" s="57"/>
      <c r="D1482" s="57"/>
      <c r="E1482" s="57"/>
      <c r="F1482" s="57"/>
      <c r="G1482" s="57"/>
      <c r="H1482" s="57"/>
      <c r="I1482" s="57"/>
      <c r="J1482" s="57"/>
      <c r="K1482" s="57"/>
      <c r="L1482" s="57"/>
      <c r="M1482" s="57"/>
      <c r="N1482" s="57"/>
      <c r="O1482" s="57"/>
      <c r="P1482" s="57"/>
      <c r="Q1482" s="57"/>
      <c r="R1482" s="57"/>
      <c r="S1482" s="57"/>
      <c r="T1482" s="57"/>
      <c r="U1482" s="77"/>
      <c r="V1482" s="24"/>
      <c r="Y1482" s="24"/>
      <c r="Z1482" s="24"/>
      <c r="AA1482" s="24"/>
      <c r="AB1482" s="24"/>
      <c r="AC1482" s="24"/>
    </row>
    <row r="1483" spans="1:29" s="169" customFormat="1">
      <c r="A1483" s="24"/>
      <c r="B1483" s="24"/>
      <c r="C1483" s="57"/>
      <c r="D1483" s="57"/>
      <c r="E1483" s="57"/>
      <c r="F1483" s="57"/>
      <c r="G1483" s="57"/>
      <c r="H1483" s="57"/>
      <c r="I1483" s="57"/>
      <c r="J1483" s="57"/>
      <c r="K1483" s="57"/>
      <c r="L1483" s="57"/>
      <c r="M1483" s="57"/>
      <c r="N1483" s="57"/>
      <c r="O1483" s="57"/>
      <c r="P1483" s="57"/>
      <c r="Q1483" s="57"/>
      <c r="R1483" s="57"/>
      <c r="S1483" s="57"/>
      <c r="T1483" s="57"/>
      <c r="U1483" s="77"/>
      <c r="V1483" s="24"/>
      <c r="Y1483" s="24"/>
      <c r="Z1483" s="24"/>
      <c r="AA1483" s="24"/>
      <c r="AB1483" s="24"/>
      <c r="AC1483" s="24"/>
    </row>
    <row r="1484" spans="1:29" s="169" customFormat="1">
      <c r="A1484" s="24"/>
      <c r="B1484" s="24"/>
      <c r="C1484" s="57"/>
      <c r="D1484" s="57"/>
      <c r="E1484" s="57"/>
      <c r="F1484" s="57"/>
      <c r="G1484" s="57"/>
      <c r="H1484" s="57"/>
      <c r="I1484" s="57"/>
      <c r="J1484" s="57"/>
      <c r="K1484" s="57"/>
      <c r="L1484" s="57"/>
      <c r="M1484" s="57"/>
      <c r="N1484" s="57"/>
      <c r="O1484" s="57"/>
      <c r="P1484" s="57"/>
      <c r="Q1484" s="57"/>
      <c r="R1484" s="57"/>
      <c r="S1484" s="57"/>
      <c r="T1484" s="57"/>
      <c r="U1484" s="77"/>
      <c r="V1484" s="24"/>
      <c r="Y1484" s="24"/>
      <c r="Z1484" s="24"/>
      <c r="AA1484" s="24"/>
      <c r="AB1484" s="24"/>
      <c r="AC1484" s="24"/>
    </row>
    <row r="1485" spans="1:29" s="169" customFormat="1">
      <c r="A1485" s="24"/>
      <c r="B1485" s="24"/>
      <c r="C1485" s="57"/>
      <c r="D1485" s="57"/>
      <c r="E1485" s="57"/>
      <c r="F1485" s="57"/>
      <c r="G1485" s="57"/>
      <c r="H1485" s="57"/>
      <c r="I1485" s="57"/>
      <c r="J1485" s="57"/>
      <c r="K1485" s="57"/>
      <c r="L1485" s="57"/>
      <c r="M1485" s="57"/>
      <c r="N1485" s="57"/>
      <c r="O1485" s="57"/>
      <c r="P1485" s="57"/>
      <c r="Q1485" s="57"/>
      <c r="R1485" s="57"/>
      <c r="S1485" s="57"/>
      <c r="T1485" s="57"/>
      <c r="U1485" s="77"/>
      <c r="V1485" s="24"/>
      <c r="Y1485" s="24"/>
      <c r="Z1485" s="24"/>
      <c r="AA1485" s="24"/>
      <c r="AB1485" s="24"/>
      <c r="AC1485" s="24"/>
    </row>
    <row r="1486" spans="1:29" s="169" customFormat="1">
      <c r="A1486" s="24"/>
      <c r="B1486" s="24"/>
      <c r="C1486" s="57"/>
      <c r="D1486" s="57"/>
      <c r="E1486" s="57"/>
      <c r="F1486" s="57"/>
      <c r="G1486" s="57"/>
      <c r="H1486" s="57"/>
      <c r="I1486" s="57"/>
      <c r="J1486" s="57"/>
      <c r="K1486" s="57"/>
      <c r="L1486" s="57"/>
      <c r="M1486" s="57"/>
      <c r="N1486" s="57"/>
      <c r="O1486" s="57"/>
      <c r="P1486" s="57"/>
      <c r="Q1486" s="57"/>
      <c r="R1486" s="57"/>
      <c r="S1486" s="57"/>
      <c r="T1486" s="57"/>
      <c r="U1486" s="77"/>
      <c r="V1486" s="24"/>
      <c r="Y1486" s="24"/>
      <c r="Z1486" s="24"/>
      <c r="AA1486" s="24"/>
      <c r="AB1486" s="24"/>
      <c r="AC1486" s="24"/>
    </row>
    <row r="1487" spans="1:29" s="169" customFormat="1">
      <c r="A1487" s="24"/>
      <c r="B1487" s="24"/>
      <c r="C1487" s="57"/>
      <c r="D1487" s="57"/>
      <c r="E1487" s="57"/>
      <c r="F1487" s="57"/>
      <c r="G1487" s="57"/>
      <c r="H1487" s="57"/>
      <c r="I1487" s="57"/>
      <c r="J1487" s="57"/>
      <c r="K1487" s="57"/>
      <c r="L1487" s="57"/>
      <c r="M1487" s="57"/>
      <c r="N1487" s="57"/>
      <c r="O1487" s="57"/>
      <c r="P1487" s="57"/>
      <c r="Q1487" s="57"/>
      <c r="R1487" s="57"/>
      <c r="S1487" s="57"/>
      <c r="T1487" s="57"/>
      <c r="U1487" s="77"/>
      <c r="V1487" s="24"/>
      <c r="Y1487" s="24"/>
      <c r="Z1487" s="24"/>
      <c r="AA1487" s="24"/>
      <c r="AB1487" s="24"/>
      <c r="AC1487" s="24"/>
    </row>
    <row r="1488" spans="1:29" s="169" customFormat="1">
      <c r="A1488" s="24"/>
      <c r="B1488" s="24"/>
      <c r="C1488" s="57"/>
      <c r="D1488" s="57"/>
      <c r="E1488" s="57"/>
      <c r="F1488" s="57"/>
      <c r="G1488" s="57"/>
      <c r="H1488" s="57"/>
      <c r="I1488" s="57"/>
      <c r="J1488" s="57"/>
      <c r="K1488" s="57"/>
      <c r="L1488" s="57"/>
      <c r="M1488" s="57"/>
      <c r="N1488" s="57"/>
      <c r="O1488" s="57"/>
      <c r="P1488" s="57"/>
      <c r="Q1488" s="57"/>
      <c r="R1488" s="57"/>
      <c r="S1488" s="57"/>
      <c r="T1488" s="57"/>
      <c r="U1488" s="77"/>
      <c r="V1488" s="24"/>
      <c r="Y1488" s="24"/>
      <c r="Z1488" s="24"/>
      <c r="AA1488" s="24"/>
      <c r="AB1488" s="24"/>
      <c r="AC1488" s="24"/>
    </row>
    <row r="1489" spans="1:29" s="169" customFormat="1">
      <c r="A1489" s="24"/>
      <c r="B1489" s="24"/>
      <c r="C1489" s="57"/>
      <c r="D1489" s="57"/>
      <c r="E1489" s="57"/>
      <c r="F1489" s="57"/>
      <c r="G1489" s="57"/>
      <c r="H1489" s="57"/>
      <c r="I1489" s="57"/>
      <c r="J1489" s="57"/>
      <c r="K1489" s="57"/>
      <c r="L1489" s="57"/>
      <c r="M1489" s="57"/>
      <c r="N1489" s="57"/>
      <c r="O1489" s="57"/>
      <c r="P1489" s="57"/>
      <c r="Q1489" s="57"/>
      <c r="R1489" s="57"/>
      <c r="S1489" s="57"/>
      <c r="T1489" s="57"/>
      <c r="U1489" s="77"/>
      <c r="V1489" s="24"/>
      <c r="Y1489" s="24"/>
      <c r="Z1489" s="24"/>
      <c r="AA1489" s="24"/>
      <c r="AB1489" s="24"/>
      <c r="AC1489" s="24"/>
    </row>
    <row r="1490" spans="1:29" s="169" customFormat="1">
      <c r="A1490" s="24"/>
      <c r="B1490" s="24"/>
      <c r="C1490" s="57"/>
      <c r="D1490" s="57"/>
      <c r="E1490" s="57"/>
      <c r="F1490" s="57"/>
      <c r="G1490" s="57"/>
      <c r="H1490" s="57"/>
      <c r="I1490" s="57"/>
      <c r="J1490" s="57"/>
      <c r="K1490" s="57"/>
      <c r="L1490" s="57"/>
      <c r="M1490" s="57"/>
      <c r="N1490" s="57"/>
      <c r="O1490" s="57"/>
      <c r="P1490" s="57"/>
      <c r="Q1490" s="57"/>
      <c r="R1490" s="57"/>
      <c r="S1490" s="57"/>
      <c r="T1490" s="57"/>
      <c r="U1490" s="77"/>
      <c r="V1490" s="24"/>
      <c r="Y1490" s="24"/>
      <c r="Z1490" s="24"/>
      <c r="AA1490" s="24"/>
      <c r="AB1490" s="24"/>
      <c r="AC1490" s="24"/>
    </row>
    <row r="1491" spans="1:29" s="169" customFormat="1">
      <c r="A1491" s="24"/>
      <c r="B1491" s="24"/>
      <c r="C1491" s="57"/>
      <c r="D1491" s="57"/>
      <c r="E1491" s="57"/>
      <c r="F1491" s="57"/>
      <c r="G1491" s="57"/>
      <c r="H1491" s="57"/>
      <c r="I1491" s="57"/>
      <c r="J1491" s="57"/>
      <c r="K1491" s="57"/>
      <c r="L1491" s="57"/>
      <c r="M1491" s="57"/>
      <c r="N1491" s="57"/>
      <c r="O1491" s="57"/>
      <c r="P1491" s="57"/>
      <c r="Q1491" s="57"/>
      <c r="R1491" s="57"/>
      <c r="S1491" s="57"/>
      <c r="T1491" s="57"/>
      <c r="U1491" s="77"/>
      <c r="V1491" s="24"/>
      <c r="Y1491" s="24"/>
      <c r="Z1491" s="24"/>
      <c r="AA1491" s="24"/>
      <c r="AB1491" s="24"/>
      <c r="AC1491" s="24"/>
    </row>
    <row r="1492" spans="1:29" s="169" customFormat="1">
      <c r="A1492" s="24"/>
      <c r="B1492" s="24"/>
      <c r="C1492" s="57"/>
      <c r="D1492" s="57"/>
      <c r="E1492" s="57"/>
      <c r="F1492" s="57"/>
      <c r="G1492" s="57"/>
      <c r="H1492" s="57"/>
      <c r="I1492" s="57"/>
      <c r="J1492" s="57"/>
      <c r="K1492" s="57"/>
      <c r="L1492" s="57"/>
      <c r="M1492" s="57"/>
      <c r="N1492" s="57"/>
      <c r="O1492" s="57"/>
      <c r="P1492" s="57"/>
      <c r="Q1492" s="57"/>
      <c r="R1492" s="57"/>
      <c r="S1492" s="57"/>
      <c r="T1492" s="57"/>
      <c r="U1492" s="77"/>
      <c r="V1492" s="24"/>
      <c r="Y1492" s="24"/>
      <c r="Z1492" s="24"/>
      <c r="AA1492" s="24"/>
      <c r="AB1492" s="24"/>
      <c r="AC1492" s="24"/>
    </row>
    <row r="1493" spans="1:29" s="169" customFormat="1">
      <c r="A1493" s="24"/>
      <c r="B1493" s="24"/>
      <c r="C1493" s="57"/>
      <c r="D1493" s="57"/>
      <c r="E1493" s="57"/>
      <c r="F1493" s="57"/>
      <c r="G1493" s="57"/>
      <c r="H1493" s="57"/>
      <c r="I1493" s="57"/>
      <c r="J1493" s="57"/>
      <c r="K1493" s="57"/>
      <c r="L1493" s="57"/>
      <c r="M1493" s="57"/>
      <c r="N1493" s="57"/>
      <c r="O1493" s="57"/>
      <c r="P1493" s="57"/>
      <c r="Q1493" s="57"/>
      <c r="R1493" s="57"/>
      <c r="S1493" s="57"/>
      <c r="T1493" s="57"/>
      <c r="U1493" s="77"/>
      <c r="V1493" s="24"/>
      <c r="Y1493" s="24"/>
      <c r="Z1493" s="24"/>
      <c r="AA1493" s="24"/>
      <c r="AB1493" s="24"/>
      <c r="AC1493" s="24"/>
    </row>
    <row r="1494" spans="1:29" s="169" customFormat="1">
      <c r="A1494" s="24"/>
      <c r="B1494" s="24"/>
      <c r="C1494" s="57"/>
      <c r="D1494" s="57"/>
      <c r="E1494" s="57"/>
      <c r="F1494" s="57"/>
      <c r="G1494" s="57"/>
      <c r="H1494" s="57"/>
      <c r="I1494" s="57"/>
      <c r="J1494" s="57"/>
      <c r="K1494" s="57"/>
      <c r="L1494" s="57"/>
      <c r="M1494" s="57"/>
      <c r="N1494" s="57"/>
      <c r="O1494" s="57"/>
      <c r="P1494" s="57"/>
      <c r="Q1494" s="57"/>
      <c r="R1494" s="57"/>
      <c r="S1494" s="57"/>
      <c r="T1494" s="57"/>
      <c r="U1494" s="77"/>
      <c r="V1494" s="24"/>
      <c r="Y1494" s="24"/>
      <c r="Z1494" s="24"/>
      <c r="AA1494" s="24"/>
      <c r="AB1494" s="24"/>
      <c r="AC1494" s="24"/>
    </row>
    <row r="1495" spans="1:29" s="169" customFormat="1">
      <c r="A1495" s="24"/>
      <c r="B1495" s="24"/>
      <c r="C1495" s="57"/>
      <c r="D1495" s="57"/>
      <c r="E1495" s="57"/>
      <c r="F1495" s="57"/>
      <c r="G1495" s="57"/>
      <c r="H1495" s="57"/>
      <c r="I1495" s="57"/>
      <c r="J1495" s="57"/>
      <c r="K1495" s="57"/>
      <c r="L1495" s="57"/>
      <c r="M1495" s="57"/>
      <c r="N1495" s="57"/>
      <c r="O1495" s="57"/>
      <c r="P1495" s="57"/>
      <c r="Q1495" s="57"/>
      <c r="R1495" s="57"/>
      <c r="S1495" s="57"/>
      <c r="T1495" s="57"/>
      <c r="U1495" s="77"/>
      <c r="V1495" s="24"/>
      <c r="Y1495" s="24"/>
      <c r="Z1495" s="24"/>
      <c r="AA1495" s="24"/>
      <c r="AB1495" s="24"/>
      <c r="AC1495" s="24"/>
    </row>
    <row r="1496" spans="1:29" s="169" customFormat="1">
      <c r="A1496" s="24"/>
      <c r="B1496" s="24"/>
      <c r="C1496" s="57"/>
      <c r="D1496" s="57"/>
      <c r="E1496" s="57"/>
      <c r="F1496" s="57"/>
      <c r="G1496" s="57"/>
      <c r="H1496" s="57"/>
      <c r="I1496" s="57"/>
      <c r="J1496" s="57"/>
      <c r="K1496" s="57"/>
      <c r="L1496" s="57"/>
      <c r="M1496" s="57"/>
      <c r="N1496" s="57"/>
      <c r="O1496" s="57"/>
      <c r="P1496" s="57"/>
      <c r="Q1496" s="57"/>
      <c r="R1496" s="57"/>
      <c r="S1496" s="57"/>
      <c r="T1496" s="57"/>
      <c r="U1496" s="77"/>
      <c r="V1496" s="24"/>
      <c r="Y1496" s="24"/>
      <c r="Z1496" s="24"/>
      <c r="AA1496" s="24"/>
      <c r="AB1496" s="24"/>
      <c r="AC1496" s="24"/>
    </row>
    <row r="1497" spans="1:29" s="169" customFormat="1">
      <c r="A1497" s="24"/>
      <c r="B1497" s="24"/>
      <c r="C1497" s="57"/>
      <c r="D1497" s="57"/>
      <c r="E1497" s="57"/>
      <c r="F1497" s="57"/>
      <c r="G1497" s="57"/>
      <c r="H1497" s="57"/>
      <c r="I1497" s="57"/>
      <c r="J1497" s="57"/>
      <c r="K1497" s="57"/>
      <c r="L1497" s="57"/>
      <c r="M1497" s="57"/>
      <c r="N1497" s="57"/>
      <c r="O1497" s="57"/>
      <c r="P1497" s="57"/>
      <c r="Q1497" s="57"/>
      <c r="R1497" s="57"/>
      <c r="S1497" s="57"/>
      <c r="T1497" s="57"/>
      <c r="U1497" s="77"/>
      <c r="V1497" s="24"/>
      <c r="Y1497" s="24"/>
      <c r="Z1497" s="24"/>
      <c r="AA1497" s="24"/>
      <c r="AB1497" s="24"/>
      <c r="AC1497" s="24"/>
    </row>
    <row r="1498" spans="1:29" s="169" customFormat="1">
      <c r="A1498" s="24"/>
      <c r="B1498" s="24"/>
      <c r="C1498" s="57"/>
      <c r="D1498" s="57"/>
      <c r="E1498" s="57"/>
      <c r="F1498" s="57"/>
      <c r="G1498" s="57"/>
      <c r="H1498" s="57"/>
      <c r="I1498" s="57"/>
      <c r="J1498" s="57"/>
      <c r="K1498" s="57"/>
      <c r="L1498" s="57"/>
      <c r="M1498" s="57"/>
      <c r="N1498" s="57"/>
      <c r="O1498" s="57"/>
      <c r="P1498" s="57"/>
      <c r="Q1498" s="57"/>
      <c r="R1498" s="57"/>
      <c r="S1498" s="57"/>
      <c r="T1498" s="57"/>
      <c r="U1498" s="77"/>
      <c r="V1498" s="24"/>
      <c r="Y1498" s="24"/>
      <c r="Z1498" s="24"/>
      <c r="AA1498" s="24"/>
      <c r="AB1498" s="24"/>
      <c r="AC1498" s="24"/>
    </row>
    <row r="1499" spans="1:29" s="169" customFormat="1">
      <c r="A1499" s="24"/>
      <c r="B1499" s="24"/>
      <c r="C1499" s="57"/>
      <c r="D1499" s="57"/>
      <c r="E1499" s="57"/>
      <c r="F1499" s="57"/>
      <c r="G1499" s="57"/>
      <c r="H1499" s="57"/>
      <c r="I1499" s="57"/>
      <c r="J1499" s="57"/>
      <c r="K1499" s="57"/>
      <c r="L1499" s="57"/>
      <c r="M1499" s="57"/>
      <c r="N1499" s="57"/>
      <c r="O1499" s="57"/>
      <c r="P1499" s="57"/>
      <c r="Q1499" s="57"/>
      <c r="R1499" s="57"/>
      <c r="S1499" s="57"/>
      <c r="T1499" s="57"/>
      <c r="U1499" s="77"/>
      <c r="V1499" s="24"/>
      <c r="Y1499" s="24"/>
      <c r="Z1499" s="24"/>
      <c r="AA1499" s="24"/>
      <c r="AB1499" s="24"/>
      <c r="AC1499" s="24"/>
    </row>
    <row r="1500" spans="1:29" s="169" customFormat="1">
      <c r="A1500" s="24"/>
      <c r="B1500" s="24"/>
      <c r="C1500" s="57"/>
      <c r="D1500" s="57"/>
      <c r="E1500" s="57"/>
      <c r="F1500" s="57"/>
      <c r="G1500" s="57"/>
      <c r="H1500" s="57"/>
      <c r="I1500" s="57"/>
      <c r="J1500" s="57"/>
      <c r="K1500" s="57"/>
      <c r="L1500" s="57"/>
      <c r="M1500" s="57"/>
      <c r="N1500" s="57"/>
      <c r="O1500" s="57"/>
      <c r="P1500" s="57"/>
      <c r="Q1500" s="57"/>
      <c r="R1500" s="57"/>
      <c r="S1500" s="57"/>
      <c r="T1500" s="57"/>
      <c r="U1500" s="77"/>
      <c r="V1500" s="24"/>
      <c r="Y1500" s="24"/>
      <c r="Z1500" s="24"/>
      <c r="AA1500" s="24"/>
      <c r="AB1500" s="24"/>
      <c r="AC1500" s="24"/>
    </row>
    <row r="1501" spans="1:29" s="169" customFormat="1">
      <c r="A1501" s="24"/>
      <c r="B1501" s="24"/>
      <c r="C1501" s="57"/>
      <c r="D1501" s="57"/>
      <c r="E1501" s="57"/>
      <c r="F1501" s="57"/>
      <c r="G1501" s="57"/>
      <c r="H1501" s="57"/>
      <c r="I1501" s="57"/>
      <c r="J1501" s="57"/>
      <c r="K1501" s="57"/>
      <c r="L1501" s="57"/>
      <c r="M1501" s="57"/>
      <c r="N1501" s="57"/>
      <c r="O1501" s="57"/>
      <c r="P1501" s="57"/>
      <c r="Q1501" s="57"/>
      <c r="R1501" s="57"/>
      <c r="S1501" s="57"/>
      <c r="T1501" s="57"/>
      <c r="U1501" s="77"/>
      <c r="V1501" s="24"/>
      <c r="Y1501" s="24"/>
      <c r="Z1501" s="24"/>
      <c r="AA1501" s="24"/>
      <c r="AB1501" s="24"/>
      <c r="AC1501" s="24"/>
    </row>
    <row r="1502" spans="1:29" s="169" customFormat="1">
      <c r="A1502" s="24"/>
      <c r="B1502" s="24"/>
      <c r="C1502" s="57"/>
      <c r="D1502" s="57"/>
      <c r="E1502" s="57"/>
      <c r="F1502" s="57"/>
      <c r="G1502" s="57"/>
      <c r="H1502" s="57"/>
      <c r="I1502" s="57"/>
      <c r="J1502" s="57"/>
      <c r="K1502" s="57"/>
      <c r="L1502" s="57"/>
      <c r="M1502" s="57"/>
      <c r="N1502" s="57"/>
      <c r="O1502" s="57"/>
      <c r="P1502" s="57"/>
      <c r="Q1502" s="57"/>
      <c r="R1502" s="57"/>
      <c r="S1502" s="57"/>
      <c r="T1502" s="57"/>
      <c r="U1502" s="77"/>
      <c r="V1502" s="24"/>
      <c r="Y1502" s="24"/>
      <c r="Z1502" s="24"/>
      <c r="AA1502" s="24"/>
      <c r="AB1502" s="24"/>
      <c r="AC1502" s="24"/>
    </row>
    <row r="1503" spans="1:29" s="169" customFormat="1">
      <c r="A1503" s="24"/>
      <c r="B1503" s="24"/>
      <c r="C1503" s="57"/>
      <c r="D1503" s="57"/>
      <c r="E1503" s="57"/>
      <c r="F1503" s="57"/>
      <c r="G1503" s="57"/>
      <c r="H1503" s="57"/>
      <c r="I1503" s="57"/>
      <c r="J1503" s="57"/>
      <c r="K1503" s="57"/>
      <c r="L1503" s="57"/>
      <c r="M1503" s="57"/>
      <c r="N1503" s="57"/>
      <c r="O1503" s="57"/>
      <c r="P1503" s="57"/>
      <c r="Q1503" s="57"/>
      <c r="R1503" s="57"/>
      <c r="S1503" s="57"/>
      <c r="T1503" s="57"/>
      <c r="U1503" s="77"/>
      <c r="V1503" s="24"/>
      <c r="Y1503" s="24"/>
      <c r="Z1503" s="24"/>
      <c r="AA1503" s="24"/>
      <c r="AB1503" s="24"/>
      <c r="AC1503" s="24"/>
    </row>
    <row r="1504" spans="1:29" s="169" customFormat="1">
      <c r="A1504" s="24"/>
      <c r="B1504" s="24"/>
      <c r="C1504" s="57"/>
      <c r="D1504" s="57"/>
      <c r="E1504" s="57"/>
      <c r="F1504" s="57"/>
      <c r="G1504" s="57"/>
      <c r="H1504" s="57"/>
      <c r="I1504" s="57"/>
      <c r="J1504" s="57"/>
      <c r="K1504" s="57"/>
      <c r="L1504" s="57"/>
      <c r="M1504" s="57"/>
      <c r="N1504" s="57"/>
      <c r="O1504" s="57"/>
      <c r="P1504" s="57"/>
      <c r="Q1504" s="57"/>
      <c r="R1504" s="57"/>
      <c r="S1504" s="57"/>
      <c r="T1504" s="57"/>
      <c r="U1504" s="77"/>
      <c r="V1504" s="24"/>
      <c r="Y1504" s="24"/>
      <c r="Z1504" s="24"/>
      <c r="AA1504" s="24"/>
      <c r="AB1504" s="24"/>
      <c r="AC1504" s="24"/>
    </row>
    <row r="1505" spans="1:29" s="169" customFormat="1">
      <c r="A1505" s="24"/>
      <c r="B1505" s="24"/>
      <c r="C1505" s="57"/>
      <c r="D1505" s="57"/>
      <c r="E1505" s="57"/>
      <c r="F1505" s="57"/>
      <c r="G1505" s="57"/>
      <c r="H1505" s="57"/>
      <c r="I1505" s="57"/>
      <c r="J1505" s="57"/>
      <c r="K1505" s="57"/>
      <c r="L1505" s="57"/>
      <c r="M1505" s="57"/>
      <c r="N1505" s="57"/>
      <c r="O1505" s="57"/>
      <c r="P1505" s="57"/>
      <c r="Q1505" s="57"/>
      <c r="R1505" s="57"/>
      <c r="S1505" s="57"/>
      <c r="T1505" s="57"/>
      <c r="U1505" s="77"/>
      <c r="V1505" s="24"/>
      <c r="Y1505" s="24"/>
      <c r="Z1505" s="24"/>
      <c r="AA1505" s="24"/>
      <c r="AB1505" s="24"/>
      <c r="AC1505" s="24"/>
    </row>
    <row r="1506" spans="1:29" s="169" customFormat="1">
      <c r="A1506" s="24"/>
      <c r="B1506" s="24"/>
      <c r="C1506" s="57"/>
      <c r="D1506" s="57"/>
      <c r="E1506" s="57"/>
      <c r="F1506" s="57"/>
      <c r="G1506" s="57"/>
      <c r="H1506" s="57"/>
      <c r="I1506" s="57"/>
      <c r="J1506" s="57"/>
      <c r="K1506" s="57"/>
      <c r="L1506" s="57"/>
      <c r="M1506" s="57"/>
      <c r="N1506" s="57"/>
      <c r="O1506" s="57"/>
      <c r="P1506" s="57"/>
      <c r="Q1506" s="57"/>
      <c r="R1506" s="57"/>
      <c r="S1506" s="57"/>
      <c r="T1506" s="57"/>
      <c r="U1506" s="77"/>
      <c r="V1506" s="24"/>
      <c r="Y1506" s="24"/>
      <c r="Z1506" s="24"/>
      <c r="AA1506" s="24"/>
      <c r="AB1506" s="24"/>
      <c r="AC1506" s="24"/>
    </row>
    <row r="1507" spans="1:29" s="169" customFormat="1">
      <c r="A1507" s="24"/>
      <c r="B1507" s="24"/>
      <c r="C1507" s="57"/>
      <c r="D1507" s="57"/>
      <c r="E1507" s="57"/>
      <c r="F1507" s="57"/>
      <c r="G1507" s="57"/>
      <c r="H1507" s="57"/>
      <c r="I1507" s="57"/>
      <c r="J1507" s="57"/>
      <c r="K1507" s="57"/>
      <c r="L1507" s="57"/>
      <c r="M1507" s="57"/>
      <c r="N1507" s="57"/>
      <c r="O1507" s="57"/>
      <c r="P1507" s="57"/>
      <c r="Q1507" s="57"/>
      <c r="R1507" s="57"/>
      <c r="S1507" s="57"/>
      <c r="T1507" s="57"/>
      <c r="U1507" s="77"/>
      <c r="V1507" s="24"/>
      <c r="Y1507" s="24"/>
      <c r="Z1507" s="24"/>
      <c r="AA1507" s="24"/>
      <c r="AB1507" s="24"/>
      <c r="AC1507" s="24"/>
    </row>
    <row r="1508" spans="1:29" s="169" customFormat="1">
      <c r="A1508" s="24"/>
      <c r="B1508" s="24"/>
      <c r="C1508" s="57"/>
      <c r="D1508" s="57"/>
      <c r="E1508" s="57"/>
      <c r="F1508" s="57"/>
      <c r="G1508" s="57"/>
      <c r="H1508" s="57"/>
      <c r="I1508" s="57"/>
      <c r="J1508" s="57"/>
      <c r="K1508" s="57"/>
      <c r="L1508" s="57"/>
      <c r="M1508" s="57"/>
      <c r="N1508" s="57"/>
      <c r="O1508" s="57"/>
      <c r="P1508" s="57"/>
      <c r="Q1508" s="57"/>
      <c r="R1508" s="57"/>
      <c r="S1508" s="57"/>
      <c r="T1508" s="57"/>
      <c r="U1508" s="77"/>
      <c r="V1508" s="24"/>
      <c r="Y1508" s="24"/>
      <c r="Z1508" s="24"/>
      <c r="AA1508" s="24"/>
      <c r="AB1508" s="24"/>
      <c r="AC1508" s="24"/>
    </row>
    <row r="1509" spans="1:29" s="169" customFormat="1">
      <c r="A1509" s="24"/>
      <c r="B1509" s="24"/>
      <c r="C1509" s="57"/>
      <c r="D1509" s="57"/>
      <c r="E1509" s="57"/>
      <c r="F1509" s="57"/>
      <c r="G1509" s="57"/>
      <c r="H1509" s="57"/>
      <c r="I1509" s="57"/>
      <c r="J1509" s="57"/>
      <c r="K1509" s="57"/>
      <c r="L1509" s="57"/>
      <c r="M1509" s="57"/>
      <c r="N1509" s="57"/>
      <c r="O1509" s="57"/>
      <c r="P1509" s="57"/>
      <c r="Q1509" s="57"/>
      <c r="R1509" s="57"/>
      <c r="S1509" s="57"/>
      <c r="T1509" s="57"/>
      <c r="U1509" s="77"/>
      <c r="V1509" s="24"/>
      <c r="Y1509" s="24"/>
      <c r="Z1509" s="24"/>
      <c r="AA1509" s="24"/>
      <c r="AB1509" s="24"/>
      <c r="AC1509" s="24"/>
    </row>
    <row r="1510" spans="1:29" s="169" customFormat="1">
      <c r="A1510" s="24"/>
      <c r="B1510" s="24"/>
      <c r="C1510" s="57"/>
      <c r="D1510" s="57"/>
      <c r="E1510" s="57"/>
      <c r="F1510" s="57"/>
      <c r="G1510" s="57"/>
      <c r="H1510" s="57"/>
      <c r="I1510" s="57"/>
      <c r="J1510" s="57"/>
      <c r="K1510" s="57"/>
      <c r="L1510" s="57"/>
      <c r="M1510" s="57"/>
      <c r="N1510" s="57"/>
      <c r="O1510" s="57"/>
      <c r="P1510" s="57"/>
      <c r="Q1510" s="57"/>
      <c r="R1510" s="57"/>
      <c r="S1510" s="57"/>
      <c r="T1510" s="57"/>
      <c r="U1510" s="77"/>
      <c r="V1510" s="24"/>
      <c r="Y1510" s="24"/>
      <c r="Z1510" s="24"/>
      <c r="AA1510" s="24"/>
      <c r="AB1510" s="24"/>
      <c r="AC1510" s="24"/>
    </row>
    <row r="1511" spans="1:29" s="169" customFormat="1">
      <c r="A1511" s="24"/>
      <c r="B1511" s="24"/>
      <c r="C1511" s="57"/>
      <c r="D1511" s="57"/>
      <c r="E1511" s="57"/>
      <c r="F1511" s="57"/>
      <c r="G1511" s="57"/>
      <c r="H1511" s="57"/>
      <c r="I1511" s="57"/>
      <c r="J1511" s="57"/>
      <c r="K1511" s="57"/>
      <c r="L1511" s="57"/>
      <c r="M1511" s="57"/>
      <c r="N1511" s="57"/>
      <c r="O1511" s="57"/>
      <c r="P1511" s="57"/>
      <c r="Q1511" s="57"/>
      <c r="R1511" s="57"/>
      <c r="S1511" s="57"/>
      <c r="T1511" s="57"/>
      <c r="U1511" s="77"/>
      <c r="V1511" s="24"/>
      <c r="Y1511" s="24"/>
      <c r="Z1511" s="24"/>
      <c r="AA1511" s="24"/>
      <c r="AB1511" s="24"/>
      <c r="AC1511" s="24"/>
    </row>
    <row r="1512" spans="1:29" s="169" customFormat="1">
      <c r="A1512" s="24"/>
      <c r="B1512" s="24"/>
      <c r="C1512" s="57"/>
      <c r="D1512" s="57"/>
      <c r="E1512" s="57"/>
      <c r="F1512" s="57"/>
      <c r="G1512" s="57"/>
      <c r="H1512" s="57"/>
      <c r="I1512" s="57"/>
      <c r="J1512" s="57"/>
      <c r="K1512" s="57"/>
      <c r="L1512" s="57"/>
      <c r="M1512" s="57"/>
      <c r="N1512" s="57"/>
      <c r="O1512" s="57"/>
      <c r="P1512" s="57"/>
      <c r="Q1512" s="57"/>
      <c r="R1512" s="57"/>
      <c r="S1512" s="57"/>
      <c r="T1512" s="57"/>
      <c r="U1512" s="77"/>
      <c r="V1512" s="24"/>
      <c r="Y1512" s="24"/>
      <c r="Z1512" s="24"/>
      <c r="AA1512" s="24"/>
      <c r="AB1512" s="24"/>
      <c r="AC1512" s="24"/>
    </row>
    <row r="1513" spans="1:29" s="169" customFormat="1">
      <c r="A1513" s="24"/>
      <c r="B1513" s="24"/>
      <c r="C1513" s="57"/>
      <c r="D1513" s="57"/>
      <c r="E1513" s="57"/>
      <c r="F1513" s="57"/>
      <c r="G1513" s="57"/>
      <c r="H1513" s="57"/>
      <c r="I1513" s="57"/>
      <c r="J1513" s="57"/>
      <c r="K1513" s="57"/>
      <c r="L1513" s="57"/>
      <c r="M1513" s="57"/>
      <c r="N1513" s="57"/>
      <c r="O1513" s="57"/>
      <c r="P1513" s="57"/>
      <c r="Q1513" s="57"/>
      <c r="R1513" s="57"/>
      <c r="S1513" s="57"/>
      <c r="T1513" s="57"/>
      <c r="U1513" s="77"/>
      <c r="V1513" s="24"/>
      <c r="Y1513" s="24"/>
      <c r="Z1513" s="24"/>
      <c r="AA1513" s="24"/>
      <c r="AB1513" s="24"/>
      <c r="AC1513" s="24"/>
    </row>
    <row r="1514" spans="1:29" s="169" customFormat="1">
      <c r="A1514" s="24"/>
      <c r="B1514" s="24"/>
      <c r="C1514" s="57"/>
      <c r="D1514" s="57"/>
      <c r="E1514" s="57"/>
      <c r="F1514" s="57"/>
      <c r="G1514" s="57"/>
      <c r="H1514" s="57"/>
      <c r="I1514" s="57"/>
      <c r="J1514" s="57"/>
      <c r="K1514" s="57"/>
      <c r="L1514" s="57"/>
      <c r="M1514" s="57"/>
      <c r="N1514" s="57"/>
      <c r="O1514" s="57"/>
      <c r="P1514" s="57"/>
      <c r="Q1514" s="57"/>
      <c r="R1514" s="57"/>
      <c r="S1514" s="57"/>
      <c r="T1514" s="57"/>
      <c r="U1514" s="77"/>
      <c r="V1514" s="24"/>
      <c r="Y1514" s="24"/>
      <c r="Z1514" s="24"/>
      <c r="AA1514" s="24"/>
      <c r="AB1514" s="24"/>
      <c r="AC1514" s="24"/>
    </row>
    <row r="1515" spans="1:29" s="169" customFormat="1">
      <c r="A1515" s="24"/>
      <c r="B1515" s="24"/>
      <c r="C1515" s="57"/>
      <c r="D1515" s="57"/>
      <c r="E1515" s="57"/>
      <c r="F1515" s="57"/>
      <c r="G1515" s="57"/>
      <c r="H1515" s="57"/>
      <c r="I1515" s="57"/>
      <c r="J1515" s="57"/>
      <c r="K1515" s="57"/>
      <c r="L1515" s="57"/>
      <c r="M1515" s="57"/>
      <c r="N1515" s="57"/>
      <c r="O1515" s="57"/>
      <c r="P1515" s="57"/>
      <c r="Q1515" s="57"/>
      <c r="R1515" s="57"/>
      <c r="S1515" s="57"/>
      <c r="T1515" s="57"/>
      <c r="U1515" s="77"/>
      <c r="V1515" s="24"/>
      <c r="Y1515" s="24"/>
      <c r="Z1515" s="24"/>
      <c r="AA1515" s="24"/>
      <c r="AB1515" s="24"/>
      <c r="AC1515" s="24"/>
    </row>
    <row r="1516" spans="1:29" s="169" customFormat="1">
      <c r="A1516" s="24"/>
      <c r="B1516" s="24"/>
      <c r="C1516" s="57"/>
      <c r="D1516" s="57"/>
      <c r="E1516" s="57"/>
      <c r="F1516" s="57"/>
      <c r="G1516" s="57"/>
      <c r="H1516" s="57"/>
      <c r="I1516" s="57"/>
      <c r="J1516" s="57"/>
      <c r="K1516" s="57"/>
      <c r="L1516" s="57"/>
      <c r="M1516" s="57"/>
      <c r="N1516" s="57"/>
      <c r="O1516" s="57"/>
      <c r="P1516" s="57"/>
      <c r="Q1516" s="57"/>
      <c r="R1516" s="57"/>
      <c r="S1516" s="57"/>
      <c r="T1516" s="57"/>
      <c r="U1516" s="77"/>
      <c r="V1516" s="24"/>
      <c r="Y1516" s="24"/>
      <c r="Z1516" s="24"/>
      <c r="AA1516" s="24"/>
      <c r="AB1516" s="24"/>
      <c r="AC1516" s="24"/>
    </row>
    <row r="1517" spans="1:29" s="169" customFormat="1">
      <c r="A1517" s="24"/>
      <c r="B1517" s="24"/>
      <c r="C1517" s="57"/>
      <c r="D1517" s="57"/>
      <c r="E1517" s="57"/>
      <c r="F1517" s="57"/>
      <c r="G1517" s="57"/>
      <c r="H1517" s="57"/>
      <c r="I1517" s="57"/>
      <c r="J1517" s="57"/>
      <c r="K1517" s="57"/>
      <c r="L1517" s="57"/>
      <c r="M1517" s="57"/>
      <c r="N1517" s="57"/>
      <c r="O1517" s="57"/>
      <c r="P1517" s="57"/>
      <c r="Q1517" s="57"/>
      <c r="R1517" s="57"/>
      <c r="S1517" s="57"/>
      <c r="T1517" s="57"/>
      <c r="U1517" s="77"/>
      <c r="V1517" s="24"/>
      <c r="Y1517" s="24"/>
      <c r="Z1517" s="24"/>
      <c r="AA1517" s="24"/>
      <c r="AB1517" s="24"/>
      <c r="AC1517" s="24"/>
    </row>
    <row r="1518" spans="1:29" s="169" customFormat="1">
      <c r="A1518" s="24"/>
      <c r="B1518" s="24"/>
      <c r="C1518" s="57"/>
      <c r="D1518" s="57"/>
      <c r="E1518" s="57"/>
      <c r="F1518" s="57"/>
      <c r="G1518" s="57"/>
      <c r="H1518" s="57"/>
      <c r="I1518" s="57"/>
      <c r="J1518" s="57"/>
      <c r="K1518" s="57"/>
      <c r="L1518" s="57"/>
      <c r="M1518" s="57"/>
      <c r="N1518" s="57"/>
      <c r="O1518" s="57"/>
      <c r="P1518" s="57"/>
      <c r="Q1518" s="57"/>
      <c r="R1518" s="57"/>
      <c r="S1518" s="57"/>
      <c r="T1518" s="57"/>
      <c r="U1518" s="77"/>
      <c r="V1518" s="24"/>
      <c r="Y1518" s="24"/>
      <c r="Z1518" s="24"/>
      <c r="AA1518" s="24"/>
      <c r="AB1518" s="24"/>
      <c r="AC1518" s="24"/>
    </row>
    <row r="1519" spans="1:29" s="169" customFormat="1">
      <c r="A1519" s="24"/>
      <c r="B1519" s="24"/>
      <c r="C1519" s="57"/>
      <c r="D1519" s="57"/>
      <c r="E1519" s="57"/>
      <c r="F1519" s="57"/>
      <c r="G1519" s="57"/>
      <c r="H1519" s="57"/>
      <c r="I1519" s="57"/>
      <c r="J1519" s="57"/>
      <c r="K1519" s="57"/>
      <c r="L1519" s="57"/>
      <c r="M1519" s="57"/>
      <c r="N1519" s="57"/>
      <c r="O1519" s="57"/>
      <c r="P1519" s="57"/>
      <c r="Q1519" s="57"/>
      <c r="R1519" s="57"/>
      <c r="S1519" s="57"/>
      <c r="T1519" s="57"/>
      <c r="U1519" s="77"/>
      <c r="V1519" s="24"/>
      <c r="Y1519" s="24"/>
      <c r="Z1519" s="24"/>
      <c r="AA1519" s="24"/>
      <c r="AB1519" s="24"/>
      <c r="AC1519" s="24"/>
    </row>
    <row r="1520" spans="1:29" s="169" customFormat="1">
      <c r="A1520" s="24"/>
      <c r="B1520" s="24"/>
      <c r="C1520" s="57"/>
      <c r="D1520" s="57"/>
      <c r="E1520" s="57"/>
      <c r="F1520" s="57"/>
      <c r="G1520" s="57"/>
      <c r="H1520" s="57"/>
      <c r="I1520" s="57"/>
      <c r="J1520" s="57"/>
      <c r="K1520" s="57"/>
      <c r="L1520" s="57"/>
      <c r="M1520" s="57"/>
      <c r="N1520" s="57"/>
      <c r="O1520" s="57"/>
      <c r="P1520" s="57"/>
      <c r="Q1520" s="57"/>
      <c r="R1520" s="57"/>
      <c r="S1520" s="57"/>
      <c r="T1520" s="57"/>
      <c r="U1520" s="77"/>
      <c r="V1520" s="24"/>
      <c r="Y1520" s="24"/>
      <c r="Z1520" s="24"/>
      <c r="AA1520" s="24"/>
      <c r="AB1520" s="24"/>
      <c r="AC1520" s="24"/>
    </row>
    <row r="1521" spans="1:29" s="169" customFormat="1">
      <c r="A1521" s="24"/>
      <c r="B1521" s="24"/>
      <c r="C1521" s="57"/>
      <c r="D1521" s="57"/>
      <c r="E1521" s="57"/>
      <c r="F1521" s="57"/>
      <c r="G1521" s="57"/>
      <c r="H1521" s="57"/>
      <c r="I1521" s="57"/>
      <c r="J1521" s="57"/>
      <c r="K1521" s="57"/>
      <c r="L1521" s="57"/>
      <c r="M1521" s="57"/>
      <c r="N1521" s="57"/>
      <c r="O1521" s="57"/>
      <c r="P1521" s="57"/>
      <c r="Q1521" s="57"/>
      <c r="R1521" s="57"/>
      <c r="S1521" s="57"/>
      <c r="T1521" s="57"/>
      <c r="U1521" s="77"/>
      <c r="V1521" s="24"/>
      <c r="Y1521" s="24"/>
      <c r="Z1521" s="24"/>
      <c r="AA1521" s="24"/>
      <c r="AB1521" s="24"/>
      <c r="AC1521" s="24"/>
    </row>
    <row r="1522" spans="1:29" s="169" customFormat="1">
      <c r="A1522" s="24"/>
      <c r="B1522" s="24"/>
      <c r="C1522" s="57"/>
      <c r="D1522" s="57"/>
      <c r="E1522" s="57"/>
      <c r="F1522" s="57"/>
      <c r="G1522" s="57"/>
      <c r="H1522" s="57"/>
      <c r="I1522" s="57"/>
      <c r="J1522" s="57"/>
      <c r="K1522" s="57"/>
      <c r="L1522" s="57"/>
      <c r="M1522" s="57"/>
      <c r="N1522" s="57"/>
      <c r="O1522" s="57"/>
      <c r="P1522" s="57"/>
      <c r="Q1522" s="57"/>
      <c r="R1522" s="57"/>
      <c r="S1522" s="57"/>
      <c r="T1522" s="57"/>
      <c r="U1522" s="77"/>
      <c r="V1522" s="24"/>
      <c r="Y1522" s="24"/>
      <c r="Z1522" s="24"/>
      <c r="AA1522" s="24"/>
      <c r="AB1522" s="24"/>
      <c r="AC1522" s="24"/>
    </row>
    <row r="1523" spans="1:29" s="169" customFormat="1">
      <c r="A1523" s="24"/>
      <c r="B1523" s="24"/>
      <c r="C1523" s="57"/>
      <c r="D1523" s="57"/>
      <c r="E1523" s="57"/>
      <c r="F1523" s="57"/>
      <c r="G1523" s="57"/>
      <c r="H1523" s="57"/>
      <c r="I1523" s="57"/>
      <c r="J1523" s="57"/>
      <c r="K1523" s="57"/>
      <c r="L1523" s="57"/>
      <c r="M1523" s="57"/>
      <c r="N1523" s="57"/>
      <c r="O1523" s="57"/>
      <c r="P1523" s="57"/>
      <c r="Q1523" s="57"/>
      <c r="R1523" s="57"/>
      <c r="S1523" s="57"/>
      <c r="T1523" s="57"/>
      <c r="U1523" s="77"/>
      <c r="V1523" s="24"/>
      <c r="Y1523" s="24"/>
      <c r="Z1523" s="24"/>
      <c r="AA1523" s="24"/>
      <c r="AB1523" s="24"/>
      <c r="AC1523" s="24"/>
    </row>
    <row r="1524" spans="1:29" s="169" customFormat="1">
      <c r="A1524" s="24"/>
      <c r="B1524" s="24"/>
      <c r="C1524" s="57"/>
      <c r="D1524" s="57"/>
      <c r="E1524" s="57"/>
      <c r="F1524" s="57"/>
      <c r="G1524" s="57"/>
      <c r="H1524" s="57"/>
      <c r="I1524" s="57"/>
      <c r="J1524" s="57"/>
      <c r="K1524" s="57"/>
      <c r="L1524" s="57"/>
      <c r="M1524" s="57"/>
      <c r="N1524" s="57"/>
      <c r="O1524" s="57"/>
      <c r="P1524" s="57"/>
      <c r="Q1524" s="57"/>
      <c r="R1524" s="57"/>
      <c r="S1524" s="57"/>
      <c r="T1524" s="57"/>
      <c r="U1524" s="77"/>
      <c r="V1524" s="24"/>
      <c r="Y1524" s="24"/>
      <c r="Z1524" s="24"/>
      <c r="AA1524" s="24"/>
      <c r="AB1524" s="24"/>
      <c r="AC1524" s="24"/>
    </row>
    <row r="1525" spans="1:29" s="169" customFormat="1">
      <c r="A1525" s="24"/>
      <c r="B1525" s="24"/>
      <c r="C1525" s="57"/>
      <c r="D1525" s="57"/>
      <c r="E1525" s="57"/>
      <c r="F1525" s="57"/>
      <c r="G1525" s="57"/>
      <c r="H1525" s="57"/>
      <c r="I1525" s="57"/>
      <c r="J1525" s="57"/>
      <c r="K1525" s="57"/>
      <c r="L1525" s="57"/>
      <c r="M1525" s="57"/>
      <c r="N1525" s="57"/>
      <c r="O1525" s="57"/>
      <c r="P1525" s="57"/>
      <c r="Q1525" s="57"/>
      <c r="R1525" s="57"/>
      <c r="S1525" s="57"/>
      <c r="T1525" s="57"/>
      <c r="U1525" s="77"/>
      <c r="V1525" s="24"/>
      <c r="Y1525" s="24"/>
      <c r="Z1525" s="24"/>
      <c r="AA1525" s="24"/>
      <c r="AB1525" s="24"/>
      <c r="AC1525" s="24"/>
    </row>
    <row r="1526" spans="1:29" s="169" customFormat="1">
      <c r="A1526" s="24"/>
      <c r="B1526" s="24"/>
      <c r="C1526" s="57"/>
      <c r="D1526" s="57"/>
      <c r="E1526" s="57"/>
      <c r="F1526" s="57"/>
      <c r="G1526" s="57"/>
      <c r="H1526" s="57"/>
      <c r="I1526" s="57"/>
      <c r="J1526" s="57"/>
      <c r="K1526" s="57"/>
      <c r="L1526" s="57"/>
      <c r="M1526" s="57"/>
      <c r="N1526" s="57"/>
      <c r="O1526" s="57"/>
      <c r="P1526" s="57"/>
      <c r="Q1526" s="57"/>
      <c r="R1526" s="57"/>
      <c r="S1526" s="57"/>
      <c r="T1526" s="57"/>
      <c r="U1526" s="77"/>
      <c r="V1526" s="24"/>
      <c r="Y1526" s="24"/>
      <c r="Z1526" s="24"/>
      <c r="AA1526" s="24"/>
      <c r="AB1526" s="24"/>
      <c r="AC1526" s="24"/>
    </row>
    <row r="1527" spans="1:29" s="169" customFormat="1">
      <c r="A1527" s="24"/>
      <c r="B1527" s="24"/>
      <c r="C1527" s="57"/>
      <c r="D1527" s="57"/>
      <c r="E1527" s="57"/>
      <c r="F1527" s="57"/>
      <c r="G1527" s="57"/>
      <c r="H1527" s="57"/>
      <c r="I1527" s="57"/>
      <c r="J1527" s="57"/>
      <c r="K1527" s="57"/>
      <c r="L1527" s="57"/>
      <c r="M1527" s="57"/>
      <c r="N1527" s="57"/>
      <c r="O1527" s="57"/>
      <c r="P1527" s="57"/>
      <c r="Q1527" s="57"/>
      <c r="R1527" s="57"/>
      <c r="S1527" s="57"/>
      <c r="T1527" s="57"/>
      <c r="U1527" s="77"/>
      <c r="V1527" s="24"/>
      <c r="Y1527" s="24"/>
      <c r="Z1527" s="24"/>
      <c r="AA1527" s="24"/>
      <c r="AB1527" s="24"/>
      <c r="AC1527" s="24"/>
    </row>
    <row r="1528" spans="1:29" s="169" customFormat="1">
      <c r="A1528" s="24"/>
      <c r="B1528" s="24"/>
      <c r="C1528" s="57"/>
      <c r="D1528" s="57"/>
      <c r="E1528" s="57"/>
      <c r="F1528" s="57"/>
      <c r="G1528" s="57"/>
      <c r="H1528" s="57"/>
      <c r="I1528" s="57"/>
      <c r="J1528" s="57"/>
      <c r="K1528" s="57"/>
      <c r="L1528" s="57"/>
      <c r="M1528" s="57"/>
      <c r="N1528" s="57"/>
      <c r="O1528" s="57"/>
      <c r="P1528" s="57"/>
      <c r="Q1528" s="57"/>
      <c r="R1528" s="57"/>
      <c r="S1528" s="57"/>
      <c r="T1528" s="57"/>
      <c r="U1528" s="77"/>
      <c r="V1528" s="24"/>
      <c r="Y1528" s="24"/>
      <c r="Z1528" s="24"/>
      <c r="AA1528" s="24"/>
      <c r="AB1528" s="24"/>
      <c r="AC1528" s="24"/>
    </row>
    <row r="1529" spans="1:29" s="169" customFormat="1">
      <c r="A1529" s="24"/>
      <c r="B1529" s="24"/>
      <c r="C1529" s="57"/>
      <c r="D1529" s="57"/>
      <c r="E1529" s="57"/>
      <c r="F1529" s="57"/>
      <c r="G1529" s="57"/>
      <c r="H1529" s="57"/>
      <c r="I1529" s="57"/>
      <c r="J1529" s="57"/>
      <c r="K1529" s="57"/>
      <c r="L1529" s="57"/>
      <c r="M1529" s="57"/>
      <c r="N1529" s="57"/>
      <c r="O1529" s="57"/>
      <c r="P1529" s="57"/>
      <c r="Q1529" s="57"/>
      <c r="R1529" s="57"/>
      <c r="S1529" s="57"/>
      <c r="T1529" s="57"/>
      <c r="U1529" s="77"/>
      <c r="V1529" s="24"/>
      <c r="Y1529" s="24"/>
      <c r="Z1529" s="24"/>
      <c r="AA1529" s="24"/>
      <c r="AB1529" s="24"/>
      <c r="AC1529" s="24"/>
    </row>
    <row r="1530" spans="1:29" s="169" customFormat="1">
      <c r="A1530" s="24"/>
      <c r="B1530" s="24"/>
      <c r="C1530" s="57"/>
      <c r="D1530" s="57"/>
      <c r="E1530" s="57"/>
      <c r="F1530" s="57"/>
      <c r="G1530" s="57"/>
      <c r="H1530" s="57"/>
      <c r="I1530" s="57"/>
      <c r="J1530" s="57"/>
      <c r="K1530" s="57"/>
      <c r="L1530" s="57"/>
      <c r="M1530" s="57"/>
      <c r="N1530" s="57"/>
      <c r="O1530" s="57"/>
      <c r="P1530" s="57"/>
      <c r="Q1530" s="57"/>
      <c r="R1530" s="57"/>
      <c r="S1530" s="57"/>
      <c r="T1530" s="57"/>
      <c r="U1530" s="77"/>
      <c r="V1530" s="24"/>
      <c r="Y1530" s="24"/>
      <c r="Z1530" s="24"/>
      <c r="AA1530" s="24"/>
      <c r="AB1530" s="24"/>
      <c r="AC1530" s="24"/>
    </row>
    <row r="1531" spans="1:29" s="169" customFormat="1">
      <c r="A1531" s="24"/>
      <c r="B1531" s="24"/>
      <c r="C1531" s="57"/>
      <c r="D1531" s="57"/>
      <c r="E1531" s="57"/>
      <c r="F1531" s="57"/>
      <c r="G1531" s="57"/>
      <c r="H1531" s="57"/>
      <c r="I1531" s="57"/>
      <c r="J1531" s="57"/>
      <c r="K1531" s="57"/>
      <c r="L1531" s="57"/>
      <c r="M1531" s="57"/>
      <c r="N1531" s="57"/>
      <c r="O1531" s="57"/>
      <c r="P1531" s="57"/>
      <c r="Q1531" s="57"/>
      <c r="R1531" s="57"/>
      <c r="S1531" s="57"/>
      <c r="T1531" s="57"/>
      <c r="U1531" s="77"/>
      <c r="V1531" s="24"/>
      <c r="Y1531" s="24"/>
      <c r="Z1531" s="24"/>
      <c r="AA1531" s="24"/>
      <c r="AB1531" s="24"/>
      <c r="AC1531" s="24"/>
    </row>
    <row r="1532" spans="1:29" s="169" customFormat="1">
      <c r="A1532" s="24"/>
      <c r="B1532" s="24"/>
      <c r="C1532" s="57"/>
      <c r="D1532" s="57"/>
      <c r="E1532" s="57"/>
      <c r="F1532" s="57"/>
      <c r="G1532" s="57"/>
      <c r="H1532" s="57"/>
      <c r="I1532" s="57"/>
      <c r="J1532" s="57"/>
      <c r="K1532" s="57"/>
      <c r="L1532" s="57"/>
      <c r="M1532" s="57"/>
      <c r="N1532" s="57"/>
      <c r="O1532" s="57"/>
      <c r="P1532" s="57"/>
      <c r="Q1532" s="57"/>
      <c r="R1532" s="57"/>
      <c r="S1532" s="57"/>
      <c r="T1532" s="57"/>
      <c r="U1532" s="77"/>
      <c r="V1532" s="24"/>
      <c r="Y1532" s="24"/>
      <c r="Z1532" s="24"/>
      <c r="AA1532" s="24"/>
      <c r="AB1532" s="24"/>
      <c r="AC1532" s="24"/>
    </row>
    <row r="1533" spans="1:29" s="169" customFormat="1">
      <c r="A1533" s="24"/>
      <c r="B1533" s="24"/>
      <c r="C1533" s="57"/>
      <c r="D1533" s="57"/>
      <c r="E1533" s="57"/>
      <c r="F1533" s="57"/>
      <c r="G1533" s="57"/>
      <c r="H1533" s="57"/>
      <c r="I1533" s="57"/>
      <c r="J1533" s="57"/>
      <c r="K1533" s="57"/>
      <c r="L1533" s="57"/>
      <c r="M1533" s="57"/>
      <c r="N1533" s="57"/>
      <c r="O1533" s="57"/>
      <c r="P1533" s="57"/>
      <c r="Q1533" s="57"/>
      <c r="R1533" s="57"/>
      <c r="S1533" s="57"/>
      <c r="T1533" s="57"/>
      <c r="U1533" s="77"/>
      <c r="V1533" s="24"/>
      <c r="Y1533" s="24"/>
      <c r="Z1533" s="24"/>
      <c r="AA1533" s="24"/>
      <c r="AB1533" s="24"/>
      <c r="AC1533" s="24"/>
    </row>
    <row r="1534" spans="1:29" s="169" customFormat="1">
      <c r="A1534" s="24"/>
      <c r="B1534" s="24"/>
      <c r="C1534" s="57"/>
      <c r="D1534" s="57"/>
      <c r="E1534" s="57"/>
      <c r="F1534" s="57"/>
      <c r="G1534" s="57"/>
      <c r="H1534" s="57"/>
      <c r="I1534" s="57"/>
      <c r="J1534" s="57"/>
      <c r="K1534" s="57"/>
      <c r="L1534" s="57"/>
      <c r="M1534" s="57"/>
      <c r="N1534" s="57"/>
      <c r="O1534" s="57"/>
      <c r="P1534" s="57"/>
      <c r="Q1534" s="57"/>
      <c r="R1534" s="57"/>
      <c r="S1534" s="57"/>
      <c r="T1534" s="57"/>
      <c r="U1534" s="77"/>
      <c r="V1534" s="24"/>
      <c r="Y1534" s="24"/>
      <c r="Z1534" s="24"/>
      <c r="AA1534" s="24"/>
      <c r="AB1534" s="24"/>
      <c r="AC1534" s="24"/>
    </row>
    <row r="1535" spans="1:29" s="169" customFormat="1">
      <c r="A1535" s="24"/>
      <c r="B1535" s="24"/>
      <c r="C1535" s="57"/>
      <c r="D1535" s="57"/>
      <c r="E1535" s="57"/>
      <c r="F1535" s="57"/>
      <c r="G1535" s="57"/>
      <c r="H1535" s="57"/>
      <c r="I1535" s="57"/>
      <c r="J1535" s="57"/>
      <c r="K1535" s="57"/>
      <c r="L1535" s="57"/>
      <c r="M1535" s="57"/>
      <c r="N1535" s="57"/>
      <c r="O1535" s="57"/>
      <c r="P1535" s="57"/>
      <c r="Q1535" s="57"/>
      <c r="R1535" s="57"/>
      <c r="S1535" s="57"/>
      <c r="T1535" s="57"/>
      <c r="U1535" s="77"/>
      <c r="V1535" s="24"/>
      <c r="Y1535" s="24"/>
      <c r="Z1535" s="24"/>
      <c r="AA1535" s="24"/>
      <c r="AB1535" s="24"/>
      <c r="AC1535" s="24"/>
    </row>
    <row r="1536" spans="1:29" s="169" customFormat="1">
      <c r="A1536" s="24"/>
      <c r="B1536" s="24"/>
      <c r="C1536" s="57"/>
      <c r="D1536" s="57"/>
      <c r="E1536" s="57"/>
      <c r="F1536" s="57"/>
      <c r="G1536" s="57"/>
      <c r="H1536" s="57"/>
      <c r="I1536" s="57"/>
      <c r="J1536" s="57"/>
      <c r="K1536" s="57"/>
      <c r="L1536" s="57"/>
      <c r="M1536" s="57"/>
      <c r="N1536" s="57"/>
      <c r="O1536" s="57"/>
      <c r="P1536" s="57"/>
      <c r="Q1536" s="57"/>
      <c r="R1536" s="57"/>
      <c r="S1536" s="57"/>
      <c r="T1536" s="57"/>
      <c r="U1536" s="77"/>
      <c r="V1536" s="24"/>
      <c r="Y1536" s="24"/>
      <c r="Z1536" s="24"/>
      <c r="AA1536" s="24"/>
      <c r="AB1536" s="24"/>
      <c r="AC1536" s="24"/>
    </row>
    <row r="1537" spans="1:29" s="169" customFormat="1">
      <c r="A1537" s="24"/>
      <c r="B1537" s="24"/>
      <c r="C1537" s="57"/>
      <c r="D1537" s="57"/>
      <c r="E1537" s="57"/>
      <c r="F1537" s="57"/>
      <c r="G1537" s="57"/>
      <c r="H1537" s="57"/>
      <c r="I1537" s="57"/>
      <c r="J1537" s="57"/>
      <c r="K1537" s="57"/>
      <c r="L1537" s="57"/>
      <c r="M1537" s="57"/>
      <c r="N1537" s="57"/>
      <c r="O1537" s="57"/>
      <c r="P1537" s="57"/>
      <c r="Q1537" s="57"/>
      <c r="R1537" s="57"/>
      <c r="S1537" s="57"/>
      <c r="T1537" s="57"/>
      <c r="U1537" s="77"/>
      <c r="V1537" s="24"/>
      <c r="Y1537" s="24"/>
      <c r="Z1537" s="24"/>
      <c r="AA1537" s="24"/>
      <c r="AB1537" s="24"/>
      <c r="AC1537" s="24"/>
    </row>
    <row r="1538" spans="1:29" s="169" customFormat="1">
      <c r="A1538" s="24"/>
      <c r="B1538" s="24"/>
      <c r="C1538" s="57"/>
      <c r="D1538" s="57"/>
      <c r="E1538" s="57"/>
      <c r="F1538" s="57"/>
      <c r="G1538" s="57"/>
      <c r="H1538" s="57"/>
      <c r="I1538" s="57"/>
      <c r="J1538" s="57"/>
      <c r="K1538" s="57"/>
      <c r="L1538" s="57"/>
      <c r="M1538" s="57"/>
      <c r="N1538" s="57"/>
      <c r="O1538" s="57"/>
      <c r="P1538" s="57"/>
      <c r="Q1538" s="57"/>
      <c r="R1538" s="57"/>
      <c r="S1538" s="57"/>
      <c r="T1538" s="57"/>
      <c r="U1538" s="77"/>
      <c r="V1538" s="24"/>
      <c r="Y1538" s="24"/>
      <c r="Z1538" s="24"/>
      <c r="AA1538" s="24"/>
      <c r="AB1538" s="24"/>
      <c r="AC1538" s="24"/>
    </row>
    <row r="1539" spans="1:29" s="169" customFormat="1">
      <c r="A1539" s="24"/>
      <c r="B1539" s="24"/>
      <c r="C1539" s="57"/>
      <c r="D1539" s="57"/>
      <c r="E1539" s="57"/>
      <c r="F1539" s="57"/>
      <c r="G1539" s="57"/>
      <c r="H1539" s="57"/>
      <c r="I1539" s="57"/>
      <c r="J1539" s="57"/>
      <c r="K1539" s="57"/>
      <c r="L1539" s="57"/>
      <c r="M1539" s="57"/>
      <c r="N1539" s="57"/>
      <c r="O1539" s="57"/>
      <c r="P1539" s="57"/>
      <c r="Q1539" s="57"/>
      <c r="R1539" s="57"/>
      <c r="S1539" s="57"/>
      <c r="T1539" s="57"/>
      <c r="U1539" s="77"/>
      <c r="V1539" s="24"/>
      <c r="Y1539" s="24"/>
      <c r="Z1539" s="24"/>
      <c r="AA1539" s="24"/>
      <c r="AB1539" s="24"/>
      <c r="AC1539" s="24"/>
    </row>
    <row r="1540" spans="1:29" s="169" customFormat="1">
      <c r="A1540" s="24"/>
      <c r="B1540" s="24"/>
      <c r="C1540" s="57"/>
      <c r="D1540" s="57"/>
      <c r="E1540" s="57"/>
      <c r="F1540" s="57"/>
      <c r="G1540" s="57"/>
      <c r="H1540" s="57"/>
      <c r="I1540" s="57"/>
      <c r="J1540" s="57"/>
      <c r="K1540" s="57"/>
      <c r="L1540" s="57"/>
      <c r="M1540" s="57"/>
      <c r="N1540" s="57"/>
      <c r="O1540" s="57"/>
      <c r="P1540" s="57"/>
      <c r="Q1540" s="57"/>
      <c r="R1540" s="57"/>
      <c r="S1540" s="57"/>
      <c r="T1540" s="57"/>
      <c r="U1540" s="77"/>
      <c r="V1540" s="24"/>
      <c r="Y1540" s="24"/>
      <c r="Z1540" s="24"/>
      <c r="AA1540" s="24"/>
      <c r="AB1540" s="24"/>
      <c r="AC1540" s="24"/>
    </row>
    <row r="1541" spans="1:29" s="169" customFormat="1">
      <c r="A1541" s="24"/>
      <c r="B1541" s="24"/>
      <c r="C1541" s="57"/>
      <c r="D1541" s="57"/>
      <c r="E1541" s="57"/>
      <c r="F1541" s="57"/>
      <c r="G1541" s="57"/>
      <c r="H1541" s="57"/>
      <c r="I1541" s="57"/>
      <c r="J1541" s="57"/>
      <c r="K1541" s="57"/>
      <c r="L1541" s="57"/>
      <c r="M1541" s="57"/>
      <c r="N1541" s="57"/>
      <c r="O1541" s="57"/>
      <c r="P1541" s="57"/>
      <c r="Q1541" s="57"/>
      <c r="R1541" s="57"/>
      <c r="S1541" s="57"/>
      <c r="T1541" s="57"/>
      <c r="U1541" s="77"/>
      <c r="V1541" s="24"/>
      <c r="Y1541" s="24"/>
      <c r="Z1541" s="24"/>
      <c r="AA1541" s="24"/>
      <c r="AB1541" s="24"/>
      <c r="AC1541" s="24"/>
    </row>
    <row r="1542" spans="1:29" s="169" customFormat="1">
      <c r="A1542" s="24"/>
      <c r="B1542" s="24"/>
      <c r="C1542" s="57"/>
      <c r="D1542" s="57"/>
      <c r="E1542" s="57"/>
      <c r="F1542" s="57"/>
      <c r="G1542" s="57"/>
      <c r="H1542" s="57"/>
      <c r="I1542" s="57"/>
      <c r="J1542" s="57"/>
      <c r="K1542" s="57"/>
      <c r="L1542" s="57"/>
      <c r="M1542" s="57"/>
      <c r="N1542" s="57"/>
      <c r="O1542" s="57"/>
      <c r="P1542" s="57"/>
      <c r="Q1542" s="57"/>
      <c r="R1542" s="57"/>
      <c r="S1542" s="57"/>
      <c r="T1542" s="57"/>
      <c r="U1542" s="77"/>
      <c r="V1542" s="24"/>
      <c r="Y1542" s="24"/>
      <c r="Z1542" s="24"/>
      <c r="AA1542" s="24"/>
      <c r="AB1542" s="24"/>
      <c r="AC1542" s="24"/>
    </row>
    <row r="1543" spans="1:29" s="169" customFormat="1">
      <c r="A1543" s="24"/>
      <c r="B1543" s="24"/>
      <c r="C1543" s="57"/>
      <c r="D1543" s="57"/>
      <c r="E1543" s="57"/>
      <c r="F1543" s="57"/>
      <c r="G1543" s="57"/>
      <c r="H1543" s="57"/>
      <c r="I1543" s="57"/>
      <c r="J1543" s="57"/>
      <c r="K1543" s="57"/>
      <c r="L1543" s="57"/>
      <c r="M1543" s="57"/>
      <c r="N1543" s="57"/>
      <c r="O1543" s="57"/>
      <c r="P1543" s="57"/>
      <c r="Q1543" s="57"/>
      <c r="R1543" s="57"/>
      <c r="S1543" s="57"/>
      <c r="T1543" s="57"/>
      <c r="U1543" s="77"/>
      <c r="V1543" s="24"/>
      <c r="Y1543" s="24"/>
      <c r="Z1543" s="24"/>
      <c r="AA1543" s="24"/>
      <c r="AB1543" s="24"/>
      <c r="AC1543" s="24"/>
    </row>
    <row r="1544" spans="1:29" s="169" customFormat="1">
      <c r="A1544" s="24"/>
      <c r="B1544" s="24"/>
      <c r="C1544" s="57"/>
      <c r="D1544" s="57"/>
      <c r="E1544" s="57"/>
      <c r="F1544" s="57"/>
      <c r="G1544" s="57"/>
      <c r="H1544" s="57"/>
      <c r="I1544" s="57"/>
      <c r="J1544" s="57"/>
      <c r="K1544" s="57"/>
      <c r="L1544" s="57"/>
      <c r="M1544" s="57"/>
      <c r="N1544" s="57"/>
      <c r="O1544" s="57"/>
      <c r="P1544" s="57"/>
      <c r="Q1544" s="57"/>
      <c r="R1544" s="57"/>
      <c r="S1544" s="57"/>
      <c r="T1544" s="57"/>
      <c r="U1544" s="77"/>
      <c r="V1544" s="24"/>
      <c r="Y1544" s="24"/>
      <c r="Z1544" s="24"/>
      <c r="AA1544" s="24"/>
      <c r="AB1544" s="24"/>
      <c r="AC1544" s="24"/>
    </row>
    <row r="1545" spans="1:29" s="169" customFormat="1">
      <c r="A1545" s="24"/>
      <c r="B1545" s="24"/>
      <c r="C1545" s="57"/>
      <c r="D1545" s="57"/>
      <c r="E1545" s="57"/>
      <c r="F1545" s="57"/>
      <c r="G1545" s="57"/>
      <c r="H1545" s="57"/>
      <c r="I1545" s="57"/>
      <c r="J1545" s="57"/>
      <c r="K1545" s="57"/>
      <c r="L1545" s="57"/>
      <c r="M1545" s="57"/>
      <c r="N1545" s="57"/>
      <c r="O1545" s="57"/>
      <c r="P1545" s="57"/>
      <c r="Q1545" s="57"/>
      <c r="R1545" s="57"/>
      <c r="S1545" s="57"/>
      <c r="T1545" s="57"/>
      <c r="U1545" s="77"/>
      <c r="V1545" s="24"/>
      <c r="Y1545" s="24"/>
      <c r="Z1545" s="24"/>
      <c r="AA1545" s="24"/>
      <c r="AB1545" s="24"/>
      <c r="AC1545" s="24"/>
    </row>
    <row r="1546" spans="1:29" s="169" customFormat="1">
      <c r="A1546" s="24"/>
      <c r="B1546" s="24"/>
      <c r="C1546" s="57"/>
      <c r="D1546" s="57"/>
      <c r="E1546" s="57"/>
      <c r="F1546" s="57"/>
      <c r="G1546" s="57"/>
      <c r="H1546" s="57"/>
      <c r="I1546" s="57"/>
      <c r="J1546" s="57"/>
      <c r="K1546" s="57"/>
      <c r="L1546" s="57"/>
      <c r="M1546" s="57"/>
      <c r="N1546" s="57"/>
      <c r="O1546" s="57"/>
      <c r="P1546" s="57"/>
      <c r="Q1546" s="57"/>
      <c r="R1546" s="57"/>
      <c r="S1546" s="57"/>
      <c r="T1546" s="57"/>
      <c r="U1546" s="77"/>
      <c r="V1546" s="24"/>
      <c r="Y1546" s="24"/>
      <c r="Z1546" s="24"/>
      <c r="AA1546" s="24"/>
      <c r="AB1546" s="24"/>
      <c r="AC1546" s="24"/>
    </row>
    <row r="1547" spans="1:29" s="169" customFormat="1">
      <c r="A1547" s="24"/>
      <c r="B1547" s="24"/>
      <c r="C1547" s="57"/>
      <c r="D1547" s="57"/>
      <c r="E1547" s="57"/>
      <c r="F1547" s="57"/>
      <c r="G1547" s="57"/>
      <c r="H1547" s="57"/>
      <c r="I1547" s="57"/>
      <c r="J1547" s="57"/>
      <c r="K1547" s="57"/>
      <c r="L1547" s="57"/>
      <c r="M1547" s="57"/>
      <c r="N1547" s="57"/>
      <c r="O1547" s="57"/>
      <c r="P1547" s="57"/>
      <c r="Q1547" s="57"/>
      <c r="R1547" s="57"/>
      <c r="S1547" s="57"/>
      <c r="T1547" s="57"/>
      <c r="U1547" s="77"/>
      <c r="V1547" s="24"/>
      <c r="Y1547" s="24"/>
      <c r="Z1547" s="24"/>
      <c r="AA1547" s="24"/>
      <c r="AB1547" s="24"/>
      <c r="AC1547" s="24"/>
    </row>
    <row r="1548" spans="1:29" s="169" customFormat="1">
      <c r="A1548" s="24"/>
      <c r="B1548" s="24"/>
      <c r="C1548" s="57"/>
      <c r="D1548" s="57"/>
      <c r="E1548" s="57"/>
      <c r="F1548" s="57"/>
      <c r="G1548" s="57"/>
      <c r="H1548" s="57"/>
      <c r="I1548" s="57"/>
      <c r="J1548" s="57"/>
      <c r="K1548" s="57"/>
      <c r="L1548" s="57"/>
      <c r="M1548" s="57"/>
      <c r="N1548" s="57"/>
      <c r="O1548" s="57"/>
      <c r="P1548" s="57"/>
      <c r="Q1548" s="57"/>
      <c r="R1548" s="57"/>
      <c r="S1548" s="57"/>
      <c r="T1548" s="57"/>
      <c r="U1548" s="77"/>
      <c r="V1548" s="24"/>
      <c r="Y1548" s="24"/>
      <c r="Z1548" s="24"/>
      <c r="AA1548" s="24"/>
      <c r="AB1548" s="24"/>
      <c r="AC1548" s="24"/>
    </row>
    <row r="1549" spans="1:29" s="169" customFormat="1">
      <c r="A1549" s="24"/>
      <c r="B1549" s="24"/>
      <c r="C1549" s="57"/>
      <c r="D1549" s="57"/>
      <c r="E1549" s="57"/>
      <c r="F1549" s="57"/>
      <c r="G1549" s="57"/>
      <c r="H1549" s="57"/>
      <c r="I1549" s="57"/>
      <c r="J1549" s="57"/>
      <c r="K1549" s="57"/>
      <c r="L1549" s="57"/>
      <c r="M1549" s="57"/>
      <c r="N1549" s="57"/>
      <c r="O1549" s="57"/>
      <c r="P1549" s="57"/>
      <c r="Q1549" s="57"/>
      <c r="R1549" s="57"/>
      <c r="S1549" s="57"/>
      <c r="T1549" s="57"/>
      <c r="U1549" s="77"/>
      <c r="V1549" s="24"/>
      <c r="Y1549" s="24"/>
      <c r="Z1549" s="24"/>
      <c r="AA1549" s="24"/>
      <c r="AB1549" s="24"/>
      <c r="AC1549" s="24"/>
    </row>
    <row r="1550" spans="1:29" s="169" customFormat="1">
      <c r="A1550" s="24"/>
      <c r="B1550" s="24"/>
      <c r="C1550" s="57"/>
      <c r="D1550" s="57"/>
      <c r="E1550" s="57"/>
      <c r="F1550" s="57"/>
      <c r="G1550" s="57"/>
      <c r="H1550" s="57"/>
      <c r="I1550" s="57"/>
      <c r="J1550" s="57"/>
      <c r="K1550" s="57"/>
      <c r="L1550" s="57"/>
      <c r="M1550" s="57"/>
      <c r="N1550" s="57"/>
      <c r="O1550" s="57"/>
      <c r="P1550" s="57"/>
      <c r="Q1550" s="57"/>
      <c r="R1550" s="57"/>
      <c r="S1550" s="57"/>
      <c r="T1550" s="57"/>
      <c r="U1550" s="77"/>
      <c r="V1550" s="24"/>
      <c r="Y1550" s="24"/>
      <c r="Z1550" s="24"/>
      <c r="AA1550" s="24"/>
      <c r="AB1550" s="24"/>
      <c r="AC1550" s="24"/>
    </row>
    <row r="1551" spans="1:29" s="169" customFormat="1">
      <c r="A1551" s="24"/>
      <c r="B1551" s="24"/>
      <c r="C1551" s="57"/>
      <c r="D1551" s="57"/>
      <c r="E1551" s="57"/>
      <c r="F1551" s="57"/>
      <c r="G1551" s="57"/>
      <c r="H1551" s="57"/>
      <c r="I1551" s="57"/>
      <c r="J1551" s="57"/>
      <c r="K1551" s="57"/>
      <c r="L1551" s="57"/>
      <c r="M1551" s="57"/>
      <c r="N1551" s="57"/>
      <c r="O1551" s="57"/>
      <c r="P1551" s="57"/>
      <c r="Q1551" s="57"/>
      <c r="R1551" s="57"/>
      <c r="S1551" s="57"/>
      <c r="T1551" s="57"/>
      <c r="U1551" s="77"/>
      <c r="V1551" s="24"/>
      <c r="Y1551" s="24"/>
      <c r="Z1551" s="24"/>
      <c r="AA1551" s="24"/>
      <c r="AB1551" s="24"/>
      <c r="AC1551" s="24"/>
    </row>
    <row r="1552" spans="1:29" s="169" customFormat="1">
      <c r="A1552" s="24"/>
      <c r="B1552" s="24"/>
      <c r="C1552" s="57"/>
      <c r="D1552" s="57"/>
      <c r="E1552" s="57"/>
      <c r="F1552" s="57"/>
      <c r="G1552" s="57"/>
      <c r="H1552" s="57"/>
      <c r="I1552" s="57"/>
      <c r="J1552" s="57"/>
      <c r="K1552" s="57"/>
      <c r="L1552" s="57"/>
      <c r="M1552" s="57"/>
      <c r="N1552" s="57"/>
      <c r="O1552" s="57"/>
      <c r="P1552" s="57"/>
      <c r="Q1552" s="57"/>
      <c r="R1552" s="57"/>
      <c r="S1552" s="57"/>
      <c r="T1552" s="57"/>
      <c r="U1552" s="77"/>
      <c r="V1552" s="24"/>
      <c r="Y1552" s="24"/>
      <c r="Z1552" s="24"/>
      <c r="AA1552" s="24"/>
      <c r="AB1552" s="24"/>
      <c r="AC1552" s="24"/>
    </row>
    <row r="1553" spans="1:29" s="169" customFormat="1">
      <c r="A1553" s="24"/>
      <c r="B1553" s="24"/>
      <c r="C1553" s="57"/>
      <c r="D1553" s="57"/>
      <c r="E1553" s="57"/>
      <c r="F1553" s="57"/>
      <c r="G1553" s="57"/>
      <c r="H1553" s="57"/>
      <c r="I1553" s="57"/>
      <c r="J1553" s="57"/>
      <c r="K1553" s="57"/>
      <c r="L1553" s="57"/>
      <c r="M1553" s="57"/>
      <c r="N1553" s="57"/>
      <c r="O1553" s="57"/>
      <c r="P1553" s="57"/>
      <c r="Q1553" s="57"/>
      <c r="R1553" s="57"/>
      <c r="S1553" s="57"/>
      <c r="T1553" s="57"/>
      <c r="U1553" s="77"/>
      <c r="V1553" s="24"/>
      <c r="Y1553" s="24"/>
      <c r="Z1553" s="24"/>
      <c r="AA1553" s="24"/>
      <c r="AB1553" s="24"/>
      <c r="AC1553" s="24"/>
    </row>
    <row r="1554" spans="1:29" s="169" customFormat="1">
      <c r="A1554" s="24"/>
      <c r="B1554" s="24"/>
      <c r="C1554" s="57"/>
      <c r="D1554" s="57"/>
      <c r="E1554" s="57"/>
      <c r="F1554" s="57"/>
      <c r="G1554" s="57"/>
      <c r="H1554" s="57"/>
      <c r="I1554" s="57"/>
      <c r="J1554" s="57"/>
      <c r="K1554" s="57"/>
      <c r="L1554" s="57"/>
      <c r="M1554" s="57"/>
      <c r="N1554" s="57"/>
      <c r="O1554" s="57"/>
      <c r="P1554" s="57"/>
      <c r="Q1554" s="57"/>
      <c r="R1554" s="57"/>
      <c r="S1554" s="57"/>
      <c r="T1554" s="57"/>
      <c r="U1554" s="77"/>
      <c r="V1554" s="24"/>
      <c r="Y1554" s="24"/>
      <c r="Z1554" s="24"/>
      <c r="AA1554" s="24"/>
      <c r="AB1554" s="24"/>
      <c r="AC1554" s="24"/>
    </row>
    <row r="1555" spans="1:29" s="169" customFormat="1">
      <c r="A1555" s="24"/>
      <c r="B1555" s="24"/>
      <c r="C1555" s="57"/>
      <c r="D1555" s="57"/>
      <c r="E1555" s="57"/>
      <c r="F1555" s="57"/>
      <c r="G1555" s="57"/>
      <c r="H1555" s="57"/>
      <c r="I1555" s="57"/>
      <c r="J1555" s="57"/>
      <c r="K1555" s="57"/>
      <c r="L1555" s="57"/>
      <c r="M1555" s="57"/>
      <c r="N1555" s="57"/>
      <c r="O1555" s="57"/>
      <c r="P1555" s="57"/>
      <c r="Q1555" s="57"/>
      <c r="R1555" s="57"/>
      <c r="S1555" s="57"/>
      <c r="T1555" s="57"/>
      <c r="U1555" s="77"/>
      <c r="V1555" s="24"/>
      <c r="Y1555" s="24"/>
      <c r="Z1555" s="24"/>
      <c r="AA1555" s="24"/>
      <c r="AB1555" s="24"/>
      <c r="AC1555" s="24"/>
    </row>
    <row r="1556" spans="1:29" s="169" customFormat="1">
      <c r="A1556" s="24"/>
      <c r="B1556" s="24"/>
      <c r="C1556" s="57"/>
      <c r="D1556" s="57"/>
      <c r="E1556" s="57"/>
      <c r="F1556" s="57"/>
      <c r="G1556" s="57"/>
      <c r="H1556" s="57"/>
      <c r="I1556" s="57"/>
      <c r="J1556" s="57"/>
      <c r="K1556" s="57"/>
      <c r="L1556" s="57"/>
      <c r="M1556" s="57"/>
      <c r="N1556" s="57"/>
      <c r="O1556" s="57"/>
      <c r="P1556" s="57"/>
      <c r="Q1556" s="57"/>
      <c r="R1556" s="57"/>
      <c r="S1556" s="57"/>
      <c r="T1556" s="57"/>
      <c r="U1556" s="77"/>
      <c r="V1556" s="24"/>
      <c r="Y1556" s="24"/>
      <c r="Z1556" s="24"/>
      <c r="AA1556" s="24"/>
      <c r="AB1556" s="24"/>
      <c r="AC1556" s="24"/>
    </row>
    <row r="1557" spans="1:29" s="169" customFormat="1">
      <c r="A1557" s="24"/>
      <c r="B1557" s="24"/>
      <c r="C1557" s="57"/>
      <c r="D1557" s="57"/>
      <c r="E1557" s="57"/>
      <c r="F1557" s="57"/>
      <c r="G1557" s="57"/>
      <c r="H1557" s="57"/>
      <c r="I1557" s="57"/>
      <c r="J1557" s="57"/>
      <c r="K1557" s="57"/>
      <c r="L1557" s="57"/>
      <c r="M1557" s="57"/>
      <c r="N1557" s="57"/>
      <c r="O1557" s="57"/>
      <c r="P1557" s="57"/>
      <c r="Q1557" s="57"/>
      <c r="R1557" s="57"/>
      <c r="S1557" s="57"/>
      <c r="T1557" s="57"/>
      <c r="U1557" s="77"/>
      <c r="V1557" s="24"/>
      <c r="Y1557" s="24"/>
      <c r="Z1557" s="24"/>
      <c r="AA1557" s="24"/>
      <c r="AB1557" s="24"/>
      <c r="AC1557" s="24"/>
    </row>
    <row r="1558" spans="1:29" s="169" customFormat="1">
      <c r="A1558" s="24"/>
      <c r="B1558" s="24"/>
      <c r="C1558" s="57"/>
      <c r="D1558" s="57"/>
      <c r="E1558" s="57"/>
      <c r="F1558" s="57"/>
      <c r="G1558" s="57"/>
      <c r="H1558" s="57"/>
      <c r="I1558" s="57"/>
      <c r="J1558" s="57"/>
      <c r="K1558" s="57"/>
      <c r="L1558" s="57"/>
      <c r="M1558" s="57"/>
      <c r="N1558" s="57"/>
      <c r="O1558" s="57"/>
      <c r="P1558" s="57"/>
      <c r="Q1558" s="57"/>
      <c r="R1558" s="57"/>
      <c r="S1558" s="57"/>
      <c r="T1558" s="57"/>
      <c r="U1558" s="77"/>
      <c r="V1558" s="24"/>
      <c r="Y1558" s="24"/>
      <c r="Z1558" s="24"/>
      <c r="AA1558" s="24"/>
      <c r="AB1558" s="24"/>
      <c r="AC1558" s="24"/>
    </row>
    <row r="1559" spans="1:29" s="169" customFormat="1">
      <c r="A1559" s="24"/>
      <c r="B1559" s="24"/>
      <c r="C1559" s="57"/>
      <c r="D1559" s="57"/>
      <c r="E1559" s="57"/>
      <c r="F1559" s="57"/>
      <c r="G1559" s="57"/>
      <c r="H1559" s="57"/>
      <c r="I1559" s="57"/>
      <c r="J1559" s="57"/>
      <c r="K1559" s="57"/>
      <c r="L1559" s="57"/>
      <c r="M1559" s="57"/>
      <c r="N1559" s="57"/>
      <c r="O1559" s="57"/>
      <c r="P1559" s="57"/>
      <c r="Q1559" s="57"/>
      <c r="R1559" s="57"/>
      <c r="S1559" s="57"/>
      <c r="T1559" s="57"/>
      <c r="U1559" s="77"/>
      <c r="V1559" s="24"/>
      <c r="Y1559" s="24"/>
      <c r="Z1559" s="24"/>
      <c r="AA1559" s="24"/>
      <c r="AB1559" s="24"/>
      <c r="AC1559" s="24"/>
    </row>
    <row r="1560" spans="1:29" s="169" customFormat="1">
      <c r="A1560" s="24"/>
      <c r="B1560" s="24"/>
      <c r="C1560" s="57"/>
      <c r="D1560" s="57"/>
      <c r="E1560" s="57"/>
      <c r="F1560" s="57"/>
      <c r="G1560" s="57"/>
      <c r="H1560" s="57"/>
      <c r="I1560" s="57"/>
      <c r="J1560" s="57"/>
      <c r="K1560" s="57"/>
      <c r="L1560" s="57"/>
      <c r="M1560" s="57"/>
      <c r="N1560" s="57"/>
      <c r="O1560" s="57"/>
      <c r="P1560" s="57"/>
      <c r="Q1560" s="57"/>
      <c r="R1560" s="57"/>
      <c r="S1560" s="57"/>
      <c r="T1560" s="57"/>
      <c r="U1560" s="77"/>
      <c r="V1560" s="24"/>
      <c r="Y1560" s="24"/>
      <c r="Z1560" s="24"/>
      <c r="AA1560" s="24"/>
      <c r="AB1560" s="24"/>
      <c r="AC1560" s="24"/>
    </row>
    <row r="1561" spans="1:29" s="169" customFormat="1">
      <c r="A1561" s="24"/>
      <c r="B1561" s="24"/>
      <c r="C1561" s="57"/>
      <c r="D1561" s="57"/>
      <c r="E1561" s="57"/>
      <c r="F1561" s="57"/>
      <c r="G1561" s="57"/>
      <c r="H1561" s="57"/>
      <c r="I1561" s="57"/>
      <c r="J1561" s="57"/>
      <c r="K1561" s="57"/>
      <c r="L1561" s="57"/>
      <c r="M1561" s="57"/>
      <c r="N1561" s="57"/>
      <c r="O1561" s="57"/>
      <c r="P1561" s="57"/>
      <c r="Q1561" s="57"/>
      <c r="R1561" s="57"/>
      <c r="S1561" s="57"/>
      <c r="T1561" s="57"/>
      <c r="U1561" s="77"/>
      <c r="V1561" s="24"/>
      <c r="Y1561" s="24"/>
      <c r="Z1561" s="24"/>
      <c r="AA1561" s="24"/>
      <c r="AB1561" s="24"/>
      <c r="AC1561" s="24"/>
    </row>
    <row r="1562" spans="1:29" s="169" customFormat="1">
      <c r="A1562" s="24"/>
      <c r="B1562" s="24"/>
      <c r="C1562" s="57"/>
      <c r="D1562" s="57"/>
      <c r="E1562" s="57"/>
      <c r="F1562" s="57"/>
      <c r="G1562" s="57"/>
      <c r="H1562" s="57"/>
      <c r="I1562" s="57"/>
      <c r="J1562" s="57"/>
      <c r="K1562" s="57"/>
      <c r="L1562" s="57"/>
      <c r="M1562" s="57"/>
      <c r="N1562" s="57"/>
      <c r="O1562" s="57"/>
      <c r="P1562" s="57"/>
      <c r="Q1562" s="57"/>
      <c r="R1562" s="57"/>
      <c r="S1562" s="57"/>
      <c r="T1562" s="57"/>
      <c r="U1562" s="77"/>
      <c r="V1562" s="24"/>
      <c r="Y1562" s="24"/>
      <c r="Z1562" s="24"/>
      <c r="AA1562" s="24"/>
      <c r="AB1562" s="24"/>
      <c r="AC1562" s="24"/>
    </row>
    <row r="1563" spans="1:29" s="169" customFormat="1">
      <c r="A1563" s="24"/>
      <c r="B1563" s="24"/>
      <c r="C1563" s="57"/>
      <c r="D1563" s="57"/>
      <c r="E1563" s="57"/>
      <c r="F1563" s="57"/>
      <c r="G1563" s="57"/>
      <c r="H1563" s="57"/>
      <c r="I1563" s="57"/>
      <c r="J1563" s="57"/>
      <c r="K1563" s="57"/>
      <c r="L1563" s="57"/>
      <c r="M1563" s="57"/>
      <c r="N1563" s="57"/>
      <c r="O1563" s="57"/>
      <c r="P1563" s="57"/>
      <c r="Q1563" s="57"/>
      <c r="R1563" s="57"/>
      <c r="S1563" s="57"/>
      <c r="T1563" s="57"/>
      <c r="U1563" s="77"/>
      <c r="V1563" s="24"/>
      <c r="Y1563" s="24"/>
      <c r="Z1563" s="24"/>
      <c r="AA1563" s="24"/>
      <c r="AB1563" s="24"/>
      <c r="AC1563" s="24"/>
    </row>
    <row r="1564" spans="1:29" s="169" customFormat="1">
      <c r="A1564" s="24"/>
      <c r="B1564" s="24"/>
      <c r="C1564" s="57"/>
      <c r="D1564" s="57"/>
      <c r="E1564" s="57"/>
      <c r="F1564" s="57"/>
      <c r="G1564" s="57"/>
      <c r="H1564" s="57"/>
      <c r="I1564" s="57"/>
      <c r="J1564" s="57"/>
      <c r="K1564" s="57"/>
      <c r="L1564" s="57"/>
      <c r="M1564" s="57"/>
      <c r="N1564" s="57"/>
      <c r="O1564" s="57"/>
      <c r="P1564" s="57"/>
      <c r="Q1564" s="57"/>
      <c r="R1564" s="57"/>
      <c r="S1564" s="57"/>
      <c r="T1564" s="57"/>
      <c r="U1564" s="77"/>
      <c r="V1564" s="24"/>
      <c r="Y1564" s="24"/>
      <c r="Z1564" s="24"/>
      <c r="AA1564" s="24"/>
      <c r="AB1564" s="24"/>
      <c r="AC1564" s="24"/>
    </row>
    <row r="1565" spans="1:29" s="169" customFormat="1">
      <c r="A1565" s="24"/>
      <c r="B1565" s="24"/>
      <c r="C1565" s="57"/>
      <c r="D1565" s="57"/>
      <c r="E1565" s="57"/>
      <c r="F1565" s="57"/>
      <c r="G1565" s="57"/>
      <c r="H1565" s="57"/>
      <c r="I1565" s="57"/>
      <c r="J1565" s="57"/>
      <c r="K1565" s="57"/>
      <c r="L1565" s="57"/>
      <c r="M1565" s="57"/>
      <c r="N1565" s="57"/>
      <c r="O1565" s="57"/>
      <c r="P1565" s="57"/>
      <c r="Q1565" s="57"/>
      <c r="R1565" s="57"/>
      <c r="S1565" s="57"/>
      <c r="T1565" s="57"/>
      <c r="U1565" s="77"/>
      <c r="V1565" s="24"/>
      <c r="Y1565" s="24"/>
      <c r="Z1565" s="24"/>
      <c r="AA1565" s="24"/>
      <c r="AB1565" s="24"/>
      <c r="AC1565" s="24"/>
    </row>
    <row r="1566" spans="1:29" s="169" customFormat="1">
      <c r="A1566" s="24"/>
      <c r="B1566" s="24"/>
      <c r="C1566" s="57"/>
      <c r="D1566" s="57"/>
      <c r="E1566" s="57"/>
      <c r="F1566" s="57"/>
      <c r="G1566" s="57"/>
      <c r="H1566" s="57"/>
      <c r="I1566" s="57"/>
      <c r="J1566" s="57"/>
      <c r="K1566" s="57"/>
      <c r="L1566" s="57"/>
      <c r="M1566" s="57"/>
      <c r="N1566" s="57"/>
      <c r="O1566" s="57"/>
      <c r="P1566" s="57"/>
      <c r="Q1566" s="57"/>
      <c r="R1566" s="57"/>
      <c r="S1566" s="57"/>
      <c r="T1566" s="57"/>
      <c r="U1566" s="77"/>
      <c r="V1566" s="24"/>
      <c r="Y1566" s="24"/>
      <c r="Z1566" s="24"/>
      <c r="AA1566" s="24"/>
      <c r="AB1566" s="24"/>
      <c r="AC1566" s="24"/>
    </row>
    <row r="1567" spans="1:29" s="169" customFormat="1">
      <c r="A1567" s="24"/>
      <c r="B1567" s="24"/>
      <c r="C1567" s="57"/>
      <c r="D1567" s="57"/>
      <c r="E1567" s="57"/>
      <c r="F1567" s="57"/>
      <c r="G1567" s="57"/>
      <c r="H1567" s="57"/>
      <c r="I1567" s="57"/>
      <c r="J1567" s="57"/>
      <c r="K1567" s="57"/>
      <c r="L1567" s="57"/>
      <c r="M1567" s="57"/>
      <c r="N1567" s="57"/>
      <c r="O1567" s="57"/>
      <c r="P1567" s="57"/>
      <c r="Q1567" s="57"/>
      <c r="R1567" s="57"/>
      <c r="S1567" s="57"/>
      <c r="T1567" s="57"/>
      <c r="U1567" s="77"/>
      <c r="V1567" s="24"/>
      <c r="Y1567" s="24"/>
      <c r="Z1567" s="24"/>
      <c r="AA1567" s="24"/>
      <c r="AB1567" s="24"/>
      <c r="AC1567" s="24"/>
    </row>
    <row r="1568" spans="1:29" s="169" customFormat="1">
      <c r="A1568" s="24"/>
      <c r="B1568" s="24"/>
      <c r="C1568" s="57"/>
      <c r="D1568" s="57"/>
      <c r="E1568" s="57"/>
      <c r="F1568" s="57"/>
      <c r="G1568" s="57"/>
      <c r="H1568" s="57"/>
      <c r="I1568" s="57"/>
      <c r="J1568" s="57"/>
      <c r="K1568" s="57"/>
      <c r="L1568" s="57"/>
      <c r="M1568" s="57"/>
      <c r="N1568" s="57"/>
      <c r="O1568" s="57"/>
      <c r="P1568" s="57"/>
      <c r="Q1568" s="57"/>
      <c r="R1568" s="57"/>
      <c r="S1568" s="57"/>
      <c r="T1568" s="57"/>
      <c r="U1568" s="77"/>
      <c r="V1568" s="24"/>
      <c r="Y1568" s="24"/>
      <c r="Z1568" s="24"/>
      <c r="AA1568" s="24"/>
      <c r="AB1568" s="24"/>
      <c r="AC1568" s="24"/>
    </row>
    <row r="1569" spans="1:29" s="169" customFormat="1">
      <c r="A1569" s="24"/>
      <c r="B1569" s="24"/>
      <c r="C1569" s="57"/>
      <c r="D1569" s="57"/>
      <c r="E1569" s="57"/>
      <c r="F1569" s="57"/>
      <c r="G1569" s="57"/>
      <c r="H1569" s="57"/>
      <c r="I1569" s="57"/>
      <c r="J1569" s="57"/>
      <c r="K1569" s="57"/>
      <c r="L1569" s="57"/>
      <c r="M1569" s="57"/>
      <c r="N1569" s="57"/>
      <c r="O1569" s="57"/>
      <c r="P1569" s="57"/>
      <c r="Q1569" s="57"/>
      <c r="R1569" s="57"/>
      <c r="S1569" s="57"/>
      <c r="T1569" s="57"/>
      <c r="U1569" s="77"/>
      <c r="V1569" s="24"/>
      <c r="Y1569" s="24"/>
      <c r="Z1569" s="24"/>
      <c r="AA1569" s="24"/>
      <c r="AB1569" s="24"/>
      <c r="AC1569" s="24"/>
    </row>
    <row r="1570" spans="1:29" s="169" customFormat="1">
      <c r="A1570" s="24"/>
      <c r="B1570" s="24"/>
      <c r="C1570" s="57"/>
      <c r="D1570" s="57"/>
      <c r="E1570" s="57"/>
      <c r="F1570" s="57"/>
      <c r="G1570" s="57"/>
      <c r="H1570" s="57"/>
      <c r="I1570" s="57"/>
      <c r="J1570" s="57"/>
      <c r="K1570" s="57"/>
      <c r="L1570" s="57"/>
      <c r="M1570" s="57"/>
      <c r="N1570" s="57"/>
      <c r="O1570" s="57"/>
      <c r="P1570" s="57"/>
      <c r="Q1570" s="57"/>
      <c r="R1570" s="57"/>
      <c r="S1570" s="57"/>
      <c r="T1570" s="57"/>
      <c r="U1570" s="77"/>
      <c r="V1570" s="24"/>
      <c r="Y1570" s="24"/>
      <c r="Z1570" s="24"/>
      <c r="AA1570" s="24"/>
      <c r="AB1570" s="24"/>
      <c r="AC1570" s="24"/>
    </row>
    <row r="1571" spans="1:29" s="169" customFormat="1">
      <c r="A1571" s="24"/>
      <c r="B1571" s="24"/>
      <c r="C1571" s="57"/>
      <c r="D1571" s="57"/>
      <c r="E1571" s="57"/>
      <c r="F1571" s="57"/>
      <c r="G1571" s="57"/>
      <c r="H1571" s="57"/>
      <c r="I1571" s="57"/>
      <c r="J1571" s="57"/>
      <c r="K1571" s="57"/>
      <c r="L1571" s="57"/>
      <c r="M1571" s="57"/>
      <c r="N1571" s="57"/>
      <c r="O1571" s="57"/>
      <c r="P1571" s="57"/>
      <c r="Q1571" s="57"/>
      <c r="R1571" s="57"/>
      <c r="S1571" s="57"/>
      <c r="T1571" s="57"/>
      <c r="U1571" s="77"/>
      <c r="V1571" s="24"/>
      <c r="Y1571" s="24"/>
      <c r="Z1571" s="24"/>
      <c r="AA1571" s="24"/>
      <c r="AB1571" s="24"/>
      <c r="AC1571" s="24"/>
    </row>
    <row r="1572" spans="1:29" s="169" customFormat="1">
      <c r="A1572" s="24"/>
      <c r="B1572" s="24"/>
      <c r="C1572" s="57"/>
      <c r="D1572" s="57"/>
      <c r="E1572" s="57"/>
      <c r="F1572" s="57"/>
      <c r="G1572" s="57"/>
      <c r="H1572" s="57"/>
      <c r="I1572" s="57"/>
      <c r="J1572" s="57"/>
      <c r="K1572" s="57"/>
      <c r="L1572" s="57"/>
      <c r="M1572" s="57"/>
      <c r="N1572" s="57"/>
      <c r="O1572" s="57"/>
      <c r="P1572" s="57"/>
      <c r="Q1572" s="57"/>
      <c r="R1572" s="57"/>
      <c r="S1572" s="57"/>
      <c r="T1572" s="57"/>
      <c r="U1572" s="77"/>
      <c r="V1572" s="24"/>
      <c r="Y1572" s="24"/>
      <c r="Z1572" s="24"/>
      <c r="AA1572" s="24"/>
      <c r="AB1572" s="24"/>
      <c r="AC1572" s="24"/>
    </row>
    <row r="1573" spans="1:29" s="169" customFormat="1">
      <c r="A1573" s="24"/>
      <c r="B1573" s="24"/>
      <c r="C1573" s="57"/>
      <c r="D1573" s="57"/>
      <c r="E1573" s="57"/>
      <c r="F1573" s="57"/>
      <c r="G1573" s="57"/>
      <c r="H1573" s="57"/>
      <c r="I1573" s="57"/>
      <c r="J1573" s="57"/>
      <c r="K1573" s="57"/>
      <c r="L1573" s="57"/>
      <c r="M1573" s="57"/>
      <c r="N1573" s="57"/>
      <c r="O1573" s="57"/>
      <c r="P1573" s="57"/>
      <c r="Q1573" s="57"/>
      <c r="R1573" s="57"/>
      <c r="S1573" s="57"/>
      <c r="T1573" s="57"/>
      <c r="U1573" s="77"/>
      <c r="V1573" s="24"/>
      <c r="Y1573" s="24"/>
      <c r="Z1573" s="24"/>
      <c r="AA1573" s="24"/>
      <c r="AB1573" s="24"/>
      <c r="AC1573" s="24"/>
    </row>
    <row r="1574" spans="1:29" s="169" customFormat="1">
      <c r="A1574" s="24"/>
      <c r="B1574" s="24"/>
      <c r="C1574" s="57"/>
      <c r="D1574" s="57"/>
      <c r="E1574" s="57"/>
      <c r="F1574" s="57"/>
      <c r="G1574" s="57"/>
      <c r="H1574" s="57"/>
      <c r="I1574" s="57"/>
      <c r="J1574" s="57"/>
      <c r="K1574" s="57"/>
      <c r="L1574" s="57"/>
      <c r="M1574" s="57"/>
      <c r="N1574" s="57"/>
      <c r="O1574" s="57"/>
      <c r="P1574" s="57"/>
      <c r="Q1574" s="57"/>
      <c r="R1574" s="57"/>
      <c r="S1574" s="57"/>
      <c r="T1574" s="57"/>
      <c r="U1574" s="77"/>
      <c r="V1574" s="24"/>
      <c r="Y1574" s="24"/>
      <c r="Z1574" s="24"/>
      <c r="AA1574" s="24"/>
      <c r="AB1574" s="24"/>
      <c r="AC1574" s="24"/>
    </row>
    <row r="1575" spans="1:29" s="169" customFormat="1">
      <c r="A1575" s="24"/>
      <c r="B1575" s="24"/>
      <c r="C1575" s="57"/>
      <c r="D1575" s="57"/>
      <c r="E1575" s="57"/>
      <c r="F1575" s="57"/>
      <c r="G1575" s="57"/>
      <c r="H1575" s="57"/>
      <c r="I1575" s="57"/>
      <c r="J1575" s="57"/>
      <c r="K1575" s="57"/>
      <c r="L1575" s="57"/>
      <c r="M1575" s="57"/>
      <c r="N1575" s="57"/>
      <c r="O1575" s="57"/>
      <c r="P1575" s="57"/>
      <c r="Q1575" s="57"/>
      <c r="R1575" s="57"/>
      <c r="S1575" s="57"/>
      <c r="T1575" s="57"/>
      <c r="U1575" s="77"/>
      <c r="V1575" s="24"/>
      <c r="Y1575" s="24"/>
      <c r="Z1575" s="24"/>
      <c r="AA1575" s="24"/>
      <c r="AB1575" s="24"/>
      <c r="AC1575" s="24"/>
    </row>
    <row r="1576" spans="1:29" s="169" customFormat="1">
      <c r="A1576" s="24"/>
      <c r="B1576" s="24"/>
      <c r="C1576" s="57"/>
      <c r="D1576" s="57"/>
      <c r="E1576" s="57"/>
      <c r="F1576" s="57"/>
      <c r="G1576" s="57"/>
      <c r="H1576" s="57"/>
      <c r="I1576" s="57"/>
      <c r="J1576" s="57"/>
      <c r="K1576" s="57"/>
      <c r="L1576" s="57"/>
      <c r="M1576" s="57"/>
      <c r="N1576" s="57"/>
      <c r="O1576" s="57"/>
      <c r="P1576" s="57"/>
      <c r="Q1576" s="57"/>
      <c r="R1576" s="57"/>
      <c r="S1576" s="57"/>
      <c r="T1576" s="57"/>
      <c r="U1576" s="77"/>
      <c r="V1576" s="24"/>
      <c r="Y1576" s="24"/>
      <c r="Z1576" s="24"/>
      <c r="AA1576" s="24"/>
      <c r="AB1576" s="24"/>
      <c r="AC1576" s="24"/>
    </row>
    <row r="1577" spans="1:29" s="169" customFormat="1">
      <c r="A1577" s="24"/>
      <c r="B1577" s="24"/>
      <c r="C1577" s="57"/>
      <c r="D1577" s="57"/>
      <c r="E1577" s="57"/>
      <c r="F1577" s="57"/>
      <c r="G1577" s="57"/>
      <c r="H1577" s="57"/>
      <c r="I1577" s="57"/>
      <c r="J1577" s="57"/>
      <c r="K1577" s="57"/>
      <c r="L1577" s="57"/>
      <c r="M1577" s="57"/>
      <c r="N1577" s="57"/>
      <c r="O1577" s="57"/>
      <c r="P1577" s="57"/>
      <c r="Q1577" s="57"/>
      <c r="R1577" s="57"/>
      <c r="S1577" s="57"/>
      <c r="T1577" s="57"/>
      <c r="U1577" s="77"/>
      <c r="V1577" s="24"/>
      <c r="Y1577" s="24"/>
      <c r="Z1577" s="24"/>
      <c r="AA1577" s="24"/>
      <c r="AB1577" s="24"/>
      <c r="AC1577" s="24"/>
    </row>
    <row r="1578" spans="1:29" s="169" customFormat="1">
      <c r="A1578" s="24"/>
      <c r="B1578" s="24"/>
      <c r="C1578" s="57"/>
      <c r="D1578" s="57"/>
      <c r="E1578" s="57"/>
      <c r="F1578" s="57"/>
      <c r="G1578" s="57"/>
      <c r="H1578" s="57"/>
      <c r="I1578" s="57"/>
      <c r="J1578" s="57"/>
      <c r="K1578" s="57"/>
      <c r="L1578" s="57"/>
      <c r="M1578" s="57"/>
      <c r="N1578" s="57"/>
      <c r="O1578" s="57"/>
      <c r="P1578" s="57"/>
      <c r="Q1578" s="57"/>
      <c r="R1578" s="57"/>
      <c r="S1578" s="57"/>
      <c r="T1578" s="57"/>
      <c r="U1578" s="77"/>
      <c r="V1578" s="24"/>
      <c r="Y1578" s="24"/>
      <c r="Z1578" s="24"/>
      <c r="AA1578" s="24"/>
      <c r="AB1578" s="24"/>
      <c r="AC1578" s="24"/>
    </row>
    <row r="1579" spans="1:29" s="169" customFormat="1">
      <c r="A1579" s="24"/>
      <c r="B1579" s="24"/>
      <c r="C1579" s="57"/>
      <c r="D1579" s="57"/>
      <c r="E1579" s="57"/>
      <c r="F1579" s="57"/>
      <c r="G1579" s="57"/>
      <c r="H1579" s="57"/>
      <c r="I1579" s="57"/>
      <c r="J1579" s="57"/>
      <c r="K1579" s="57"/>
      <c r="L1579" s="57"/>
      <c r="M1579" s="57"/>
      <c r="N1579" s="57"/>
      <c r="O1579" s="57"/>
      <c r="P1579" s="57"/>
      <c r="Q1579" s="57"/>
      <c r="R1579" s="57"/>
      <c r="S1579" s="57"/>
      <c r="T1579" s="57"/>
      <c r="U1579" s="77"/>
      <c r="V1579" s="24"/>
      <c r="Y1579" s="24"/>
      <c r="Z1579" s="24"/>
      <c r="AA1579" s="24"/>
      <c r="AB1579" s="24"/>
      <c r="AC1579" s="24"/>
    </row>
    <row r="1580" spans="1:29" s="169" customFormat="1">
      <c r="A1580" s="24"/>
      <c r="B1580" s="24"/>
      <c r="C1580" s="57"/>
      <c r="D1580" s="57"/>
      <c r="E1580" s="57"/>
      <c r="F1580" s="57"/>
      <c r="G1580" s="57"/>
      <c r="H1580" s="57"/>
      <c r="I1580" s="57"/>
      <c r="J1580" s="57"/>
      <c r="K1580" s="57"/>
      <c r="L1580" s="57"/>
      <c r="M1580" s="57"/>
      <c r="N1580" s="57"/>
      <c r="O1580" s="57"/>
      <c r="P1580" s="57"/>
      <c r="Q1580" s="57"/>
      <c r="R1580" s="57"/>
      <c r="S1580" s="57"/>
      <c r="T1580" s="57"/>
      <c r="U1580" s="77"/>
      <c r="V1580" s="24"/>
      <c r="Y1580" s="24"/>
      <c r="Z1580" s="24"/>
      <c r="AA1580" s="24"/>
      <c r="AB1580" s="24"/>
      <c r="AC1580" s="24"/>
    </row>
    <row r="1581" spans="1:29" s="169" customFormat="1">
      <c r="A1581" s="24"/>
      <c r="B1581" s="24"/>
      <c r="C1581" s="57"/>
      <c r="D1581" s="57"/>
      <c r="E1581" s="57"/>
      <c r="F1581" s="57"/>
      <c r="G1581" s="57"/>
      <c r="H1581" s="57"/>
      <c r="I1581" s="57"/>
      <c r="J1581" s="57"/>
      <c r="K1581" s="57"/>
      <c r="L1581" s="57"/>
      <c r="M1581" s="57"/>
      <c r="N1581" s="57"/>
      <c r="O1581" s="57"/>
      <c r="P1581" s="57"/>
      <c r="Q1581" s="57"/>
      <c r="R1581" s="57"/>
      <c r="S1581" s="57"/>
      <c r="T1581" s="57"/>
      <c r="U1581" s="77"/>
      <c r="V1581" s="24"/>
      <c r="Y1581" s="24"/>
      <c r="Z1581" s="24"/>
      <c r="AA1581" s="24"/>
      <c r="AB1581" s="24"/>
      <c r="AC1581" s="24"/>
    </row>
    <row r="1582" spans="1:29" s="169" customFormat="1">
      <c r="A1582" s="24"/>
      <c r="B1582" s="24"/>
      <c r="C1582" s="57"/>
      <c r="D1582" s="57"/>
      <c r="E1582" s="57"/>
      <c r="F1582" s="57"/>
      <c r="G1582" s="57"/>
      <c r="H1582" s="57"/>
      <c r="I1582" s="57"/>
      <c r="J1582" s="57"/>
      <c r="K1582" s="57"/>
      <c r="L1582" s="57"/>
      <c r="M1582" s="57"/>
      <c r="N1582" s="57"/>
      <c r="O1582" s="57"/>
      <c r="P1582" s="57"/>
      <c r="Q1582" s="57"/>
      <c r="R1582" s="57"/>
      <c r="S1582" s="57"/>
      <c r="T1582" s="57"/>
      <c r="U1582" s="77"/>
      <c r="V1582" s="24"/>
      <c r="Y1582" s="24"/>
      <c r="Z1582" s="24"/>
      <c r="AA1582" s="24"/>
      <c r="AB1582" s="24"/>
      <c r="AC1582" s="24"/>
    </row>
    <row r="1583" spans="1:29" s="169" customFormat="1">
      <c r="A1583" s="24"/>
      <c r="B1583" s="24"/>
      <c r="C1583" s="57"/>
      <c r="D1583" s="57"/>
      <c r="E1583" s="57"/>
      <c r="F1583" s="57"/>
      <c r="G1583" s="57"/>
      <c r="H1583" s="57"/>
      <c r="I1583" s="57"/>
      <c r="J1583" s="57"/>
      <c r="K1583" s="57"/>
      <c r="L1583" s="57"/>
      <c r="M1583" s="57"/>
      <c r="N1583" s="57"/>
      <c r="O1583" s="57"/>
      <c r="P1583" s="57"/>
      <c r="Q1583" s="57"/>
      <c r="R1583" s="57"/>
      <c r="S1583" s="57"/>
      <c r="T1583" s="57"/>
      <c r="U1583" s="77"/>
      <c r="V1583" s="24"/>
      <c r="Y1583" s="24"/>
      <c r="Z1583" s="24"/>
      <c r="AA1583" s="24"/>
      <c r="AB1583" s="24"/>
      <c r="AC1583" s="24"/>
    </row>
    <row r="1584" spans="1:29" s="169" customFormat="1">
      <c r="A1584" s="24"/>
      <c r="B1584" s="24"/>
      <c r="C1584" s="57"/>
      <c r="D1584" s="57"/>
      <c r="E1584" s="57"/>
      <c r="F1584" s="57"/>
      <c r="G1584" s="57"/>
      <c r="H1584" s="57"/>
      <c r="I1584" s="57"/>
      <c r="J1584" s="57"/>
      <c r="K1584" s="57"/>
      <c r="L1584" s="57"/>
      <c r="M1584" s="57"/>
      <c r="N1584" s="57"/>
      <c r="O1584" s="57"/>
      <c r="P1584" s="57"/>
      <c r="Q1584" s="57"/>
      <c r="R1584" s="57"/>
      <c r="S1584" s="57"/>
      <c r="T1584" s="57"/>
      <c r="U1584" s="77"/>
      <c r="V1584" s="24"/>
      <c r="Y1584" s="24"/>
      <c r="Z1584" s="24"/>
      <c r="AA1584" s="24"/>
      <c r="AB1584" s="24"/>
      <c r="AC1584" s="24"/>
    </row>
    <row r="1585" spans="1:29" s="169" customFormat="1">
      <c r="A1585" s="24"/>
      <c r="B1585" s="24"/>
      <c r="C1585" s="57"/>
      <c r="D1585" s="57"/>
      <c r="E1585" s="57"/>
      <c r="F1585" s="57"/>
      <c r="G1585" s="57"/>
      <c r="H1585" s="57"/>
      <c r="I1585" s="57"/>
      <c r="J1585" s="57"/>
      <c r="K1585" s="57"/>
      <c r="L1585" s="57"/>
      <c r="M1585" s="57"/>
      <c r="N1585" s="57"/>
      <c r="O1585" s="57"/>
      <c r="P1585" s="57"/>
      <c r="Q1585" s="57"/>
      <c r="R1585" s="57"/>
      <c r="S1585" s="57"/>
      <c r="T1585" s="57"/>
      <c r="U1585" s="77"/>
      <c r="V1585" s="24"/>
      <c r="Y1585" s="24"/>
      <c r="Z1585" s="24"/>
      <c r="AA1585" s="24"/>
      <c r="AB1585" s="24"/>
      <c r="AC1585" s="24"/>
    </row>
    <row r="1586" spans="1:29" s="169" customFormat="1">
      <c r="A1586" s="24"/>
      <c r="B1586" s="24"/>
      <c r="C1586" s="57"/>
      <c r="D1586" s="57"/>
      <c r="E1586" s="57"/>
      <c r="F1586" s="57"/>
      <c r="G1586" s="57"/>
      <c r="H1586" s="57"/>
      <c r="I1586" s="57"/>
      <c r="J1586" s="57"/>
      <c r="K1586" s="57"/>
      <c r="L1586" s="57"/>
      <c r="M1586" s="57"/>
      <c r="N1586" s="57"/>
      <c r="O1586" s="57"/>
      <c r="P1586" s="57"/>
      <c r="Q1586" s="57"/>
      <c r="R1586" s="57"/>
      <c r="S1586" s="57"/>
      <c r="T1586" s="57"/>
      <c r="U1586" s="77"/>
      <c r="V1586" s="24"/>
      <c r="Y1586" s="24"/>
      <c r="Z1586" s="24"/>
      <c r="AA1586" s="24"/>
      <c r="AB1586" s="24"/>
      <c r="AC1586" s="24"/>
    </row>
    <row r="1587" spans="1:29" s="169" customFormat="1">
      <c r="A1587" s="24"/>
      <c r="B1587" s="24"/>
      <c r="C1587" s="57"/>
      <c r="D1587" s="57"/>
      <c r="E1587" s="57"/>
      <c r="F1587" s="57"/>
      <c r="G1587" s="57"/>
      <c r="H1587" s="57"/>
      <c r="I1587" s="57"/>
      <c r="J1587" s="57"/>
      <c r="K1587" s="57"/>
      <c r="L1587" s="57"/>
      <c r="M1587" s="57"/>
      <c r="N1587" s="57"/>
      <c r="O1587" s="57"/>
      <c r="P1587" s="57"/>
      <c r="Q1587" s="57"/>
      <c r="R1587" s="57"/>
      <c r="S1587" s="57"/>
      <c r="T1587" s="57"/>
      <c r="U1587" s="77"/>
      <c r="V1587" s="24"/>
      <c r="Y1587" s="24"/>
      <c r="Z1587" s="24"/>
      <c r="AA1587" s="24"/>
      <c r="AB1587" s="24"/>
      <c r="AC1587" s="24"/>
    </row>
    <row r="1588" spans="1:29" s="169" customFormat="1">
      <c r="A1588" s="24"/>
      <c r="B1588" s="24"/>
      <c r="C1588" s="57"/>
      <c r="D1588" s="57"/>
      <c r="E1588" s="57"/>
      <c r="F1588" s="57"/>
      <c r="G1588" s="57"/>
      <c r="H1588" s="57"/>
      <c r="I1588" s="57"/>
      <c r="J1588" s="57"/>
      <c r="K1588" s="57"/>
      <c r="L1588" s="57"/>
      <c r="M1588" s="57"/>
      <c r="N1588" s="57"/>
      <c r="O1588" s="57"/>
      <c r="P1588" s="57"/>
      <c r="Q1588" s="57"/>
      <c r="R1588" s="57"/>
      <c r="S1588" s="57"/>
      <c r="T1588" s="57"/>
      <c r="U1588" s="77"/>
      <c r="V1588" s="24"/>
      <c r="Y1588" s="24"/>
      <c r="Z1588" s="24"/>
      <c r="AA1588" s="24"/>
      <c r="AB1588" s="24"/>
      <c r="AC1588" s="24"/>
    </row>
    <row r="1589" spans="1:29" s="169" customFormat="1">
      <c r="A1589" s="24"/>
      <c r="B1589" s="24"/>
      <c r="C1589" s="57"/>
      <c r="D1589" s="57"/>
      <c r="E1589" s="57"/>
      <c r="F1589" s="57"/>
      <c r="G1589" s="57"/>
      <c r="H1589" s="57"/>
      <c r="I1589" s="57"/>
      <c r="J1589" s="57"/>
      <c r="K1589" s="57"/>
      <c r="L1589" s="57"/>
      <c r="M1589" s="57"/>
      <c r="N1589" s="57"/>
      <c r="O1589" s="57"/>
      <c r="P1589" s="57"/>
      <c r="Q1589" s="57"/>
      <c r="R1589" s="57"/>
      <c r="S1589" s="57"/>
      <c r="T1589" s="57"/>
      <c r="U1589" s="77"/>
      <c r="V1589" s="24"/>
      <c r="Y1589" s="24"/>
      <c r="Z1589" s="24"/>
      <c r="AA1589" s="24"/>
      <c r="AB1589" s="24"/>
      <c r="AC1589" s="24"/>
    </row>
    <row r="1590" spans="1:29" s="169" customFormat="1">
      <c r="A1590" s="24"/>
      <c r="B1590" s="24"/>
      <c r="C1590" s="57"/>
      <c r="D1590" s="57"/>
      <c r="E1590" s="57"/>
      <c r="F1590" s="57"/>
      <c r="G1590" s="57"/>
      <c r="H1590" s="57"/>
      <c r="I1590" s="57"/>
      <c r="J1590" s="57"/>
      <c r="K1590" s="57"/>
      <c r="L1590" s="57"/>
      <c r="M1590" s="57"/>
      <c r="N1590" s="57"/>
      <c r="O1590" s="57"/>
      <c r="P1590" s="57"/>
      <c r="Q1590" s="57"/>
      <c r="R1590" s="57"/>
      <c r="S1590" s="57"/>
      <c r="T1590" s="57"/>
      <c r="U1590" s="77"/>
      <c r="V1590" s="24"/>
      <c r="Y1590" s="24"/>
      <c r="Z1590" s="24"/>
      <c r="AA1590" s="24"/>
      <c r="AB1590" s="24"/>
      <c r="AC1590" s="24"/>
    </row>
    <row r="1591" spans="1:29" s="169" customFormat="1">
      <c r="A1591" s="24"/>
      <c r="B1591" s="24"/>
      <c r="C1591" s="57"/>
      <c r="D1591" s="57"/>
      <c r="E1591" s="57"/>
      <c r="F1591" s="57"/>
      <c r="G1591" s="57"/>
      <c r="H1591" s="57"/>
      <c r="I1591" s="57"/>
      <c r="J1591" s="57"/>
      <c r="K1591" s="57"/>
      <c r="L1591" s="57"/>
      <c r="M1591" s="57"/>
      <c r="N1591" s="57"/>
      <c r="O1591" s="57"/>
      <c r="P1591" s="57"/>
      <c r="Q1591" s="57"/>
      <c r="R1591" s="57"/>
      <c r="S1591" s="57"/>
      <c r="T1591" s="57"/>
      <c r="U1591" s="77"/>
      <c r="V1591" s="24"/>
      <c r="Y1591" s="24"/>
      <c r="Z1591" s="24"/>
      <c r="AA1591" s="24"/>
      <c r="AB1591" s="24"/>
      <c r="AC1591" s="24"/>
    </row>
    <row r="1592" spans="1:29" s="169" customFormat="1">
      <c r="A1592" s="24"/>
      <c r="B1592" s="24"/>
      <c r="C1592" s="57"/>
      <c r="D1592" s="57"/>
      <c r="E1592" s="57"/>
      <c r="F1592" s="57"/>
      <c r="G1592" s="57"/>
      <c r="H1592" s="57"/>
      <c r="I1592" s="57"/>
      <c r="J1592" s="57"/>
      <c r="K1592" s="57"/>
      <c r="L1592" s="57"/>
      <c r="M1592" s="57"/>
      <c r="N1592" s="57"/>
      <c r="O1592" s="57"/>
      <c r="P1592" s="57"/>
      <c r="Q1592" s="57"/>
      <c r="R1592" s="57"/>
      <c r="S1592" s="57"/>
      <c r="T1592" s="57"/>
      <c r="U1592" s="77"/>
      <c r="V1592" s="24"/>
      <c r="Y1592" s="24"/>
      <c r="Z1592" s="24"/>
      <c r="AA1592" s="24"/>
      <c r="AB1592" s="24"/>
      <c r="AC1592" s="24"/>
    </row>
    <row r="1593" spans="1:29" s="169" customFormat="1">
      <c r="A1593" s="24"/>
      <c r="B1593" s="24"/>
      <c r="C1593" s="57"/>
      <c r="D1593" s="57"/>
      <c r="E1593" s="57"/>
      <c r="F1593" s="57"/>
      <c r="G1593" s="57"/>
      <c r="H1593" s="57"/>
      <c r="I1593" s="57"/>
      <c r="J1593" s="57"/>
      <c r="K1593" s="57"/>
      <c r="L1593" s="57"/>
      <c r="M1593" s="57"/>
      <c r="N1593" s="57"/>
      <c r="O1593" s="57"/>
      <c r="P1593" s="57"/>
      <c r="Q1593" s="57"/>
      <c r="R1593" s="57"/>
      <c r="S1593" s="57"/>
      <c r="T1593" s="57"/>
      <c r="U1593" s="77"/>
      <c r="V1593" s="24"/>
      <c r="Y1593" s="24"/>
      <c r="Z1593" s="24"/>
      <c r="AA1593" s="24"/>
      <c r="AB1593" s="24"/>
      <c r="AC1593" s="24"/>
    </row>
    <row r="1594" spans="1:29" s="169" customFormat="1">
      <c r="A1594" s="24"/>
      <c r="B1594" s="24"/>
      <c r="C1594" s="57"/>
      <c r="D1594" s="57"/>
      <c r="E1594" s="57"/>
      <c r="F1594" s="57"/>
      <c r="G1594" s="57"/>
      <c r="H1594" s="57"/>
      <c r="I1594" s="57"/>
      <c r="J1594" s="57"/>
      <c r="K1594" s="57"/>
      <c r="L1594" s="57"/>
      <c r="M1594" s="57"/>
      <c r="N1594" s="57"/>
      <c r="O1594" s="57"/>
      <c r="P1594" s="57"/>
      <c r="Q1594" s="57"/>
      <c r="R1594" s="57"/>
      <c r="S1594" s="57"/>
      <c r="T1594" s="57"/>
      <c r="U1594" s="77"/>
      <c r="V1594" s="24"/>
      <c r="Y1594" s="24"/>
      <c r="Z1594" s="24"/>
      <c r="AA1594" s="24"/>
      <c r="AB1594" s="24"/>
      <c r="AC1594" s="24"/>
    </row>
    <row r="1595" spans="1:29" s="169" customFormat="1">
      <c r="A1595" s="24"/>
      <c r="B1595" s="24"/>
      <c r="C1595" s="57"/>
      <c r="D1595" s="57"/>
      <c r="E1595" s="57"/>
      <c r="F1595" s="57"/>
      <c r="G1595" s="57"/>
      <c r="H1595" s="57"/>
      <c r="I1595" s="57"/>
      <c r="J1595" s="57"/>
      <c r="K1595" s="57"/>
      <c r="L1595" s="57"/>
      <c r="M1595" s="57"/>
      <c r="N1595" s="57"/>
      <c r="O1595" s="57"/>
      <c r="P1595" s="57"/>
      <c r="Q1595" s="57"/>
      <c r="R1595" s="57"/>
      <c r="S1595" s="57"/>
      <c r="T1595" s="57"/>
      <c r="U1595" s="77"/>
      <c r="V1595" s="24"/>
      <c r="Y1595" s="24"/>
      <c r="Z1595" s="24"/>
      <c r="AA1595" s="24"/>
      <c r="AB1595" s="24"/>
      <c r="AC1595" s="24"/>
    </row>
    <row r="1596" spans="1:29" s="169" customFormat="1">
      <c r="A1596" s="24"/>
      <c r="B1596" s="24"/>
      <c r="C1596" s="57"/>
      <c r="D1596" s="57"/>
      <c r="E1596" s="57"/>
      <c r="F1596" s="57"/>
      <c r="G1596" s="57"/>
      <c r="H1596" s="57"/>
      <c r="I1596" s="57"/>
      <c r="J1596" s="57"/>
      <c r="K1596" s="57"/>
      <c r="L1596" s="57"/>
      <c r="M1596" s="57"/>
      <c r="N1596" s="57"/>
      <c r="O1596" s="57"/>
      <c r="P1596" s="57"/>
      <c r="Q1596" s="57"/>
      <c r="R1596" s="57"/>
      <c r="S1596" s="57"/>
      <c r="T1596" s="57"/>
      <c r="U1596" s="77"/>
      <c r="V1596" s="24"/>
      <c r="Y1596" s="24"/>
      <c r="Z1596" s="24"/>
      <c r="AA1596" s="24"/>
      <c r="AB1596" s="24"/>
      <c r="AC1596" s="24"/>
    </row>
    <row r="1597" spans="1:29" s="169" customFormat="1">
      <c r="A1597" s="24"/>
      <c r="B1597" s="24"/>
      <c r="C1597" s="57"/>
      <c r="D1597" s="57"/>
      <c r="E1597" s="57"/>
      <c r="F1597" s="57"/>
      <c r="G1597" s="57"/>
      <c r="H1597" s="57"/>
      <c r="I1597" s="57"/>
      <c r="J1597" s="57"/>
      <c r="K1597" s="57"/>
      <c r="L1597" s="57"/>
      <c r="M1597" s="57"/>
      <c r="N1597" s="57"/>
      <c r="O1597" s="57"/>
      <c r="P1597" s="57"/>
      <c r="Q1597" s="57"/>
      <c r="R1597" s="57"/>
      <c r="S1597" s="57"/>
      <c r="T1597" s="57"/>
      <c r="U1597" s="77"/>
      <c r="V1597" s="24"/>
      <c r="Y1597" s="24"/>
      <c r="Z1597" s="24"/>
      <c r="AA1597" s="24"/>
      <c r="AB1597" s="24"/>
      <c r="AC1597" s="24"/>
    </row>
    <row r="1598" spans="1:29" s="169" customFormat="1">
      <c r="A1598" s="24"/>
      <c r="B1598" s="24"/>
      <c r="C1598" s="57"/>
      <c r="D1598" s="57"/>
      <c r="E1598" s="57"/>
      <c r="F1598" s="57"/>
      <c r="G1598" s="57"/>
      <c r="H1598" s="57"/>
      <c r="I1598" s="57"/>
      <c r="J1598" s="57"/>
      <c r="K1598" s="57"/>
      <c r="L1598" s="57"/>
      <c r="M1598" s="57"/>
      <c r="N1598" s="57"/>
      <c r="O1598" s="57"/>
      <c r="P1598" s="57"/>
      <c r="Q1598" s="57"/>
      <c r="R1598" s="57"/>
      <c r="S1598" s="57"/>
      <c r="T1598" s="57"/>
      <c r="U1598" s="77"/>
      <c r="V1598" s="24"/>
      <c r="Y1598" s="24"/>
      <c r="Z1598" s="24"/>
      <c r="AA1598" s="24"/>
      <c r="AB1598" s="24"/>
      <c r="AC1598" s="24"/>
    </row>
    <row r="1599" spans="1:29" s="169" customFormat="1">
      <c r="A1599" s="24"/>
      <c r="B1599" s="24"/>
      <c r="C1599" s="57"/>
      <c r="D1599" s="57"/>
      <c r="E1599" s="57"/>
      <c r="F1599" s="57"/>
      <c r="G1599" s="57"/>
      <c r="H1599" s="57"/>
      <c r="I1599" s="57"/>
      <c r="J1599" s="57"/>
      <c r="K1599" s="57"/>
      <c r="L1599" s="57"/>
      <c r="M1599" s="57"/>
      <c r="N1599" s="57"/>
      <c r="O1599" s="57"/>
      <c r="P1599" s="57"/>
      <c r="Q1599" s="57"/>
      <c r="R1599" s="57"/>
      <c r="S1599" s="57"/>
      <c r="T1599" s="57"/>
      <c r="U1599" s="77"/>
      <c r="V1599" s="24"/>
      <c r="Y1599" s="24"/>
      <c r="Z1599" s="24"/>
      <c r="AA1599" s="24"/>
      <c r="AB1599" s="24"/>
      <c r="AC1599" s="24"/>
    </row>
    <row r="1600" spans="1:29" s="169" customFormat="1">
      <c r="A1600" s="24"/>
      <c r="B1600" s="24"/>
      <c r="C1600" s="57"/>
      <c r="D1600" s="57"/>
      <c r="E1600" s="57"/>
      <c r="F1600" s="57"/>
      <c r="G1600" s="57"/>
      <c r="H1600" s="57"/>
      <c r="I1600" s="57"/>
      <c r="J1600" s="57"/>
      <c r="K1600" s="57"/>
      <c r="L1600" s="57"/>
      <c r="M1600" s="57"/>
      <c r="N1600" s="57"/>
      <c r="O1600" s="57"/>
      <c r="P1600" s="57"/>
      <c r="Q1600" s="57"/>
      <c r="R1600" s="57"/>
      <c r="S1600" s="57"/>
      <c r="T1600" s="57"/>
      <c r="U1600" s="77"/>
      <c r="V1600" s="24"/>
      <c r="Y1600" s="24"/>
      <c r="Z1600" s="24"/>
      <c r="AA1600" s="24"/>
      <c r="AB1600" s="24"/>
      <c r="AC1600" s="24"/>
    </row>
    <row r="1601" spans="1:29" s="169" customFormat="1">
      <c r="A1601" s="24"/>
      <c r="B1601" s="24"/>
      <c r="C1601" s="57"/>
      <c r="D1601" s="57"/>
      <c r="E1601" s="57"/>
      <c r="F1601" s="57"/>
      <c r="G1601" s="57"/>
      <c r="H1601" s="57"/>
      <c r="I1601" s="57"/>
      <c r="J1601" s="57"/>
      <c r="K1601" s="57"/>
      <c r="L1601" s="57"/>
      <c r="M1601" s="57"/>
      <c r="N1601" s="57"/>
      <c r="O1601" s="57"/>
      <c r="P1601" s="57"/>
      <c r="Q1601" s="57"/>
      <c r="R1601" s="57"/>
      <c r="S1601" s="57"/>
      <c r="T1601" s="57"/>
      <c r="U1601" s="77"/>
      <c r="V1601" s="24"/>
      <c r="Y1601" s="24"/>
      <c r="Z1601" s="24"/>
      <c r="AA1601" s="24"/>
      <c r="AB1601" s="24"/>
      <c r="AC1601" s="24"/>
    </row>
    <row r="1602" spans="1:29" s="169" customFormat="1">
      <c r="A1602" s="24"/>
      <c r="B1602" s="24"/>
      <c r="C1602" s="57"/>
      <c r="D1602" s="57"/>
      <c r="E1602" s="57"/>
      <c r="F1602" s="57"/>
      <c r="G1602" s="57"/>
      <c r="H1602" s="57"/>
      <c r="I1602" s="57"/>
      <c r="J1602" s="57"/>
      <c r="K1602" s="57"/>
      <c r="L1602" s="57"/>
      <c r="M1602" s="57"/>
      <c r="N1602" s="57"/>
      <c r="O1602" s="57"/>
      <c r="P1602" s="57"/>
      <c r="Q1602" s="57"/>
      <c r="R1602" s="57"/>
      <c r="S1602" s="57"/>
      <c r="T1602" s="57"/>
      <c r="U1602" s="77"/>
      <c r="V1602" s="24"/>
      <c r="Y1602" s="24"/>
      <c r="Z1602" s="24"/>
      <c r="AA1602" s="24"/>
      <c r="AB1602" s="24"/>
      <c r="AC1602" s="24"/>
    </row>
    <row r="1603" spans="1:29" s="169" customFormat="1">
      <c r="A1603" s="24"/>
      <c r="B1603" s="24"/>
      <c r="C1603" s="57"/>
      <c r="D1603" s="57"/>
      <c r="E1603" s="57"/>
      <c r="F1603" s="57"/>
      <c r="G1603" s="57"/>
      <c r="H1603" s="57"/>
      <c r="I1603" s="57"/>
      <c r="J1603" s="57"/>
      <c r="K1603" s="57"/>
      <c r="L1603" s="57"/>
      <c r="M1603" s="57"/>
      <c r="N1603" s="57"/>
      <c r="O1603" s="57"/>
      <c r="P1603" s="57"/>
      <c r="Q1603" s="57"/>
      <c r="R1603" s="57"/>
      <c r="S1603" s="57"/>
      <c r="T1603" s="57"/>
      <c r="U1603" s="77"/>
      <c r="V1603" s="24"/>
      <c r="Y1603" s="24"/>
      <c r="Z1603" s="24"/>
      <c r="AA1603" s="24"/>
      <c r="AB1603" s="24"/>
      <c r="AC1603" s="24"/>
    </row>
    <row r="1604" spans="1:29" s="169" customFormat="1">
      <c r="A1604" s="24"/>
      <c r="B1604" s="24"/>
      <c r="C1604" s="57"/>
      <c r="D1604" s="57"/>
      <c r="E1604" s="57"/>
      <c r="F1604" s="57"/>
      <c r="G1604" s="57"/>
      <c r="H1604" s="57"/>
      <c r="I1604" s="57"/>
      <c r="J1604" s="57"/>
      <c r="K1604" s="57"/>
      <c r="L1604" s="57"/>
      <c r="M1604" s="57"/>
      <c r="N1604" s="57"/>
      <c r="O1604" s="57"/>
      <c r="P1604" s="57"/>
      <c r="Q1604" s="57"/>
      <c r="R1604" s="57"/>
      <c r="S1604" s="57"/>
      <c r="T1604" s="57"/>
      <c r="U1604" s="77"/>
      <c r="V1604" s="24"/>
      <c r="Y1604" s="24"/>
      <c r="Z1604" s="24"/>
      <c r="AA1604" s="24"/>
      <c r="AB1604" s="24"/>
      <c r="AC1604" s="24"/>
    </row>
    <row r="1605" spans="1:29" s="169" customFormat="1">
      <c r="A1605" s="24"/>
      <c r="B1605" s="24"/>
      <c r="C1605" s="57"/>
      <c r="D1605" s="57"/>
      <c r="E1605" s="57"/>
      <c r="F1605" s="57"/>
      <c r="G1605" s="57"/>
      <c r="H1605" s="57"/>
      <c r="I1605" s="57"/>
      <c r="J1605" s="57"/>
      <c r="K1605" s="57"/>
      <c r="L1605" s="57"/>
      <c r="M1605" s="57"/>
      <c r="N1605" s="57"/>
      <c r="O1605" s="57"/>
      <c r="P1605" s="57"/>
      <c r="Q1605" s="57"/>
      <c r="R1605" s="57"/>
      <c r="S1605" s="57"/>
      <c r="T1605" s="57"/>
      <c r="U1605" s="77"/>
      <c r="V1605" s="24"/>
      <c r="Y1605" s="24"/>
      <c r="Z1605" s="24"/>
      <c r="AA1605" s="24"/>
      <c r="AB1605" s="24"/>
      <c r="AC1605" s="24"/>
    </row>
    <row r="1606" spans="1:29" s="169" customFormat="1">
      <c r="A1606" s="24"/>
      <c r="B1606" s="24"/>
      <c r="C1606" s="57"/>
      <c r="D1606" s="57"/>
      <c r="E1606" s="57"/>
      <c r="F1606" s="57"/>
      <c r="G1606" s="57"/>
      <c r="H1606" s="57"/>
      <c r="I1606" s="57"/>
      <c r="J1606" s="57"/>
      <c r="K1606" s="57"/>
      <c r="L1606" s="57"/>
      <c r="M1606" s="57"/>
      <c r="N1606" s="57"/>
      <c r="O1606" s="57"/>
      <c r="P1606" s="57"/>
      <c r="Q1606" s="57"/>
      <c r="R1606" s="57"/>
      <c r="S1606" s="57"/>
      <c r="T1606" s="57"/>
      <c r="U1606" s="77"/>
      <c r="V1606" s="24"/>
      <c r="Y1606" s="24"/>
      <c r="Z1606" s="24"/>
      <c r="AA1606" s="24"/>
      <c r="AB1606" s="24"/>
      <c r="AC1606" s="24"/>
    </row>
    <row r="1607" spans="1:29" s="169" customFormat="1">
      <c r="A1607" s="24"/>
      <c r="B1607" s="24"/>
      <c r="C1607" s="57"/>
      <c r="D1607" s="57"/>
      <c r="E1607" s="57"/>
      <c r="F1607" s="57"/>
      <c r="G1607" s="57"/>
      <c r="H1607" s="57"/>
      <c r="I1607" s="57"/>
      <c r="J1607" s="57"/>
      <c r="K1607" s="57"/>
      <c r="L1607" s="57"/>
      <c r="M1607" s="57"/>
      <c r="N1607" s="57"/>
      <c r="O1607" s="57"/>
      <c r="P1607" s="57"/>
      <c r="Q1607" s="57"/>
      <c r="R1607" s="57"/>
      <c r="S1607" s="57"/>
      <c r="T1607" s="57"/>
      <c r="U1607" s="77"/>
      <c r="V1607" s="24"/>
      <c r="Y1607" s="24"/>
      <c r="Z1607" s="24"/>
      <c r="AA1607" s="24"/>
      <c r="AB1607" s="24"/>
      <c r="AC1607" s="24"/>
    </row>
    <row r="1608" spans="1:29" s="169" customFormat="1">
      <c r="A1608" s="24"/>
      <c r="B1608" s="24"/>
      <c r="C1608" s="57"/>
      <c r="D1608" s="57"/>
      <c r="E1608" s="57"/>
      <c r="F1608" s="57"/>
      <c r="G1608" s="57"/>
      <c r="H1608" s="57"/>
      <c r="I1608" s="57"/>
      <c r="J1608" s="57"/>
      <c r="K1608" s="57"/>
      <c r="L1608" s="57"/>
      <c r="M1608" s="57"/>
      <c r="N1608" s="57"/>
      <c r="O1608" s="57"/>
      <c r="P1608" s="57"/>
      <c r="Q1608" s="57"/>
      <c r="R1608" s="57"/>
      <c r="S1608" s="57"/>
      <c r="T1608" s="57"/>
      <c r="U1608" s="77"/>
      <c r="V1608" s="24"/>
      <c r="Y1608" s="24"/>
      <c r="Z1608" s="24"/>
      <c r="AA1608" s="24"/>
      <c r="AB1608" s="24"/>
      <c r="AC1608" s="24"/>
    </row>
    <row r="1609" spans="1:29" s="169" customFormat="1">
      <c r="A1609" s="24"/>
      <c r="B1609" s="24"/>
      <c r="C1609" s="57"/>
      <c r="D1609" s="57"/>
      <c r="E1609" s="57"/>
      <c r="F1609" s="57"/>
      <c r="G1609" s="57"/>
      <c r="H1609" s="57"/>
      <c r="I1609" s="57"/>
      <c r="J1609" s="57"/>
      <c r="K1609" s="57"/>
      <c r="L1609" s="57"/>
      <c r="M1609" s="57"/>
      <c r="N1609" s="57"/>
      <c r="O1609" s="57"/>
      <c r="P1609" s="57"/>
      <c r="Q1609" s="57"/>
      <c r="R1609" s="57"/>
      <c r="S1609" s="57"/>
      <c r="T1609" s="57"/>
      <c r="U1609" s="77"/>
      <c r="V1609" s="24"/>
      <c r="Y1609" s="24"/>
      <c r="Z1609" s="24"/>
      <c r="AA1609" s="24"/>
      <c r="AB1609" s="24"/>
      <c r="AC1609" s="24"/>
    </row>
    <row r="1610" spans="1:29" s="169" customFormat="1">
      <c r="A1610" s="24"/>
      <c r="B1610" s="24"/>
      <c r="C1610" s="57"/>
      <c r="D1610" s="57"/>
      <c r="E1610" s="57"/>
      <c r="F1610" s="57"/>
      <c r="G1610" s="57"/>
      <c r="H1610" s="57"/>
      <c r="I1610" s="57"/>
      <c r="J1610" s="57"/>
      <c r="K1610" s="57"/>
      <c r="L1610" s="57"/>
      <c r="M1610" s="57"/>
      <c r="N1610" s="57"/>
      <c r="O1610" s="57"/>
      <c r="P1610" s="57"/>
      <c r="Q1610" s="57"/>
      <c r="R1610" s="57"/>
      <c r="S1610" s="57"/>
      <c r="T1610" s="57"/>
      <c r="U1610" s="77"/>
      <c r="V1610" s="24"/>
      <c r="Y1610" s="24"/>
      <c r="Z1610" s="24"/>
      <c r="AA1610" s="24"/>
      <c r="AB1610" s="24"/>
      <c r="AC1610" s="24"/>
    </row>
    <row r="1611" spans="1:29" s="169" customFormat="1">
      <c r="A1611" s="24"/>
      <c r="B1611" s="24"/>
      <c r="C1611" s="57"/>
      <c r="D1611" s="57"/>
      <c r="E1611" s="57"/>
      <c r="F1611" s="57"/>
      <c r="G1611" s="57"/>
      <c r="H1611" s="57"/>
      <c r="I1611" s="57"/>
      <c r="J1611" s="57"/>
      <c r="K1611" s="57"/>
      <c r="L1611" s="57"/>
      <c r="M1611" s="57"/>
      <c r="N1611" s="57"/>
      <c r="O1611" s="57"/>
      <c r="P1611" s="57"/>
      <c r="Q1611" s="57"/>
      <c r="R1611" s="57"/>
      <c r="S1611" s="57"/>
      <c r="T1611" s="57"/>
      <c r="U1611" s="77"/>
      <c r="V1611" s="24"/>
      <c r="Y1611" s="24"/>
      <c r="Z1611" s="24"/>
      <c r="AA1611" s="24"/>
      <c r="AB1611" s="24"/>
      <c r="AC1611" s="24"/>
    </row>
    <row r="1612" spans="1:29" s="169" customFormat="1">
      <c r="A1612" s="24"/>
      <c r="B1612" s="24"/>
      <c r="C1612" s="57"/>
      <c r="D1612" s="57"/>
      <c r="E1612" s="57"/>
      <c r="F1612" s="57"/>
      <c r="G1612" s="57"/>
      <c r="H1612" s="57"/>
      <c r="I1612" s="57"/>
      <c r="J1612" s="57"/>
      <c r="K1612" s="57"/>
      <c r="L1612" s="57"/>
      <c r="M1612" s="57"/>
      <c r="N1612" s="57"/>
      <c r="O1612" s="57"/>
      <c r="P1612" s="57"/>
      <c r="Q1612" s="57"/>
      <c r="R1612" s="57"/>
      <c r="S1612" s="57"/>
      <c r="T1612" s="57"/>
      <c r="U1612" s="77"/>
      <c r="V1612" s="24"/>
      <c r="Y1612" s="24"/>
      <c r="Z1612" s="24"/>
      <c r="AA1612" s="24"/>
      <c r="AB1612" s="24"/>
      <c r="AC1612" s="24"/>
    </row>
    <row r="1613" spans="1:29" s="169" customFormat="1">
      <c r="A1613" s="24"/>
      <c r="B1613" s="24"/>
      <c r="C1613" s="57"/>
      <c r="D1613" s="57"/>
      <c r="E1613" s="57"/>
      <c r="F1613" s="57"/>
      <c r="G1613" s="57"/>
      <c r="H1613" s="57"/>
      <c r="I1613" s="57"/>
      <c r="J1613" s="57"/>
      <c r="K1613" s="57"/>
      <c r="L1613" s="57"/>
      <c r="M1613" s="57"/>
      <c r="N1613" s="57"/>
      <c r="O1613" s="57"/>
      <c r="P1613" s="57"/>
      <c r="Q1613" s="57"/>
      <c r="R1613" s="57"/>
      <c r="S1613" s="57"/>
      <c r="T1613" s="57"/>
      <c r="U1613" s="77"/>
      <c r="V1613" s="24"/>
      <c r="Y1613" s="24"/>
      <c r="Z1613" s="24"/>
      <c r="AA1613" s="24"/>
      <c r="AB1613" s="24"/>
      <c r="AC1613" s="24"/>
    </row>
    <row r="1614" spans="1:29" s="169" customFormat="1">
      <c r="A1614" s="24"/>
      <c r="B1614" s="24"/>
      <c r="C1614" s="57"/>
      <c r="D1614" s="57"/>
      <c r="E1614" s="57"/>
      <c r="F1614" s="57"/>
      <c r="G1614" s="57"/>
      <c r="H1614" s="57"/>
      <c r="I1614" s="57"/>
      <c r="J1614" s="57"/>
      <c r="K1614" s="57"/>
      <c r="L1614" s="57"/>
      <c r="M1614" s="57"/>
      <c r="N1614" s="57"/>
      <c r="O1614" s="57"/>
      <c r="P1614" s="57"/>
      <c r="Q1614" s="57"/>
      <c r="R1614" s="57"/>
      <c r="S1614" s="57"/>
      <c r="T1614" s="57"/>
      <c r="U1614" s="77"/>
      <c r="V1614" s="24"/>
      <c r="Y1614" s="24"/>
      <c r="Z1614" s="24"/>
      <c r="AA1614" s="24"/>
      <c r="AB1614" s="24"/>
      <c r="AC1614" s="24"/>
    </row>
    <row r="1615" spans="1:29" s="169" customFormat="1">
      <c r="A1615" s="24"/>
      <c r="B1615" s="24"/>
      <c r="C1615" s="57"/>
      <c r="D1615" s="57"/>
      <c r="E1615" s="57"/>
      <c r="F1615" s="57"/>
      <c r="G1615" s="57"/>
      <c r="H1615" s="57"/>
      <c r="I1615" s="57"/>
      <c r="J1615" s="57"/>
      <c r="K1615" s="57"/>
      <c r="L1615" s="57"/>
      <c r="M1615" s="57"/>
      <c r="N1615" s="57"/>
      <c r="O1615" s="57"/>
      <c r="P1615" s="57"/>
      <c r="Q1615" s="57"/>
      <c r="R1615" s="57"/>
      <c r="S1615" s="57"/>
      <c r="T1615" s="57"/>
      <c r="U1615" s="77"/>
      <c r="V1615" s="24"/>
      <c r="Y1615" s="24"/>
      <c r="Z1615" s="24"/>
      <c r="AA1615" s="24"/>
      <c r="AB1615" s="24"/>
      <c r="AC1615" s="24"/>
    </row>
    <row r="1616" spans="1:29" s="169" customFormat="1">
      <c r="A1616" s="24"/>
      <c r="B1616" s="24"/>
      <c r="C1616" s="57"/>
      <c r="D1616" s="57"/>
      <c r="E1616" s="57"/>
      <c r="F1616" s="57"/>
      <c r="G1616" s="57"/>
      <c r="H1616" s="57"/>
      <c r="I1616" s="57"/>
      <c r="J1616" s="57"/>
      <c r="K1616" s="57"/>
      <c r="L1616" s="57"/>
      <c r="M1616" s="57"/>
      <c r="N1616" s="57"/>
      <c r="O1616" s="57"/>
      <c r="P1616" s="57"/>
      <c r="Q1616" s="57"/>
      <c r="R1616" s="57"/>
      <c r="S1616" s="57"/>
      <c r="T1616" s="57"/>
      <c r="U1616" s="77"/>
      <c r="V1616" s="24"/>
      <c r="Y1616" s="24"/>
      <c r="Z1616" s="24"/>
      <c r="AA1616" s="24"/>
      <c r="AB1616" s="24"/>
      <c r="AC1616" s="24"/>
    </row>
    <row r="1617" spans="1:29" s="169" customFormat="1">
      <c r="A1617" s="24"/>
      <c r="B1617" s="24"/>
      <c r="C1617" s="57"/>
      <c r="D1617" s="57"/>
      <c r="E1617" s="57"/>
      <c r="F1617" s="57"/>
      <c r="G1617" s="57"/>
      <c r="H1617" s="57"/>
      <c r="I1617" s="57"/>
      <c r="J1617" s="57"/>
      <c r="K1617" s="57"/>
      <c r="L1617" s="57"/>
      <c r="M1617" s="57"/>
      <c r="N1617" s="57"/>
      <c r="O1617" s="57"/>
      <c r="P1617" s="57"/>
      <c r="Q1617" s="57"/>
      <c r="R1617" s="57"/>
      <c r="S1617" s="57"/>
      <c r="T1617" s="57"/>
      <c r="U1617" s="77"/>
      <c r="V1617" s="24"/>
      <c r="Y1617" s="24"/>
      <c r="Z1617" s="24"/>
      <c r="AA1617" s="24"/>
      <c r="AB1617" s="24"/>
      <c r="AC1617" s="24"/>
    </row>
    <row r="1618" spans="1:29" s="169" customFormat="1">
      <c r="A1618" s="24"/>
      <c r="B1618" s="24"/>
      <c r="C1618" s="57"/>
      <c r="D1618" s="57"/>
      <c r="E1618" s="57"/>
      <c r="F1618" s="57"/>
      <c r="G1618" s="57"/>
      <c r="H1618" s="57"/>
      <c r="I1618" s="57"/>
      <c r="J1618" s="57"/>
      <c r="K1618" s="57"/>
      <c r="L1618" s="57"/>
      <c r="M1618" s="57"/>
      <c r="N1618" s="57"/>
      <c r="O1618" s="57"/>
      <c r="P1618" s="57"/>
      <c r="Q1618" s="57"/>
      <c r="R1618" s="57"/>
      <c r="S1618" s="57"/>
      <c r="T1618" s="57"/>
      <c r="U1618" s="77"/>
      <c r="V1618" s="24"/>
      <c r="Y1618" s="24"/>
      <c r="Z1618" s="24"/>
      <c r="AA1618" s="24"/>
      <c r="AB1618" s="24"/>
      <c r="AC1618" s="24"/>
    </row>
    <row r="1619" spans="1:29" s="169" customFormat="1">
      <c r="A1619" s="24"/>
      <c r="B1619" s="24"/>
      <c r="C1619" s="57"/>
      <c r="D1619" s="57"/>
      <c r="E1619" s="57"/>
      <c r="F1619" s="57"/>
      <c r="G1619" s="57"/>
      <c r="H1619" s="57"/>
      <c r="I1619" s="57"/>
      <c r="J1619" s="57"/>
      <c r="K1619" s="57"/>
      <c r="L1619" s="57"/>
      <c r="M1619" s="57"/>
      <c r="N1619" s="57"/>
      <c r="O1619" s="57"/>
      <c r="P1619" s="57"/>
      <c r="Q1619" s="57"/>
      <c r="R1619" s="57"/>
      <c r="S1619" s="57"/>
      <c r="T1619" s="57"/>
      <c r="U1619" s="77"/>
      <c r="V1619" s="24"/>
      <c r="Y1619" s="24"/>
      <c r="Z1619" s="24"/>
      <c r="AA1619" s="24"/>
      <c r="AB1619" s="24"/>
      <c r="AC1619" s="24"/>
    </row>
    <row r="1620" spans="1:29" s="169" customFormat="1">
      <c r="A1620" s="24"/>
      <c r="B1620" s="24"/>
      <c r="C1620" s="57"/>
      <c r="D1620" s="57"/>
      <c r="E1620" s="57"/>
      <c r="F1620" s="57"/>
      <c r="G1620" s="57"/>
      <c r="H1620" s="57"/>
      <c r="I1620" s="57"/>
      <c r="J1620" s="57"/>
      <c r="K1620" s="57"/>
      <c r="L1620" s="57"/>
      <c r="M1620" s="57"/>
      <c r="N1620" s="57"/>
      <c r="O1620" s="57"/>
      <c r="P1620" s="57"/>
      <c r="Q1620" s="57"/>
      <c r="R1620" s="57"/>
      <c r="S1620" s="57"/>
      <c r="T1620" s="57"/>
      <c r="U1620" s="77"/>
      <c r="V1620" s="24"/>
      <c r="Y1620" s="24"/>
      <c r="Z1620" s="24"/>
      <c r="AA1620" s="24"/>
      <c r="AB1620" s="24"/>
      <c r="AC1620" s="24"/>
    </row>
    <row r="1621" spans="1:29" s="169" customFormat="1">
      <c r="A1621" s="24"/>
      <c r="B1621" s="24"/>
      <c r="C1621" s="57"/>
      <c r="D1621" s="57"/>
      <c r="E1621" s="57"/>
      <c r="F1621" s="57"/>
      <c r="G1621" s="57"/>
      <c r="H1621" s="57"/>
      <c r="I1621" s="57"/>
      <c r="J1621" s="57"/>
      <c r="K1621" s="57"/>
      <c r="L1621" s="57"/>
      <c r="M1621" s="57"/>
      <c r="N1621" s="57"/>
      <c r="O1621" s="57"/>
      <c r="P1621" s="57"/>
      <c r="Q1621" s="57"/>
      <c r="R1621" s="57"/>
      <c r="S1621" s="57"/>
      <c r="T1621" s="57"/>
      <c r="U1621" s="77"/>
      <c r="V1621" s="24"/>
      <c r="Y1621" s="24"/>
      <c r="Z1621" s="24"/>
      <c r="AA1621" s="24"/>
      <c r="AB1621" s="24"/>
      <c r="AC1621" s="24"/>
    </row>
    <row r="1622" spans="1:29" s="169" customFormat="1">
      <c r="A1622" s="24"/>
      <c r="B1622" s="24"/>
      <c r="C1622" s="57"/>
      <c r="D1622" s="57"/>
      <c r="E1622" s="57"/>
      <c r="F1622" s="57"/>
      <c r="G1622" s="57"/>
      <c r="H1622" s="57"/>
      <c r="I1622" s="57"/>
      <c r="J1622" s="57"/>
      <c r="K1622" s="57"/>
      <c r="L1622" s="57"/>
      <c r="M1622" s="57"/>
      <c r="N1622" s="57"/>
      <c r="O1622" s="57"/>
      <c r="P1622" s="57"/>
      <c r="Q1622" s="57"/>
      <c r="R1622" s="57"/>
      <c r="S1622" s="57"/>
      <c r="T1622" s="57"/>
      <c r="U1622" s="77"/>
      <c r="V1622" s="24"/>
      <c r="Y1622" s="24"/>
      <c r="Z1622" s="24"/>
      <c r="AA1622" s="24"/>
      <c r="AB1622" s="24"/>
      <c r="AC1622" s="24"/>
    </row>
    <row r="1623" spans="1:29" s="169" customFormat="1">
      <c r="A1623" s="24"/>
      <c r="B1623" s="24"/>
      <c r="C1623" s="57"/>
      <c r="D1623" s="57"/>
      <c r="E1623" s="57"/>
      <c r="F1623" s="57"/>
      <c r="G1623" s="57"/>
      <c r="H1623" s="57"/>
      <c r="I1623" s="57"/>
      <c r="J1623" s="57"/>
      <c r="K1623" s="57"/>
      <c r="L1623" s="57"/>
      <c r="M1623" s="57"/>
      <c r="N1623" s="57"/>
      <c r="O1623" s="57"/>
      <c r="P1623" s="57"/>
      <c r="Q1623" s="57"/>
      <c r="R1623" s="57"/>
      <c r="S1623" s="57"/>
      <c r="T1623" s="57"/>
      <c r="U1623" s="77"/>
      <c r="V1623" s="24"/>
      <c r="Y1623" s="24"/>
      <c r="Z1623" s="24"/>
      <c r="AA1623" s="24"/>
      <c r="AB1623" s="24"/>
      <c r="AC1623" s="24"/>
    </row>
    <row r="1624" spans="1:29" s="169" customFormat="1">
      <c r="A1624" s="24"/>
      <c r="B1624" s="24"/>
      <c r="C1624" s="57"/>
      <c r="D1624" s="57"/>
      <c r="E1624" s="57"/>
      <c r="F1624" s="57"/>
      <c r="G1624" s="57"/>
      <c r="H1624" s="57"/>
      <c r="I1624" s="57"/>
      <c r="J1624" s="57"/>
      <c r="K1624" s="57"/>
      <c r="L1624" s="57"/>
      <c r="M1624" s="57"/>
      <c r="N1624" s="57"/>
      <c r="O1624" s="57"/>
      <c r="P1624" s="57"/>
      <c r="Q1624" s="57"/>
      <c r="R1624" s="57"/>
      <c r="S1624" s="57"/>
      <c r="T1624" s="57"/>
      <c r="U1624" s="77"/>
      <c r="V1624" s="24"/>
      <c r="Y1624" s="24"/>
      <c r="Z1624" s="24"/>
      <c r="AA1624" s="24"/>
      <c r="AB1624" s="24"/>
      <c r="AC1624" s="24"/>
    </row>
    <row r="1625" spans="1:29" s="169" customFormat="1">
      <c r="A1625" s="24"/>
      <c r="B1625" s="24"/>
      <c r="C1625" s="57"/>
      <c r="D1625" s="57"/>
      <c r="E1625" s="57"/>
      <c r="F1625" s="57"/>
      <c r="G1625" s="57"/>
      <c r="H1625" s="57"/>
      <c r="I1625" s="57"/>
      <c r="J1625" s="57"/>
      <c r="K1625" s="57"/>
      <c r="L1625" s="57"/>
      <c r="M1625" s="57"/>
      <c r="N1625" s="57"/>
      <c r="O1625" s="57"/>
      <c r="P1625" s="57"/>
      <c r="Q1625" s="57"/>
      <c r="R1625" s="57"/>
      <c r="S1625" s="57"/>
      <c r="T1625" s="57"/>
      <c r="U1625" s="77"/>
      <c r="V1625" s="24"/>
      <c r="Y1625" s="24"/>
      <c r="Z1625" s="24"/>
      <c r="AA1625" s="24"/>
      <c r="AB1625" s="24"/>
      <c r="AC1625" s="24"/>
    </row>
    <row r="1626" spans="1:29" s="169" customFormat="1">
      <c r="A1626" s="24"/>
      <c r="B1626" s="24"/>
      <c r="C1626" s="57"/>
      <c r="D1626" s="57"/>
      <c r="E1626" s="57"/>
      <c r="F1626" s="57"/>
      <c r="G1626" s="57"/>
      <c r="H1626" s="57"/>
      <c r="I1626" s="57"/>
      <c r="J1626" s="57"/>
      <c r="K1626" s="57"/>
      <c r="L1626" s="57"/>
      <c r="M1626" s="57"/>
      <c r="N1626" s="57"/>
      <c r="O1626" s="57"/>
      <c r="P1626" s="57"/>
      <c r="Q1626" s="57"/>
      <c r="R1626" s="57"/>
      <c r="S1626" s="57"/>
      <c r="T1626" s="57"/>
      <c r="U1626" s="77"/>
      <c r="V1626" s="24"/>
      <c r="Y1626" s="24"/>
      <c r="Z1626" s="24"/>
      <c r="AA1626" s="24"/>
      <c r="AB1626" s="24"/>
      <c r="AC1626" s="24"/>
    </row>
    <row r="1627" spans="1:29" s="169" customFormat="1">
      <c r="A1627" s="24"/>
      <c r="B1627" s="24"/>
      <c r="C1627" s="57"/>
      <c r="D1627" s="57"/>
      <c r="E1627" s="57"/>
      <c r="F1627" s="57"/>
      <c r="G1627" s="57"/>
      <c r="H1627" s="57"/>
      <c r="I1627" s="57"/>
      <c r="J1627" s="57"/>
      <c r="K1627" s="57"/>
      <c r="L1627" s="57"/>
      <c r="M1627" s="57"/>
      <c r="N1627" s="57"/>
      <c r="O1627" s="57"/>
      <c r="P1627" s="57"/>
      <c r="Q1627" s="57"/>
      <c r="R1627" s="57"/>
      <c r="S1627" s="57"/>
      <c r="T1627" s="57"/>
      <c r="U1627" s="77"/>
      <c r="V1627" s="24"/>
      <c r="Y1627" s="24"/>
      <c r="Z1627" s="24"/>
      <c r="AA1627" s="24"/>
      <c r="AB1627" s="24"/>
      <c r="AC1627" s="24"/>
    </row>
    <row r="1628" spans="1:29" s="169" customFormat="1">
      <c r="A1628" s="24"/>
      <c r="B1628" s="24"/>
      <c r="C1628" s="57"/>
      <c r="D1628" s="57"/>
      <c r="E1628" s="57"/>
      <c r="F1628" s="57"/>
      <c r="G1628" s="57"/>
      <c r="H1628" s="57"/>
      <c r="I1628" s="57"/>
      <c r="J1628" s="57"/>
      <c r="K1628" s="57"/>
      <c r="L1628" s="57"/>
      <c r="M1628" s="57"/>
      <c r="N1628" s="57"/>
      <c r="O1628" s="57"/>
      <c r="P1628" s="57"/>
      <c r="Q1628" s="57"/>
      <c r="R1628" s="57"/>
      <c r="S1628" s="57"/>
      <c r="T1628" s="57"/>
      <c r="U1628" s="77"/>
      <c r="V1628" s="24"/>
      <c r="Y1628" s="24"/>
      <c r="Z1628" s="24"/>
      <c r="AA1628" s="24"/>
      <c r="AB1628" s="24"/>
      <c r="AC1628" s="24"/>
    </row>
    <row r="1629" spans="1:29" s="169" customFormat="1">
      <c r="A1629" s="24"/>
      <c r="B1629" s="24"/>
      <c r="C1629" s="57"/>
      <c r="D1629" s="57"/>
      <c r="E1629" s="57"/>
      <c r="F1629" s="57"/>
      <c r="G1629" s="57"/>
      <c r="H1629" s="57"/>
      <c r="I1629" s="57"/>
      <c r="J1629" s="57"/>
      <c r="K1629" s="57"/>
      <c r="L1629" s="57"/>
      <c r="M1629" s="57"/>
      <c r="N1629" s="57"/>
      <c r="O1629" s="57"/>
      <c r="P1629" s="57"/>
      <c r="Q1629" s="57"/>
      <c r="R1629" s="57"/>
      <c r="S1629" s="57"/>
      <c r="T1629" s="57"/>
      <c r="U1629" s="77"/>
      <c r="V1629" s="24"/>
      <c r="Y1629" s="24"/>
      <c r="Z1629" s="24"/>
      <c r="AA1629" s="24"/>
      <c r="AB1629" s="24"/>
      <c r="AC1629" s="24"/>
    </row>
    <row r="1630" spans="1:29" s="169" customFormat="1">
      <c r="A1630" s="24"/>
      <c r="B1630" s="24"/>
      <c r="C1630" s="57"/>
      <c r="D1630" s="57"/>
      <c r="E1630" s="57"/>
      <c r="F1630" s="57"/>
      <c r="G1630" s="57"/>
      <c r="H1630" s="57"/>
      <c r="I1630" s="57"/>
      <c r="J1630" s="57"/>
      <c r="K1630" s="57"/>
      <c r="L1630" s="57"/>
      <c r="M1630" s="57"/>
      <c r="N1630" s="57"/>
      <c r="O1630" s="57"/>
      <c r="P1630" s="57"/>
      <c r="Q1630" s="57"/>
      <c r="R1630" s="57"/>
      <c r="S1630" s="57"/>
      <c r="T1630" s="57"/>
      <c r="U1630" s="77"/>
      <c r="V1630" s="24"/>
      <c r="Y1630" s="24"/>
      <c r="Z1630" s="24"/>
      <c r="AA1630" s="24"/>
      <c r="AB1630" s="24"/>
      <c r="AC1630" s="24"/>
    </row>
    <row r="1631" spans="1:29" s="169" customFormat="1">
      <c r="A1631" s="24"/>
      <c r="B1631" s="24"/>
      <c r="C1631" s="57"/>
      <c r="D1631" s="57"/>
      <c r="E1631" s="57"/>
      <c r="F1631" s="57"/>
      <c r="G1631" s="57"/>
      <c r="H1631" s="57"/>
      <c r="I1631" s="57"/>
      <c r="J1631" s="57"/>
      <c r="K1631" s="57"/>
      <c r="L1631" s="57"/>
      <c r="M1631" s="57"/>
      <c r="N1631" s="57"/>
      <c r="O1631" s="57"/>
      <c r="P1631" s="57"/>
      <c r="Q1631" s="57"/>
      <c r="R1631" s="57"/>
      <c r="S1631" s="57"/>
      <c r="T1631" s="57"/>
      <c r="U1631" s="77"/>
      <c r="V1631" s="24"/>
      <c r="Y1631" s="24"/>
      <c r="Z1631" s="24"/>
      <c r="AA1631" s="24"/>
      <c r="AB1631" s="24"/>
      <c r="AC1631" s="24"/>
    </row>
    <row r="1632" spans="1:29" s="169" customFormat="1">
      <c r="A1632" s="24"/>
      <c r="B1632" s="24"/>
      <c r="C1632" s="57"/>
      <c r="D1632" s="57"/>
      <c r="E1632" s="57"/>
      <c r="F1632" s="57"/>
      <c r="G1632" s="57"/>
      <c r="H1632" s="57"/>
      <c r="I1632" s="57"/>
      <c r="J1632" s="57"/>
      <c r="K1632" s="57"/>
      <c r="L1632" s="57"/>
      <c r="M1632" s="57"/>
      <c r="N1632" s="57"/>
      <c r="O1632" s="57"/>
      <c r="P1632" s="57"/>
      <c r="Q1632" s="57"/>
      <c r="R1632" s="57"/>
      <c r="S1632" s="57"/>
      <c r="T1632" s="57"/>
      <c r="U1632" s="77"/>
      <c r="V1632" s="24"/>
      <c r="Y1632" s="24"/>
      <c r="Z1632" s="24"/>
      <c r="AA1632" s="24"/>
      <c r="AB1632" s="24"/>
      <c r="AC1632" s="24"/>
    </row>
    <row r="1633" spans="1:29" s="169" customFormat="1">
      <c r="A1633" s="24"/>
      <c r="B1633" s="24"/>
      <c r="C1633" s="57"/>
      <c r="D1633" s="57"/>
      <c r="E1633" s="57"/>
      <c r="F1633" s="57"/>
      <c r="G1633" s="57"/>
      <c r="H1633" s="57"/>
      <c r="I1633" s="57"/>
      <c r="J1633" s="57"/>
      <c r="K1633" s="57"/>
      <c r="L1633" s="57"/>
      <c r="M1633" s="57"/>
      <c r="N1633" s="57"/>
      <c r="O1633" s="57"/>
      <c r="P1633" s="57"/>
      <c r="Q1633" s="57"/>
      <c r="R1633" s="57"/>
      <c r="S1633" s="57"/>
      <c r="T1633" s="57"/>
      <c r="U1633" s="77"/>
      <c r="V1633" s="24"/>
      <c r="Y1633" s="24"/>
      <c r="Z1633" s="24"/>
      <c r="AA1633" s="24"/>
      <c r="AB1633" s="24"/>
      <c r="AC1633" s="24"/>
    </row>
    <row r="1634" spans="1:29" s="169" customFormat="1">
      <c r="A1634" s="24"/>
      <c r="B1634" s="24"/>
      <c r="C1634" s="57"/>
      <c r="D1634" s="57"/>
      <c r="E1634" s="57"/>
      <c r="F1634" s="57"/>
      <c r="G1634" s="57"/>
      <c r="H1634" s="57"/>
      <c r="I1634" s="57"/>
      <c r="J1634" s="57"/>
      <c r="K1634" s="57"/>
      <c r="L1634" s="57"/>
      <c r="M1634" s="57"/>
      <c r="N1634" s="57"/>
      <c r="O1634" s="57"/>
      <c r="P1634" s="57"/>
      <c r="Q1634" s="57"/>
      <c r="R1634" s="57"/>
      <c r="S1634" s="57"/>
      <c r="T1634" s="57"/>
      <c r="U1634" s="77"/>
      <c r="V1634" s="24"/>
      <c r="Y1634" s="24"/>
      <c r="Z1634" s="24"/>
      <c r="AA1634" s="24"/>
      <c r="AB1634" s="24"/>
      <c r="AC1634" s="24"/>
    </row>
    <row r="1635" spans="1:29" s="169" customFormat="1">
      <c r="A1635" s="24"/>
      <c r="B1635" s="24"/>
      <c r="C1635" s="57"/>
      <c r="D1635" s="57"/>
      <c r="E1635" s="57"/>
      <c r="F1635" s="57"/>
      <c r="G1635" s="57"/>
      <c r="H1635" s="57"/>
      <c r="I1635" s="57"/>
      <c r="J1635" s="57"/>
      <c r="K1635" s="57"/>
      <c r="L1635" s="57"/>
      <c r="M1635" s="57"/>
      <c r="N1635" s="57"/>
      <c r="O1635" s="57"/>
      <c r="P1635" s="57"/>
      <c r="Q1635" s="57"/>
      <c r="R1635" s="57"/>
      <c r="S1635" s="57"/>
      <c r="T1635" s="57"/>
      <c r="U1635" s="77"/>
      <c r="V1635" s="24"/>
      <c r="Y1635" s="24"/>
      <c r="Z1635" s="24"/>
      <c r="AA1635" s="24"/>
      <c r="AB1635" s="24"/>
      <c r="AC1635" s="24"/>
    </row>
    <row r="1636" spans="1:29" s="169" customFormat="1">
      <c r="A1636" s="24"/>
      <c r="B1636" s="24"/>
      <c r="C1636" s="57"/>
      <c r="D1636" s="57"/>
      <c r="E1636" s="57"/>
      <c r="F1636" s="57"/>
      <c r="G1636" s="57"/>
      <c r="H1636" s="57"/>
      <c r="I1636" s="57"/>
      <c r="J1636" s="57"/>
      <c r="K1636" s="57"/>
      <c r="L1636" s="57"/>
      <c r="M1636" s="57"/>
      <c r="N1636" s="57"/>
      <c r="O1636" s="57"/>
      <c r="P1636" s="57"/>
      <c r="Q1636" s="57"/>
      <c r="R1636" s="57"/>
      <c r="S1636" s="57"/>
      <c r="T1636" s="57"/>
      <c r="U1636" s="77"/>
      <c r="V1636" s="24"/>
      <c r="Y1636" s="24"/>
      <c r="Z1636" s="24"/>
      <c r="AA1636" s="24"/>
      <c r="AB1636" s="24"/>
      <c r="AC1636" s="24"/>
    </row>
    <row r="1637" spans="1:29" s="169" customFormat="1">
      <c r="A1637" s="24"/>
      <c r="B1637" s="24"/>
      <c r="C1637" s="57"/>
      <c r="D1637" s="57"/>
      <c r="E1637" s="57"/>
      <c r="F1637" s="57"/>
      <c r="G1637" s="57"/>
      <c r="H1637" s="57"/>
      <c r="I1637" s="57"/>
      <c r="J1637" s="57"/>
      <c r="K1637" s="57"/>
      <c r="L1637" s="57"/>
      <c r="M1637" s="57"/>
      <c r="N1637" s="57"/>
      <c r="O1637" s="57"/>
      <c r="P1637" s="57"/>
      <c r="Q1637" s="57"/>
      <c r="R1637" s="57"/>
      <c r="S1637" s="57"/>
      <c r="T1637" s="57"/>
      <c r="U1637" s="77"/>
      <c r="V1637" s="24"/>
      <c r="Y1637" s="24"/>
      <c r="Z1637" s="24"/>
      <c r="AA1637" s="24"/>
      <c r="AB1637" s="24"/>
      <c r="AC1637" s="24"/>
    </row>
    <row r="1638" spans="1:29" s="169" customFormat="1">
      <c r="A1638" s="24"/>
      <c r="B1638" s="24"/>
      <c r="C1638" s="57"/>
      <c r="D1638" s="57"/>
      <c r="E1638" s="57"/>
      <c r="F1638" s="57"/>
      <c r="G1638" s="57"/>
      <c r="H1638" s="57"/>
      <c r="I1638" s="57"/>
      <c r="J1638" s="57"/>
      <c r="K1638" s="57"/>
      <c r="L1638" s="57"/>
      <c r="M1638" s="57"/>
      <c r="N1638" s="57"/>
      <c r="O1638" s="57"/>
      <c r="P1638" s="57"/>
      <c r="Q1638" s="57"/>
      <c r="R1638" s="57"/>
      <c r="S1638" s="57"/>
      <c r="T1638" s="57"/>
      <c r="U1638" s="77"/>
      <c r="V1638" s="24"/>
      <c r="Y1638" s="24"/>
      <c r="Z1638" s="24"/>
      <c r="AA1638" s="24"/>
      <c r="AB1638" s="24"/>
      <c r="AC1638" s="24"/>
    </row>
    <row r="1639" spans="1:29" s="169" customFormat="1">
      <c r="A1639" s="24"/>
      <c r="B1639" s="24"/>
      <c r="C1639" s="57"/>
      <c r="D1639" s="57"/>
      <c r="E1639" s="57"/>
      <c r="F1639" s="57"/>
      <c r="G1639" s="57"/>
      <c r="H1639" s="57"/>
      <c r="I1639" s="57"/>
      <c r="J1639" s="57"/>
      <c r="K1639" s="57"/>
      <c r="L1639" s="57"/>
      <c r="M1639" s="57"/>
      <c r="N1639" s="57"/>
      <c r="O1639" s="57"/>
      <c r="P1639" s="57"/>
      <c r="Q1639" s="57"/>
      <c r="R1639" s="57"/>
      <c r="S1639" s="57"/>
      <c r="T1639" s="57"/>
      <c r="U1639" s="77"/>
      <c r="V1639" s="24"/>
      <c r="Y1639" s="24"/>
      <c r="Z1639" s="24"/>
      <c r="AA1639" s="24"/>
      <c r="AB1639" s="24"/>
      <c r="AC1639" s="24"/>
    </row>
    <row r="1640" spans="1:29" s="169" customFormat="1">
      <c r="A1640" s="24"/>
      <c r="B1640" s="24"/>
      <c r="C1640" s="57"/>
      <c r="D1640" s="57"/>
      <c r="E1640" s="57"/>
      <c r="F1640" s="57"/>
      <c r="G1640" s="57"/>
      <c r="H1640" s="57"/>
      <c r="I1640" s="57"/>
      <c r="J1640" s="57"/>
      <c r="K1640" s="57"/>
      <c r="L1640" s="57"/>
      <c r="M1640" s="57"/>
      <c r="N1640" s="57"/>
      <c r="O1640" s="57"/>
      <c r="P1640" s="57"/>
      <c r="Q1640" s="57"/>
      <c r="R1640" s="57"/>
      <c r="S1640" s="57"/>
      <c r="T1640" s="57"/>
      <c r="U1640" s="77"/>
      <c r="V1640" s="24"/>
      <c r="Y1640" s="24"/>
      <c r="Z1640" s="24"/>
      <c r="AA1640" s="24"/>
      <c r="AB1640" s="24"/>
      <c r="AC1640" s="24"/>
    </row>
    <row r="1641" spans="1:29" s="169" customFormat="1">
      <c r="A1641" s="24"/>
      <c r="B1641" s="24"/>
      <c r="C1641" s="57"/>
      <c r="D1641" s="57"/>
      <c r="E1641" s="57"/>
      <c r="F1641" s="57"/>
      <c r="G1641" s="57"/>
      <c r="H1641" s="57"/>
      <c r="I1641" s="57"/>
      <c r="J1641" s="57"/>
      <c r="K1641" s="57"/>
      <c r="L1641" s="57"/>
      <c r="M1641" s="57"/>
      <c r="N1641" s="57"/>
      <c r="O1641" s="57"/>
      <c r="P1641" s="57"/>
      <c r="Q1641" s="57"/>
      <c r="R1641" s="57"/>
      <c r="S1641" s="57"/>
      <c r="T1641" s="57"/>
      <c r="U1641" s="77"/>
      <c r="V1641" s="24"/>
      <c r="Y1641" s="24"/>
      <c r="Z1641" s="24"/>
      <c r="AA1641" s="24"/>
      <c r="AB1641" s="24"/>
      <c r="AC1641" s="24"/>
    </row>
    <row r="1642" spans="1:29" s="169" customFormat="1">
      <c r="A1642" s="24"/>
      <c r="B1642" s="24"/>
      <c r="C1642" s="57"/>
      <c r="D1642" s="57"/>
      <c r="E1642" s="57"/>
      <c r="F1642" s="57"/>
      <c r="G1642" s="57"/>
      <c r="H1642" s="57"/>
      <c r="I1642" s="57"/>
      <c r="J1642" s="57"/>
      <c r="K1642" s="57"/>
      <c r="L1642" s="57"/>
      <c r="M1642" s="57"/>
      <c r="N1642" s="57"/>
      <c r="O1642" s="57"/>
      <c r="P1642" s="57"/>
      <c r="Q1642" s="57"/>
      <c r="R1642" s="57"/>
      <c r="S1642" s="57"/>
      <c r="T1642" s="57"/>
      <c r="U1642" s="77"/>
      <c r="V1642" s="24"/>
      <c r="Y1642" s="24"/>
      <c r="Z1642" s="24"/>
      <c r="AA1642" s="24"/>
      <c r="AB1642" s="24"/>
      <c r="AC1642" s="24"/>
    </row>
    <row r="1643" spans="1:29" s="169" customFormat="1">
      <c r="A1643" s="24"/>
      <c r="B1643" s="24"/>
      <c r="C1643" s="57"/>
      <c r="D1643" s="57"/>
      <c r="E1643" s="57"/>
      <c r="F1643" s="57"/>
      <c r="G1643" s="57"/>
      <c r="H1643" s="57"/>
      <c r="I1643" s="57"/>
      <c r="J1643" s="57"/>
      <c r="K1643" s="57"/>
      <c r="L1643" s="57"/>
      <c r="M1643" s="57"/>
      <c r="N1643" s="57"/>
      <c r="O1643" s="57"/>
      <c r="P1643" s="57"/>
      <c r="Q1643" s="57"/>
      <c r="R1643" s="57"/>
      <c r="S1643" s="57"/>
      <c r="T1643" s="57"/>
      <c r="U1643" s="77"/>
      <c r="V1643" s="24"/>
      <c r="Y1643" s="24"/>
      <c r="Z1643" s="24"/>
      <c r="AA1643" s="24"/>
      <c r="AB1643" s="24"/>
      <c r="AC1643" s="24"/>
    </row>
    <row r="1644" spans="1:29" s="169" customFormat="1">
      <c r="A1644" s="24"/>
      <c r="B1644" s="24"/>
      <c r="C1644" s="57"/>
      <c r="D1644" s="57"/>
      <c r="E1644" s="57"/>
      <c r="F1644" s="57"/>
      <c r="G1644" s="57"/>
      <c r="H1644" s="57"/>
      <c r="I1644" s="57"/>
      <c r="J1644" s="57"/>
      <c r="K1644" s="57"/>
      <c r="L1644" s="57"/>
      <c r="M1644" s="57"/>
      <c r="N1644" s="57"/>
      <c r="O1644" s="57"/>
      <c r="P1644" s="57"/>
      <c r="Q1644" s="57"/>
      <c r="R1644" s="57"/>
      <c r="S1644" s="57"/>
      <c r="T1644" s="57"/>
      <c r="U1644" s="77"/>
      <c r="V1644" s="24"/>
      <c r="Y1644" s="24"/>
      <c r="Z1644" s="24"/>
      <c r="AA1644" s="24"/>
      <c r="AB1644" s="24"/>
      <c r="AC1644" s="24"/>
    </row>
    <row r="1645" spans="1:29" s="169" customFormat="1">
      <c r="A1645" s="24"/>
      <c r="B1645" s="24"/>
      <c r="C1645" s="57"/>
      <c r="D1645" s="57"/>
      <c r="E1645" s="57"/>
      <c r="F1645" s="57"/>
      <c r="G1645" s="57"/>
      <c r="H1645" s="57"/>
      <c r="I1645" s="57"/>
      <c r="J1645" s="57"/>
      <c r="K1645" s="57"/>
      <c r="L1645" s="57"/>
      <c r="M1645" s="57"/>
      <c r="N1645" s="57"/>
      <c r="O1645" s="57"/>
      <c r="P1645" s="57"/>
      <c r="Q1645" s="57"/>
      <c r="R1645" s="57"/>
      <c r="S1645" s="57"/>
      <c r="T1645" s="57"/>
      <c r="U1645" s="77"/>
      <c r="V1645" s="24"/>
      <c r="Y1645" s="24"/>
      <c r="Z1645" s="24"/>
      <c r="AA1645" s="24"/>
      <c r="AB1645" s="24"/>
      <c r="AC1645" s="24"/>
    </row>
    <row r="1646" spans="1:29" s="169" customFormat="1">
      <c r="A1646" s="24"/>
      <c r="B1646" s="24"/>
      <c r="C1646" s="57"/>
      <c r="D1646" s="57"/>
      <c r="E1646" s="57"/>
      <c r="F1646" s="57"/>
      <c r="G1646" s="57"/>
      <c r="H1646" s="57"/>
      <c r="I1646" s="57"/>
      <c r="J1646" s="57"/>
      <c r="K1646" s="57"/>
      <c r="L1646" s="57"/>
      <c r="M1646" s="57"/>
      <c r="N1646" s="57"/>
      <c r="O1646" s="57"/>
      <c r="P1646" s="57"/>
      <c r="Q1646" s="57"/>
      <c r="R1646" s="57"/>
      <c r="S1646" s="57"/>
      <c r="T1646" s="57"/>
      <c r="U1646" s="77"/>
      <c r="V1646" s="24"/>
      <c r="Y1646" s="24"/>
      <c r="Z1646" s="24"/>
      <c r="AA1646" s="24"/>
      <c r="AB1646" s="24"/>
      <c r="AC1646" s="24"/>
    </row>
    <row r="1647" spans="1:29" s="169" customFormat="1">
      <c r="A1647" s="24"/>
      <c r="B1647" s="24"/>
      <c r="C1647" s="57"/>
      <c r="D1647" s="57"/>
      <c r="E1647" s="57"/>
      <c r="F1647" s="57"/>
      <c r="G1647" s="57"/>
      <c r="H1647" s="57"/>
      <c r="I1647" s="57"/>
      <c r="J1647" s="57"/>
      <c r="K1647" s="57"/>
      <c r="L1647" s="57"/>
      <c r="M1647" s="57"/>
      <c r="N1647" s="57"/>
      <c r="O1647" s="57"/>
      <c r="P1647" s="57"/>
      <c r="Q1647" s="57"/>
      <c r="R1647" s="57"/>
      <c r="S1647" s="57"/>
      <c r="T1647" s="57"/>
      <c r="U1647" s="77"/>
      <c r="V1647" s="24"/>
      <c r="Y1647" s="24"/>
      <c r="Z1647" s="24"/>
      <c r="AA1647" s="24"/>
      <c r="AB1647" s="24"/>
      <c r="AC1647" s="24"/>
    </row>
    <row r="1648" spans="1:29" s="169" customFormat="1">
      <c r="A1648" s="24"/>
      <c r="B1648" s="24"/>
      <c r="C1648" s="57"/>
      <c r="D1648" s="57"/>
      <c r="E1648" s="57"/>
      <c r="F1648" s="57"/>
      <c r="G1648" s="57"/>
      <c r="H1648" s="57"/>
      <c r="I1648" s="57"/>
      <c r="J1648" s="57"/>
      <c r="K1648" s="57"/>
      <c r="L1648" s="57"/>
      <c r="M1648" s="57"/>
      <c r="N1648" s="57"/>
      <c r="O1648" s="57"/>
      <c r="P1648" s="57"/>
      <c r="Q1648" s="57"/>
      <c r="R1648" s="57"/>
      <c r="S1648" s="57"/>
      <c r="T1648" s="57"/>
      <c r="U1648" s="77"/>
      <c r="V1648" s="24"/>
      <c r="Y1648" s="24"/>
      <c r="Z1648" s="24"/>
      <c r="AA1648" s="24"/>
      <c r="AB1648" s="24"/>
      <c r="AC1648" s="24"/>
    </row>
    <row r="1649" spans="1:29" s="169" customFormat="1">
      <c r="A1649" s="24"/>
      <c r="B1649" s="24"/>
      <c r="C1649" s="57"/>
      <c r="D1649" s="57"/>
      <c r="E1649" s="57"/>
      <c r="F1649" s="57"/>
      <c r="G1649" s="57"/>
      <c r="H1649" s="57"/>
      <c r="I1649" s="57"/>
      <c r="J1649" s="57"/>
      <c r="K1649" s="57"/>
      <c r="L1649" s="57"/>
      <c r="M1649" s="57"/>
      <c r="N1649" s="57"/>
      <c r="O1649" s="57"/>
      <c r="P1649" s="57"/>
      <c r="Q1649" s="57"/>
      <c r="R1649" s="57"/>
      <c r="S1649" s="57"/>
      <c r="T1649" s="57"/>
      <c r="U1649" s="77"/>
      <c r="V1649" s="24"/>
      <c r="Y1649" s="24"/>
      <c r="Z1649" s="24"/>
      <c r="AA1649" s="24"/>
      <c r="AB1649" s="24"/>
      <c r="AC1649" s="24"/>
    </row>
    <row r="1650" spans="1:29" s="169" customFormat="1">
      <c r="A1650" s="24"/>
      <c r="B1650" s="24"/>
      <c r="C1650" s="57"/>
      <c r="D1650" s="57"/>
      <c r="E1650" s="57"/>
      <c r="F1650" s="57"/>
      <c r="G1650" s="57"/>
      <c r="H1650" s="57"/>
      <c r="I1650" s="57"/>
      <c r="J1650" s="57"/>
      <c r="K1650" s="57"/>
      <c r="L1650" s="57"/>
      <c r="M1650" s="57"/>
      <c r="N1650" s="57"/>
      <c r="O1650" s="57"/>
      <c r="P1650" s="57"/>
      <c r="Q1650" s="57"/>
      <c r="R1650" s="57"/>
      <c r="S1650" s="57"/>
      <c r="T1650" s="57"/>
      <c r="U1650" s="77"/>
      <c r="V1650" s="24"/>
      <c r="Y1650" s="24"/>
      <c r="Z1650" s="24"/>
      <c r="AA1650" s="24"/>
      <c r="AB1650" s="24"/>
      <c r="AC1650" s="24"/>
    </row>
    <row r="1651" spans="1:29" s="169" customFormat="1">
      <c r="A1651" s="24"/>
      <c r="B1651" s="24"/>
      <c r="C1651" s="57"/>
      <c r="D1651" s="57"/>
      <c r="E1651" s="57"/>
      <c r="F1651" s="57"/>
      <c r="G1651" s="57"/>
      <c r="H1651" s="57"/>
      <c r="I1651" s="57"/>
      <c r="J1651" s="57"/>
      <c r="K1651" s="57"/>
      <c r="L1651" s="57"/>
      <c r="M1651" s="57"/>
      <c r="N1651" s="57"/>
      <c r="O1651" s="57"/>
      <c r="P1651" s="57"/>
      <c r="Q1651" s="57"/>
      <c r="R1651" s="57"/>
      <c r="S1651" s="57"/>
      <c r="T1651" s="57"/>
      <c r="U1651" s="77"/>
      <c r="V1651" s="24"/>
      <c r="Y1651" s="24"/>
      <c r="Z1651" s="24"/>
      <c r="AA1651" s="24"/>
      <c r="AB1651" s="24"/>
      <c r="AC1651" s="24"/>
    </row>
    <row r="1652" spans="1:29" s="169" customFormat="1">
      <c r="A1652" s="24"/>
      <c r="B1652" s="24"/>
      <c r="C1652" s="57"/>
      <c r="D1652" s="57"/>
      <c r="E1652" s="57"/>
      <c r="F1652" s="57"/>
      <c r="G1652" s="57"/>
      <c r="H1652" s="57"/>
      <c r="I1652" s="57"/>
      <c r="J1652" s="57"/>
      <c r="K1652" s="57"/>
      <c r="L1652" s="57"/>
      <c r="M1652" s="57"/>
      <c r="N1652" s="57"/>
      <c r="O1652" s="57"/>
      <c r="P1652" s="57"/>
      <c r="Q1652" s="57"/>
      <c r="R1652" s="57"/>
      <c r="S1652" s="57"/>
      <c r="T1652" s="57"/>
      <c r="U1652" s="77"/>
      <c r="V1652" s="24"/>
      <c r="Y1652" s="24"/>
      <c r="Z1652" s="24"/>
      <c r="AA1652" s="24"/>
      <c r="AB1652" s="24"/>
      <c r="AC1652" s="24"/>
    </row>
    <row r="1653" spans="1:29" s="169" customFormat="1">
      <c r="A1653" s="24"/>
      <c r="B1653" s="24"/>
      <c r="C1653" s="57"/>
      <c r="D1653" s="57"/>
      <c r="E1653" s="57"/>
      <c r="F1653" s="57"/>
      <c r="G1653" s="57"/>
      <c r="H1653" s="57"/>
      <c r="I1653" s="57"/>
      <c r="J1653" s="57"/>
      <c r="K1653" s="57"/>
      <c r="L1653" s="57"/>
      <c r="M1653" s="57"/>
      <c r="N1653" s="57"/>
      <c r="O1653" s="57"/>
      <c r="P1653" s="57"/>
      <c r="Q1653" s="57"/>
      <c r="R1653" s="57"/>
      <c r="S1653" s="57"/>
      <c r="T1653" s="57"/>
      <c r="U1653" s="77"/>
      <c r="V1653" s="24"/>
      <c r="Y1653" s="24"/>
      <c r="Z1653" s="24"/>
      <c r="AA1653" s="24"/>
      <c r="AB1653" s="24"/>
      <c r="AC1653" s="24"/>
    </row>
    <row r="1654" spans="1:29" s="169" customFormat="1">
      <c r="A1654" s="24"/>
      <c r="B1654" s="24"/>
      <c r="C1654" s="57"/>
      <c r="D1654" s="57"/>
      <c r="E1654" s="57"/>
      <c r="F1654" s="57"/>
      <c r="G1654" s="57"/>
      <c r="H1654" s="57"/>
      <c r="I1654" s="57"/>
      <c r="J1654" s="57"/>
      <c r="K1654" s="57"/>
      <c r="L1654" s="57"/>
      <c r="M1654" s="57"/>
      <c r="N1654" s="57"/>
      <c r="O1654" s="57"/>
      <c r="P1654" s="57"/>
      <c r="Q1654" s="57"/>
      <c r="R1654" s="57"/>
      <c r="S1654" s="57"/>
      <c r="T1654" s="57"/>
      <c r="U1654" s="77"/>
      <c r="V1654" s="24"/>
      <c r="Y1654" s="24"/>
      <c r="Z1654" s="24"/>
      <c r="AA1654" s="24"/>
      <c r="AB1654" s="24"/>
      <c r="AC1654" s="24"/>
    </row>
    <row r="1655" spans="1:29" s="169" customFormat="1">
      <c r="A1655" s="24"/>
      <c r="B1655" s="24"/>
      <c r="C1655" s="57"/>
      <c r="D1655" s="57"/>
      <c r="E1655" s="57"/>
      <c r="F1655" s="57"/>
      <c r="G1655" s="57"/>
      <c r="H1655" s="57"/>
      <c r="I1655" s="57"/>
      <c r="J1655" s="57"/>
      <c r="K1655" s="57"/>
      <c r="L1655" s="57"/>
      <c r="M1655" s="57"/>
      <c r="N1655" s="57"/>
      <c r="O1655" s="57"/>
      <c r="P1655" s="57"/>
      <c r="Q1655" s="57"/>
      <c r="R1655" s="57"/>
      <c r="S1655" s="57"/>
      <c r="T1655" s="57"/>
      <c r="U1655" s="77"/>
      <c r="V1655" s="24"/>
      <c r="Y1655" s="24"/>
      <c r="Z1655" s="24"/>
      <c r="AA1655" s="24"/>
      <c r="AB1655" s="24"/>
      <c r="AC1655" s="24"/>
    </row>
    <row r="1656" spans="1:29" s="169" customFormat="1">
      <c r="A1656" s="24"/>
      <c r="B1656" s="24"/>
      <c r="C1656" s="57"/>
      <c r="D1656" s="57"/>
      <c r="E1656" s="57"/>
      <c r="F1656" s="57"/>
      <c r="G1656" s="57"/>
      <c r="H1656" s="57"/>
      <c r="I1656" s="57"/>
      <c r="J1656" s="57"/>
      <c r="K1656" s="57"/>
      <c r="L1656" s="57"/>
      <c r="M1656" s="57"/>
      <c r="N1656" s="57"/>
      <c r="O1656" s="57"/>
      <c r="P1656" s="57"/>
      <c r="Q1656" s="57"/>
      <c r="R1656" s="57"/>
      <c r="S1656" s="57"/>
      <c r="T1656" s="57"/>
      <c r="U1656" s="77"/>
      <c r="V1656" s="24"/>
      <c r="Y1656" s="24"/>
      <c r="Z1656" s="24"/>
      <c r="AA1656" s="24"/>
      <c r="AB1656" s="24"/>
      <c r="AC1656" s="24"/>
    </row>
    <row r="1657" spans="1:29" s="169" customFormat="1">
      <c r="A1657" s="24"/>
      <c r="B1657" s="24"/>
      <c r="C1657" s="57"/>
      <c r="D1657" s="57"/>
      <c r="E1657" s="57"/>
      <c r="F1657" s="57"/>
      <c r="G1657" s="57"/>
      <c r="H1657" s="57"/>
      <c r="I1657" s="57"/>
      <c r="J1657" s="57"/>
      <c r="K1657" s="57"/>
      <c r="L1657" s="57"/>
      <c r="M1657" s="57"/>
      <c r="N1657" s="57"/>
      <c r="O1657" s="57"/>
      <c r="P1657" s="57"/>
      <c r="Q1657" s="57"/>
      <c r="R1657" s="57"/>
      <c r="S1657" s="57"/>
      <c r="T1657" s="57"/>
      <c r="U1657" s="77"/>
      <c r="V1657" s="24"/>
      <c r="Y1657" s="24"/>
      <c r="Z1657" s="24"/>
      <c r="AA1657" s="24"/>
      <c r="AB1657" s="24"/>
      <c r="AC1657" s="24"/>
    </row>
    <row r="1658" spans="1:29" s="169" customFormat="1">
      <c r="A1658" s="24"/>
      <c r="B1658" s="24"/>
      <c r="C1658" s="57"/>
      <c r="D1658" s="57"/>
      <c r="E1658" s="57"/>
      <c r="F1658" s="57"/>
      <c r="G1658" s="57"/>
      <c r="H1658" s="57"/>
      <c r="I1658" s="57"/>
      <c r="J1658" s="57"/>
      <c r="K1658" s="57"/>
      <c r="L1658" s="57"/>
      <c r="M1658" s="57"/>
      <c r="N1658" s="57"/>
      <c r="O1658" s="57"/>
      <c r="P1658" s="57"/>
      <c r="Q1658" s="57"/>
      <c r="R1658" s="57"/>
      <c r="S1658" s="57"/>
      <c r="T1658" s="57"/>
      <c r="U1658" s="77"/>
      <c r="V1658" s="24"/>
      <c r="Y1658" s="24"/>
      <c r="Z1658" s="24"/>
      <c r="AA1658" s="24"/>
      <c r="AB1658" s="24"/>
      <c r="AC1658" s="24"/>
    </row>
    <row r="1659" spans="1:29" s="169" customFormat="1">
      <c r="A1659" s="24"/>
      <c r="B1659" s="24"/>
      <c r="C1659" s="57"/>
      <c r="D1659" s="57"/>
      <c r="E1659" s="57"/>
      <c r="F1659" s="57"/>
      <c r="G1659" s="57"/>
      <c r="H1659" s="57"/>
      <c r="I1659" s="57"/>
      <c r="J1659" s="57"/>
      <c r="K1659" s="57"/>
      <c r="L1659" s="57"/>
      <c r="M1659" s="57"/>
      <c r="N1659" s="57"/>
      <c r="O1659" s="57"/>
      <c r="P1659" s="57"/>
      <c r="Q1659" s="57"/>
      <c r="R1659" s="57"/>
      <c r="S1659" s="57"/>
      <c r="T1659" s="57"/>
      <c r="U1659" s="77"/>
      <c r="V1659" s="24"/>
      <c r="Y1659" s="24"/>
      <c r="Z1659" s="24"/>
      <c r="AA1659" s="24"/>
      <c r="AB1659" s="24"/>
      <c r="AC1659" s="24"/>
    </row>
    <row r="1660" spans="1:29" s="169" customFormat="1">
      <c r="A1660" s="24"/>
      <c r="B1660" s="24"/>
      <c r="C1660" s="57"/>
      <c r="D1660" s="57"/>
      <c r="E1660" s="57"/>
      <c r="F1660" s="57"/>
      <c r="G1660" s="57"/>
      <c r="H1660" s="57"/>
      <c r="I1660" s="57"/>
      <c r="J1660" s="57"/>
      <c r="K1660" s="57"/>
      <c r="L1660" s="57"/>
      <c r="M1660" s="57"/>
      <c r="N1660" s="57"/>
      <c r="O1660" s="57"/>
      <c r="P1660" s="57"/>
      <c r="Q1660" s="57"/>
      <c r="R1660" s="57"/>
      <c r="S1660" s="57"/>
      <c r="T1660" s="57"/>
      <c r="U1660" s="77"/>
      <c r="V1660" s="24"/>
      <c r="Y1660" s="24"/>
      <c r="Z1660" s="24"/>
      <c r="AA1660" s="24"/>
      <c r="AB1660" s="24"/>
      <c r="AC1660" s="24"/>
    </row>
    <row r="1661" spans="1:29" s="169" customFormat="1">
      <c r="A1661" s="24"/>
      <c r="B1661" s="24"/>
      <c r="C1661" s="57"/>
      <c r="D1661" s="57"/>
      <c r="E1661" s="57"/>
      <c r="F1661" s="57"/>
      <c r="G1661" s="57"/>
      <c r="H1661" s="57"/>
      <c r="I1661" s="57"/>
      <c r="J1661" s="57"/>
      <c r="K1661" s="57"/>
      <c r="L1661" s="57"/>
      <c r="M1661" s="57"/>
      <c r="N1661" s="57"/>
      <c r="O1661" s="57"/>
      <c r="P1661" s="57"/>
      <c r="Q1661" s="57"/>
      <c r="R1661" s="57"/>
      <c r="S1661" s="57"/>
      <c r="T1661" s="57"/>
      <c r="U1661" s="77"/>
      <c r="V1661" s="24"/>
      <c r="Y1661" s="24"/>
      <c r="Z1661" s="24"/>
      <c r="AA1661" s="24"/>
      <c r="AB1661" s="24"/>
      <c r="AC1661" s="24"/>
    </row>
    <row r="1662" spans="1:29" s="169" customFormat="1">
      <c r="A1662" s="24"/>
      <c r="B1662" s="24"/>
      <c r="C1662" s="57"/>
      <c r="D1662" s="57"/>
      <c r="E1662" s="57"/>
      <c r="F1662" s="57"/>
      <c r="G1662" s="57"/>
      <c r="H1662" s="57"/>
      <c r="I1662" s="57"/>
      <c r="J1662" s="57"/>
      <c r="K1662" s="57"/>
      <c r="L1662" s="57"/>
      <c r="M1662" s="57"/>
      <c r="N1662" s="57"/>
      <c r="O1662" s="57"/>
      <c r="P1662" s="57"/>
      <c r="Q1662" s="57"/>
      <c r="R1662" s="57"/>
      <c r="S1662" s="57"/>
      <c r="T1662" s="57"/>
      <c r="U1662" s="77"/>
      <c r="V1662" s="24"/>
      <c r="Y1662" s="24"/>
      <c r="Z1662" s="24"/>
      <c r="AA1662" s="24"/>
      <c r="AB1662" s="24"/>
      <c r="AC1662" s="24"/>
    </row>
    <row r="1663" spans="1:29" s="169" customFormat="1">
      <c r="A1663" s="24"/>
      <c r="B1663" s="24"/>
      <c r="C1663" s="57"/>
      <c r="D1663" s="57"/>
      <c r="E1663" s="57"/>
      <c r="F1663" s="57"/>
      <c r="G1663" s="57"/>
      <c r="H1663" s="57"/>
      <c r="I1663" s="57"/>
      <c r="J1663" s="57"/>
      <c r="K1663" s="57"/>
      <c r="L1663" s="57"/>
      <c r="M1663" s="57"/>
      <c r="N1663" s="57"/>
      <c r="O1663" s="57"/>
      <c r="P1663" s="57"/>
      <c r="Q1663" s="57"/>
      <c r="R1663" s="57"/>
      <c r="S1663" s="57"/>
      <c r="T1663" s="57"/>
      <c r="U1663" s="77"/>
      <c r="V1663" s="24"/>
      <c r="Y1663" s="24"/>
      <c r="Z1663" s="24"/>
      <c r="AA1663" s="24"/>
      <c r="AB1663" s="24"/>
      <c r="AC1663" s="24"/>
    </row>
    <row r="1664" spans="1:29" s="169" customFormat="1">
      <c r="A1664" s="24"/>
      <c r="B1664" s="24"/>
      <c r="C1664" s="57"/>
      <c r="D1664" s="57"/>
      <c r="E1664" s="57"/>
      <c r="F1664" s="57"/>
      <c r="G1664" s="57"/>
      <c r="H1664" s="57"/>
      <c r="I1664" s="57"/>
      <c r="J1664" s="57"/>
      <c r="K1664" s="57"/>
      <c r="L1664" s="57"/>
      <c r="M1664" s="57"/>
      <c r="N1664" s="57"/>
      <c r="O1664" s="57"/>
      <c r="P1664" s="57"/>
      <c r="Q1664" s="57"/>
      <c r="R1664" s="57"/>
      <c r="S1664" s="57"/>
      <c r="T1664" s="57"/>
      <c r="U1664" s="77"/>
      <c r="V1664" s="24"/>
      <c r="Y1664" s="24"/>
      <c r="Z1664" s="24"/>
      <c r="AA1664" s="24"/>
      <c r="AB1664" s="24"/>
      <c r="AC1664" s="24"/>
    </row>
    <row r="1665" spans="1:29" s="169" customFormat="1">
      <c r="A1665" s="24"/>
      <c r="B1665" s="24"/>
      <c r="C1665" s="57"/>
      <c r="D1665" s="57"/>
      <c r="E1665" s="57"/>
      <c r="F1665" s="57"/>
      <c r="G1665" s="57"/>
      <c r="H1665" s="57"/>
      <c r="I1665" s="57"/>
      <c r="J1665" s="57"/>
      <c r="K1665" s="57"/>
      <c r="L1665" s="57"/>
      <c r="M1665" s="57"/>
      <c r="N1665" s="57"/>
      <c r="O1665" s="57"/>
      <c r="P1665" s="57"/>
      <c r="Q1665" s="57"/>
      <c r="R1665" s="57"/>
      <c r="S1665" s="57"/>
      <c r="T1665" s="57"/>
      <c r="U1665" s="77"/>
      <c r="V1665" s="24"/>
      <c r="Y1665" s="24"/>
      <c r="Z1665" s="24"/>
      <c r="AA1665" s="24"/>
      <c r="AB1665" s="24"/>
      <c r="AC1665" s="24"/>
    </row>
    <row r="1666" spans="1:29" s="169" customFormat="1">
      <c r="A1666" s="24"/>
      <c r="B1666" s="24"/>
      <c r="C1666" s="57"/>
      <c r="D1666" s="57"/>
      <c r="E1666" s="57"/>
      <c r="F1666" s="57"/>
      <c r="G1666" s="57"/>
      <c r="H1666" s="57"/>
      <c r="I1666" s="57"/>
      <c r="J1666" s="57"/>
      <c r="K1666" s="57"/>
      <c r="L1666" s="57"/>
      <c r="M1666" s="57"/>
      <c r="N1666" s="57"/>
      <c r="O1666" s="57"/>
      <c r="P1666" s="57"/>
      <c r="Q1666" s="57"/>
      <c r="R1666" s="57"/>
      <c r="S1666" s="57"/>
      <c r="T1666" s="57"/>
      <c r="U1666" s="77"/>
      <c r="V1666" s="24"/>
      <c r="Y1666" s="24"/>
      <c r="Z1666" s="24"/>
      <c r="AA1666" s="24"/>
      <c r="AB1666" s="24"/>
      <c r="AC1666" s="24"/>
    </row>
    <row r="1667" spans="1:29" s="169" customFormat="1">
      <c r="A1667" s="24"/>
      <c r="B1667" s="24"/>
      <c r="C1667" s="57"/>
      <c r="D1667" s="57"/>
      <c r="E1667" s="57"/>
      <c r="F1667" s="57"/>
      <c r="G1667" s="57"/>
      <c r="H1667" s="57"/>
      <c r="I1667" s="57"/>
      <c r="J1667" s="57"/>
      <c r="K1667" s="57"/>
      <c r="L1667" s="57"/>
      <c r="M1667" s="57"/>
      <c r="N1667" s="57"/>
      <c r="O1667" s="57"/>
      <c r="P1667" s="57"/>
      <c r="Q1667" s="57"/>
      <c r="R1667" s="57"/>
      <c r="S1667" s="57"/>
      <c r="T1667" s="57"/>
      <c r="U1667" s="77"/>
      <c r="V1667" s="24"/>
      <c r="Y1667" s="24"/>
      <c r="Z1667" s="24"/>
      <c r="AA1667" s="24"/>
      <c r="AB1667" s="24"/>
      <c r="AC1667" s="24"/>
    </row>
    <row r="1668" spans="1:29" s="169" customFormat="1">
      <c r="A1668" s="24"/>
      <c r="B1668" s="24"/>
      <c r="C1668" s="57"/>
      <c r="D1668" s="57"/>
      <c r="E1668" s="57"/>
      <c r="F1668" s="57"/>
      <c r="G1668" s="57"/>
      <c r="H1668" s="57"/>
      <c r="I1668" s="57"/>
      <c r="J1668" s="57"/>
      <c r="K1668" s="57"/>
      <c r="L1668" s="57"/>
      <c r="M1668" s="57"/>
      <c r="N1668" s="57"/>
      <c r="O1668" s="57"/>
      <c r="P1668" s="57"/>
      <c r="Q1668" s="57"/>
      <c r="R1668" s="57"/>
      <c r="S1668" s="57"/>
      <c r="T1668" s="57"/>
      <c r="U1668" s="77"/>
      <c r="V1668" s="24"/>
      <c r="Y1668" s="24"/>
      <c r="Z1668" s="24"/>
      <c r="AA1668" s="24"/>
      <c r="AB1668" s="24"/>
      <c r="AC1668" s="24"/>
    </row>
    <row r="1669" spans="1:29" s="169" customFormat="1">
      <c r="A1669" s="24"/>
      <c r="B1669" s="24"/>
      <c r="C1669" s="57"/>
      <c r="D1669" s="57"/>
      <c r="E1669" s="57"/>
      <c r="F1669" s="57"/>
      <c r="G1669" s="57"/>
      <c r="H1669" s="57"/>
      <c r="I1669" s="57"/>
      <c r="J1669" s="57"/>
      <c r="K1669" s="57"/>
      <c r="L1669" s="57"/>
      <c r="M1669" s="57"/>
      <c r="N1669" s="57"/>
      <c r="O1669" s="57"/>
      <c r="P1669" s="57"/>
      <c r="Q1669" s="57"/>
      <c r="R1669" s="57"/>
      <c r="S1669" s="57"/>
      <c r="T1669" s="57"/>
      <c r="U1669" s="77"/>
      <c r="V1669" s="24"/>
      <c r="Y1669" s="24"/>
      <c r="Z1669" s="24"/>
      <c r="AA1669" s="24"/>
      <c r="AB1669" s="24"/>
      <c r="AC1669" s="24"/>
    </row>
    <row r="1670" spans="1:29" s="169" customFormat="1">
      <c r="A1670" s="24"/>
      <c r="B1670" s="24"/>
      <c r="C1670" s="57"/>
      <c r="D1670" s="57"/>
      <c r="E1670" s="57"/>
      <c r="F1670" s="57"/>
      <c r="G1670" s="57"/>
      <c r="H1670" s="57"/>
      <c r="I1670" s="57"/>
      <c r="J1670" s="57"/>
      <c r="K1670" s="57"/>
      <c r="L1670" s="57"/>
      <c r="M1670" s="57"/>
      <c r="N1670" s="57"/>
      <c r="O1670" s="57"/>
      <c r="P1670" s="57"/>
      <c r="Q1670" s="57"/>
      <c r="R1670" s="57"/>
      <c r="S1670" s="57"/>
      <c r="T1670" s="57"/>
      <c r="U1670" s="77"/>
      <c r="V1670" s="24"/>
      <c r="Y1670" s="24"/>
      <c r="Z1670" s="24"/>
      <c r="AA1670" s="24"/>
      <c r="AB1670" s="24"/>
      <c r="AC1670" s="24"/>
    </row>
    <row r="1671" spans="1:29" s="169" customFormat="1">
      <c r="A1671" s="24"/>
      <c r="B1671" s="24"/>
      <c r="C1671" s="57"/>
      <c r="D1671" s="57"/>
      <c r="E1671" s="57"/>
      <c r="F1671" s="57"/>
      <c r="G1671" s="57"/>
      <c r="H1671" s="57"/>
      <c r="I1671" s="57"/>
      <c r="J1671" s="57"/>
      <c r="K1671" s="57"/>
      <c r="L1671" s="57"/>
      <c r="M1671" s="57"/>
      <c r="N1671" s="57"/>
      <c r="O1671" s="57"/>
      <c r="P1671" s="57"/>
      <c r="Q1671" s="57"/>
      <c r="R1671" s="57"/>
      <c r="S1671" s="57"/>
      <c r="T1671" s="57"/>
      <c r="U1671" s="77"/>
      <c r="V1671" s="24"/>
      <c r="Y1671" s="24"/>
      <c r="Z1671" s="24"/>
      <c r="AA1671" s="24"/>
      <c r="AB1671" s="24"/>
      <c r="AC1671" s="24"/>
    </row>
    <row r="1672" spans="1:29" s="169" customFormat="1">
      <c r="A1672" s="24"/>
      <c r="B1672" s="24"/>
      <c r="C1672" s="57"/>
      <c r="D1672" s="57"/>
      <c r="E1672" s="57"/>
      <c r="F1672" s="57"/>
      <c r="G1672" s="57"/>
      <c r="H1672" s="57"/>
      <c r="I1672" s="57"/>
      <c r="J1672" s="57"/>
      <c r="K1672" s="57"/>
      <c r="L1672" s="57"/>
      <c r="M1672" s="57"/>
      <c r="N1672" s="57"/>
      <c r="O1672" s="57"/>
      <c r="P1672" s="57"/>
      <c r="Q1672" s="57"/>
      <c r="R1672" s="57"/>
      <c r="S1672" s="57"/>
      <c r="T1672" s="57"/>
      <c r="U1672" s="77"/>
      <c r="V1672" s="24"/>
      <c r="Y1672" s="24"/>
      <c r="Z1672" s="24"/>
      <c r="AA1672" s="24"/>
      <c r="AB1672" s="24"/>
      <c r="AC1672" s="24"/>
    </row>
    <row r="1673" spans="1:29" s="169" customFormat="1">
      <c r="A1673" s="24"/>
      <c r="B1673" s="24"/>
      <c r="C1673" s="57"/>
      <c r="D1673" s="57"/>
      <c r="E1673" s="57"/>
      <c r="F1673" s="57"/>
      <c r="G1673" s="57"/>
      <c r="H1673" s="57"/>
      <c r="I1673" s="57"/>
      <c r="J1673" s="57"/>
      <c r="K1673" s="57"/>
      <c r="L1673" s="57"/>
      <c r="M1673" s="57"/>
      <c r="N1673" s="57"/>
      <c r="O1673" s="57"/>
      <c r="P1673" s="57"/>
      <c r="Q1673" s="57"/>
      <c r="R1673" s="57"/>
      <c r="S1673" s="57"/>
      <c r="T1673" s="57"/>
      <c r="U1673" s="77"/>
      <c r="V1673" s="24"/>
      <c r="Y1673" s="24"/>
      <c r="Z1673" s="24"/>
      <c r="AA1673" s="24"/>
      <c r="AB1673" s="24"/>
      <c r="AC1673" s="24"/>
    </row>
    <row r="1674" spans="1:29" s="169" customFormat="1">
      <c r="A1674" s="24"/>
      <c r="B1674" s="24"/>
      <c r="C1674" s="57"/>
      <c r="D1674" s="57"/>
      <c r="E1674" s="57"/>
      <c r="F1674" s="57"/>
      <c r="G1674" s="57"/>
      <c r="H1674" s="57"/>
      <c r="I1674" s="57"/>
      <c r="J1674" s="57"/>
      <c r="K1674" s="57"/>
      <c r="L1674" s="57"/>
      <c r="M1674" s="57"/>
      <c r="N1674" s="57"/>
      <c r="O1674" s="57"/>
      <c r="P1674" s="57"/>
      <c r="Q1674" s="57"/>
      <c r="R1674" s="57"/>
      <c r="S1674" s="57"/>
      <c r="T1674" s="57"/>
      <c r="U1674" s="77"/>
      <c r="V1674" s="24"/>
      <c r="Y1674" s="24"/>
      <c r="Z1674" s="24"/>
      <c r="AA1674" s="24"/>
      <c r="AB1674" s="24"/>
      <c r="AC1674" s="24"/>
    </row>
    <row r="1675" spans="1:29" s="169" customFormat="1">
      <c r="A1675" s="24"/>
      <c r="B1675" s="24"/>
      <c r="C1675" s="57"/>
      <c r="D1675" s="57"/>
      <c r="E1675" s="57"/>
      <c r="F1675" s="57"/>
      <c r="G1675" s="57"/>
      <c r="H1675" s="57"/>
      <c r="I1675" s="57"/>
      <c r="J1675" s="57"/>
      <c r="K1675" s="57"/>
      <c r="L1675" s="57"/>
      <c r="M1675" s="57"/>
      <c r="N1675" s="57"/>
      <c r="O1675" s="57"/>
      <c r="P1675" s="57"/>
      <c r="Q1675" s="57"/>
      <c r="R1675" s="57"/>
      <c r="S1675" s="57"/>
      <c r="T1675" s="57"/>
      <c r="U1675" s="77"/>
      <c r="V1675" s="24"/>
      <c r="Y1675" s="24"/>
      <c r="Z1675" s="24"/>
      <c r="AA1675" s="24"/>
      <c r="AB1675" s="24"/>
      <c r="AC1675" s="24"/>
    </row>
    <row r="1676" spans="1:29" s="169" customFormat="1">
      <c r="A1676" s="24"/>
      <c r="B1676" s="24"/>
      <c r="C1676" s="57"/>
      <c r="D1676" s="57"/>
      <c r="E1676" s="57"/>
      <c r="F1676" s="57"/>
      <c r="G1676" s="57"/>
      <c r="H1676" s="57"/>
      <c r="I1676" s="57"/>
      <c r="J1676" s="57"/>
      <c r="K1676" s="57"/>
      <c r="L1676" s="57"/>
      <c r="M1676" s="57"/>
      <c r="N1676" s="57"/>
      <c r="O1676" s="57"/>
      <c r="P1676" s="57"/>
      <c r="Q1676" s="57"/>
      <c r="R1676" s="57"/>
      <c r="S1676" s="57"/>
      <c r="T1676" s="57"/>
      <c r="U1676" s="77"/>
      <c r="V1676" s="24"/>
      <c r="Y1676" s="24"/>
      <c r="Z1676" s="24"/>
      <c r="AA1676" s="24"/>
      <c r="AB1676" s="24"/>
      <c r="AC1676" s="24"/>
    </row>
    <row r="1677" spans="1:29" s="169" customFormat="1">
      <c r="A1677" s="24"/>
      <c r="B1677" s="24"/>
      <c r="C1677" s="57"/>
      <c r="D1677" s="57"/>
      <c r="E1677" s="57"/>
      <c r="F1677" s="57"/>
      <c r="G1677" s="57"/>
      <c r="H1677" s="57"/>
      <c r="I1677" s="57"/>
      <c r="J1677" s="57"/>
      <c r="K1677" s="57"/>
      <c r="L1677" s="57"/>
      <c r="M1677" s="57"/>
      <c r="N1677" s="57"/>
      <c r="O1677" s="57"/>
      <c r="P1677" s="57"/>
      <c r="Q1677" s="57"/>
      <c r="R1677" s="57"/>
      <c r="S1677" s="57"/>
      <c r="T1677" s="57"/>
      <c r="U1677" s="77"/>
      <c r="V1677" s="24"/>
      <c r="Y1677" s="24"/>
      <c r="Z1677" s="24"/>
      <c r="AA1677" s="24"/>
      <c r="AB1677" s="24"/>
      <c r="AC1677" s="24"/>
    </row>
    <row r="1678" spans="1:29" s="169" customFormat="1">
      <c r="A1678" s="24"/>
      <c r="B1678" s="24"/>
      <c r="C1678" s="57"/>
      <c r="D1678" s="57"/>
      <c r="E1678" s="57"/>
      <c r="F1678" s="57"/>
      <c r="G1678" s="57"/>
      <c r="H1678" s="57"/>
      <c r="I1678" s="57"/>
      <c r="J1678" s="57"/>
      <c r="K1678" s="57"/>
      <c r="L1678" s="57"/>
      <c r="M1678" s="57"/>
      <c r="N1678" s="57"/>
      <c r="O1678" s="57"/>
      <c r="P1678" s="57"/>
      <c r="Q1678" s="57"/>
      <c r="R1678" s="57"/>
      <c r="S1678" s="57"/>
      <c r="T1678" s="57"/>
      <c r="U1678" s="77"/>
      <c r="V1678" s="24"/>
      <c r="Y1678" s="24"/>
      <c r="Z1678" s="24"/>
      <c r="AA1678" s="24"/>
      <c r="AB1678" s="24"/>
      <c r="AC1678" s="24"/>
    </row>
    <row r="1679" spans="1:29" s="169" customFormat="1">
      <c r="A1679" s="24"/>
      <c r="B1679" s="24"/>
      <c r="C1679" s="57"/>
      <c r="D1679" s="57"/>
      <c r="E1679" s="57"/>
      <c r="F1679" s="57"/>
      <c r="G1679" s="57"/>
      <c r="H1679" s="57"/>
      <c r="I1679" s="57"/>
      <c r="J1679" s="57"/>
      <c r="K1679" s="57"/>
      <c r="L1679" s="57"/>
      <c r="M1679" s="57"/>
      <c r="N1679" s="57"/>
      <c r="O1679" s="57"/>
      <c r="P1679" s="57"/>
      <c r="Q1679" s="57"/>
      <c r="R1679" s="57"/>
      <c r="S1679" s="57"/>
      <c r="T1679" s="57"/>
      <c r="U1679" s="77"/>
      <c r="V1679" s="24"/>
      <c r="Y1679" s="24"/>
      <c r="Z1679" s="24"/>
      <c r="AA1679" s="24"/>
      <c r="AB1679" s="24"/>
      <c r="AC1679" s="24"/>
    </row>
    <row r="1680" spans="1:29" s="169" customFormat="1">
      <c r="A1680" s="24"/>
      <c r="B1680" s="24"/>
      <c r="C1680" s="57"/>
      <c r="D1680" s="57"/>
      <c r="E1680" s="57"/>
      <c r="F1680" s="57"/>
      <c r="G1680" s="57"/>
      <c r="H1680" s="57"/>
      <c r="I1680" s="57"/>
      <c r="J1680" s="57"/>
      <c r="K1680" s="57"/>
      <c r="L1680" s="57"/>
      <c r="M1680" s="57"/>
      <c r="N1680" s="57"/>
      <c r="O1680" s="57"/>
      <c r="P1680" s="57"/>
      <c r="Q1680" s="57"/>
      <c r="R1680" s="57"/>
      <c r="S1680" s="57"/>
      <c r="T1680" s="57"/>
      <c r="U1680" s="77"/>
      <c r="V1680" s="24"/>
      <c r="Y1680" s="24"/>
      <c r="Z1680" s="24"/>
      <c r="AA1680" s="24"/>
      <c r="AB1680" s="24"/>
      <c r="AC1680" s="24"/>
    </row>
    <row r="1681" spans="1:29" s="169" customFormat="1">
      <c r="A1681" s="24"/>
      <c r="B1681" s="24"/>
      <c r="C1681" s="57"/>
      <c r="D1681" s="57"/>
      <c r="E1681" s="57"/>
      <c r="F1681" s="57"/>
      <c r="G1681" s="57"/>
      <c r="H1681" s="57"/>
      <c r="I1681" s="57"/>
      <c r="J1681" s="57"/>
      <c r="K1681" s="57"/>
      <c r="L1681" s="57"/>
      <c r="M1681" s="57"/>
      <c r="N1681" s="57"/>
      <c r="O1681" s="57"/>
      <c r="P1681" s="57"/>
      <c r="Q1681" s="57"/>
      <c r="R1681" s="57"/>
      <c r="S1681" s="57"/>
      <c r="T1681" s="57"/>
      <c r="U1681" s="77"/>
      <c r="V1681" s="24"/>
      <c r="Y1681" s="24"/>
      <c r="Z1681" s="24"/>
      <c r="AA1681" s="24"/>
      <c r="AB1681" s="24"/>
      <c r="AC1681" s="24"/>
    </row>
    <row r="1682" spans="1:29" s="169" customFormat="1">
      <c r="A1682" s="24"/>
      <c r="B1682" s="24"/>
      <c r="C1682" s="57"/>
      <c r="D1682" s="57"/>
      <c r="E1682" s="57"/>
      <c r="F1682" s="57"/>
      <c r="G1682" s="57"/>
      <c r="H1682" s="57"/>
      <c r="I1682" s="57"/>
      <c r="J1682" s="57"/>
      <c r="K1682" s="57"/>
      <c r="L1682" s="57"/>
      <c r="M1682" s="57"/>
      <c r="N1682" s="57"/>
      <c r="O1682" s="57"/>
      <c r="P1682" s="57"/>
      <c r="Q1682" s="57"/>
      <c r="R1682" s="57"/>
      <c r="S1682" s="57"/>
      <c r="T1682" s="57"/>
      <c r="U1682" s="77"/>
      <c r="V1682" s="24"/>
      <c r="Y1682" s="24"/>
      <c r="Z1682" s="24"/>
      <c r="AA1682" s="24"/>
      <c r="AB1682" s="24"/>
      <c r="AC1682" s="24"/>
    </row>
    <row r="1683" spans="1:29" s="169" customFormat="1">
      <c r="A1683" s="24"/>
      <c r="B1683" s="24"/>
      <c r="C1683" s="57"/>
      <c r="D1683" s="57"/>
      <c r="E1683" s="57"/>
      <c r="F1683" s="57"/>
      <c r="G1683" s="57"/>
      <c r="H1683" s="57"/>
      <c r="I1683" s="57"/>
      <c r="J1683" s="57"/>
      <c r="K1683" s="57"/>
      <c r="L1683" s="57"/>
      <c r="M1683" s="57"/>
      <c r="N1683" s="57"/>
      <c r="O1683" s="57"/>
      <c r="P1683" s="57"/>
      <c r="Q1683" s="57"/>
      <c r="R1683" s="57"/>
      <c r="S1683" s="57"/>
      <c r="T1683" s="57"/>
      <c r="U1683" s="77"/>
      <c r="V1683" s="24"/>
      <c r="Y1683" s="24"/>
      <c r="Z1683" s="24"/>
      <c r="AA1683" s="24"/>
      <c r="AB1683" s="24"/>
      <c r="AC1683" s="24"/>
    </row>
    <row r="1684" spans="1:29" s="169" customFormat="1">
      <c r="A1684" s="24"/>
      <c r="B1684" s="24"/>
      <c r="C1684" s="57"/>
      <c r="D1684" s="57"/>
      <c r="E1684" s="57"/>
      <c r="F1684" s="57"/>
      <c r="G1684" s="57"/>
      <c r="H1684" s="57"/>
      <c r="I1684" s="57"/>
      <c r="J1684" s="57"/>
      <c r="K1684" s="57"/>
      <c r="L1684" s="57"/>
      <c r="M1684" s="57"/>
      <c r="N1684" s="57"/>
      <c r="O1684" s="57"/>
      <c r="P1684" s="57"/>
      <c r="Q1684" s="57"/>
      <c r="R1684" s="57"/>
      <c r="S1684" s="57"/>
      <c r="T1684" s="57"/>
      <c r="U1684" s="77"/>
      <c r="V1684" s="24"/>
      <c r="Y1684" s="24"/>
      <c r="Z1684" s="24"/>
      <c r="AA1684" s="24"/>
      <c r="AB1684" s="24"/>
      <c r="AC1684" s="24"/>
    </row>
    <row r="1685" spans="1:29" s="169" customFormat="1">
      <c r="A1685" s="24"/>
      <c r="B1685" s="24"/>
      <c r="C1685" s="57"/>
      <c r="D1685" s="57"/>
      <c r="E1685" s="57"/>
      <c r="F1685" s="57"/>
      <c r="G1685" s="57"/>
      <c r="H1685" s="57"/>
      <c r="I1685" s="57"/>
      <c r="J1685" s="57"/>
      <c r="K1685" s="57"/>
      <c r="L1685" s="57"/>
      <c r="M1685" s="57"/>
      <c r="N1685" s="57"/>
      <c r="O1685" s="57"/>
      <c r="P1685" s="57"/>
      <c r="Q1685" s="57"/>
      <c r="R1685" s="57"/>
      <c r="S1685" s="57"/>
      <c r="T1685" s="57"/>
      <c r="U1685" s="77"/>
      <c r="V1685" s="24"/>
      <c r="Y1685" s="24"/>
      <c r="Z1685" s="24"/>
      <c r="AA1685" s="24"/>
      <c r="AB1685" s="24"/>
      <c r="AC1685" s="24"/>
    </row>
    <row r="1686" spans="1:29" s="169" customFormat="1">
      <c r="A1686" s="24"/>
      <c r="B1686" s="24"/>
      <c r="C1686" s="57"/>
      <c r="D1686" s="57"/>
      <c r="E1686" s="57"/>
      <c r="F1686" s="57"/>
      <c r="G1686" s="57"/>
      <c r="H1686" s="57"/>
      <c r="I1686" s="57"/>
      <c r="J1686" s="57"/>
      <c r="K1686" s="57"/>
      <c r="L1686" s="57"/>
      <c r="M1686" s="57"/>
      <c r="N1686" s="57"/>
      <c r="O1686" s="57"/>
      <c r="P1686" s="57"/>
      <c r="Q1686" s="57"/>
      <c r="R1686" s="57"/>
      <c r="S1686" s="57"/>
      <c r="T1686" s="57"/>
      <c r="U1686" s="77"/>
      <c r="V1686" s="24"/>
      <c r="Y1686" s="24"/>
      <c r="Z1686" s="24"/>
      <c r="AA1686" s="24"/>
      <c r="AB1686" s="24"/>
      <c r="AC1686" s="24"/>
    </row>
    <row r="1687" spans="1:29" s="169" customFormat="1">
      <c r="A1687" s="24"/>
      <c r="B1687" s="24"/>
      <c r="C1687" s="57"/>
      <c r="D1687" s="57"/>
      <c r="E1687" s="57"/>
      <c r="F1687" s="57"/>
      <c r="G1687" s="57"/>
      <c r="H1687" s="57"/>
      <c r="I1687" s="57"/>
      <c r="J1687" s="57"/>
      <c r="K1687" s="57"/>
      <c r="L1687" s="57"/>
      <c r="M1687" s="57"/>
      <c r="N1687" s="57"/>
      <c r="O1687" s="57"/>
      <c r="P1687" s="57"/>
      <c r="Q1687" s="57"/>
      <c r="R1687" s="57"/>
      <c r="S1687" s="57"/>
      <c r="T1687" s="57"/>
      <c r="U1687" s="77"/>
      <c r="V1687" s="24"/>
      <c r="Y1687" s="24"/>
      <c r="Z1687" s="24"/>
      <c r="AA1687" s="24"/>
      <c r="AB1687" s="24"/>
      <c r="AC1687" s="24"/>
    </row>
    <row r="1688" spans="1:29" s="169" customFormat="1">
      <c r="A1688" s="24"/>
      <c r="B1688" s="24"/>
      <c r="C1688" s="57"/>
      <c r="D1688" s="57"/>
      <c r="E1688" s="57"/>
      <c r="F1688" s="57"/>
      <c r="G1688" s="57"/>
      <c r="H1688" s="57"/>
      <c r="I1688" s="57"/>
      <c r="J1688" s="57"/>
      <c r="K1688" s="57"/>
      <c r="L1688" s="57"/>
      <c r="M1688" s="57"/>
      <c r="N1688" s="57"/>
      <c r="O1688" s="57"/>
      <c r="P1688" s="57"/>
      <c r="Q1688" s="57"/>
      <c r="R1688" s="57"/>
      <c r="S1688" s="57"/>
      <c r="T1688" s="57"/>
      <c r="U1688" s="77"/>
      <c r="V1688" s="24"/>
      <c r="Y1688" s="24"/>
      <c r="Z1688" s="24"/>
      <c r="AA1688" s="24"/>
      <c r="AB1688" s="24"/>
      <c r="AC1688" s="24"/>
    </row>
    <row r="1689" spans="1:29" s="169" customFormat="1">
      <c r="A1689" s="24"/>
      <c r="B1689" s="24"/>
      <c r="C1689" s="57"/>
      <c r="D1689" s="57"/>
      <c r="E1689" s="57"/>
      <c r="F1689" s="57"/>
      <c r="G1689" s="57"/>
      <c r="H1689" s="57"/>
      <c r="I1689" s="57"/>
      <c r="J1689" s="57"/>
      <c r="K1689" s="57"/>
      <c r="L1689" s="57"/>
      <c r="M1689" s="57"/>
      <c r="N1689" s="57"/>
      <c r="O1689" s="57"/>
      <c r="P1689" s="57"/>
      <c r="Q1689" s="57"/>
      <c r="R1689" s="57"/>
      <c r="S1689" s="57"/>
      <c r="T1689" s="57"/>
      <c r="U1689" s="77"/>
      <c r="V1689" s="24"/>
      <c r="Y1689" s="24"/>
      <c r="Z1689" s="24"/>
      <c r="AA1689" s="24"/>
      <c r="AB1689" s="24"/>
      <c r="AC1689" s="24"/>
    </row>
    <row r="1690" spans="1:29" s="169" customFormat="1">
      <c r="A1690" s="24"/>
      <c r="B1690" s="24"/>
      <c r="C1690" s="57"/>
      <c r="D1690" s="57"/>
      <c r="E1690" s="57"/>
      <c r="F1690" s="57"/>
      <c r="G1690" s="57"/>
      <c r="H1690" s="57"/>
      <c r="I1690" s="57"/>
      <c r="J1690" s="57"/>
      <c r="K1690" s="57"/>
      <c r="L1690" s="57"/>
      <c r="M1690" s="57"/>
      <c r="N1690" s="57"/>
      <c r="O1690" s="57"/>
      <c r="P1690" s="57"/>
      <c r="Q1690" s="57"/>
      <c r="R1690" s="57"/>
      <c r="S1690" s="57"/>
      <c r="T1690" s="57"/>
      <c r="U1690" s="77"/>
      <c r="V1690" s="24"/>
      <c r="Y1690" s="24"/>
      <c r="Z1690" s="24"/>
      <c r="AA1690" s="24"/>
      <c r="AB1690" s="24"/>
      <c r="AC1690" s="24"/>
    </row>
    <row r="1691" spans="1:29" s="169" customFormat="1">
      <c r="A1691" s="24"/>
      <c r="B1691" s="24"/>
      <c r="C1691" s="57"/>
      <c r="D1691" s="57"/>
      <c r="E1691" s="57"/>
      <c r="F1691" s="57"/>
      <c r="G1691" s="57"/>
      <c r="H1691" s="57"/>
      <c r="I1691" s="57"/>
      <c r="J1691" s="57"/>
      <c r="K1691" s="57"/>
      <c r="L1691" s="57"/>
      <c r="M1691" s="57"/>
      <c r="N1691" s="57"/>
      <c r="O1691" s="57"/>
      <c r="P1691" s="57"/>
      <c r="Q1691" s="57"/>
      <c r="R1691" s="57"/>
      <c r="S1691" s="57"/>
      <c r="T1691" s="57"/>
      <c r="U1691" s="77"/>
      <c r="V1691" s="24"/>
      <c r="Y1691" s="24"/>
      <c r="Z1691" s="24"/>
      <c r="AA1691" s="24"/>
      <c r="AB1691" s="24"/>
      <c r="AC1691" s="24"/>
    </row>
    <row r="1692" spans="1:29" s="169" customFormat="1">
      <c r="A1692" s="24"/>
      <c r="B1692" s="24"/>
      <c r="C1692" s="57"/>
      <c r="D1692" s="57"/>
      <c r="E1692" s="57"/>
      <c r="F1692" s="57"/>
      <c r="G1692" s="57"/>
      <c r="H1692" s="57"/>
      <c r="I1692" s="57"/>
      <c r="J1692" s="57"/>
      <c r="K1692" s="57"/>
      <c r="L1692" s="57"/>
      <c r="M1692" s="57"/>
      <c r="N1692" s="57"/>
      <c r="O1692" s="57"/>
      <c r="P1692" s="57"/>
      <c r="Q1692" s="57"/>
      <c r="R1692" s="57"/>
      <c r="S1692" s="57"/>
      <c r="T1692" s="57"/>
      <c r="U1692" s="77"/>
      <c r="V1692" s="24"/>
      <c r="Y1692" s="24"/>
      <c r="Z1692" s="24"/>
      <c r="AA1692" s="24"/>
      <c r="AB1692" s="24"/>
      <c r="AC1692" s="24"/>
    </row>
    <row r="1693" spans="1:29" s="169" customFormat="1">
      <c r="A1693" s="24"/>
      <c r="B1693" s="24"/>
      <c r="C1693" s="57"/>
      <c r="D1693" s="57"/>
      <c r="E1693" s="57"/>
      <c r="F1693" s="57"/>
      <c r="G1693" s="57"/>
      <c r="H1693" s="57"/>
      <c r="I1693" s="57"/>
      <c r="J1693" s="57"/>
      <c r="K1693" s="57"/>
      <c r="L1693" s="57"/>
      <c r="M1693" s="57"/>
      <c r="N1693" s="57"/>
      <c r="O1693" s="57"/>
      <c r="P1693" s="57"/>
      <c r="Q1693" s="57"/>
      <c r="R1693" s="57"/>
      <c r="S1693" s="57"/>
      <c r="T1693" s="57"/>
      <c r="U1693" s="77"/>
      <c r="V1693" s="24"/>
      <c r="Y1693" s="24"/>
      <c r="Z1693" s="24"/>
      <c r="AA1693" s="24"/>
      <c r="AB1693" s="24"/>
      <c r="AC1693" s="24"/>
    </row>
    <row r="1694" spans="1:29" s="169" customFormat="1">
      <c r="A1694" s="24"/>
      <c r="B1694" s="24"/>
      <c r="C1694" s="57"/>
      <c r="D1694" s="57"/>
      <c r="E1694" s="57"/>
      <c r="F1694" s="57"/>
      <c r="G1694" s="57"/>
      <c r="H1694" s="57"/>
      <c r="I1694" s="57"/>
      <c r="J1694" s="57"/>
      <c r="K1694" s="57"/>
      <c r="L1694" s="57"/>
      <c r="M1694" s="57"/>
      <c r="N1694" s="57"/>
      <c r="O1694" s="57"/>
      <c r="P1694" s="57"/>
      <c r="Q1694" s="57"/>
      <c r="R1694" s="57"/>
      <c r="S1694" s="57"/>
      <c r="T1694" s="57"/>
      <c r="U1694" s="77"/>
      <c r="V1694" s="24"/>
      <c r="Y1694" s="24"/>
      <c r="Z1694" s="24"/>
      <c r="AA1694" s="24"/>
      <c r="AB1694" s="24"/>
      <c r="AC1694" s="24"/>
    </row>
    <row r="1695" spans="1:29" s="169" customFormat="1">
      <c r="A1695" s="24"/>
      <c r="B1695" s="24"/>
      <c r="C1695" s="57"/>
      <c r="D1695" s="57"/>
      <c r="E1695" s="57"/>
      <c r="F1695" s="57"/>
      <c r="G1695" s="57"/>
      <c r="H1695" s="57"/>
      <c r="I1695" s="57"/>
      <c r="J1695" s="57"/>
      <c r="K1695" s="57"/>
      <c r="L1695" s="57"/>
      <c r="M1695" s="57"/>
      <c r="N1695" s="57"/>
      <c r="O1695" s="57"/>
      <c r="P1695" s="57"/>
      <c r="Q1695" s="57"/>
      <c r="R1695" s="57"/>
      <c r="S1695" s="57"/>
      <c r="T1695" s="57"/>
      <c r="U1695" s="77"/>
      <c r="V1695" s="24"/>
      <c r="Y1695" s="24"/>
      <c r="Z1695" s="24"/>
      <c r="AA1695" s="24"/>
      <c r="AB1695" s="24"/>
      <c r="AC1695" s="24"/>
    </row>
    <row r="1696" spans="1:29" s="169" customFormat="1">
      <c r="A1696" s="24"/>
      <c r="B1696" s="24"/>
      <c r="C1696" s="57"/>
      <c r="D1696" s="57"/>
      <c r="E1696" s="57"/>
      <c r="F1696" s="57"/>
      <c r="G1696" s="57"/>
      <c r="H1696" s="57"/>
      <c r="I1696" s="57"/>
      <c r="J1696" s="57"/>
      <c r="K1696" s="57"/>
      <c r="L1696" s="57"/>
      <c r="M1696" s="57"/>
      <c r="N1696" s="57"/>
      <c r="O1696" s="57"/>
      <c r="P1696" s="57"/>
      <c r="Q1696" s="57"/>
      <c r="R1696" s="57"/>
      <c r="S1696" s="57"/>
      <c r="T1696" s="57"/>
      <c r="U1696" s="77"/>
      <c r="V1696" s="24"/>
      <c r="Y1696" s="24"/>
      <c r="Z1696" s="24"/>
      <c r="AA1696" s="24"/>
      <c r="AB1696" s="24"/>
      <c r="AC1696" s="24"/>
    </row>
    <row r="1697" spans="1:29" s="169" customFormat="1">
      <c r="A1697" s="24"/>
      <c r="B1697" s="24"/>
      <c r="C1697" s="57"/>
      <c r="D1697" s="57"/>
      <c r="E1697" s="57"/>
      <c r="F1697" s="57"/>
      <c r="G1697" s="57"/>
      <c r="H1697" s="57"/>
      <c r="I1697" s="57"/>
      <c r="J1697" s="57"/>
      <c r="K1697" s="57"/>
      <c r="L1697" s="57"/>
      <c r="M1697" s="57"/>
      <c r="N1697" s="57"/>
      <c r="O1697" s="57"/>
      <c r="P1697" s="57"/>
      <c r="Q1697" s="57"/>
      <c r="R1697" s="57"/>
      <c r="S1697" s="57"/>
      <c r="T1697" s="57"/>
      <c r="U1697" s="77"/>
      <c r="V1697" s="24"/>
      <c r="Y1697" s="24"/>
      <c r="Z1697" s="24"/>
      <c r="AA1697" s="24"/>
      <c r="AB1697" s="24"/>
      <c r="AC1697" s="24"/>
    </row>
    <row r="1698" spans="1:29" s="169" customFormat="1">
      <c r="A1698" s="24"/>
      <c r="B1698" s="24"/>
      <c r="C1698" s="57"/>
      <c r="D1698" s="57"/>
      <c r="E1698" s="57"/>
      <c r="F1698" s="57"/>
      <c r="G1698" s="57"/>
      <c r="H1698" s="57"/>
      <c r="I1698" s="57"/>
      <c r="J1698" s="57"/>
      <c r="K1698" s="57"/>
      <c r="L1698" s="57"/>
      <c r="M1698" s="57"/>
      <c r="N1698" s="57"/>
      <c r="O1698" s="57"/>
      <c r="P1698" s="57"/>
      <c r="Q1698" s="57"/>
      <c r="R1698" s="57"/>
      <c r="S1698" s="57"/>
      <c r="T1698" s="57"/>
      <c r="U1698" s="77"/>
      <c r="V1698" s="24"/>
      <c r="Y1698" s="24"/>
      <c r="Z1698" s="24"/>
      <c r="AA1698" s="24"/>
      <c r="AB1698" s="24"/>
      <c r="AC1698" s="24"/>
    </row>
    <row r="1699" spans="1:29" s="169" customFormat="1">
      <c r="A1699" s="24"/>
      <c r="B1699" s="24"/>
      <c r="C1699" s="57"/>
      <c r="D1699" s="57"/>
      <c r="E1699" s="57"/>
      <c r="F1699" s="57"/>
      <c r="G1699" s="57"/>
      <c r="H1699" s="57"/>
      <c r="I1699" s="57"/>
      <c r="J1699" s="57"/>
      <c r="K1699" s="57"/>
      <c r="L1699" s="57"/>
      <c r="M1699" s="57"/>
      <c r="N1699" s="57"/>
      <c r="O1699" s="57"/>
      <c r="P1699" s="57"/>
      <c r="Q1699" s="57"/>
      <c r="R1699" s="57"/>
      <c r="S1699" s="57"/>
      <c r="T1699" s="57"/>
      <c r="U1699" s="77"/>
      <c r="V1699" s="24"/>
      <c r="Y1699" s="24"/>
      <c r="Z1699" s="24"/>
      <c r="AA1699" s="24"/>
      <c r="AB1699" s="24"/>
      <c r="AC1699" s="24"/>
    </row>
    <row r="1700" spans="1:29" s="169" customFormat="1">
      <c r="A1700" s="24"/>
      <c r="B1700" s="24"/>
      <c r="C1700" s="57"/>
      <c r="D1700" s="57"/>
      <c r="E1700" s="57"/>
      <c r="F1700" s="57"/>
      <c r="G1700" s="57"/>
      <c r="H1700" s="57"/>
      <c r="I1700" s="57"/>
      <c r="J1700" s="57"/>
      <c r="K1700" s="57"/>
      <c r="L1700" s="57"/>
      <c r="M1700" s="57"/>
      <c r="N1700" s="57"/>
      <c r="O1700" s="57"/>
      <c r="P1700" s="57"/>
      <c r="Q1700" s="57"/>
      <c r="R1700" s="57"/>
      <c r="S1700" s="57"/>
      <c r="T1700" s="57"/>
      <c r="U1700" s="77"/>
      <c r="V1700" s="24"/>
      <c r="Y1700" s="24"/>
      <c r="Z1700" s="24"/>
      <c r="AA1700" s="24"/>
      <c r="AB1700" s="24"/>
      <c r="AC1700" s="24"/>
    </row>
    <row r="1701" spans="1:29" s="169" customFormat="1">
      <c r="A1701" s="24"/>
      <c r="B1701" s="24"/>
      <c r="C1701" s="57"/>
      <c r="D1701" s="57"/>
      <c r="E1701" s="57"/>
      <c r="F1701" s="57"/>
      <c r="G1701" s="57"/>
      <c r="H1701" s="57"/>
      <c r="I1701" s="57"/>
      <c r="J1701" s="57"/>
      <c r="K1701" s="57"/>
      <c r="L1701" s="57"/>
      <c r="M1701" s="57"/>
      <c r="N1701" s="57"/>
      <c r="O1701" s="57"/>
      <c r="P1701" s="57"/>
      <c r="Q1701" s="57"/>
      <c r="R1701" s="57"/>
      <c r="S1701" s="57"/>
      <c r="T1701" s="57"/>
      <c r="U1701" s="77"/>
      <c r="V1701" s="24"/>
      <c r="Y1701" s="24"/>
      <c r="Z1701" s="24"/>
      <c r="AA1701" s="24"/>
      <c r="AB1701" s="24"/>
      <c r="AC1701" s="24"/>
    </row>
    <row r="1702" spans="1:29" s="169" customFormat="1">
      <c r="A1702" s="24"/>
      <c r="B1702" s="24"/>
      <c r="C1702" s="57"/>
      <c r="D1702" s="57"/>
      <c r="E1702" s="57"/>
      <c r="F1702" s="57"/>
      <c r="G1702" s="57"/>
      <c r="H1702" s="57"/>
      <c r="I1702" s="57"/>
      <c r="J1702" s="57"/>
      <c r="K1702" s="57"/>
      <c r="L1702" s="57"/>
      <c r="M1702" s="57"/>
      <c r="N1702" s="57"/>
      <c r="O1702" s="57"/>
      <c r="P1702" s="57"/>
      <c r="Q1702" s="57"/>
      <c r="R1702" s="57"/>
      <c r="S1702" s="57"/>
      <c r="T1702" s="57"/>
      <c r="U1702" s="77"/>
      <c r="V1702" s="24"/>
      <c r="Y1702" s="24"/>
      <c r="Z1702" s="24"/>
      <c r="AA1702" s="24"/>
      <c r="AB1702" s="24"/>
      <c r="AC1702" s="24"/>
    </row>
    <row r="1703" spans="1:29" s="169" customFormat="1">
      <c r="A1703" s="24"/>
      <c r="B1703" s="24"/>
      <c r="C1703" s="57"/>
      <c r="D1703" s="57"/>
      <c r="E1703" s="57"/>
      <c r="F1703" s="57"/>
      <c r="G1703" s="57"/>
      <c r="H1703" s="57"/>
      <c r="I1703" s="57"/>
      <c r="J1703" s="57"/>
      <c r="K1703" s="57"/>
      <c r="L1703" s="57"/>
      <c r="M1703" s="57"/>
      <c r="N1703" s="57"/>
      <c r="O1703" s="57"/>
      <c r="P1703" s="57"/>
      <c r="Q1703" s="57"/>
      <c r="R1703" s="57"/>
      <c r="S1703" s="57"/>
      <c r="T1703" s="57"/>
      <c r="U1703" s="77"/>
      <c r="V1703" s="24"/>
      <c r="Y1703" s="24"/>
      <c r="Z1703" s="24"/>
      <c r="AA1703" s="24"/>
      <c r="AB1703" s="24"/>
      <c r="AC1703" s="24"/>
    </row>
    <row r="1704" spans="1:29" s="169" customFormat="1">
      <c r="A1704" s="24"/>
      <c r="B1704" s="24"/>
      <c r="C1704" s="57"/>
      <c r="D1704" s="57"/>
      <c r="E1704" s="57"/>
      <c r="F1704" s="57"/>
      <c r="G1704" s="57"/>
      <c r="H1704" s="57"/>
      <c r="I1704" s="57"/>
      <c r="J1704" s="57"/>
      <c r="K1704" s="57"/>
      <c r="L1704" s="57"/>
      <c r="M1704" s="57"/>
      <c r="N1704" s="57"/>
      <c r="O1704" s="57"/>
      <c r="P1704" s="57"/>
      <c r="Q1704" s="57"/>
      <c r="R1704" s="57"/>
      <c r="S1704" s="57"/>
      <c r="T1704" s="57"/>
      <c r="U1704" s="77"/>
      <c r="V1704" s="24"/>
      <c r="Y1704" s="24"/>
      <c r="Z1704" s="24"/>
      <c r="AA1704" s="24"/>
      <c r="AB1704" s="24"/>
      <c r="AC1704" s="24"/>
    </row>
    <row r="1705" spans="1:29" s="169" customFormat="1">
      <c r="A1705" s="24"/>
      <c r="B1705" s="24"/>
      <c r="C1705" s="57"/>
      <c r="D1705" s="57"/>
      <c r="E1705" s="57"/>
      <c r="F1705" s="57"/>
      <c r="G1705" s="57"/>
      <c r="H1705" s="57"/>
      <c r="I1705" s="57"/>
      <c r="J1705" s="57"/>
      <c r="K1705" s="57"/>
      <c r="L1705" s="57"/>
      <c r="M1705" s="57"/>
      <c r="N1705" s="57"/>
      <c r="O1705" s="57"/>
      <c r="P1705" s="57"/>
      <c r="Q1705" s="57"/>
      <c r="R1705" s="57"/>
      <c r="S1705" s="57"/>
      <c r="T1705" s="57"/>
      <c r="U1705" s="77"/>
      <c r="V1705" s="24"/>
      <c r="Y1705" s="24"/>
      <c r="Z1705" s="24"/>
      <c r="AA1705" s="24"/>
      <c r="AB1705" s="24"/>
      <c r="AC1705" s="24"/>
    </row>
    <row r="1706" spans="1:29" s="169" customFormat="1">
      <c r="A1706" s="24"/>
      <c r="B1706" s="24"/>
      <c r="C1706" s="57"/>
      <c r="D1706" s="57"/>
      <c r="E1706" s="57"/>
      <c r="F1706" s="57"/>
      <c r="G1706" s="57"/>
      <c r="H1706" s="57"/>
      <c r="I1706" s="57"/>
      <c r="J1706" s="57"/>
      <c r="K1706" s="57"/>
      <c r="L1706" s="57"/>
      <c r="M1706" s="57"/>
      <c r="N1706" s="57"/>
      <c r="O1706" s="57"/>
      <c r="P1706" s="57"/>
      <c r="Q1706" s="57"/>
      <c r="R1706" s="57"/>
      <c r="S1706" s="57"/>
      <c r="T1706" s="57"/>
      <c r="U1706" s="77"/>
      <c r="V1706" s="24"/>
      <c r="Y1706" s="24"/>
      <c r="Z1706" s="24"/>
      <c r="AA1706" s="24"/>
      <c r="AB1706" s="24"/>
      <c r="AC1706" s="24"/>
    </row>
    <row r="1707" spans="1:29" s="169" customFormat="1">
      <c r="A1707" s="24"/>
      <c r="B1707" s="24"/>
      <c r="C1707" s="57"/>
      <c r="D1707" s="57"/>
      <c r="E1707" s="57"/>
      <c r="F1707" s="57"/>
      <c r="G1707" s="57"/>
      <c r="H1707" s="57"/>
      <c r="I1707" s="57"/>
      <c r="J1707" s="57"/>
      <c r="K1707" s="57"/>
      <c r="L1707" s="57"/>
      <c r="M1707" s="57"/>
      <c r="N1707" s="57"/>
      <c r="O1707" s="57"/>
      <c r="P1707" s="57"/>
      <c r="Q1707" s="57"/>
      <c r="R1707" s="57"/>
      <c r="S1707" s="57"/>
      <c r="T1707" s="57"/>
      <c r="U1707" s="77"/>
      <c r="V1707" s="24"/>
      <c r="Y1707" s="24"/>
      <c r="Z1707" s="24"/>
      <c r="AA1707" s="24"/>
      <c r="AB1707" s="24"/>
      <c r="AC1707" s="24"/>
    </row>
    <row r="1708" spans="1:29" s="169" customFormat="1">
      <c r="A1708" s="24"/>
      <c r="B1708" s="24"/>
      <c r="C1708" s="57"/>
      <c r="D1708" s="57"/>
      <c r="E1708" s="57"/>
      <c r="F1708" s="57"/>
      <c r="G1708" s="57"/>
      <c r="H1708" s="57"/>
      <c r="I1708" s="57"/>
      <c r="J1708" s="57"/>
      <c r="K1708" s="57"/>
      <c r="L1708" s="57"/>
      <c r="M1708" s="57"/>
      <c r="N1708" s="57"/>
      <c r="O1708" s="57"/>
      <c r="P1708" s="57"/>
      <c r="Q1708" s="57"/>
      <c r="R1708" s="57"/>
      <c r="S1708" s="57"/>
      <c r="T1708" s="57"/>
      <c r="U1708" s="77"/>
      <c r="V1708" s="24"/>
      <c r="Y1708" s="24"/>
      <c r="Z1708" s="24"/>
      <c r="AA1708" s="24"/>
      <c r="AB1708" s="24"/>
      <c r="AC1708" s="24"/>
    </row>
    <row r="1709" spans="1:29" s="169" customFormat="1">
      <c r="A1709" s="24"/>
      <c r="B1709" s="24"/>
      <c r="C1709" s="57"/>
      <c r="D1709" s="57"/>
      <c r="E1709" s="57"/>
      <c r="F1709" s="57"/>
      <c r="G1709" s="57"/>
      <c r="H1709" s="57"/>
      <c r="I1709" s="57"/>
      <c r="J1709" s="57"/>
      <c r="K1709" s="57"/>
      <c r="L1709" s="57"/>
      <c r="M1709" s="57"/>
      <c r="N1709" s="57"/>
      <c r="O1709" s="57"/>
      <c r="P1709" s="57"/>
      <c r="Q1709" s="57"/>
      <c r="R1709" s="57"/>
      <c r="S1709" s="57"/>
      <c r="T1709" s="57"/>
      <c r="U1709" s="77"/>
      <c r="V1709" s="24"/>
      <c r="Y1709" s="24"/>
      <c r="Z1709" s="24"/>
      <c r="AA1709" s="24"/>
      <c r="AB1709" s="24"/>
      <c r="AC1709" s="24"/>
    </row>
    <row r="1710" spans="1:29" s="169" customFormat="1">
      <c r="A1710" s="24"/>
      <c r="B1710" s="24"/>
      <c r="C1710" s="57"/>
      <c r="D1710" s="57"/>
      <c r="E1710" s="57"/>
      <c r="F1710" s="57"/>
      <c r="G1710" s="57"/>
      <c r="H1710" s="57"/>
      <c r="I1710" s="57"/>
      <c r="J1710" s="57"/>
      <c r="K1710" s="57"/>
      <c r="L1710" s="57"/>
      <c r="M1710" s="57"/>
      <c r="N1710" s="57"/>
      <c r="O1710" s="57"/>
      <c r="P1710" s="57"/>
      <c r="Q1710" s="57"/>
      <c r="R1710" s="57"/>
      <c r="S1710" s="57"/>
      <c r="T1710" s="57"/>
      <c r="U1710" s="77"/>
      <c r="V1710" s="24"/>
      <c r="Y1710" s="24"/>
      <c r="Z1710" s="24"/>
      <c r="AA1710" s="24"/>
      <c r="AB1710" s="24"/>
      <c r="AC1710" s="24"/>
    </row>
    <row r="1711" spans="1:29" s="169" customFormat="1">
      <c r="A1711" s="24"/>
      <c r="B1711" s="24"/>
      <c r="C1711" s="57"/>
      <c r="D1711" s="57"/>
      <c r="E1711" s="57"/>
      <c r="F1711" s="57"/>
      <c r="G1711" s="57"/>
      <c r="H1711" s="57"/>
      <c r="I1711" s="57"/>
      <c r="J1711" s="57"/>
      <c r="K1711" s="57"/>
      <c r="L1711" s="57"/>
      <c r="M1711" s="57"/>
      <c r="N1711" s="57"/>
      <c r="O1711" s="57"/>
      <c r="P1711" s="57"/>
      <c r="Q1711" s="57"/>
      <c r="R1711" s="57"/>
      <c r="S1711" s="57"/>
      <c r="T1711" s="57"/>
      <c r="U1711" s="77"/>
      <c r="V1711" s="24"/>
      <c r="Y1711" s="24"/>
      <c r="Z1711" s="24"/>
      <c r="AA1711" s="24"/>
      <c r="AB1711" s="24"/>
      <c r="AC1711" s="24"/>
    </row>
    <row r="1712" spans="1:29" s="169" customFormat="1">
      <c r="A1712" s="24"/>
      <c r="B1712" s="24"/>
      <c r="C1712" s="57"/>
      <c r="D1712" s="57"/>
      <c r="E1712" s="57"/>
      <c r="F1712" s="57"/>
      <c r="G1712" s="57"/>
      <c r="H1712" s="57"/>
      <c r="I1712" s="57"/>
      <c r="J1712" s="57"/>
      <c r="K1712" s="57"/>
      <c r="L1712" s="57"/>
      <c r="M1712" s="57"/>
      <c r="N1712" s="57"/>
      <c r="O1712" s="57"/>
      <c r="P1712" s="57"/>
      <c r="Q1712" s="57"/>
      <c r="R1712" s="57"/>
      <c r="S1712" s="57"/>
      <c r="T1712" s="57"/>
      <c r="U1712" s="77"/>
      <c r="V1712" s="24"/>
      <c r="Y1712" s="24"/>
      <c r="Z1712" s="24"/>
      <c r="AA1712" s="24"/>
      <c r="AB1712" s="24"/>
      <c r="AC1712" s="24"/>
    </row>
    <row r="1713" spans="1:29" s="169" customFormat="1">
      <c r="A1713" s="24"/>
      <c r="B1713" s="24"/>
      <c r="C1713" s="57"/>
      <c r="D1713" s="57"/>
      <c r="E1713" s="57"/>
      <c r="F1713" s="57"/>
      <c r="G1713" s="57"/>
      <c r="H1713" s="57"/>
      <c r="I1713" s="57"/>
      <c r="J1713" s="57"/>
      <c r="K1713" s="57"/>
      <c r="L1713" s="57"/>
      <c r="M1713" s="57"/>
      <c r="N1713" s="57"/>
      <c r="O1713" s="57"/>
      <c r="P1713" s="57"/>
      <c r="Q1713" s="57"/>
      <c r="R1713" s="57"/>
      <c r="S1713" s="57"/>
      <c r="T1713" s="57"/>
      <c r="U1713" s="77"/>
      <c r="V1713" s="24"/>
      <c r="Y1713" s="24"/>
      <c r="Z1713" s="24"/>
      <c r="AA1713" s="24"/>
      <c r="AB1713" s="24"/>
      <c r="AC1713" s="24"/>
    </row>
    <row r="1714" spans="1:29" s="169" customFormat="1">
      <c r="A1714" s="24"/>
      <c r="B1714" s="24"/>
      <c r="C1714" s="57"/>
      <c r="D1714" s="57"/>
      <c r="E1714" s="57"/>
      <c r="F1714" s="57"/>
      <c r="G1714" s="57"/>
      <c r="H1714" s="57"/>
      <c r="I1714" s="57"/>
      <c r="J1714" s="57"/>
      <c r="K1714" s="57"/>
      <c r="L1714" s="57"/>
      <c r="M1714" s="57"/>
      <c r="N1714" s="57"/>
      <c r="O1714" s="57"/>
      <c r="P1714" s="57"/>
      <c r="Q1714" s="57"/>
      <c r="R1714" s="57"/>
      <c r="S1714" s="57"/>
      <c r="T1714" s="57"/>
      <c r="U1714" s="77"/>
      <c r="V1714" s="24"/>
      <c r="Y1714" s="24"/>
      <c r="Z1714" s="24"/>
      <c r="AA1714" s="24"/>
      <c r="AB1714" s="24"/>
      <c r="AC1714" s="24"/>
    </row>
    <row r="1715" spans="1:29" s="169" customFormat="1">
      <c r="A1715" s="24"/>
      <c r="B1715" s="24"/>
      <c r="C1715" s="57"/>
      <c r="D1715" s="57"/>
      <c r="E1715" s="57"/>
      <c r="F1715" s="57"/>
      <c r="G1715" s="57"/>
      <c r="H1715" s="57"/>
      <c r="I1715" s="57"/>
      <c r="J1715" s="57"/>
      <c r="K1715" s="57"/>
      <c r="L1715" s="57"/>
      <c r="M1715" s="57"/>
      <c r="N1715" s="57"/>
      <c r="O1715" s="57"/>
      <c r="P1715" s="57"/>
      <c r="Q1715" s="57"/>
      <c r="R1715" s="57"/>
      <c r="S1715" s="57"/>
      <c r="T1715" s="57"/>
      <c r="U1715" s="77"/>
      <c r="V1715" s="24"/>
      <c r="Y1715" s="24"/>
      <c r="Z1715" s="24"/>
      <c r="AA1715" s="24"/>
      <c r="AB1715" s="24"/>
      <c r="AC1715" s="24"/>
    </row>
    <row r="1716" spans="1:29" s="169" customFormat="1">
      <c r="A1716" s="24"/>
      <c r="B1716" s="24"/>
      <c r="C1716" s="57"/>
      <c r="D1716" s="57"/>
      <c r="E1716" s="57"/>
      <c r="F1716" s="57"/>
      <c r="G1716" s="57"/>
      <c r="H1716" s="57"/>
      <c r="I1716" s="57"/>
      <c r="J1716" s="57"/>
      <c r="K1716" s="57"/>
      <c r="L1716" s="57"/>
      <c r="M1716" s="57"/>
      <c r="N1716" s="57"/>
      <c r="O1716" s="57"/>
      <c r="P1716" s="57"/>
      <c r="Q1716" s="57"/>
      <c r="R1716" s="57"/>
      <c r="S1716" s="57"/>
      <c r="T1716" s="57"/>
      <c r="U1716" s="77"/>
      <c r="V1716" s="24"/>
      <c r="Y1716" s="24"/>
      <c r="Z1716" s="24"/>
      <c r="AA1716" s="24"/>
      <c r="AB1716" s="24"/>
      <c r="AC1716" s="24"/>
    </row>
    <row r="1717" spans="1:29" s="169" customFormat="1">
      <c r="A1717" s="24"/>
      <c r="B1717" s="24"/>
      <c r="C1717" s="57"/>
      <c r="D1717" s="57"/>
      <c r="E1717" s="57"/>
      <c r="F1717" s="57"/>
      <c r="G1717" s="57"/>
      <c r="H1717" s="57"/>
      <c r="I1717" s="57"/>
      <c r="J1717" s="57"/>
      <c r="K1717" s="57"/>
      <c r="L1717" s="57"/>
      <c r="M1717" s="57"/>
      <c r="N1717" s="57"/>
      <c r="O1717" s="57"/>
      <c r="P1717" s="57"/>
      <c r="Q1717" s="57"/>
      <c r="R1717" s="57"/>
      <c r="S1717" s="57"/>
      <c r="T1717" s="57"/>
      <c r="U1717" s="77"/>
      <c r="V1717" s="24"/>
      <c r="Y1717" s="24"/>
      <c r="Z1717" s="24"/>
      <c r="AA1717" s="24"/>
      <c r="AB1717" s="24"/>
      <c r="AC1717" s="24"/>
    </row>
    <row r="1718" spans="1:29" s="169" customFormat="1">
      <c r="A1718" s="24"/>
      <c r="B1718" s="24"/>
      <c r="C1718" s="57"/>
      <c r="D1718" s="57"/>
      <c r="E1718" s="57"/>
      <c r="F1718" s="57"/>
      <c r="G1718" s="57"/>
      <c r="H1718" s="57"/>
      <c r="I1718" s="57"/>
      <c r="J1718" s="57"/>
      <c r="K1718" s="57"/>
      <c r="L1718" s="57"/>
      <c r="M1718" s="57"/>
      <c r="N1718" s="57"/>
      <c r="O1718" s="57"/>
      <c r="P1718" s="57"/>
      <c r="Q1718" s="57"/>
      <c r="R1718" s="57"/>
      <c r="S1718" s="57"/>
      <c r="T1718" s="57"/>
      <c r="U1718" s="77"/>
      <c r="V1718" s="24"/>
      <c r="Y1718" s="24"/>
      <c r="Z1718" s="24"/>
      <c r="AA1718" s="24"/>
      <c r="AB1718" s="24"/>
      <c r="AC1718" s="24"/>
    </row>
    <row r="1719" spans="1:29" s="169" customFormat="1">
      <c r="A1719" s="24"/>
      <c r="B1719" s="24"/>
      <c r="C1719" s="57"/>
      <c r="D1719" s="57"/>
      <c r="E1719" s="57"/>
      <c r="F1719" s="57"/>
      <c r="G1719" s="57"/>
      <c r="H1719" s="57"/>
      <c r="I1719" s="57"/>
      <c r="J1719" s="57"/>
      <c r="K1719" s="57"/>
      <c r="L1719" s="57"/>
      <c r="M1719" s="57"/>
      <c r="N1719" s="57"/>
      <c r="O1719" s="57"/>
      <c r="P1719" s="57"/>
      <c r="Q1719" s="57"/>
      <c r="R1719" s="57"/>
      <c r="S1719" s="57"/>
      <c r="T1719" s="57"/>
      <c r="U1719" s="77"/>
      <c r="V1719" s="24"/>
      <c r="Y1719" s="24"/>
      <c r="Z1719" s="24"/>
      <c r="AA1719" s="24"/>
      <c r="AB1719" s="24"/>
      <c r="AC1719" s="24"/>
    </row>
    <row r="1720" spans="1:29" s="169" customFormat="1">
      <c r="A1720" s="24"/>
      <c r="B1720" s="24"/>
      <c r="C1720" s="57"/>
      <c r="D1720" s="57"/>
      <c r="E1720" s="57"/>
      <c r="F1720" s="57"/>
      <c r="G1720" s="57"/>
      <c r="H1720" s="57"/>
      <c r="I1720" s="57"/>
      <c r="J1720" s="57"/>
      <c r="K1720" s="57"/>
      <c r="L1720" s="57"/>
      <c r="M1720" s="57"/>
      <c r="N1720" s="57"/>
      <c r="O1720" s="57"/>
      <c r="P1720" s="57"/>
      <c r="Q1720" s="57"/>
      <c r="R1720" s="57"/>
      <c r="S1720" s="57"/>
      <c r="T1720" s="57"/>
      <c r="U1720" s="77"/>
      <c r="V1720" s="24"/>
      <c r="Y1720" s="24"/>
      <c r="Z1720" s="24"/>
      <c r="AA1720" s="24"/>
      <c r="AB1720" s="24"/>
      <c r="AC1720" s="24"/>
    </row>
    <row r="1721" spans="1:29" s="169" customFormat="1">
      <c r="A1721" s="24"/>
      <c r="B1721" s="24"/>
      <c r="C1721" s="57"/>
      <c r="D1721" s="57"/>
      <c r="E1721" s="57"/>
      <c r="F1721" s="57"/>
      <c r="G1721" s="57"/>
      <c r="H1721" s="57"/>
      <c r="I1721" s="57"/>
      <c r="J1721" s="57"/>
      <c r="K1721" s="57"/>
      <c r="L1721" s="57"/>
      <c r="M1721" s="57"/>
      <c r="N1721" s="57"/>
      <c r="O1721" s="57"/>
      <c r="P1721" s="57"/>
      <c r="Q1721" s="57"/>
      <c r="R1721" s="57"/>
      <c r="S1721" s="57"/>
      <c r="T1721" s="57"/>
      <c r="U1721" s="77"/>
      <c r="V1721" s="24"/>
      <c r="Y1721" s="24"/>
      <c r="Z1721" s="24"/>
      <c r="AA1721" s="24"/>
      <c r="AB1721" s="24"/>
      <c r="AC1721" s="24"/>
    </row>
    <row r="1722" spans="1:29" s="169" customFormat="1">
      <c r="A1722" s="24"/>
      <c r="B1722" s="24"/>
      <c r="C1722" s="57"/>
      <c r="D1722" s="57"/>
      <c r="E1722" s="57"/>
      <c r="F1722" s="57"/>
      <c r="G1722" s="57"/>
      <c r="H1722" s="57"/>
      <c r="I1722" s="57"/>
      <c r="J1722" s="57"/>
      <c r="K1722" s="57"/>
      <c r="L1722" s="57"/>
      <c r="M1722" s="57"/>
      <c r="N1722" s="57"/>
      <c r="O1722" s="57"/>
      <c r="P1722" s="57"/>
      <c r="Q1722" s="57"/>
      <c r="R1722" s="57"/>
      <c r="S1722" s="57"/>
      <c r="T1722" s="57"/>
      <c r="U1722" s="77"/>
      <c r="V1722" s="24"/>
      <c r="Y1722" s="24"/>
      <c r="Z1722" s="24"/>
      <c r="AA1722" s="24"/>
      <c r="AB1722" s="24"/>
      <c r="AC1722" s="24"/>
    </row>
    <row r="1723" spans="1:29" s="169" customFormat="1">
      <c r="A1723" s="24"/>
      <c r="B1723" s="24"/>
      <c r="C1723" s="57"/>
      <c r="D1723" s="57"/>
      <c r="E1723" s="57"/>
      <c r="F1723" s="57"/>
      <c r="G1723" s="57"/>
      <c r="H1723" s="57"/>
      <c r="I1723" s="57"/>
      <c r="J1723" s="57"/>
      <c r="K1723" s="57"/>
      <c r="L1723" s="57"/>
      <c r="M1723" s="57"/>
      <c r="N1723" s="57"/>
      <c r="O1723" s="57"/>
      <c r="P1723" s="57"/>
      <c r="Q1723" s="57"/>
      <c r="R1723" s="57"/>
      <c r="S1723" s="57"/>
      <c r="T1723" s="57"/>
      <c r="U1723" s="77"/>
      <c r="V1723" s="24"/>
      <c r="Y1723" s="24"/>
      <c r="Z1723" s="24"/>
      <c r="AA1723" s="24"/>
      <c r="AB1723" s="24"/>
      <c r="AC1723" s="24"/>
    </row>
    <row r="1724" spans="1:29" s="169" customFormat="1">
      <c r="A1724" s="24"/>
      <c r="B1724" s="24"/>
      <c r="C1724" s="57"/>
      <c r="D1724" s="57"/>
      <c r="E1724" s="57"/>
      <c r="F1724" s="57"/>
      <c r="G1724" s="57"/>
      <c r="H1724" s="57"/>
      <c r="I1724" s="57"/>
      <c r="J1724" s="57"/>
      <c r="K1724" s="57"/>
      <c r="L1724" s="57"/>
      <c r="M1724" s="57"/>
      <c r="N1724" s="57"/>
      <c r="O1724" s="57"/>
      <c r="P1724" s="57"/>
      <c r="Q1724" s="57"/>
      <c r="R1724" s="57"/>
      <c r="S1724" s="57"/>
      <c r="T1724" s="57"/>
      <c r="U1724" s="77"/>
      <c r="V1724" s="24"/>
      <c r="Y1724" s="24"/>
      <c r="Z1724" s="24"/>
      <c r="AA1724" s="24"/>
      <c r="AB1724" s="24"/>
      <c r="AC1724" s="24"/>
    </row>
    <row r="1725" spans="1:29" s="169" customFormat="1">
      <c r="A1725" s="24"/>
      <c r="B1725" s="24"/>
      <c r="C1725" s="57"/>
      <c r="D1725" s="57"/>
      <c r="E1725" s="57"/>
      <c r="F1725" s="57"/>
      <c r="G1725" s="57"/>
      <c r="H1725" s="57"/>
      <c r="I1725" s="57"/>
      <c r="J1725" s="57"/>
      <c r="K1725" s="57"/>
      <c r="L1725" s="57"/>
      <c r="M1725" s="57"/>
      <c r="N1725" s="57"/>
      <c r="O1725" s="57"/>
      <c r="P1725" s="57"/>
      <c r="Q1725" s="57"/>
      <c r="R1725" s="57"/>
      <c r="S1725" s="57"/>
      <c r="T1725" s="57"/>
      <c r="U1725" s="77"/>
      <c r="V1725" s="24"/>
      <c r="Y1725" s="24"/>
      <c r="Z1725" s="24"/>
      <c r="AA1725" s="24"/>
      <c r="AB1725" s="24"/>
      <c r="AC1725" s="24"/>
    </row>
    <row r="1726" spans="1:29" s="169" customFormat="1">
      <c r="A1726" s="24"/>
      <c r="B1726" s="24"/>
      <c r="C1726" s="57"/>
      <c r="D1726" s="57"/>
      <c r="E1726" s="57"/>
      <c r="F1726" s="57"/>
      <c r="G1726" s="57"/>
      <c r="H1726" s="57"/>
      <c r="I1726" s="57"/>
      <c r="J1726" s="57"/>
      <c r="K1726" s="57"/>
      <c r="L1726" s="57"/>
      <c r="M1726" s="57"/>
      <c r="N1726" s="57"/>
      <c r="O1726" s="57"/>
      <c r="P1726" s="57"/>
      <c r="Q1726" s="57"/>
      <c r="R1726" s="57"/>
      <c r="S1726" s="57"/>
      <c r="T1726" s="57"/>
      <c r="U1726" s="77"/>
      <c r="V1726" s="24"/>
      <c r="Y1726" s="24"/>
      <c r="Z1726" s="24"/>
      <c r="AA1726" s="24"/>
      <c r="AB1726" s="24"/>
      <c r="AC1726" s="24"/>
    </row>
    <row r="1727" spans="1:29" s="169" customFormat="1">
      <c r="A1727" s="24"/>
      <c r="B1727" s="24"/>
      <c r="C1727" s="57"/>
      <c r="D1727" s="57"/>
      <c r="E1727" s="57"/>
      <c r="F1727" s="57"/>
      <c r="G1727" s="57"/>
      <c r="H1727" s="57"/>
      <c r="I1727" s="57"/>
      <c r="J1727" s="57"/>
      <c r="K1727" s="57"/>
      <c r="L1727" s="57"/>
      <c r="M1727" s="57"/>
      <c r="N1727" s="57"/>
      <c r="O1727" s="57"/>
      <c r="P1727" s="57"/>
      <c r="Q1727" s="57"/>
      <c r="R1727" s="57"/>
      <c r="S1727" s="57"/>
      <c r="T1727" s="57"/>
      <c r="U1727" s="77"/>
      <c r="V1727" s="24"/>
      <c r="Y1727" s="24"/>
      <c r="Z1727" s="24"/>
      <c r="AA1727" s="24"/>
      <c r="AB1727" s="24"/>
      <c r="AC1727" s="24"/>
    </row>
    <row r="1728" spans="1:29" s="169" customFormat="1">
      <c r="A1728" s="24"/>
      <c r="B1728" s="24"/>
      <c r="C1728" s="57"/>
      <c r="D1728" s="57"/>
      <c r="E1728" s="57"/>
      <c r="F1728" s="57"/>
      <c r="G1728" s="57"/>
      <c r="H1728" s="57"/>
      <c r="I1728" s="57"/>
      <c r="J1728" s="57"/>
      <c r="K1728" s="57"/>
      <c r="L1728" s="57"/>
      <c r="M1728" s="57"/>
      <c r="N1728" s="57"/>
      <c r="O1728" s="57"/>
      <c r="P1728" s="57"/>
      <c r="Q1728" s="57"/>
      <c r="R1728" s="57"/>
      <c r="S1728" s="57"/>
      <c r="T1728" s="57"/>
      <c r="U1728" s="77"/>
      <c r="V1728" s="24"/>
      <c r="Y1728" s="24"/>
      <c r="Z1728" s="24"/>
      <c r="AA1728" s="24"/>
      <c r="AB1728" s="24"/>
      <c r="AC1728" s="24"/>
    </row>
    <row r="1729" spans="1:29" s="169" customFormat="1">
      <c r="A1729" s="24"/>
      <c r="B1729" s="24"/>
      <c r="C1729" s="57"/>
      <c r="D1729" s="57"/>
      <c r="E1729" s="57"/>
      <c r="F1729" s="57"/>
      <c r="G1729" s="57"/>
      <c r="H1729" s="57"/>
      <c r="I1729" s="57"/>
      <c r="J1729" s="57"/>
      <c r="K1729" s="57"/>
      <c r="L1729" s="57"/>
      <c r="M1729" s="57"/>
      <c r="N1729" s="57"/>
      <c r="O1729" s="57"/>
      <c r="P1729" s="57"/>
      <c r="Q1729" s="57"/>
      <c r="R1729" s="57"/>
      <c r="S1729" s="57"/>
      <c r="T1729" s="57"/>
      <c r="U1729" s="77"/>
      <c r="V1729" s="24"/>
      <c r="Y1729" s="24"/>
      <c r="Z1729" s="24"/>
      <c r="AA1729" s="24"/>
      <c r="AB1729" s="24"/>
      <c r="AC1729" s="24"/>
    </row>
    <row r="1730" spans="1:29" s="169" customFormat="1">
      <c r="A1730" s="24"/>
      <c r="B1730" s="24"/>
      <c r="C1730" s="57"/>
      <c r="D1730" s="57"/>
      <c r="E1730" s="57"/>
      <c r="F1730" s="57"/>
      <c r="G1730" s="57"/>
      <c r="H1730" s="57"/>
      <c r="I1730" s="57"/>
      <c r="J1730" s="57"/>
      <c r="K1730" s="57"/>
      <c r="L1730" s="57"/>
      <c r="M1730" s="57"/>
      <c r="N1730" s="57"/>
      <c r="O1730" s="57"/>
      <c r="P1730" s="57"/>
      <c r="Q1730" s="57"/>
      <c r="R1730" s="57"/>
      <c r="S1730" s="57"/>
      <c r="T1730" s="57"/>
      <c r="U1730" s="77"/>
      <c r="V1730" s="24"/>
      <c r="Y1730" s="24"/>
      <c r="Z1730" s="24"/>
      <c r="AA1730" s="24"/>
      <c r="AB1730" s="24"/>
      <c r="AC1730" s="24"/>
    </row>
    <row r="1731" spans="1:29" s="169" customFormat="1">
      <c r="A1731" s="24"/>
      <c r="B1731" s="24"/>
      <c r="C1731" s="57"/>
      <c r="D1731" s="57"/>
      <c r="E1731" s="57"/>
      <c r="F1731" s="57"/>
      <c r="G1731" s="57"/>
      <c r="H1731" s="57"/>
      <c r="I1731" s="57"/>
      <c r="J1731" s="57"/>
      <c r="K1731" s="57"/>
      <c r="L1731" s="57"/>
      <c r="M1731" s="57"/>
      <c r="N1731" s="57"/>
      <c r="O1731" s="57"/>
      <c r="P1731" s="57"/>
      <c r="Q1731" s="57"/>
      <c r="R1731" s="57"/>
      <c r="S1731" s="57"/>
      <c r="T1731" s="57"/>
      <c r="U1731" s="77"/>
      <c r="V1731" s="24"/>
      <c r="Y1731" s="24"/>
      <c r="Z1731" s="24"/>
      <c r="AA1731" s="24"/>
      <c r="AB1731" s="24"/>
      <c r="AC1731" s="24"/>
    </row>
    <row r="1732" spans="1:29" s="169" customFormat="1">
      <c r="A1732" s="24"/>
      <c r="B1732" s="24"/>
      <c r="C1732" s="57"/>
      <c r="D1732" s="57"/>
      <c r="E1732" s="57"/>
      <c r="F1732" s="57"/>
      <c r="G1732" s="57"/>
      <c r="H1732" s="57"/>
      <c r="I1732" s="57"/>
      <c r="J1732" s="57"/>
      <c r="K1732" s="57"/>
      <c r="L1732" s="57"/>
      <c r="M1732" s="57"/>
      <c r="N1732" s="57"/>
      <c r="O1732" s="57"/>
      <c r="P1732" s="57"/>
      <c r="Q1732" s="57"/>
      <c r="R1732" s="57"/>
      <c r="S1732" s="57"/>
      <c r="T1732" s="57"/>
      <c r="U1732" s="77"/>
      <c r="V1732" s="24"/>
      <c r="Y1732" s="24"/>
      <c r="Z1732" s="24"/>
      <c r="AA1732" s="24"/>
      <c r="AB1732" s="24"/>
      <c r="AC1732" s="24"/>
    </row>
    <row r="1733" spans="1:29" s="169" customFormat="1">
      <c r="A1733" s="24"/>
      <c r="B1733" s="24"/>
      <c r="C1733" s="57"/>
      <c r="D1733" s="57"/>
      <c r="E1733" s="57"/>
      <c r="F1733" s="57"/>
      <c r="G1733" s="57"/>
      <c r="H1733" s="57"/>
      <c r="I1733" s="57"/>
      <c r="J1733" s="57"/>
      <c r="K1733" s="57"/>
      <c r="L1733" s="57"/>
      <c r="M1733" s="57"/>
      <c r="N1733" s="57"/>
      <c r="O1733" s="57"/>
      <c r="P1733" s="57"/>
      <c r="Q1733" s="57"/>
      <c r="R1733" s="57"/>
      <c r="S1733" s="57"/>
      <c r="T1733" s="57"/>
      <c r="U1733" s="77"/>
      <c r="V1733" s="24"/>
      <c r="Y1733" s="24"/>
      <c r="Z1733" s="24"/>
      <c r="AA1733" s="24"/>
      <c r="AB1733" s="24"/>
      <c r="AC1733" s="24"/>
    </row>
    <row r="1734" spans="1:29" s="169" customFormat="1">
      <c r="A1734" s="24"/>
      <c r="B1734" s="24"/>
      <c r="C1734" s="57"/>
      <c r="D1734" s="57"/>
      <c r="E1734" s="57"/>
      <c r="F1734" s="57"/>
      <c r="G1734" s="57"/>
      <c r="H1734" s="57"/>
      <c r="I1734" s="57"/>
      <c r="J1734" s="57"/>
      <c r="K1734" s="57"/>
      <c r="L1734" s="57"/>
      <c r="M1734" s="57"/>
      <c r="N1734" s="57"/>
      <c r="O1734" s="57"/>
      <c r="P1734" s="57"/>
      <c r="Q1734" s="57"/>
      <c r="R1734" s="57"/>
      <c r="S1734" s="57"/>
      <c r="T1734" s="57"/>
      <c r="U1734" s="77"/>
      <c r="V1734" s="24"/>
      <c r="Y1734" s="24"/>
      <c r="Z1734" s="24"/>
      <c r="AA1734" s="24"/>
      <c r="AB1734" s="24"/>
      <c r="AC1734" s="24"/>
    </row>
    <row r="1735" spans="1:29" s="169" customFormat="1">
      <c r="A1735" s="24"/>
      <c r="B1735" s="24"/>
      <c r="C1735" s="57"/>
      <c r="D1735" s="57"/>
      <c r="E1735" s="57"/>
      <c r="F1735" s="57"/>
      <c r="G1735" s="57"/>
      <c r="H1735" s="57"/>
      <c r="I1735" s="57"/>
      <c r="J1735" s="57"/>
      <c r="K1735" s="57"/>
      <c r="L1735" s="57"/>
      <c r="M1735" s="57"/>
      <c r="N1735" s="57"/>
      <c r="O1735" s="57"/>
      <c r="P1735" s="57"/>
      <c r="Q1735" s="57"/>
      <c r="R1735" s="57"/>
      <c r="S1735" s="57"/>
      <c r="T1735" s="57"/>
      <c r="U1735" s="77"/>
      <c r="V1735" s="24"/>
      <c r="Y1735" s="24"/>
      <c r="Z1735" s="24"/>
      <c r="AA1735" s="24"/>
      <c r="AB1735" s="24"/>
      <c r="AC1735" s="24"/>
    </row>
    <row r="1736" spans="1:29" s="169" customFormat="1">
      <c r="A1736" s="24"/>
      <c r="B1736" s="24"/>
      <c r="C1736" s="57"/>
      <c r="D1736" s="57"/>
      <c r="E1736" s="57"/>
      <c r="F1736" s="57"/>
      <c r="G1736" s="57"/>
      <c r="H1736" s="57"/>
      <c r="I1736" s="57"/>
      <c r="J1736" s="57"/>
      <c r="K1736" s="57"/>
      <c r="L1736" s="57"/>
      <c r="M1736" s="57"/>
      <c r="N1736" s="57"/>
      <c r="O1736" s="57"/>
      <c r="P1736" s="57"/>
      <c r="Q1736" s="57"/>
      <c r="R1736" s="57"/>
      <c r="S1736" s="57"/>
      <c r="T1736" s="57"/>
      <c r="U1736" s="77"/>
      <c r="V1736" s="24"/>
      <c r="Y1736" s="24"/>
      <c r="Z1736" s="24"/>
      <c r="AA1736" s="24"/>
      <c r="AB1736" s="24"/>
      <c r="AC1736" s="24"/>
    </row>
    <row r="1737" spans="1:29" s="169" customFormat="1">
      <c r="A1737" s="24"/>
      <c r="B1737" s="24"/>
      <c r="C1737" s="57"/>
      <c r="D1737" s="57"/>
      <c r="E1737" s="57"/>
      <c r="F1737" s="57"/>
      <c r="G1737" s="57"/>
      <c r="H1737" s="57"/>
      <c r="I1737" s="57"/>
      <c r="J1737" s="57"/>
      <c r="K1737" s="57"/>
      <c r="L1737" s="57"/>
      <c r="M1737" s="57"/>
      <c r="N1737" s="57"/>
      <c r="O1737" s="57"/>
      <c r="P1737" s="57"/>
      <c r="Q1737" s="57"/>
      <c r="R1737" s="57"/>
      <c r="S1737" s="57"/>
      <c r="T1737" s="57"/>
      <c r="U1737" s="77"/>
      <c r="V1737" s="24"/>
      <c r="Y1737" s="24"/>
      <c r="Z1737" s="24"/>
      <c r="AA1737" s="24"/>
      <c r="AB1737" s="24"/>
      <c r="AC1737" s="24"/>
    </row>
    <row r="1738" spans="1:29" s="169" customFormat="1">
      <c r="A1738" s="24"/>
      <c r="B1738" s="24"/>
      <c r="C1738" s="57"/>
      <c r="D1738" s="57"/>
      <c r="E1738" s="57"/>
      <c r="F1738" s="57"/>
      <c r="G1738" s="57"/>
      <c r="H1738" s="57"/>
      <c r="I1738" s="57"/>
      <c r="J1738" s="57"/>
      <c r="K1738" s="57"/>
      <c r="L1738" s="57"/>
      <c r="M1738" s="57"/>
      <c r="N1738" s="57"/>
      <c r="O1738" s="57"/>
      <c r="P1738" s="57"/>
      <c r="Q1738" s="57"/>
      <c r="R1738" s="57"/>
      <c r="S1738" s="57"/>
      <c r="T1738" s="57"/>
      <c r="U1738" s="77"/>
      <c r="V1738" s="24"/>
      <c r="Y1738" s="24"/>
      <c r="Z1738" s="24"/>
      <c r="AA1738" s="24"/>
      <c r="AB1738" s="24"/>
      <c r="AC1738" s="24"/>
    </row>
    <row r="1739" spans="1:29" s="169" customFormat="1">
      <c r="A1739" s="24"/>
      <c r="B1739" s="24"/>
      <c r="C1739" s="57"/>
      <c r="D1739" s="57"/>
      <c r="E1739" s="57"/>
      <c r="F1739" s="57"/>
      <c r="G1739" s="57"/>
      <c r="H1739" s="57"/>
      <c r="I1739" s="57"/>
      <c r="J1739" s="57"/>
      <c r="K1739" s="57"/>
      <c r="L1739" s="57"/>
      <c r="M1739" s="57"/>
      <c r="N1739" s="57"/>
      <c r="O1739" s="57"/>
      <c r="P1739" s="57"/>
      <c r="Q1739" s="57"/>
      <c r="R1739" s="57"/>
      <c r="S1739" s="57"/>
      <c r="T1739" s="57"/>
      <c r="U1739" s="77"/>
      <c r="V1739" s="24"/>
      <c r="Y1739" s="24"/>
      <c r="Z1739" s="24"/>
      <c r="AA1739" s="24"/>
      <c r="AB1739" s="24"/>
      <c r="AC1739" s="24"/>
    </row>
    <row r="1740" spans="1:29" s="169" customFormat="1">
      <c r="A1740" s="24"/>
      <c r="B1740" s="24"/>
      <c r="C1740" s="57"/>
      <c r="D1740" s="57"/>
      <c r="E1740" s="57"/>
      <c r="F1740" s="57"/>
      <c r="G1740" s="57"/>
      <c r="H1740" s="57"/>
      <c r="I1740" s="57"/>
      <c r="J1740" s="57"/>
      <c r="K1740" s="57"/>
      <c r="L1740" s="57"/>
      <c r="M1740" s="57"/>
      <c r="N1740" s="57"/>
      <c r="O1740" s="57"/>
      <c r="P1740" s="57"/>
      <c r="Q1740" s="57"/>
      <c r="R1740" s="57"/>
      <c r="S1740" s="57"/>
      <c r="T1740" s="57"/>
      <c r="U1740" s="77"/>
      <c r="V1740" s="24"/>
      <c r="Y1740" s="24"/>
      <c r="Z1740" s="24"/>
      <c r="AA1740" s="24"/>
      <c r="AB1740" s="24"/>
      <c r="AC1740" s="24"/>
    </row>
    <row r="1741" spans="1:29" s="169" customFormat="1">
      <c r="A1741" s="24"/>
      <c r="B1741" s="24"/>
      <c r="C1741" s="57"/>
      <c r="D1741" s="57"/>
      <c r="E1741" s="57"/>
      <c r="F1741" s="57"/>
      <c r="G1741" s="57"/>
      <c r="H1741" s="57"/>
      <c r="I1741" s="57"/>
      <c r="J1741" s="57"/>
      <c r="K1741" s="57"/>
      <c r="L1741" s="57"/>
      <c r="M1741" s="57"/>
      <c r="N1741" s="57"/>
      <c r="O1741" s="57"/>
      <c r="P1741" s="57"/>
      <c r="Q1741" s="57"/>
      <c r="R1741" s="57"/>
      <c r="S1741" s="57"/>
      <c r="T1741" s="57"/>
      <c r="U1741" s="77"/>
      <c r="V1741" s="24"/>
      <c r="Y1741" s="24"/>
      <c r="Z1741" s="24"/>
      <c r="AA1741" s="24"/>
      <c r="AB1741" s="24"/>
      <c r="AC1741" s="24"/>
    </row>
    <row r="1742" spans="1:29" s="169" customFormat="1">
      <c r="A1742" s="24"/>
      <c r="B1742" s="24"/>
      <c r="C1742" s="57"/>
      <c r="D1742" s="57"/>
      <c r="E1742" s="57"/>
      <c r="F1742" s="57"/>
      <c r="G1742" s="57"/>
      <c r="H1742" s="57"/>
      <c r="I1742" s="57"/>
      <c r="J1742" s="57"/>
      <c r="K1742" s="57"/>
      <c r="L1742" s="57"/>
      <c r="M1742" s="57"/>
      <c r="N1742" s="57"/>
      <c r="O1742" s="57"/>
      <c r="P1742" s="57"/>
      <c r="Q1742" s="57"/>
      <c r="R1742" s="57"/>
      <c r="S1742" s="57"/>
      <c r="T1742" s="57"/>
      <c r="U1742" s="77"/>
      <c r="V1742" s="24"/>
      <c r="Y1742" s="24"/>
      <c r="Z1742" s="24"/>
      <c r="AA1742" s="24"/>
      <c r="AB1742" s="24"/>
      <c r="AC1742" s="24"/>
    </row>
    <row r="1743" spans="1:29" s="169" customFormat="1">
      <c r="A1743" s="24"/>
      <c r="B1743" s="24"/>
      <c r="C1743" s="57"/>
      <c r="D1743" s="57"/>
      <c r="E1743" s="57"/>
      <c r="F1743" s="57"/>
      <c r="G1743" s="57"/>
      <c r="H1743" s="57"/>
      <c r="I1743" s="57"/>
      <c r="J1743" s="57"/>
      <c r="K1743" s="57"/>
      <c r="L1743" s="57"/>
      <c r="M1743" s="57"/>
      <c r="N1743" s="57"/>
      <c r="O1743" s="57"/>
      <c r="P1743" s="57"/>
      <c r="Q1743" s="57"/>
      <c r="R1743" s="57"/>
      <c r="S1743" s="57"/>
      <c r="T1743" s="57"/>
      <c r="U1743" s="77"/>
      <c r="V1743" s="24"/>
      <c r="Y1743" s="24"/>
      <c r="Z1743" s="24"/>
      <c r="AA1743" s="24"/>
      <c r="AB1743" s="24"/>
      <c r="AC1743" s="24"/>
    </row>
    <row r="1744" spans="1:29" s="169" customFormat="1">
      <c r="A1744" s="24"/>
      <c r="B1744" s="24"/>
      <c r="C1744" s="57"/>
      <c r="D1744" s="57"/>
      <c r="E1744" s="57"/>
      <c r="F1744" s="57"/>
      <c r="G1744" s="57"/>
      <c r="H1744" s="57"/>
      <c r="I1744" s="57"/>
      <c r="J1744" s="57"/>
      <c r="K1744" s="57"/>
      <c r="L1744" s="57"/>
      <c r="M1744" s="57"/>
      <c r="N1744" s="57"/>
      <c r="O1744" s="57"/>
      <c r="P1744" s="57"/>
      <c r="Q1744" s="57"/>
      <c r="R1744" s="57"/>
      <c r="S1744" s="57"/>
      <c r="T1744" s="57"/>
      <c r="U1744" s="77"/>
      <c r="V1744" s="24"/>
      <c r="Y1744" s="24"/>
      <c r="Z1744" s="24"/>
      <c r="AA1744" s="24"/>
      <c r="AB1744" s="24"/>
      <c r="AC1744" s="24"/>
    </row>
    <row r="1745" spans="1:29" s="169" customFormat="1">
      <c r="A1745" s="24"/>
      <c r="B1745" s="24"/>
      <c r="C1745" s="57"/>
      <c r="D1745" s="57"/>
      <c r="E1745" s="57"/>
      <c r="F1745" s="57"/>
      <c r="G1745" s="57"/>
      <c r="H1745" s="57"/>
      <c r="I1745" s="57"/>
      <c r="J1745" s="57"/>
      <c r="K1745" s="57"/>
      <c r="L1745" s="57"/>
      <c r="M1745" s="57"/>
      <c r="N1745" s="57"/>
      <c r="O1745" s="57"/>
      <c r="P1745" s="57"/>
      <c r="Q1745" s="57"/>
      <c r="R1745" s="57"/>
      <c r="S1745" s="57"/>
      <c r="T1745" s="57"/>
      <c r="U1745" s="77"/>
      <c r="V1745" s="24"/>
      <c r="Y1745" s="24"/>
      <c r="Z1745" s="24"/>
      <c r="AA1745" s="24"/>
      <c r="AB1745" s="24"/>
      <c r="AC1745" s="24"/>
    </row>
    <row r="1746" spans="1:29" s="169" customFormat="1">
      <c r="A1746" s="24"/>
      <c r="B1746" s="24"/>
      <c r="C1746" s="57"/>
      <c r="D1746" s="57"/>
      <c r="E1746" s="57"/>
      <c r="F1746" s="57"/>
      <c r="G1746" s="57"/>
      <c r="H1746" s="57"/>
      <c r="I1746" s="57"/>
      <c r="J1746" s="57"/>
      <c r="K1746" s="57"/>
      <c r="L1746" s="57"/>
      <c r="M1746" s="57"/>
      <c r="N1746" s="57"/>
      <c r="O1746" s="57"/>
      <c r="P1746" s="57"/>
      <c r="Q1746" s="57"/>
      <c r="R1746" s="57"/>
      <c r="S1746" s="57"/>
      <c r="T1746" s="57"/>
      <c r="U1746" s="77"/>
      <c r="V1746" s="24"/>
      <c r="Y1746" s="24"/>
      <c r="Z1746" s="24"/>
      <c r="AA1746" s="24"/>
      <c r="AB1746" s="24"/>
      <c r="AC1746" s="24"/>
    </row>
    <row r="1747" spans="1:29" s="169" customFormat="1">
      <c r="A1747" s="24"/>
      <c r="B1747" s="24"/>
      <c r="C1747" s="57"/>
      <c r="D1747" s="57"/>
      <c r="E1747" s="57"/>
      <c r="F1747" s="57"/>
      <c r="G1747" s="57"/>
      <c r="H1747" s="57"/>
      <c r="I1747" s="57"/>
      <c r="J1747" s="57"/>
      <c r="K1747" s="57"/>
      <c r="L1747" s="57"/>
      <c r="M1747" s="57"/>
      <c r="N1747" s="57"/>
      <c r="O1747" s="57"/>
      <c r="P1747" s="57"/>
      <c r="Q1747" s="57"/>
      <c r="R1747" s="57"/>
      <c r="S1747" s="57"/>
      <c r="T1747" s="57"/>
      <c r="U1747" s="77"/>
      <c r="V1747" s="24"/>
      <c r="Y1747" s="24"/>
      <c r="Z1747" s="24"/>
      <c r="AA1747" s="24"/>
      <c r="AB1747" s="24"/>
      <c r="AC1747" s="24"/>
    </row>
    <row r="1748" spans="1:29" s="169" customFormat="1">
      <c r="A1748" s="24"/>
      <c r="B1748" s="24"/>
      <c r="C1748" s="57"/>
      <c r="D1748" s="57"/>
      <c r="E1748" s="57"/>
      <c r="F1748" s="57"/>
      <c r="G1748" s="57"/>
      <c r="H1748" s="57"/>
      <c r="I1748" s="57"/>
      <c r="J1748" s="57"/>
      <c r="K1748" s="57"/>
      <c r="L1748" s="57"/>
      <c r="M1748" s="57"/>
      <c r="N1748" s="57"/>
      <c r="O1748" s="57"/>
      <c r="P1748" s="57"/>
      <c r="Q1748" s="57"/>
      <c r="R1748" s="57"/>
      <c r="S1748" s="57"/>
      <c r="T1748" s="57"/>
      <c r="U1748" s="77"/>
      <c r="V1748" s="24"/>
      <c r="Y1748" s="24"/>
      <c r="Z1748" s="24"/>
      <c r="AA1748" s="24"/>
      <c r="AB1748" s="24"/>
      <c r="AC1748" s="24"/>
    </row>
    <row r="1749" spans="1:29" s="169" customFormat="1">
      <c r="A1749" s="24"/>
      <c r="B1749" s="24"/>
      <c r="C1749" s="57"/>
      <c r="D1749" s="57"/>
      <c r="E1749" s="57"/>
      <c r="F1749" s="57"/>
      <c r="G1749" s="57"/>
      <c r="H1749" s="57"/>
      <c r="I1749" s="57"/>
      <c r="J1749" s="57"/>
      <c r="K1749" s="57"/>
      <c r="L1749" s="57"/>
      <c r="M1749" s="57"/>
      <c r="N1749" s="57"/>
      <c r="O1749" s="57"/>
      <c r="P1749" s="57"/>
      <c r="Q1749" s="57"/>
      <c r="R1749" s="57"/>
      <c r="S1749" s="57"/>
      <c r="T1749" s="57"/>
      <c r="U1749" s="77"/>
      <c r="V1749" s="24"/>
      <c r="Y1749" s="24"/>
      <c r="Z1749" s="24"/>
      <c r="AA1749" s="24"/>
      <c r="AB1749" s="24"/>
      <c r="AC1749" s="24"/>
    </row>
    <row r="1750" spans="1:29" s="169" customFormat="1">
      <c r="A1750" s="24"/>
      <c r="B1750" s="24"/>
      <c r="C1750" s="57"/>
      <c r="D1750" s="57"/>
      <c r="E1750" s="57"/>
      <c r="F1750" s="57"/>
      <c r="G1750" s="57"/>
      <c r="H1750" s="57"/>
      <c r="I1750" s="57"/>
      <c r="J1750" s="57"/>
      <c r="K1750" s="57"/>
      <c r="L1750" s="57"/>
      <c r="M1750" s="57"/>
      <c r="N1750" s="57"/>
      <c r="O1750" s="57"/>
      <c r="P1750" s="57"/>
      <c r="Q1750" s="57"/>
      <c r="R1750" s="57"/>
      <c r="S1750" s="57"/>
      <c r="T1750" s="57"/>
      <c r="U1750" s="77"/>
      <c r="V1750" s="24"/>
      <c r="Y1750" s="24"/>
      <c r="Z1750" s="24"/>
      <c r="AA1750" s="24"/>
      <c r="AB1750" s="24"/>
      <c r="AC1750" s="24"/>
    </row>
    <row r="1751" spans="1:29" s="169" customFormat="1">
      <c r="A1751" s="24"/>
      <c r="B1751" s="24"/>
      <c r="C1751" s="57"/>
      <c r="D1751" s="57"/>
      <c r="E1751" s="57"/>
      <c r="F1751" s="57"/>
      <c r="G1751" s="57"/>
      <c r="H1751" s="57"/>
      <c r="I1751" s="57"/>
      <c r="J1751" s="57"/>
      <c r="K1751" s="57"/>
      <c r="L1751" s="57"/>
      <c r="M1751" s="57"/>
      <c r="N1751" s="57"/>
      <c r="O1751" s="57"/>
      <c r="P1751" s="57"/>
      <c r="Q1751" s="57"/>
      <c r="R1751" s="57"/>
      <c r="S1751" s="57"/>
      <c r="T1751" s="57"/>
      <c r="U1751" s="77"/>
      <c r="V1751" s="24"/>
      <c r="Y1751" s="24"/>
      <c r="Z1751" s="24"/>
      <c r="AA1751" s="24"/>
      <c r="AB1751" s="24"/>
      <c r="AC1751" s="24"/>
    </row>
    <row r="1752" spans="1:29" s="169" customFormat="1">
      <c r="A1752" s="24"/>
      <c r="B1752" s="24"/>
      <c r="C1752" s="57"/>
      <c r="D1752" s="57"/>
      <c r="E1752" s="57"/>
      <c r="F1752" s="57"/>
      <c r="G1752" s="57"/>
      <c r="H1752" s="57"/>
      <c r="I1752" s="57"/>
      <c r="J1752" s="57"/>
      <c r="K1752" s="57"/>
      <c r="L1752" s="57"/>
      <c r="M1752" s="57"/>
      <c r="N1752" s="57"/>
      <c r="O1752" s="57"/>
      <c r="P1752" s="57"/>
      <c r="Q1752" s="57"/>
      <c r="R1752" s="57"/>
      <c r="S1752" s="57"/>
      <c r="T1752" s="57"/>
      <c r="U1752" s="77"/>
      <c r="V1752" s="24"/>
      <c r="Y1752" s="24"/>
      <c r="Z1752" s="24"/>
      <c r="AA1752" s="24"/>
      <c r="AB1752" s="24"/>
      <c r="AC1752" s="24"/>
    </row>
    <row r="1753" spans="1:29" s="169" customFormat="1">
      <c r="A1753" s="24"/>
      <c r="B1753" s="24"/>
      <c r="C1753" s="57"/>
      <c r="D1753" s="57"/>
      <c r="E1753" s="57"/>
      <c r="F1753" s="57"/>
      <c r="G1753" s="57"/>
      <c r="H1753" s="57"/>
      <c r="I1753" s="57"/>
      <c r="J1753" s="57"/>
      <c r="K1753" s="57"/>
      <c r="L1753" s="57"/>
      <c r="M1753" s="57"/>
      <c r="N1753" s="57"/>
      <c r="O1753" s="57"/>
      <c r="P1753" s="57"/>
      <c r="Q1753" s="57"/>
      <c r="R1753" s="57"/>
      <c r="S1753" s="57"/>
      <c r="T1753" s="57"/>
      <c r="U1753" s="77"/>
      <c r="V1753" s="24"/>
      <c r="Y1753" s="24"/>
      <c r="Z1753" s="24"/>
      <c r="AA1753" s="24"/>
      <c r="AB1753" s="24"/>
      <c r="AC1753" s="24"/>
    </row>
    <row r="1754" spans="1:29" s="169" customFormat="1">
      <c r="A1754" s="24"/>
      <c r="B1754" s="24"/>
      <c r="C1754" s="57"/>
      <c r="D1754" s="57"/>
      <c r="E1754" s="57"/>
      <c r="F1754" s="57"/>
      <c r="G1754" s="57"/>
      <c r="H1754" s="57"/>
      <c r="I1754" s="57"/>
      <c r="J1754" s="57"/>
      <c r="K1754" s="57"/>
      <c r="L1754" s="57"/>
      <c r="M1754" s="57"/>
      <c r="N1754" s="57"/>
      <c r="O1754" s="57"/>
      <c r="P1754" s="57"/>
      <c r="Q1754" s="57"/>
      <c r="R1754" s="57"/>
      <c r="S1754" s="57"/>
      <c r="T1754" s="57"/>
      <c r="U1754" s="77"/>
      <c r="V1754" s="24"/>
      <c r="Y1754" s="24"/>
      <c r="Z1754" s="24"/>
      <c r="AA1754" s="24"/>
      <c r="AB1754" s="24"/>
      <c r="AC1754" s="24"/>
    </row>
    <row r="1755" spans="1:29" s="169" customFormat="1">
      <c r="A1755" s="24"/>
      <c r="B1755" s="24"/>
      <c r="C1755" s="57"/>
      <c r="D1755" s="57"/>
      <c r="E1755" s="57"/>
      <c r="F1755" s="57"/>
      <c r="G1755" s="57"/>
      <c r="H1755" s="57"/>
      <c r="I1755" s="57"/>
      <c r="J1755" s="57"/>
      <c r="K1755" s="57"/>
      <c r="L1755" s="57"/>
      <c r="M1755" s="57"/>
      <c r="N1755" s="57"/>
      <c r="O1755" s="57"/>
      <c r="P1755" s="57"/>
      <c r="Q1755" s="57"/>
      <c r="R1755" s="57"/>
      <c r="S1755" s="57"/>
      <c r="T1755" s="57"/>
      <c r="U1755" s="77"/>
      <c r="V1755" s="24"/>
      <c r="Y1755" s="24"/>
      <c r="Z1755" s="24"/>
      <c r="AA1755" s="24"/>
      <c r="AB1755" s="24"/>
      <c r="AC1755" s="24"/>
    </row>
    <row r="1756" spans="1:29" s="169" customFormat="1">
      <c r="A1756" s="24"/>
      <c r="B1756" s="24"/>
      <c r="C1756" s="57"/>
      <c r="D1756" s="57"/>
      <c r="E1756" s="57"/>
      <c r="F1756" s="57"/>
      <c r="G1756" s="57"/>
      <c r="H1756" s="57"/>
      <c r="I1756" s="57"/>
      <c r="J1756" s="57"/>
      <c r="K1756" s="57"/>
      <c r="L1756" s="57"/>
      <c r="M1756" s="57"/>
      <c r="N1756" s="57"/>
      <c r="O1756" s="57"/>
      <c r="P1756" s="57"/>
      <c r="Q1756" s="57"/>
      <c r="R1756" s="57"/>
      <c r="S1756" s="57"/>
      <c r="T1756" s="57"/>
      <c r="U1756" s="77"/>
      <c r="V1756" s="24"/>
      <c r="Y1756" s="24"/>
      <c r="Z1756" s="24"/>
      <c r="AA1756" s="24"/>
      <c r="AB1756" s="24"/>
      <c r="AC1756" s="24"/>
    </row>
    <row r="1757" spans="1:29" s="169" customFormat="1">
      <c r="A1757" s="24"/>
      <c r="B1757" s="24"/>
      <c r="C1757" s="57"/>
      <c r="D1757" s="57"/>
      <c r="E1757" s="57"/>
      <c r="F1757" s="57"/>
      <c r="G1757" s="57"/>
      <c r="H1757" s="57"/>
      <c r="I1757" s="57"/>
      <c r="J1757" s="57"/>
      <c r="K1757" s="57"/>
      <c r="L1757" s="57"/>
      <c r="M1757" s="57"/>
      <c r="N1757" s="57"/>
      <c r="O1757" s="57"/>
      <c r="P1757" s="57"/>
      <c r="Q1757" s="57"/>
      <c r="R1757" s="57"/>
      <c r="S1757" s="57"/>
      <c r="T1757" s="57"/>
      <c r="U1757" s="77"/>
      <c r="V1757" s="24"/>
      <c r="Y1757" s="24"/>
      <c r="Z1757" s="24"/>
      <c r="AA1757" s="24"/>
      <c r="AB1757" s="24"/>
      <c r="AC1757" s="24"/>
    </row>
    <row r="1758" spans="1:29" s="169" customFormat="1">
      <c r="A1758" s="24"/>
      <c r="B1758" s="24"/>
      <c r="C1758" s="57"/>
      <c r="D1758" s="57"/>
      <c r="E1758" s="57"/>
      <c r="F1758" s="57"/>
      <c r="G1758" s="57"/>
      <c r="H1758" s="57"/>
      <c r="I1758" s="57"/>
      <c r="J1758" s="57"/>
      <c r="K1758" s="57"/>
      <c r="L1758" s="57"/>
      <c r="M1758" s="57"/>
      <c r="N1758" s="57"/>
      <c r="O1758" s="57"/>
      <c r="P1758" s="57"/>
      <c r="Q1758" s="57"/>
      <c r="R1758" s="57"/>
      <c r="S1758" s="57"/>
      <c r="T1758" s="57"/>
      <c r="U1758" s="77"/>
      <c r="V1758" s="24"/>
      <c r="Y1758" s="24"/>
      <c r="Z1758" s="24"/>
      <c r="AA1758" s="24"/>
      <c r="AB1758" s="24"/>
      <c r="AC1758" s="24"/>
    </row>
    <row r="1759" spans="1:29" s="169" customFormat="1">
      <c r="A1759" s="24"/>
      <c r="B1759" s="24"/>
      <c r="C1759" s="57"/>
      <c r="D1759" s="57"/>
      <c r="E1759" s="57"/>
      <c r="F1759" s="57"/>
      <c r="G1759" s="57"/>
      <c r="H1759" s="57"/>
      <c r="I1759" s="57"/>
      <c r="J1759" s="57"/>
      <c r="K1759" s="57"/>
      <c r="L1759" s="57"/>
      <c r="M1759" s="57"/>
      <c r="N1759" s="57"/>
      <c r="O1759" s="57"/>
      <c r="P1759" s="57"/>
      <c r="Q1759" s="57"/>
      <c r="R1759" s="57"/>
      <c r="S1759" s="57"/>
      <c r="T1759" s="57"/>
      <c r="U1759" s="77"/>
      <c r="V1759" s="24"/>
      <c r="Y1759" s="24"/>
      <c r="Z1759" s="24"/>
      <c r="AA1759" s="24"/>
      <c r="AB1759" s="24"/>
      <c r="AC1759" s="24"/>
    </row>
    <row r="1760" spans="1:29" s="169" customFormat="1">
      <c r="A1760" s="24"/>
      <c r="B1760" s="24"/>
      <c r="C1760" s="57"/>
      <c r="D1760" s="57"/>
      <c r="E1760" s="57"/>
      <c r="F1760" s="57"/>
      <c r="G1760" s="57"/>
      <c r="H1760" s="57"/>
      <c r="I1760" s="57"/>
      <c r="J1760" s="57"/>
      <c r="K1760" s="57"/>
      <c r="L1760" s="57"/>
      <c r="M1760" s="57"/>
      <c r="N1760" s="57"/>
      <c r="O1760" s="57"/>
      <c r="P1760" s="57"/>
      <c r="Q1760" s="57"/>
      <c r="R1760" s="57"/>
      <c r="S1760" s="57"/>
      <c r="T1760" s="57"/>
      <c r="U1760" s="77"/>
      <c r="V1760" s="24"/>
      <c r="Y1760" s="24"/>
      <c r="Z1760" s="24"/>
      <c r="AA1760" s="24"/>
      <c r="AB1760" s="24"/>
      <c r="AC1760" s="24"/>
    </row>
    <row r="1761" spans="1:29" s="169" customFormat="1">
      <c r="A1761" s="24"/>
      <c r="B1761" s="24"/>
      <c r="C1761" s="57"/>
      <c r="D1761" s="57"/>
      <c r="E1761" s="57"/>
      <c r="F1761" s="57"/>
      <c r="G1761" s="57"/>
      <c r="H1761" s="57"/>
      <c r="I1761" s="57"/>
      <c r="J1761" s="57"/>
      <c r="K1761" s="57"/>
      <c r="L1761" s="57"/>
      <c r="M1761" s="57"/>
      <c r="N1761" s="57"/>
      <c r="O1761" s="57"/>
      <c r="P1761" s="57"/>
      <c r="Q1761" s="57"/>
      <c r="R1761" s="57"/>
      <c r="S1761" s="57"/>
      <c r="T1761" s="57"/>
      <c r="U1761" s="77"/>
      <c r="V1761" s="24"/>
      <c r="Y1761" s="24"/>
      <c r="Z1761" s="24"/>
      <c r="AA1761" s="24"/>
      <c r="AB1761" s="24"/>
      <c r="AC1761" s="24"/>
    </row>
    <row r="1762" spans="1:29" s="169" customFormat="1">
      <c r="A1762" s="24"/>
      <c r="B1762" s="24"/>
      <c r="C1762" s="57"/>
      <c r="D1762" s="57"/>
      <c r="E1762" s="57"/>
      <c r="F1762" s="57"/>
      <c r="G1762" s="57"/>
      <c r="H1762" s="57"/>
      <c r="I1762" s="57"/>
      <c r="J1762" s="57"/>
      <c r="K1762" s="57"/>
      <c r="L1762" s="57"/>
      <c r="M1762" s="57"/>
      <c r="N1762" s="57"/>
      <c r="O1762" s="57"/>
      <c r="P1762" s="57"/>
      <c r="Q1762" s="57"/>
      <c r="R1762" s="57"/>
      <c r="S1762" s="57"/>
      <c r="T1762" s="57"/>
      <c r="U1762" s="77"/>
      <c r="V1762" s="24"/>
      <c r="Y1762" s="24"/>
      <c r="Z1762" s="24"/>
      <c r="AA1762" s="24"/>
      <c r="AB1762" s="24"/>
      <c r="AC1762" s="24"/>
    </row>
    <row r="1763" spans="1:29" s="169" customFormat="1">
      <c r="A1763" s="24"/>
      <c r="B1763" s="24"/>
      <c r="C1763" s="57"/>
      <c r="D1763" s="57"/>
      <c r="E1763" s="57"/>
      <c r="F1763" s="57"/>
      <c r="G1763" s="57"/>
      <c r="H1763" s="57"/>
      <c r="I1763" s="57"/>
      <c r="J1763" s="57"/>
      <c r="K1763" s="57"/>
      <c r="L1763" s="57"/>
      <c r="M1763" s="57"/>
      <c r="N1763" s="57"/>
      <c r="O1763" s="57"/>
      <c r="P1763" s="57"/>
      <c r="Q1763" s="57"/>
      <c r="R1763" s="57"/>
      <c r="S1763" s="57"/>
      <c r="T1763" s="57"/>
      <c r="U1763" s="77"/>
      <c r="V1763" s="24"/>
      <c r="Y1763" s="24"/>
      <c r="Z1763" s="24"/>
      <c r="AA1763" s="24"/>
      <c r="AB1763" s="24"/>
      <c r="AC1763" s="24"/>
    </row>
    <row r="1764" spans="1:29" s="169" customFormat="1">
      <c r="A1764" s="24"/>
      <c r="B1764" s="24"/>
      <c r="C1764" s="57"/>
      <c r="D1764" s="57"/>
      <c r="E1764" s="57"/>
      <c r="F1764" s="57"/>
      <c r="G1764" s="57"/>
      <c r="H1764" s="57"/>
      <c r="I1764" s="57"/>
      <c r="J1764" s="57"/>
      <c r="K1764" s="57"/>
      <c r="L1764" s="57"/>
      <c r="M1764" s="57"/>
      <c r="N1764" s="57"/>
      <c r="O1764" s="57"/>
      <c r="P1764" s="57"/>
      <c r="Q1764" s="57"/>
      <c r="R1764" s="57"/>
      <c r="S1764" s="57"/>
      <c r="T1764" s="57"/>
      <c r="U1764" s="77"/>
      <c r="V1764" s="24"/>
      <c r="Y1764" s="24"/>
      <c r="Z1764" s="24"/>
      <c r="AA1764" s="24"/>
      <c r="AB1764" s="24"/>
      <c r="AC1764" s="24"/>
    </row>
    <row r="1765" spans="1:29" s="169" customFormat="1">
      <c r="A1765" s="24"/>
      <c r="B1765" s="24"/>
      <c r="C1765" s="57"/>
      <c r="D1765" s="57"/>
      <c r="E1765" s="57"/>
      <c r="F1765" s="57"/>
      <c r="G1765" s="57"/>
      <c r="H1765" s="57"/>
      <c r="I1765" s="57"/>
      <c r="J1765" s="57"/>
      <c r="K1765" s="57"/>
      <c r="L1765" s="57"/>
      <c r="M1765" s="57"/>
      <c r="N1765" s="57"/>
      <c r="O1765" s="57"/>
      <c r="P1765" s="57"/>
      <c r="Q1765" s="57"/>
      <c r="R1765" s="57"/>
      <c r="S1765" s="57"/>
      <c r="T1765" s="57"/>
      <c r="U1765" s="77"/>
      <c r="V1765" s="24"/>
      <c r="Y1765" s="24"/>
      <c r="Z1765" s="24"/>
      <c r="AA1765" s="24"/>
      <c r="AB1765" s="24"/>
      <c r="AC1765" s="24"/>
    </row>
    <row r="1766" spans="1:29" s="169" customFormat="1">
      <c r="A1766" s="24"/>
      <c r="B1766" s="24"/>
      <c r="C1766" s="57"/>
      <c r="D1766" s="57"/>
      <c r="E1766" s="57"/>
      <c r="F1766" s="57"/>
      <c r="G1766" s="57"/>
      <c r="H1766" s="57"/>
      <c r="I1766" s="57"/>
      <c r="J1766" s="57"/>
      <c r="K1766" s="57"/>
      <c r="L1766" s="57"/>
      <c r="M1766" s="57"/>
      <c r="N1766" s="57"/>
      <c r="O1766" s="57"/>
      <c r="P1766" s="57"/>
      <c r="Q1766" s="57"/>
      <c r="R1766" s="57"/>
      <c r="S1766" s="57"/>
      <c r="T1766" s="57"/>
      <c r="U1766" s="77"/>
      <c r="V1766" s="24"/>
      <c r="Y1766" s="24"/>
      <c r="Z1766" s="24"/>
      <c r="AA1766" s="24"/>
      <c r="AB1766" s="24"/>
      <c r="AC1766" s="24"/>
    </row>
    <row r="1767" spans="1:29" s="169" customFormat="1">
      <c r="A1767" s="24"/>
      <c r="B1767" s="24"/>
      <c r="C1767" s="57"/>
      <c r="D1767" s="57"/>
      <c r="E1767" s="57"/>
      <c r="F1767" s="57"/>
      <c r="G1767" s="57"/>
      <c r="H1767" s="57"/>
      <c r="I1767" s="57"/>
      <c r="J1767" s="57"/>
      <c r="K1767" s="57"/>
      <c r="L1767" s="57"/>
      <c r="M1767" s="57"/>
      <c r="N1767" s="57"/>
      <c r="O1767" s="57"/>
      <c r="P1767" s="57"/>
      <c r="Q1767" s="57"/>
      <c r="R1767" s="57"/>
      <c r="S1767" s="57"/>
      <c r="T1767" s="57"/>
      <c r="U1767" s="77"/>
      <c r="V1767" s="24"/>
      <c r="Y1767" s="24"/>
      <c r="Z1767" s="24"/>
      <c r="AA1767" s="24"/>
      <c r="AB1767" s="24"/>
      <c r="AC1767" s="24"/>
    </row>
    <row r="1768" spans="1:29" s="169" customFormat="1">
      <c r="A1768" s="24"/>
      <c r="B1768" s="24"/>
      <c r="C1768" s="57"/>
      <c r="D1768" s="57"/>
      <c r="E1768" s="57"/>
      <c r="F1768" s="57"/>
      <c r="G1768" s="57"/>
      <c r="H1768" s="57"/>
      <c r="I1768" s="57"/>
      <c r="J1768" s="57"/>
      <c r="K1768" s="57"/>
      <c r="L1768" s="57"/>
      <c r="M1768" s="57"/>
      <c r="N1768" s="57"/>
      <c r="O1768" s="57"/>
      <c r="P1768" s="57"/>
      <c r="Q1768" s="57"/>
      <c r="R1768" s="57"/>
      <c r="S1768" s="57"/>
      <c r="T1768" s="57"/>
      <c r="U1768" s="77"/>
      <c r="V1768" s="24"/>
      <c r="Y1768" s="24"/>
      <c r="Z1768" s="24"/>
      <c r="AA1768" s="24"/>
      <c r="AB1768" s="24"/>
      <c r="AC1768" s="24"/>
    </row>
    <row r="1769" spans="1:29" s="169" customFormat="1">
      <c r="A1769" s="24"/>
      <c r="B1769" s="24"/>
      <c r="C1769" s="57"/>
      <c r="D1769" s="57"/>
      <c r="E1769" s="57"/>
      <c r="F1769" s="57"/>
      <c r="G1769" s="57"/>
      <c r="H1769" s="57"/>
      <c r="I1769" s="57"/>
      <c r="J1769" s="57"/>
      <c r="K1769" s="57"/>
      <c r="L1769" s="57"/>
      <c r="M1769" s="57"/>
      <c r="N1769" s="57"/>
      <c r="O1769" s="57"/>
      <c r="P1769" s="57"/>
      <c r="Q1769" s="57"/>
      <c r="R1769" s="57"/>
      <c r="S1769" s="57"/>
      <c r="T1769" s="57"/>
      <c r="U1769" s="77"/>
      <c r="V1769" s="24"/>
      <c r="Y1769" s="24"/>
      <c r="Z1769" s="24"/>
      <c r="AA1769" s="24"/>
      <c r="AB1769" s="24"/>
      <c r="AC1769" s="24"/>
    </row>
    <row r="1770" spans="1:29" s="169" customFormat="1">
      <c r="A1770" s="24"/>
      <c r="B1770" s="24"/>
      <c r="C1770" s="57"/>
      <c r="D1770" s="57"/>
      <c r="E1770" s="57"/>
      <c r="F1770" s="57"/>
      <c r="G1770" s="57"/>
      <c r="H1770" s="57"/>
      <c r="I1770" s="57"/>
      <c r="J1770" s="57"/>
      <c r="K1770" s="57"/>
      <c r="L1770" s="57"/>
      <c r="M1770" s="57"/>
      <c r="N1770" s="57"/>
      <c r="O1770" s="57"/>
      <c r="P1770" s="57"/>
      <c r="Q1770" s="57"/>
      <c r="R1770" s="57"/>
      <c r="S1770" s="57"/>
      <c r="T1770" s="57"/>
      <c r="U1770" s="77"/>
      <c r="V1770" s="24"/>
      <c r="Y1770" s="24"/>
      <c r="Z1770" s="24"/>
      <c r="AA1770" s="24"/>
      <c r="AB1770" s="24"/>
      <c r="AC1770" s="24"/>
    </row>
    <row r="1771" spans="1:29" s="169" customFormat="1">
      <c r="A1771" s="24"/>
      <c r="B1771" s="24"/>
      <c r="C1771" s="57"/>
      <c r="D1771" s="57"/>
      <c r="E1771" s="57"/>
      <c r="F1771" s="57"/>
      <c r="G1771" s="57"/>
      <c r="H1771" s="57"/>
      <c r="I1771" s="57"/>
      <c r="J1771" s="57"/>
      <c r="K1771" s="57"/>
      <c r="L1771" s="57"/>
      <c r="M1771" s="57"/>
      <c r="N1771" s="57"/>
      <c r="O1771" s="57"/>
      <c r="P1771" s="57"/>
      <c r="Q1771" s="57"/>
      <c r="R1771" s="57"/>
      <c r="S1771" s="57"/>
      <c r="T1771" s="57"/>
      <c r="U1771" s="77"/>
      <c r="V1771" s="24"/>
      <c r="Y1771" s="24"/>
      <c r="Z1771" s="24"/>
      <c r="AA1771" s="24"/>
      <c r="AB1771" s="24"/>
      <c r="AC1771" s="24"/>
    </row>
    <row r="1772" spans="1:29" s="169" customFormat="1">
      <c r="A1772" s="24"/>
      <c r="B1772" s="24"/>
      <c r="C1772" s="57"/>
      <c r="D1772" s="57"/>
      <c r="E1772" s="57"/>
      <c r="F1772" s="57"/>
      <c r="G1772" s="57"/>
      <c r="H1772" s="57"/>
      <c r="I1772" s="57"/>
      <c r="J1772" s="57"/>
      <c r="K1772" s="57"/>
      <c r="L1772" s="57"/>
      <c r="M1772" s="57"/>
      <c r="N1772" s="57"/>
      <c r="O1772" s="57"/>
      <c r="P1772" s="57"/>
      <c r="Q1772" s="57"/>
      <c r="R1772" s="57"/>
      <c r="S1772" s="57"/>
      <c r="T1772" s="57"/>
      <c r="U1772" s="77"/>
      <c r="V1772" s="24"/>
      <c r="Y1772" s="24"/>
      <c r="Z1772" s="24"/>
      <c r="AA1772" s="24"/>
      <c r="AB1772" s="24"/>
      <c r="AC1772" s="24"/>
    </row>
    <row r="1773" spans="1:29" s="169" customFormat="1">
      <c r="A1773" s="24"/>
      <c r="B1773" s="24"/>
      <c r="C1773" s="57"/>
      <c r="D1773" s="57"/>
      <c r="E1773" s="57"/>
      <c r="F1773" s="57"/>
      <c r="G1773" s="57"/>
      <c r="H1773" s="57"/>
      <c r="I1773" s="57"/>
      <c r="J1773" s="57"/>
      <c r="K1773" s="57"/>
      <c r="L1773" s="57"/>
      <c r="M1773" s="57"/>
      <c r="N1773" s="57"/>
      <c r="O1773" s="57"/>
      <c r="P1773" s="57"/>
      <c r="Q1773" s="57"/>
      <c r="R1773" s="57"/>
      <c r="S1773" s="57"/>
      <c r="T1773" s="57"/>
      <c r="U1773" s="77"/>
      <c r="V1773" s="24"/>
      <c r="Y1773" s="24"/>
      <c r="Z1773" s="24"/>
      <c r="AA1773" s="24"/>
      <c r="AB1773" s="24"/>
      <c r="AC1773" s="24"/>
    </row>
    <row r="1774" spans="1:29" s="169" customFormat="1">
      <c r="A1774" s="24"/>
      <c r="B1774" s="24"/>
      <c r="C1774" s="57"/>
      <c r="D1774" s="57"/>
      <c r="E1774" s="57"/>
      <c r="F1774" s="57"/>
      <c r="G1774" s="57"/>
      <c r="H1774" s="57"/>
      <c r="I1774" s="57"/>
      <c r="J1774" s="57"/>
      <c r="K1774" s="57"/>
      <c r="L1774" s="57"/>
      <c r="M1774" s="57"/>
      <c r="N1774" s="57"/>
      <c r="O1774" s="57"/>
      <c r="P1774" s="57"/>
      <c r="Q1774" s="57"/>
      <c r="R1774" s="57"/>
      <c r="S1774" s="57"/>
      <c r="T1774" s="57"/>
      <c r="U1774" s="77"/>
      <c r="V1774" s="24"/>
      <c r="Y1774" s="24"/>
      <c r="Z1774" s="24"/>
      <c r="AA1774" s="24"/>
      <c r="AB1774" s="24"/>
      <c r="AC1774" s="24"/>
    </row>
    <row r="1775" spans="1:29" s="169" customFormat="1">
      <c r="A1775" s="24"/>
      <c r="B1775" s="24"/>
      <c r="C1775" s="57"/>
      <c r="D1775" s="57"/>
      <c r="E1775" s="57"/>
      <c r="F1775" s="57"/>
      <c r="G1775" s="57"/>
      <c r="H1775" s="57"/>
      <c r="I1775" s="57"/>
      <c r="J1775" s="57"/>
      <c r="K1775" s="57"/>
      <c r="L1775" s="57"/>
      <c r="M1775" s="57"/>
      <c r="N1775" s="57"/>
      <c r="O1775" s="57"/>
      <c r="P1775" s="57"/>
      <c r="Q1775" s="57"/>
      <c r="R1775" s="57"/>
      <c r="S1775" s="57"/>
      <c r="T1775" s="57"/>
      <c r="U1775" s="77"/>
      <c r="V1775" s="24"/>
      <c r="Y1775" s="24"/>
      <c r="Z1775" s="24"/>
      <c r="AA1775" s="24"/>
      <c r="AB1775" s="24"/>
      <c r="AC1775" s="24"/>
    </row>
    <row r="1776" spans="1:29" s="169" customFormat="1">
      <c r="A1776" s="24"/>
      <c r="B1776" s="24"/>
      <c r="C1776" s="57"/>
      <c r="D1776" s="57"/>
      <c r="E1776" s="57"/>
      <c r="F1776" s="57"/>
      <c r="G1776" s="57"/>
      <c r="H1776" s="57"/>
      <c r="I1776" s="57"/>
      <c r="J1776" s="57"/>
      <c r="K1776" s="57"/>
      <c r="L1776" s="57"/>
      <c r="M1776" s="57"/>
      <c r="N1776" s="57"/>
      <c r="O1776" s="57"/>
      <c r="P1776" s="57"/>
      <c r="Q1776" s="57"/>
      <c r="R1776" s="57"/>
      <c r="S1776" s="57"/>
      <c r="T1776" s="57"/>
      <c r="U1776" s="77"/>
      <c r="V1776" s="24"/>
      <c r="Y1776" s="24"/>
      <c r="Z1776" s="24"/>
      <c r="AA1776" s="24"/>
      <c r="AB1776" s="24"/>
      <c r="AC1776" s="24"/>
    </row>
    <row r="1777" spans="1:29" s="169" customFormat="1">
      <c r="A1777" s="24"/>
      <c r="B1777" s="24"/>
      <c r="C1777" s="57"/>
      <c r="D1777" s="57"/>
      <c r="E1777" s="57"/>
      <c r="F1777" s="57"/>
      <c r="G1777" s="57"/>
      <c r="H1777" s="57"/>
      <c r="I1777" s="57"/>
      <c r="J1777" s="57"/>
      <c r="K1777" s="57"/>
      <c r="L1777" s="57"/>
      <c r="M1777" s="57"/>
      <c r="N1777" s="57"/>
      <c r="O1777" s="57"/>
      <c r="P1777" s="57"/>
      <c r="Q1777" s="57"/>
      <c r="R1777" s="57"/>
      <c r="S1777" s="57"/>
      <c r="T1777" s="57"/>
      <c r="U1777" s="77"/>
      <c r="V1777" s="24"/>
      <c r="Y1777" s="24"/>
      <c r="Z1777" s="24"/>
      <c r="AA1777" s="24"/>
      <c r="AB1777" s="24"/>
      <c r="AC1777" s="24"/>
    </row>
    <row r="1778" spans="1:29" s="169" customFormat="1">
      <c r="A1778" s="24"/>
      <c r="B1778" s="24"/>
      <c r="C1778" s="57"/>
      <c r="D1778" s="57"/>
      <c r="E1778" s="57"/>
      <c r="F1778" s="57"/>
      <c r="G1778" s="57"/>
      <c r="H1778" s="57"/>
      <c r="I1778" s="57"/>
      <c r="J1778" s="57"/>
      <c r="K1778" s="57"/>
      <c r="L1778" s="57"/>
      <c r="M1778" s="57"/>
      <c r="N1778" s="57"/>
      <c r="O1778" s="57"/>
      <c r="P1778" s="57"/>
      <c r="Q1778" s="57"/>
      <c r="R1778" s="57"/>
      <c r="S1778" s="57"/>
      <c r="T1778" s="57"/>
      <c r="U1778" s="77"/>
      <c r="V1778" s="24"/>
      <c r="Y1778" s="24"/>
      <c r="Z1778" s="24"/>
      <c r="AA1778" s="24"/>
      <c r="AB1778" s="24"/>
      <c r="AC1778" s="24"/>
    </row>
    <row r="1779" spans="1:29" s="169" customFormat="1">
      <c r="A1779" s="24"/>
      <c r="B1779" s="24"/>
      <c r="C1779" s="57"/>
      <c r="D1779" s="57"/>
      <c r="E1779" s="57"/>
      <c r="F1779" s="57"/>
      <c r="G1779" s="57"/>
      <c r="H1779" s="57"/>
      <c r="I1779" s="57"/>
      <c r="J1779" s="57"/>
      <c r="K1779" s="57"/>
      <c r="L1779" s="57"/>
      <c r="M1779" s="57"/>
      <c r="N1779" s="57"/>
      <c r="O1779" s="57"/>
      <c r="P1779" s="57"/>
      <c r="Q1779" s="57"/>
      <c r="R1779" s="57"/>
      <c r="S1779" s="57"/>
      <c r="T1779" s="57"/>
      <c r="U1779" s="77"/>
      <c r="V1779" s="24"/>
      <c r="Y1779" s="24"/>
      <c r="Z1779" s="24"/>
      <c r="AA1779" s="24"/>
      <c r="AB1779" s="24"/>
      <c r="AC1779" s="24"/>
    </row>
    <row r="1780" spans="1:29" s="169" customFormat="1">
      <c r="A1780" s="24"/>
      <c r="B1780" s="24"/>
      <c r="C1780" s="57"/>
      <c r="D1780" s="57"/>
      <c r="E1780" s="57"/>
      <c r="F1780" s="57"/>
      <c r="G1780" s="57"/>
      <c r="H1780" s="57"/>
      <c r="I1780" s="57"/>
      <c r="J1780" s="57"/>
      <c r="K1780" s="57"/>
      <c r="L1780" s="57"/>
      <c r="M1780" s="57"/>
      <c r="N1780" s="57"/>
      <c r="O1780" s="57"/>
      <c r="P1780" s="57"/>
      <c r="Q1780" s="57"/>
      <c r="R1780" s="57"/>
      <c r="S1780" s="57"/>
      <c r="T1780" s="57"/>
      <c r="U1780" s="77"/>
      <c r="V1780" s="24"/>
      <c r="Y1780" s="24"/>
      <c r="Z1780" s="24"/>
      <c r="AA1780" s="24"/>
      <c r="AB1780" s="24"/>
      <c r="AC1780" s="24"/>
    </row>
    <row r="1781" spans="1:29" s="169" customFormat="1">
      <c r="A1781" s="24"/>
      <c r="B1781" s="24"/>
      <c r="C1781" s="57"/>
      <c r="D1781" s="57"/>
      <c r="E1781" s="57"/>
      <c r="F1781" s="57"/>
      <c r="G1781" s="57"/>
      <c r="H1781" s="57"/>
      <c r="I1781" s="57"/>
      <c r="J1781" s="57"/>
      <c r="K1781" s="57"/>
      <c r="L1781" s="57"/>
      <c r="M1781" s="57"/>
      <c r="N1781" s="57"/>
      <c r="O1781" s="57"/>
      <c r="P1781" s="57"/>
      <c r="Q1781" s="57"/>
      <c r="R1781" s="57"/>
      <c r="S1781" s="57"/>
      <c r="T1781" s="57"/>
      <c r="U1781" s="77"/>
      <c r="V1781" s="24"/>
      <c r="Y1781" s="24"/>
      <c r="Z1781" s="24"/>
      <c r="AA1781" s="24"/>
      <c r="AB1781" s="24"/>
      <c r="AC1781" s="24"/>
    </row>
    <row r="1782" spans="1:29" s="169" customFormat="1">
      <c r="A1782" s="24"/>
      <c r="B1782" s="24"/>
      <c r="C1782" s="57"/>
      <c r="D1782" s="57"/>
      <c r="E1782" s="57"/>
      <c r="F1782" s="57"/>
      <c r="G1782" s="57"/>
      <c r="H1782" s="57"/>
      <c r="I1782" s="57"/>
      <c r="J1782" s="57"/>
      <c r="K1782" s="57"/>
      <c r="L1782" s="57"/>
      <c r="M1782" s="57"/>
      <c r="N1782" s="57"/>
      <c r="O1782" s="57"/>
      <c r="P1782" s="57"/>
      <c r="Q1782" s="57"/>
      <c r="R1782" s="57"/>
      <c r="S1782" s="57"/>
      <c r="T1782" s="57"/>
      <c r="U1782" s="77"/>
      <c r="V1782" s="24"/>
      <c r="Y1782" s="24"/>
      <c r="Z1782" s="24"/>
      <c r="AA1782" s="24"/>
      <c r="AB1782" s="24"/>
      <c r="AC1782" s="24"/>
    </row>
    <row r="1783" spans="1:29" s="169" customFormat="1">
      <c r="A1783" s="24"/>
      <c r="B1783" s="24"/>
      <c r="C1783" s="57"/>
      <c r="D1783" s="57"/>
      <c r="E1783" s="57"/>
      <c r="F1783" s="57"/>
      <c r="G1783" s="57"/>
      <c r="H1783" s="57"/>
      <c r="I1783" s="57"/>
      <c r="J1783" s="57"/>
      <c r="K1783" s="57"/>
      <c r="L1783" s="57"/>
      <c r="M1783" s="57"/>
      <c r="N1783" s="57"/>
      <c r="O1783" s="57"/>
      <c r="P1783" s="57"/>
      <c r="Q1783" s="57"/>
      <c r="R1783" s="57"/>
      <c r="S1783" s="57"/>
      <c r="T1783" s="57"/>
      <c r="U1783" s="77"/>
      <c r="V1783" s="24"/>
      <c r="Y1783" s="24"/>
      <c r="Z1783" s="24"/>
      <c r="AA1783" s="24"/>
      <c r="AB1783" s="24"/>
      <c r="AC1783" s="24"/>
    </row>
    <row r="1784" spans="1:29" s="169" customFormat="1">
      <c r="A1784" s="24"/>
      <c r="B1784" s="24"/>
      <c r="C1784" s="57"/>
      <c r="D1784" s="57"/>
      <c r="E1784" s="57"/>
      <c r="F1784" s="57"/>
      <c r="G1784" s="57"/>
      <c r="H1784" s="57"/>
      <c r="I1784" s="57"/>
      <c r="J1784" s="57"/>
      <c r="K1784" s="57"/>
      <c r="L1784" s="57"/>
      <c r="M1784" s="57"/>
      <c r="N1784" s="57"/>
      <c r="O1784" s="57"/>
      <c r="P1784" s="57"/>
      <c r="Q1784" s="57"/>
      <c r="R1784" s="57"/>
      <c r="S1784" s="57"/>
      <c r="T1784" s="57"/>
      <c r="U1784" s="77"/>
      <c r="V1784" s="24"/>
      <c r="Y1784" s="24"/>
      <c r="Z1784" s="24"/>
      <c r="AA1784" s="24"/>
      <c r="AB1784" s="24"/>
      <c r="AC1784" s="24"/>
    </row>
    <row r="1785" spans="1:29" s="169" customFormat="1">
      <c r="A1785" s="24"/>
      <c r="B1785" s="24"/>
      <c r="C1785" s="57"/>
      <c r="D1785" s="57"/>
      <c r="E1785" s="57"/>
      <c r="F1785" s="57"/>
      <c r="G1785" s="57"/>
      <c r="H1785" s="57"/>
      <c r="I1785" s="57"/>
      <c r="J1785" s="57"/>
      <c r="K1785" s="57"/>
      <c r="L1785" s="57"/>
      <c r="M1785" s="57"/>
      <c r="N1785" s="57"/>
      <c r="O1785" s="57"/>
      <c r="P1785" s="57"/>
      <c r="Q1785" s="57"/>
      <c r="R1785" s="57"/>
      <c r="S1785" s="57"/>
      <c r="T1785" s="57"/>
      <c r="U1785" s="77"/>
      <c r="V1785" s="24"/>
      <c r="Y1785" s="24"/>
      <c r="Z1785" s="24"/>
      <c r="AA1785" s="24"/>
      <c r="AB1785" s="24"/>
      <c r="AC1785" s="24"/>
    </row>
    <row r="1786" spans="1:29" s="169" customFormat="1">
      <c r="A1786" s="24"/>
      <c r="B1786" s="24"/>
      <c r="C1786" s="57"/>
      <c r="D1786" s="57"/>
      <c r="E1786" s="57"/>
      <c r="F1786" s="57"/>
      <c r="G1786" s="57"/>
      <c r="H1786" s="57"/>
      <c r="I1786" s="57"/>
      <c r="J1786" s="57"/>
      <c r="K1786" s="57"/>
      <c r="L1786" s="57"/>
      <c r="M1786" s="57"/>
      <c r="N1786" s="57"/>
      <c r="O1786" s="57"/>
      <c r="P1786" s="57"/>
      <c r="Q1786" s="57"/>
      <c r="R1786" s="57"/>
      <c r="S1786" s="57"/>
      <c r="T1786" s="57"/>
      <c r="U1786" s="77"/>
      <c r="V1786" s="24"/>
      <c r="Y1786" s="24"/>
      <c r="Z1786" s="24"/>
      <c r="AA1786" s="24"/>
      <c r="AB1786" s="24"/>
      <c r="AC1786" s="24"/>
    </row>
    <row r="1787" spans="1:29" s="169" customFormat="1">
      <c r="A1787" s="24"/>
      <c r="B1787" s="24"/>
      <c r="C1787" s="57"/>
      <c r="D1787" s="57"/>
      <c r="E1787" s="57"/>
      <c r="F1787" s="57"/>
      <c r="G1787" s="57"/>
      <c r="H1787" s="57"/>
      <c r="I1787" s="57"/>
      <c r="J1787" s="57"/>
      <c r="K1787" s="57"/>
      <c r="L1787" s="57"/>
      <c r="M1787" s="57"/>
      <c r="N1787" s="57"/>
      <c r="O1787" s="57"/>
      <c r="P1787" s="57"/>
      <c r="Q1787" s="57"/>
      <c r="R1787" s="57"/>
      <c r="S1787" s="57"/>
      <c r="T1787" s="57"/>
      <c r="U1787" s="77"/>
      <c r="V1787" s="24"/>
      <c r="Y1787" s="24"/>
      <c r="Z1787" s="24"/>
      <c r="AA1787" s="24"/>
      <c r="AB1787" s="24"/>
      <c r="AC1787" s="24"/>
    </row>
    <row r="1788" spans="1:29" s="169" customFormat="1">
      <c r="A1788" s="24"/>
      <c r="B1788" s="24"/>
      <c r="C1788" s="57"/>
      <c r="D1788" s="57"/>
      <c r="E1788" s="57"/>
      <c r="F1788" s="57"/>
      <c r="G1788" s="57"/>
      <c r="H1788" s="57"/>
      <c r="I1788" s="57"/>
      <c r="J1788" s="57"/>
      <c r="K1788" s="57"/>
      <c r="L1788" s="57"/>
      <c r="M1788" s="57"/>
      <c r="N1788" s="57"/>
      <c r="O1788" s="57"/>
      <c r="P1788" s="57"/>
      <c r="Q1788" s="57"/>
      <c r="R1788" s="57"/>
      <c r="S1788" s="57"/>
      <c r="T1788" s="57"/>
      <c r="U1788" s="77"/>
      <c r="V1788" s="24"/>
      <c r="Y1788" s="24"/>
      <c r="Z1788" s="24"/>
      <c r="AA1788" s="24"/>
      <c r="AB1788" s="24"/>
      <c r="AC1788" s="24"/>
    </row>
    <row r="1789" spans="1:29" s="169" customFormat="1">
      <c r="A1789" s="24"/>
      <c r="B1789" s="24"/>
      <c r="C1789" s="57"/>
      <c r="D1789" s="57"/>
      <c r="E1789" s="57"/>
      <c r="F1789" s="57"/>
      <c r="G1789" s="57"/>
      <c r="H1789" s="57"/>
      <c r="I1789" s="57"/>
      <c r="J1789" s="57"/>
      <c r="K1789" s="57"/>
      <c r="L1789" s="57"/>
      <c r="M1789" s="57"/>
      <c r="N1789" s="57"/>
      <c r="O1789" s="57"/>
      <c r="P1789" s="57"/>
      <c r="Q1789" s="57"/>
      <c r="R1789" s="57"/>
      <c r="S1789" s="57"/>
      <c r="T1789" s="57"/>
      <c r="U1789" s="77"/>
      <c r="V1789" s="24"/>
      <c r="Y1789" s="24"/>
      <c r="Z1789" s="24"/>
      <c r="AA1789" s="24"/>
      <c r="AB1789" s="24"/>
      <c r="AC1789" s="24"/>
    </row>
    <row r="1790" spans="1:29" s="169" customFormat="1">
      <c r="A1790" s="24"/>
      <c r="B1790" s="24"/>
      <c r="C1790" s="57"/>
      <c r="D1790" s="57"/>
      <c r="E1790" s="57"/>
      <c r="F1790" s="57"/>
      <c r="G1790" s="57"/>
      <c r="H1790" s="57"/>
      <c r="I1790" s="57"/>
      <c r="J1790" s="57"/>
      <c r="K1790" s="57"/>
      <c r="L1790" s="57"/>
      <c r="M1790" s="57"/>
      <c r="N1790" s="57"/>
      <c r="O1790" s="57"/>
      <c r="P1790" s="57"/>
      <c r="Q1790" s="57"/>
      <c r="R1790" s="57"/>
      <c r="S1790" s="57"/>
      <c r="T1790" s="57"/>
      <c r="U1790" s="77"/>
      <c r="V1790" s="24"/>
      <c r="Y1790" s="24"/>
      <c r="Z1790" s="24"/>
      <c r="AA1790" s="24"/>
      <c r="AB1790" s="24"/>
      <c r="AC1790" s="24"/>
    </row>
    <row r="1791" spans="1:29" s="169" customFormat="1">
      <c r="A1791" s="24"/>
      <c r="B1791" s="24"/>
      <c r="C1791" s="57"/>
      <c r="D1791" s="57"/>
      <c r="E1791" s="57"/>
      <c r="F1791" s="57"/>
      <c r="G1791" s="57"/>
      <c r="H1791" s="57"/>
      <c r="I1791" s="57"/>
      <c r="J1791" s="57"/>
      <c r="K1791" s="57"/>
      <c r="L1791" s="57"/>
      <c r="M1791" s="57"/>
      <c r="N1791" s="57"/>
      <c r="O1791" s="57"/>
      <c r="P1791" s="57"/>
      <c r="Q1791" s="57"/>
      <c r="R1791" s="57"/>
      <c r="S1791" s="57"/>
      <c r="T1791" s="57"/>
      <c r="U1791" s="77"/>
      <c r="V1791" s="24"/>
      <c r="Y1791" s="24"/>
      <c r="Z1791" s="24"/>
      <c r="AA1791" s="24"/>
      <c r="AB1791" s="24"/>
      <c r="AC1791" s="24"/>
    </row>
    <row r="1792" spans="1:29" s="169" customFormat="1">
      <c r="A1792" s="24"/>
      <c r="B1792" s="24"/>
      <c r="C1792" s="57"/>
      <c r="D1792" s="57"/>
      <c r="E1792" s="57"/>
      <c r="F1792" s="57"/>
      <c r="G1792" s="57"/>
      <c r="H1792" s="57"/>
      <c r="I1792" s="57"/>
      <c r="J1792" s="57"/>
      <c r="K1792" s="57"/>
      <c r="L1792" s="57"/>
      <c r="M1792" s="57"/>
      <c r="N1792" s="57"/>
      <c r="O1792" s="57"/>
      <c r="P1792" s="57"/>
      <c r="Q1792" s="57"/>
      <c r="R1792" s="57"/>
      <c r="S1792" s="57"/>
      <c r="T1792" s="57"/>
      <c r="U1792" s="77"/>
      <c r="V1792" s="24"/>
      <c r="Y1792" s="24"/>
      <c r="Z1792" s="24"/>
      <c r="AA1792" s="24"/>
      <c r="AB1792" s="24"/>
      <c r="AC1792" s="24"/>
    </row>
    <row r="1793" spans="1:29" s="169" customFormat="1">
      <c r="A1793" s="24"/>
      <c r="B1793" s="24"/>
      <c r="C1793" s="57"/>
      <c r="D1793" s="57"/>
      <c r="E1793" s="57"/>
      <c r="F1793" s="57"/>
      <c r="G1793" s="57"/>
      <c r="H1793" s="57"/>
      <c r="I1793" s="57"/>
      <c r="J1793" s="57"/>
      <c r="K1793" s="57"/>
      <c r="L1793" s="57"/>
      <c r="M1793" s="57"/>
      <c r="N1793" s="57"/>
      <c r="O1793" s="57"/>
      <c r="P1793" s="57"/>
      <c r="Q1793" s="57"/>
      <c r="R1793" s="57"/>
      <c r="S1793" s="57"/>
      <c r="T1793" s="57"/>
      <c r="U1793" s="77"/>
      <c r="V1793" s="24"/>
      <c r="Y1793" s="24"/>
      <c r="Z1793" s="24"/>
      <c r="AA1793" s="24"/>
      <c r="AB1793" s="24"/>
      <c r="AC1793" s="24"/>
    </row>
    <row r="1794" spans="1:29" s="169" customFormat="1">
      <c r="A1794" s="24"/>
      <c r="B1794" s="24"/>
      <c r="C1794" s="57"/>
      <c r="D1794" s="57"/>
      <c r="E1794" s="57"/>
      <c r="F1794" s="57"/>
      <c r="G1794" s="57"/>
      <c r="H1794" s="57"/>
      <c r="I1794" s="57"/>
      <c r="J1794" s="57"/>
      <c r="K1794" s="57"/>
      <c r="L1794" s="57"/>
      <c r="M1794" s="57"/>
      <c r="N1794" s="57"/>
      <c r="O1794" s="57"/>
      <c r="P1794" s="57"/>
      <c r="Q1794" s="57"/>
      <c r="R1794" s="57"/>
      <c r="S1794" s="57"/>
      <c r="T1794" s="57"/>
      <c r="U1794" s="77"/>
      <c r="V1794" s="24"/>
      <c r="Y1794" s="24"/>
      <c r="Z1794" s="24"/>
      <c r="AA1794" s="24"/>
      <c r="AB1794" s="24"/>
      <c r="AC1794" s="24"/>
    </row>
    <row r="1795" spans="1:29" s="169" customFormat="1">
      <c r="A1795" s="24"/>
      <c r="B1795" s="24"/>
      <c r="C1795" s="57"/>
      <c r="D1795" s="57"/>
      <c r="E1795" s="57"/>
      <c r="F1795" s="57"/>
      <c r="G1795" s="57"/>
      <c r="H1795" s="57"/>
      <c r="I1795" s="57"/>
      <c r="J1795" s="57"/>
      <c r="K1795" s="57"/>
      <c r="L1795" s="57"/>
      <c r="M1795" s="57"/>
      <c r="N1795" s="57"/>
      <c r="O1795" s="57"/>
      <c r="P1795" s="57"/>
      <c r="Q1795" s="57"/>
      <c r="R1795" s="57"/>
      <c r="S1795" s="57"/>
      <c r="T1795" s="57"/>
      <c r="U1795" s="77"/>
      <c r="V1795" s="24"/>
      <c r="Y1795" s="24"/>
      <c r="Z1795" s="24"/>
      <c r="AA1795" s="24"/>
      <c r="AB1795" s="24"/>
      <c r="AC1795" s="24"/>
    </row>
    <row r="1796" spans="1:29" s="169" customFormat="1">
      <c r="A1796" s="24"/>
      <c r="B1796" s="24"/>
      <c r="C1796" s="57"/>
      <c r="D1796" s="57"/>
      <c r="E1796" s="57"/>
      <c r="F1796" s="57"/>
      <c r="G1796" s="57"/>
      <c r="H1796" s="57"/>
      <c r="I1796" s="57"/>
      <c r="J1796" s="57"/>
      <c r="K1796" s="57"/>
      <c r="L1796" s="57"/>
      <c r="M1796" s="57"/>
      <c r="N1796" s="57"/>
      <c r="O1796" s="57"/>
      <c r="P1796" s="57"/>
      <c r="Q1796" s="57"/>
      <c r="R1796" s="57"/>
      <c r="S1796" s="57"/>
      <c r="T1796" s="57"/>
      <c r="U1796" s="77"/>
      <c r="V1796" s="24"/>
      <c r="Y1796" s="24"/>
      <c r="Z1796" s="24"/>
      <c r="AA1796" s="24"/>
      <c r="AB1796" s="24"/>
      <c r="AC1796" s="24"/>
    </row>
    <row r="1797" spans="1:29" s="169" customFormat="1">
      <c r="A1797" s="24"/>
      <c r="B1797" s="24"/>
      <c r="C1797" s="57"/>
      <c r="D1797" s="57"/>
      <c r="E1797" s="57"/>
      <c r="F1797" s="57"/>
      <c r="G1797" s="57"/>
      <c r="H1797" s="57"/>
      <c r="I1797" s="57"/>
      <c r="J1797" s="57"/>
      <c r="K1797" s="57"/>
      <c r="L1797" s="57"/>
      <c r="M1797" s="57"/>
      <c r="N1797" s="57"/>
      <c r="O1797" s="57"/>
      <c r="P1797" s="57"/>
      <c r="Q1797" s="57"/>
      <c r="R1797" s="57"/>
      <c r="S1797" s="57"/>
      <c r="T1797" s="57"/>
      <c r="U1797" s="77"/>
      <c r="V1797" s="24"/>
      <c r="Y1797" s="24"/>
      <c r="Z1797" s="24"/>
      <c r="AA1797" s="24"/>
      <c r="AB1797" s="24"/>
      <c r="AC1797" s="24"/>
    </row>
    <row r="1798" spans="1:29" s="169" customFormat="1">
      <c r="A1798" s="24"/>
      <c r="B1798" s="24"/>
      <c r="C1798" s="57"/>
      <c r="D1798" s="57"/>
      <c r="E1798" s="57"/>
      <c r="F1798" s="57"/>
      <c r="G1798" s="57"/>
      <c r="H1798" s="57"/>
      <c r="I1798" s="57"/>
      <c r="J1798" s="57"/>
      <c r="K1798" s="57"/>
      <c r="L1798" s="57"/>
      <c r="M1798" s="57"/>
      <c r="N1798" s="57"/>
      <c r="O1798" s="57"/>
      <c r="P1798" s="57"/>
      <c r="Q1798" s="57"/>
      <c r="R1798" s="57"/>
      <c r="S1798" s="57"/>
      <c r="T1798" s="57"/>
      <c r="U1798" s="77"/>
      <c r="V1798" s="24"/>
      <c r="Y1798" s="24"/>
      <c r="Z1798" s="24"/>
      <c r="AA1798" s="24"/>
      <c r="AB1798" s="24"/>
      <c r="AC1798" s="24"/>
    </row>
    <row r="1799" spans="1:29" s="169" customFormat="1">
      <c r="A1799" s="24"/>
      <c r="B1799" s="24"/>
      <c r="C1799" s="57"/>
      <c r="D1799" s="57"/>
      <c r="E1799" s="57"/>
      <c r="F1799" s="57"/>
      <c r="G1799" s="57"/>
      <c r="H1799" s="57"/>
      <c r="I1799" s="57"/>
      <c r="J1799" s="57"/>
      <c r="K1799" s="57"/>
      <c r="L1799" s="57"/>
      <c r="M1799" s="57"/>
      <c r="N1799" s="57"/>
      <c r="O1799" s="57"/>
      <c r="P1799" s="57"/>
      <c r="Q1799" s="57"/>
      <c r="R1799" s="57"/>
      <c r="S1799" s="57"/>
      <c r="T1799" s="57"/>
      <c r="U1799" s="77"/>
      <c r="V1799" s="24"/>
      <c r="Y1799" s="24"/>
      <c r="Z1799" s="24"/>
      <c r="AA1799" s="24"/>
      <c r="AB1799" s="24"/>
      <c r="AC1799" s="24"/>
    </row>
    <row r="1800" spans="1:29" s="169" customFormat="1">
      <c r="A1800" s="24"/>
      <c r="B1800" s="24"/>
      <c r="C1800" s="57"/>
      <c r="D1800" s="57"/>
      <c r="E1800" s="57"/>
      <c r="F1800" s="57"/>
      <c r="G1800" s="57"/>
      <c r="H1800" s="57"/>
      <c r="I1800" s="57"/>
      <c r="J1800" s="57"/>
      <c r="K1800" s="57"/>
      <c r="L1800" s="57"/>
      <c r="M1800" s="57"/>
      <c r="N1800" s="57"/>
      <c r="O1800" s="57"/>
      <c r="P1800" s="57"/>
      <c r="Q1800" s="57"/>
      <c r="R1800" s="57"/>
      <c r="S1800" s="57"/>
      <c r="T1800" s="57"/>
      <c r="U1800" s="77"/>
      <c r="V1800" s="24"/>
      <c r="Y1800" s="24"/>
      <c r="Z1800" s="24"/>
      <c r="AA1800" s="24"/>
      <c r="AB1800" s="24"/>
      <c r="AC1800" s="24"/>
    </row>
    <row r="1801" spans="1:29" s="169" customFormat="1">
      <c r="A1801" s="24"/>
      <c r="B1801" s="24"/>
      <c r="C1801" s="57"/>
      <c r="D1801" s="57"/>
      <c r="E1801" s="57"/>
      <c r="F1801" s="57"/>
      <c r="G1801" s="57"/>
      <c r="H1801" s="57"/>
      <c r="I1801" s="57"/>
      <c r="J1801" s="57"/>
      <c r="K1801" s="57"/>
      <c r="L1801" s="57"/>
      <c r="M1801" s="57"/>
      <c r="N1801" s="57"/>
      <c r="O1801" s="57"/>
      <c r="P1801" s="57"/>
      <c r="Q1801" s="57"/>
      <c r="R1801" s="57"/>
      <c r="S1801" s="57"/>
      <c r="T1801" s="57"/>
      <c r="U1801" s="77"/>
      <c r="V1801" s="24"/>
      <c r="Y1801" s="24"/>
      <c r="Z1801" s="24"/>
      <c r="AA1801" s="24"/>
      <c r="AB1801" s="24"/>
      <c r="AC1801" s="24"/>
    </row>
    <row r="1802" spans="1:29" s="169" customFormat="1">
      <c r="A1802" s="24"/>
      <c r="B1802" s="24"/>
      <c r="C1802" s="57"/>
      <c r="D1802" s="57"/>
      <c r="E1802" s="57"/>
      <c r="F1802" s="57"/>
      <c r="G1802" s="57"/>
      <c r="H1802" s="57"/>
      <c r="I1802" s="57"/>
      <c r="J1802" s="57"/>
      <c r="K1802" s="57"/>
      <c r="L1802" s="57"/>
      <c r="M1802" s="57"/>
      <c r="N1802" s="57"/>
      <c r="O1802" s="57"/>
      <c r="P1802" s="57"/>
      <c r="Q1802" s="57"/>
      <c r="R1802" s="57"/>
      <c r="S1802" s="57"/>
      <c r="T1802" s="57"/>
      <c r="U1802" s="77"/>
      <c r="V1802" s="24"/>
      <c r="Y1802" s="24"/>
      <c r="Z1802" s="24"/>
      <c r="AA1802" s="24"/>
      <c r="AB1802" s="24"/>
      <c r="AC1802" s="24"/>
    </row>
    <row r="1803" spans="1:29" s="169" customFormat="1">
      <c r="A1803" s="24"/>
      <c r="B1803" s="24"/>
      <c r="C1803" s="57"/>
      <c r="D1803" s="57"/>
      <c r="E1803" s="57"/>
      <c r="F1803" s="57"/>
      <c r="G1803" s="57"/>
      <c r="H1803" s="57"/>
      <c r="I1803" s="57"/>
      <c r="J1803" s="57"/>
      <c r="K1803" s="57"/>
      <c r="L1803" s="57"/>
      <c r="M1803" s="57"/>
      <c r="N1803" s="57"/>
      <c r="O1803" s="57"/>
      <c r="P1803" s="57"/>
      <c r="Q1803" s="57"/>
      <c r="R1803" s="57"/>
      <c r="S1803" s="57"/>
      <c r="T1803" s="57"/>
      <c r="U1803" s="77"/>
      <c r="V1803" s="24"/>
      <c r="Y1803" s="24"/>
      <c r="Z1803" s="24"/>
      <c r="AA1803" s="24"/>
      <c r="AB1803" s="24"/>
      <c r="AC1803" s="24"/>
    </row>
    <row r="1804" spans="1:29" s="169" customFormat="1">
      <c r="A1804" s="24"/>
      <c r="B1804" s="24"/>
      <c r="C1804" s="57"/>
      <c r="D1804" s="57"/>
      <c r="E1804" s="57"/>
      <c r="F1804" s="57"/>
      <c r="G1804" s="57"/>
      <c r="H1804" s="57"/>
      <c r="I1804" s="57"/>
      <c r="J1804" s="57"/>
      <c r="K1804" s="57"/>
      <c r="L1804" s="57"/>
      <c r="M1804" s="57"/>
      <c r="N1804" s="57"/>
      <c r="O1804" s="57"/>
      <c r="P1804" s="57"/>
      <c r="Q1804" s="57"/>
      <c r="R1804" s="57"/>
      <c r="S1804" s="57"/>
      <c r="T1804" s="57"/>
      <c r="U1804" s="77"/>
      <c r="V1804" s="24"/>
      <c r="Y1804" s="24"/>
      <c r="Z1804" s="24"/>
      <c r="AA1804" s="24"/>
      <c r="AB1804" s="24"/>
      <c r="AC1804" s="24"/>
    </row>
    <row r="1805" spans="1:29" s="169" customFormat="1">
      <c r="A1805" s="24"/>
      <c r="B1805" s="24"/>
      <c r="C1805" s="57"/>
      <c r="D1805" s="57"/>
      <c r="E1805" s="57"/>
      <c r="F1805" s="57"/>
      <c r="G1805" s="57"/>
      <c r="H1805" s="57"/>
      <c r="I1805" s="57"/>
      <c r="J1805" s="57"/>
      <c r="K1805" s="57"/>
      <c r="L1805" s="57"/>
      <c r="M1805" s="57"/>
      <c r="N1805" s="57"/>
      <c r="O1805" s="57"/>
      <c r="P1805" s="57"/>
      <c r="Q1805" s="57"/>
      <c r="R1805" s="57"/>
      <c r="S1805" s="57"/>
      <c r="T1805" s="57"/>
      <c r="U1805" s="77"/>
      <c r="V1805" s="24"/>
      <c r="Y1805" s="24"/>
      <c r="Z1805" s="24"/>
      <c r="AA1805" s="24"/>
      <c r="AB1805" s="24"/>
      <c r="AC1805" s="24"/>
    </row>
    <row r="1806" spans="1:29" s="169" customFormat="1">
      <c r="A1806" s="24"/>
      <c r="B1806" s="24"/>
      <c r="C1806" s="57"/>
      <c r="D1806" s="57"/>
      <c r="E1806" s="57"/>
      <c r="F1806" s="57"/>
      <c r="G1806" s="57"/>
      <c r="H1806" s="57"/>
      <c r="I1806" s="57"/>
      <c r="J1806" s="57"/>
      <c r="K1806" s="57"/>
      <c r="L1806" s="57"/>
      <c r="M1806" s="57"/>
      <c r="N1806" s="57"/>
      <c r="O1806" s="57"/>
      <c r="P1806" s="57"/>
      <c r="Q1806" s="57"/>
      <c r="R1806" s="57"/>
      <c r="S1806" s="57"/>
      <c r="T1806" s="57"/>
      <c r="U1806" s="77"/>
      <c r="V1806" s="24"/>
      <c r="Y1806" s="24"/>
      <c r="Z1806" s="24"/>
      <c r="AA1806" s="24"/>
      <c r="AB1806" s="24"/>
      <c r="AC1806" s="24"/>
    </row>
    <row r="1807" spans="1:29" s="169" customFormat="1">
      <c r="A1807" s="24"/>
      <c r="B1807" s="24"/>
      <c r="C1807" s="57"/>
      <c r="D1807" s="57"/>
      <c r="E1807" s="57"/>
      <c r="F1807" s="57"/>
      <c r="G1807" s="57"/>
      <c r="H1807" s="57"/>
      <c r="I1807" s="57"/>
      <c r="J1807" s="57"/>
      <c r="K1807" s="57"/>
      <c r="L1807" s="57"/>
      <c r="M1807" s="57"/>
      <c r="N1807" s="57"/>
      <c r="O1807" s="57"/>
      <c r="P1807" s="57"/>
      <c r="Q1807" s="57"/>
      <c r="R1807" s="57"/>
      <c r="S1807" s="57"/>
      <c r="T1807" s="57"/>
      <c r="U1807" s="77"/>
      <c r="V1807" s="24"/>
      <c r="Y1807" s="24"/>
      <c r="Z1807" s="24"/>
      <c r="AA1807" s="24"/>
      <c r="AB1807" s="24"/>
      <c r="AC1807" s="24"/>
    </row>
    <row r="1808" spans="1:29" s="169" customFormat="1">
      <c r="A1808" s="24"/>
      <c r="B1808" s="24"/>
      <c r="C1808" s="57"/>
      <c r="D1808" s="57"/>
      <c r="E1808" s="57"/>
      <c r="F1808" s="57"/>
      <c r="G1808" s="57"/>
      <c r="H1808" s="57"/>
      <c r="I1808" s="57"/>
      <c r="J1808" s="57"/>
      <c r="K1808" s="57"/>
      <c r="L1808" s="57"/>
      <c r="M1808" s="57"/>
      <c r="N1808" s="57"/>
      <c r="O1808" s="57"/>
      <c r="P1808" s="57"/>
      <c r="Q1808" s="57"/>
      <c r="R1808" s="57"/>
      <c r="S1808" s="57"/>
      <c r="T1808" s="57"/>
      <c r="U1808" s="77"/>
      <c r="V1808" s="24"/>
      <c r="Y1808" s="24"/>
      <c r="Z1808" s="24"/>
      <c r="AA1808" s="24"/>
      <c r="AB1808" s="24"/>
      <c r="AC1808" s="24"/>
    </row>
    <row r="1809" spans="1:29" s="169" customFormat="1">
      <c r="A1809" s="24"/>
      <c r="B1809" s="24"/>
      <c r="C1809" s="57"/>
      <c r="D1809" s="57"/>
      <c r="E1809" s="57"/>
      <c r="F1809" s="57"/>
      <c r="G1809" s="57"/>
      <c r="H1809" s="57"/>
      <c r="I1809" s="57"/>
      <c r="J1809" s="57"/>
      <c r="K1809" s="57"/>
      <c r="L1809" s="57"/>
      <c r="M1809" s="57"/>
      <c r="N1809" s="57"/>
      <c r="O1809" s="57"/>
      <c r="P1809" s="57"/>
      <c r="Q1809" s="57"/>
      <c r="R1809" s="57"/>
      <c r="S1809" s="57"/>
      <c r="T1809" s="57"/>
      <c r="U1809" s="77"/>
      <c r="V1809" s="24"/>
      <c r="Y1809" s="24"/>
      <c r="Z1809" s="24"/>
      <c r="AA1809" s="24"/>
      <c r="AB1809" s="24"/>
      <c r="AC1809" s="24"/>
    </row>
    <row r="1810" spans="1:29" s="169" customFormat="1">
      <c r="A1810" s="24"/>
      <c r="B1810" s="24"/>
      <c r="C1810" s="57"/>
      <c r="D1810" s="57"/>
      <c r="E1810" s="57"/>
      <c r="F1810" s="57"/>
      <c r="G1810" s="57"/>
      <c r="H1810" s="57"/>
      <c r="I1810" s="57"/>
      <c r="J1810" s="57"/>
      <c r="K1810" s="57"/>
      <c r="L1810" s="57"/>
      <c r="M1810" s="57"/>
      <c r="N1810" s="57"/>
      <c r="O1810" s="57"/>
      <c r="P1810" s="57"/>
      <c r="Q1810" s="57"/>
      <c r="R1810" s="57"/>
      <c r="S1810" s="57"/>
      <c r="T1810" s="57"/>
      <c r="U1810" s="77"/>
      <c r="V1810" s="24"/>
      <c r="Y1810" s="24"/>
      <c r="Z1810" s="24"/>
      <c r="AA1810" s="24"/>
      <c r="AB1810" s="24"/>
      <c r="AC1810" s="24"/>
    </row>
    <row r="1811" spans="1:29" s="169" customFormat="1">
      <c r="A1811" s="24"/>
      <c r="B1811" s="24"/>
      <c r="C1811" s="57"/>
      <c r="D1811" s="57"/>
      <c r="E1811" s="57"/>
      <c r="F1811" s="57"/>
      <c r="G1811" s="57"/>
      <c r="H1811" s="57"/>
      <c r="I1811" s="57"/>
      <c r="J1811" s="57"/>
      <c r="K1811" s="57"/>
      <c r="L1811" s="57"/>
      <c r="M1811" s="57"/>
      <c r="N1811" s="57"/>
      <c r="O1811" s="57"/>
      <c r="P1811" s="57"/>
      <c r="Q1811" s="57"/>
      <c r="R1811" s="57"/>
      <c r="S1811" s="57"/>
      <c r="T1811" s="57"/>
      <c r="U1811" s="77"/>
      <c r="V1811" s="24"/>
      <c r="Y1811" s="24"/>
      <c r="Z1811" s="24"/>
      <c r="AA1811" s="24"/>
      <c r="AB1811" s="24"/>
      <c r="AC1811" s="24"/>
    </row>
    <row r="1812" spans="1:29" s="169" customFormat="1">
      <c r="A1812" s="24"/>
      <c r="B1812" s="24"/>
      <c r="C1812" s="57"/>
      <c r="D1812" s="57"/>
      <c r="E1812" s="57"/>
      <c r="F1812" s="57"/>
      <c r="G1812" s="57"/>
      <c r="H1812" s="57"/>
      <c r="I1812" s="57"/>
      <c r="J1812" s="57"/>
      <c r="K1812" s="57"/>
      <c r="L1812" s="57"/>
      <c r="M1812" s="57"/>
      <c r="N1812" s="57"/>
      <c r="O1812" s="57"/>
      <c r="P1812" s="57"/>
      <c r="Q1812" s="57"/>
      <c r="R1812" s="57"/>
      <c r="S1812" s="57"/>
      <c r="T1812" s="57"/>
      <c r="U1812" s="77"/>
      <c r="V1812" s="24"/>
      <c r="Y1812" s="24"/>
      <c r="Z1812" s="24"/>
      <c r="AA1812" s="24"/>
      <c r="AB1812" s="24"/>
      <c r="AC1812" s="24"/>
    </row>
    <row r="1813" spans="1:29" s="169" customFormat="1">
      <c r="A1813" s="24"/>
      <c r="B1813" s="24"/>
      <c r="C1813" s="57"/>
      <c r="D1813" s="57"/>
      <c r="E1813" s="57"/>
      <c r="F1813" s="57"/>
      <c r="G1813" s="57"/>
      <c r="H1813" s="57"/>
      <c r="I1813" s="57"/>
      <c r="J1813" s="57"/>
      <c r="K1813" s="57"/>
      <c r="L1813" s="57"/>
      <c r="M1813" s="57"/>
      <c r="N1813" s="57"/>
      <c r="O1813" s="57"/>
      <c r="P1813" s="57"/>
      <c r="Q1813" s="57"/>
      <c r="R1813" s="57"/>
      <c r="S1813" s="57"/>
      <c r="T1813" s="57"/>
      <c r="U1813" s="77"/>
      <c r="V1813" s="24"/>
      <c r="Y1813" s="24"/>
      <c r="Z1813" s="24"/>
      <c r="AA1813" s="24"/>
      <c r="AB1813" s="24"/>
      <c r="AC1813" s="24"/>
    </row>
    <row r="1814" spans="1:29" s="169" customFormat="1">
      <c r="A1814" s="24"/>
      <c r="B1814" s="24"/>
      <c r="C1814" s="57"/>
      <c r="D1814" s="57"/>
      <c r="E1814" s="57"/>
      <c r="F1814" s="57"/>
      <c r="G1814" s="57"/>
      <c r="H1814" s="57"/>
      <c r="I1814" s="57"/>
      <c r="J1814" s="57"/>
      <c r="K1814" s="57"/>
      <c r="L1814" s="57"/>
      <c r="M1814" s="57"/>
      <c r="N1814" s="57"/>
      <c r="O1814" s="57"/>
      <c r="P1814" s="57"/>
      <c r="Q1814" s="57"/>
      <c r="R1814" s="57"/>
      <c r="S1814" s="57"/>
      <c r="T1814" s="57"/>
      <c r="U1814" s="77"/>
      <c r="V1814" s="24"/>
      <c r="Y1814" s="24"/>
      <c r="Z1814" s="24"/>
      <c r="AA1814" s="24"/>
      <c r="AB1814" s="24"/>
      <c r="AC1814" s="24"/>
    </row>
    <row r="1815" spans="1:29" s="169" customFormat="1">
      <c r="A1815" s="24"/>
      <c r="B1815" s="24"/>
      <c r="C1815" s="57"/>
      <c r="D1815" s="57"/>
      <c r="E1815" s="57"/>
      <c r="F1815" s="57"/>
      <c r="G1815" s="57"/>
      <c r="H1815" s="57"/>
      <c r="I1815" s="57"/>
      <c r="J1815" s="57"/>
      <c r="K1815" s="57"/>
      <c r="L1815" s="57"/>
      <c r="M1815" s="57"/>
      <c r="N1815" s="57"/>
      <c r="O1815" s="57"/>
      <c r="P1815" s="57"/>
      <c r="Q1815" s="57"/>
      <c r="R1815" s="57"/>
      <c r="S1815" s="57"/>
      <c r="T1815" s="57"/>
      <c r="U1815" s="77"/>
      <c r="V1815" s="24"/>
      <c r="Y1815" s="24"/>
      <c r="Z1815" s="24"/>
      <c r="AA1815" s="24"/>
      <c r="AB1815" s="24"/>
      <c r="AC1815" s="24"/>
    </row>
    <row r="1816" spans="1:29" s="169" customFormat="1">
      <c r="A1816" s="24"/>
      <c r="B1816" s="24"/>
      <c r="C1816" s="57"/>
      <c r="D1816" s="57"/>
      <c r="E1816" s="57"/>
      <c r="F1816" s="57"/>
      <c r="G1816" s="57"/>
      <c r="H1816" s="57"/>
      <c r="I1816" s="57"/>
      <c r="J1816" s="57"/>
      <c r="K1816" s="57"/>
      <c r="L1816" s="57"/>
      <c r="M1816" s="57"/>
      <c r="N1816" s="57"/>
      <c r="O1816" s="57"/>
      <c r="P1816" s="57"/>
      <c r="Q1816" s="57"/>
      <c r="R1816" s="57"/>
      <c r="S1816" s="57"/>
      <c r="T1816" s="57"/>
      <c r="U1816" s="77"/>
      <c r="V1816" s="24"/>
      <c r="Y1816" s="24"/>
      <c r="Z1816" s="24"/>
      <c r="AA1816" s="24"/>
      <c r="AB1816" s="24"/>
      <c r="AC1816" s="24"/>
    </row>
    <row r="1817" spans="1:29" s="169" customFormat="1">
      <c r="A1817" s="24"/>
      <c r="B1817" s="24"/>
      <c r="C1817" s="57"/>
      <c r="D1817" s="57"/>
      <c r="E1817" s="57"/>
      <c r="F1817" s="57"/>
      <c r="G1817" s="57"/>
      <c r="H1817" s="57"/>
      <c r="I1817" s="57"/>
      <c r="J1817" s="57"/>
      <c r="K1817" s="57"/>
      <c r="L1817" s="57"/>
      <c r="M1817" s="57"/>
      <c r="N1817" s="57"/>
      <c r="O1817" s="57"/>
      <c r="P1817" s="57"/>
      <c r="Q1817" s="57"/>
      <c r="R1817" s="57"/>
      <c r="S1817" s="57"/>
      <c r="T1817" s="57"/>
      <c r="U1817" s="77"/>
      <c r="V1817" s="24"/>
      <c r="Y1817" s="24"/>
      <c r="Z1817" s="24"/>
      <c r="AA1817" s="24"/>
      <c r="AB1817" s="24"/>
      <c r="AC1817" s="24"/>
    </row>
    <row r="1818" spans="1:29" s="169" customFormat="1">
      <c r="A1818" s="24"/>
      <c r="B1818" s="24"/>
      <c r="C1818" s="57"/>
      <c r="D1818" s="57"/>
      <c r="E1818" s="57"/>
      <c r="F1818" s="57"/>
      <c r="G1818" s="57"/>
      <c r="H1818" s="57"/>
      <c r="I1818" s="57"/>
      <c r="J1818" s="57"/>
      <c r="K1818" s="57"/>
      <c r="L1818" s="57"/>
      <c r="M1818" s="57"/>
      <c r="N1818" s="57"/>
      <c r="O1818" s="57"/>
      <c r="P1818" s="57"/>
      <c r="Q1818" s="57"/>
      <c r="R1818" s="57"/>
      <c r="S1818" s="57"/>
      <c r="T1818" s="57"/>
      <c r="U1818" s="77"/>
      <c r="V1818" s="24"/>
      <c r="Y1818" s="24"/>
      <c r="Z1818" s="24"/>
      <c r="AA1818" s="24"/>
      <c r="AB1818" s="24"/>
      <c r="AC1818" s="24"/>
    </row>
    <row r="1819" spans="1:29" s="169" customFormat="1">
      <c r="A1819" s="24"/>
      <c r="B1819" s="24"/>
      <c r="C1819" s="57"/>
      <c r="D1819" s="57"/>
      <c r="E1819" s="57"/>
      <c r="F1819" s="57"/>
      <c r="G1819" s="57"/>
      <c r="H1819" s="57"/>
      <c r="I1819" s="57"/>
      <c r="J1819" s="57"/>
      <c r="K1819" s="57"/>
      <c r="L1819" s="57"/>
      <c r="M1819" s="57"/>
      <c r="N1819" s="57"/>
      <c r="O1819" s="57"/>
      <c r="P1819" s="57"/>
      <c r="Q1819" s="57"/>
      <c r="R1819" s="57"/>
      <c r="S1819" s="57"/>
      <c r="T1819" s="57"/>
      <c r="U1819" s="77"/>
      <c r="V1819" s="24"/>
      <c r="Y1819" s="24"/>
      <c r="Z1819" s="24"/>
      <c r="AA1819" s="24"/>
      <c r="AB1819" s="24"/>
      <c r="AC1819" s="24"/>
    </row>
    <row r="1820" spans="1:29" s="169" customFormat="1">
      <c r="A1820" s="24"/>
      <c r="B1820" s="24"/>
      <c r="C1820" s="57"/>
      <c r="D1820" s="57"/>
      <c r="E1820" s="57"/>
      <c r="F1820" s="57"/>
      <c r="G1820" s="57"/>
      <c r="H1820" s="57"/>
      <c r="I1820" s="57"/>
      <c r="J1820" s="57"/>
      <c r="K1820" s="57"/>
      <c r="L1820" s="57"/>
      <c r="M1820" s="57"/>
      <c r="N1820" s="57"/>
      <c r="O1820" s="57"/>
      <c r="P1820" s="57"/>
      <c r="Q1820" s="57"/>
      <c r="R1820" s="57"/>
      <c r="S1820" s="57"/>
      <c r="T1820" s="57"/>
      <c r="U1820" s="77"/>
      <c r="V1820" s="24"/>
      <c r="Y1820" s="24"/>
      <c r="Z1820" s="24"/>
      <c r="AA1820" s="24"/>
      <c r="AB1820" s="24"/>
      <c r="AC1820" s="24"/>
    </row>
    <row r="1821" spans="1:29" s="169" customFormat="1">
      <c r="A1821" s="24"/>
      <c r="B1821" s="24"/>
      <c r="C1821" s="57"/>
      <c r="D1821" s="57"/>
      <c r="E1821" s="57"/>
      <c r="F1821" s="57"/>
      <c r="G1821" s="57"/>
      <c r="H1821" s="57"/>
      <c r="I1821" s="57"/>
      <c r="J1821" s="57"/>
      <c r="K1821" s="57"/>
      <c r="L1821" s="57"/>
      <c r="M1821" s="57"/>
      <c r="N1821" s="57"/>
      <c r="O1821" s="57"/>
      <c r="P1821" s="57"/>
      <c r="Q1821" s="57"/>
      <c r="R1821" s="57"/>
      <c r="S1821" s="57"/>
      <c r="T1821" s="57"/>
      <c r="U1821" s="77"/>
      <c r="V1821" s="24"/>
      <c r="Y1821" s="24"/>
      <c r="Z1821" s="24"/>
      <c r="AA1821" s="24"/>
      <c r="AB1821" s="24"/>
      <c r="AC1821" s="24"/>
    </row>
    <row r="1822" spans="1:29" s="169" customFormat="1">
      <c r="A1822" s="24"/>
      <c r="B1822" s="24"/>
      <c r="C1822" s="57"/>
      <c r="D1822" s="57"/>
      <c r="E1822" s="57"/>
      <c r="F1822" s="57"/>
      <c r="G1822" s="57"/>
      <c r="H1822" s="57"/>
      <c r="I1822" s="57"/>
      <c r="J1822" s="57"/>
      <c r="K1822" s="57"/>
      <c r="L1822" s="57"/>
      <c r="M1822" s="57"/>
      <c r="N1822" s="57"/>
      <c r="O1822" s="57"/>
      <c r="P1822" s="57"/>
      <c r="Q1822" s="57"/>
      <c r="R1822" s="57"/>
      <c r="S1822" s="57"/>
      <c r="T1822" s="57"/>
      <c r="U1822" s="77"/>
      <c r="V1822" s="24"/>
      <c r="Y1822" s="24"/>
      <c r="Z1822" s="24"/>
      <c r="AA1822" s="24"/>
      <c r="AB1822" s="24"/>
      <c r="AC1822" s="24"/>
    </row>
    <row r="1823" spans="1:29" s="169" customFormat="1">
      <c r="A1823" s="24"/>
      <c r="B1823" s="24"/>
      <c r="C1823" s="57"/>
      <c r="D1823" s="57"/>
      <c r="E1823" s="57"/>
      <c r="F1823" s="57"/>
      <c r="G1823" s="57"/>
      <c r="H1823" s="57"/>
      <c r="I1823" s="57"/>
      <c r="J1823" s="57"/>
      <c r="K1823" s="57"/>
      <c r="L1823" s="57"/>
      <c r="M1823" s="57"/>
      <c r="N1823" s="57"/>
      <c r="O1823" s="57"/>
      <c r="P1823" s="57"/>
      <c r="Q1823" s="57"/>
      <c r="R1823" s="57"/>
      <c r="S1823" s="57"/>
      <c r="T1823" s="57"/>
      <c r="U1823" s="77"/>
      <c r="V1823" s="24"/>
      <c r="Y1823" s="24"/>
      <c r="Z1823" s="24"/>
      <c r="AA1823" s="24"/>
      <c r="AB1823" s="24"/>
      <c r="AC1823" s="24"/>
    </row>
    <row r="1824" spans="1:29" s="169" customFormat="1">
      <c r="A1824" s="24"/>
      <c r="B1824" s="24"/>
      <c r="C1824" s="57"/>
      <c r="D1824" s="57"/>
      <c r="E1824" s="57"/>
      <c r="F1824" s="57"/>
      <c r="G1824" s="57"/>
      <c r="H1824" s="57"/>
      <c r="I1824" s="57"/>
      <c r="J1824" s="57"/>
      <c r="K1824" s="57"/>
      <c r="L1824" s="57"/>
      <c r="M1824" s="57"/>
      <c r="N1824" s="57"/>
      <c r="O1824" s="57"/>
      <c r="P1824" s="57"/>
      <c r="Q1824" s="57"/>
      <c r="R1824" s="57"/>
      <c r="S1824" s="57"/>
      <c r="T1824" s="57"/>
      <c r="U1824" s="77"/>
      <c r="V1824" s="24"/>
      <c r="Y1824" s="24"/>
      <c r="Z1824" s="24"/>
      <c r="AA1824" s="24"/>
      <c r="AB1824" s="24"/>
      <c r="AC1824" s="24"/>
    </row>
    <row r="1825" spans="1:29" s="169" customFormat="1">
      <c r="A1825" s="24"/>
      <c r="B1825" s="24"/>
      <c r="C1825" s="57"/>
      <c r="D1825" s="57"/>
      <c r="E1825" s="57"/>
      <c r="F1825" s="57"/>
      <c r="G1825" s="57"/>
      <c r="H1825" s="57"/>
      <c r="I1825" s="57"/>
      <c r="J1825" s="57"/>
      <c r="K1825" s="57"/>
      <c r="L1825" s="57"/>
      <c r="M1825" s="57"/>
      <c r="N1825" s="57"/>
      <c r="O1825" s="57"/>
      <c r="P1825" s="57"/>
      <c r="Q1825" s="57"/>
      <c r="R1825" s="57"/>
      <c r="S1825" s="57"/>
      <c r="T1825" s="57"/>
      <c r="U1825" s="77"/>
      <c r="V1825" s="24"/>
      <c r="Y1825" s="24"/>
      <c r="Z1825" s="24"/>
      <c r="AA1825" s="24"/>
      <c r="AB1825" s="24"/>
      <c r="AC1825" s="24"/>
    </row>
    <row r="1826" spans="1:29" s="169" customFormat="1">
      <c r="A1826" s="24"/>
      <c r="B1826" s="24"/>
      <c r="C1826" s="57"/>
      <c r="D1826" s="57"/>
      <c r="E1826" s="57"/>
      <c r="F1826" s="57"/>
      <c r="G1826" s="57"/>
      <c r="H1826" s="57"/>
      <c r="I1826" s="57"/>
      <c r="J1826" s="57"/>
      <c r="K1826" s="57"/>
      <c r="L1826" s="57"/>
      <c r="M1826" s="57"/>
      <c r="N1826" s="57"/>
      <c r="O1826" s="57"/>
      <c r="P1826" s="57"/>
      <c r="Q1826" s="57"/>
      <c r="R1826" s="57"/>
      <c r="S1826" s="57"/>
      <c r="T1826" s="57"/>
      <c r="U1826" s="77"/>
      <c r="V1826" s="24"/>
      <c r="Y1826" s="24"/>
      <c r="Z1826" s="24"/>
      <c r="AA1826" s="24"/>
      <c r="AB1826" s="24"/>
      <c r="AC1826" s="24"/>
    </row>
    <row r="1827" spans="1:29" s="169" customFormat="1">
      <c r="A1827" s="24"/>
      <c r="B1827" s="24"/>
      <c r="C1827" s="57"/>
      <c r="D1827" s="57"/>
      <c r="E1827" s="57"/>
      <c r="F1827" s="57"/>
      <c r="G1827" s="57"/>
      <c r="H1827" s="57"/>
      <c r="I1827" s="57"/>
      <c r="J1827" s="57"/>
      <c r="K1827" s="57"/>
      <c r="L1827" s="57"/>
      <c r="M1827" s="57"/>
      <c r="N1827" s="57"/>
      <c r="O1827" s="57"/>
      <c r="P1827" s="57"/>
      <c r="Q1827" s="57"/>
      <c r="R1827" s="57"/>
      <c r="S1827" s="57"/>
      <c r="T1827" s="57"/>
      <c r="U1827" s="77"/>
      <c r="V1827" s="24"/>
      <c r="Y1827" s="24"/>
      <c r="Z1827" s="24"/>
      <c r="AA1827" s="24"/>
      <c r="AB1827" s="24"/>
      <c r="AC1827" s="24"/>
    </row>
    <row r="1828" spans="1:29" s="169" customFormat="1">
      <c r="A1828" s="24"/>
      <c r="B1828" s="24"/>
      <c r="C1828" s="57"/>
      <c r="D1828" s="57"/>
      <c r="E1828" s="57"/>
      <c r="F1828" s="57"/>
      <c r="G1828" s="57"/>
      <c r="H1828" s="57"/>
      <c r="I1828" s="57"/>
      <c r="J1828" s="57"/>
      <c r="K1828" s="57"/>
      <c r="L1828" s="57"/>
      <c r="M1828" s="57"/>
      <c r="N1828" s="57"/>
      <c r="O1828" s="57"/>
      <c r="P1828" s="57"/>
      <c r="Q1828" s="57"/>
      <c r="R1828" s="57"/>
      <c r="S1828" s="57"/>
      <c r="T1828" s="57"/>
      <c r="U1828" s="77"/>
      <c r="V1828" s="24"/>
      <c r="Y1828" s="24"/>
      <c r="Z1828" s="24"/>
      <c r="AA1828" s="24"/>
      <c r="AB1828" s="24"/>
      <c r="AC1828" s="24"/>
    </row>
    <row r="1829" spans="1:29" s="169" customFormat="1">
      <c r="A1829" s="24"/>
      <c r="B1829" s="24"/>
      <c r="C1829" s="57"/>
      <c r="D1829" s="57"/>
      <c r="E1829" s="57"/>
      <c r="F1829" s="57"/>
      <c r="G1829" s="57"/>
      <c r="H1829" s="57"/>
      <c r="I1829" s="57"/>
      <c r="J1829" s="57"/>
      <c r="K1829" s="57"/>
      <c r="L1829" s="57"/>
      <c r="M1829" s="57"/>
      <c r="N1829" s="57"/>
      <c r="O1829" s="57"/>
      <c r="P1829" s="57"/>
      <c r="Q1829" s="57"/>
      <c r="R1829" s="57"/>
      <c r="S1829" s="57"/>
      <c r="T1829" s="57"/>
      <c r="U1829" s="77"/>
      <c r="V1829" s="24"/>
      <c r="Y1829" s="24"/>
      <c r="Z1829" s="24"/>
      <c r="AA1829" s="24"/>
      <c r="AB1829" s="24"/>
      <c r="AC1829" s="24"/>
    </row>
    <row r="1830" spans="1:29" s="169" customFormat="1">
      <c r="A1830" s="24"/>
      <c r="B1830" s="24"/>
      <c r="C1830" s="57"/>
      <c r="D1830" s="57"/>
      <c r="E1830" s="57"/>
      <c r="F1830" s="57"/>
      <c r="G1830" s="57"/>
      <c r="H1830" s="57"/>
      <c r="I1830" s="57"/>
      <c r="J1830" s="57"/>
      <c r="K1830" s="57"/>
      <c r="L1830" s="57"/>
      <c r="M1830" s="57"/>
      <c r="N1830" s="57"/>
      <c r="O1830" s="57"/>
      <c r="P1830" s="57"/>
      <c r="Q1830" s="57"/>
      <c r="R1830" s="57"/>
      <c r="S1830" s="57"/>
      <c r="T1830" s="57"/>
      <c r="U1830" s="77"/>
      <c r="V1830" s="24"/>
      <c r="Y1830" s="24"/>
      <c r="Z1830" s="24"/>
      <c r="AA1830" s="24"/>
      <c r="AB1830" s="24"/>
      <c r="AC1830" s="24"/>
    </row>
    <row r="1831" spans="1:29" s="169" customFormat="1">
      <c r="A1831" s="24"/>
      <c r="B1831" s="24"/>
      <c r="C1831" s="57"/>
      <c r="D1831" s="57"/>
      <c r="E1831" s="57"/>
      <c r="F1831" s="57"/>
      <c r="G1831" s="57"/>
      <c r="H1831" s="57"/>
      <c r="I1831" s="57"/>
      <c r="J1831" s="57"/>
      <c r="K1831" s="57"/>
      <c r="L1831" s="57"/>
      <c r="M1831" s="57"/>
      <c r="N1831" s="57"/>
      <c r="O1831" s="57"/>
      <c r="P1831" s="57"/>
      <c r="Q1831" s="57"/>
      <c r="R1831" s="57"/>
      <c r="S1831" s="57"/>
      <c r="T1831" s="57"/>
      <c r="U1831" s="77"/>
      <c r="V1831" s="24"/>
      <c r="Y1831" s="24"/>
      <c r="Z1831" s="24"/>
      <c r="AA1831" s="24"/>
      <c r="AB1831" s="24"/>
      <c r="AC1831" s="24"/>
    </row>
    <row r="1832" spans="1:29" s="169" customFormat="1">
      <c r="A1832" s="24"/>
      <c r="B1832" s="24"/>
      <c r="C1832" s="57"/>
      <c r="D1832" s="57"/>
      <c r="E1832" s="57"/>
      <c r="F1832" s="57"/>
      <c r="G1832" s="57"/>
      <c r="H1832" s="57"/>
      <c r="I1832" s="57"/>
      <c r="J1832" s="57"/>
      <c r="K1832" s="57"/>
      <c r="L1832" s="57"/>
      <c r="M1832" s="57"/>
      <c r="N1832" s="57"/>
      <c r="O1832" s="57"/>
      <c r="P1832" s="57"/>
      <c r="Q1832" s="57"/>
      <c r="R1832" s="57"/>
      <c r="S1832" s="57"/>
      <c r="T1832" s="57"/>
      <c r="U1832" s="77"/>
      <c r="V1832" s="24"/>
      <c r="Y1832" s="24"/>
      <c r="Z1832" s="24"/>
      <c r="AA1832" s="24"/>
      <c r="AB1832" s="24"/>
      <c r="AC1832" s="24"/>
    </row>
    <row r="1833" spans="1:29" s="169" customFormat="1">
      <c r="A1833" s="24"/>
      <c r="B1833" s="24"/>
      <c r="C1833" s="57"/>
      <c r="D1833" s="57"/>
      <c r="E1833" s="57"/>
      <c r="F1833" s="57"/>
      <c r="G1833" s="57"/>
      <c r="H1833" s="57"/>
      <c r="I1833" s="57"/>
      <c r="J1833" s="57"/>
      <c r="K1833" s="57"/>
      <c r="L1833" s="57"/>
      <c r="M1833" s="57"/>
      <c r="N1833" s="57"/>
      <c r="O1833" s="57"/>
      <c r="P1833" s="57"/>
      <c r="Q1833" s="57"/>
      <c r="R1833" s="57"/>
      <c r="S1833" s="57"/>
      <c r="T1833" s="57"/>
      <c r="U1833" s="77"/>
      <c r="V1833" s="24"/>
      <c r="Y1833" s="24"/>
      <c r="Z1833" s="24"/>
      <c r="AA1833" s="24"/>
      <c r="AB1833" s="24"/>
      <c r="AC1833" s="24"/>
    </row>
    <row r="1834" spans="1:29" s="169" customFormat="1">
      <c r="A1834" s="24"/>
      <c r="B1834" s="24"/>
      <c r="C1834" s="57"/>
      <c r="D1834" s="57"/>
      <c r="E1834" s="57"/>
      <c r="F1834" s="57"/>
      <c r="G1834" s="57"/>
      <c r="H1834" s="57"/>
      <c r="I1834" s="57"/>
      <c r="J1834" s="57"/>
      <c r="K1834" s="57"/>
      <c r="L1834" s="57"/>
      <c r="M1834" s="57"/>
      <c r="N1834" s="57"/>
      <c r="O1834" s="57"/>
      <c r="P1834" s="57"/>
      <c r="Q1834" s="57"/>
      <c r="R1834" s="57"/>
      <c r="S1834" s="57"/>
      <c r="T1834" s="57"/>
      <c r="U1834" s="77"/>
      <c r="V1834" s="24"/>
      <c r="Y1834" s="24"/>
      <c r="Z1834" s="24"/>
      <c r="AA1834" s="24"/>
      <c r="AB1834" s="24"/>
      <c r="AC1834" s="24"/>
    </row>
    <row r="1835" spans="1:29" s="169" customFormat="1">
      <c r="A1835" s="24"/>
      <c r="B1835" s="24"/>
      <c r="C1835" s="57"/>
      <c r="D1835" s="57"/>
      <c r="E1835" s="57"/>
      <c r="F1835" s="57"/>
      <c r="G1835" s="57"/>
      <c r="H1835" s="57"/>
      <c r="I1835" s="57"/>
      <c r="J1835" s="57"/>
      <c r="K1835" s="57"/>
      <c r="L1835" s="57"/>
      <c r="M1835" s="57"/>
      <c r="N1835" s="57"/>
      <c r="O1835" s="57"/>
      <c r="P1835" s="57"/>
      <c r="Q1835" s="57"/>
      <c r="R1835" s="57"/>
      <c r="S1835" s="57"/>
      <c r="T1835" s="57"/>
      <c r="U1835" s="77"/>
      <c r="V1835" s="24"/>
      <c r="Y1835" s="24"/>
      <c r="Z1835" s="24"/>
      <c r="AA1835" s="24"/>
      <c r="AB1835" s="24"/>
      <c r="AC1835" s="24"/>
    </row>
    <row r="1836" spans="1:29" s="169" customFormat="1">
      <c r="A1836" s="24"/>
      <c r="B1836" s="24"/>
      <c r="C1836" s="57"/>
      <c r="D1836" s="57"/>
      <c r="E1836" s="57"/>
      <c r="F1836" s="57"/>
      <c r="G1836" s="57"/>
      <c r="H1836" s="57"/>
      <c r="I1836" s="57"/>
      <c r="J1836" s="57"/>
      <c r="K1836" s="57"/>
      <c r="L1836" s="57"/>
      <c r="M1836" s="57"/>
      <c r="N1836" s="57"/>
      <c r="O1836" s="57"/>
      <c r="P1836" s="57"/>
      <c r="Q1836" s="57"/>
      <c r="R1836" s="57"/>
      <c r="S1836" s="57"/>
      <c r="T1836" s="57"/>
      <c r="U1836" s="77"/>
      <c r="V1836" s="24"/>
      <c r="Y1836" s="24"/>
      <c r="Z1836" s="24"/>
      <c r="AA1836" s="24"/>
      <c r="AB1836" s="24"/>
      <c r="AC1836" s="24"/>
    </row>
    <row r="1837" spans="1:29" s="169" customFormat="1">
      <c r="A1837" s="24"/>
      <c r="B1837" s="24"/>
      <c r="C1837" s="57"/>
      <c r="D1837" s="57"/>
      <c r="E1837" s="57"/>
      <c r="F1837" s="57"/>
      <c r="G1837" s="57"/>
      <c r="H1837" s="57"/>
      <c r="I1837" s="57"/>
      <c r="J1837" s="57"/>
      <c r="K1837" s="57"/>
      <c r="L1837" s="57"/>
      <c r="M1837" s="57"/>
      <c r="N1837" s="57"/>
      <c r="O1837" s="57"/>
      <c r="P1837" s="57"/>
      <c r="Q1837" s="57"/>
      <c r="R1837" s="57"/>
      <c r="S1837" s="57"/>
      <c r="T1837" s="57"/>
      <c r="U1837" s="77"/>
      <c r="V1837" s="24"/>
      <c r="Y1837" s="24"/>
      <c r="Z1837" s="24"/>
      <c r="AA1837" s="24"/>
      <c r="AB1837" s="24"/>
      <c r="AC1837" s="24"/>
    </row>
    <row r="1838" spans="1:29" s="169" customFormat="1">
      <c r="A1838" s="24"/>
      <c r="B1838" s="24"/>
      <c r="C1838" s="57"/>
      <c r="D1838" s="57"/>
      <c r="E1838" s="57"/>
      <c r="F1838" s="57"/>
      <c r="G1838" s="57"/>
      <c r="H1838" s="57"/>
      <c r="I1838" s="57"/>
      <c r="J1838" s="57"/>
      <c r="K1838" s="57"/>
      <c r="L1838" s="57"/>
      <c r="M1838" s="57"/>
      <c r="N1838" s="57"/>
      <c r="O1838" s="57"/>
      <c r="P1838" s="57"/>
      <c r="Q1838" s="57"/>
      <c r="R1838" s="57"/>
      <c r="S1838" s="57"/>
      <c r="T1838" s="57"/>
      <c r="U1838" s="77"/>
      <c r="V1838" s="24"/>
      <c r="Y1838" s="24"/>
      <c r="Z1838" s="24"/>
      <c r="AA1838" s="24"/>
      <c r="AB1838" s="24"/>
      <c r="AC1838" s="24"/>
    </row>
    <row r="1839" spans="1:29" s="169" customFormat="1">
      <c r="A1839" s="24"/>
      <c r="B1839" s="24"/>
      <c r="C1839" s="57"/>
      <c r="D1839" s="57"/>
      <c r="E1839" s="57"/>
      <c r="F1839" s="57"/>
      <c r="G1839" s="57"/>
      <c r="H1839" s="57"/>
      <c r="I1839" s="57"/>
      <c r="J1839" s="57"/>
      <c r="K1839" s="57"/>
      <c r="L1839" s="57"/>
      <c r="M1839" s="57"/>
      <c r="N1839" s="57"/>
      <c r="O1839" s="57"/>
      <c r="P1839" s="57"/>
      <c r="Q1839" s="57"/>
      <c r="R1839" s="57"/>
      <c r="S1839" s="57"/>
      <c r="T1839" s="57"/>
      <c r="U1839" s="77"/>
      <c r="V1839" s="24"/>
      <c r="Y1839" s="24"/>
      <c r="Z1839" s="24"/>
      <c r="AA1839" s="24"/>
      <c r="AB1839" s="24"/>
      <c r="AC1839" s="24"/>
    </row>
    <row r="1840" spans="1:29" s="169" customFormat="1">
      <c r="A1840" s="24"/>
      <c r="B1840" s="24"/>
      <c r="C1840" s="57"/>
      <c r="D1840" s="57"/>
      <c r="E1840" s="57"/>
      <c r="F1840" s="57"/>
      <c r="G1840" s="57"/>
      <c r="H1840" s="57"/>
      <c r="I1840" s="57"/>
      <c r="J1840" s="57"/>
      <c r="K1840" s="57"/>
      <c r="L1840" s="57"/>
      <c r="M1840" s="57"/>
      <c r="N1840" s="57"/>
      <c r="O1840" s="57"/>
      <c r="P1840" s="57"/>
      <c r="Q1840" s="57"/>
      <c r="R1840" s="57"/>
      <c r="S1840" s="57"/>
      <c r="T1840" s="57"/>
      <c r="U1840" s="77"/>
      <c r="V1840" s="24"/>
      <c r="Y1840" s="24"/>
      <c r="Z1840" s="24"/>
      <c r="AA1840" s="24"/>
      <c r="AB1840" s="24"/>
      <c r="AC1840" s="24"/>
    </row>
    <row r="1841" spans="1:29" s="169" customFormat="1">
      <c r="A1841" s="24"/>
      <c r="B1841" s="24"/>
      <c r="C1841" s="57"/>
      <c r="D1841" s="57"/>
      <c r="E1841" s="57"/>
      <c r="F1841" s="57"/>
      <c r="G1841" s="57"/>
      <c r="H1841" s="57"/>
      <c r="I1841" s="57"/>
      <c r="J1841" s="57"/>
      <c r="K1841" s="57"/>
      <c r="L1841" s="57"/>
      <c r="M1841" s="57"/>
      <c r="N1841" s="57"/>
      <c r="O1841" s="57"/>
      <c r="P1841" s="57"/>
      <c r="Q1841" s="57"/>
      <c r="R1841" s="57"/>
      <c r="S1841" s="57"/>
      <c r="T1841" s="57"/>
      <c r="U1841" s="77"/>
      <c r="V1841" s="24"/>
      <c r="Y1841" s="24"/>
      <c r="Z1841" s="24"/>
      <c r="AA1841" s="24"/>
      <c r="AB1841" s="24"/>
      <c r="AC1841" s="24"/>
    </row>
    <row r="1842" spans="1:29" s="169" customFormat="1">
      <c r="A1842" s="24"/>
      <c r="B1842" s="24"/>
      <c r="C1842" s="57"/>
      <c r="D1842" s="57"/>
      <c r="E1842" s="57"/>
      <c r="F1842" s="57"/>
      <c r="G1842" s="57"/>
      <c r="H1842" s="57"/>
      <c r="I1842" s="57"/>
      <c r="J1842" s="57"/>
      <c r="K1842" s="57"/>
      <c r="L1842" s="57"/>
      <c r="M1842" s="57"/>
      <c r="N1842" s="57"/>
      <c r="O1842" s="57"/>
      <c r="P1842" s="57"/>
      <c r="Q1842" s="57"/>
      <c r="R1842" s="57"/>
      <c r="S1842" s="57"/>
      <c r="T1842" s="57"/>
      <c r="U1842" s="77"/>
      <c r="V1842" s="24"/>
      <c r="Y1842" s="24"/>
      <c r="Z1842" s="24"/>
      <c r="AA1842" s="24"/>
      <c r="AB1842" s="24"/>
      <c r="AC1842" s="24"/>
    </row>
    <row r="1843" spans="1:29" s="169" customFormat="1">
      <c r="A1843" s="24"/>
      <c r="B1843" s="24"/>
      <c r="C1843" s="57"/>
      <c r="D1843" s="57"/>
      <c r="E1843" s="57"/>
      <c r="F1843" s="57"/>
      <c r="G1843" s="57"/>
      <c r="H1843" s="57"/>
      <c r="I1843" s="57"/>
      <c r="J1843" s="57"/>
      <c r="K1843" s="57"/>
      <c r="L1843" s="57"/>
      <c r="M1843" s="57"/>
      <c r="N1843" s="57"/>
      <c r="O1843" s="57"/>
      <c r="P1843" s="57"/>
      <c r="Q1843" s="57"/>
      <c r="R1843" s="57"/>
      <c r="S1843" s="57"/>
      <c r="T1843" s="57"/>
      <c r="U1843" s="77"/>
      <c r="V1843" s="24"/>
      <c r="Y1843" s="24"/>
      <c r="Z1843" s="24"/>
      <c r="AA1843" s="24"/>
      <c r="AB1843" s="24"/>
      <c r="AC1843" s="24"/>
    </row>
    <row r="1844" spans="1:29" s="169" customFormat="1">
      <c r="A1844" s="24"/>
      <c r="B1844" s="24"/>
      <c r="C1844" s="57"/>
      <c r="D1844" s="57"/>
      <c r="E1844" s="57"/>
      <c r="F1844" s="57"/>
      <c r="G1844" s="57"/>
      <c r="H1844" s="57"/>
      <c r="I1844" s="57"/>
      <c r="J1844" s="57"/>
      <c r="K1844" s="57"/>
      <c r="L1844" s="57"/>
      <c r="M1844" s="57"/>
      <c r="N1844" s="57"/>
      <c r="O1844" s="57"/>
      <c r="P1844" s="57"/>
      <c r="Q1844" s="57"/>
      <c r="R1844" s="57"/>
      <c r="S1844" s="57"/>
      <c r="T1844" s="57"/>
      <c r="U1844" s="77"/>
      <c r="V1844" s="24"/>
      <c r="Y1844" s="24"/>
      <c r="Z1844" s="24"/>
      <c r="AA1844" s="24"/>
      <c r="AB1844" s="24"/>
      <c r="AC1844" s="24"/>
    </row>
    <row r="1845" spans="1:29" s="169" customFormat="1">
      <c r="A1845" s="24"/>
      <c r="B1845" s="24"/>
      <c r="C1845" s="57"/>
      <c r="D1845" s="57"/>
      <c r="E1845" s="57"/>
      <c r="F1845" s="57"/>
      <c r="G1845" s="57"/>
      <c r="H1845" s="57"/>
      <c r="I1845" s="57"/>
      <c r="J1845" s="57"/>
      <c r="K1845" s="57"/>
      <c r="L1845" s="57"/>
      <c r="M1845" s="57"/>
      <c r="N1845" s="57"/>
      <c r="O1845" s="57"/>
      <c r="P1845" s="57"/>
      <c r="Q1845" s="57"/>
      <c r="R1845" s="57"/>
      <c r="S1845" s="57"/>
      <c r="T1845" s="57"/>
      <c r="U1845" s="77"/>
      <c r="V1845" s="24"/>
      <c r="Y1845" s="24"/>
      <c r="Z1845" s="24"/>
      <c r="AA1845" s="24"/>
      <c r="AB1845" s="24"/>
      <c r="AC1845" s="24"/>
    </row>
    <row r="1846" spans="1:29" s="169" customFormat="1">
      <c r="A1846" s="24"/>
      <c r="B1846" s="24"/>
      <c r="C1846" s="57"/>
      <c r="D1846" s="57"/>
      <c r="E1846" s="57"/>
      <c r="F1846" s="57"/>
      <c r="G1846" s="57"/>
      <c r="H1846" s="57"/>
      <c r="I1846" s="57"/>
      <c r="J1846" s="57"/>
      <c r="K1846" s="57"/>
      <c r="L1846" s="57"/>
      <c r="M1846" s="57"/>
      <c r="N1846" s="57"/>
      <c r="O1846" s="57"/>
      <c r="P1846" s="57"/>
      <c r="Q1846" s="57"/>
      <c r="R1846" s="57"/>
      <c r="S1846" s="57"/>
      <c r="T1846" s="57"/>
      <c r="U1846" s="77"/>
      <c r="V1846" s="24"/>
      <c r="Y1846" s="24"/>
      <c r="Z1846" s="24"/>
      <c r="AA1846" s="24"/>
      <c r="AB1846" s="24"/>
      <c r="AC1846" s="24"/>
    </row>
    <row r="1847" spans="1:29" s="169" customFormat="1">
      <c r="A1847" s="24"/>
      <c r="B1847" s="24"/>
      <c r="C1847" s="57"/>
      <c r="D1847" s="57"/>
      <c r="E1847" s="57"/>
      <c r="F1847" s="57"/>
      <c r="G1847" s="57"/>
      <c r="H1847" s="57"/>
      <c r="I1847" s="57"/>
      <c r="J1847" s="57"/>
      <c r="K1847" s="57"/>
      <c r="L1847" s="57"/>
      <c r="M1847" s="57"/>
      <c r="N1847" s="57"/>
      <c r="O1847" s="57"/>
      <c r="P1847" s="57"/>
      <c r="Q1847" s="57"/>
      <c r="R1847" s="57"/>
      <c r="S1847" s="57"/>
      <c r="T1847" s="57"/>
      <c r="U1847" s="77"/>
      <c r="V1847" s="24"/>
      <c r="Y1847" s="24"/>
      <c r="Z1847" s="24"/>
      <c r="AA1847" s="24"/>
      <c r="AB1847" s="24"/>
      <c r="AC1847" s="24"/>
    </row>
    <row r="1848" spans="1:29" s="169" customFormat="1">
      <c r="A1848" s="24"/>
      <c r="B1848" s="24"/>
      <c r="C1848" s="57"/>
      <c r="D1848" s="57"/>
      <c r="E1848" s="57"/>
      <c r="F1848" s="57"/>
      <c r="G1848" s="57"/>
      <c r="H1848" s="57"/>
      <c r="I1848" s="57"/>
      <c r="J1848" s="57"/>
      <c r="K1848" s="57"/>
      <c r="L1848" s="57"/>
      <c r="M1848" s="57"/>
      <c r="N1848" s="57"/>
      <c r="O1848" s="57"/>
      <c r="P1848" s="57"/>
      <c r="Q1848" s="57"/>
      <c r="R1848" s="57"/>
      <c r="S1848" s="57"/>
      <c r="T1848" s="57"/>
      <c r="U1848" s="77"/>
      <c r="V1848" s="24"/>
      <c r="Y1848" s="24"/>
      <c r="Z1848" s="24"/>
      <c r="AA1848" s="24"/>
      <c r="AB1848" s="24"/>
      <c r="AC1848" s="24"/>
    </row>
    <row r="1849" spans="1:29" s="169" customFormat="1">
      <c r="A1849" s="24"/>
      <c r="B1849" s="24"/>
      <c r="C1849" s="57"/>
      <c r="D1849" s="57"/>
      <c r="E1849" s="57"/>
      <c r="F1849" s="57"/>
      <c r="G1849" s="57"/>
      <c r="H1849" s="57"/>
      <c r="I1849" s="57"/>
      <c r="J1849" s="57"/>
      <c r="K1849" s="57"/>
      <c r="L1849" s="57"/>
      <c r="M1849" s="57"/>
      <c r="N1849" s="57"/>
      <c r="O1849" s="57"/>
      <c r="P1849" s="57"/>
      <c r="Q1849" s="57"/>
      <c r="R1849" s="57"/>
      <c r="S1849" s="57"/>
      <c r="T1849" s="57"/>
      <c r="U1849" s="77"/>
      <c r="V1849" s="24"/>
      <c r="Y1849" s="24"/>
      <c r="Z1849" s="24"/>
      <c r="AA1849" s="24"/>
      <c r="AB1849" s="24"/>
      <c r="AC1849" s="24"/>
    </row>
    <row r="1850" spans="1:29" s="169" customFormat="1">
      <c r="A1850" s="24"/>
      <c r="B1850" s="24"/>
      <c r="C1850" s="57"/>
      <c r="D1850" s="57"/>
      <c r="E1850" s="57"/>
      <c r="F1850" s="57"/>
      <c r="G1850" s="57"/>
      <c r="H1850" s="57"/>
      <c r="I1850" s="57"/>
      <c r="J1850" s="57"/>
      <c r="K1850" s="57"/>
      <c r="L1850" s="57"/>
      <c r="M1850" s="57"/>
      <c r="N1850" s="57"/>
      <c r="O1850" s="57"/>
      <c r="P1850" s="57"/>
      <c r="Q1850" s="57"/>
      <c r="R1850" s="57"/>
      <c r="S1850" s="57"/>
      <c r="T1850" s="57"/>
      <c r="U1850" s="77"/>
      <c r="V1850" s="24"/>
      <c r="Y1850" s="24"/>
      <c r="Z1850" s="24"/>
      <c r="AA1850" s="24"/>
      <c r="AB1850" s="24"/>
      <c r="AC1850" s="24"/>
    </row>
    <row r="1851" spans="1:29" s="169" customFormat="1">
      <c r="A1851" s="24"/>
      <c r="B1851" s="24"/>
      <c r="C1851" s="57"/>
      <c r="D1851" s="57"/>
      <c r="E1851" s="57"/>
      <c r="F1851" s="57"/>
      <c r="G1851" s="57"/>
      <c r="H1851" s="57"/>
      <c r="I1851" s="57"/>
      <c r="J1851" s="57"/>
      <c r="K1851" s="57"/>
      <c r="L1851" s="57"/>
      <c r="M1851" s="57"/>
      <c r="N1851" s="57"/>
      <c r="O1851" s="57"/>
      <c r="P1851" s="57"/>
      <c r="Q1851" s="57"/>
      <c r="R1851" s="57"/>
      <c r="S1851" s="57"/>
      <c r="T1851" s="57"/>
      <c r="U1851" s="77"/>
      <c r="V1851" s="24"/>
      <c r="Y1851" s="24"/>
      <c r="Z1851" s="24"/>
      <c r="AA1851" s="24"/>
      <c r="AB1851" s="24"/>
      <c r="AC1851" s="24"/>
    </row>
    <row r="1852" spans="1:29" s="169" customFormat="1">
      <c r="A1852" s="24"/>
      <c r="B1852" s="24"/>
      <c r="C1852" s="57"/>
      <c r="D1852" s="57"/>
      <c r="E1852" s="57"/>
      <c r="F1852" s="57"/>
      <c r="G1852" s="57"/>
      <c r="H1852" s="57"/>
      <c r="I1852" s="57"/>
      <c r="J1852" s="57"/>
      <c r="K1852" s="57"/>
      <c r="L1852" s="57"/>
      <c r="M1852" s="57"/>
      <c r="N1852" s="57"/>
      <c r="O1852" s="57"/>
      <c r="P1852" s="57"/>
      <c r="Q1852" s="57"/>
      <c r="R1852" s="57"/>
      <c r="S1852" s="57"/>
      <c r="T1852" s="57"/>
      <c r="U1852" s="77"/>
      <c r="V1852" s="24"/>
      <c r="Y1852" s="24"/>
      <c r="Z1852" s="24"/>
      <c r="AA1852" s="24"/>
      <c r="AB1852" s="24"/>
      <c r="AC1852" s="24"/>
    </row>
    <row r="1853" spans="1:29" s="169" customFormat="1">
      <c r="A1853" s="24"/>
      <c r="B1853" s="24"/>
      <c r="C1853" s="57"/>
      <c r="D1853" s="57"/>
      <c r="E1853" s="57"/>
      <c r="F1853" s="57"/>
      <c r="G1853" s="57"/>
      <c r="H1853" s="57"/>
      <c r="I1853" s="57"/>
      <c r="J1853" s="57"/>
      <c r="K1853" s="57"/>
      <c r="L1853" s="57"/>
      <c r="M1853" s="57"/>
      <c r="N1853" s="57"/>
      <c r="O1853" s="57"/>
      <c r="P1853" s="57"/>
      <c r="Q1853" s="57"/>
      <c r="R1853" s="57"/>
      <c r="S1853" s="57"/>
      <c r="T1853" s="57"/>
      <c r="U1853" s="77"/>
      <c r="V1853" s="24"/>
      <c r="Y1853" s="24"/>
      <c r="Z1853" s="24"/>
      <c r="AA1853" s="24"/>
      <c r="AB1853" s="24"/>
      <c r="AC1853" s="24"/>
    </row>
    <row r="1854" spans="1:29" s="169" customFormat="1">
      <c r="A1854" s="24"/>
      <c r="B1854" s="24"/>
      <c r="C1854" s="57"/>
      <c r="D1854" s="57"/>
      <c r="E1854" s="57"/>
      <c r="F1854" s="57"/>
      <c r="G1854" s="57"/>
      <c r="H1854" s="57"/>
      <c r="I1854" s="57"/>
      <c r="J1854" s="57"/>
      <c r="K1854" s="57"/>
      <c r="L1854" s="57"/>
      <c r="M1854" s="57"/>
      <c r="N1854" s="57"/>
      <c r="O1854" s="57"/>
      <c r="P1854" s="57"/>
      <c r="Q1854" s="57"/>
      <c r="R1854" s="57"/>
      <c r="S1854" s="57"/>
      <c r="T1854" s="57"/>
      <c r="U1854" s="77"/>
      <c r="V1854" s="24"/>
      <c r="Y1854" s="24"/>
      <c r="Z1854" s="24"/>
      <c r="AA1854" s="24"/>
      <c r="AB1854" s="24"/>
      <c r="AC1854" s="24"/>
    </row>
    <row r="1855" spans="1:29" s="169" customFormat="1">
      <c r="A1855" s="24"/>
      <c r="B1855" s="24"/>
      <c r="C1855" s="57"/>
      <c r="D1855" s="57"/>
      <c r="E1855" s="57"/>
      <c r="F1855" s="57"/>
      <c r="G1855" s="57"/>
      <c r="H1855" s="57"/>
      <c r="I1855" s="57"/>
      <c r="J1855" s="57"/>
      <c r="K1855" s="57"/>
      <c r="L1855" s="57"/>
      <c r="M1855" s="57"/>
      <c r="N1855" s="57"/>
      <c r="O1855" s="57"/>
      <c r="P1855" s="57"/>
      <c r="Q1855" s="57"/>
      <c r="R1855" s="57"/>
      <c r="S1855" s="57"/>
      <c r="T1855" s="57"/>
      <c r="U1855" s="77"/>
      <c r="V1855" s="24"/>
      <c r="Y1855" s="24"/>
      <c r="Z1855" s="24"/>
      <c r="AA1855" s="24"/>
      <c r="AB1855" s="24"/>
      <c r="AC1855" s="24"/>
    </row>
    <row r="1856" spans="1:29" s="169" customFormat="1">
      <c r="A1856" s="24"/>
      <c r="B1856" s="24"/>
      <c r="C1856" s="57"/>
      <c r="D1856" s="57"/>
      <c r="E1856" s="57"/>
      <c r="F1856" s="57"/>
      <c r="G1856" s="57"/>
      <c r="H1856" s="57"/>
      <c r="I1856" s="57"/>
      <c r="J1856" s="57"/>
      <c r="K1856" s="57"/>
      <c r="L1856" s="57"/>
      <c r="M1856" s="57"/>
      <c r="N1856" s="57"/>
      <c r="O1856" s="57"/>
      <c r="P1856" s="57"/>
      <c r="Q1856" s="57"/>
      <c r="R1856" s="57"/>
      <c r="S1856" s="57"/>
      <c r="T1856" s="57"/>
      <c r="U1856" s="77"/>
      <c r="V1856" s="24"/>
      <c r="Y1856" s="24"/>
      <c r="Z1856" s="24"/>
      <c r="AA1856" s="24"/>
      <c r="AB1856" s="24"/>
      <c r="AC1856" s="24"/>
    </row>
    <row r="1857" spans="1:29" s="169" customFormat="1">
      <c r="A1857" s="24"/>
      <c r="B1857" s="24"/>
      <c r="C1857" s="57"/>
      <c r="D1857" s="57"/>
      <c r="E1857" s="57"/>
      <c r="F1857" s="57"/>
      <c r="G1857" s="57"/>
      <c r="H1857" s="57"/>
      <c r="I1857" s="57"/>
      <c r="J1857" s="57"/>
      <c r="K1857" s="57"/>
      <c r="L1857" s="57"/>
      <c r="M1857" s="57"/>
      <c r="N1857" s="57"/>
      <c r="O1857" s="57"/>
      <c r="P1857" s="57"/>
      <c r="Q1857" s="57"/>
      <c r="R1857" s="57"/>
      <c r="S1857" s="57"/>
      <c r="T1857" s="57"/>
      <c r="U1857" s="77"/>
      <c r="V1857" s="24"/>
      <c r="Y1857" s="24"/>
      <c r="Z1857" s="24"/>
      <c r="AA1857" s="24"/>
      <c r="AB1857" s="24"/>
      <c r="AC1857" s="24"/>
    </row>
    <row r="1858" spans="1:29" s="169" customFormat="1">
      <c r="A1858" s="24"/>
      <c r="B1858" s="24"/>
      <c r="C1858" s="57"/>
      <c r="D1858" s="57"/>
      <c r="E1858" s="57"/>
      <c r="F1858" s="57"/>
      <c r="G1858" s="57"/>
      <c r="H1858" s="57"/>
      <c r="I1858" s="57"/>
      <c r="J1858" s="57"/>
      <c r="K1858" s="57"/>
      <c r="L1858" s="57"/>
      <c r="M1858" s="57"/>
      <c r="N1858" s="57"/>
      <c r="O1858" s="57"/>
      <c r="P1858" s="57"/>
      <c r="Q1858" s="57"/>
      <c r="R1858" s="57"/>
      <c r="S1858" s="57"/>
      <c r="T1858" s="57"/>
      <c r="U1858" s="77"/>
      <c r="V1858" s="24"/>
      <c r="Y1858" s="24"/>
      <c r="Z1858" s="24"/>
      <c r="AA1858" s="24"/>
      <c r="AB1858" s="24"/>
      <c r="AC1858" s="24"/>
    </row>
    <row r="1859" spans="1:29" s="169" customFormat="1">
      <c r="A1859" s="24"/>
      <c r="B1859" s="24"/>
      <c r="C1859" s="57"/>
      <c r="D1859" s="57"/>
      <c r="E1859" s="57"/>
      <c r="F1859" s="57"/>
      <c r="G1859" s="57"/>
      <c r="H1859" s="57"/>
      <c r="I1859" s="57"/>
      <c r="J1859" s="57"/>
      <c r="K1859" s="57"/>
      <c r="L1859" s="57"/>
      <c r="M1859" s="57"/>
      <c r="N1859" s="57"/>
      <c r="O1859" s="57"/>
      <c r="P1859" s="57"/>
      <c r="Q1859" s="57"/>
      <c r="R1859" s="57"/>
      <c r="S1859" s="57"/>
      <c r="T1859" s="57"/>
      <c r="U1859" s="77"/>
      <c r="V1859" s="24"/>
      <c r="Y1859" s="24"/>
      <c r="Z1859" s="24"/>
      <c r="AA1859" s="24"/>
      <c r="AB1859" s="24"/>
      <c r="AC1859" s="24"/>
    </row>
    <row r="1860" spans="1:29" s="169" customFormat="1">
      <c r="A1860" s="24"/>
      <c r="B1860" s="24"/>
      <c r="C1860" s="57"/>
      <c r="D1860" s="57"/>
      <c r="E1860" s="57"/>
      <c r="F1860" s="57"/>
      <c r="G1860" s="57"/>
      <c r="H1860" s="57"/>
      <c r="I1860" s="57"/>
      <c r="J1860" s="57"/>
      <c r="K1860" s="57"/>
      <c r="L1860" s="57"/>
      <c r="M1860" s="57"/>
      <c r="N1860" s="57"/>
      <c r="O1860" s="57"/>
      <c r="P1860" s="57"/>
      <c r="Q1860" s="57"/>
      <c r="R1860" s="57"/>
      <c r="S1860" s="57"/>
      <c r="T1860" s="57"/>
      <c r="U1860" s="77"/>
      <c r="V1860" s="24"/>
      <c r="Y1860" s="24"/>
      <c r="Z1860" s="24"/>
      <c r="AA1860" s="24"/>
      <c r="AB1860" s="24"/>
      <c r="AC1860" s="24"/>
    </row>
    <row r="1861" spans="1:29" s="169" customFormat="1">
      <c r="A1861" s="24"/>
      <c r="B1861" s="24"/>
      <c r="C1861" s="57"/>
      <c r="D1861" s="57"/>
      <c r="E1861" s="57"/>
      <c r="F1861" s="57"/>
      <c r="G1861" s="57"/>
      <c r="H1861" s="57"/>
      <c r="I1861" s="57"/>
      <c r="J1861" s="57"/>
      <c r="K1861" s="57"/>
      <c r="L1861" s="57"/>
      <c r="M1861" s="57"/>
      <c r="N1861" s="57"/>
      <c r="O1861" s="57"/>
      <c r="P1861" s="57"/>
      <c r="Q1861" s="57"/>
      <c r="R1861" s="57"/>
      <c r="S1861" s="57"/>
      <c r="T1861" s="57"/>
      <c r="U1861" s="77"/>
      <c r="V1861" s="24"/>
      <c r="Y1861" s="24"/>
      <c r="Z1861" s="24"/>
      <c r="AA1861" s="24"/>
      <c r="AB1861" s="24"/>
      <c r="AC1861" s="24"/>
    </row>
    <row r="1862" spans="1:29" s="169" customFormat="1">
      <c r="A1862" s="24"/>
      <c r="B1862" s="24"/>
      <c r="C1862" s="57"/>
      <c r="D1862" s="57"/>
      <c r="E1862" s="57"/>
      <c r="F1862" s="57"/>
      <c r="G1862" s="57"/>
      <c r="H1862" s="57"/>
      <c r="I1862" s="57"/>
      <c r="J1862" s="57"/>
      <c r="K1862" s="57"/>
      <c r="L1862" s="57"/>
      <c r="M1862" s="57"/>
      <c r="N1862" s="57"/>
      <c r="O1862" s="57"/>
      <c r="P1862" s="57"/>
      <c r="Q1862" s="57"/>
      <c r="R1862" s="57"/>
      <c r="S1862" s="57"/>
      <c r="T1862" s="57"/>
      <c r="U1862" s="77"/>
      <c r="V1862" s="24"/>
      <c r="Y1862" s="24"/>
      <c r="Z1862" s="24"/>
      <c r="AA1862" s="24"/>
      <c r="AB1862" s="24"/>
      <c r="AC1862" s="24"/>
    </row>
    <row r="1863" spans="1:29" s="169" customFormat="1">
      <c r="A1863" s="24"/>
      <c r="B1863" s="24"/>
      <c r="C1863" s="57"/>
      <c r="D1863" s="57"/>
      <c r="E1863" s="57"/>
      <c r="F1863" s="57"/>
      <c r="G1863" s="57"/>
      <c r="H1863" s="57"/>
      <c r="I1863" s="57"/>
      <c r="J1863" s="57"/>
      <c r="K1863" s="57"/>
      <c r="L1863" s="57"/>
      <c r="M1863" s="57"/>
      <c r="N1863" s="57"/>
      <c r="O1863" s="57"/>
      <c r="P1863" s="57"/>
      <c r="Q1863" s="57"/>
      <c r="R1863" s="57"/>
      <c r="S1863" s="57"/>
      <c r="T1863" s="57"/>
      <c r="U1863" s="77"/>
      <c r="V1863" s="24"/>
      <c r="Y1863" s="24"/>
      <c r="Z1863" s="24"/>
      <c r="AA1863" s="24"/>
      <c r="AB1863" s="24"/>
      <c r="AC1863" s="24"/>
    </row>
    <row r="1864" spans="1:29" s="169" customFormat="1">
      <c r="A1864" s="24"/>
      <c r="B1864" s="24"/>
      <c r="C1864" s="57"/>
      <c r="D1864" s="57"/>
      <c r="E1864" s="57"/>
      <c r="F1864" s="57"/>
      <c r="G1864" s="57"/>
      <c r="H1864" s="57"/>
      <c r="I1864" s="57"/>
      <c r="J1864" s="57"/>
      <c r="K1864" s="57"/>
      <c r="L1864" s="57"/>
      <c r="M1864" s="57"/>
      <c r="N1864" s="57"/>
      <c r="O1864" s="57"/>
      <c r="P1864" s="57"/>
      <c r="Q1864" s="57"/>
      <c r="R1864" s="57"/>
      <c r="S1864" s="57"/>
      <c r="T1864" s="57"/>
      <c r="U1864" s="77"/>
      <c r="V1864" s="24"/>
      <c r="Y1864" s="24"/>
      <c r="Z1864" s="24"/>
      <c r="AA1864" s="24"/>
      <c r="AB1864" s="24"/>
      <c r="AC1864" s="24"/>
    </row>
    <row r="1865" spans="1:29" s="169" customFormat="1">
      <c r="A1865" s="24"/>
      <c r="B1865" s="24"/>
      <c r="C1865" s="57"/>
      <c r="D1865" s="57"/>
      <c r="E1865" s="57"/>
      <c r="F1865" s="57"/>
      <c r="G1865" s="57"/>
      <c r="H1865" s="57"/>
      <c r="I1865" s="57"/>
      <c r="J1865" s="57"/>
      <c r="K1865" s="57"/>
      <c r="L1865" s="57"/>
      <c r="M1865" s="57"/>
      <c r="N1865" s="57"/>
      <c r="O1865" s="57"/>
      <c r="P1865" s="57"/>
      <c r="Q1865" s="57"/>
      <c r="R1865" s="57"/>
      <c r="S1865" s="57"/>
      <c r="T1865" s="57"/>
      <c r="U1865" s="77"/>
      <c r="V1865" s="24"/>
      <c r="Y1865" s="24"/>
      <c r="Z1865" s="24"/>
      <c r="AA1865" s="24"/>
      <c r="AB1865" s="24"/>
      <c r="AC1865" s="24"/>
    </row>
    <row r="1866" spans="1:29" s="169" customFormat="1">
      <c r="A1866" s="24"/>
      <c r="B1866" s="24"/>
      <c r="C1866" s="57"/>
      <c r="D1866" s="57"/>
      <c r="E1866" s="57"/>
      <c r="F1866" s="57"/>
      <c r="G1866" s="57"/>
      <c r="H1866" s="57"/>
      <c r="I1866" s="57"/>
      <c r="J1866" s="57"/>
      <c r="K1866" s="57"/>
      <c r="L1866" s="57"/>
      <c r="M1866" s="57"/>
      <c r="N1866" s="57"/>
      <c r="O1866" s="57"/>
      <c r="P1866" s="57"/>
      <c r="Q1866" s="57"/>
      <c r="R1866" s="57"/>
      <c r="S1866" s="57"/>
      <c r="T1866" s="57"/>
      <c r="U1866" s="77"/>
      <c r="V1866" s="24"/>
      <c r="Y1866" s="24"/>
      <c r="Z1866" s="24"/>
      <c r="AA1866" s="24"/>
      <c r="AB1866" s="24"/>
      <c r="AC1866" s="24"/>
    </row>
    <row r="1867" spans="1:29" s="169" customFormat="1">
      <c r="A1867" s="24"/>
      <c r="B1867" s="24"/>
      <c r="C1867" s="57"/>
      <c r="D1867" s="57"/>
      <c r="E1867" s="57"/>
      <c r="F1867" s="57"/>
      <c r="G1867" s="57"/>
      <c r="H1867" s="57"/>
      <c r="I1867" s="57"/>
      <c r="J1867" s="57"/>
      <c r="K1867" s="57"/>
      <c r="L1867" s="57"/>
      <c r="M1867" s="57"/>
      <c r="N1867" s="57"/>
      <c r="O1867" s="57"/>
      <c r="P1867" s="57"/>
      <c r="Q1867" s="57"/>
      <c r="R1867" s="57"/>
      <c r="S1867" s="57"/>
      <c r="T1867" s="57"/>
      <c r="U1867" s="77"/>
      <c r="V1867" s="24"/>
      <c r="Y1867" s="24"/>
      <c r="Z1867" s="24"/>
      <c r="AA1867" s="24"/>
      <c r="AB1867" s="24"/>
      <c r="AC1867" s="24"/>
    </row>
    <row r="1868" spans="1:29" s="169" customFormat="1">
      <c r="A1868" s="24"/>
      <c r="B1868" s="24"/>
      <c r="C1868" s="57"/>
      <c r="D1868" s="57"/>
      <c r="E1868" s="57"/>
      <c r="F1868" s="57"/>
      <c r="G1868" s="57"/>
      <c r="H1868" s="57"/>
      <c r="I1868" s="57"/>
      <c r="J1868" s="57"/>
      <c r="K1868" s="57"/>
      <c r="L1868" s="57"/>
      <c r="M1868" s="57"/>
      <c r="N1868" s="57"/>
      <c r="O1868" s="57"/>
      <c r="P1868" s="57"/>
      <c r="Q1868" s="57"/>
      <c r="R1868" s="57"/>
      <c r="S1868" s="57"/>
      <c r="T1868" s="57"/>
      <c r="U1868" s="77"/>
      <c r="V1868" s="24"/>
      <c r="Y1868" s="24"/>
      <c r="Z1868" s="24"/>
      <c r="AA1868" s="24"/>
      <c r="AB1868" s="24"/>
      <c r="AC1868" s="24"/>
    </row>
    <row r="1869" spans="1:29" s="169" customFormat="1">
      <c r="A1869" s="24"/>
      <c r="B1869" s="24"/>
      <c r="C1869" s="57"/>
      <c r="D1869" s="57"/>
      <c r="E1869" s="57"/>
      <c r="F1869" s="57"/>
      <c r="G1869" s="57"/>
      <c r="H1869" s="57"/>
      <c r="I1869" s="57"/>
      <c r="J1869" s="57"/>
      <c r="K1869" s="57"/>
      <c r="L1869" s="57"/>
      <c r="M1869" s="57"/>
      <c r="N1869" s="57"/>
      <c r="O1869" s="57"/>
      <c r="P1869" s="57"/>
      <c r="Q1869" s="57"/>
      <c r="R1869" s="57"/>
      <c r="S1869" s="57"/>
      <c r="T1869" s="57"/>
      <c r="U1869" s="77"/>
      <c r="V1869" s="24"/>
      <c r="Y1869" s="24"/>
      <c r="Z1869" s="24"/>
      <c r="AA1869" s="24"/>
      <c r="AB1869" s="24"/>
      <c r="AC1869" s="24"/>
    </row>
    <row r="1870" spans="1:29" s="169" customFormat="1">
      <c r="A1870" s="24"/>
      <c r="B1870" s="24"/>
      <c r="C1870" s="57"/>
      <c r="D1870" s="57"/>
      <c r="E1870" s="57"/>
      <c r="F1870" s="57"/>
      <c r="G1870" s="57"/>
      <c r="H1870" s="57"/>
      <c r="I1870" s="57"/>
      <c r="J1870" s="57"/>
      <c r="K1870" s="57"/>
      <c r="L1870" s="57"/>
      <c r="M1870" s="57"/>
      <c r="N1870" s="57"/>
      <c r="O1870" s="57"/>
      <c r="P1870" s="57"/>
      <c r="Q1870" s="57"/>
      <c r="R1870" s="57"/>
      <c r="S1870" s="57"/>
      <c r="T1870" s="57"/>
      <c r="U1870" s="77"/>
      <c r="V1870" s="24"/>
      <c r="Y1870" s="24"/>
      <c r="Z1870" s="24"/>
      <c r="AA1870" s="24"/>
      <c r="AB1870" s="24"/>
      <c r="AC1870" s="24"/>
    </row>
    <row r="1871" spans="1:29" s="169" customFormat="1">
      <c r="A1871" s="24"/>
      <c r="B1871" s="24"/>
      <c r="C1871" s="57"/>
      <c r="D1871" s="57"/>
      <c r="E1871" s="57"/>
      <c r="F1871" s="57"/>
      <c r="G1871" s="57"/>
      <c r="H1871" s="57"/>
      <c r="I1871" s="57"/>
      <c r="J1871" s="57"/>
      <c r="K1871" s="57"/>
      <c r="L1871" s="57"/>
      <c r="M1871" s="57"/>
      <c r="N1871" s="57"/>
      <c r="O1871" s="57"/>
      <c r="P1871" s="57"/>
      <c r="Q1871" s="57"/>
      <c r="R1871" s="57"/>
      <c r="S1871" s="57"/>
      <c r="T1871" s="57"/>
      <c r="U1871" s="77"/>
      <c r="V1871" s="24"/>
      <c r="Y1871" s="24"/>
      <c r="Z1871" s="24"/>
      <c r="AA1871" s="24"/>
      <c r="AB1871" s="24"/>
      <c r="AC1871" s="24"/>
    </row>
    <row r="1872" spans="1:29" s="169" customFormat="1">
      <c r="A1872" s="24"/>
      <c r="B1872" s="24"/>
      <c r="C1872" s="57"/>
      <c r="D1872" s="57"/>
      <c r="E1872" s="57"/>
      <c r="F1872" s="57"/>
      <c r="G1872" s="57"/>
      <c r="H1872" s="57"/>
      <c r="I1872" s="57"/>
      <c r="J1872" s="57"/>
      <c r="K1872" s="57"/>
      <c r="L1872" s="57"/>
      <c r="M1872" s="57"/>
      <c r="N1872" s="57"/>
      <c r="O1872" s="57"/>
      <c r="P1872" s="57"/>
      <c r="Q1872" s="57"/>
      <c r="R1872" s="57"/>
      <c r="S1872" s="57"/>
      <c r="T1872" s="57"/>
      <c r="U1872" s="77"/>
      <c r="V1872" s="24"/>
      <c r="Y1872" s="24"/>
      <c r="Z1872" s="24"/>
      <c r="AA1872" s="24"/>
      <c r="AB1872" s="24"/>
      <c r="AC1872" s="24"/>
    </row>
    <row r="1873" spans="1:29" s="169" customFormat="1">
      <c r="A1873" s="24"/>
      <c r="B1873" s="24"/>
      <c r="C1873" s="57"/>
      <c r="D1873" s="57"/>
      <c r="E1873" s="57"/>
      <c r="F1873" s="57"/>
      <c r="G1873" s="57"/>
      <c r="H1873" s="57"/>
      <c r="I1873" s="57"/>
      <c r="J1873" s="57"/>
      <c r="K1873" s="57"/>
      <c r="L1873" s="57"/>
      <c r="M1873" s="57"/>
      <c r="N1873" s="57"/>
      <c r="O1873" s="57"/>
      <c r="P1873" s="57"/>
      <c r="Q1873" s="57"/>
      <c r="R1873" s="57"/>
      <c r="S1873" s="57"/>
      <c r="T1873" s="57"/>
      <c r="U1873" s="77"/>
      <c r="V1873" s="24"/>
      <c r="Y1873" s="24"/>
      <c r="Z1873" s="24"/>
      <c r="AA1873" s="24"/>
      <c r="AB1873" s="24"/>
      <c r="AC1873" s="24"/>
    </row>
    <row r="1874" spans="1:29" s="169" customFormat="1">
      <c r="A1874" s="24"/>
      <c r="B1874" s="24"/>
      <c r="C1874" s="57"/>
      <c r="D1874" s="57"/>
      <c r="E1874" s="57"/>
      <c r="F1874" s="57"/>
      <c r="G1874" s="57"/>
      <c r="H1874" s="57"/>
      <c r="I1874" s="57"/>
      <c r="J1874" s="57"/>
      <c r="K1874" s="57"/>
      <c r="L1874" s="57"/>
      <c r="M1874" s="57"/>
      <c r="N1874" s="57"/>
      <c r="O1874" s="57"/>
      <c r="P1874" s="57"/>
      <c r="Q1874" s="57"/>
      <c r="R1874" s="57"/>
      <c r="S1874" s="57"/>
      <c r="T1874" s="57"/>
      <c r="U1874" s="77"/>
      <c r="V1874" s="24"/>
      <c r="Y1874" s="24"/>
      <c r="Z1874" s="24"/>
      <c r="AA1874" s="24"/>
      <c r="AB1874" s="24"/>
      <c r="AC1874" s="24"/>
    </row>
    <row r="1875" spans="1:29" s="169" customFormat="1">
      <c r="A1875" s="24"/>
      <c r="B1875" s="24"/>
      <c r="C1875" s="57"/>
      <c r="D1875" s="57"/>
      <c r="E1875" s="57"/>
      <c r="F1875" s="57"/>
      <c r="G1875" s="57"/>
      <c r="H1875" s="57"/>
      <c r="I1875" s="57"/>
      <c r="J1875" s="57"/>
      <c r="K1875" s="57"/>
      <c r="L1875" s="57"/>
      <c r="M1875" s="57"/>
      <c r="N1875" s="57"/>
      <c r="O1875" s="57"/>
      <c r="P1875" s="57"/>
      <c r="Q1875" s="57"/>
      <c r="R1875" s="57"/>
      <c r="S1875" s="57"/>
      <c r="T1875" s="57"/>
      <c r="U1875" s="77"/>
      <c r="V1875" s="24"/>
      <c r="Y1875" s="24"/>
      <c r="Z1875" s="24"/>
      <c r="AA1875" s="24"/>
      <c r="AB1875" s="24"/>
      <c r="AC1875" s="24"/>
    </row>
    <row r="1876" spans="1:29" s="169" customFormat="1">
      <c r="A1876" s="24"/>
      <c r="B1876" s="24"/>
      <c r="C1876" s="57"/>
      <c r="D1876" s="57"/>
      <c r="E1876" s="57"/>
      <c r="F1876" s="57"/>
      <c r="G1876" s="57"/>
      <c r="H1876" s="57"/>
      <c r="I1876" s="57"/>
      <c r="J1876" s="57"/>
      <c r="K1876" s="57"/>
      <c r="L1876" s="57"/>
      <c r="M1876" s="57"/>
      <c r="N1876" s="57"/>
      <c r="O1876" s="57"/>
      <c r="P1876" s="57"/>
      <c r="Q1876" s="57"/>
      <c r="R1876" s="57"/>
      <c r="S1876" s="57"/>
      <c r="T1876" s="57"/>
      <c r="U1876" s="77"/>
      <c r="V1876" s="24"/>
      <c r="Y1876" s="24"/>
      <c r="Z1876" s="24"/>
      <c r="AA1876" s="24"/>
      <c r="AB1876" s="24"/>
      <c r="AC1876" s="24"/>
    </row>
    <row r="1877" spans="1:29" s="169" customFormat="1">
      <c r="A1877" s="24"/>
      <c r="B1877" s="24"/>
      <c r="C1877" s="57"/>
      <c r="D1877" s="57"/>
      <c r="E1877" s="57"/>
      <c r="F1877" s="57"/>
      <c r="G1877" s="57"/>
      <c r="H1877" s="57"/>
      <c r="I1877" s="57"/>
      <c r="J1877" s="57"/>
      <c r="K1877" s="57"/>
      <c r="L1877" s="57"/>
      <c r="M1877" s="57"/>
      <c r="N1877" s="57"/>
      <c r="O1877" s="57"/>
      <c r="P1877" s="57"/>
      <c r="Q1877" s="57"/>
      <c r="R1877" s="57"/>
      <c r="S1877" s="57"/>
      <c r="T1877" s="57"/>
      <c r="U1877" s="77"/>
      <c r="V1877" s="24"/>
      <c r="Y1877" s="24"/>
      <c r="Z1877" s="24"/>
      <c r="AA1877" s="24"/>
      <c r="AB1877" s="24"/>
      <c r="AC1877" s="24"/>
    </row>
    <row r="1878" spans="1:29" s="169" customFormat="1">
      <c r="A1878" s="24"/>
      <c r="B1878" s="24"/>
      <c r="C1878" s="57"/>
      <c r="D1878" s="57"/>
      <c r="E1878" s="57"/>
      <c r="F1878" s="57"/>
      <c r="G1878" s="57"/>
      <c r="H1878" s="57"/>
      <c r="I1878" s="57"/>
      <c r="J1878" s="57"/>
      <c r="K1878" s="57"/>
      <c r="L1878" s="57"/>
      <c r="M1878" s="57"/>
      <c r="N1878" s="57"/>
      <c r="O1878" s="57"/>
      <c r="P1878" s="57"/>
      <c r="Q1878" s="57"/>
      <c r="R1878" s="57"/>
      <c r="S1878" s="57"/>
      <c r="T1878" s="57"/>
      <c r="U1878" s="77"/>
      <c r="V1878" s="24"/>
      <c r="Y1878" s="24"/>
      <c r="Z1878" s="24"/>
      <c r="AA1878" s="24"/>
      <c r="AB1878" s="24"/>
      <c r="AC1878" s="24"/>
    </row>
    <row r="1879" spans="1:29" s="169" customFormat="1">
      <c r="A1879" s="24"/>
      <c r="B1879" s="24"/>
      <c r="C1879" s="57"/>
      <c r="D1879" s="57"/>
      <c r="E1879" s="57"/>
      <c r="F1879" s="57"/>
      <c r="G1879" s="57"/>
      <c r="H1879" s="57"/>
      <c r="I1879" s="57"/>
      <c r="J1879" s="57"/>
      <c r="K1879" s="57"/>
      <c r="L1879" s="57"/>
      <c r="M1879" s="57"/>
      <c r="N1879" s="57"/>
      <c r="O1879" s="57"/>
      <c r="P1879" s="57"/>
      <c r="Q1879" s="57"/>
      <c r="R1879" s="57"/>
      <c r="S1879" s="57"/>
      <c r="T1879" s="57"/>
      <c r="U1879" s="77"/>
      <c r="V1879" s="24"/>
      <c r="Y1879" s="24"/>
      <c r="Z1879" s="24"/>
      <c r="AA1879" s="24"/>
      <c r="AB1879" s="24"/>
      <c r="AC1879" s="24"/>
    </row>
    <row r="1880" spans="1:29" s="169" customFormat="1">
      <c r="A1880" s="24"/>
      <c r="B1880" s="24"/>
      <c r="C1880" s="57"/>
      <c r="D1880" s="57"/>
      <c r="E1880" s="57"/>
      <c r="F1880" s="57"/>
      <c r="G1880" s="57"/>
      <c r="H1880" s="57"/>
      <c r="I1880" s="57"/>
      <c r="J1880" s="57"/>
      <c r="K1880" s="57"/>
      <c r="L1880" s="57"/>
      <c r="M1880" s="57"/>
      <c r="N1880" s="57"/>
      <c r="O1880" s="57"/>
      <c r="P1880" s="57"/>
      <c r="Q1880" s="57"/>
      <c r="R1880" s="57"/>
      <c r="S1880" s="57"/>
      <c r="T1880" s="57"/>
      <c r="U1880" s="77"/>
      <c r="V1880" s="24"/>
      <c r="Y1880" s="24"/>
      <c r="Z1880" s="24"/>
      <c r="AA1880" s="24"/>
      <c r="AB1880" s="24"/>
      <c r="AC1880" s="24"/>
    </row>
    <row r="1881" spans="1:29" s="169" customFormat="1">
      <c r="A1881" s="24"/>
      <c r="B1881" s="24"/>
      <c r="C1881" s="57"/>
      <c r="D1881" s="57"/>
      <c r="E1881" s="57"/>
      <c r="F1881" s="57"/>
      <c r="G1881" s="57"/>
      <c r="H1881" s="57"/>
      <c r="I1881" s="57"/>
      <c r="J1881" s="57"/>
      <c r="K1881" s="57"/>
      <c r="L1881" s="57"/>
      <c r="M1881" s="57"/>
      <c r="N1881" s="57"/>
      <c r="O1881" s="57"/>
      <c r="P1881" s="57"/>
      <c r="Q1881" s="57"/>
      <c r="R1881" s="57"/>
      <c r="S1881" s="57"/>
      <c r="T1881" s="57"/>
      <c r="U1881" s="77"/>
      <c r="V1881" s="24"/>
      <c r="Y1881" s="24"/>
      <c r="Z1881" s="24"/>
      <c r="AA1881" s="24"/>
      <c r="AB1881" s="24"/>
      <c r="AC1881" s="24"/>
    </row>
    <row r="1882" spans="1:29" s="169" customFormat="1">
      <c r="A1882" s="24"/>
      <c r="B1882" s="24"/>
      <c r="C1882" s="57"/>
      <c r="D1882" s="57"/>
      <c r="E1882" s="57"/>
      <c r="F1882" s="57"/>
      <c r="G1882" s="57"/>
      <c r="H1882" s="57"/>
      <c r="I1882" s="57"/>
      <c r="J1882" s="57"/>
      <c r="K1882" s="57"/>
      <c r="L1882" s="57"/>
      <c r="M1882" s="57"/>
      <c r="N1882" s="57"/>
      <c r="O1882" s="57"/>
      <c r="P1882" s="57"/>
      <c r="Q1882" s="57"/>
      <c r="R1882" s="57"/>
      <c r="S1882" s="57"/>
      <c r="T1882" s="57"/>
      <c r="U1882" s="77"/>
      <c r="V1882" s="24"/>
      <c r="Y1882" s="24"/>
      <c r="Z1882" s="24"/>
      <c r="AA1882" s="24"/>
      <c r="AB1882" s="24"/>
      <c r="AC1882" s="24"/>
    </row>
    <row r="1883" spans="1:29" s="169" customFormat="1">
      <c r="A1883" s="24"/>
      <c r="B1883" s="24"/>
      <c r="C1883" s="57"/>
      <c r="D1883" s="57"/>
      <c r="E1883" s="57"/>
      <c r="F1883" s="57"/>
      <c r="G1883" s="57"/>
      <c r="H1883" s="57"/>
      <c r="I1883" s="57"/>
      <c r="J1883" s="57"/>
      <c r="K1883" s="57"/>
      <c r="L1883" s="57"/>
      <c r="M1883" s="57"/>
      <c r="N1883" s="57"/>
      <c r="O1883" s="57"/>
      <c r="P1883" s="57"/>
      <c r="Q1883" s="57"/>
      <c r="R1883" s="57"/>
      <c r="S1883" s="57"/>
      <c r="T1883" s="57"/>
      <c r="U1883" s="77"/>
      <c r="V1883" s="24"/>
      <c r="Y1883" s="24"/>
      <c r="Z1883" s="24"/>
      <c r="AA1883" s="24"/>
      <c r="AB1883" s="24"/>
      <c r="AC1883" s="24"/>
    </row>
    <row r="1884" spans="1:29" s="169" customFormat="1">
      <c r="A1884" s="24"/>
      <c r="B1884" s="24"/>
      <c r="C1884" s="57"/>
      <c r="D1884" s="57"/>
      <c r="E1884" s="57"/>
      <c r="F1884" s="57"/>
      <c r="G1884" s="57"/>
      <c r="H1884" s="57"/>
      <c r="I1884" s="57"/>
      <c r="J1884" s="57"/>
      <c r="K1884" s="57"/>
      <c r="L1884" s="57"/>
      <c r="M1884" s="57"/>
      <c r="N1884" s="57"/>
      <c r="O1884" s="57"/>
      <c r="P1884" s="57"/>
      <c r="Q1884" s="57"/>
      <c r="R1884" s="57"/>
      <c r="S1884" s="57"/>
      <c r="T1884" s="57"/>
      <c r="U1884" s="77"/>
      <c r="V1884" s="24"/>
      <c r="Y1884" s="24"/>
      <c r="Z1884" s="24"/>
      <c r="AA1884" s="24"/>
      <c r="AB1884" s="24"/>
      <c r="AC1884" s="24"/>
    </row>
    <row r="1885" spans="1:29" s="169" customFormat="1">
      <c r="A1885" s="24"/>
      <c r="B1885" s="24"/>
      <c r="C1885" s="57"/>
      <c r="D1885" s="57"/>
      <c r="E1885" s="57"/>
      <c r="F1885" s="57"/>
      <c r="G1885" s="57"/>
      <c r="H1885" s="57"/>
      <c r="I1885" s="57"/>
      <c r="J1885" s="57"/>
      <c r="K1885" s="57"/>
      <c r="L1885" s="57"/>
      <c r="M1885" s="57"/>
      <c r="N1885" s="57"/>
      <c r="O1885" s="57"/>
      <c r="P1885" s="57"/>
      <c r="Q1885" s="57"/>
      <c r="R1885" s="57"/>
      <c r="S1885" s="57"/>
      <c r="T1885" s="57"/>
      <c r="U1885" s="77"/>
      <c r="V1885" s="24"/>
      <c r="Y1885" s="24"/>
      <c r="Z1885" s="24"/>
      <c r="AA1885" s="24"/>
      <c r="AB1885" s="24"/>
      <c r="AC1885" s="24"/>
    </row>
    <row r="1886" spans="1:29" s="169" customFormat="1">
      <c r="A1886" s="24"/>
      <c r="B1886" s="24"/>
      <c r="C1886" s="57"/>
      <c r="D1886" s="57"/>
      <c r="E1886" s="57"/>
      <c r="F1886" s="57"/>
      <c r="G1886" s="57"/>
      <c r="H1886" s="57"/>
      <c r="I1886" s="57"/>
      <c r="J1886" s="57"/>
      <c r="K1886" s="57"/>
      <c r="L1886" s="57"/>
      <c r="M1886" s="57"/>
      <c r="N1886" s="57"/>
      <c r="O1886" s="57"/>
      <c r="P1886" s="57"/>
      <c r="Q1886" s="57"/>
      <c r="R1886" s="57"/>
      <c r="S1886" s="57"/>
      <c r="T1886" s="57"/>
      <c r="U1886" s="77"/>
      <c r="V1886" s="24"/>
      <c r="Y1886" s="24"/>
      <c r="Z1886" s="24"/>
      <c r="AA1886" s="24"/>
      <c r="AB1886" s="24"/>
      <c r="AC1886" s="24"/>
    </row>
    <row r="1887" spans="1:29" s="169" customFormat="1">
      <c r="A1887" s="24"/>
      <c r="B1887" s="24"/>
      <c r="C1887" s="57"/>
      <c r="D1887" s="57"/>
      <c r="E1887" s="57"/>
      <c r="F1887" s="57"/>
      <c r="G1887" s="57"/>
      <c r="H1887" s="57"/>
      <c r="I1887" s="57"/>
      <c r="J1887" s="57"/>
      <c r="K1887" s="57"/>
      <c r="L1887" s="57"/>
      <c r="M1887" s="57"/>
      <c r="N1887" s="57"/>
      <c r="O1887" s="57"/>
      <c r="P1887" s="57"/>
      <c r="Q1887" s="57"/>
      <c r="R1887" s="57"/>
      <c r="S1887" s="57"/>
      <c r="T1887" s="57"/>
      <c r="U1887" s="77"/>
      <c r="V1887" s="24"/>
      <c r="Y1887" s="24"/>
      <c r="Z1887" s="24"/>
      <c r="AA1887" s="24"/>
      <c r="AB1887" s="24"/>
      <c r="AC1887" s="24"/>
    </row>
    <row r="1888" spans="1:29" s="169" customFormat="1">
      <c r="A1888" s="24"/>
      <c r="B1888" s="24"/>
      <c r="C1888" s="57"/>
      <c r="D1888" s="57"/>
      <c r="E1888" s="57"/>
      <c r="F1888" s="57"/>
      <c r="G1888" s="57"/>
      <c r="H1888" s="57"/>
      <c r="I1888" s="57"/>
      <c r="J1888" s="57"/>
      <c r="K1888" s="57"/>
      <c r="L1888" s="57"/>
      <c r="M1888" s="57"/>
      <c r="N1888" s="57"/>
      <c r="O1888" s="57"/>
      <c r="P1888" s="57"/>
      <c r="Q1888" s="57"/>
      <c r="R1888" s="57"/>
      <c r="S1888" s="57"/>
      <c r="T1888" s="57"/>
      <c r="U1888" s="77"/>
      <c r="V1888" s="24"/>
      <c r="Y1888" s="24"/>
      <c r="Z1888" s="24"/>
      <c r="AA1888" s="24"/>
      <c r="AB1888" s="24"/>
      <c r="AC1888" s="24"/>
    </row>
    <row r="1889" spans="1:29" s="169" customFormat="1">
      <c r="A1889" s="24"/>
      <c r="B1889" s="24"/>
      <c r="C1889" s="57"/>
      <c r="D1889" s="57"/>
      <c r="E1889" s="57"/>
      <c r="F1889" s="57"/>
      <c r="G1889" s="57"/>
      <c r="H1889" s="57"/>
      <c r="I1889" s="57"/>
      <c r="J1889" s="57"/>
      <c r="K1889" s="57"/>
      <c r="L1889" s="57"/>
      <c r="M1889" s="57"/>
      <c r="N1889" s="57"/>
      <c r="O1889" s="57"/>
      <c r="P1889" s="57"/>
      <c r="Q1889" s="57"/>
      <c r="R1889" s="57"/>
      <c r="S1889" s="57"/>
      <c r="T1889" s="57"/>
      <c r="U1889" s="77"/>
      <c r="V1889" s="24"/>
      <c r="Y1889" s="24"/>
      <c r="Z1889" s="24"/>
      <c r="AA1889" s="24"/>
      <c r="AB1889" s="24"/>
      <c r="AC1889" s="24"/>
    </row>
    <row r="1890" spans="1:29" s="169" customFormat="1">
      <c r="A1890" s="24"/>
      <c r="B1890" s="24"/>
      <c r="C1890" s="57"/>
      <c r="D1890" s="57"/>
      <c r="E1890" s="57"/>
      <c r="F1890" s="57"/>
      <c r="G1890" s="57"/>
      <c r="H1890" s="57"/>
      <c r="I1890" s="57"/>
      <c r="J1890" s="57"/>
      <c r="K1890" s="57"/>
      <c r="L1890" s="57"/>
      <c r="M1890" s="57"/>
      <c r="N1890" s="57"/>
      <c r="O1890" s="57"/>
      <c r="P1890" s="57"/>
      <c r="Q1890" s="57"/>
      <c r="R1890" s="57"/>
      <c r="S1890" s="57"/>
      <c r="T1890" s="57"/>
      <c r="U1890" s="77"/>
      <c r="V1890" s="24"/>
      <c r="Y1890" s="24"/>
      <c r="Z1890" s="24"/>
      <c r="AA1890" s="24"/>
      <c r="AB1890" s="24"/>
      <c r="AC1890" s="24"/>
    </row>
    <row r="1891" spans="1:29" s="169" customFormat="1">
      <c r="A1891" s="24"/>
      <c r="B1891" s="24"/>
      <c r="C1891" s="57"/>
      <c r="D1891" s="57"/>
      <c r="E1891" s="57"/>
      <c r="F1891" s="57"/>
      <c r="G1891" s="57"/>
      <c r="H1891" s="57"/>
      <c r="I1891" s="57"/>
      <c r="J1891" s="57"/>
      <c r="K1891" s="57"/>
      <c r="L1891" s="57"/>
      <c r="M1891" s="57"/>
      <c r="N1891" s="57"/>
      <c r="O1891" s="57"/>
      <c r="P1891" s="57"/>
      <c r="Q1891" s="57"/>
      <c r="R1891" s="57"/>
      <c r="S1891" s="57"/>
      <c r="T1891" s="57"/>
      <c r="U1891" s="77"/>
      <c r="V1891" s="24"/>
      <c r="Y1891" s="24"/>
      <c r="Z1891" s="24"/>
      <c r="AA1891" s="24"/>
      <c r="AB1891" s="24"/>
      <c r="AC1891" s="24"/>
    </row>
    <row r="1892" spans="1:29" s="169" customFormat="1">
      <c r="A1892" s="24"/>
      <c r="B1892" s="24"/>
      <c r="C1892" s="57"/>
      <c r="D1892" s="57"/>
      <c r="E1892" s="57"/>
      <c r="F1892" s="57"/>
      <c r="G1892" s="57"/>
      <c r="H1892" s="57"/>
      <c r="I1892" s="57"/>
      <c r="J1892" s="57"/>
      <c r="K1892" s="57"/>
      <c r="L1892" s="57"/>
      <c r="M1892" s="57"/>
      <c r="N1892" s="57"/>
      <c r="O1892" s="57"/>
      <c r="P1892" s="57"/>
      <c r="Q1892" s="57"/>
      <c r="R1892" s="57"/>
      <c r="S1892" s="57"/>
      <c r="T1892" s="57"/>
      <c r="U1892" s="77"/>
      <c r="V1892" s="24"/>
      <c r="Y1892" s="24"/>
      <c r="Z1892" s="24"/>
      <c r="AA1892" s="24"/>
      <c r="AB1892" s="24"/>
      <c r="AC1892" s="24"/>
    </row>
    <row r="1893" spans="1:29" s="169" customFormat="1">
      <c r="A1893" s="24"/>
      <c r="B1893" s="24"/>
      <c r="C1893" s="57"/>
      <c r="D1893" s="57"/>
      <c r="E1893" s="57"/>
      <c r="F1893" s="57"/>
      <c r="G1893" s="57"/>
      <c r="H1893" s="57"/>
      <c r="I1893" s="57"/>
      <c r="J1893" s="57"/>
      <c r="K1893" s="57"/>
      <c r="L1893" s="57"/>
      <c r="M1893" s="57"/>
      <c r="N1893" s="57"/>
      <c r="O1893" s="57"/>
      <c r="P1893" s="57"/>
      <c r="Q1893" s="57"/>
      <c r="R1893" s="57"/>
      <c r="S1893" s="57"/>
      <c r="T1893" s="57"/>
      <c r="U1893" s="77"/>
      <c r="V1893" s="24"/>
      <c r="Y1893" s="24"/>
      <c r="Z1893" s="24"/>
      <c r="AA1893" s="24"/>
      <c r="AB1893" s="24"/>
      <c r="AC1893" s="24"/>
    </row>
    <row r="1894" spans="1:29" s="169" customFormat="1">
      <c r="A1894" s="24"/>
      <c r="B1894" s="24"/>
      <c r="C1894" s="57"/>
      <c r="D1894" s="57"/>
      <c r="E1894" s="57"/>
      <c r="F1894" s="57"/>
      <c r="G1894" s="57"/>
      <c r="H1894" s="57"/>
      <c r="I1894" s="57"/>
      <c r="J1894" s="57"/>
      <c r="K1894" s="57"/>
      <c r="L1894" s="57"/>
      <c r="M1894" s="57"/>
      <c r="N1894" s="57"/>
      <c r="O1894" s="57"/>
      <c r="P1894" s="57"/>
      <c r="Q1894" s="57"/>
      <c r="R1894" s="57"/>
      <c r="S1894" s="57"/>
      <c r="T1894" s="57"/>
      <c r="U1894" s="77"/>
      <c r="V1894" s="24"/>
      <c r="Y1894" s="24"/>
      <c r="Z1894" s="24"/>
      <c r="AA1894" s="24"/>
      <c r="AB1894" s="24"/>
      <c r="AC1894" s="24"/>
    </row>
    <row r="1895" spans="1:29" s="169" customFormat="1">
      <c r="A1895" s="24"/>
      <c r="B1895" s="24"/>
      <c r="C1895" s="57"/>
      <c r="D1895" s="57"/>
      <c r="E1895" s="57"/>
      <c r="F1895" s="57"/>
      <c r="G1895" s="57"/>
      <c r="H1895" s="57"/>
      <c r="I1895" s="57"/>
      <c r="J1895" s="57"/>
      <c r="K1895" s="57"/>
      <c r="L1895" s="57"/>
      <c r="M1895" s="57"/>
      <c r="N1895" s="57"/>
      <c r="O1895" s="57"/>
      <c r="P1895" s="57"/>
      <c r="Q1895" s="57"/>
      <c r="R1895" s="57"/>
      <c r="S1895" s="57"/>
      <c r="T1895" s="57"/>
      <c r="U1895" s="77"/>
      <c r="V1895" s="24"/>
      <c r="Y1895" s="24"/>
      <c r="Z1895" s="24"/>
      <c r="AA1895" s="24"/>
      <c r="AB1895" s="24"/>
      <c r="AC1895" s="24"/>
    </row>
    <row r="1896" spans="1:29" s="169" customFormat="1">
      <c r="A1896" s="24"/>
      <c r="B1896" s="24"/>
      <c r="C1896" s="57"/>
      <c r="D1896" s="57"/>
      <c r="E1896" s="57"/>
      <c r="F1896" s="57"/>
      <c r="G1896" s="57"/>
      <c r="H1896" s="57"/>
      <c r="I1896" s="57"/>
      <c r="J1896" s="57"/>
      <c r="K1896" s="57"/>
      <c r="L1896" s="57"/>
      <c r="M1896" s="57"/>
      <c r="N1896" s="57"/>
      <c r="O1896" s="57"/>
      <c r="P1896" s="57"/>
      <c r="Q1896" s="57"/>
      <c r="R1896" s="57"/>
      <c r="S1896" s="57"/>
      <c r="T1896" s="57"/>
      <c r="U1896" s="77"/>
      <c r="V1896" s="24"/>
      <c r="Y1896" s="24"/>
      <c r="Z1896" s="24"/>
      <c r="AA1896" s="24"/>
      <c r="AB1896" s="24"/>
      <c r="AC1896" s="24"/>
    </row>
    <row r="1897" spans="1:29" s="169" customFormat="1">
      <c r="A1897" s="24"/>
      <c r="B1897" s="24"/>
      <c r="C1897" s="57"/>
      <c r="D1897" s="57"/>
      <c r="E1897" s="57"/>
      <c r="F1897" s="57"/>
      <c r="G1897" s="57"/>
      <c r="H1897" s="57"/>
      <c r="I1897" s="57"/>
      <c r="J1897" s="57"/>
      <c r="K1897" s="57"/>
      <c r="L1897" s="57"/>
      <c r="M1897" s="57"/>
      <c r="N1897" s="57"/>
      <c r="O1897" s="57"/>
      <c r="P1897" s="57"/>
      <c r="Q1897" s="57"/>
      <c r="R1897" s="57"/>
      <c r="S1897" s="57"/>
      <c r="T1897" s="57"/>
      <c r="U1897" s="77"/>
      <c r="V1897" s="24"/>
      <c r="Y1897" s="24"/>
      <c r="Z1897" s="24"/>
      <c r="AA1897" s="24"/>
      <c r="AB1897" s="24"/>
      <c r="AC1897" s="24"/>
    </row>
    <row r="1898" spans="1:29" s="169" customFormat="1">
      <c r="A1898" s="24"/>
      <c r="B1898" s="24"/>
      <c r="C1898" s="57"/>
      <c r="D1898" s="57"/>
      <c r="E1898" s="57"/>
      <c r="F1898" s="57"/>
      <c r="G1898" s="57"/>
      <c r="H1898" s="57"/>
      <c r="I1898" s="57"/>
      <c r="J1898" s="57"/>
      <c r="K1898" s="57"/>
      <c r="L1898" s="57"/>
      <c r="M1898" s="57"/>
      <c r="N1898" s="57"/>
      <c r="O1898" s="57"/>
      <c r="P1898" s="57"/>
      <c r="Q1898" s="57"/>
      <c r="R1898" s="57"/>
      <c r="S1898" s="57"/>
      <c r="T1898" s="57"/>
      <c r="U1898" s="77"/>
      <c r="V1898" s="24"/>
      <c r="Y1898" s="24"/>
      <c r="Z1898" s="24"/>
      <c r="AA1898" s="24"/>
      <c r="AB1898" s="24"/>
      <c r="AC1898" s="24"/>
    </row>
    <row r="1899" spans="1:29" s="169" customFormat="1">
      <c r="A1899" s="24"/>
      <c r="B1899" s="24"/>
      <c r="C1899" s="57"/>
      <c r="D1899" s="57"/>
      <c r="E1899" s="57"/>
      <c r="F1899" s="57"/>
      <c r="G1899" s="57"/>
      <c r="H1899" s="57"/>
      <c r="I1899" s="57"/>
      <c r="J1899" s="57"/>
      <c r="K1899" s="57"/>
      <c r="L1899" s="57"/>
      <c r="M1899" s="57"/>
      <c r="N1899" s="57"/>
      <c r="O1899" s="57"/>
      <c r="P1899" s="57"/>
      <c r="Q1899" s="57"/>
      <c r="R1899" s="57"/>
      <c r="S1899" s="57"/>
      <c r="T1899" s="57"/>
      <c r="U1899" s="77"/>
      <c r="V1899" s="24"/>
      <c r="Y1899" s="24"/>
      <c r="Z1899" s="24"/>
      <c r="AA1899" s="24"/>
      <c r="AB1899" s="24"/>
      <c r="AC1899" s="24"/>
    </row>
    <row r="1900" spans="1:29" s="169" customFormat="1">
      <c r="A1900" s="24"/>
      <c r="B1900" s="24"/>
      <c r="C1900" s="57"/>
      <c r="D1900" s="57"/>
      <c r="E1900" s="57"/>
      <c r="F1900" s="57"/>
      <c r="G1900" s="57"/>
      <c r="H1900" s="57"/>
      <c r="I1900" s="57"/>
      <c r="J1900" s="57"/>
      <c r="K1900" s="57"/>
      <c r="L1900" s="57"/>
      <c r="M1900" s="57"/>
      <c r="N1900" s="57"/>
      <c r="O1900" s="57"/>
      <c r="P1900" s="57"/>
      <c r="Q1900" s="57"/>
      <c r="R1900" s="57"/>
      <c r="S1900" s="57"/>
      <c r="T1900" s="57"/>
      <c r="U1900" s="77"/>
      <c r="V1900" s="24"/>
      <c r="Y1900" s="24"/>
      <c r="Z1900" s="24"/>
      <c r="AA1900" s="24"/>
      <c r="AB1900" s="24"/>
      <c r="AC1900" s="24"/>
    </row>
    <row r="1901" spans="1:29" s="169" customFormat="1">
      <c r="A1901" s="24"/>
      <c r="B1901" s="24"/>
      <c r="C1901" s="57"/>
      <c r="D1901" s="57"/>
      <c r="E1901" s="57"/>
      <c r="F1901" s="57"/>
      <c r="G1901" s="57"/>
      <c r="H1901" s="57"/>
      <c r="I1901" s="57"/>
      <c r="J1901" s="57"/>
      <c r="K1901" s="57"/>
      <c r="L1901" s="57"/>
      <c r="M1901" s="57"/>
      <c r="N1901" s="57"/>
      <c r="O1901" s="57"/>
      <c r="P1901" s="57"/>
      <c r="Q1901" s="57"/>
      <c r="R1901" s="57"/>
      <c r="S1901" s="57"/>
      <c r="T1901" s="57"/>
      <c r="U1901" s="77"/>
      <c r="V1901" s="24"/>
      <c r="Y1901" s="24"/>
      <c r="Z1901" s="24"/>
      <c r="AA1901" s="24"/>
      <c r="AB1901" s="24"/>
      <c r="AC1901" s="24"/>
    </row>
    <row r="1902" spans="1:29" s="169" customFormat="1">
      <c r="A1902" s="24"/>
      <c r="B1902" s="24"/>
      <c r="C1902" s="57"/>
      <c r="D1902" s="57"/>
      <c r="E1902" s="57"/>
      <c r="F1902" s="57"/>
      <c r="G1902" s="57"/>
      <c r="H1902" s="57"/>
      <c r="I1902" s="57"/>
      <c r="J1902" s="57"/>
      <c r="K1902" s="57"/>
      <c r="L1902" s="57"/>
      <c r="M1902" s="57"/>
      <c r="N1902" s="57"/>
      <c r="O1902" s="57"/>
      <c r="P1902" s="57"/>
      <c r="Q1902" s="57"/>
      <c r="R1902" s="57"/>
      <c r="S1902" s="57"/>
      <c r="T1902" s="57"/>
      <c r="U1902" s="77"/>
      <c r="V1902" s="24"/>
      <c r="Y1902" s="24"/>
      <c r="Z1902" s="24"/>
      <c r="AA1902" s="24"/>
      <c r="AB1902" s="24"/>
      <c r="AC1902" s="24"/>
    </row>
    <row r="1903" spans="1:29" s="169" customFormat="1">
      <c r="A1903" s="24"/>
      <c r="B1903" s="24"/>
      <c r="C1903" s="57"/>
      <c r="D1903" s="57"/>
      <c r="E1903" s="57"/>
      <c r="F1903" s="57"/>
      <c r="G1903" s="57"/>
      <c r="H1903" s="57"/>
      <c r="I1903" s="57"/>
      <c r="J1903" s="57"/>
      <c r="K1903" s="57"/>
      <c r="L1903" s="57"/>
      <c r="M1903" s="57"/>
      <c r="N1903" s="57"/>
      <c r="O1903" s="57"/>
      <c r="P1903" s="57"/>
      <c r="Q1903" s="57"/>
      <c r="R1903" s="57"/>
      <c r="S1903" s="57"/>
      <c r="T1903" s="57"/>
      <c r="U1903" s="77"/>
      <c r="V1903" s="24"/>
      <c r="Y1903" s="24"/>
      <c r="Z1903" s="24"/>
      <c r="AA1903" s="24"/>
      <c r="AB1903" s="24"/>
      <c r="AC1903" s="24"/>
    </row>
    <row r="1904" spans="1:29" s="169" customFormat="1">
      <c r="A1904" s="24"/>
      <c r="B1904" s="24"/>
      <c r="C1904" s="57"/>
      <c r="D1904" s="57"/>
      <c r="E1904" s="57"/>
      <c r="F1904" s="57"/>
      <c r="G1904" s="57"/>
      <c r="H1904" s="57"/>
      <c r="I1904" s="57"/>
      <c r="J1904" s="57"/>
      <c r="K1904" s="57"/>
      <c r="L1904" s="57"/>
      <c r="M1904" s="57"/>
      <c r="N1904" s="57"/>
      <c r="O1904" s="57"/>
      <c r="P1904" s="57"/>
      <c r="Q1904" s="57"/>
      <c r="R1904" s="57"/>
      <c r="S1904" s="57"/>
      <c r="T1904" s="57"/>
      <c r="U1904" s="77"/>
      <c r="V1904" s="24"/>
      <c r="Y1904" s="24"/>
      <c r="Z1904" s="24"/>
      <c r="AA1904" s="24"/>
      <c r="AB1904" s="24"/>
      <c r="AC1904" s="24"/>
    </row>
    <row r="1905" spans="1:29" s="169" customFormat="1">
      <c r="A1905" s="24"/>
      <c r="B1905" s="24"/>
      <c r="C1905" s="57"/>
      <c r="D1905" s="57"/>
      <c r="E1905" s="57"/>
      <c r="F1905" s="57"/>
      <c r="G1905" s="57"/>
      <c r="H1905" s="57"/>
      <c r="I1905" s="57"/>
      <c r="J1905" s="57"/>
      <c r="K1905" s="57"/>
      <c r="L1905" s="57"/>
      <c r="M1905" s="57"/>
      <c r="N1905" s="57"/>
      <c r="O1905" s="57"/>
      <c r="P1905" s="57"/>
      <c r="Q1905" s="57"/>
      <c r="R1905" s="57"/>
      <c r="S1905" s="57"/>
      <c r="T1905" s="57"/>
      <c r="U1905" s="77"/>
      <c r="V1905" s="24"/>
      <c r="Y1905" s="24"/>
      <c r="Z1905" s="24"/>
      <c r="AA1905" s="24"/>
      <c r="AB1905" s="24"/>
      <c r="AC1905" s="24"/>
    </row>
    <row r="1906" spans="1:29" s="169" customFormat="1">
      <c r="A1906" s="24"/>
      <c r="B1906" s="24"/>
      <c r="C1906" s="57"/>
      <c r="D1906" s="57"/>
      <c r="E1906" s="57"/>
      <c r="F1906" s="57"/>
      <c r="G1906" s="57"/>
      <c r="H1906" s="57"/>
      <c r="I1906" s="57"/>
      <c r="J1906" s="57"/>
      <c r="K1906" s="57"/>
      <c r="L1906" s="57"/>
      <c r="M1906" s="57"/>
      <c r="N1906" s="57"/>
      <c r="O1906" s="57"/>
      <c r="P1906" s="57"/>
      <c r="Q1906" s="57"/>
      <c r="R1906" s="57"/>
      <c r="S1906" s="57"/>
      <c r="T1906" s="57"/>
      <c r="U1906" s="77"/>
      <c r="V1906" s="24"/>
      <c r="Y1906" s="24"/>
      <c r="Z1906" s="24"/>
      <c r="AA1906" s="24"/>
      <c r="AB1906" s="24"/>
      <c r="AC1906" s="24"/>
    </row>
    <row r="1907" spans="1:29" s="169" customFormat="1">
      <c r="A1907" s="24"/>
      <c r="B1907" s="24"/>
      <c r="C1907" s="57"/>
      <c r="D1907" s="57"/>
      <c r="E1907" s="57"/>
      <c r="F1907" s="57"/>
      <c r="G1907" s="57"/>
      <c r="H1907" s="57"/>
      <c r="I1907" s="57"/>
      <c r="J1907" s="57"/>
      <c r="K1907" s="57"/>
      <c r="L1907" s="57"/>
      <c r="M1907" s="57"/>
      <c r="N1907" s="57"/>
      <c r="O1907" s="57"/>
      <c r="P1907" s="57"/>
      <c r="Q1907" s="57"/>
      <c r="R1907" s="57"/>
      <c r="S1907" s="57"/>
      <c r="T1907" s="57"/>
      <c r="U1907" s="77"/>
      <c r="V1907" s="24"/>
      <c r="Y1907" s="24"/>
      <c r="Z1907" s="24"/>
      <c r="AA1907" s="24"/>
      <c r="AB1907" s="24"/>
      <c r="AC1907" s="24"/>
    </row>
    <row r="1908" spans="1:29" s="169" customFormat="1">
      <c r="A1908" s="24"/>
      <c r="B1908" s="24"/>
      <c r="C1908" s="57"/>
      <c r="D1908" s="57"/>
      <c r="E1908" s="57"/>
      <c r="F1908" s="57"/>
      <c r="G1908" s="57"/>
      <c r="H1908" s="57"/>
      <c r="I1908" s="57"/>
      <c r="J1908" s="57"/>
      <c r="K1908" s="57"/>
      <c r="L1908" s="57"/>
      <c r="M1908" s="57"/>
      <c r="N1908" s="57"/>
      <c r="O1908" s="57"/>
      <c r="P1908" s="57"/>
      <c r="Q1908" s="57"/>
      <c r="R1908" s="57"/>
      <c r="S1908" s="57"/>
      <c r="T1908" s="57"/>
      <c r="U1908" s="77"/>
      <c r="V1908" s="24"/>
      <c r="Y1908" s="24"/>
      <c r="Z1908" s="24"/>
      <c r="AA1908" s="24"/>
      <c r="AB1908" s="24"/>
      <c r="AC1908" s="24"/>
    </row>
    <row r="1909" spans="1:29" s="169" customFormat="1">
      <c r="A1909" s="24"/>
      <c r="B1909" s="24"/>
      <c r="C1909" s="57"/>
      <c r="D1909" s="57"/>
      <c r="E1909" s="57"/>
      <c r="F1909" s="57"/>
      <c r="G1909" s="57"/>
      <c r="H1909" s="57"/>
      <c r="I1909" s="57"/>
      <c r="J1909" s="57"/>
      <c r="K1909" s="57"/>
      <c r="L1909" s="57"/>
      <c r="M1909" s="57"/>
      <c r="N1909" s="57"/>
      <c r="O1909" s="57"/>
      <c r="P1909" s="57"/>
      <c r="Q1909" s="57"/>
      <c r="R1909" s="57"/>
      <c r="S1909" s="57"/>
      <c r="T1909" s="57"/>
      <c r="U1909" s="77"/>
      <c r="V1909" s="24"/>
      <c r="Y1909" s="24"/>
      <c r="Z1909" s="24"/>
      <c r="AA1909" s="24"/>
      <c r="AB1909" s="24"/>
      <c r="AC1909" s="24"/>
    </row>
    <row r="1910" spans="1:29" s="169" customFormat="1">
      <c r="A1910" s="24"/>
      <c r="B1910" s="24"/>
      <c r="C1910" s="57"/>
      <c r="D1910" s="57"/>
      <c r="E1910" s="57"/>
      <c r="F1910" s="57"/>
      <c r="G1910" s="57"/>
      <c r="H1910" s="57"/>
      <c r="I1910" s="57"/>
      <c r="J1910" s="57"/>
      <c r="K1910" s="57"/>
      <c r="L1910" s="57"/>
      <c r="M1910" s="57"/>
      <c r="N1910" s="57"/>
      <c r="O1910" s="57"/>
      <c r="P1910" s="57"/>
      <c r="Q1910" s="57"/>
      <c r="R1910" s="57"/>
      <c r="S1910" s="57"/>
      <c r="T1910" s="57"/>
      <c r="U1910" s="77"/>
      <c r="V1910" s="24"/>
      <c r="Y1910" s="24"/>
      <c r="Z1910" s="24"/>
      <c r="AA1910" s="24"/>
      <c r="AB1910" s="24"/>
      <c r="AC1910" s="24"/>
    </row>
    <row r="1911" spans="1:29" s="169" customFormat="1">
      <c r="A1911" s="24"/>
      <c r="B1911" s="24"/>
      <c r="C1911" s="57"/>
      <c r="D1911" s="57"/>
      <c r="E1911" s="57"/>
      <c r="F1911" s="57"/>
      <c r="G1911" s="57"/>
      <c r="H1911" s="57"/>
      <c r="I1911" s="57"/>
      <c r="J1911" s="57"/>
      <c r="K1911" s="57"/>
      <c r="L1911" s="57"/>
      <c r="M1911" s="57"/>
      <c r="N1911" s="57"/>
      <c r="O1911" s="57"/>
      <c r="P1911" s="57"/>
      <c r="Q1911" s="57"/>
      <c r="R1911" s="57"/>
      <c r="S1911" s="57"/>
      <c r="T1911" s="57"/>
      <c r="U1911" s="77"/>
      <c r="V1911" s="24"/>
      <c r="Y1911" s="24"/>
      <c r="Z1911" s="24"/>
      <c r="AA1911" s="24"/>
      <c r="AB1911" s="24"/>
      <c r="AC1911" s="24"/>
    </row>
    <row r="1912" spans="1:29" s="169" customFormat="1">
      <c r="A1912" s="24"/>
      <c r="B1912" s="24"/>
      <c r="C1912" s="57"/>
      <c r="D1912" s="57"/>
      <c r="E1912" s="57"/>
      <c r="F1912" s="57"/>
      <c r="G1912" s="57"/>
      <c r="H1912" s="57"/>
      <c r="I1912" s="57"/>
      <c r="J1912" s="57"/>
      <c r="K1912" s="57"/>
      <c r="L1912" s="57"/>
      <c r="M1912" s="57"/>
      <c r="N1912" s="57"/>
      <c r="O1912" s="57"/>
      <c r="P1912" s="57"/>
      <c r="Q1912" s="57"/>
      <c r="R1912" s="57"/>
      <c r="S1912" s="57"/>
      <c r="T1912" s="57"/>
      <c r="U1912" s="77"/>
      <c r="V1912" s="24"/>
      <c r="Y1912" s="24"/>
      <c r="Z1912" s="24"/>
      <c r="AA1912" s="24"/>
      <c r="AB1912" s="24"/>
      <c r="AC1912" s="24"/>
    </row>
    <row r="1913" spans="1:29" s="169" customFormat="1">
      <c r="A1913" s="24"/>
      <c r="B1913" s="24"/>
      <c r="C1913" s="57"/>
      <c r="D1913" s="57"/>
      <c r="E1913" s="57"/>
      <c r="F1913" s="57"/>
      <c r="G1913" s="57"/>
      <c r="H1913" s="57"/>
      <c r="I1913" s="57"/>
      <c r="J1913" s="57"/>
      <c r="K1913" s="57"/>
      <c r="L1913" s="57"/>
      <c r="M1913" s="57"/>
      <c r="N1913" s="57"/>
      <c r="O1913" s="57"/>
      <c r="P1913" s="57"/>
      <c r="Q1913" s="57"/>
      <c r="R1913" s="57"/>
      <c r="S1913" s="57"/>
      <c r="T1913" s="57"/>
      <c r="U1913" s="77"/>
      <c r="V1913" s="24"/>
      <c r="Y1913" s="24"/>
      <c r="Z1913" s="24"/>
      <c r="AA1913" s="24"/>
      <c r="AB1913" s="24"/>
      <c r="AC1913" s="24"/>
    </row>
    <row r="1914" spans="1:29" s="169" customFormat="1">
      <c r="A1914" s="24"/>
      <c r="B1914" s="24"/>
      <c r="C1914" s="57"/>
      <c r="D1914" s="57"/>
      <c r="E1914" s="57"/>
      <c r="F1914" s="57"/>
      <c r="G1914" s="57"/>
      <c r="H1914" s="57"/>
      <c r="I1914" s="57"/>
      <c r="J1914" s="57"/>
      <c r="K1914" s="57"/>
      <c r="L1914" s="57"/>
      <c r="M1914" s="57"/>
      <c r="N1914" s="57"/>
      <c r="O1914" s="57"/>
      <c r="P1914" s="57"/>
      <c r="Q1914" s="57"/>
      <c r="R1914" s="57"/>
      <c r="S1914" s="57"/>
      <c r="T1914" s="57"/>
      <c r="U1914" s="77"/>
      <c r="V1914" s="24"/>
      <c r="Y1914" s="24"/>
      <c r="Z1914" s="24"/>
      <c r="AA1914" s="24"/>
      <c r="AB1914" s="24"/>
      <c r="AC1914" s="24"/>
    </row>
    <row r="1915" spans="1:29" s="169" customFormat="1">
      <c r="A1915" s="24"/>
      <c r="B1915" s="24"/>
      <c r="C1915" s="57"/>
      <c r="D1915" s="57"/>
      <c r="E1915" s="57"/>
      <c r="F1915" s="57"/>
      <c r="G1915" s="57"/>
      <c r="H1915" s="57"/>
      <c r="I1915" s="57"/>
      <c r="J1915" s="57"/>
      <c r="K1915" s="57"/>
      <c r="L1915" s="57"/>
      <c r="M1915" s="57"/>
      <c r="N1915" s="57"/>
      <c r="O1915" s="57"/>
      <c r="P1915" s="57"/>
      <c r="Q1915" s="57"/>
      <c r="R1915" s="57"/>
      <c r="S1915" s="57"/>
      <c r="T1915" s="57"/>
      <c r="U1915" s="77"/>
      <c r="V1915" s="24"/>
      <c r="Y1915" s="24"/>
      <c r="Z1915" s="24"/>
      <c r="AA1915" s="24"/>
      <c r="AB1915" s="24"/>
      <c r="AC1915" s="24"/>
    </row>
    <row r="1916" spans="1:29" s="169" customFormat="1">
      <c r="A1916" s="24"/>
      <c r="B1916" s="24"/>
      <c r="C1916" s="57"/>
      <c r="D1916" s="57"/>
      <c r="E1916" s="57"/>
      <c r="F1916" s="57"/>
      <c r="G1916" s="57"/>
      <c r="H1916" s="57"/>
      <c r="I1916" s="57"/>
      <c r="J1916" s="57"/>
      <c r="K1916" s="57"/>
      <c r="L1916" s="57"/>
      <c r="M1916" s="57"/>
      <c r="N1916" s="57"/>
      <c r="O1916" s="57"/>
      <c r="P1916" s="57"/>
      <c r="Q1916" s="57"/>
      <c r="R1916" s="57"/>
      <c r="S1916" s="57"/>
      <c r="T1916" s="57"/>
      <c r="U1916" s="77"/>
      <c r="V1916" s="24"/>
      <c r="Y1916" s="24"/>
      <c r="Z1916" s="24"/>
      <c r="AA1916" s="24"/>
      <c r="AB1916" s="24"/>
      <c r="AC1916" s="24"/>
    </row>
    <row r="1917" spans="1:29" s="169" customFormat="1">
      <c r="A1917" s="24"/>
      <c r="B1917" s="24"/>
      <c r="C1917" s="57"/>
      <c r="D1917" s="57"/>
      <c r="E1917" s="57"/>
      <c r="F1917" s="57"/>
      <c r="G1917" s="57"/>
      <c r="H1917" s="57"/>
      <c r="I1917" s="57"/>
      <c r="J1917" s="57"/>
      <c r="K1917" s="57"/>
      <c r="L1917" s="57"/>
      <c r="M1917" s="57"/>
      <c r="N1917" s="57"/>
      <c r="O1917" s="57"/>
      <c r="P1917" s="57"/>
      <c r="Q1917" s="57"/>
      <c r="R1917" s="57"/>
      <c r="S1917" s="57"/>
      <c r="T1917" s="57"/>
      <c r="U1917" s="77"/>
      <c r="V1917" s="24"/>
      <c r="Y1917" s="24"/>
      <c r="Z1917" s="24"/>
      <c r="AA1917" s="24"/>
      <c r="AB1917" s="24"/>
      <c r="AC1917" s="24"/>
    </row>
    <row r="1918" spans="1:29" s="169" customFormat="1">
      <c r="A1918" s="24"/>
      <c r="B1918" s="24"/>
      <c r="C1918" s="57"/>
      <c r="D1918" s="57"/>
      <c r="E1918" s="57"/>
      <c r="F1918" s="57"/>
      <c r="G1918" s="57"/>
      <c r="H1918" s="57"/>
      <c r="I1918" s="57"/>
      <c r="J1918" s="57"/>
      <c r="K1918" s="57"/>
      <c r="L1918" s="57"/>
      <c r="M1918" s="57"/>
      <c r="N1918" s="57"/>
      <c r="O1918" s="57"/>
      <c r="P1918" s="57"/>
      <c r="Q1918" s="57"/>
      <c r="R1918" s="57"/>
      <c r="S1918" s="57"/>
      <c r="T1918" s="57"/>
      <c r="U1918" s="77"/>
      <c r="V1918" s="24"/>
      <c r="Y1918" s="24"/>
      <c r="Z1918" s="24"/>
      <c r="AA1918" s="24"/>
      <c r="AB1918" s="24"/>
      <c r="AC1918" s="24"/>
    </row>
    <row r="1919" spans="1:29" s="169" customFormat="1">
      <c r="A1919" s="24"/>
      <c r="B1919" s="24"/>
      <c r="C1919" s="57"/>
      <c r="D1919" s="57"/>
      <c r="E1919" s="57"/>
      <c r="F1919" s="57"/>
      <c r="G1919" s="57"/>
      <c r="H1919" s="57"/>
      <c r="I1919" s="57"/>
      <c r="J1919" s="57"/>
      <c r="K1919" s="57"/>
      <c r="L1919" s="57"/>
      <c r="M1919" s="57"/>
      <c r="N1919" s="57"/>
      <c r="O1919" s="57"/>
      <c r="P1919" s="57"/>
      <c r="Q1919" s="57"/>
      <c r="R1919" s="57"/>
      <c r="S1919" s="57"/>
      <c r="T1919" s="57"/>
      <c r="U1919" s="77"/>
      <c r="V1919" s="24"/>
      <c r="Y1919" s="24"/>
      <c r="Z1919" s="24"/>
      <c r="AA1919" s="24"/>
      <c r="AB1919" s="24"/>
      <c r="AC1919" s="24"/>
    </row>
    <row r="1920" spans="1:29" s="169" customFormat="1">
      <c r="A1920" s="24"/>
      <c r="B1920" s="24"/>
      <c r="C1920" s="57"/>
      <c r="D1920" s="57"/>
      <c r="E1920" s="57"/>
      <c r="F1920" s="57"/>
      <c r="G1920" s="57"/>
      <c r="H1920" s="57"/>
      <c r="I1920" s="57"/>
      <c r="J1920" s="57"/>
      <c r="K1920" s="57"/>
      <c r="L1920" s="57"/>
      <c r="M1920" s="57"/>
      <c r="N1920" s="57"/>
      <c r="O1920" s="57"/>
      <c r="P1920" s="57"/>
      <c r="Q1920" s="57"/>
      <c r="R1920" s="57"/>
      <c r="S1920" s="57"/>
      <c r="T1920" s="57"/>
      <c r="U1920" s="77"/>
      <c r="V1920" s="24"/>
      <c r="Y1920" s="24"/>
      <c r="Z1920" s="24"/>
      <c r="AA1920" s="24"/>
      <c r="AB1920" s="24"/>
      <c r="AC1920" s="24"/>
    </row>
    <row r="1921" spans="1:29" s="169" customFormat="1">
      <c r="A1921" s="24"/>
      <c r="B1921" s="24"/>
      <c r="C1921" s="57"/>
      <c r="D1921" s="57"/>
      <c r="E1921" s="57"/>
      <c r="F1921" s="57"/>
      <c r="G1921" s="57"/>
      <c r="H1921" s="57"/>
      <c r="I1921" s="57"/>
      <c r="J1921" s="57"/>
      <c r="K1921" s="57"/>
      <c r="L1921" s="57"/>
      <c r="M1921" s="57"/>
      <c r="N1921" s="57"/>
      <c r="O1921" s="57"/>
      <c r="P1921" s="57"/>
      <c r="Q1921" s="57"/>
      <c r="R1921" s="57"/>
      <c r="S1921" s="57"/>
      <c r="T1921" s="57"/>
      <c r="U1921" s="77"/>
      <c r="V1921" s="24"/>
      <c r="Y1921" s="24"/>
      <c r="Z1921" s="24"/>
      <c r="AA1921" s="24"/>
      <c r="AB1921" s="24"/>
      <c r="AC1921" s="24"/>
    </row>
    <row r="1922" spans="1:29" s="169" customFormat="1">
      <c r="A1922" s="24"/>
      <c r="B1922" s="24"/>
      <c r="C1922" s="57"/>
      <c r="D1922" s="57"/>
      <c r="E1922" s="57"/>
      <c r="F1922" s="57"/>
      <c r="G1922" s="57"/>
      <c r="H1922" s="57"/>
      <c r="I1922" s="57"/>
      <c r="J1922" s="57"/>
      <c r="K1922" s="57"/>
      <c r="L1922" s="57"/>
      <c r="M1922" s="57"/>
      <c r="N1922" s="57"/>
      <c r="O1922" s="57"/>
      <c r="P1922" s="57"/>
      <c r="Q1922" s="57"/>
      <c r="R1922" s="57"/>
      <c r="S1922" s="57"/>
      <c r="T1922" s="57"/>
      <c r="U1922" s="77"/>
      <c r="V1922" s="24"/>
      <c r="Y1922" s="24"/>
      <c r="Z1922" s="24"/>
      <c r="AA1922" s="24"/>
      <c r="AB1922" s="24"/>
      <c r="AC1922" s="24"/>
    </row>
    <row r="1923" spans="1:29" s="169" customFormat="1">
      <c r="A1923" s="24"/>
      <c r="B1923" s="24"/>
      <c r="C1923" s="57"/>
      <c r="D1923" s="57"/>
      <c r="E1923" s="57"/>
      <c r="F1923" s="57"/>
      <c r="G1923" s="57"/>
      <c r="H1923" s="57"/>
      <c r="I1923" s="57"/>
      <c r="J1923" s="57"/>
      <c r="K1923" s="57"/>
      <c r="L1923" s="57"/>
      <c r="M1923" s="57"/>
      <c r="N1923" s="57"/>
      <c r="O1923" s="57"/>
      <c r="P1923" s="57"/>
      <c r="Q1923" s="57"/>
      <c r="R1923" s="57"/>
      <c r="S1923" s="57"/>
      <c r="T1923" s="57"/>
      <c r="U1923" s="77"/>
      <c r="V1923" s="24"/>
      <c r="Y1923" s="24"/>
      <c r="Z1923" s="24"/>
      <c r="AA1923" s="24"/>
      <c r="AB1923" s="24"/>
      <c r="AC1923" s="24"/>
    </row>
    <row r="1924" spans="1:29" s="169" customFormat="1">
      <c r="A1924" s="24"/>
      <c r="B1924" s="24"/>
      <c r="C1924" s="57"/>
      <c r="D1924" s="57"/>
      <c r="E1924" s="57"/>
      <c r="F1924" s="57"/>
      <c r="G1924" s="57"/>
      <c r="H1924" s="57"/>
      <c r="I1924" s="57"/>
      <c r="J1924" s="57"/>
      <c r="K1924" s="57"/>
      <c r="L1924" s="57"/>
      <c r="M1924" s="57"/>
      <c r="N1924" s="57"/>
      <c r="O1924" s="57"/>
      <c r="P1924" s="57"/>
      <c r="Q1924" s="57"/>
      <c r="R1924" s="57"/>
      <c r="S1924" s="57"/>
      <c r="T1924" s="57"/>
      <c r="U1924" s="77"/>
      <c r="V1924" s="24"/>
      <c r="Y1924" s="24"/>
      <c r="Z1924" s="24"/>
      <c r="AA1924" s="24"/>
      <c r="AB1924" s="24"/>
      <c r="AC1924" s="24"/>
    </row>
    <row r="1925" spans="1:29" s="169" customFormat="1">
      <c r="A1925" s="24"/>
      <c r="B1925" s="24"/>
      <c r="C1925" s="57"/>
      <c r="D1925" s="57"/>
      <c r="E1925" s="57"/>
      <c r="F1925" s="57"/>
      <c r="G1925" s="57"/>
      <c r="H1925" s="57"/>
      <c r="I1925" s="57"/>
      <c r="J1925" s="57"/>
      <c r="K1925" s="57"/>
      <c r="L1925" s="57"/>
      <c r="M1925" s="57"/>
      <c r="N1925" s="57"/>
      <c r="O1925" s="57"/>
      <c r="P1925" s="57"/>
      <c r="Q1925" s="57"/>
      <c r="R1925" s="57"/>
      <c r="S1925" s="57"/>
      <c r="T1925" s="57"/>
      <c r="U1925" s="77"/>
      <c r="V1925" s="24"/>
      <c r="Y1925" s="24"/>
      <c r="Z1925" s="24"/>
      <c r="AA1925" s="24"/>
      <c r="AB1925" s="24"/>
      <c r="AC1925" s="24"/>
    </row>
    <row r="1926" spans="1:29" s="169" customFormat="1">
      <c r="A1926" s="24"/>
      <c r="B1926" s="24"/>
      <c r="C1926" s="57"/>
      <c r="D1926" s="57"/>
      <c r="E1926" s="57"/>
      <c r="F1926" s="57"/>
      <c r="G1926" s="57"/>
      <c r="H1926" s="57"/>
      <c r="I1926" s="57"/>
      <c r="J1926" s="57"/>
      <c r="K1926" s="57"/>
      <c r="L1926" s="57"/>
      <c r="M1926" s="57"/>
      <c r="N1926" s="57"/>
      <c r="O1926" s="57"/>
      <c r="P1926" s="57"/>
      <c r="Q1926" s="57"/>
      <c r="R1926" s="57"/>
      <c r="S1926" s="57"/>
      <c r="T1926" s="57"/>
      <c r="U1926" s="77"/>
      <c r="V1926" s="24"/>
      <c r="Y1926" s="24"/>
      <c r="Z1926" s="24"/>
      <c r="AA1926" s="24"/>
      <c r="AB1926" s="24"/>
      <c r="AC1926" s="24"/>
    </row>
    <row r="1927" spans="1:29" s="169" customFormat="1">
      <c r="A1927" s="24"/>
      <c r="B1927" s="24"/>
      <c r="C1927" s="57"/>
      <c r="D1927" s="57"/>
      <c r="E1927" s="57"/>
      <c r="F1927" s="57"/>
      <c r="G1927" s="57"/>
      <c r="H1927" s="57"/>
      <c r="I1927" s="57"/>
      <c r="J1927" s="57"/>
      <c r="K1927" s="57"/>
      <c r="L1927" s="57"/>
      <c r="M1927" s="57"/>
      <c r="N1927" s="57"/>
      <c r="O1927" s="57"/>
      <c r="P1927" s="57"/>
      <c r="Q1927" s="57"/>
      <c r="R1927" s="57"/>
      <c r="S1927" s="57"/>
      <c r="T1927" s="57"/>
      <c r="U1927" s="77"/>
      <c r="V1927" s="24"/>
      <c r="Y1927" s="24"/>
      <c r="Z1927" s="24"/>
      <c r="AA1927" s="24"/>
      <c r="AB1927" s="24"/>
      <c r="AC1927" s="24"/>
    </row>
    <row r="1928" spans="1:29" s="169" customFormat="1">
      <c r="A1928" s="24"/>
      <c r="B1928" s="24"/>
      <c r="C1928" s="57"/>
      <c r="D1928" s="57"/>
      <c r="E1928" s="57"/>
      <c r="F1928" s="57"/>
      <c r="G1928" s="57"/>
      <c r="H1928" s="57"/>
      <c r="I1928" s="57"/>
      <c r="J1928" s="57"/>
      <c r="K1928" s="57"/>
      <c r="L1928" s="57"/>
      <c r="M1928" s="57"/>
      <c r="N1928" s="57"/>
      <c r="O1928" s="57"/>
      <c r="P1928" s="57"/>
      <c r="Q1928" s="57"/>
      <c r="R1928" s="57"/>
      <c r="S1928" s="57"/>
      <c r="T1928" s="57"/>
      <c r="U1928" s="77"/>
      <c r="V1928" s="24"/>
      <c r="Y1928" s="24"/>
      <c r="Z1928" s="24"/>
      <c r="AA1928" s="24"/>
      <c r="AB1928" s="24"/>
      <c r="AC1928" s="24"/>
    </row>
    <row r="1929" spans="1:29" s="169" customFormat="1">
      <c r="A1929" s="24"/>
      <c r="B1929" s="24"/>
      <c r="C1929" s="57"/>
      <c r="D1929" s="57"/>
      <c r="E1929" s="57"/>
      <c r="F1929" s="57"/>
      <c r="G1929" s="57"/>
      <c r="H1929" s="57"/>
      <c r="I1929" s="57"/>
      <c r="J1929" s="57"/>
      <c r="K1929" s="57"/>
      <c r="L1929" s="57"/>
      <c r="M1929" s="57"/>
      <c r="N1929" s="57"/>
      <c r="O1929" s="57"/>
      <c r="P1929" s="57"/>
      <c r="Q1929" s="57"/>
      <c r="R1929" s="57"/>
      <c r="S1929" s="57"/>
      <c r="T1929" s="57"/>
      <c r="U1929" s="77"/>
      <c r="V1929" s="24"/>
      <c r="Y1929" s="24"/>
      <c r="Z1929" s="24"/>
      <c r="AA1929" s="24"/>
      <c r="AB1929" s="24"/>
      <c r="AC1929" s="24"/>
    </row>
    <row r="1930" spans="1:29" s="169" customFormat="1">
      <c r="A1930" s="24"/>
      <c r="B1930" s="24"/>
      <c r="C1930" s="57"/>
      <c r="D1930" s="57"/>
      <c r="E1930" s="57"/>
      <c r="F1930" s="57"/>
      <c r="G1930" s="57"/>
      <c r="H1930" s="57"/>
      <c r="I1930" s="57"/>
      <c r="J1930" s="57"/>
      <c r="K1930" s="57"/>
      <c r="L1930" s="57"/>
      <c r="M1930" s="57"/>
      <c r="N1930" s="57"/>
      <c r="O1930" s="57"/>
      <c r="P1930" s="57"/>
      <c r="Q1930" s="57"/>
      <c r="R1930" s="57"/>
      <c r="S1930" s="57"/>
      <c r="T1930" s="57"/>
      <c r="U1930" s="77"/>
      <c r="V1930" s="24"/>
      <c r="Y1930" s="24"/>
      <c r="Z1930" s="24"/>
      <c r="AA1930" s="24"/>
      <c r="AB1930" s="24"/>
      <c r="AC1930" s="24"/>
    </row>
    <row r="1931" spans="1:29" s="169" customFormat="1">
      <c r="A1931" s="24"/>
      <c r="B1931" s="24"/>
      <c r="C1931" s="57"/>
      <c r="D1931" s="57"/>
      <c r="E1931" s="57"/>
      <c r="F1931" s="57"/>
      <c r="G1931" s="57"/>
      <c r="H1931" s="57"/>
      <c r="I1931" s="57"/>
      <c r="J1931" s="57"/>
      <c r="K1931" s="57"/>
      <c r="L1931" s="57"/>
      <c r="M1931" s="57"/>
      <c r="N1931" s="57"/>
      <c r="O1931" s="57"/>
      <c r="P1931" s="57"/>
      <c r="Q1931" s="57"/>
      <c r="R1931" s="57"/>
      <c r="S1931" s="57"/>
      <c r="T1931" s="57"/>
      <c r="U1931" s="77"/>
      <c r="V1931" s="24"/>
      <c r="Y1931" s="24"/>
      <c r="Z1931" s="24"/>
      <c r="AA1931" s="24"/>
      <c r="AB1931" s="24"/>
      <c r="AC1931" s="24"/>
    </row>
    <row r="1932" spans="1:29" s="169" customFormat="1">
      <c r="A1932" s="24"/>
      <c r="B1932" s="24"/>
      <c r="C1932" s="57"/>
      <c r="D1932" s="57"/>
      <c r="E1932" s="57"/>
      <c r="F1932" s="57"/>
      <c r="G1932" s="57"/>
      <c r="H1932" s="57"/>
      <c r="I1932" s="57"/>
      <c r="J1932" s="57"/>
      <c r="K1932" s="57"/>
      <c r="L1932" s="57"/>
      <c r="M1932" s="57"/>
      <c r="N1932" s="57"/>
      <c r="O1932" s="57"/>
      <c r="P1932" s="57"/>
      <c r="Q1932" s="57"/>
      <c r="R1932" s="57"/>
      <c r="S1932" s="57"/>
      <c r="T1932" s="57"/>
      <c r="U1932" s="77"/>
      <c r="V1932" s="24"/>
      <c r="Y1932" s="24"/>
      <c r="Z1932" s="24"/>
      <c r="AA1932" s="24"/>
      <c r="AB1932" s="24"/>
      <c r="AC1932" s="24"/>
    </row>
    <row r="1933" spans="1:29" s="169" customFormat="1">
      <c r="A1933" s="24"/>
      <c r="B1933" s="24"/>
      <c r="C1933" s="57"/>
      <c r="D1933" s="57"/>
      <c r="E1933" s="57"/>
      <c r="F1933" s="57"/>
      <c r="G1933" s="57"/>
      <c r="H1933" s="57"/>
      <c r="I1933" s="57"/>
      <c r="J1933" s="57"/>
      <c r="K1933" s="57"/>
      <c r="L1933" s="57"/>
      <c r="M1933" s="57"/>
      <c r="N1933" s="57"/>
      <c r="O1933" s="57"/>
      <c r="P1933" s="57"/>
      <c r="Q1933" s="57"/>
      <c r="R1933" s="57"/>
      <c r="S1933" s="57"/>
      <c r="T1933" s="57"/>
      <c r="U1933" s="77"/>
      <c r="V1933" s="24"/>
      <c r="Y1933" s="24"/>
      <c r="Z1933" s="24"/>
      <c r="AA1933" s="24"/>
      <c r="AB1933" s="24"/>
      <c r="AC1933" s="24"/>
    </row>
    <row r="1934" spans="1:29" s="169" customFormat="1">
      <c r="A1934" s="24"/>
      <c r="B1934" s="24"/>
      <c r="C1934" s="57"/>
      <c r="D1934" s="57"/>
      <c r="E1934" s="57"/>
      <c r="F1934" s="57"/>
      <c r="G1934" s="57"/>
      <c r="H1934" s="57"/>
      <c r="I1934" s="57"/>
      <c r="J1934" s="57"/>
      <c r="K1934" s="57"/>
      <c r="L1934" s="57"/>
      <c r="M1934" s="57"/>
      <c r="N1934" s="57"/>
      <c r="O1934" s="57"/>
      <c r="P1934" s="57"/>
      <c r="Q1934" s="57"/>
      <c r="R1934" s="57"/>
      <c r="S1934" s="57"/>
      <c r="T1934" s="57"/>
      <c r="U1934" s="77"/>
      <c r="V1934" s="24"/>
      <c r="Y1934" s="24"/>
      <c r="Z1934" s="24"/>
      <c r="AA1934" s="24"/>
      <c r="AB1934" s="24"/>
      <c r="AC1934" s="24"/>
    </row>
    <row r="1935" spans="1:29" s="169" customFormat="1">
      <c r="A1935" s="24"/>
      <c r="B1935" s="24"/>
      <c r="C1935" s="57"/>
      <c r="D1935" s="57"/>
      <c r="E1935" s="57"/>
      <c r="F1935" s="57"/>
      <c r="G1935" s="57"/>
      <c r="H1935" s="57"/>
      <c r="I1935" s="57"/>
      <c r="J1935" s="57"/>
      <c r="K1935" s="57"/>
      <c r="L1935" s="57"/>
      <c r="M1935" s="57"/>
      <c r="N1935" s="57"/>
      <c r="O1935" s="57"/>
      <c r="P1935" s="57"/>
      <c r="Q1935" s="57"/>
      <c r="R1935" s="57"/>
      <c r="S1935" s="57"/>
      <c r="T1935" s="57"/>
      <c r="U1935" s="77"/>
      <c r="V1935" s="24"/>
      <c r="Y1935" s="24"/>
      <c r="Z1935" s="24"/>
      <c r="AA1935" s="24"/>
      <c r="AB1935" s="24"/>
      <c r="AC1935" s="24"/>
    </row>
    <row r="1936" spans="1:29" s="169" customFormat="1">
      <c r="A1936" s="24"/>
      <c r="B1936" s="24"/>
      <c r="C1936" s="57"/>
      <c r="D1936" s="57"/>
      <c r="E1936" s="57"/>
      <c r="F1936" s="57"/>
      <c r="G1936" s="57"/>
      <c r="H1936" s="57"/>
      <c r="I1936" s="57"/>
      <c r="J1936" s="57"/>
      <c r="K1936" s="57"/>
      <c r="L1936" s="57"/>
      <c r="M1936" s="57"/>
      <c r="N1936" s="57"/>
      <c r="O1936" s="57"/>
      <c r="P1936" s="57"/>
      <c r="Q1936" s="57"/>
      <c r="R1936" s="57"/>
      <c r="S1936" s="57"/>
      <c r="T1936" s="57"/>
      <c r="U1936" s="77"/>
      <c r="V1936" s="24"/>
      <c r="Y1936" s="24"/>
      <c r="Z1936" s="24"/>
      <c r="AA1936" s="24"/>
      <c r="AB1936" s="24"/>
      <c r="AC1936" s="24"/>
    </row>
    <row r="1937" spans="1:29" s="169" customFormat="1">
      <c r="A1937" s="24"/>
      <c r="B1937" s="24"/>
      <c r="C1937" s="57"/>
      <c r="D1937" s="57"/>
      <c r="E1937" s="57"/>
      <c r="F1937" s="57"/>
      <c r="G1937" s="57"/>
      <c r="H1937" s="57"/>
      <c r="I1937" s="57"/>
      <c r="J1937" s="57"/>
      <c r="K1937" s="57"/>
      <c r="L1937" s="57"/>
      <c r="M1937" s="57"/>
      <c r="N1937" s="57"/>
      <c r="O1937" s="57"/>
      <c r="P1937" s="57"/>
      <c r="Q1937" s="57"/>
      <c r="R1937" s="57"/>
      <c r="S1937" s="57"/>
      <c r="T1937" s="57"/>
      <c r="U1937" s="77"/>
      <c r="V1937" s="24"/>
      <c r="Y1937" s="24"/>
      <c r="Z1937" s="24"/>
      <c r="AA1937" s="24"/>
      <c r="AB1937" s="24"/>
      <c r="AC1937" s="24"/>
    </row>
    <row r="1938" spans="1:29" s="169" customFormat="1">
      <c r="A1938" s="24"/>
      <c r="B1938" s="24"/>
      <c r="C1938" s="57"/>
      <c r="D1938" s="57"/>
      <c r="E1938" s="57"/>
      <c r="F1938" s="57"/>
      <c r="G1938" s="57"/>
      <c r="H1938" s="57"/>
      <c r="I1938" s="57"/>
      <c r="J1938" s="57"/>
      <c r="K1938" s="57"/>
      <c r="L1938" s="57"/>
      <c r="M1938" s="57"/>
      <c r="N1938" s="57"/>
      <c r="O1938" s="57"/>
      <c r="P1938" s="57"/>
      <c r="Q1938" s="57"/>
      <c r="R1938" s="57"/>
      <c r="S1938" s="57"/>
      <c r="T1938" s="57"/>
      <c r="U1938" s="77"/>
      <c r="V1938" s="24"/>
      <c r="Y1938" s="24"/>
      <c r="Z1938" s="24"/>
      <c r="AA1938" s="24"/>
      <c r="AB1938" s="24"/>
      <c r="AC1938" s="24"/>
    </row>
    <row r="1939" spans="1:29" s="169" customFormat="1">
      <c r="A1939" s="24"/>
      <c r="B1939" s="24"/>
      <c r="C1939" s="57"/>
      <c r="D1939" s="57"/>
      <c r="E1939" s="57"/>
      <c r="F1939" s="57"/>
      <c r="G1939" s="57"/>
      <c r="H1939" s="57"/>
      <c r="I1939" s="57"/>
      <c r="J1939" s="57"/>
      <c r="K1939" s="57"/>
      <c r="L1939" s="57"/>
      <c r="M1939" s="57"/>
      <c r="N1939" s="57"/>
      <c r="O1939" s="57"/>
      <c r="P1939" s="57"/>
      <c r="Q1939" s="57"/>
      <c r="R1939" s="57"/>
      <c r="S1939" s="57"/>
      <c r="T1939" s="57"/>
      <c r="U1939" s="77"/>
      <c r="V1939" s="24"/>
      <c r="Y1939" s="24"/>
      <c r="Z1939" s="24"/>
      <c r="AA1939" s="24"/>
      <c r="AB1939" s="24"/>
      <c r="AC1939" s="24"/>
    </row>
    <row r="1940" spans="1:29" s="169" customFormat="1">
      <c r="A1940" s="24"/>
      <c r="B1940" s="24"/>
      <c r="C1940" s="57"/>
      <c r="D1940" s="57"/>
      <c r="E1940" s="57"/>
      <c r="F1940" s="57"/>
      <c r="G1940" s="57"/>
      <c r="H1940" s="57"/>
      <c r="I1940" s="57"/>
      <c r="J1940" s="57"/>
      <c r="K1940" s="57"/>
      <c r="L1940" s="57"/>
      <c r="M1940" s="57"/>
      <c r="N1940" s="57"/>
      <c r="O1940" s="57"/>
      <c r="P1940" s="57"/>
      <c r="Q1940" s="57"/>
      <c r="R1940" s="57"/>
      <c r="S1940" s="57"/>
      <c r="T1940" s="57"/>
      <c r="U1940" s="77"/>
      <c r="V1940" s="24"/>
      <c r="Y1940" s="24"/>
      <c r="Z1940" s="24"/>
      <c r="AA1940" s="24"/>
      <c r="AB1940" s="24"/>
      <c r="AC1940" s="24"/>
    </row>
    <row r="1941" spans="1:29" s="169" customFormat="1">
      <c r="A1941" s="24"/>
      <c r="B1941" s="24"/>
      <c r="C1941" s="57"/>
      <c r="D1941" s="57"/>
      <c r="E1941" s="57"/>
      <c r="F1941" s="57"/>
      <c r="G1941" s="57"/>
      <c r="H1941" s="57"/>
      <c r="I1941" s="57"/>
      <c r="J1941" s="57"/>
      <c r="K1941" s="57"/>
      <c r="L1941" s="57"/>
      <c r="M1941" s="57"/>
      <c r="N1941" s="57"/>
      <c r="O1941" s="57"/>
      <c r="P1941" s="57"/>
      <c r="Q1941" s="57"/>
      <c r="R1941" s="57"/>
      <c r="S1941" s="57"/>
      <c r="T1941" s="57"/>
      <c r="U1941" s="77"/>
      <c r="V1941" s="24"/>
      <c r="Y1941" s="24"/>
      <c r="Z1941" s="24"/>
      <c r="AA1941" s="24"/>
      <c r="AB1941" s="24"/>
      <c r="AC1941" s="24"/>
    </row>
    <row r="1942" spans="1:29" s="169" customFormat="1">
      <c r="A1942" s="24"/>
      <c r="B1942" s="24"/>
      <c r="C1942" s="57"/>
      <c r="D1942" s="57"/>
      <c r="E1942" s="57"/>
      <c r="F1942" s="57"/>
      <c r="G1942" s="57"/>
      <c r="H1942" s="57"/>
      <c r="I1942" s="57"/>
      <c r="J1942" s="57"/>
      <c r="K1942" s="57"/>
      <c r="L1942" s="57"/>
      <c r="M1942" s="57"/>
      <c r="N1942" s="57"/>
      <c r="O1942" s="57"/>
      <c r="P1942" s="57"/>
      <c r="Q1942" s="57"/>
      <c r="R1942" s="57"/>
      <c r="S1942" s="57"/>
      <c r="T1942" s="57"/>
      <c r="U1942" s="77"/>
      <c r="V1942" s="24"/>
      <c r="Y1942" s="24"/>
      <c r="Z1942" s="24"/>
      <c r="AA1942" s="24"/>
      <c r="AB1942" s="24"/>
      <c r="AC1942" s="24"/>
    </row>
    <row r="1943" spans="1:29" s="169" customFormat="1">
      <c r="A1943" s="24"/>
      <c r="B1943" s="24"/>
      <c r="C1943" s="57"/>
      <c r="D1943" s="57"/>
      <c r="E1943" s="57"/>
      <c r="F1943" s="57"/>
      <c r="G1943" s="57"/>
      <c r="H1943" s="57"/>
      <c r="I1943" s="57"/>
      <c r="J1943" s="57"/>
      <c r="K1943" s="57"/>
      <c r="L1943" s="57"/>
      <c r="M1943" s="57"/>
      <c r="N1943" s="57"/>
      <c r="O1943" s="57"/>
      <c r="P1943" s="57"/>
      <c r="Q1943" s="57"/>
      <c r="R1943" s="57"/>
      <c r="S1943" s="57"/>
      <c r="T1943" s="57"/>
      <c r="U1943" s="77"/>
      <c r="V1943" s="24"/>
      <c r="Y1943" s="24"/>
      <c r="Z1943" s="24"/>
      <c r="AA1943" s="24"/>
      <c r="AB1943" s="24"/>
      <c r="AC1943" s="24"/>
    </row>
    <row r="1944" spans="1:29" s="169" customFormat="1">
      <c r="A1944" s="24"/>
      <c r="B1944" s="24"/>
      <c r="C1944" s="57"/>
      <c r="D1944" s="57"/>
      <c r="E1944" s="57"/>
      <c r="F1944" s="57"/>
      <c r="G1944" s="57"/>
      <c r="H1944" s="57"/>
      <c r="I1944" s="57"/>
      <c r="J1944" s="57"/>
      <c r="K1944" s="57"/>
      <c r="L1944" s="57"/>
      <c r="M1944" s="57"/>
      <c r="N1944" s="57"/>
      <c r="O1944" s="57"/>
      <c r="P1944" s="57"/>
      <c r="Q1944" s="57"/>
      <c r="R1944" s="57"/>
      <c r="S1944" s="57"/>
      <c r="T1944" s="57"/>
      <c r="U1944" s="77"/>
      <c r="V1944" s="24"/>
      <c r="Y1944" s="24"/>
      <c r="Z1944" s="24"/>
      <c r="AA1944" s="24"/>
      <c r="AB1944" s="24"/>
      <c r="AC1944" s="24"/>
    </row>
    <row r="1945" spans="1:29" s="169" customFormat="1">
      <c r="A1945" s="24"/>
      <c r="B1945" s="24"/>
      <c r="C1945" s="57"/>
      <c r="D1945" s="57"/>
      <c r="E1945" s="57"/>
      <c r="F1945" s="57"/>
      <c r="G1945" s="57"/>
      <c r="H1945" s="57"/>
      <c r="I1945" s="57"/>
      <c r="J1945" s="57"/>
      <c r="K1945" s="57"/>
      <c r="L1945" s="57"/>
      <c r="M1945" s="57"/>
      <c r="N1945" s="57"/>
      <c r="O1945" s="57"/>
      <c r="P1945" s="57"/>
      <c r="Q1945" s="57"/>
      <c r="R1945" s="57"/>
      <c r="S1945" s="57"/>
      <c r="T1945" s="57"/>
      <c r="U1945" s="77"/>
      <c r="V1945" s="24"/>
      <c r="Y1945" s="24"/>
      <c r="Z1945" s="24"/>
      <c r="AA1945" s="24"/>
      <c r="AB1945" s="24"/>
      <c r="AC1945" s="24"/>
    </row>
    <row r="1946" spans="1:29" s="169" customFormat="1">
      <c r="A1946" s="24"/>
      <c r="B1946" s="24"/>
      <c r="C1946" s="57"/>
      <c r="D1946" s="57"/>
      <c r="E1946" s="57"/>
      <c r="F1946" s="57"/>
      <c r="G1946" s="57"/>
      <c r="H1946" s="57"/>
      <c r="I1946" s="57"/>
      <c r="J1946" s="57"/>
      <c r="K1946" s="57"/>
      <c r="L1946" s="57"/>
      <c r="M1946" s="57"/>
      <c r="N1946" s="57"/>
      <c r="O1946" s="57"/>
      <c r="P1946" s="57"/>
      <c r="Q1946" s="57"/>
      <c r="R1946" s="57"/>
      <c r="S1946" s="57"/>
      <c r="T1946" s="57"/>
      <c r="U1946" s="77"/>
      <c r="V1946" s="24"/>
      <c r="Y1946" s="24"/>
      <c r="Z1946" s="24"/>
      <c r="AA1946" s="24"/>
      <c r="AB1946" s="24"/>
      <c r="AC1946" s="24"/>
    </row>
    <row r="1947" spans="1:29" s="169" customFormat="1">
      <c r="A1947" s="24"/>
      <c r="B1947" s="24"/>
      <c r="C1947" s="57"/>
      <c r="D1947" s="57"/>
      <c r="E1947" s="57"/>
      <c r="F1947" s="57"/>
      <c r="G1947" s="57"/>
      <c r="H1947" s="57"/>
      <c r="I1947" s="57"/>
      <c r="J1947" s="57"/>
      <c r="K1947" s="57"/>
      <c r="L1947" s="57"/>
      <c r="M1947" s="57"/>
      <c r="N1947" s="57"/>
      <c r="O1947" s="57"/>
      <c r="P1947" s="57"/>
      <c r="Q1947" s="57"/>
      <c r="R1947" s="57"/>
      <c r="S1947" s="57"/>
      <c r="T1947" s="57"/>
      <c r="U1947" s="77"/>
      <c r="V1947" s="24"/>
      <c r="Y1947" s="24"/>
      <c r="Z1947" s="24"/>
      <c r="AA1947" s="24"/>
      <c r="AB1947" s="24"/>
      <c r="AC1947" s="24"/>
    </row>
    <row r="1948" spans="1:29" s="169" customFormat="1">
      <c r="A1948" s="24"/>
      <c r="B1948" s="24"/>
      <c r="C1948" s="57"/>
      <c r="D1948" s="57"/>
      <c r="E1948" s="57"/>
      <c r="F1948" s="57"/>
      <c r="G1948" s="57"/>
      <c r="H1948" s="57"/>
      <c r="I1948" s="57"/>
      <c r="J1948" s="57"/>
      <c r="K1948" s="57"/>
      <c r="L1948" s="57"/>
      <c r="M1948" s="57"/>
      <c r="N1948" s="57"/>
      <c r="O1948" s="57"/>
      <c r="P1948" s="57"/>
      <c r="Q1948" s="57"/>
      <c r="R1948" s="57"/>
      <c r="S1948" s="57"/>
      <c r="T1948" s="57"/>
      <c r="U1948" s="77"/>
      <c r="V1948" s="24"/>
      <c r="Y1948" s="24"/>
      <c r="Z1948" s="24"/>
      <c r="AA1948" s="24"/>
      <c r="AB1948" s="24"/>
      <c r="AC1948" s="24"/>
    </row>
    <row r="1949" spans="1:29" s="169" customFormat="1">
      <c r="A1949" s="24"/>
      <c r="B1949" s="24"/>
      <c r="C1949" s="57"/>
      <c r="D1949" s="57"/>
      <c r="E1949" s="57"/>
      <c r="F1949" s="57"/>
      <c r="G1949" s="57"/>
      <c r="H1949" s="57"/>
      <c r="I1949" s="57"/>
      <c r="J1949" s="57"/>
      <c r="K1949" s="57"/>
      <c r="L1949" s="57"/>
      <c r="M1949" s="57"/>
      <c r="N1949" s="57"/>
      <c r="O1949" s="57"/>
      <c r="P1949" s="57"/>
      <c r="Q1949" s="57"/>
      <c r="R1949" s="57"/>
      <c r="S1949" s="57"/>
      <c r="T1949" s="57"/>
      <c r="U1949" s="77"/>
      <c r="V1949" s="24"/>
      <c r="Y1949" s="24"/>
      <c r="Z1949" s="24"/>
      <c r="AA1949" s="24"/>
      <c r="AB1949" s="24"/>
      <c r="AC1949" s="24"/>
    </row>
    <row r="1950" spans="1:29" s="169" customFormat="1">
      <c r="A1950" s="24"/>
      <c r="B1950" s="24"/>
      <c r="C1950" s="57"/>
      <c r="D1950" s="57"/>
      <c r="E1950" s="57"/>
      <c r="F1950" s="57"/>
      <c r="G1950" s="57"/>
      <c r="H1950" s="57"/>
      <c r="I1950" s="57"/>
      <c r="J1950" s="57"/>
      <c r="K1950" s="57"/>
      <c r="L1950" s="57"/>
      <c r="M1950" s="57"/>
      <c r="N1950" s="57"/>
      <c r="O1950" s="57"/>
      <c r="P1950" s="57"/>
      <c r="Q1950" s="57"/>
      <c r="R1950" s="57"/>
      <c r="S1950" s="57"/>
      <c r="T1950" s="57"/>
      <c r="U1950" s="77"/>
      <c r="V1950" s="24"/>
      <c r="Y1950" s="24"/>
      <c r="Z1950" s="24"/>
      <c r="AA1950" s="24"/>
      <c r="AB1950" s="24"/>
      <c r="AC1950" s="24"/>
    </row>
    <row r="1951" spans="1:29" s="169" customFormat="1">
      <c r="A1951" s="24"/>
      <c r="B1951" s="24"/>
      <c r="C1951" s="57"/>
      <c r="D1951" s="57"/>
      <c r="E1951" s="57"/>
      <c r="F1951" s="57"/>
      <c r="G1951" s="57"/>
      <c r="H1951" s="57"/>
      <c r="I1951" s="57"/>
      <c r="J1951" s="57"/>
      <c r="K1951" s="57"/>
      <c r="L1951" s="57"/>
      <c r="M1951" s="57"/>
      <c r="N1951" s="57"/>
      <c r="O1951" s="57"/>
      <c r="P1951" s="57"/>
      <c r="Q1951" s="57"/>
      <c r="R1951" s="57"/>
      <c r="S1951" s="57"/>
      <c r="T1951" s="57"/>
      <c r="U1951" s="77"/>
      <c r="V1951" s="24"/>
      <c r="Y1951" s="24"/>
      <c r="Z1951" s="24"/>
      <c r="AA1951" s="24"/>
      <c r="AB1951" s="24"/>
      <c r="AC1951" s="24"/>
    </row>
    <row r="1952" spans="1:29" s="169" customFormat="1">
      <c r="A1952" s="24"/>
      <c r="B1952" s="24"/>
      <c r="C1952" s="57"/>
      <c r="D1952" s="57"/>
      <c r="E1952" s="57"/>
      <c r="F1952" s="57"/>
      <c r="G1952" s="57"/>
      <c r="H1952" s="57"/>
      <c r="I1952" s="57"/>
      <c r="J1952" s="57"/>
      <c r="K1952" s="57"/>
      <c r="L1952" s="57"/>
      <c r="M1952" s="57"/>
      <c r="N1952" s="57"/>
      <c r="O1952" s="57"/>
      <c r="P1952" s="57"/>
      <c r="Q1952" s="57"/>
      <c r="R1952" s="57"/>
      <c r="S1952" s="57"/>
      <c r="T1952" s="57"/>
      <c r="U1952" s="77"/>
      <c r="V1952" s="24"/>
      <c r="Y1952" s="24"/>
      <c r="Z1952" s="24"/>
      <c r="AA1952" s="24"/>
      <c r="AB1952" s="24"/>
      <c r="AC1952" s="24"/>
    </row>
    <row r="1953" spans="1:29" s="169" customFormat="1">
      <c r="A1953" s="24"/>
      <c r="B1953" s="24"/>
      <c r="C1953" s="57"/>
      <c r="D1953" s="57"/>
      <c r="E1953" s="57"/>
      <c r="F1953" s="57"/>
      <c r="G1953" s="57"/>
      <c r="H1953" s="57"/>
      <c r="I1953" s="57"/>
      <c r="J1953" s="57"/>
      <c r="K1953" s="57"/>
      <c r="L1953" s="57"/>
      <c r="M1953" s="57"/>
      <c r="N1953" s="57"/>
      <c r="O1953" s="57"/>
      <c r="P1953" s="57"/>
      <c r="Q1953" s="57"/>
      <c r="R1953" s="57"/>
      <c r="S1953" s="57"/>
      <c r="T1953" s="57"/>
      <c r="U1953" s="77"/>
      <c r="V1953" s="24"/>
      <c r="Y1953" s="24"/>
      <c r="Z1953" s="24"/>
      <c r="AA1953" s="24"/>
      <c r="AB1953" s="24"/>
      <c r="AC1953" s="24"/>
    </row>
    <row r="1954" spans="1:29" s="169" customFormat="1">
      <c r="A1954" s="24"/>
      <c r="B1954" s="24"/>
      <c r="C1954" s="57"/>
      <c r="D1954" s="57"/>
      <c r="E1954" s="57"/>
      <c r="F1954" s="57"/>
      <c r="G1954" s="57"/>
      <c r="H1954" s="57"/>
      <c r="I1954" s="57"/>
      <c r="J1954" s="57"/>
      <c r="K1954" s="57"/>
      <c r="L1954" s="57"/>
      <c r="M1954" s="57"/>
      <c r="N1954" s="57"/>
      <c r="O1954" s="57"/>
      <c r="P1954" s="57"/>
      <c r="Q1954" s="57"/>
      <c r="R1954" s="57"/>
      <c r="S1954" s="57"/>
      <c r="T1954" s="57"/>
      <c r="U1954" s="77"/>
      <c r="V1954" s="24"/>
      <c r="Y1954" s="24"/>
      <c r="Z1954" s="24"/>
      <c r="AA1954" s="24"/>
      <c r="AB1954" s="24"/>
      <c r="AC1954" s="24"/>
    </row>
    <row r="1955" spans="1:29" s="169" customFormat="1">
      <c r="A1955" s="24"/>
      <c r="B1955" s="24"/>
      <c r="C1955" s="57"/>
      <c r="D1955" s="57"/>
      <c r="E1955" s="57"/>
      <c r="F1955" s="57"/>
      <c r="G1955" s="57"/>
      <c r="H1955" s="57"/>
      <c r="I1955" s="57"/>
      <c r="J1955" s="57"/>
      <c r="K1955" s="57"/>
      <c r="L1955" s="57"/>
      <c r="M1955" s="57"/>
      <c r="N1955" s="57"/>
      <c r="O1955" s="57"/>
      <c r="P1955" s="57"/>
      <c r="Q1955" s="57"/>
      <c r="R1955" s="57"/>
      <c r="S1955" s="57"/>
      <c r="T1955" s="57"/>
      <c r="U1955" s="77"/>
      <c r="V1955" s="24"/>
      <c r="Y1955" s="24"/>
      <c r="Z1955" s="24"/>
      <c r="AA1955" s="24"/>
      <c r="AB1955" s="24"/>
      <c r="AC1955" s="24"/>
    </row>
    <row r="1956" spans="1:29" s="169" customFormat="1">
      <c r="A1956" s="24"/>
      <c r="B1956" s="24"/>
      <c r="C1956" s="57"/>
      <c r="D1956" s="57"/>
      <c r="E1956" s="57"/>
      <c r="F1956" s="57"/>
      <c r="G1956" s="57"/>
      <c r="H1956" s="57"/>
      <c r="I1956" s="57"/>
      <c r="J1956" s="57"/>
      <c r="K1956" s="57"/>
      <c r="L1956" s="57"/>
      <c r="M1956" s="57"/>
      <c r="N1956" s="57"/>
      <c r="O1956" s="57"/>
      <c r="P1956" s="57"/>
      <c r="Q1956" s="57"/>
      <c r="R1956" s="57"/>
      <c r="S1956" s="57"/>
      <c r="T1956" s="57"/>
      <c r="U1956" s="77"/>
      <c r="V1956" s="24"/>
      <c r="Y1956" s="24"/>
      <c r="Z1956" s="24"/>
      <c r="AA1956" s="24"/>
      <c r="AB1956" s="24"/>
      <c r="AC1956" s="24"/>
    </row>
    <row r="1957" spans="1:29" s="169" customFormat="1">
      <c r="A1957" s="24"/>
      <c r="B1957" s="24"/>
      <c r="C1957" s="57"/>
      <c r="D1957" s="57"/>
      <c r="E1957" s="57"/>
      <c r="F1957" s="57"/>
      <c r="G1957" s="57"/>
      <c r="H1957" s="57"/>
      <c r="I1957" s="57"/>
      <c r="J1957" s="57"/>
      <c r="K1957" s="57"/>
      <c r="L1957" s="57"/>
      <c r="M1957" s="57"/>
      <c r="N1957" s="57"/>
      <c r="O1957" s="57"/>
      <c r="P1957" s="57"/>
      <c r="Q1957" s="57"/>
      <c r="R1957" s="57"/>
      <c r="S1957" s="57"/>
      <c r="T1957" s="57"/>
      <c r="U1957" s="77"/>
      <c r="V1957" s="24"/>
      <c r="Y1957" s="24"/>
      <c r="Z1957" s="24"/>
      <c r="AA1957" s="24"/>
      <c r="AB1957" s="24"/>
      <c r="AC1957" s="24"/>
    </row>
    <row r="1958" spans="1:29" s="169" customFormat="1">
      <c r="A1958" s="24"/>
      <c r="B1958" s="24"/>
      <c r="C1958" s="57"/>
      <c r="D1958" s="57"/>
      <c r="E1958" s="57"/>
      <c r="F1958" s="57"/>
      <c r="G1958" s="57"/>
      <c r="H1958" s="57"/>
      <c r="I1958" s="57"/>
      <c r="J1958" s="57"/>
      <c r="K1958" s="57"/>
      <c r="L1958" s="57"/>
      <c r="M1958" s="57"/>
      <c r="N1958" s="57"/>
      <c r="O1958" s="57"/>
      <c r="P1958" s="57"/>
      <c r="Q1958" s="57"/>
      <c r="R1958" s="57"/>
      <c r="S1958" s="57"/>
      <c r="T1958" s="57"/>
      <c r="U1958" s="77"/>
      <c r="V1958" s="24"/>
      <c r="Y1958" s="24"/>
      <c r="Z1958" s="24"/>
      <c r="AA1958" s="24"/>
      <c r="AB1958" s="24"/>
      <c r="AC1958" s="24"/>
    </row>
    <row r="1959" spans="1:29" s="169" customFormat="1">
      <c r="A1959" s="24"/>
      <c r="B1959" s="24"/>
      <c r="C1959" s="57"/>
      <c r="D1959" s="57"/>
      <c r="E1959" s="57"/>
      <c r="F1959" s="57"/>
      <c r="G1959" s="57"/>
      <c r="H1959" s="57"/>
      <c r="I1959" s="57"/>
      <c r="J1959" s="57"/>
      <c r="K1959" s="57"/>
      <c r="L1959" s="57"/>
      <c r="M1959" s="57"/>
      <c r="N1959" s="57"/>
      <c r="O1959" s="57"/>
      <c r="P1959" s="57"/>
      <c r="Q1959" s="57"/>
      <c r="R1959" s="57"/>
      <c r="S1959" s="57"/>
      <c r="T1959" s="57"/>
      <c r="U1959" s="77"/>
      <c r="V1959" s="24"/>
      <c r="Y1959" s="24"/>
      <c r="Z1959" s="24"/>
      <c r="AA1959" s="24"/>
      <c r="AB1959" s="24"/>
      <c r="AC1959" s="24"/>
    </row>
    <row r="1960" spans="1:29" s="169" customFormat="1">
      <c r="A1960" s="24"/>
      <c r="B1960" s="24"/>
      <c r="C1960" s="57"/>
      <c r="D1960" s="57"/>
      <c r="E1960" s="57"/>
      <c r="F1960" s="57"/>
      <c r="G1960" s="57"/>
      <c r="H1960" s="57"/>
      <c r="I1960" s="57"/>
      <c r="J1960" s="57"/>
      <c r="K1960" s="57"/>
      <c r="L1960" s="57"/>
      <c r="M1960" s="57"/>
      <c r="N1960" s="57"/>
      <c r="O1960" s="57"/>
      <c r="P1960" s="57"/>
      <c r="Q1960" s="57"/>
      <c r="R1960" s="57"/>
      <c r="S1960" s="57"/>
      <c r="T1960" s="57"/>
      <c r="U1960" s="77"/>
      <c r="V1960" s="24"/>
      <c r="Y1960" s="24"/>
      <c r="Z1960" s="24"/>
      <c r="AA1960" s="24"/>
      <c r="AB1960" s="24"/>
      <c r="AC1960" s="24"/>
    </row>
    <row r="1961" spans="1:29" s="169" customFormat="1">
      <c r="A1961" s="24"/>
      <c r="B1961" s="24"/>
      <c r="C1961" s="57"/>
      <c r="D1961" s="57"/>
      <c r="E1961" s="57"/>
      <c r="F1961" s="57"/>
      <c r="G1961" s="57"/>
      <c r="H1961" s="57"/>
      <c r="I1961" s="57"/>
      <c r="J1961" s="57"/>
      <c r="K1961" s="57"/>
      <c r="L1961" s="57"/>
      <c r="M1961" s="57"/>
      <c r="N1961" s="57"/>
      <c r="O1961" s="57"/>
      <c r="P1961" s="57"/>
      <c r="Q1961" s="57"/>
      <c r="R1961" s="57"/>
      <c r="S1961" s="57"/>
      <c r="T1961" s="57"/>
      <c r="U1961" s="77"/>
      <c r="V1961" s="24"/>
      <c r="Y1961" s="24"/>
      <c r="Z1961" s="24"/>
      <c r="AA1961" s="24"/>
      <c r="AB1961" s="24"/>
      <c r="AC1961" s="24"/>
    </row>
    <row r="1962" spans="1:29" s="169" customFormat="1">
      <c r="A1962" s="24"/>
      <c r="B1962" s="24"/>
      <c r="C1962" s="57"/>
      <c r="D1962" s="57"/>
      <c r="E1962" s="57"/>
      <c r="F1962" s="57"/>
      <c r="G1962" s="57"/>
      <c r="H1962" s="57"/>
      <c r="I1962" s="57"/>
      <c r="J1962" s="57"/>
      <c r="K1962" s="57"/>
      <c r="L1962" s="57"/>
      <c r="M1962" s="57"/>
      <c r="N1962" s="57"/>
      <c r="O1962" s="57"/>
      <c r="P1962" s="57"/>
      <c r="Q1962" s="57"/>
      <c r="R1962" s="57"/>
      <c r="S1962" s="57"/>
      <c r="T1962" s="57"/>
      <c r="U1962" s="77"/>
      <c r="V1962" s="24"/>
      <c r="Y1962" s="24"/>
      <c r="Z1962" s="24"/>
      <c r="AA1962" s="24"/>
      <c r="AB1962" s="24"/>
      <c r="AC1962" s="24"/>
    </row>
    <row r="1963" spans="1:29" s="169" customFormat="1">
      <c r="A1963" s="24"/>
      <c r="B1963" s="24"/>
      <c r="C1963" s="57"/>
      <c r="D1963" s="57"/>
      <c r="E1963" s="57"/>
      <c r="F1963" s="57"/>
      <c r="G1963" s="57"/>
      <c r="H1963" s="57"/>
      <c r="I1963" s="57"/>
      <c r="J1963" s="57"/>
      <c r="K1963" s="57"/>
      <c r="L1963" s="57"/>
      <c r="M1963" s="57"/>
      <c r="N1963" s="57"/>
      <c r="O1963" s="57"/>
      <c r="P1963" s="57"/>
      <c r="Q1963" s="57"/>
      <c r="R1963" s="57"/>
      <c r="S1963" s="57"/>
      <c r="T1963" s="57"/>
      <c r="U1963" s="77"/>
      <c r="V1963" s="24"/>
      <c r="Y1963" s="24"/>
      <c r="Z1963" s="24"/>
      <c r="AA1963" s="24"/>
      <c r="AB1963" s="24"/>
      <c r="AC1963" s="24"/>
    </row>
    <row r="1964" spans="1:29" s="169" customFormat="1">
      <c r="A1964" s="24"/>
      <c r="B1964" s="24"/>
      <c r="C1964" s="57"/>
      <c r="D1964" s="57"/>
      <c r="E1964" s="57"/>
      <c r="F1964" s="57"/>
      <c r="G1964" s="57"/>
      <c r="H1964" s="57"/>
      <c r="I1964" s="57"/>
      <c r="J1964" s="57"/>
      <c r="K1964" s="57"/>
      <c r="L1964" s="57"/>
      <c r="M1964" s="57"/>
      <c r="N1964" s="57"/>
      <c r="O1964" s="57"/>
      <c r="P1964" s="57"/>
      <c r="Q1964" s="57"/>
      <c r="R1964" s="57"/>
      <c r="S1964" s="57"/>
      <c r="T1964" s="57"/>
      <c r="U1964" s="77"/>
      <c r="V1964" s="24"/>
      <c r="Y1964" s="24"/>
      <c r="Z1964" s="24"/>
      <c r="AA1964" s="24"/>
      <c r="AB1964" s="24"/>
      <c r="AC1964" s="24"/>
    </row>
    <row r="1965" spans="1:29" s="169" customFormat="1">
      <c r="A1965" s="24"/>
      <c r="B1965" s="24"/>
      <c r="C1965" s="57"/>
      <c r="D1965" s="57"/>
      <c r="E1965" s="57"/>
      <c r="F1965" s="57"/>
      <c r="G1965" s="57"/>
      <c r="H1965" s="57"/>
      <c r="I1965" s="57"/>
      <c r="J1965" s="57"/>
      <c r="K1965" s="57"/>
      <c r="L1965" s="57"/>
      <c r="M1965" s="57"/>
      <c r="N1965" s="57"/>
      <c r="O1965" s="57"/>
      <c r="P1965" s="57"/>
      <c r="Q1965" s="57"/>
      <c r="R1965" s="57"/>
      <c r="S1965" s="57"/>
      <c r="T1965" s="57"/>
      <c r="U1965" s="77"/>
      <c r="V1965" s="24"/>
      <c r="Y1965" s="24"/>
      <c r="Z1965" s="24"/>
      <c r="AA1965" s="24"/>
      <c r="AB1965" s="24"/>
      <c r="AC1965" s="24"/>
    </row>
    <row r="1966" spans="1:29" s="169" customFormat="1">
      <c r="A1966" s="24"/>
      <c r="B1966" s="24"/>
      <c r="C1966" s="57"/>
      <c r="D1966" s="57"/>
      <c r="E1966" s="57"/>
      <c r="F1966" s="57"/>
      <c r="G1966" s="57"/>
      <c r="H1966" s="57"/>
      <c r="I1966" s="57"/>
      <c r="J1966" s="57"/>
      <c r="K1966" s="57"/>
      <c r="L1966" s="57"/>
      <c r="M1966" s="57"/>
      <c r="N1966" s="57"/>
      <c r="O1966" s="57"/>
      <c r="P1966" s="57"/>
      <c r="Q1966" s="57"/>
      <c r="R1966" s="57"/>
      <c r="S1966" s="57"/>
      <c r="T1966" s="57"/>
      <c r="U1966" s="77"/>
      <c r="V1966" s="24"/>
      <c r="Y1966" s="24"/>
      <c r="Z1966" s="24"/>
      <c r="AA1966" s="24"/>
      <c r="AB1966" s="24"/>
      <c r="AC1966" s="24"/>
    </row>
    <row r="1967" spans="1:29" s="169" customFormat="1">
      <c r="A1967" s="24"/>
      <c r="B1967" s="24"/>
      <c r="C1967" s="57"/>
      <c r="D1967" s="57"/>
      <c r="E1967" s="57"/>
      <c r="F1967" s="57"/>
      <c r="G1967" s="57"/>
      <c r="H1967" s="57"/>
      <c r="I1967" s="57"/>
      <c r="J1967" s="57"/>
      <c r="K1967" s="57"/>
      <c r="L1967" s="57"/>
      <c r="M1967" s="57"/>
      <c r="N1967" s="57"/>
      <c r="O1967" s="57"/>
      <c r="P1967" s="57"/>
      <c r="Q1967" s="57"/>
      <c r="R1967" s="57"/>
      <c r="S1967" s="57"/>
      <c r="T1967" s="57"/>
      <c r="U1967" s="77"/>
      <c r="V1967" s="24"/>
      <c r="Y1967" s="24"/>
      <c r="Z1967" s="24"/>
      <c r="AA1967" s="24"/>
      <c r="AB1967" s="24"/>
      <c r="AC1967" s="24"/>
    </row>
    <row r="1968" spans="1:29" s="169" customFormat="1">
      <c r="A1968" s="24"/>
      <c r="B1968" s="24"/>
      <c r="C1968" s="57"/>
      <c r="D1968" s="57"/>
      <c r="E1968" s="57"/>
      <c r="F1968" s="57"/>
      <c r="G1968" s="57"/>
      <c r="H1968" s="57"/>
      <c r="I1968" s="57"/>
      <c r="J1968" s="57"/>
      <c r="K1968" s="57"/>
      <c r="L1968" s="57"/>
      <c r="M1968" s="57"/>
      <c r="N1968" s="57"/>
      <c r="O1968" s="57"/>
      <c r="P1968" s="57"/>
      <c r="Q1968" s="57"/>
      <c r="R1968" s="57"/>
      <c r="S1968" s="57"/>
      <c r="T1968" s="57"/>
      <c r="U1968" s="77"/>
      <c r="V1968" s="24"/>
      <c r="Y1968" s="24"/>
      <c r="Z1968" s="24"/>
      <c r="AA1968" s="24"/>
      <c r="AB1968" s="24"/>
      <c r="AC1968" s="24"/>
    </row>
    <row r="1969" spans="1:29" s="169" customFormat="1">
      <c r="A1969" s="24"/>
      <c r="B1969" s="24"/>
      <c r="C1969" s="57"/>
      <c r="D1969" s="57"/>
      <c r="E1969" s="57"/>
      <c r="F1969" s="57"/>
      <c r="G1969" s="57"/>
      <c r="H1969" s="57"/>
      <c r="I1969" s="57"/>
      <c r="J1969" s="57"/>
      <c r="K1969" s="57"/>
      <c r="L1969" s="57"/>
      <c r="M1969" s="57"/>
      <c r="N1969" s="57"/>
      <c r="O1969" s="57"/>
      <c r="P1969" s="57"/>
      <c r="Q1969" s="57"/>
      <c r="R1969" s="57"/>
      <c r="S1969" s="57"/>
      <c r="T1969" s="57"/>
      <c r="U1969" s="77"/>
      <c r="V1969" s="24"/>
      <c r="Y1969" s="24"/>
      <c r="Z1969" s="24"/>
      <c r="AA1969" s="24"/>
      <c r="AB1969" s="24"/>
      <c r="AC1969" s="24"/>
    </row>
    <row r="1970" spans="1:29" s="169" customFormat="1">
      <c r="A1970" s="24"/>
      <c r="B1970" s="24"/>
      <c r="C1970" s="57"/>
      <c r="D1970" s="57"/>
      <c r="E1970" s="57"/>
      <c r="F1970" s="57"/>
      <c r="G1970" s="57"/>
      <c r="H1970" s="57"/>
      <c r="I1970" s="57"/>
      <c r="J1970" s="57"/>
      <c r="K1970" s="57"/>
      <c r="L1970" s="57"/>
      <c r="M1970" s="57"/>
      <c r="N1970" s="57"/>
      <c r="O1970" s="57"/>
      <c r="P1970" s="57"/>
      <c r="Q1970" s="57"/>
      <c r="R1970" s="57"/>
      <c r="S1970" s="57"/>
      <c r="T1970" s="57"/>
      <c r="U1970" s="77"/>
      <c r="V1970" s="24"/>
      <c r="Y1970" s="24"/>
      <c r="Z1970" s="24"/>
      <c r="AA1970" s="24"/>
      <c r="AB1970" s="24"/>
      <c r="AC1970" s="24"/>
    </row>
    <row r="1971" spans="1:29" s="169" customFormat="1">
      <c r="A1971" s="24"/>
      <c r="B1971" s="24"/>
      <c r="C1971" s="57"/>
      <c r="D1971" s="57"/>
      <c r="E1971" s="57"/>
      <c r="F1971" s="57"/>
      <c r="G1971" s="57"/>
      <c r="H1971" s="57"/>
      <c r="I1971" s="57"/>
      <c r="J1971" s="57"/>
      <c r="K1971" s="57"/>
      <c r="L1971" s="57"/>
      <c r="M1971" s="57"/>
      <c r="N1971" s="57"/>
      <c r="O1971" s="57"/>
      <c r="P1971" s="57"/>
      <c r="Q1971" s="57"/>
      <c r="R1971" s="57"/>
      <c r="S1971" s="57"/>
      <c r="T1971" s="57"/>
      <c r="U1971" s="77"/>
      <c r="V1971" s="24"/>
      <c r="Y1971" s="24"/>
      <c r="Z1971" s="24"/>
      <c r="AA1971" s="24"/>
      <c r="AB1971" s="24"/>
      <c r="AC1971" s="24"/>
    </row>
    <row r="1972" spans="1:29" s="169" customFormat="1">
      <c r="A1972" s="24"/>
      <c r="B1972" s="24"/>
      <c r="C1972" s="57"/>
      <c r="D1972" s="57"/>
      <c r="E1972" s="57"/>
      <c r="F1972" s="57"/>
      <c r="G1972" s="57"/>
      <c r="H1972" s="57"/>
      <c r="I1972" s="57"/>
      <c r="J1972" s="57"/>
      <c r="K1972" s="57"/>
      <c r="L1972" s="57"/>
      <c r="M1972" s="57"/>
      <c r="N1972" s="57"/>
      <c r="O1972" s="57"/>
      <c r="P1972" s="57"/>
      <c r="Q1972" s="57"/>
      <c r="R1972" s="57"/>
      <c r="S1972" s="57"/>
      <c r="T1972" s="57"/>
      <c r="U1972" s="77"/>
      <c r="V1972" s="24"/>
      <c r="Y1972" s="24"/>
      <c r="Z1972" s="24"/>
      <c r="AA1972" s="24"/>
      <c r="AB1972" s="24"/>
      <c r="AC1972" s="24"/>
    </row>
    <row r="1973" spans="1:29" s="169" customFormat="1">
      <c r="A1973" s="24"/>
      <c r="B1973" s="24"/>
      <c r="C1973" s="57"/>
      <c r="D1973" s="57"/>
      <c r="E1973" s="57"/>
      <c r="F1973" s="57"/>
      <c r="G1973" s="57"/>
      <c r="H1973" s="57"/>
      <c r="I1973" s="57"/>
      <c r="J1973" s="57"/>
      <c r="K1973" s="57"/>
      <c r="L1973" s="57"/>
      <c r="M1973" s="57"/>
      <c r="N1973" s="57"/>
      <c r="O1973" s="57"/>
      <c r="P1973" s="57"/>
      <c r="Q1973" s="57"/>
      <c r="R1973" s="57"/>
      <c r="S1973" s="57"/>
      <c r="T1973" s="57"/>
      <c r="U1973" s="77"/>
      <c r="V1973" s="24"/>
      <c r="Y1973" s="24"/>
      <c r="Z1973" s="24"/>
      <c r="AA1973" s="24"/>
      <c r="AB1973" s="24"/>
      <c r="AC1973" s="24"/>
    </row>
    <row r="1974" spans="1:29" s="169" customFormat="1">
      <c r="A1974" s="24"/>
      <c r="B1974" s="24"/>
      <c r="C1974" s="57"/>
      <c r="D1974" s="57"/>
      <c r="E1974" s="57"/>
      <c r="F1974" s="57"/>
      <c r="G1974" s="57"/>
      <c r="H1974" s="57"/>
      <c r="I1974" s="57"/>
      <c r="J1974" s="57"/>
      <c r="K1974" s="57"/>
      <c r="L1974" s="57"/>
      <c r="M1974" s="57"/>
      <c r="N1974" s="57"/>
      <c r="O1974" s="57"/>
      <c r="P1974" s="57"/>
      <c r="Q1974" s="57"/>
      <c r="R1974" s="57"/>
      <c r="S1974" s="57"/>
      <c r="T1974" s="57"/>
      <c r="U1974" s="77"/>
      <c r="V1974" s="24"/>
      <c r="Y1974" s="24"/>
      <c r="Z1974" s="24"/>
      <c r="AA1974" s="24"/>
      <c r="AB1974" s="24"/>
      <c r="AC1974" s="24"/>
    </row>
    <row r="1975" spans="1:29" s="169" customFormat="1">
      <c r="A1975" s="24"/>
      <c r="B1975" s="24"/>
      <c r="C1975" s="57"/>
      <c r="D1975" s="57"/>
      <c r="E1975" s="57"/>
      <c r="F1975" s="57"/>
      <c r="G1975" s="57"/>
      <c r="H1975" s="57"/>
      <c r="I1975" s="57"/>
      <c r="J1975" s="57"/>
      <c r="K1975" s="57"/>
      <c r="L1975" s="57"/>
      <c r="M1975" s="57"/>
      <c r="N1975" s="57"/>
      <c r="O1975" s="57"/>
      <c r="P1975" s="57"/>
      <c r="Q1975" s="57"/>
      <c r="R1975" s="57"/>
      <c r="S1975" s="57"/>
      <c r="T1975" s="57"/>
      <c r="U1975" s="77"/>
      <c r="V1975" s="24"/>
      <c r="Y1975" s="24"/>
      <c r="Z1975" s="24"/>
      <c r="AA1975" s="24"/>
      <c r="AB1975" s="24"/>
      <c r="AC1975" s="24"/>
    </row>
    <row r="1976" spans="1:29" s="169" customFormat="1">
      <c r="A1976" s="24"/>
      <c r="B1976" s="24"/>
      <c r="C1976" s="57"/>
      <c r="D1976" s="57"/>
      <c r="E1976" s="57"/>
      <c r="F1976" s="57"/>
      <c r="G1976" s="57"/>
      <c r="H1976" s="57"/>
      <c r="I1976" s="57"/>
      <c r="J1976" s="57"/>
      <c r="K1976" s="57"/>
      <c r="L1976" s="57"/>
      <c r="M1976" s="57"/>
      <c r="N1976" s="57"/>
      <c r="O1976" s="57"/>
      <c r="P1976" s="57"/>
      <c r="Q1976" s="57"/>
      <c r="R1976" s="57"/>
      <c r="S1976" s="57"/>
      <c r="T1976" s="57"/>
      <c r="U1976" s="77"/>
      <c r="V1976" s="24"/>
      <c r="Y1976" s="24"/>
      <c r="Z1976" s="24"/>
      <c r="AA1976" s="24"/>
      <c r="AB1976" s="24"/>
      <c r="AC1976" s="24"/>
    </row>
    <row r="1977" spans="1:29" s="169" customFormat="1">
      <c r="A1977" s="24"/>
      <c r="B1977" s="24"/>
      <c r="C1977" s="57"/>
      <c r="D1977" s="57"/>
      <c r="E1977" s="57"/>
      <c r="F1977" s="57"/>
      <c r="G1977" s="57"/>
      <c r="H1977" s="57"/>
      <c r="I1977" s="57"/>
      <c r="J1977" s="57"/>
      <c r="K1977" s="57"/>
      <c r="L1977" s="57"/>
      <c r="M1977" s="57"/>
      <c r="N1977" s="57"/>
      <c r="O1977" s="57"/>
      <c r="P1977" s="57"/>
      <c r="Q1977" s="57"/>
      <c r="R1977" s="57"/>
      <c r="S1977" s="57"/>
      <c r="T1977" s="57"/>
      <c r="U1977" s="77"/>
      <c r="V1977" s="24"/>
      <c r="Y1977" s="24"/>
      <c r="Z1977" s="24"/>
      <c r="AA1977" s="24"/>
      <c r="AB1977" s="24"/>
      <c r="AC1977" s="24"/>
    </row>
    <row r="1978" spans="1:29" s="169" customFormat="1">
      <c r="A1978" s="24"/>
      <c r="B1978" s="24"/>
      <c r="C1978" s="57"/>
      <c r="D1978" s="57"/>
      <c r="E1978" s="57"/>
      <c r="F1978" s="57"/>
      <c r="G1978" s="57"/>
      <c r="H1978" s="57"/>
      <c r="I1978" s="57"/>
      <c r="J1978" s="57"/>
      <c r="K1978" s="57"/>
      <c r="L1978" s="57"/>
      <c r="M1978" s="57"/>
      <c r="N1978" s="57"/>
      <c r="O1978" s="57"/>
      <c r="P1978" s="57"/>
      <c r="Q1978" s="57"/>
      <c r="R1978" s="57"/>
      <c r="S1978" s="57"/>
      <c r="T1978" s="57"/>
      <c r="U1978" s="77"/>
      <c r="V1978" s="24"/>
      <c r="Y1978" s="24"/>
      <c r="Z1978" s="24"/>
      <c r="AA1978" s="24"/>
      <c r="AB1978" s="24"/>
      <c r="AC1978" s="24"/>
    </row>
    <row r="1979" spans="1:29" s="169" customFormat="1">
      <c r="A1979" s="24"/>
      <c r="B1979" s="24"/>
      <c r="C1979" s="57"/>
      <c r="D1979" s="57"/>
      <c r="E1979" s="57"/>
      <c r="F1979" s="57"/>
      <c r="G1979" s="57"/>
      <c r="H1979" s="57"/>
      <c r="I1979" s="57"/>
      <c r="J1979" s="57"/>
      <c r="K1979" s="57"/>
      <c r="L1979" s="57"/>
      <c r="M1979" s="57"/>
      <c r="N1979" s="57"/>
      <c r="O1979" s="57"/>
      <c r="P1979" s="57"/>
      <c r="Q1979" s="57"/>
      <c r="R1979" s="57"/>
      <c r="S1979" s="57"/>
      <c r="T1979" s="57"/>
      <c r="U1979" s="77"/>
      <c r="V1979" s="24"/>
      <c r="Y1979" s="24"/>
      <c r="Z1979" s="24"/>
      <c r="AA1979" s="24"/>
      <c r="AB1979" s="24"/>
      <c r="AC1979" s="24"/>
    </row>
    <row r="1980" spans="1:29" s="169" customFormat="1">
      <c r="A1980" s="24"/>
      <c r="B1980" s="24"/>
      <c r="C1980" s="57"/>
      <c r="D1980" s="57"/>
      <c r="E1980" s="57"/>
      <c r="F1980" s="57"/>
      <c r="G1980" s="57"/>
      <c r="H1980" s="57"/>
      <c r="I1980" s="57"/>
      <c r="J1980" s="57"/>
      <c r="K1980" s="57"/>
      <c r="L1980" s="57"/>
      <c r="M1980" s="57"/>
      <c r="N1980" s="57"/>
      <c r="O1980" s="57"/>
      <c r="P1980" s="57"/>
      <c r="Q1980" s="57"/>
      <c r="R1980" s="57"/>
      <c r="S1980" s="57"/>
      <c r="T1980" s="57"/>
      <c r="U1980" s="77"/>
      <c r="V1980" s="24"/>
      <c r="Y1980" s="24"/>
      <c r="Z1980" s="24"/>
      <c r="AA1980" s="24"/>
      <c r="AB1980" s="24"/>
      <c r="AC1980" s="24"/>
    </row>
    <row r="1981" spans="1:29" s="169" customFormat="1">
      <c r="A1981" s="24"/>
      <c r="B1981" s="24"/>
      <c r="C1981" s="57"/>
      <c r="D1981" s="57"/>
      <c r="E1981" s="57"/>
      <c r="F1981" s="57"/>
      <c r="G1981" s="57"/>
      <c r="H1981" s="57"/>
      <c r="I1981" s="57"/>
      <c r="J1981" s="57"/>
      <c r="K1981" s="57"/>
      <c r="L1981" s="57"/>
      <c r="M1981" s="57"/>
      <c r="N1981" s="57"/>
      <c r="O1981" s="57"/>
      <c r="P1981" s="57"/>
      <c r="Q1981" s="57"/>
      <c r="R1981" s="57"/>
      <c r="S1981" s="57"/>
      <c r="T1981" s="57"/>
      <c r="U1981" s="77"/>
      <c r="V1981" s="24"/>
      <c r="Y1981" s="24"/>
      <c r="Z1981" s="24"/>
      <c r="AA1981" s="24"/>
      <c r="AB1981" s="24"/>
      <c r="AC1981" s="24"/>
    </row>
    <row r="1982" spans="1:29" s="169" customFormat="1">
      <c r="A1982" s="24"/>
      <c r="B1982" s="24"/>
      <c r="C1982" s="57"/>
      <c r="D1982" s="57"/>
      <c r="E1982" s="57"/>
      <c r="F1982" s="57"/>
      <c r="G1982" s="57"/>
      <c r="H1982" s="57"/>
      <c r="I1982" s="57"/>
      <c r="J1982" s="57"/>
      <c r="K1982" s="57"/>
      <c r="L1982" s="57"/>
      <c r="M1982" s="57"/>
      <c r="N1982" s="57"/>
      <c r="O1982" s="57"/>
      <c r="P1982" s="57"/>
      <c r="Q1982" s="57"/>
      <c r="R1982" s="57"/>
      <c r="S1982" s="57"/>
      <c r="T1982" s="57"/>
      <c r="U1982" s="77"/>
      <c r="V1982" s="24"/>
      <c r="Y1982" s="24"/>
      <c r="Z1982" s="24"/>
      <c r="AA1982" s="24"/>
      <c r="AB1982" s="24"/>
      <c r="AC1982" s="24"/>
    </row>
    <row r="1983" spans="1:29" s="169" customFormat="1">
      <c r="A1983" s="24"/>
      <c r="B1983" s="24"/>
      <c r="C1983" s="57"/>
      <c r="D1983" s="57"/>
      <c r="E1983" s="57"/>
      <c r="F1983" s="57"/>
      <c r="G1983" s="57"/>
      <c r="H1983" s="57"/>
      <c r="I1983" s="57"/>
      <c r="J1983" s="57"/>
      <c r="K1983" s="57"/>
      <c r="L1983" s="57"/>
      <c r="M1983" s="57"/>
      <c r="N1983" s="57"/>
      <c r="O1983" s="57"/>
      <c r="P1983" s="57"/>
      <c r="Q1983" s="57"/>
      <c r="R1983" s="57"/>
      <c r="S1983" s="57"/>
      <c r="T1983" s="57"/>
      <c r="U1983" s="77"/>
      <c r="V1983" s="24"/>
      <c r="Y1983" s="24"/>
      <c r="Z1983" s="24"/>
      <c r="AA1983" s="24"/>
      <c r="AB1983" s="24"/>
      <c r="AC1983" s="24"/>
    </row>
    <row r="1984" spans="1:29" s="169" customFormat="1">
      <c r="A1984" s="24"/>
      <c r="B1984" s="24"/>
      <c r="C1984" s="57"/>
      <c r="D1984" s="57"/>
      <c r="E1984" s="57"/>
      <c r="F1984" s="57"/>
      <c r="G1984" s="57"/>
      <c r="H1984" s="57"/>
      <c r="I1984" s="57"/>
      <c r="J1984" s="57"/>
      <c r="K1984" s="57"/>
      <c r="L1984" s="57"/>
      <c r="M1984" s="57"/>
      <c r="N1984" s="57"/>
      <c r="O1984" s="57"/>
      <c r="P1984" s="57"/>
      <c r="Q1984" s="57"/>
      <c r="R1984" s="57"/>
      <c r="S1984" s="57"/>
      <c r="T1984" s="57"/>
      <c r="U1984" s="77"/>
      <c r="V1984" s="24"/>
      <c r="Y1984" s="24"/>
      <c r="Z1984" s="24"/>
      <c r="AA1984" s="24"/>
      <c r="AB1984" s="24"/>
      <c r="AC1984" s="24"/>
    </row>
    <row r="1985" spans="1:29" s="169" customFormat="1">
      <c r="A1985" s="24"/>
      <c r="B1985" s="24"/>
      <c r="C1985" s="57"/>
      <c r="D1985" s="57"/>
      <c r="E1985" s="57"/>
      <c r="F1985" s="57"/>
      <c r="G1985" s="57"/>
      <c r="H1985" s="57"/>
      <c r="I1985" s="57"/>
      <c r="J1985" s="57"/>
      <c r="K1985" s="57"/>
      <c r="L1985" s="57"/>
      <c r="M1985" s="57"/>
      <c r="N1985" s="57"/>
      <c r="O1985" s="57"/>
      <c r="P1985" s="57"/>
      <c r="Q1985" s="57"/>
      <c r="R1985" s="57"/>
      <c r="S1985" s="57"/>
      <c r="T1985" s="57"/>
      <c r="U1985" s="77"/>
      <c r="V1985" s="24"/>
      <c r="Y1985" s="24"/>
      <c r="Z1985" s="24"/>
      <c r="AA1985" s="24"/>
      <c r="AB1985" s="24"/>
      <c r="AC1985" s="24"/>
    </row>
    <row r="1986" spans="1:29" s="169" customFormat="1">
      <c r="A1986" s="24"/>
      <c r="B1986" s="24"/>
      <c r="C1986" s="57"/>
      <c r="D1986" s="57"/>
      <c r="E1986" s="57"/>
      <c r="F1986" s="57"/>
      <c r="G1986" s="57"/>
      <c r="H1986" s="57"/>
      <c r="I1986" s="57"/>
      <c r="J1986" s="57"/>
      <c r="K1986" s="57"/>
      <c r="L1986" s="57"/>
      <c r="M1986" s="57"/>
      <c r="N1986" s="57"/>
      <c r="O1986" s="57"/>
      <c r="P1986" s="57"/>
      <c r="Q1986" s="57"/>
      <c r="R1986" s="57"/>
      <c r="S1986" s="57"/>
      <c r="T1986" s="57"/>
      <c r="U1986" s="77"/>
      <c r="V1986" s="24"/>
      <c r="Y1986" s="24"/>
      <c r="Z1986" s="24"/>
      <c r="AA1986" s="24"/>
      <c r="AB1986" s="24"/>
      <c r="AC1986" s="24"/>
    </row>
    <row r="1987" spans="1:29" s="169" customFormat="1">
      <c r="A1987" s="24"/>
      <c r="B1987" s="24"/>
      <c r="C1987" s="57"/>
      <c r="D1987" s="57"/>
      <c r="E1987" s="57"/>
      <c r="F1987" s="57"/>
      <c r="G1987" s="57"/>
      <c r="H1987" s="57"/>
      <c r="I1987" s="57"/>
      <c r="J1987" s="57"/>
      <c r="K1987" s="57"/>
      <c r="L1987" s="57"/>
      <c r="M1987" s="57"/>
      <c r="N1987" s="57"/>
      <c r="O1987" s="57"/>
      <c r="P1987" s="57"/>
      <c r="Q1987" s="57"/>
      <c r="R1987" s="57"/>
      <c r="S1987" s="57"/>
      <c r="T1987" s="57"/>
      <c r="U1987" s="77"/>
      <c r="V1987" s="24"/>
      <c r="Y1987" s="24"/>
      <c r="Z1987" s="24"/>
      <c r="AA1987" s="24"/>
      <c r="AB1987" s="24"/>
      <c r="AC1987" s="24"/>
    </row>
    <row r="1988" spans="1:29" s="169" customFormat="1">
      <c r="A1988" s="24"/>
      <c r="B1988" s="24"/>
      <c r="C1988" s="57"/>
      <c r="D1988" s="57"/>
      <c r="E1988" s="57"/>
      <c r="F1988" s="57"/>
      <c r="G1988" s="57"/>
      <c r="H1988" s="57"/>
      <c r="I1988" s="57"/>
      <c r="J1988" s="57"/>
      <c r="K1988" s="57"/>
      <c r="L1988" s="57"/>
      <c r="M1988" s="57"/>
      <c r="N1988" s="57"/>
      <c r="O1988" s="57"/>
      <c r="P1988" s="57"/>
      <c r="Q1988" s="57"/>
      <c r="R1988" s="57"/>
      <c r="S1988" s="57"/>
      <c r="T1988" s="57"/>
      <c r="U1988" s="77"/>
      <c r="V1988" s="24"/>
      <c r="Y1988" s="24"/>
      <c r="Z1988" s="24"/>
      <c r="AA1988" s="24"/>
      <c r="AB1988" s="24"/>
      <c r="AC1988" s="24"/>
    </row>
    <row r="1989" spans="1:29" s="169" customFormat="1">
      <c r="A1989" s="24"/>
      <c r="B1989" s="24"/>
      <c r="C1989" s="57"/>
      <c r="D1989" s="57"/>
      <c r="E1989" s="57"/>
      <c r="F1989" s="57"/>
      <c r="G1989" s="57"/>
      <c r="H1989" s="57"/>
      <c r="I1989" s="57"/>
      <c r="J1989" s="57"/>
      <c r="K1989" s="57"/>
      <c r="L1989" s="57"/>
      <c r="M1989" s="57"/>
      <c r="N1989" s="57"/>
      <c r="O1989" s="57"/>
      <c r="P1989" s="57"/>
      <c r="Q1989" s="57"/>
      <c r="R1989" s="57"/>
      <c r="S1989" s="57"/>
      <c r="T1989" s="57"/>
      <c r="U1989" s="77"/>
      <c r="V1989" s="24"/>
      <c r="Y1989" s="24"/>
      <c r="Z1989" s="24"/>
      <c r="AA1989" s="24"/>
      <c r="AB1989" s="24"/>
      <c r="AC1989" s="24"/>
    </row>
    <row r="1990" spans="1:29" s="169" customFormat="1">
      <c r="A1990" s="24"/>
      <c r="B1990" s="24"/>
      <c r="C1990" s="57"/>
      <c r="D1990" s="57"/>
      <c r="E1990" s="57"/>
      <c r="F1990" s="57"/>
      <c r="G1990" s="57"/>
      <c r="H1990" s="57"/>
      <c r="I1990" s="57"/>
      <c r="J1990" s="57"/>
      <c r="K1990" s="57"/>
      <c r="L1990" s="57"/>
      <c r="M1990" s="57"/>
      <c r="N1990" s="57"/>
      <c r="O1990" s="57"/>
      <c r="P1990" s="57"/>
      <c r="Q1990" s="57"/>
      <c r="R1990" s="57"/>
      <c r="S1990" s="57"/>
      <c r="T1990" s="57"/>
      <c r="U1990" s="77"/>
      <c r="V1990" s="24"/>
      <c r="Y1990" s="24"/>
      <c r="Z1990" s="24"/>
      <c r="AA1990" s="24"/>
      <c r="AB1990" s="24"/>
      <c r="AC1990" s="24"/>
    </row>
    <row r="1991" spans="1:29" s="169" customFormat="1">
      <c r="A1991" s="24"/>
      <c r="B1991" s="24"/>
      <c r="C1991" s="57"/>
      <c r="D1991" s="57"/>
      <c r="E1991" s="57"/>
      <c r="F1991" s="57"/>
      <c r="G1991" s="57"/>
      <c r="H1991" s="57"/>
      <c r="I1991" s="57"/>
      <c r="J1991" s="57"/>
      <c r="K1991" s="57"/>
      <c r="L1991" s="57"/>
      <c r="M1991" s="57"/>
      <c r="N1991" s="57"/>
      <c r="O1991" s="57"/>
      <c r="P1991" s="57"/>
      <c r="Q1991" s="57"/>
      <c r="R1991" s="57"/>
      <c r="S1991" s="57"/>
      <c r="T1991" s="57"/>
      <c r="U1991" s="77"/>
      <c r="V1991" s="24"/>
      <c r="Y1991" s="24"/>
      <c r="Z1991" s="24"/>
      <c r="AA1991" s="24"/>
      <c r="AB1991" s="24"/>
      <c r="AC1991" s="24"/>
    </row>
    <row r="1992" spans="1:29" s="169" customFormat="1">
      <c r="A1992" s="24"/>
      <c r="B1992" s="24"/>
      <c r="C1992" s="57"/>
      <c r="D1992" s="57"/>
      <c r="E1992" s="57"/>
      <c r="F1992" s="57"/>
      <c r="G1992" s="57"/>
      <c r="H1992" s="57"/>
      <c r="I1992" s="57"/>
      <c r="J1992" s="57"/>
      <c r="K1992" s="57"/>
      <c r="L1992" s="57"/>
      <c r="M1992" s="57"/>
      <c r="N1992" s="57"/>
      <c r="O1992" s="57"/>
      <c r="P1992" s="57"/>
      <c r="Q1992" s="57"/>
      <c r="R1992" s="57"/>
      <c r="S1992" s="57"/>
      <c r="T1992" s="57"/>
      <c r="U1992" s="77"/>
      <c r="V1992" s="24"/>
      <c r="Y1992" s="24"/>
      <c r="Z1992" s="24"/>
      <c r="AA1992" s="24"/>
      <c r="AB1992" s="24"/>
      <c r="AC1992" s="24"/>
    </row>
    <row r="1993" spans="1:29" s="169" customFormat="1">
      <c r="A1993" s="24"/>
      <c r="B1993" s="24"/>
      <c r="C1993" s="57"/>
      <c r="D1993" s="57"/>
      <c r="E1993" s="57"/>
      <c r="F1993" s="57"/>
      <c r="G1993" s="57"/>
      <c r="H1993" s="57"/>
      <c r="I1993" s="57"/>
      <c r="J1993" s="57"/>
      <c r="K1993" s="57"/>
      <c r="L1993" s="57"/>
      <c r="M1993" s="57"/>
      <c r="N1993" s="57"/>
      <c r="O1993" s="57"/>
      <c r="P1993" s="57"/>
      <c r="Q1993" s="57"/>
      <c r="R1993" s="57"/>
      <c r="S1993" s="57"/>
      <c r="T1993" s="57"/>
      <c r="U1993" s="77"/>
      <c r="V1993" s="24"/>
      <c r="Y1993" s="24"/>
      <c r="Z1993" s="24"/>
      <c r="AA1993" s="24"/>
      <c r="AB1993" s="24"/>
      <c r="AC1993" s="24"/>
    </row>
    <row r="1994" spans="1:29" s="169" customFormat="1">
      <c r="A1994" s="24"/>
      <c r="B1994" s="24"/>
      <c r="C1994" s="57"/>
      <c r="D1994" s="57"/>
      <c r="E1994" s="57"/>
      <c r="F1994" s="57"/>
      <c r="G1994" s="57"/>
      <c r="H1994" s="57"/>
      <c r="I1994" s="57"/>
      <c r="J1994" s="57"/>
      <c r="K1994" s="57"/>
      <c r="L1994" s="57"/>
      <c r="M1994" s="57"/>
      <c r="N1994" s="57"/>
      <c r="O1994" s="57"/>
      <c r="P1994" s="57"/>
      <c r="Q1994" s="57"/>
      <c r="R1994" s="57"/>
      <c r="S1994" s="57"/>
      <c r="T1994" s="57"/>
      <c r="U1994" s="77"/>
      <c r="V1994" s="24"/>
      <c r="Y1994" s="24"/>
      <c r="Z1994" s="24"/>
      <c r="AA1994" s="24"/>
      <c r="AB1994" s="24"/>
      <c r="AC1994" s="24"/>
    </row>
    <row r="1995" spans="1:29" s="169" customFormat="1">
      <c r="A1995" s="24"/>
      <c r="B1995" s="24"/>
      <c r="C1995" s="57"/>
      <c r="D1995" s="57"/>
      <c r="E1995" s="57"/>
      <c r="F1995" s="57"/>
      <c r="G1995" s="57"/>
      <c r="H1995" s="57"/>
      <c r="I1995" s="57"/>
      <c r="J1995" s="57"/>
      <c r="K1995" s="57"/>
      <c r="L1995" s="57"/>
      <c r="M1995" s="57"/>
      <c r="N1995" s="57"/>
      <c r="O1995" s="57"/>
      <c r="P1995" s="57"/>
      <c r="Q1995" s="57"/>
      <c r="R1995" s="57"/>
      <c r="S1995" s="57"/>
      <c r="T1995" s="57"/>
      <c r="U1995" s="77"/>
      <c r="V1995" s="24"/>
      <c r="Y1995" s="24"/>
      <c r="Z1995" s="24"/>
      <c r="AA1995" s="24"/>
      <c r="AB1995" s="24"/>
      <c r="AC1995" s="24"/>
    </row>
    <row r="1996" spans="1:29" s="169" customFormat="1">
      <c r="A1996" s="24"/>
      <c r="B1996" s="24"/>
      <c r="C1996" s="57"/>
      <c r="D1996" s="57"/>
      <c r="E1996" s="57"/>
      <c r="F1996" s="57"/>
      <c r="G1996" s="57"/>
      <c r="H1996" s="57"/>
      <c r="I1996" s="57"/>
      <c r="J1996" s="57"/>
      <c r="K1996" s="57"/>
      <c r="L1996" s="57"/>
      <c r="M1996" s="57"/>
      <c r="N1996" s="57"/>
      <c r="O1996" s="57"/>
      <c r="P1996" s="57"/>
      <c r="Q1996" s="57"/>
      <c r="R1996" s="57"/>
      <c r="S1996" s="57"/>
      <c r="T1996" s="57"/>
      <c r="U1996" s="77"/>
      <c r="V1996" s="24"/>
      <c r="Y1996" s="24"/>
      <c r="Z1996" s="24"/>
      <c r="AA1996" s="24"/>
      <c r="AB1996" s="24"/>
      <c r="AC1996" s="24"/>
    </row>
    <row r="1997" spans="1:29" s="169" customFormat="1">
      <c r="A1997" s="24"/>
      <c r="B1997" s="24"/>
      <c r="C1997" s="57"/>
      <c r="D1997" s="57"/>
      <c r="E1997" s="57"/>
      <c r="F1997" s="57"/>
      <c r="G1997" s="57"/>
      <c r="H1997" s="57"/>
      <c r="I1997" s="57"/>
      <c r="J1997" s="57"/>
      <c r="K1997" s="57"/>
      <c r="L1997" s="57"/>
      <c r="M1997" s="57"/>
      <c r="N1997" s="57"/>
      <c r="O1997" s="57"/>
      <c r="P1997" s="57"/>
      <c r="Q1997" s="57"/>
      <c r="R1997" s="57"/>
      <c r="S1997" s="57"/>
      <c r="T1997" s="57"/>
      <c r="U1997" s="77"/>
      <c r="V1997" s="24"/>
      <c r="Y1997" s="24"/>
      <c r="Z1997" s="24"/>
      <c r="AA1997" s="24"/>
      <c r="AB1997" s="24"/>
      <c r="AC1997" s="24"/>
    </row>
    <row r="1998" spans="1:29" s="169" customFormat="1">
      <c r="A1998" s="24"/>
      <c r="B1998" s="24"/>
      <c r="C1998" s="57"/>
      <c r="D1998" s="57"/>
      <c r="E1998" s="57"/>
      <c r="F1998" s="57"/>
      <c r="G1998" s="57"/>
      <c r="H1998" s="57"/>
      <c r="I1998" s="57"/>
      <c r="J1998" s="57"/>
      <c r="K1998" s="57"/>
      <c r="L1998" s="57"/>
      <c r="M1998" s="57"/>
      <c r="N1998" s="57"/>
      <c r="O1998" s="57"/>
      <c r="P1998" s="57"/>
      <c r="Q1998" s="57"/>
      <c r="R1998" s="57"/>
      <c r="S1998" s="57"/>
      <c r="T1998" s="57"/>
      <c r="U1998" s="77"/>
      <c r="V1998" s="24"/>
      <c r="Y1998" s="24"/>
      <c r="Z1998" s="24"/>
      <c r="AA1998" s="24"/>
      <c r="AB1998" s="24"/>
      <c r="AC1998" s="24"/>
    </row>
    <row r="1999" spans="1:29" s="169" customFormat="1">
      <c r="A1999" s="24"/>
      <c r="B1999" s="24"/>
      <c r="C1999" s="57"/>
      <c r="D1999" s="57"/>
      <c r="E1999" s="57"/>
      <c r="F1999" s="57"/>
      <c r="G1999" s="57"/>
      <c r="H1999" s="57"/>
      <c r="I1999" s="57"/>
      <c r="J1999" s="57"/>
      <c r="K1999" s="57"/>
      <c r="L1999" s="57"/>
      <c r="M1999" s="57"/>
      <c r="N1999" s="57"/>
      <c r="O1999" s="57"/>
      <c r="P1999" s="57"/>
      <c r="Q1999" s="57"/>
      <c r="R1999" s="57"/>
      <c r="S1999" s="57"/>
      <c r="T1999" s="57"/>
      <c r="U1999" s="77"/>
      <c r="V1999" s="24"/>
      <c r="Y1999" s="24"/>
      <c r="Z1999" s="24"/>
      <c r="AA1999" s="24"/>
      <c r="AB1999" s="24"/>
      <c r="AC1999" s="24"/>
    </row>
    <row r="2000" spans="1:29" s="169" customFormat="1">
      <c r="A2000" s="24"/>
      <c r="B2000" s="24"/>
      <c r="C2000" s="57"/>
      <c r="D2000" s="57"/>
      <c r="E2000" s="57"/>
      <c r="F2000" s="57"/>
      <c r="G2000" s="57"/>
      <c r="H2000" s="57"/>
      <c r="I2000" s="57"/>
      <c r="J2000" s="57"/>
      <c r="K2000" s="57"/>
      <c r="L2000" s="57"/>
      <c r="M2000" s="57"/>
      <c r="N2000" s="57"/>
      <c r="O2000" s="57"/>
      <c r="P2000" s="57"/>
      <c r="Q2000" s="57"/>
      <c r="R2000" s="57"/>
      <c r="S2000" s="57"/>
      <c r="T2000" s="57"/>
      <c r="U2000" s="77"/>
      <c r="V2000" s="24"/>
      <c r="Y2000" s="24"/>
      <c r="Z2000" s="24"/>
      <c r="AA2000" s="24"/>
      <c r="AB2000" s="24"/>
      <c r="AC2000" s="24"/>
    </row>
  </sheetData>
  <phoneticPr fontId="3" type="noConversion"/>
  <pageMargins left="0.75" right="0.75" top="1" bottom="1" header="0.5" footer="0.5"/>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636CE-3AA4-C740-AF06-1BD9D415A573}">
  <sheetPr codeName="工作表7"/>
  <dimension ref="A1:AJ1941"/>
  <sheetViews>
    <sheetView workbookViewId="0">
      <selection activeCell="W76" sqref="W76"/>
    </sheetView>
  </sheetViews>
  <sheetFormatPr baseColWidth="10" defaultRowHeight="18"/>
  <cols>
    <col min="1" max="1" width="7.83203125" style="186" bestFit="1" customWidth="1"/>
    <col min="2" max="2" width="6" style="186" bestFit="1" customWidth="1"/>
    <col min="3" max="3" width="6.6640625" style="182" bestFit="1" customWidth="1"/>
    <col min="4" max="4" width="6" style="186" bestFit="1" customWidth="1"/>
    <col min="5" max="5" width="6.6640625" style="186" bestFit="1" customWidth="1"/>
    <col min="6" max="6" width="6" style="186" bestFit="1" customWidth="1"/>
    <col min="7" max="7" width="6.6640625" style="182" bestFit="1" customWidth="1"/>
    <col min="8" max="8" width="6" style="186" bestFit="1" customWidth="1"/>
    <col min="9" max="9" width="6.6640625" style="186" bestFit="1" customWidth="1"/>
    <col min="10" max="10" width="6" style="186" bestFit="1" customWidth="1"/>
    <col min="11" max="11" width="9" style="186" bestFit="1" customWidth="1"/>
    <col min="12" max="12" width="6" style="186" bestFit="1" customWidth="1"/>
    <col min="13" max="13" width="9" style="186" bestFit="1" customWidth="1"/>
    <col min="14" max="14" width="6" style="186" bestFit="1" customWidth="1"/>
    <col min="15" max="15" width="6.6640625" style="182" bestFit="1" customWidth="1"/>
    <col min="16" max="16" width="6" style="186" bestFit="1" customWidth="1"/>
    <col min="17" max="17" width="9" style="186" bestFit="1" customWidth="1"/>
    <col min="18" max="18" width="6" style="186" bestFit="1" customWidth="1"/>
    <col min="19" max="19" width="6.6640625" style="182" bestFit="1" customWidth="1"/>
    <col min="20" max="20" width="6" style="186" bestFit="1" customWidth="1"/>
    <col min="21" max="21" width="6.6640625" style="182" bestFit="1" customWidth="1"/>
    <col min="22" max="22" width="6" style="186" bestFit="1" customWidth="1"/>
    <col min="23" max="23" width="9" style="182" bestFit="1" customWidth="1"/>
    <col min="24" max="24" width="6" style="186" bestFit="1" customWidth="1"/>
    <col min="25" max="25" width="9" style="182" bestFit="1" customWidth="1"/>
    <col min="26" max="26" width="6" style="186" bestFit="1" customWidth="1"/>
    <col min="27" max="27" width="10.83203125" style="186"/>
    <col min="28" max="28" width="10" style="186" bestFit="1" customWidth="1"/>
    <col min="29" max="29" width="15.6640625" style="186" bestFit="1" customWidth="1"/>
    <col min="30" max="30" width="6.6640625" style="186" bestFit="1" customWidth="1"/>
    <col min="31" max="31" width="12" style="186" bestFit="1" customWidth="1"/>
    <col min="32" max="32" width="13.33203125" style="186" bestFit="1" customWidth="1"/>
    <col min="33" max="33" width="13.83203125" style="186" bestFit="1" customWidth="1"/>
    <col min="34" max="34" width="11.83203125" style="186" bestFit="1" customWidth="1"/>
    <col min="35" max="35" width="14.33203125" style="186" bestFit="1" customWidth="1"/>
    <col min="36" max="36" width="28.1640625" style="186" bestFit="1" customWidth="1"/>
    <col min="37" max="16384" width="10.83203125" style="186"/>
  </cols>
  <sheetData>
    <row r="1" spans="1:36" ht="21">
      <c r="A1" s="184"/>
      <c r="B1" s="180" t="s">
        <v>4821</v>
      </c>
      <c r="D1" s="180" t="s">
        <v>5463</v>
      </c>
      <c r="E1" s="182"/>
      <c r="F1" s="183" t="s">
        <v>4822</v>
      </c>
      <c r="H1" s="183" t="s">
        <v>4823</v>
      </c>
      <c r="I1" s="182"/>
      <c r="J1" s="183" t="s">
        <v>4824</v>
      </c>
      <c r="K1" s="184">
        <v>2338</v>
      </c>
      <c r="L1" s="185" t="s">
        <v>4831</v>
      </c>
      <c r="M1" s="182">
        <v>1514</v>
      </c>
      <c r="N1" s="186" t="s">
        <v>4832</v>
      </c>
      <c r="O1" s="182">
        <v>8054</v>
      </c>
      <c r="P1" s="186" t="s">
        <v>4833</v>
      </c>
      <c r="Q1" s="182">
        <v>5820</v>
      </c>
      <c r="R1" s="186" t="s">
        <v>4834</v>
      </c>
      <c r="S1" s="182">
        <v>5289</v>
      </c>
      <c r="T1" s="186" t="s">
        <v>4835</v>
      </c>
      <c r="U1" s="182">
        <v>3037</v>
      </c>
      <c r="V1" s="186" t="s">
        <v>4836</v>
      </c>
      <c r="W1" s="182">
        <v>2611</v>
      </c>
      <c r="X1" s="186" t="s">
        <v>4837</v>
      </c>
      <c r="Z1" s="186" t="s">
        <v>5754</v>
      </c>
      <c r="AB1" s="180" t="s">
        <v>11</v>
      </c>
      <c r="AC1" s="180" t="s">
        <v>2</v>
      </c>
      <c r="AD1" s="186" t="s">
        <v>5473</v>
      </c>
      <c r="AE1" s="186" t="s">
        <v>5472</v>
      </c>
      <c r="AF1" s="186" t="s">
        <v>5481</v>
      </c>
      <c r="AG1" s="187" t="s">
        <v>5482</v>
      </c>
      <c r="AH1" s="186" t="s">
        <v>5475</v>
      </c>
      <c r="AI1" s="188" t="s">
        <v>5483</v>
      </c>
      <c r="AJ1" s="187" t="s">
        <v>5480</v>
      </c>
    </row>
    <row r="2" spans="1:36">
      <c r="A2" s="182"/>
      <c r="B2" s="180" t="s">
        <v>4821</v>
      </c>
      <c r="D2" s="180" t="s">
        <v>5463</v>
      </c>
      <c r="E2" s="182"/>
      <c r="F2" s="183" t="s">
        <v>4822</v>
      </c>
      <c r="H2" s="183" t="s">
        <v>4823</v>
      </c>
      <c r="I2" s="182"/>
      <c r="J2" s="183" t="s">
        <v>4824</v>
      </c>
      <c r="K2" s="182">
        <v>4956</v>
      </c>
      <c r="L2" s="186" t="s">
        <v>4831</v>
      </c>
      <c r="M2" s="182">
        <v>2015</v>
      </c>
      <c r="N2" s="186" t="s">
        <v>4832</v>
      </c>
      <c r="O2" s="182">
        <v>5299</v>
      </c>
      <c r="P2" s="186" t="s">
        <v>4833</v>
      </c>
      <c r="Q2" s="182">
        <v>4152</v>
      </c>
      <c r="R2" s="186" t="s">
        <v>4834</v>
      </c>
      <c r="S2" s="182">
        <v>2530</v>
      </c>
      <c r="T2" s="186" t="s">
        <v>4835</v>
      </c>
      <c r="U2" s="182">
        <v>4919</v>
      </c>
      <c r="V2" s="186" t="s">
        <v>4836</v>
      </c>
      <c r="W2" s="182">
        <v>4956</v>
      </c>
      <c r="X2" s="186" t="s">
        <v>4837</v>
      </c>
      <c r="Z2" s="186" t="s">
        <v>5754</v>
      </c>
      <c r="AB2" s="180">
        <v>1101</v>
      </c>
      <c r="AC2" s="180" t="s">
        <v>13</v>
      </c>
      <c r="AD2" s="186" t="s">
        <v>5473</v>
      </c>
      <c r="AE2" s="180" t="s">
        <v>5472</v>
      </c>
      <c r="AF2" s="186" t="s">
        <v>5474</v>
      </c>
      <c r="AG2" s="186" t="s">
        <v>5474</v>
      </c>
      <c r="AH2" s="186" t="s">
        <v>5475</v>
      </c>
      <c r="AI2" s="186" t="s">
        <v>5474</v>
      </c>
      <c r="AJ2" s="186" t="s">
        <v>5476</v>
      </c>
    </row>
    <row r="3" spans="1:36">
      <c r="A3" s="202"/>
      <c r="B3" s="180" t="s">
        <v>4821</v>
      </c>
      <c r="D3" s="180" t="s">
        <v>5463</v>
      </c>
      <c r="E3" s="202"/>
      <c r="F3" s="183" t="s">
        <v>4822</v>
      </c>
      <c r="G3" s="202"/>
      <c r="H3" s="183" t="s">
        <v>4823</v>
      </c>
      <c r="I3" s="202"/>
      <c r="J3" s="183" t="s">
        <v>4824</v>
      </c>
      <c r="K3" s="182">
        <v>4934</v>
      </c>
      <c r="L3" s="186" t="s">
        <v>4831</v>
      </c>
      <c r="M3" s="182">
        <v>5438</v>
      </c>
      <c r="N3" s="186" t="s">
        <v>4832</v>
      </c>
      <c r="O3" s="182">
        <v>2424</v>
      </c>
      <c r="P3" s="186" t="s">
        <v>4833</v>
      </c>
      <c r="Q3" s="182">
        <v>8249</v>
      </c>
      <c r="R3" s="186" t="s">
        <v>4834</v>
      </c>
      <c r="S3" s="182">
        <v>6112</v>
      </c>
      <c r="T3" s="186" t="s">
        <v>4835</v>
      </c>
      <c r="U3" s="182">
        <v>6269</v>
      </c>
      <c r="V3" s="186" t="s">
        <v>4836</v>
      </c>
      <c r="W3" s="182">
        <v>6196</v>
      </c>
      <c r="X3" s="186" t="s">
        <v>4837</v>
      </c>
      <c r="Y3" s="202"/>
      <c r="Z3" s="186" t="s">
        <v>5754</v>
      </c>
      <c r="AB3" s="180">
        <v>1102</v>
      </c>
      <c r="AC3" s="180" t="s">
        <v>22</v>
      </c>
      <c r="AD3" s="186" t="s">
        <v>5473</v>
      </c>
      <c r="AE3" s="180" t="s">
        <v>5472</v>
      </c>
      <c r="AF3" s="186" t="s">
        <v>5474</v>
      </c>
      <c r="AG3" s="186" t="s">
        <v>5474</v>
      </c>
      <c r="AH3" s="186" t="s">
        <v>5475</v>
      </c>
      <c r="AI3" s="186" t="s">
        <v>5474</v>
      </c>
      <c r="AJ3" s="186" t="s">
        <v>5476</v>
      </c>
    </row>
    <row r="4" spans="1:36">
      <c r="A4" s="202"/>
      <c r="B4" s="180" t="s">
        <v>4821</v>
      </c>
      <c r="D4" s="180" t="s">
        <v>5463</v>
      </c>
      <c r="E4" s="202"/>
      <c r="F4" s="183" t="s">
        <v>4822</v>
      </c>
      <c r="G4" s="202"/>
      <c r="H4" s="183" t="s">
        <v>4823</v>
      </c>
      <c r="I4" s="202"/>
      <c r="J4" s="183" t="s">
        <v>4824</v>
      </c>
      <c r="K4" s="182">
        <v>3556</v>
      </c>
      <c r="L4" s="186" t="s">
        <v>4831</v>
      </c>
      <c r="M4" s="182">
        <v>2911</v>
      </c>
      <c r="N4" s="186" t="s">
        <v>4832</v>
      </c>
      <c r="O4" s="182">
        <v>3545</v>
      </c>
      <c r="P4" s="186" t="s">
        <v>4833</v>
      </c>
      <c r="Q4" s="182">
        <v>2430</v>
      </c>
      <c r="R4" s="186" t="s">
        <v>4834</v>
      </c>
      <c r="S4" s="182">
        <v>9910</v>
      </c>
      <c r="T4" s="186" t="s">
        <v>4835</v>
      </c>
      <c r="U4" s="182">
        <v>4966</v>
      </c>
      <c r="V4" s="186" t="s">
        <v>4836</v>
      </c>
      <c r="W4" s="182">
        <v>6706</v>
      </c>
      <c r="X4" s="186" t="s">
        <v>4837</v>
      </c>
      <c r="Y4" s="202"/>
      <c r="Z4" s="186" t="s">
        <v>5754</v>
      </c>
      <c r="AB4" s="180">
        <v>1103</v>
      </c>
      <c r="AC4" s="180" t="s">
        <v>23</v>
      </c>
      <c r="AD4" s="186" t="s">
        <v>5474</v>
      </c>
      <c r="AE4" s="180" t="s">
        <v>5474</v>
      </c>
      <c r="AF4" s="186" t="s">
        <v>5474</v>
      </c>
      <c r="AG4" s="186" t="s">
        <v>5474</v>
      </c>
      <c r="AH4" s="186" t="s">
        <v>5474</v>
      </c>
      <c r="AI4" s="186" t="s">
        <v>5474</v>
      </c>
      <c r="AJ4" s="186" t="s">
        <v>5474</v>
      </c>
    </row>
    <row r="5" spans="1:36">
      <c r="A5" s="202"/>
      <c r="B5" s="180" t="s">
        <v>4821</v>
      </c>
      <c r="D5" s="180" t="s">
        <v>5463</v>
      </c>
      <c r="E5" s="202"/>
      <c r="F5" s="183" t="s">
        <v>4822</v>
      </c>
      <c r="G5" s="202"/>
      <c r="H5" s="183" t="s">
        <v>4823</v>
      </c>
      <c r="I5" s="202"/>
      <c r="J5" s="183" t="s">
        <v>4824</v>
      </c>
      <c r="K5" s="182">
        <v>3591</v>
      </c>
      <c r="L5" s="186" t="s">
        <v>4831</v>
      </c>
      <c r="M5" s="182">
        <v>3010</v>
      </c>
      <c r="N5" s="186" t="s">
        <v>4832</v>
      </c>
      <c r="O5" s="182">
        <v>8261</v>
      </c>
      <c r="P5" s="186" t="s">
        <v>4833</v>
      </c>
      <c r="Q5" s="182">
        <v>5522</v>
      </c>
      <c r="R5" s="186" t="s">
        <v>4834</v>
      </c>
      <c r="S5" s="182">
        <v>9917</v>
      </c>
      <c r="T5" s="186" t="s">
        <v>4835</v>
      </c>
      <c r="U5" s="182">
        <v>2481</v>
      </c>
      <c r="V5" s="186" t="s">
        <v>4836</v>
      </c>
      <c r="W5" s="182">
        <v>3059</v>
      </c>
      <c r="X5" s="186" t="s">
        <v>4837</v>
      </c>
      <c r="Y5" s="202"/>
      <c r="Z5" s="186" t="s">
        <v>5754</v>
      </c>
      <c r="AB5" s="180">
        <v>1104</v>
      </c>
      <c r="AC5" s="180" t="s">
        <v>24</v>
      </c>
      <c r="AD5" s="186" t="s">
        <v>5474</v>
      </c>
      <c r="AE5" s="180" t="s">
        <v>5474</v>
      </c>
      <c r="AF5" s="186" t="s">
        <v>5474</v>
      </c>
      <c r="AG5" s="186" t="s">
        <v>5474</v>
      </c>
      <c r="AH5" s="186" t="s">
        <v>5474</v>
      </c>
      <c r="AI5" s="186" t="s">
        <v>5474</v>
      </c>
      <c r="AJ5" s="186" t="s">
        <v>5474</v>
      </c>
    </row>
    <row r="6" spans="1:36">
      <c r="A6" s="202"/>
      <c r="B6" s="180" t="s">
        <v>4821</v>
      </c>
      <c r="D6" s="180" t="s">
        <v>5463</v>
      </c>
      <c r="E6" s="202"/>
      <c r="F6" s="183" t="s">
        <v>4822</v>
      </c>
      <c r="H6" s="183" t="s">
        <v>4823</v>
      </c>
      <c r="I6" s="202"/>
      <c r="J6" s="183" t="s">
        <v>4824</v>
      </c>
      <c r="K6" s="182">
        <v>6525</v>
      </c>
      <c r="L6" s="186" t="s">
        <v>4831</v>
      </c>
      <c r="M6" s="182">
        <v>2537</v>
      </c>
      <c r="N6" s="186" t="s">
        <v>4832</v>
      </c>
      <c r="O6" s="182">
        <v>1799</v>
      </c>
      <c r="P6" s="186" t="s">
        <v>4833</v>
      </c>
      <c r="Q6" s="182">
        <v>6552</v>
      </c>
      <c r="R6" s="186" t="s">
        <v>4834</v>
      </c>
      <c r="S6" s="182">
        <v>2412</v>
      </c>
      <c r="T6" s="186" t="s">
        <v>4835</v>
      </c>
      <c r="U6" s="182">
        <v>8016</v>
      </c>
      <c r="V6" s="186" t="s">
        <v>4836</v>
      </c>
      <c r="W6" s="182">
        <v>1718</v>
      </c>
      <c r="X6" s="186" t="s">
        <v>4837</v>
      </c>
      <c r="Y6" s="202"/>
      <c r="Z6" s="186" t="s">
        <v>5754</v>
      </c>
      <c r="AB6" s="180">
        <v>1108</v>
      </c>
      <c r="AC6" s="180" t="s">
        <v>25</v>
      </c>
      <c r="AD6" s="186" t="s">
        <v>5474</v>
      </c>
      <c r="AE6" s="180" t="s">
        <v>5474</v>
      </c>
      <c r="AF6" s="186" t="s">
        <v>5474</v>
      </c>
      <c r="AG6" s="186" t="s">
        <v>5474</v>
      </c>
      <c r="AH6" s="186" t="s">
        <v>5474</v>
      </c>
      <c r="AI6" s="186" t="s">
        <v>5474</v>
      </c>
      <c r="AJ6" s="186" t="s">
        <v>5474</v>
      </c>
    </row>
    <row r="7" spans="1:36">
      <c r="A7" s="202"/>
      <c r="B7" s="180" t="s">
        <v>4821</v>
      </c>
      <c r="D7" s="180" t="s">
        <v>5463</v>
      </c>
      <c r="E7" s="202"/>
      <c r="F7" s="183" t="s">
        <v>4822</v>
      </c>
      <c r="H7" s="183" t="s">
        <v>4823</v>
      </c>
      <c r="I7" s="202"/>
      <c r="J7" s="183" t="s">
        <v>4824</v>
      </c>
      <c r="K7" s="182">
        <v>5299</v>
      </c>
      <c r="L7" s="186" t="s">
        <v>4831</v>
      </c>
      <c r="M7" s="182">
        <v>2892</v>
      </c>
      <c r="N7" s="186" t="s">
        <v>4832</v>
      </c>
      <c r="O7" s="182">
        <v>3483</v>
      </c>
      <c r="P7" s="186" t="s">
        <v>4833</v>
      </c>
      <c r="Q7" s="182">
        <v>9944</v>
      </c>
      <c r="R7" s="186" t="s">
        <v>4834</v>
      </c>
      <c r="S7" s="182">
        <v>3376</v>
      </c>
      <c r="T7" s="186" t="s">
        <v>4835</v>
      </c>
      <c r="U7" s="182">
        <v>5483</v>
      </c>
      <c r="V7" s="186" t="s">
        <v>4836</v>
      </c>
      <c r="W7" s="182">
        <v>1305</v>
      </c>
      <c r="X7" s="186" t="s">
        <v>4837</v>
      </c>
      <c r="Y7" s="202"/>
      <c r="Z7" s="186" t="s">
        <v>5754</v>
      </c>
      <c r="AB7" s="180">
        <v>1109</v>
      </c>
      <c r="AC7" s="180" t="s">
        <v>26</v>
      </c>
      <c r="AD7" s="186" t="s">
        <v>5474</v>
      </c>
      <c r="AE7" s="180" t="s">
        <v>5474</v>
      </c>
      <c r="AF7" s="186" t="s">
        <v>5474</v>
      </c>
      <c r="AG7" s="186" t="s">
        <v>5474</v>
      </c>
      <c r="AH7" s="186" t="s">
        <v>5474</v>
      </c>
      <c r="AI7" s="186" t="s">
        <v>5474</v>
      </c>
      <c r="AJ7" s="186" t="s">
        <v>5474</v>
      </c>
    </row>
    <row r="8" spans="1:36">
      <c r="A8" s="202"/>
      <c r="B8" s="180" t="s">
        <v>4821</v>
      </c>
      <c r="D8" s="180" t="s">
        <v>5463</v>
      </c>
      <c r="E8" s="202"/>
      <c r="F8" s="183" t="s">
        <v>4822</v>
      </c>
      <c r="H8" s="183" t="s">
        <v>4823</v>
      </c>
      <c r="I8" s="202"/>
      <c r="J8" s="183" t="s">
        <v>4824</v>
      </c>
      <c r="K8" s="182">
        <v>3031</v>
      </c>
      <c r="L8" s="186" t="s">
        <v>4831</v>
      </c>
      <c r="M8" s="182">
        <v>3036</v>
      </c>
      <c r="N8" s="186" t="s">
        <v>4832</v>
      </c>
      <c r="O8" s="182">
        <v>6173</v>
      </c>
      <c r="P8" s="186" t="s">
        <v>4833</v>
      </c>
      <c r="Q8" s="182">
        <v>2897</v>
      </c>
      <c r="R8" s="186" t="s">
        <v>4834</v>
      </c>
      <c r="S8" s="182">
        <v>6121</v>
      </c>
      <c r="T8" s="186" t="s">
        <v>4835</v>
      </c>
      <c r="U8" s="182">
        <v>3006</v>
      </c>
      <c r="V8" s="186" t="s">
        <v>4836</v>
      </c>
      <c r="W8" s="182">
        <v>2369</v>
      </c>
      <c r="X8" s="186" t="s">
        <v>4837</v>
      </c>
      <c r="Y8" s="202"/>
      <c r="Z8" s="186" t="s">
        <v>5754</v>
      </c>
      <c r="AB8" s="180">
        <v>1110</v>
      </c>
      <c r="AC8" s="180" t="s">
        <v>27</v>
      </c>
      <c r="AD8" s="186" t="s">
        <v>5474</v>
      </c>
      <c r="AE8" s="180" t="s">
        <v>5474</v>
      </c>
      <c r="AF8" s="186" t="s">
        <v>5474</v>
      </c>
      <c r="AG8" s="186" t="s">
        <v>5474</v>
      </c>
      <c r="AH8" s="186" t="s">
        <v>5474</v>
      </c>
      <c r="AI8" s="186" t="s">
        <v>5474</v>
      </c>
      <c r="AJ8" s="186" t="s">
        <v>5474</v>
      </c>
    </row>
    <row r="9" spans="1:36">
      <c r="A9" s="202"/>
      <c r="B9" s="180" t="s">
        <v>4821</v>
      </c>
      <c r="D9" s="180" t="s">
        <v>5463</v>
      </c>
      <c r="E9" s="202"/>
      <c r="F9" s="183" t="s">
        <v>4822</v>
      </c>
      <c r="H9" s="183" t="s">
        <v>4823</v>
      </c>
      <c r="I9" s="202"/>
      <c r="J9" s="183" t="s">
        <v>4824</v>
      </c>
      <c r="K9" s="182">
        <v>6142</v>
      </c>
      <c r="L9" s="186" t="s">
        <v>4831</v>
      </c>
      <c r="M9" s="182">
        <v>2905</v>
      </c>
      <c r="N9" s="186" t="s">
        <v>4832</v>
      </c>
      <c r="O9" s="182">
        <v>6164</v>
      </c>
      <c r="P9" s="186" t="s">
        <v>4833</v>
      </c>
      <c r="Q9" s="182">
        <v>1519</v>
      </c>
      <c r="R9" s="186" t="s">
        <v>4834</v>
      </c>
      <c r="S9" s="182">
        <v>2634</v>
      </c>
      <c r="T9" s="186" t="s">
        <v>4835</v>
      </c>
      <c r="U9" s="182">
        <v>1434</v>
      </c>
      <c r="V9" s="186" t="s">
        <v>4836</v>
      </c>
      <c r="W9" s="182">
        <v>1313</v>
      </c>
      <c r="X9" s="186" t="s">
        <v>4837</v>
      </c>
      <c r="Y9" s="202"/>
      <c r="Z9" s="186" t="s">
        <v>5754</v>
      </c>
      <c r="AB9" s="180">
        <v>1201</v>
      </c>
      <c r="AC9" s="180" t="s">
        <v>28</v>
      </c>
      <c r="AD9" s="186" t="s">
        <v>5474</v>
      </c>
      <c r="AE9" s="180" t="s">
        <v>5474</v>
      </c>
      <c r="AF9" s="186" t="s">
        <v>5474</v>
      </c>
      <c r="AG9" s="186" t="s">
        <v>5474</v>
      </c>
      <c r="AH9" s="186" t="s">
        <v>5474</v>
      </c>
      <c r="AI9" s="186" t="s">
        <v>5474</v>
      </c>
      <c r="AJ9" s="186" t="s">
        <v>5474</v>
      </c>
    </row>
    <row r="10" spans="1:36">
      <c r="A10" s="202"/>
      <c r="B10" s="180" t="s">
        <v>4821</v>
      </c>
      <c r="D10" s="180" t="s">
        <v>5463</v>
      </c>
      <c r="E10" s="202"/>
      <c r="F10" s="183" t="s">
        <v>4822</v>
      </c>
      <c r="H10" s="183" t="s">
        <v>4823</v>
      </c>
      <c r="I10" s="202"/>
      <c r="J10" s="183" t="s">
        <v>4824</v>
      </c>
      <c r="K10" s="182">
        <v>6164</v>
      </c>
      <c r="L10" s="186" t="s">
        <v>4831</v>
      </c>
      <c r="M10" s="182">
        <v>5434</v>
      </c>
      <c r="N10" s="186" t="s">
        <v>4832</v>
      </c>
      <c r="O10" s="182">
        <v>5438</v>
      </c>
      <c r="P10" s="186" t="s">
        <v>4833</v>
      </c>
      <c r="Q10" s="182">
        <v>6139</v>
      </c>
      <c r="R10" s="186" t="s">
        <v>4834</v>
      </c>
      <c r="S10" s="182">
        <v>2430</v>
      </c>
      <c r="T10" s="186" t="s">
        <v>4835</v>
      </c>
      <c r="U10" s="182">
        <v>2883</v>
      </c>
      <c r="V10" s="186" t="s">
        <v>4836</v>
      </c>
      <c r="W10" s="182">
        <v>2014</v>
      </c>
      <c r="X10" s="186" t="s">
        <v>4837</v>
      </c>
      <c r="Y10" s="202"/>
      <c r="Z10" s="186" t="s">
        <v>5754</v>
      </c>
      <c r="AB10" s="180">
        <v>1203</v>
      </c>
      <c r="AC10" s="180" t="s">
        <v>29</v>
      </c>
      <c r="AD10" s="186" t="s">
        <v>5474</v>
      </c>
      <c r="AE10" s="180" t="s">
        <v>5474</v>
      </c>
      <c r="AF10" s="186" t="s">
        <v>5474</v>
      </c>
      <c r="AG10" s="186" t="s">
        <v>5474</v>
      </c>
      <c r="AH10" s="186" t="s">
        <v>5474</v>
      </c>
      <c r="AI10" s="186" t="s">
        <v>5474</v>
      </c>
      <c r="AJ10" s="186" t="s">
        <v>5474</v>
      </c>
    </row>
    <row r="11" spans="1:36">
      <c r="A11" s="202"/>
      <c r="B11" s="180" t="s">
        <v>4821</v>
      </c>
      <c r="D11" s="180" t="s">
        <v>5463</v>
      </c>
      <c r="E11" s="202"/>
      <c r="F11" s="183" t="s">
        <v>4822</v>
      </c>
      <c r="H11" s="183" t="s">
        <v>4823</v>
      </c>
      <c r="I11" s="202"/>
      <c r="J11" s="183" t="s">
        <v>4824</v>
      </c>
      <c r="K11" s="182">
        <v>8289</v>
      </c>
      <c r="L11" s="186" t="s">
        <v>4831</v>
      </c>
      <c r="M11" s="182">
        <v>2534</v>
      </c>
      <c r="N11" s="186" t="s">
        <v>4832</v>
      </c>
      <c r="O11" s="182">
        <v>6411</v>
      </c>
      <c r="P11" s="186" t="s">
        <v>4833</v>
      </c>
      <c r="Q11" s="182">
        <v>6121</v>
      </c>
      <c r="R11" s="186" t="s">
        <v>4834</v>
      </c>
      <c r="S11" s="182">
        <v>3372</v>
      </c>
      <c r="T11" s="186" t="s">
        <v>4835</v>
      </c>
      <c r="U11" s="182">
        <v>2338</v>
      </c>
      <c r="V11" s="186" t="s">
        <v>4836</v>
      </c>
      <c r="W11" s="182">
        <v>3031</v>
      </c>
      <c r="X11" s="186" t="s">
        <v>4837</v>
      </c>
      <c r="Y11" s="202"/>
      <c r="Z11" s="186" t="s">
        <v>5754</v>
      </c>
      <c r="AB11" s="180">
        <v>1210</v>
      </c>
      <c r="AC11" s="180" t="s">
        <v>30</v>
      </c>
      <c r="AD11" s="186" t="s">
        <v>5474</v>
      </c>
      <c r="AE11" s="180" t="s">
        <v>5474</v>
      </c>
      <c r="AF11" s="186" t="s">
        <v>5474</v>
      </c>
      <c r="AG11" s="186" t="s">
        <v>5474</v>
      </c>
      <c r="AH11" s="186" t="s">
        <v>5474</v>
      </c>
      <c r="AI11" s="186" t="s">
        <v>5474</v>
      </c>
      <c r="AJ11" s="186" t="s">
        <v>5474</v>
      </c>
    </row>
    <row r="12" spans="1:36">
      <c r="A12" s="202"/>
      <c r="B12" s="180" t="s">
        <v>4821</v>
      </c>
      <c r="D12" s="180" t="s">
        <v>5463</v>
      </c>
      <c r="E12" s="202"/>
      <c r="F12" s="183" t="s">
        <v>4822</v>
      </c>
      <c r="H12" s="183" t="s">
        <v>4823</v>
      </c>
      <c r="I12" s="202"/>
      <c r="J12" s="183" t="s">
        <v>4824</v>
      </c>
      <c r="K12" s="182">
        <v>3527</v>
      </c>
      <c r="L12" s="186" t="s">
        <v>4831</v>
      </c>
      <c r="M12" s="182">
        <v>5820</v>
      </c>
      <c r="N12" s="186" t="s">
        <v>4832</v>
      </c>
      <c r="O12" s="182">
        <v>6104</v>
      </c>
      <c r="P12" s="186" t="s">
        <v>4833</v>
      </c>
      <c r="Q12" s="182">
        <v>1712</v>
      </c>
      <c r="R12" s="186" t="s">
        <v>4834</v>
      </c>
      <c r="S12" s="182">
        <v>4904</v>
      </c>
      <c r="T12" s="186" t="s">
        <v>4835</v>
      </c>
      <c r="U12" s="182">
        <v>2441</v>
      </c>
      <c r="V12" s="186" t="s">
        <v>4836</v>
      </c>
      <c r="W12" s="182">
        <v>1451</v>
      </c>
      <c r="X12" s="186" t="s">
        <v>4837</v>
      </c>
      <c r="Y12" s="202"/>
      <c r="Z12" s="186" t="s">
        <v>5754</v>
      </c>
      <c r="AB12" s="180">
        <v>1213</v>
      </c>
      <c r="AC12" s="180" t="s">
        <v>31</v>
      </c>
      <c r="AD12" s="186" t="s">
        <v>5474</v>
      </c>
      <c r="AE12" s="180" t="s">
        <v>5474</v>
      </c>
      <c r="AF12" s="186" t="s">
        <v>5474</v>
      </c>
      <c r="AG12" s="186" t="s">
        <v>5474</v>
      </c>
      <c r="AH12" s="186" t="s">
        <v>5474</v>
      </c>
      <c r="AI12" s="186" t="s">
        <v>5474</v>
      </c>
      <c r="AJ12" s="186" t="s">
        <v>5474</v>
      </c>
    </row>
    <row r="13" spans="1:36">
      <c r="A13" s="202"/>
      <c r="B13" s="180" t="s">
        <v>4821</v>
      </c>
      <c r="D13" s="180" t="s">
        <v>5463</v>
      </c>
      <c r="E13" s="202"/>
      <c r="F13" s="183" t="s">
        <v>4822</v>
      </c>
      <c r="H13" s="183" t="s">
        <v>4823</v>
      </c>
      <c r="I13" s="202"/>
      <c r="J13" s="183" t="s">
        <v>4824</v>
      </c>
      <c r="K13" s="182">
        <v>5438</v>
      </c>
      <c r="L13" s="186" t="s">
        <v>4831</v>
      </c>
      <c r="M13" s="182">
        <v>5519</v>
      </c>
      <c r="N13" s="186" t="s">
        <v>4832</v>
      </c>
      <c r="O13" s="182">
        <v>6182</v>
      </c>
      <c r="P13" s="186" t="s">
        <v>4833</v>
      </c>
      <c r="Q13" s="182">
        <v>2542</v>
      </c>
      <c r="R13" s="186" t="s">
        <v>4834</v>
      </c>
      <c r="S13" s="182">
        <v>2905</v>
      </c>
      <c r="T13" s="186" t="s">
        <v>4835</v>
      </c>
      <c r="U13" s="182">
        <v>3227</v>
      </c>
      <c r="V13" s="186" t="s">
        <v>4836</v>
      </c>
      <c r="W13" s="182">
        <v>3545</v>
      </c>
      <c r="X13" s="186" t="s">
        <v>4837</v>
      </c>
      <c r="Y13" s="202"/>
      <c r="Z13" s="186" t="s">
        <v>5754</v>
      </c>
      <c r="AB13" s="180">
        <v>1215</v>
      </c>
      <c r="AC13" s="180" t="s">
        <v>32</v>
      </c>
      <c r="AD13" s="186" t="s">
        <v>5474</v>
      </c>
      <c r="AE13" s="180" t="s">
        <v>5474</v>
      </c>
      <c r="AF13" s="186" t="s">
        <v>5474</v>
      </c>
      <c r="AG13" s="186" t="s">
        <v>5474</v>
      </c>
      <c r="AH13" s="186" t="s">
        <v>5474</v>
      </c>
      <c r="AI13" s="186" t="s">
        <v>5474</v>
      </c>
      <c r="AJ13" s="186" t="s">
        <v>5474</v>
      </c>
    </row>
    <row r="14" spans="1:36">
      <c r="A14" s="202"/>
      <c r="B14" s="180" t="s">
        <v>4821</v>
      </c>
      <c r="D14" s="180" t="s">
        <v>5463</v>
      </c>
      <c r="E14" s="202"/>
      <c r="F14" s="183" t="s">
        <v>4822</v>
      </c>
      <c r="H14" s="183" t="s">
        <v>4823</v>
      </c>
      <c r="I14" s="202"/>
      <c r="J14" s="183" t="s">
        <v>4824</v>
      </c>
      <c r="K14" s="182">
        <v>2483</v>
      </c>
      <c r="L14" s="186" t="s">
        <v>4831</v>
      </c>
      <c r="M14" s="182">
        <v>4152</v>
      </c>
      <c r="N14" s="186" t="s">
        <v>4832</v>
      </c>
      <c r="O14" s="182">
        <v>8155</v>
      </c>
      <c r="P14" s="186" t="s">
        <v>4833</v>
      </c>
      <c r="Q14" s="182">
        <v>6142</v>
      </c>
      <c r="R14" s="186" t="s">
        <v>4834</v>
      </c>
      <c r="S14" s="182">
        <v>3550</v>
      </c>
      <c r="T14" s="186" t="s">
        <v>4835</v>
      </c>
      <c r="U14" s="182">
        <v>2337</v>
      </c>
      <c r="V14" s="186" t="s">
        <v>4836</v>
      </c>
      <c r="W14" s="182">
        <v>1609</v>
      </c>
      <c r="X14" s="186" t="s">
        <v>4837</v>
      </c>
      <c r="Y14" s="202"/>
      <c r="Z14" s="186" t="s">
        <v>5754</v>
      </c>
      <c r="AB14" s="180">
        <v>1216</v>
      </c>
      <c r="AC14" s="180" t="s">
        <v>33</v>
      </c>
      <c r="AD14" s="186" t="s">
        <v>5473</v>
      </c>
      <c r="AE14" s="180" t="s">
        <v>5474</v>
      </c>
      <c r="AF14" s="186" t="s">
        <v>5474</v>
      </c>
      <c r="AG14" s="186" t="s">
        <v>5474</v>
      </c>
      <c r="AH14" s="186" t="s">
        <v>5475</v>
      </c>
      <c r="AI14" s="186" t="s">
        <v>5474</v>
      </c>
      <c r="AJ14" s="186" t="s">
        <v>5477</v>
      </c>
    </row>
    <row r="15" spans="1:36">
      <c r="A15" s="202"/>
      <c r="B15" s="180" t="s">
        <v>4821</v>
      </c>
      <c r="D15" s="180" t="s">
        <v>5463</v>
      </c>
      <c r="E15" s="202"/>
      <c r="F15" s="183" t="s">
        <v>4822</v>
      </c>
      <c r="H15" s="183" t="s">
        <v>4823</v>
      </c>
      <c r="I15" s="202"/>
      <c r="J15" s="183" t="s">
        <v>4824</v>
      </c>
      <c r="K15" s="182">
        <v>3167</v>
      </c>
      <c r="L15" s="186" t="s">
        <v>4831</v>
      </c>
      <c r="M15" s="182">
        <v>4707</v>
      </c>
      <c r="N15" s="186" t="s">
        <v>4832</v>
      </c>
      <c r="O15" s="182">
        <v>2481</v>
      </c>
      <c r="P15" s="186" t="s">
        <v>4833</v>
      </c>
      <c r="Q15" s="182">
        <v>1603</v>
      </c>
      <c r="R15" s="186" t="s">
        <v>4834</v>
      </c>
      <c r="S15" s="182">
        <v>2505</v>
      </c>
      <c r="T15" s="186" t="s">
        <v>4835</v>
      </c>
      <c r="U15" s="182">
        <v>1102</v>
      </c>
      <c r="V15" s="186" t="s">
        <v>4836</v>
      </c>
      <c r="W15" s="182">
        <v>1409</v>
      </c>
      <c r="X15" s="186" t="s">
        <v>4837</v>
      </c>
      <c r="Y15" s="202"/>
      <c r="Z15" s="186" t="s">
        <v>5754</v>
      </c>
      <c r="AB15" s="180">
        <v>1217</v>
      </c>
      <c r="AC15" s="180" t="s">
        <v>34</v>
      </c>
      <c r="AD15" s="186" t="s">
        <v>5474</v>
      </c>
      <c r="AE15" s="180" t="s">
        <v>5474</v>
      </c>
      <c r="AF15" s="186" t="s">
        <v>5474</v>
      </c>
      <c r="AG15" s="186" t="s">
        <v>5474</v>
      </c>
      <c r="AH15" s="186" t="s">
        <v>5474</v>
      </c>
      <c r="AI15" s="186" t="s">
        <v>5474</v>
      </c>
      <c r="AJ15" s="186" t="s">
        <v>5474</v>
      </c>
    </row>
    <row r="16" spans="1:36">
      <c r="A16" s="202"/>
      <c r="B16" s="180" t="s">
        <v>4821</v>
      </c>
      <c r="D16" s="180" t="s">
        <v>5463</v>
      </c>
      <c r="E16" s="202"/>
      <c r="F16" s="183" t="s">
        <v>4822</v>
      </c>
      <c r="H16" s="183" t="s">
        <v>4823</v>
      </c>
      <c r="I16" s="182"/>
      <c r="J16" s="183" t="s">
        <v>4824</v>
      </c>
      <c r="K16" s="182">
        <v>6642</v>
      </c>
      <c r="L16" s="186" t="s">
        <v>4831</v>
      </c>
      <c r="M16" s="182">
        <v>2542</v>
      </c>
      <c r="N16" s="186" t="s">
        <v>4832</v>
      </c>
      <c r="O16" s="182">
        <v>8028</v>
      </c>
      <c r="P16" s="186" t="s">
        <v>4833</v>
      </c>
      <c r="Q16" s="182"/>
      <c r="R16" s="186" t="s">
        <v>4834</v>
      </c>
      <c r="S16" s="182">
        <v>6139</v>
      </c>
      <c r="T16" s="186" t="s">
        <v>4835</v>
      </c>
      <c r="V16" s="186" t="s">
        <v>4836</v>
      </c>
      <c r="W16" s="182">
        <v>5521</v>
      </c>
      <c r="X16" s="186" t="s">
        <v>4837</v>
      </c>
      <c r="Y16" s="202"/>
      <c r="Z16" s="186" t="s">
        <v>5754</v>
      </c>
      <c r="AB16" s="180">
        <v>1218</v>
      </c>
      <c r="AC16" s="180" t="s">
        <v>35</v>
      </c>
      <c r="AD16" s="186" t="s">
        <v>5474</v>
      </c>
      <c r="AE16" s="180" t="s">
        <v>5474</v>
      </c>
      <c r="AF16" s="186" t="s">
        <v>5474</v>
      </c>
      <c r="AG16" s="186" t="s">
        <v>5474</v>
      </c>
      <c r="AH16" s="186" t="s">
        <v>5474</v>
      </c>
      <c r="AI16" s="186" t="s">
        <v>5474</v>
      </c>
      <c r="AJ16" s="186" t="s">
        <v>5474</v>
      </c>
    </row>
    <row r="17" spans="1:36">
      <c r="A17" s="202"/>
      <c r="B17" s="180" t="s">
        <v>4821</v>
      </c>
      <c r="D17" s="180" t="s">
        <v>5463</v>
      </c>
      <c r="E17" s="202"/>
      <c r="F17" s="183" t="s">
        <v>4822</v>
      </c>
      <c r="I17" s="182"/>
      <c r="J17" s="183" t="s">
        <v>4824</v>
      </c>
      <c r="K17" s="182">
        <v>9941</v>
      </c>
      <c r="L17" s="186" t="s">
        <v>4831</v>
      </c>
      <c r="M17" s="182">
        <v>3056</v>
      </c>
      <c r="N17" s="186" t="s">
        <v>4832</v>
      </c>
      <c r="O17" s="182">
        <v>6672</v>
      </c>
      <c r="P17" s="186" t="s">
        <v>4833</v>
      </c>
      <c r="Q17" s="182"/>
      <c r="R17" s="186" t="s">
        <v>4834</v>
      </c>
      <c r="S17" s="182">
        <v>2542</v>
      </c>
      <c r="T17" s="186" t="s">
        <v>4835</v>
      </c>
      <c r="V17" s="186" t="s">
        <v>4836</v>
      </c>
      <c r="W17" s="182">
        <v>2634</v>
      </c>
      <c r="X17" s="186" t="s">
        <v>4837</v>
      </c>
      <c r="Y17" s="202"/>
      <c r="Z17" s="186" t="s">
        <v>5754</v>
      </c>
      <c r="AB17" s="180">
        <v>1219</v>
      </c>
      <c r="AC17" s="180" t="s">
        <v>36</v>
      </c>
      <c r="AD17" s="186" t="s">
        <v>5474</v>
      </c>
      <c r="AE17" s="180" t="s">
        <v>5474</v>
      </c>
      <c r="AF17" s="186" t="s">
        <v>5474</v>
      </c>
      <c r="AG17" s="186" t="s">
        <v>5474</v>
      </c>
      <c r="AH17" s="186" t="s">
        <v>5474</v>
      </c>
      <c r="AI17" s="186" t="s">
        <v>5474</v>
      </c>
      <c r="AJ17" s="186" t="s">
        <v>5474</v>
      </c>
    </row>
    <row r="18" spans="1:36">
      <c r="A18" s="202"/>
      <c r="B18" s="180" t="s">
        <v>4821</v>
      </c>
      <c r="D18" s="180" t="s">
        <v>5463</v>
      </c>
      <c r="E18" s="202"/>
      <c r="F18" s="183" t="s">
        <v>4822</v>
      </c>
      <c r="I18" s="182"/>
      <c r="J18" s="183" t="s">
        <v>4824</v>
      </c>
      <c r="K18" s="182">
        <v>5269</v>
      </c>
      <c r="L18" s="186" t="s">
        <v>4831</v>
      </c>
      <c r="M18" s="182"/>
      <c r="N18" s="186" t="s">
        <v>4832</v>
      </c>
      <c r="O18" s="182">
        <v>5351</v>
      </c>
      <c r="P18" s="186" t="s">
        <v>4833</v>
      </c>
      <c r="Q18" s="182"/>
      <c r="R18" s="186" t="s">
        <v>4834</v>
      </c>
      <c r="S18" s="182">
        <v>2402</v>
      </c>
      <c r="T18" s="186" t="s">
        <v>4835</v>
      </c>
      <c r="V18" s="186" t="s">
        <v>4836</v>
      </c>
      <c r="W18" s="182">
        <v>1905</v>
      </c>
      <c r="X18" s="186" t="s">
        <v>4837</v>
      </c>
      <c r="Y18" s="202"/>
      <c r="Z18" s="186" t="s">
        <v>5754</v>
      </c>
      <c r="AB18" s="180">
        <v>1220</v>
      </c>
      <c r="AC18" s="180" t="s">
        <v>37</v>
      </c>
      <c r="AD18" s="186" t="s">
        <v>5474</v>
      </c>
      <c r="AE18" s="180" t="s">
        <v>5474</v>
      </c>
      <c r="AF18" s="186" t="s">
        <v>5474</v>
      </c>
      <c r="AG18" s="186" t="s">
        <v>5474</v>
      </c>
      <c r="AH18" s="186" t="s">
        <v>5474</v>
      </c>
      <c r="AI18" s="186" t="s">
        <v>5474</v>
      </c>
      <c r="AJ18" s="186" t="s">
        <v>5474</v>
      </c>
    </row>
    <row r="19" spans="1:36">
      <c r="A19" s="202"/>
      <c r="B19" s="180" t="s">
        <v>4821</v>
      </c>
      <c r="D19" s="180" t="s">
        <v>5463</v>
      </c>
      <c r="E19" s="202"/>
      <c r="F19" s="183" t="s">
        <v>4822</v>
      </c>
      <c r="I19" s="182"/>
      <c r="J19" s="183" t="s">
        <v>4824</v>
      </c>
      <c r="K19" s="182">
        <v>3646</v>
      </c>
      <c r="L19" s="186" t="s">
        <v>4831</v>
      </c>
      <c r="M19" s="182"/>
      <c r="N19" s="186" t="s">
        <v>4832</v>
      </c>
      <c r="O19" s="182">
        <v>8215</v>
      </c>
      <c r="P19" s="186" t="s">
        <v>4833</v>
      </c>
      <c r="Q19" s="182"/>
      <c r="R19" s="186" t="s">
        <v>4834</v>
      </c>
      <c r="S19" s="182">
        <v>2608</v>
      </c>
      <c r="T19" s="186" t="s">
        <v>4835</v>
      </c>
      <c r="V19" s="186" t="s">
        <v>4836</v>
      </c>
      <c r="W19" s="182">
        <v>3437</v>
      </c>
      <c r="X19" s="186" t="s">
        <v>4837</v>
      </c>
      <c r="Y19" s="202"/>
      <c r="Z19" s="186" t="s">
        <v>5754</v>
      </c>
      <c r="AB19" s="180">
        <v>1225</v>
      </c>
      <c r="AC19" s="180" t="s">
        <v>38</v>
      </c>
      <c r="AD19" s="186" t="s">
        <v>5474</v>
      </c>
      <c r="AE19" s="180" t="s">
        <v>5474</v>
      </c>
      <c r="AF19" s="186" t="s">
        <v>5474</v>
      </c>
      <c r="AG19" s="186" t="s">
        <v>5474</v>
      </c>
      <c r="AH19" s="186" t="s">
        <v>5474</v>
      </c>
      <c r="AI19" s="186" t="s">
        <v>5474</v>
      </c>
      <c r="AJ19" s="186" t="s">
        <v>5474</v>
      </c>
    </row>
    <row r="20" spans="1:36">
      <c r="A20" s="202"/>
      <c r="B20" s="180" t="s">
        <v>4821</v>
      </c>
      <c r="D20" s="180" t="s">
        <v>5463</v>
      </c>
      <c r="E20" s="202"/>
      <c r="F20" s="183" t="s">
        <v>4822</v>
      </c>
      <c r="K20" s="182">
        <v>6469</v>
      </c>
      <c r="L20" s="186" t="s">
        <v>4831</v>
      </c>
      <c r="M20" s="182"/>
      <c r="N20" s="186" t="s">
        <v>4832</v>
      </c>
      <c r="O20" s="182">
        <v>2406</v>
      </c>
      <c r="P20" s="186" t="s">
        <v>4833</v>
      </c>
      <c r="Q20" s="182"/>
      <c r="R20" s="186" t="s">
        <v>4834</v>
      </c>
      <c r="S20" s="182">
        <v>2820</v>
      </c>
      <c r="T20" s="186" t="s">
        <v>4835</v>
      </c>
      <c r="V20" s="186" t="s">
        <v>4836</v>
      </c>
      <c r="W20" s="182">
        <v>8249</v>
      </c>
      <c r="X20" s="186" t="s">
        <v>4837</v>
      </c>
      <c r="Y20" s="202"/>
      <c r="Z20" s="186" t="s">
        <v>5754</v>
      </c>
      <c r="AB20" s="180">
        <v>1227</v>
      </c>
      <c r="AC20" s="180" t="s">
        <v>39</v>
      </c>
      <c r="AD20" s="186" t="s">
        <v>5474</v>
      </c>
      <c r="AE20" s="180" t="s">
        <v>5474</v>
      </c>
      <c r="AF20" s="186" t="s">
        <v>5474</v>
      </c>
      <c r="AG20" s="186" t="s">
        <v>5474</v>
      </c>
      <c r="AH20" s="186" t="s">
        <v>5474</v>
      </c>
      <c r="AI20" s="186" t="s">
        <v>5474</v>
      </c>
      <c r="AJ20" s="186" t="s">
        <v>5474</v>
      </c>
    </row>
    <row r="21" spans="1:36">
      <c r="A21" s="202"/>
      <c r="B21" s="180" t="s">
        <v>4821</v>
      </c>
      <c r="D21" s="180" t="s">
        <v>5463</v>
      </c>
      <c r="E21" s="202"/>
      <c r="F21" s="183" t="s">
        <v>4822</v>
      </c>
      <c r="K21" s="182">
        <v>6716</v>
      </c>
      <c r="L21" s="186" t="s">
        <v>4831</v>
      </c>
      <c r="M21" s="182"/>
      <c r="N21" s="186" t="s">
        <v>4832</v>
      </c>
      <c r="O21" s="182">
        <v>2329</v>
      </c>
      <c r="P21" s="186" t="s">
        <v>4833</v>
      </c>
      <c r="Q21" s="182"/>
      <c r="R21" s="186" t="s">
        <v>4834</v>
      </c>
      <c r="S21" s="182">
        <v>5434</v>
      </c>
      <c r="T21" s="186" t="s">
        <v>4835</v>
      </c>
      <c r="V21" s="186" t="s">
        <v>4836</v>
      </c>
      <c r="W21" s="182">
        <v>2308</v>
      </c>
      <c r="X21" s="186" t="s">
        <v>4837</v>
      </c>
      <c r="Y21" s="202"/>
      <c r="Z21" s="186" t="s">
        <v>5754</v>
      </c>
      <c r="AB21" s="180">
        <v>1229</v>
      </c>
      <c r="AC21" s="180" t="s">
        <v>40</v>
      </c>
      <c r="AD21" s="186" t="s">
        <v>5474</v>
      </c>
      <c r="AE21" s="180" t="s">
        <v>5474</v>
      </c>
      <c r="AF21" s="186" t="s">
        <v>5474</v>
      </c>
      <c r="AG21" s="186" t="s">
        <v>5474</v>
      </c>
      <c r="AH21" s="186" t="s">
        <v>5474</v>
      </c>
      <c r="AI21" s="186" t="s">
        <v>5474</v>
      </c>
      <c r="AJ21" s="186" t="s">
        <v>5474</v>
      </c>
    </row>
    <row r="22" spans="1:36">
      <c r="A22" s="202"/>
      <c r="B22" s="180" t="s">
        <v>4821</v>
      </c>
      <c r="D22" s="180" t="s">
        <v>5463</v>
      </c>
      <c r="E22" s="202"/>
      <c r="F22" s="183" t="s">
        <v>4822</v>
      </c>
      <c r="K22" s="182">
        <v>3066</v>
      </c>
      <c r="L22" s="186" t="s">
        <v>4831</v>
      </c>
      <c r="M22" s="182"/>
      <c r="N22" s="186" t="s">
        <v>4832</v>
      </c>
      <c r="O22" s="182">
        <v>3035</v>
      </c>
      <c r="P22" s="186" t="s">
        <v>4833</v>
      </c>
      <c r="Q22" s="182"/>
      <c r="R22" s="186" t="s">
        <v>4834</v>
      </c>
      <c r="S22" s="182">
        <v>5522</v>
      </c>
      <c r="T22" s="186" t="s">
        <v>4835</v>
      </c>
      <c r="V22" s="186" t="s">
        <v>4836</v>
      </c>
      <c r="W22" s="182">
        <v>2338</v>
      </c>
      <c r="X22" s="186" t="s">
        <v>4837</v>
      </c>
      <c r="Y22" s="202"/>
      <c r="Z22" s="186" t="s">
        <v>5754</v>
      </c>
      <c r="AB22" s="180">
        <v>1231</v>
      </c>
      <c r="AC22" s="180" t="s">
        <v>41</v>
      </c>
      <c r="AD22" s="186" t="s">
        <v>5474</v>
      </c>
      <c r="AE22" s="180" t="s">
        <v>5474</v>
      </c>
      <c r="AF22" s="186" t="s">
        <v>5474</v>
      </c>
      <c r="AG22" s="186" t="s">
        <v>5474</v>
      </c>
      <c r="AH22" s="186" t="s">
        <v>5474</v>
      </c>
      <c r="AI22" s="186" t="s">
        <v>5474</v>
      </c>
      <c r="AJ22" s="186" t="s">
        <v>5474</v>
      </c>
    </row>
    <row r="23" spans="1:36">
      <c r="A23" s="202"/>
      <c r="B23" s="180" t="s">
        <v>4821</v>
      </c>
      <c r="D23" s="180" t="s">
        <v>5463</v>
      </c>
      <c r="E23" s="202"/>
      <c r="F23" s="183" t="s">
        <v>4822</v>
      </c>
      <c r="K23" s="182">
        <v>8420</v>
      </c>
      <c r="L23" s="186" t="s">
        <v>4831</v>
      </c>
      <c r="M23" s="182"/>
      <c r="N23" s="186" t="s">
        <v>4832</v>
      </c>
      <c r="O23" s="182">
        <v>2455</v>
      </c>
      <c r="P23" s="186" t="s">
        <v>4833</v>
      </c>
      <c r="Q23" s="182"/>
      <c r="R23" s="186" t="s">
        <v>4834</v>
      </c>
      <c r="T23" s="186" t="s">
        <v>4835</v>
      </c>
      <c r="V23" s="186" t="s">
        <v>4836</v>
      </c>
      <c r="W23" s="182">
        <v>2618</v>
      </c>
      <c r="X23" s="186" t="s">
        <v>4837</v>
      </c>
      <c r="Y23" s="202"/>
      <c r="Z23" s="186" t="s">
        <v>5754</v>
      </c>
      <c r="AB23" s="180">
        <v>1232</v>
      </c>
      <c r="AC23" s="180" t="s">
        <v>42</v>
      </c>
      <c r="AD23" s="186" t="s">
        <v>5474</v>
      </c>
      <c r="AE23" s="180" t="s">
        <v>5474</v>
      </c>
      <c r="AF23" s="186" t="s">
        <v>5474</v>
      </c>
      <c r="AG23" s="186" t="s">
        <v>5474</v>
      </c>
      <c r="AH23" s="186" t="s">
        <v>5474</v>
      </c>
      <c r="AI23" s="186" t="s">
        <v>5474</v>
      </c>
      <c r="AJ23" s="186" t="s">
        <v>5474</v>
      </c>
    </row>
    <row r="24" spans="1:36">
      <c r="A24" s="202"/>
      <c r="B24" s="180" t="s">
        <v>4821</v>
      </c>
      <c r="D24" s="180" t="s">
        <v>5463</v>
      </c>
      <c r="E24" s="202"/>
      <c r="F24" s="183" t="s">
        <v>4822</v>
      </c>
      <c r="K24" s="182">
        <v>3259</v>
      </c>
      <c r="L24" s="186" t="s">
        <v>4831</v>
      </c>
      <c r="M24" s="182"/>
      <c r="N24" s="186" t="s">
        <v>4832</v>
      </c>
      <c r="O24" s="182">
        <v>2436</v>
      </c>
      <c r="P24" s="186" t="s">
        <v>4833</v>
      </c>
      <c r="Q24" s="182"/>
      <c r="R24" s="186" t="s">
        <v>4834</v>
      </c>
      <c r="T24" s="186" t="s">
        <v>4835</v>
      </c>
      <c r="V24" s="186" t="s">
        <v>4836</v>
      </c>
      <c r="W24" s="182">
        <v>5820</v>
      </c>
      <c r="X24" s="186" t="s">
        <v>4837</v>
      </c>
      <c r="Y24" s="202"/>
      <c r="Z24" s="186" t="s">
        <v>5754</v>
      </c>
      <c r="AB24" s="180">
        <v>1233</v>
      </c>
      <c r="AC24" s="180" t="s">
        <v>43</v>
      </c>
      <c r="AD24" s="186" t="s">
        <v>5474</v>
      </c>
      <c r="AE24" s="180" t="s">
        <v>5474</v>
      </c>
      <c r="AF24" s="186" t="s">
        <v>5474</v>
      </c>
      <c r="AG24" s="186" t="s">
        <v>5474</v>
      </c>
      <c r="AH24" s="186" t="s">
        <v>5474</v>
      </c>
      <c r="AI24" s="186" t="s">
        <v>5474</v>
      </c>
      <c r="AJ24" s="186" t="s">
        <v>5474</v>
      </c>
    </row>
    <row r="25" spans="1:36">
      <c r="A25" s="202"/>
      <c r="B25" s="180" t="s">
        <v>4821</v>
      </c>
      <c r="D25" s="180" t="s">
        <v>5463</v>
      </c>
      <c r="E25" s="202"/>
      <c r="F25" s="183" t="s">
        <v>4822</v>
      </c>
      <c r="K25" s="182"/>
      <c r="L25" s="186" t="s">
        <v>4831</v>
      </c>
      <c r="M25" s="182"/>
      <c r="N25" s="186" t="s">
        <v>4832</v>
      </c>
      <c r="O25" s="182">
        <v>2383</v>
      </c>
      <c r="P25" s="186" t="s">
        <v>4833</v>
      </c>
      <c r="Q25" s="182"/>
      <c r="R25" s="186" t="s">
        <v>4834</v>
      </c>
      <c r="T25" s="186" t="s">
        <v>4835</v>
      </c>
      <c r="V25" s="186" t="s">
        <v>4836</v>
      </c>
      <c r="W25" s="182">
        <v>2867</v>
      </c>
      <c r="X25" s="186" t="s">
        <v>4837</v>
      </c>
      <c r="Y25" s="202"/>
      <c r="Z25" s="186" t="s">
        <v>5754</v>
      </c>
      <c r="AB25" s="180">
        <v>1234</v>
      </c>
      <c r="AC25" s="180" t="s">
        <v>44</v>
      </c>
      <c r="AD25" s="186" t="s">
        <v>5474</v>
      </c>
      <c r="AE25" s="180" t="s">
        <v>5474</v>
      </c>
      <c r="AF25" s="186" t="s">
        <v>5474</v>
      </c>
      <c r="AG25" s="186" t="s">
        <v>5474</v>
      </c>
      <c r="AH25" s="186" t="s">
        <v>5474</v>
      </c>
      <c r="AI25" s="186" t="s">
        <v>5474</v>
      </c>
      <c r="AJ25" s="186" t="s">
        <v>5474</v>
      </c>
    </row>
    <row r="26" spans="1:36">
      <c r="A26" s="182"/>
      <c r="B26" s="180" t="s">
        <v>4821</v>
      </c>
      <c r="D26" s="180" t="s">
        <v>5463</v>
      </c>
      <c r="E26" s="202"/>
      <c r="F26" s="183" t="s">
        <v>4822</v>
      </c>
      <c r="K26" s="182"/>
      <c r="L26" s="186" t="s">
        <v>4831</v>
      </c>
      <c r="M26" s="182"/>
      <c r="N26" s="186" t="s">
        <v>4832</v>
      </c>
      <c r="O26" s="182">
        <v>1570</v>
      </c>
      <c r="P26" s="186" t="s">
        <v>4833</v>
      </c>
      <c r="Q26" s="182"/>
      <c r="R26" s="186" t="s">
        <v>4834</v>
      </c>
      <c r="T26" s="186" t="s">
        <v>4835</v>
      </c>
      <c r="V26" s="186" t="s">
        <v>4836</v>
      </c>
      <c r="W26" s="182">
        <v>2855</v>
      </c>
      <c r="X26" s="186" t="s">
        <v>4837</v>
      </c>
      <c r="Y26" s="202"/>
      <c r="Z26" s="186" t="s">
        <v>5754</v>
      </c>
      <c r="AB26" s="180">
        <v>1235</v>
      </c>
      <c r="AC26" s="180" t="s">
        <v>45</v>
      </c>
      <c r="AD26" s="186" t="s">
        <v>5474</v>
      </c>
      <c r="AE26" s="180" t="s">
        <v>5474</v>
      </c>
      <c r="AF26" s="186" t="s">
        <v>5474</v>
      </c>
      <c r="AG26" s="186" t="s">
        <v>5474</v>
      </c>
      <c r="AH26" s="186" t="s">
        <v>5474</v>
      </c>
      <c r="AI26" s="186" t="s">
        <v>5474</v>
      </c>
      <c r="AJ26" s="186" t="s">
        <v>5474</v>
      </c>
    </row>
    <row r="27" spans="1:36">
      <c r="A27" s="182"/>
      <c r="B27" s="180" t="s">
        <v>4821</v>
      </c>
      <c r="D27" s="180" t="s">
        <v>5463</v>
      </c>
      <c r="E27" s="202"/>
      <c r="F27" s="183" t="s">
        <v>4822</v>
      </c>
      <c r="K27" s="182"/>
      <c r="L27" s="186" t="s">
        <v>4831</v>
      </c>
      <c r="M27" s="182"/>
      <c r="N27" s="186" t="s">
        <v>4832</v>
      </c>
      <c r="O27" s="182">
        <v>3550</v>
      </c>
      <c r="P27" s="186" t="s">
        <v>4833</v>
      </c>
      <c r="Q27" s="182"/>
      <c r="R27" s="186" t="s">
        <v>4834</v>
      </c>
      <c r="T27" s="186" t="s">
        <v>4835</v>
      </c>
      <c r="V27" s="186" t="s">
        <v>4836</v>
      </c>
      <c r="W27" s="182">
        <v>4967</v>
      </c>
      <c r="X27" s="186" t="s">
        <v>4837</v>
      </c>
      <c r="Y27" s="202"/>
      <c r="Z27" s="186" t="s">
        <v>5754</v>
      </c>
      <c r="AB27" s="180">
        <v>1236</v>
      </c>
      <c r="AC27" s="180" t="s">
        <v>46</v>
      </c>
      <c r="AD27" s="186" t="s">
        <v>5474</v>
      </c>
      <c r="AE27" s="180" t="s">
        <v>5474</v>
      </c>
      <c r="AF27" s="186" t="s">
        <v>5474</v>
      </c>
      <c r="AG27" s="186" t="s">
        <v>5474</v>
      </c>
      <c r="AH27" s="186" t="s">
        <v>5474</v>
      </c>
      <c r="AI27" s="186" t="s">
        <v>5474</v>
      </c>
      <c r="AJ27" s="186" t="s">
        <v>5474</v>
      </c>
    </row>
    <row r="28" spans="1:36">
      <c r="A28" s="182"/>
      <c r="B28" s="180" t="s">
        <v>4821</v>
      </c>
      <c r="D28" s="180" t="s">
        <v>5463</v>
      </c>
      <c r="E28" s="202"/>
      <c r="F28" s="183" t="s">
        <v>4822</v>
      </c>
      <c r="K28" s="182"/>
      <c r="L28" s="186" t="s">
        <v>4831</v>
      </c>
      <c r="M28" s="182"/>
      <c r="N28" s="186" t="s">
        <v>4832</v>
      </c>
      <c r="O28" s="182">
        <v>4739</v>
      </c>
      <c r="P28" s="186" t="s">
        <v>4833</v>
      </c>
      <c r="Q28" s="182"/>
      <c r="R28" s="186" t="s">
        <v>4834</v>
      </c>
      <c r="T28" s="186" t="s">
        <v>4835</v>
      </c>
      <c r="V28" s="186" t="s">
        <v>4836</v>
      </c>
      <c r="W28" s="182">
        <v>2208</v>
      </c>
      <c r="X28" s="186" t="s">
        <v>4837</v>
      </c>
      <c r="Y28" s="202"/>
      <c r="Z28" s="186" t="s">
        <v>5754</v>
      </c>
      <c r="AB28" s="180">
        <v>1240</v>
      </c>
      <c r="AC28" s="180" t="s">
        <v>1744</v>
      </c>
      <c r="AD28" s="186" t="s">
        <v>5474</v>
      </c>
      <c r="AE28" s="180" t="s">
        <v>5474</v>
      </c>
      <c r="AF28" s="186" t="s">
        <v>5474</v>
      </c>
      <c r="AG28" s="186" t="s">
        <v>5474</v>
      </c>
      <c r="AH28" s="186" t="s">
        <v>5474</v>
      </c>
      <c r="AI28" s="186" t="s">
        <v>5474</v>
      </c>
      <c r="AJ28" s="186" t="s">
        <v>5474</v>
      </c>
    </row>
    <row r="29" spans="1:36">
      <c r="A29" s="182"/>
      <c r="B29" s="180" t="s">
        <v>4821</v>
      </c>
      <c r="D29" s="180" t="s">
        <v>5463</v>
      </c>
      <c r="E29" s="202"/>
      <c r="F29" s="183" t="s">
        <v>4822</v>
      </c>
      <c r="K29" s="182"/>
      <c r="L29" s="186" t="s">
        <v>4831</v>
      </c>
      <c r="M29" s="182"/>
      <c r="N29" s="186" t="s">
        <v>4832</v>
      </c>
      <c r="O29" s="182">
        <v>2614</v>
      </c>
      <c r="P29" s="186" t="s">
        <v>4833</v>
      </c>
      <c r="Q29" s="182"/>
      <c r="R29" s="186" t="s">
        <v>4834</v>
      </c>
      <c r="T29" s="186" t="s">
        <v>4835</v>
      </c>
      <c r="V29" s="186" t="s">
        <v>4836</v>
      </c>
      <c r="W29" s="182">
        <v>2303</v>
      </c>
      <c r="X29" s="186" t="s">
        <v>4837</v>
      </c>
      <c r="Y29" s="202"/>
      <c r="Z29" s="186" t="s">
        <v>5754</v>
      </c>
      <c r="AB29" s="180">
        <v>1256</v>
      </c>
      <c r="AC29" s="180" t="s">
        <v>47</v>
      </c>
      <c r="AD29" s="186" t="s">
        <v>5474</v>
      </c>
      <c r="AE29" s="180" t="s">
        <v>5474</v>
      </c>
      <c r="AF29" s="186" t="s">
        <v>5474</v>
      </c>
      <c r="AG29" s="186" t="s">
        <v>5474</v>
      </c>
      <c r="AH29" s="186" t="s">
        <v>5474</v>
      </c>
      <c r="AI29" s="186" t="s">
        <v>5474</v>
      </c>
      <c r="AJ29" s="186" t="s">
        <v>5474</v>
      </c>
    </row>
    <row r="30" spans="1:36">
      <c r="A30" s="182"/>
      <c r="B30" s="180" t="s">
        <v>4821</v>
      </c>
      <c r="D30" s="180" t="s">
        <v>5463</v>
      </c>
      <c r="E30" s="202"/>
      <c r="F30" s="183" t="s">
        <v>4822</v>
      </c>
      <c r="K30" s="182"/>
      <c r="L30" s="186" t="s">
        <v>4831</v>
      </c>
      <c r="M30" s="182"/>
      <c r="N30" s="186" t="s">
        <v>4832</v>
      </c>
      <c r="O30" s="182">
        <v>8103</v>
      </c>
      <c r="P30" s="186" t="s">
        <v>4833</v>
      </c>
      <c r="Q30" s="182"/>
      <c r="R30" s="186" t="s">
        <v>4834</v>
      </c>
      <c r="T30" s="186" t="s">
        <v>4835</v>
      </c>
      <c r="V30" s="186" t="s">
        <v>4836</v>
      </c>
      <c r="W30" s="182">
        <v>1714</v>
      </c>
      <c r="X30" s="186" t="s">
        <v>4837</v>
      </c>
      <c r="Y30" s="202"/>
      <c r="Z30" s="186" t="s">
        <v>5754</v>
      </c>
      <c r="AB30" s="180">
        <v>1258</v>
      </c>
      <c r="AC30" s="180" t="s">
        <v>48</v>
      </c>
      <c r="AD30" s="186" t="s">
        <v>5474</v>
      </c>
      <c r="AE30" s="180" t="s">
        <v>5474</v>
      </c>
      <c r="AF30" s="186" t="s">
        <v>5474</v>
      </c>
      <c r="AG30" s="186" t="s">
        <v>5474</v>
      </c>
      <c r="AH30" s="186" t="s">
        <v>5474</v>
      </c>
      <c r="AI30" s="186" t="s">
        <v>5474</v>
      </c>
      <c r="AJ30" s="186" t="s">
        <v>5474</v>
      </c>
    </row>
    <row r="31" spans="1:36">
      <c r="A31" s="182"/>
      <c r="B31" s="180" t="s">
        <v>4821</v>
      </c>
      <c r="D31" s="180" t="s">
        <v>5463</v>
      </c>
      <c r="E31" s="202"/>
      <c r="F31" s="183" t="s">
        <v>4822</v>
      </c>
      <c r="K31" s="182"/>
      <c r="L31" s="186" t="s">
        <v>4831</v>
      </c>
      <c r="M31" s="182"/>
      <c r="N31" s="186" t="s">
        <v>4832</v>
      </c>
      <c r="O31" s="182">
        <v>4721</v>
      </c>
      <c r="P31" s="186" t="s">
        <v>4833</v>
      </c>
      <c r="Q31" s="182"/>
      <c r="T31" s="186" t="s">
        <v>4835</v>
      </c>
      <c r="V31" s="186" t="s">
        <v>4836</v>
      </c>
      <c r="W31" s="182">
        <v>1217</v>
      </c>
      <c r="X31" s="186" t="s">
        <v>4837</v>
      </c>
      <c r="Y31" s="202"/>
      <c r="Z31" s="186" t="s">
        <v>5754</v>
      </c>
      <c r="AB31" s="180">
        <v>1259</v>
      </c>
      <c r="AC31" s="180" t="s">
        <v>49</v>
      </c>
      <c r="AD31" s="186" t="s">
        <v>5474</v>
      </c>
      <c r="AE31" s="180" t="s">
        <v>5474</v>
      </c>
      <c r="AF31" s="186" t="s">
        <v>5474</v>
      </c>
      <c r="AG31" s="186" t="s">
        <v>5474</v>
      </c>
      <c r="AH31" s="186" t="s">
        <v>5474</v>
      </c>
      <c r="AI31" s="186" t="s">
        <v>5474</v>
      </c>
      <c r="AJ31" s="186" t="s">
        <v>5474</v>
      </c>
    </row>
    <row r="32" spans="1:36">
      <c r="A32" s="182"/>
      <c r="B32" s="180" t="s">
        <v>4821</v>
      </c>
      <c r="D32" s="180" t="s">
        <v>5463</v>
      </c>
      <c r="E32" s="202"/>
      <c r="F32" s="183" t="s">
        <v>4822</v>
      </c>
      <c r="K32" s="182"/>
      <c r="L32" s="186" t="s">
        <v>4831</v>
      </c>
      <c r="O32" s="182">
        <v>2636</v>
      </c>
      <c r="P32" s="186" t="s">
        <v>4833</v>
      </c>
      <c r="Q32" s="182"/>
      <c r="T32" s="186" t="s">
        <v>4835</v>
      </c>
      <c r="V32" s="186" t="s">
        <v>4836</v>
      </c>
      <c r="W32" s="182">
        <v>2312</v>
      </c>
      <c r="X32" s="186" t="s">
        <v>4837</v>
      </c>
      <c r="Y32" s="202"/>
      <c r="Z32" s="186" t="s">
        <v>5754</v>
      </c>
      <c r="AB32" s="180">
        <v>1260</v>
      </c>
      <c r="AC32" s="180" t="s">
        <v>1751</v>
      </c>
      <c r="AD32" s="186" t="s">
        <v>5474</v>
      </c>
      <c r="AE32" s="180" t="s">
        <v>5474</v>
      </c>
      <c r="AF32" s="186" t="s">
        <v>5474</v>
      </c>
      <c r="AG32" s="186" t="s">
        <v>5474</v>
      </c>
      <c r="AH32" s="186" t="s">
        <v>5474</v>
      </c>
      <c r="AI32" s="186" t="s">
        <v>5474</v>
      </c>
      <c r="AJ32" s="186" t="s">
        <v>5474</v>
      </c>
    </row>
    <row r="33" spans="1:36">
      <c r="A33" s="182"/>
      <c r="B33" s="180" t="s">
        <v>4821</v>
      </c>
      <c r="D33" s="180" t="s">
        <v>5463</v>
      </c>
      <c r="E33" s="202"/>
      <c r="F33" s="183" t="s">
        <v>4822</v>
      </c>
      <c r="K33" s="182"/>
      <c r="L33" s="186" t="s">
        <v>4831</v>
      </c>
      <c r="O33" s="182">
        <v>3006</v>
      </c>
      <c r="P33" s="186" t="s">
        <v>4833</v>
      </c>
      <c r="Q33" s="182"/>
      <c r="T33" s="186" t="s">
        <v>4835</v>
      </c>
      <c r="V33" s="186" t="s">
        <v>4836</v>
      </c>
      <c r="W33" s="182">
        <v>2542</v>
      </c>
      <c r="X33" s="186" t="s">
        <v>4837</v>
      </c>
      <c r="Y33" s="202"/>
      <c r="Z33" s="186" t="s">
        <v>5754</v>
      </c>
      <c r="AB33" s="180">
        <v>1262</v>
      </c>
      <c r="AC33" s="180" t="s">
        <v>50</v>
      </c>
      <c r="AD33" s="186" t="s">
        <v>5474</v>
      </c>
      <c r="AE33" s="180" t="s">
        <v>5474</v>
      </c>
      <c r="AF33" s="186" t="s">
        <v>5474</v>
      </c>
      <c r="AG33" s="186" t="s">
        <v>5474</v>
      </c>
      <c r="AH33" s="186" t="s">
        <v>5474</v>
      </c>
      <c r="AI33" s="186" t="s">
        <v>5474</v>
      </c>
      <c r="AJ33" s="186" t="s">
        <v>5474</v>
      </c>
    </row>
    <row r="34" spans="1:36">
      <c r="A34" s="182"/>
      <c r="B34" s="180" t="s">
        <v>4821</v>
      </c>
      <c r="D34" s="180" t="s">
        <v>5463</v>
      </c>
      <c r="E34" s="202"/>
      <c r="F34" s="183" t="s">
        <v>4822</v>
      </c>
      <c r="K34" s="182"/>
      <c r="L34" s="186" t="s">
        <v>4831</v>
      </c>
      <c r="O34" s="182">
        <v>6226</v>
      </c>
      <c r="P34" s="186" t="s">
        <v>4833</v>
      </c>
      <c r="Q34" s="182"/>
      <c r="T34" s="186" t="s">
        <v>4835</v>
      </c>
      <c r="V34" s="186" t="s">
        <v>4836</v>
      </c>
      <c r="W34" s="182">
        <v>6026</v>
      </c>
      <c r="X34" s="186" t="s">
        <v>4837</v>
      </c>
      <c r="Y34" s="202"/>
      <c r="Z34" s="186" t="s">
        <v>5754</v>
      </c>
      <c r="AB34" s="180">
        <v>1264</v>
      </c>
      <c r="AC34" s="180" t="s">
        <v>51</v>
      </c>
      <c r="AD34" s="186" t="s">
        <v>5474</v>
      </c>
      <c r="AE34" s="180" t="s">
        <v>5474</v>
      </c>
      <c r="AF34" s="186" t="s">
        <v>5474</v>
      </c>
      <c r="AG34" s="186" t="s">
        <v>5474</v>
      </c>
      <c r="AH34" s="186" t="s">
        <v>5474</v>
      </c>
      <c r="AI34" s="186" t="s">
        <v>5474</v>
      </c>
      <c r="AJ34" s="186" t="s">
        <v>5474</v>
      </c>
    </row>
    <row r="35" spans="1:36">
      <c r="A35" s="182"/>
      <c r="B35" s="180" t="s">
        <v>4821</v>
      </c>
      <c r="D35" s="180" t="s">
        <v>5463</v>
      </c>
      <c r="E35" s="202"/>
      <c r="F35" s="183" t="s">
        <v>4822</v>
      </c>
      <c r="K35" s="182"/>
      <c r="L35" s="186" t="s">
        <v>4831</v>
      </c>
      <c r="O35" s="182">
        <v>2393</v>
      </c>
      <c r="P35" s="186" t="s">
        <v>4833</v>
      </c>
      <c r="Q35" s="182"/>
      <c r="T35" s="186" t="s">
        <v>4835</v>
      </c>
      <c r="W35" s="182">
        <v>6116</v>
      </c>
      <c r="X35" s="186" t="s">
        <v>4837</v>
      </c>
      <c r="Y35" s="202"/>
      <c r="Z35" s="186" t="s">
        <v>5754</v>
      </c>
      <c r="AB35" s="180">
        <v>1268</v>
      </c>
      <c r="AC35" s="180" t="s">
        <v>1757</v>
      </c>
      <c r="AD35" s="186" t="s">
        <v>5474</v>
      </c>
      <c r="AE35" s="180" t="s">
        <v>5474</v>
      </c>
      <c r="AF35" s="186" t="s">
        <v>5474</v>
      </c>
      <c r="AG35" s="186" t="s">
        <v>5474</v>
      </c>
      <c r="AH35" s="186" t="s">
        <v>5474</v>
      </c>
      <c r="AI35" s="186" t="s">
        <v>5474</v>
      </c>
      <c r="AJ35" s="186" t="s">
        <v>5474</v>
      </c>
    </row>
    <row r="36" spans="1:36">
      <c r="A36" s="182"/>
      <c r="B36" s="180" t="s">
        <v>4821</v>
      </c>
      <c r="D36" s="180" t="s">
        <v>5463</v>
      </c>
      <c r="E36" s="202"/>
      <c r="F36" s="183" t="s">
        <v>4822</v>
      </c>
      <c r="K36" s="182"/>
      <c r="L36" s="186" t="s">
        <v>4831</v>
      </c>
      <c r="O36" s="182">
        <v>2453</v>
      </c>
      <c r="P36" s="186" t="s">
        <v>4833</v>
      </c>
      <c r="Q36" s="182"/>
      <c r="T36" s="186" t="s">
        <v>4835</v>
      </c>
      <c r="W36" s="182">
        <v>8112</v>
      </c>
      <c r="X36" s="186" t="s">
        <v>4837</v>
      </c>
      <c r="Y36" s="202"/>
      <c r="Z36" s="186" t="s">
        <v>5754</v>
      </c>
      <c r="AB36" s="180">
        <v>1269</v>
      </c>
      <c r="AC36" s="180" t="s">
        <v>1759</v>
      </c>
      <c r="AD36" s="186" t="s">
        <v>5474</v>
      </c>
      <c r="AE36" s="180" t="s">
        <v>5474</v>
      </c>
      <c r="AF36" s="186" t="s">
        <v>5474</v>
      </c>
      <c r="AG36" s="186" t="s">
        <v>5474</v>
      </c>
      <c r="AH36" s="186" t="s">
        <v>5474</v>
      </c>
      <c r="AI36" s="186" t="s">
        <v>5474</v>
      </c>
      <c r="AJ36" s="186" t="s">
        <v>5474</v>
      </c>
    </row>
    <row r="37" spans="1:36">
      <c r="A37" s="182"/>
      <c r="B37" s="180" t="s">
        <v>4821</v>
      </c>
      <c r="D37" s="180" t="s">
        <v>5463</v>
      </c>
      <c r="E37" s="202"/>
      <c r="F37" s="183" t="s">
        <v>4822</v>
      </c>
      <c r="K37" s="182"/>
      <c r="L37" s="186" t="s">
        <v>4831</v>
      </c>
      <c r="O37" s="182">
        <v>6175</v>
      </c>
      <c r="P37" s="186" t="s">
        <v>4833</v>
      </c>
      <c r="Q37" s="182"/>
      <c r="T37" s="186" t="s">
        <v>4835</v>
      </c>
      <c r="W37" s="182">
        <v>2913</v>
      </c>
      <c r="X37" s="186" t="s">
        <v>4837</v>
      </c>
      <c r="Z37" s="186" t="s">
        <v>5754</v>
      </c>
      <c r="AB37" s="180">
        <v>1301</v>
      </c>
      <c r="AC37" s="180" t="s">
        <v>52</v>
      </c>
      <c r="AD37" s="186" t="s">
        <v>5473</v>
      </c>
      <c r="AE37" s="180" t="s">
        <v>5474</v>
      </c>
      <c r="AF37" s="186" t="s">
        <v>5474</v>
      </c>
      <c r="AG37" s="186" t="s">
        <v>5474</v>
      </c>
      <c r="AH37" s="186" t="s">
        <v>5475</v>
      </c>
      <c r="AI37" s="186" t="s">
        <v>5474</v>
      </c>
      <c r="AJ37" s="186" t="s">
        <v>5477</v>
      </c>
    </row>
    <row r="38" spans="1:36">
      <c r="A38" s="182"/>
      <c r="B38" s="180" t="s">
        <v>4821</v>
      </c>
      <c r="D38" s="180" t="s">
        <v>5463</v>
      </c>
      <c r="E38" s="202"/>
      <c r="F38" s="183" t="s">
        <v>4822</v>
      </c>
      <c r="K38" s="182"/>
      <c r="L38" s="186" t="s">
        <v>4831</v>
      </c>
      <c r="O38" s="182">
        <v>2351</v>
      </c>
      <c r="P38" s="186" t="s">
        <v>4833</v>
      </c>
      <c r="Q38" s="182"/>
      <c r="T38" s="186" t="s">
        <v>4835</v>
      </c>
      <c r="W38" s="182">
        <v>1434</v>
      </c>
      <c r="X38" s="186" t="s">
        <v>4837</v>
      </c>
      <c r="Z38" s="186" t="s">
        <v>5754</v>
      </c>
      <c r="AB38" s="180">
        <v>1303</v>
      </c>
      <c r="AC38" s="180" t="s">
        <v>53</v>
      </c>
      <c r="AD38" s="186" t="s">
        <v>5473</v>
      </c>
      <c r="AE38" s="180" t="s">
        <v>5474</v>
      </c>
      <c r="AF38" s="186" t="s">
        <v>5474</v>
      </c>
      <c r="AG38" s="186" t="s">
        <v>5474</v>
      </c>
      <c r="AH38" s="186" t="s">
        <v>5475</v>
      </c>
      <c r="AI38" s="186" t="s">
        <v>5474</v>
      </c>
      <c r="AJ38" s="186" t="s">
        <v>5477</v>
      </c>
    </row>
    <row r="39" spans="1:36">
      <c r="A39" s="182"/>
      <c r="B39" s="180" t="s">
        <v>4821</v>
      </c>
      <c r="D39" s="180" t="s">
        <v>5463</v>
      </c>
      <c r="E39" s="202"/>
      <c r="F39" s="183" t="s">
        <v>4822</v>
      </c>
      <c r="K39" s="182"/>
      <c r="L39" s="186" t="s">
        <v>4831</v>
      </c>
      <c r="O39" s="182">
        <v>4152</v>
      </c>
      <c r="P39" s="186" t="s">
        <v>4833</v>
      </c>
      <c r="Q39" s="182"/>
      <c r="T39" s="186" t="s">
        <v>4835</v>
      </c>
      <c r="W39" s="182">
        <v>2603</v>
      </c>
      <c r="X39" s="186" t="s">
        <v>4837</v>
      </c>
      <c r="Z39" s="186" t="s">
        <v>5754</v>
      </c>
      <c r="AB39" s="180">
        <v>1304</v>
      </c>
      <c r="AC39" s="180" t="s">
        <v>54</v>
      </c>
      <c r="AD39" s="186" t="s">
        <v>5474</v>
      </c>
      <c r="AE39" s="180" t="s">
        <v>5474</v>
      </c>
      <c r="AF39" s="186" t="s">
        <v>5474</v>
      </c>
      <c r="AG39" s="186" t="s">
        <v>5474</v>
      </c>
      <c r="AH39" s="186" t="s">
        <v>5474</v>
      </c>
      <c r="AI39" s="186" t="s">
        <v>5474</v>
      </c>
      <c r="AJ39" s="186" t="s">
        <v>5474</v>
      </c>
    </row>
    <row r="40" spans="1:36">
      <c r="A40" s="182"/>
      <c r="B40" s="180" t="s">
        <v>4821</v>
      </c>
      <c r="D40" s="180" t="s">
        <v>5463</v>
      </c>
      <c r="E40" s="202"/>
      <c r="F40" s="183" t="s">
        <v>4822</v>
      </c>
      <c r="K40" s="182"/>
      <c r="L40" s="186" t="s">
        <v>4831</v>
      </c>
      <c r="O40" s="182">
        <v>2542</v>
      </c>
      <c r="P40" s="186" t="s">
        <v>4833</v>
      </c>
      <c r="Q40" s="182"/>
      <c r="T40" s="186" t="s">
        <v>4835</v>
      </c>
      <c r="W40" s="182">
        <v>4934</v>
      </c>
      <c r="X40" s="186" t="s">
        <v>4837</v>
      </c>
      <c r="Z40" s="186" t="s">
        <v>5754</v>
      </c>
      <c r="AB40" s="180">
        <v>1305</v>
      </c>
      <c r="AC40" s="180" t="s">
        <v>55</v>
      </c>
      <c r="AD40" s="186" t="s">
        <v>5474</v>
      </c>
      <c r="AE40" s="180" t="s">
        <v>5474</v>
      </c>
      <c r="AF40" s="186" t="s">
        <v>5474</v>
      </c>
      <c r="AG40" s="186" t="s">
        <v>5474</v>
      </c>
      <c r="AH40" s="186" t="s">
        <v>5474</v>
      </c>
      <c r="AI40" s="186" t="s">
        <v>5474</v>
      </c>
      <c r="AJ40" s="186" t="s">
        <v>5474</v>
      </c>
    </row>
    <row r="41" spans="1:36">
      <c r="A41" s="182"/>
      <c r="B41" s="180" t="s">
        <v>4821</v>
      </c>
      <c r="D41" s="180" t="s">
        <v>5463</v>
      </c>
      <c r="E41" s="202"/>
      <c r="F41" s="183" t="s">
        <v>4822</v>
      </c>
      <c r="K41" s="182"/>
      <c r="L41" s="186" t="s">
        <v>4831</v>
      </c>
      <c r="O41" s="182">
        <v>8374</v>
      </c>
      <c r="P41" s="186" t="s">
        <v>4833</v>
      </c>
      <c r="Q41" s="182"/>
      <c r="T41" s="186" t="s">
        <v>4835</v>
      </c>
      <c r="W41" s="182">
        <v>8103</v>
      </c>
      <c r="X41" s="186" t="s">
        <v>4837</v>
      </c>
      <c r="Z41" s="186" t="s">
        <v>5754</v>
      </c>
      <c r="AB41" s="180">
        <v>1307</v>
      </c>
      <c r="AC41" s="180" t="s">
        <v>56</v>
      </c>
      <c r="AD41" s="186" t="s">
        <v>5474</v>
      </c>
      <c r="AE41" s="180" t="s">
        <v>5474</v>
      </c>
      <c r="AF41" s="186" t="s">
        <v>5474</v>
      </c>
      <c r="AG41" s="186" t="s">
        <v>5474</v>
      </c>
      <c r="AH41" s="186" t="s">
        <v>5474</v>
      </c>
      <c r="AI41" s="186" t="s">
        <v>5474</v>
      </c>
      <c r="AJ41" s="186" t="s">
        <v>5474</v>
      </c>
    </row>
    <row r="42" spans="1:36">
      <c r="A42" s="182"/>
      <c r="B42" s="180" t="s">
        <v>4821</v>
      </c>
      <c r="D42" s="180" t="s">
        <v>5463</v>
      </c>
      <c r="E42" s="202"/>
      <c r="F42" s="183" t="s">
        <v>4822</v>
      </c>
      <c r="K42" s="182"/>
      <c r="L42" s="186" t="s">
        <v>4831</v>
      </c>
      <c r="O42" s="182">
        <v>2355</v>
      </c>
      <c r="P42" s="186" t="s">
        <v>4833</v>
      </c>
      <c r="Q42" s="182"/>
      <c r="T42" s="186" t="s">
        <v>4835</v>
      </c>
      <c r="W42" s="182">
        <v>8105</v>
      </c>
      <c r="X42" s="186" t="s">
        <v>4837</v>
      </c>
      <c r="Z42" s="186" t="s">
        <v>5754</v>
      </c>
      <c r="AB42" s="180">
        <v>1308</v>
      </c>
      <c r="AC42" s="180" t="s">
        <v>57</v>
      </c>
      <c r="AD42" s="186" t="s">
        <v>5474</v>
      </c>
      <c r="AE42" s="180" t="s">
        <v>5474</v>
      </c>
      <c r="AF42" s="186" t="s">
        <v>5474</v>
      </c>
      <c r="AG42" s="186" t="s">
        <v>5474</v>
      </c>
      <c r="AH42" s="186" t="s">
        <v>5474</v>
      </c>
      <c r="AI42" s="186" t="s">
        <v>5474</v>
      </c>
      <c r="AJ42" s="186" t="s">
        <v>5474</v>
      </c>
    </row>
    <row r="43" spans="1:36">
      <c r="A43" s="182"/>
      <c r="B43" s="180" t="s">
        <v>4821</v>
      </c>
      <c r="D43" s="180" t="s">
        <v>5463</v>
      </c>
      <c r="E43" s="202"/>
      <c r="F43" s="183" t="s">
        <v>4822</v>
      </c>
      <c r="K43" s="182"/>
      <c r="L43" s="186" t="s">
        <v>4831</v>
      </c>
      <c r="O43" s="182">
        <v>3707</v>
      </c>
      <c r="P43" s="186" t="s">
        <v>4833</v>
      </c>
      <c r="Q43" s="182"/>
      <c r="T43" s="186" t="s">
        <v>4835</v>
      </c>
      <c r="W43" s="182">
        <v>2515</v>
      </c>
      <c r="X43" s="186" t="s">
        <v>4837</v>
      </c>
      <c r="Z43" s="186" t="s">
        <v>5754</v>
      </c>
      <c r="AB43" s="180">
        <v>1309</v>
      </c>
      <c r="AC43" s="180" t="s">
        <v>58</v>
      </c>
      <c r="AD43" s="186" t="s">
        <v>5474</v>
      </c>
      <c r="AE43" s="180" t="s">
        <v>5474</v>
      </c>
      <c r="AF43" s="186" t="s">
        <v>5474</v>
      </c>
      <c r="AG43" s="186" t="s">
        <v>5474</v>
      </c>
      <c r="AH43" s="186" t="s">
        <v>5474</v>
      </c>
      <c r="AI43" s="186" t="s">
        <v>5474</v>
      </c>
      <c r="AJ43" s="186" t="s">
        <v>5474</v>
      </c>
    </row>
    <row r="44" spans="1:36">
      <c r="A44" s="182"/>
      <c r="B44" s="180" t="s">
        <v>4821</v>
      </c>
      <c r="D44" s="180" t="s">
        <v>5463</v>
      </c>
      <c r="E44" s="202"/>
      <c r="F44" s="183" t="s">
        <v>4822</v>
      </c>
      <c r="K44" s="182"/>
      <c r="L44" s="186" t="s">
        <v>4831</v>
      </c>
      <c r="O44" s="182">
        <v>6168</v>
      </c>
      <c r="P44" s="186" t="s">
        <v>4833</v>
      </c>
      <c r="Q44" s="182"/>
      <c r="T44" s="186" t="s">
        <v>4835</v>
      </c>
      <c r="W44" s="182">
        <v>5608</v>
      </c>
      <c r="X44" s="186" t="s">
        <v>4837</v>
      </c>
      <c r="Z44" s="186" t="s">
        <v>5754</v>
      </c>
      <c r="AB44" s="180">
        <v>1310</v>
      </c>
      <c r="AC44" s="180" t="s">
        <v>59</v>
      </c>
      <c r="AD44" s="186" t="s">
        <v>5474</v>
      </c>
      <c r="AE44" s="180" t="s">
        <v>5474</v>
      </c>
      <c r="AF44" s="186" t="s">
        <v>5474</v>
      </c>
      <c r="AG44" s="186" t="s">
        <v>5474</v>
      </c>
      <c r="AH44" s="186" t="s">
        <v>5474</v>
      </c>
      <c r="AI44" s="186" t="s">
        <v>5474</v>
      </c>
      <c r="AJ44" s="186" t="s">
        <v>5474</v>
      </c>
    </row>
    <row r="45" spans="1:36">
      <c r="A45" s="182"/>
      <c r="B45" s="180" t="s">
        <v>4821</v>
      </c>
      <c r="D45" s="180" t="s">
        <v>5463</v>
      </c>
      <c r="E45" s="202"/>
      <c r="F45" s="183" t="s">
        <v>4822</v>
      </c>
      <c r="K45" s="182"/>
      <c r="L45" s="186" t="s">
        <v>4831</v>
      </c>
      <c r="O45" s="182">
        <v>3003</v>
      </c>
      <c r="P45" s="186" t="s">
        <v>4833</v>
      </c>
      <c r="Q45" s="182"/>
      <c r="T45" s="186" t="s">
        <v>4835</v>
      </c>
      <c r="W45" s="182">
        <v>8021</v>
      </c>
      <c r="X45" s="186" t="s">
        <v>4837</v>
      </c>
      <c r="Z45" s="186" t="s">
        <v>5754</v>
      </c>
      <c r="AB45" s="180">
        <v>1312</v>
      </c>
      <c r="AC45" s="180" t="s">
        <v>60</v>
      </c>
      <c r="AD45" s="186" t="s">
        <v>5474</v>
      </c>
      <c r="AE45" s="180" t="s">
        <v>5474</v>
      </c>
      <c r="AF45" s="186" t="s">
        <v>5474</v>
      </c>
      <c r="AG45" s="186" t="s">
        <v>5474</v>
      </c>
      <c r="AH45" s="186" t="s">
        <v>5474</v>
      </c>
      <c r="AI45" s="186" t="s">
        <v>5474</v>
      </c>
      <c r="AJ45" s="186" t="s">
        <v>5474</v>
      </c>
    </row>
    <row r="46" spans="1:36">
      <c r="A46" s="182"/>
      <c r="B46" s="180" t="s">
        <v>4821</v>
      </c>
      <c r="D46" s="180" t="s">
        <v>5463</v>
      </c>
      <c r="E46" s="202"/>
      <c r="F46" s="183" t="s">
        <v>4822</v>
      </c>
      <c r="K46" s="182"/>
      <c r="L46" s="186" t="s">
        <v>4831</v>
      </c>
      <c r="O46" s="182">
        <v>2456</v>
      </c>
      <c r="P46" s="186" t="s">
        <v>4833</v>
      </c>
      <c r="Q46" s="182"/>
      <c r="T46" s="186" t="s">
        <v>4835</v>
      </c>
      <c r="W46" s="182">
        <v>2454</v>
      </c>
      <c r="X46" s="186" t="s">
        <v>4837</v>
      </c>
      <c r="Z46" s="186" t="s">
        <v>5754</v>
      </c>
      <c r="AB46" s="180">
        <v>1313</v>
      </c>
      <c r="AC46" s="180" t="s">
        <v>61</v>
      </c>
      <c r="AD46" s="186" t="s">
        <v>5474</v>
      </c>
      <c r="AE46" s="180" t="s">
        <v>5474</v>
      </c>
      <c r="AF46" s="186" t="s">
        <v>5474</v>
      </c>
      <c r="AG46" s="186" t="s">
        <v>5474</v>
      </c>
      <c r="AH46" s="186" t="s">
        <v>5474</v>
      </c>
      <c r="AI46" s="186" t="s">
        <v>5474</v>
      </c>
      <c r="AJ46" s="186" t="s">
        <v>5474</v>
      </c>
    </row>
    <row r="47" spans="1:36">
      <c r="A47" s="182"/>
      <c r="B47" s="180" t="s">
        <v>4821</v>
      </c>
      <c r="D47" s="180" t="s">
        <v>5463</v>
      </c>
      <c r="E47" s="202"/>
      <c r="F47" s="183" t="s">
        <v>4822</v>
      </c>
      <c r="K47" s="182"/>
      <c r="L47" s="186" t="s">
        <v>4831</v>
      </c>
      <c r="O47" s="182">
        <v>4906</v>
      </c>
      <c r="P47" s="186" t="s">
        <v>4833</v>
      </c>
      <c r="Q47" s="182"/>
      <c r="T47" s="186" t="s">
        <v>4835</v>
      </c>
      <c r="W47" s="182">
        <v>2476</v>
      </c>
      <c r="X47" s="186" t="s">
        <v>4837</v>
      </c>
      <c r="Z47" s="186" t="s">
        <v>5754</v>
      </c>
      <c r="AB47" s="180">
        <v>1314</v>
      </c>
      <c r="AC47" s="180" t="s">
        <v>62</v>
      </c>
      <c r="AD47" s="186" t="s">
        <v>5474</v>
      </c>
      <c r="AE47" s="180" t="s">
        <v>5474</v>
      </c>
      <c r="AF47" s="186" t="s">
        <v>5474</v>
      </c>
      <c r="AG47" s="186" t="s">
        <v>5474</v>
      </c>
      <c r="AH47" s="186" t="s">
        <v>5474</v>
      </c>
      <c r="AI47" s="186" t="s">
        <v>5474</v>
      </c>
      <c r="AJ47" s="186" t="s">
        <v>5474</v>
      </c>
    </row>
    <row r="48" spans="1:36">
      <c r="A48" s="182"/>
      <c r="B48" s="180" t="s">
        <v>4821</v>
      </c>
      <c r="D48" s="180" t="s">
        <v>5463</v>
      </c>
      <c r="E48" s="202"/>
      <c r="F48" s="183" t="s">
        <v>4822</v>
      </c>
      <c r="K48" s="182"/>
      <c r="L48" s="186" t="s">
        <v>4831</v>
      </c>
      <c r="O48" s="182">
        <v>2402</v>
      </c>
      <c r="P48" s="186" t="s">
        <v>4833</v>
      </c>
      <c r="Q48" s="182"/>
      <c r="T48" s="186" t="s">
        <v>4835</v>
      </c>
      <c r="W48" s="182">
        <v>2328</v>
      </c>
      <c r="X48" s="186" t="s">
        <v>4837</v>
      </c>
      <c r="Z48" s="186" t="s">
        <v>5754</v>
      </c>
      <c r="AB48" s="180">
        <v>1315</v>
      </c>
      <c r="AC48" s="180" t="s">
        <v>63</v>
      </c>
      <c r="AD48" s="186" t="s">
        <v>5474</v>
      </c>
      <c r="AE48" s="180" t="s">
        <v>5474</v>
      </c>
      <c r="AF48" s="186" t="s">
        <v>5474</v>
      </c>
      <c r="AG48" s="186" t="s">
        <v>5474</v>
      </c>
      <c r="AH48" s="186" t="s">
        <v>5474</v>
      </c>
      <c r="AI48" s="186" t="s">
        <v>5474</v>
      </c>
      <c r="AJ48" s="186" t="s">
        <v>5474</v>
      </c>
    </row>
    <row r="49" spans="1:36">
      <c r="A49" s="182"/>
      <c r="B49" s="180" t="s">
        <v>4821</v>
      </c>
      <c r="D49" s="180" t="s">
        <v>5463</v>
      </c>
      <c r="E49" s="202"/>
      <c r="F49" s="183" t="s">
        <v>4822</v>
      </c>
      <c r="K49" s="182"/>
      <c r="L49" s="186" t="s">
        <v>4831</v>
      </c>
      <c r="O49" s="182">
        <v>1305</v>
      </c>
      <c r="P49" s="186" t="s">
        <v>4833</v>
      </c>
      <c r="Q49" s="182"/>
      <c r="T49" s="186" t="s">
        <v>4835</v>
      </c>
      <c r="W49" s="182">
        <v>1310</v>
      </c>
      <c r="X49" s="186" t="s">
        <v>4837</v>
      </c>
      <c r="Z49" s="186" t="s">
        <v>5754</v>
      </c>
      <c r="AB49" s="180">
        <v>1316</v>
      </c>
      <c r="AC49" s="180" t="s">
        <v>64</v>
      </c>
      <c r="AD49" s="186" t="s">
        <v>5474</v>
      </c>
      <c r="AE49" s="180" t="s">
        <v>5474</v>
      </c>
      <c r="AF49" s="186" t="s">
        <v>5474</v>
      </c>
      <c r="AG49" s="186" t="s">
        <v>5474</v>
      </c>
      <c r="AH49" s="186" t="s">
        <v>5474</v>
      </c>
      <c r="AI49" s="186" t="s">
        <v>5474</v>
      </c>
      <c r="AJ49" s="186" t="s">
        <v>5474</v>
      </c>
    </row>
    <row r="50" spans="1:36">
      <c r="A50" s="182"/>
      <c r="B50" s="180" t="s">
        <v>4821</v>
      </c>
      <c r="D50" s="180" t="s">
        <v>5463</v>
      </c>
      <c r="E50" s="202"/>
      <c r="F50" s="183" t="s">
        <v>4822</v>
      </c>
      <c r="K50" s="182"/>
      <c r="L50" s="186" t="s">
        <v>4831</v>
      </c>
      <c r="O50" s="182">
        <v>2520</v>
      </c>
      <c r="P50" s="186" t="s">
        <v>4833</v>
      </c>
      <c r="Q50" s="182"/>
      <c r="T50" s="186" t="s">
        <v>4835</v>
      </c>
      <c r="W50" s="182">
        <v>5531</v>
      </c>
      <c r="X50" s="186" t="s">
        <v>4837</v>
      </c>
      <c r="Z50" s="186" t="s">
        <v>5754</v>
      </c>
      <c r="AB50" s="180">
        <v>1319</v>
      </c>
      <c r="AC50" s="180" t="s">
        <v>65</v>
      </c>
      <c r="AD50" s="186" t="s">
        <v>5474</v>
      </c>
      <c r="AE50" s="180" t="s">
        <v>5474</v>
      </c>
      <c r="AF50" s="186" t="s">
        <v>5474</v>
      </c>
      <c r="AG50" s="186" t="s">
        <v>5474</v>
      </c>
      <c r="AH50" s="186" t="s">
        <v>5474</v>
      </c>
      <c r="AI50" s="186" t="s">
        <v>5474</v>
      </c>
      <c r="AJ50" s="186" t="s">
        <v>5474</v>
      </c>
    </row>
    <row r="51" spans="1:36">
      <c r="A51" s="182"/>
      <c r="B51" s="180" t="s">
        <v>4821</v>
      </c>
      <c r="D51" s="180" t="s">
        <v>5463</v>
      </c>
      <c r="E51" s="202"/>
      <c r="F51" s="183" t="s">
        <v>4822</v>
      </c>
      <c r="K51" s="182"/>
      <c r="L51" s="186" t="s">
        <v>4831</v>
      </c>
      <c r="O51" s="182">
        <v>3059</v>
      </c>
      <c r="P51" s="186" t="s">
        <v>4833</v>
      </c>
      <c r="Q51" s="182"/>
      <c r="T51" s="186" t="s">
        <v>4835</v>
      </c>
      <c r="W51" s="182">
        <v>4960</v>
      </c>
      <c r="X51" s="186" t="s">
        <v>4837</v>
      </c>
      <c r="AB51" s="180">
        <v>1321</v>
      </c>
      <c r="AC51" s="180" t="s">
        <v>66</v>
      </c>
      <c r="AD51" s="186" t="s">
        <v>5474</v>
      </c>
      <c r="AE51" s="180" t="s">
        <v>5474</v>
      </c>
      <c r="AF51" s="186" t="s">
        <v>5474</v>
      </c>
      <c r="AG51" s="186" t="s">
        <v>5474</v>
      </c>
      <c r="AH51" s="186" t="s">
        <v>5474</v>
      </c>
      <c r="AI51" s="186" t="s">
        <v>5474</v>
      </c>
      <c r="AJ51" s="186" t="s">
        <v>5474</v>
      </c>
    </row>
    <row r="52" spans="1:36">
      <c r="A52" s="182"/>
      <c r="B52" s="180" t="s">
        <v>4821</v>
      </c>
      <c r="D52" s="180" t="s">
        <v>5463</v>
      </c>
      <c r="E52" s="202"/>
      <c r="F52" s="183" t="s">
        <v>4822</v>
      </c>
      <c r="K52" s="182"/>
      <c r="L52" s="186" t="s">
        <v>4831</v>
      </c>
      <c r="O52" s="182">
        <v>3686</v>
      </c>
      <c r="P52" s="186" t="s">
        <v>4833</v>
      </c>
      <c r="Q52" s="182"/>
      <c r="T52" s="186" t="s">
        <v>4835</v>
      </c>
      <c r="W52" s="182">
        <v>6190</v>
      </c>
      <c r="X52" s="186" t="s">
        <v>4837</v>
      </c>
      <c r="AB52" s="180">
        <v>1323</v>
      </c>
      <c r="AC52" s="180" t="s">
        <v>67</v>
      </c>
      <c r="AD52" s="186" t="s">
        <v>5474</v>
      </c>
      <c r="AE52" s="180" t="s">
        <v>5474</v>
      </c>
      <c r="AF52" s="186" t="s">
        <v>5474</v>
      </c>
      <c r="AG52" s="186" t="s">
        <v>5474</v>
      </c>
      <c r="AH52" s="186" t="s">
        <v>5474</v>
      </c>
      <c r="AI52" s="186" t="s">
        <v>5474</v>
      </c>
      <c r="AJ52" s="186" t="s">
        <v>5474</v>
      </c>
    </row>
    <row r="53" spans="1:36">
      <c r="A53" s="182"/>
      <c r="B53" s="180" t="s">
        <v>4821</v>
      </c>
      <c r="D53" s="180" t="s">
        <v>5463</v>
      </c>
      <c r="E53" s="202"/>
      <c r="F53" s="183" t="s">
        <v>4822</v>
      </c>
      <c r="K53" s="182"/>
      <c r="L53" s="186" t="s">
        <v>4831</v>
      </c>
      <c r="O53" s="182">
        <v>3227</v>
      </c>
      <c r="P53" s="186" t="s">
        <v>4833</v>
      </c>
      <c r="Q53" s="182"/>
      <c r="T53" s="186" t="s">
        <v>4835</v>
      </c>
      <c r="W53" s="182">
        <v>5009</v>
      </c>
      <c r="X53" s="186" t="s">
        <v>4837</v>
      </c>
      <c r="AB53" s="180">
        <v>1324</v>
      </c>
      <c r="AC53" s="180" t="s">
        <v>68</v>
      </c>
      <c r="AD53" s="186" t="s">
        <v>5474</v>
      </c>
      <c r="AE53" s="180" t="s">
        <v>5474</v>
      </c>
      <c r="AF53" s="186" t="s">
        <v>5474</v>
      </c>
      <c r="AG53" s="186" t="s">
        <v>5474</v>
      </c>
      <c r="AH53" s="186" t="s">
        <v>5474</v>
      </c>
      <c r="AI53" s="186" t="s">
        <v>5474</v>
      </c>
      <c r="AJ53" s="186" t="s">
        <v>5474</v>
      </c>
    </row>
    <row r="54" spans="1:36">
      <c r="A54" s="182"/>
      <c r="B54" s="180" t="s">
        <v>4821</v>
      </c>
      <c r="D54" s="180" t="s">
        <v>5463</v>
      </c>
      <c r="E54" s="202"/>
      <c r="F54" s="183" t="s">
        <v>4822</v>
      </c>
      <c r="K54" s="182"/>
      <c r="L54" s="186" t="s">
        <v>4831</v>
      </c>
      <c r="O54" s="182">
        <v>3356</v>
      </c>
      <c r="P54" s="186" t="s">
        <v>4833</v>
      </c>
      <c r="Q54" s="182"/>
      <c r="T54" s="186" t="s">
        <v>4835</v>
      </c>
      <c r="W54" s="182">
        <v>2892</v>
      </c>
      <c r="X54" s="186" t="s">
        <v>4837</v>
      </c>
      <c r="AB54" s="180">
        <v>1325</v>
      </c>
      <c r="AC54" s="180" t="s">
        <v>69</v>
      </c>
      <c r="AD54" s="186" t="s">
        <v>5474</v>
      </c>
      <c r="AE54" s="180" t="s">
        <v>5474</v>
      </c>
      <c r="AF54" s="186" t="s">
        <v>5474</v>
      </c>
      <c r="AG54" s="186" t="s">
        <v>5474</v>
      </c>
      <c r="AH54" s="186" t="s">
        <v>5474</v>
      </c>
      <c r="AI54" s="186" t="s">
        <v>5474</v>
      </c>
      <c r="AJ54" s="186" t="s">
        <v>5474</v>
      </c>
    </row>
    <row r="55" spans="1:36">
      <c r="A55" s="182"/>
      <c r="D55" s="180" t="s">
        <v>5463</v>
      </c>
      <c r="E55" s="202"/>
      <c r="F55" s="183" t="s">
        <v>4822</v>
      </c>
      <c r="K55" s="182"/>
      <c r="L55" s="186" t="s">
        <v>4831</v>
      </c>
      <c r="O55" s="182">
        <v>3264</v>
      </c>
      <c r="P55" s="186" t="s">
        <v>4833</v>
      </c>
      <c r="Q55" s="182"/>
      <c r="T55" s="186" t="s">
        <v>4835</v>
      </c>
      <c r="W55" s="182">
        <v>3714</v>
      </c>
      <c r="X55" s="186" t="s">
        <v>4837</v>
      </c>
      <c r="AB55" s="180">
        <v>1326</v>
      </c>
      <c r="AC55" s="180" t="s">
        <v>70</v>
      </c>
      <c r="AD55" s="186" t="s">
        <v>5473</v>
      </c>
      <c r="AE55" s="180" t="s">
        <v>5474</v>
      </c>
      <c r="AF55" s="186" t="s">
        <v>5474</v>
      </c>
      <c r="AG55" s="186" t="s">
        <v>5474</v>
      </c>
      <c r="AH55" s="186" t="s">
        <v>5475</v>
      </c>
      <c r="AI55" s="186" t="s">
        <v>5474</v>
      </c>
      <c r="AJ55" s="186" t="s">
        <v>5477</v>
      </c>
    </row>
    <row r="56" spans="1:36">
      <c r="A56" s="182"/>
      <c r="D56" s="180" t="s">
        <v>5463</v>
      </c>
      <c r="E56" s="202"/>
      <c r="F56" s="183" t="s">
        <v>4822</v>
      </c>
      <c r="K56" s="182"/>
      <c r="L56" s="186" t="s">
        <v>4831</v>
      </c>
      <c r="O56" s="182">
        <v>3372</v>
      </c>
      <c r="P56" s="186" t="s">
        <v>4833</v>
      </c>
      <c r="Q56" s="182"/>
      <c r="T56" s="186" t="s">
        <v>4835</v>
      </c>
      <c r="W56" s="182">
        <v>5457</v>
      </c>
      <c r="X56" s="186" t="s">
        <v>4837</v>
      </c>
      <c r="AB56" s="180">
        <v>1333</v>
      </c>
      <c r="AC56" s="180" t="s">
        <v>71</v>
      </c>
      <c r="AD56" s="186" t="s">
        <v>5474</v>
      </c>
      <c r="AE56" s="180" t="s">
        <v>5474</v>
      </c>
      <c r="AF56" s="186" t="s">
        <v>5474</v>
      </c>
      <c r="AG56" s="186" t="s">
        <v>5474</v>
      </c>
      <c r="AH56" s="186" t="s">
        <v>5474</v>
      </c>
      <c r="AI56" s="186" t="s">
        <v>5474</v>
      </c>
      <c r="AJ56" s="186" t="s">
        <v>5474</v>
      </c>
    </row>
    <row r="57" spans="1:36">
      <c r="A57" s="182"/>
      <c r="D57" s="180" t="s">
        <v>5463</v>
      </c>
      <c r="E57" s="202"/>
      <c r="F57" s="183" t="s">
        <v>4822</v>
      </c>
      <c r="K57" s="182"/>
      <c r="L57" s="186" t="s">
        <v>4831</v>
      </c>
      <c r="O57" s="182">
        <v>1569</v>
      </c>
      <c r="P57" s="186" t="s">
        <v>4833</v>
      </c>
      <c r="Q57" s="182"/>
      <c r="T57" s="186" t="s">
        <v>4835</v>
      </c>
      <c r="W57" s="182">
        <v>6525</v>
      </c>
      <c r="X57" s="186" t="s">
        <v>4837</v>
      </c>
      <c r="AB57" s="180">
        <v>1336</v>
      </c>
      <c r="AC57" s="180" t="s">
        <v>72</v>
      </c>
      <c r="AD57" s="186" t="s">
        <v>5474</v>
      </c>
      <c r="AE57" s="180" t="s">
        <v>5474</v>
      </c>
      <c r="AF57" s="186" t="s">
        <v>5474</v>
      </c>
      <c r="AG57" s="186" t="s">
        <v>5474</v>
      </c>
      <c r="AH57" s="186" t="s">
        <v>5474</v>
      </c>
      <c r="AI57" s="186" t="s">
        <v>5474</v>
      </c>
      <c r="AJ57" s="186" t="s">
        <v>5474</v>
      </c>
    </row>
    <row r="58" spans="1:36">
      <c r="A58" s="182"/>
      <c r="D58" s="180" t="s">
        <v>5463</v>
      </c>
      <c r="E58" s="182"/>
      <c r="F58" s="183" t="s">
        <v>4822</v>
      </c>
      <c r="K58" s="182"/>
      <c r="L58" s="186" t="s">
        <v>4831</v>
      </c>
      <c r="O58" s="182">
        <v>1519</v>
      </c>
      <c r="P58" s="186" t="s">
        <v>4833</v>
      </c>
      <c r="Q58" s="182"/>
      <c r="T58" s="186" t="s">
        <v>4835</v>
      </c>
      <c r="W58" s="182">
        <v>6568</v>
      </c>
      <c r="X58" s="186" t="s">
        <v>4837</v>
      </c>
      <c r="AB58" s="180">
        <v>1337</v>
      </c>
      <c r="AC58" s="180" t="s">
        <v>73</v>
      </c>
      <c r="AD58" s="186" t="s">
        <v>5474</v>
      </c>
      <c r="AE58" s="180" t="s">
        <v>5474</v>
      </c>
      <c r="AF58" s="186" t="s">
        <v>5474</v>
      </c>
      <c r="AG58" s="186" t="s">
        <v>5474</v>
      </c>
      <c r="AH58" s="186" t="s">
        <v>5474</v>
      </c>
      <c r="AI58" s="186" t="s">
        <v>5474</v>
      </c>
      <c r="AJ58" s="186" t="s">
        <v>5474</v>
      </c>
    </row>
    <row r="59" spans="1:36">
      <c r="A59" s="182"/>
      <c r="D59" s="180" t="s">
        <v>5463</v>
      </c>
      <c r="E59" s="182"/>
      <c r="F59" s="183" t="s">
        <v>4822</v>
      </c>
      <c r="K59" s="182"/>
      <c r="L59" s="186" t="s">
        <v>4831</v>
      </c>
      <c r="O59" s="182">
        <v>6143</v>
      </c>
      <c r="P59" s="186" t="s">
        <v>4833</v>
      </c>
      <c r="Q59" s="182"/>
      <c r="T59" s="186" t="s">
        <v>4835</v>
      </c>
      <c r="W59" s="182">
        <v>6164</v>
      </c>
      <c r="X59" s="186" t="s">
        <v>4837</v>
      </c>
      <c r="AB59" s="180">
        <v>1338</v>
      </c>
      <c r="AC59" s="180" t="s">
        <v>74</v>
      </c>
      <c r="AD59" s="186" t="s">
        <v>5474</v>
      </c>
      <c r="AE59" s="180" t="s">
        <v>5474</v>
      </c>
      <c r="AF59" s="186" t="s">
        <v>5474</v>
      </c>
      <c r="AG59" s="186" t="s">
        <v>5474</v>
      </c>
      <c r="AH59" s="186" t="s">
        <v>5474</v>
      </c>
      <c r="AI59" s="186" t="s">
        <v>5474</v>
      </c>
      <c r="AJ59" s="186" t="s">
        <v>5474</v>
      </c>
    </row>
    <row r="60" spans="1:36">
      <c r="A60" s="182"/>
      <c r="D60" s="180" t="s">
        <v>5463</v>
      </c>
      <c r="K60" s="182"/>
      <c r="L60" s="186" t="s">
        <v>4831</v>
      </c>
      <c r="O60" s="182">
        <v>1308</v>
      </c>
      <c r="P60" s="186" t="s">
        <v>4833</v>
      </c>
      <c r="Q60" s="182"/>
      <c r="T60" s="186" t="s">
        <v>4835</v>
      </c>
      <c r="W60" s="182">
        <v>1444</v>
      </c>
      <c r="X60" s="186" t="s">
        <v>4837</v>
      </c>
      <c r="AB60" s="180">
        <v>1339</v>
      </c>
      <c r="AC60" s="180" t="s">
        <v>75</v>
      </c>
      <c r="AD60" s="186" t="s">
        <v>5474</v>
      </c>
      <c r="AE60" s="180" t="s">
        <v>5474</v>
      </c>
      <c r="AF60" s="186" t="s">
        <v>5474</v>
      </c>
      <c r="AG60" s="186" t="s">
        <v>5474</v>
      </c>
      <c r="AH60" s="186" t="s">
        <v>5474</v>
      </c>
      <c r="AI60" s="186" t="s">
        <v>5474</v>
      </c>
      <c r="AJ60" s="186" t="s">
        <v>5474</v>
      </c>
    </row>
    <row r="61" spans="1:36">
      <c r="A61" s="182"/>
      <c r="D61" s="180" t="s">
        <v>5463</v>
      </c>
      <c r="K61" s="182"/>
      <c r="L61" s="186" t="s">
        <v>4831</v>
      </c>
      <c r="O61" s="182">
        <v>1455</v>
      </c>
      <c r="P61" s="186" t="s">
        <v>4833</v>
      </c>
      <c r="Q61" s="182"/>
      <c r="T61" s="186" t="s">
        <v>4835</v>
      </c>
      <c r="W61" s="182">
        <v>1795</v>
      </c>
      <c r="X61" s="186" t="s">
        <v>4837</v>
      </c>
      <c r="AB61" s="180">
        <v>1340</v>
      </c>
      <c r="AC61" s="180" t="s">
        <v>76</v>
      </c>
      <c r="AD61" s="186" t="s">
        <v>5474</v>
      </c>
      <c r="AE61" s="180" t="s">
        <v>5474</v>
      </c>
      <c r="AF61" s="186" t="s">
        <v>5474</v>
      </c>
      <c r="AG61" s="186" t="s">
        <v>5474</v>
      </c>
      <c r="AH61" s="186" t="s">
        <v>5474</v>
      </c>
      <c r="AI61" s="186" t="s">
        <v>5474</v>
      </c>
      <c r="AJ61" s="186" t="s">
        <v>5474</v>
      </c>
    </row>
    <row r="62" spans="1:36">
      <c r="A62" s="182"/>
      <c r="D62" s="180" t="s">
        <v>5463</v>
      </c>
      <c r="K62" s="182"/>
      <c r="L62" s="186" t="s">
        <v>4831</v>
      </c>
      <c r="O62" s="182">
        <v>5609</v>
      </c>
      <c r="P62" s="186" t="s">
        <v>4833</v>
      </c>
      <c r="Q62" s="182"/>
      <c r="T62" s="186" t="s">
        <v>4835</v>
      </c>
      <c r="W62" s="182">
        <v>1605</v>
      </c>
      <c r="X62" s="186" t="s">
        <v>4837</v>
      </c>
      <c r="AB62" s="180">
        <v>1402</v>
      </c>
      <c r="AC62" s="180" t="s">
        <v>77</v>
      </c>
      <c r="AD62" s="186" t="s">
        <v>5473</v>
      </c>
      <c r="AE62" s="180" t="s">
        <v>5474</v>
      </c>
      <c r="AF62" s="186" t="s">
        <v>5474</v>
      </c>
      <c r="AG62" s="186" t="s">
        <v>5474</v>
      </c>
      <c r="AH62" s="186" t="s">
        <v>5475</v>
      </c>
      <c r="AI62" s="186" t="s">
        <v>5474</v>
      </c>
      <c r="AJ62" s="186" t="s">
        <v>5477</v>
      </c>
    </row>
    <row r="63" spans="1:36">
      <c r="A63" s="182"/>
      <c r="D63" s="180" t="s">
        <v>5463</v>
      </c>
      <c r="K63" s="182"/>
      <c r="L63" s="186" t="s">
        <v>4831</v>
      </c>
      <c r="O63" s="182">
        <v>8087</v>
      </c>
      <c r="P63" s="186" t="s">
        <v>4833</v>
      </c>
      <c r="Q63" s="182"/>
      <c r="T63" s="186" t="s">
        <v>4835</v>
      </c>
      <c r="W63" s="182">
        <v>1455</v>
      </c>
      <c r="X63" s="186" t="s">
        <v>4837</v>
      </c>
      <c r="AB63" s="180">
        <v>1409</v>
      </c>
      <c r="AC63" s="180" t="s">
        <v>78</v>
      </c>
      <c r="AD63" s="186" t="s">
        <v>5474</v>
      </c>
      <c r="AE63" s="180" t="s">
        <v>5474</v>
      </c>
      <c r="AF63" s="186" t="s">
        <v>5474</v>
      </c>
      <c r="AG63" s="186" t="s">
        <v>5474</v>
      </c>
      <c r="AH63" s="186" t="s">
        <v>5474</v>
      </c>
      <c r="AI63" s="186" t="s">
        <v>5474</v>
      </c>
      <c r="AJ63" s="186" t="s">
        <v>5474</v>
      </c>
    </row>
    <row r="64" spans="1:36">
      <c r="A64" s="182"/>
      <c r="K64" s="182"/>
      <c r="L64" s="186" t="s">
        <v>4831</v>
      </c>
      <c r="O64" s="182">
        <v>3221</v>
      </c>
      <c r="P64" s="186" t="s">
        <v>4833</v>
      </c>
      <c r="Q64" s="182"/>
      <c r="T64" s="186" t="s">
        <v>4835</v>
      </c>
      <c r="W64" s="182">
        <v>1101</v>
      </c>
      <c r="X64" s="186" t="s">
        <v>4837</v>
      </c>
      <c r="AB64" s="180">
        <v>1410</v>
      </c>
      <c r="AC64" s="180" t="s">
        <v>79</v>
      </c>
      <c r="AD64" s="186" t="s">
        <v>5474</v>
      </c>
      <c r="AE64" s="180" t="s">
        <v>5474</v>
      </c>
      <c r="AF64" s="186" t="s">
        <v>5474</v>
      </c>
      <c r="AG64" s="186" t="s">
        <v>5474</v>
      </c>
      <c r="AH64" s="186" t="s">
        <v>5474</v>
      </c>
      <c r="AI64" s="186" t="s">
        <v>5474</v>
      </c>
      <c r="AJ64" s="186" t="s">
        <v>5474</v>
      </c>
    </row>
    <row r="65" spans="12:36">
      <c r="L65" s="186" t="s">
        <v>4831</v>
      </c>
      <c r="O65" s="182">
        <v>6552</v>
      </c>
      <c r="P65" s="186" t="s">
        <v>4833</v>
      </c>
      <c r="Q65" s="182"/>
      <c r="W65" s="182">
        <v>2610</v>
      </c>
      <c r="X65" s="186" t="s">
        <v>4837</v>
      </c>
      <c r="AB65" s="180">
        <v>1413</v>
      </c>
      <c r="AC65" s="180" t="s">
        <v>80</v>
      </c>
      <c r="AD65" s="186" t="s">
        <v>5474</v>
      </c>
      <c r="AE65" s="180" t="s">
        <v>5474</v>
      </c>
      <c r="AF65" s="186" t="s">
        <v>5474</v>
      </c>
      <c r="AG65" s="186" t="s">
        <v>5474</v>
      </c>
      <c r="AH65" s="186" t="s">
        <v>5474</v>
      </c>
      <c r="AI65" s="186" t="s">
        <v>5474</v>
      </c>
      <c r="AJ65" s="186" t="s">
        <v>5474</v>
      </c>
    </row>
    <row r="66" spans="12:36">
      <c r="L66" s="186" t="s">
        <v>4831</v>
      </c>
      <c r="O66" s="182">
        <v>6456</v>
      </c>
      <c r="P66" s="186" t="s">
        <v>4833</v>
      </c>
      <c r="Q66" s="182"/>
      <c r="W66" s="182">
        <v>2358</v>
      </c>
      <c r="X66" s="186" t="s">
        <v>4837</v>
      </c>
      <c r="AB66" s="180">
        <v>1414</v>
      </c>
      <c r="AC66" s="180" t="s">
        <v>81</v>
      </c>
      <c r="AD66" s="186" t="s">
        <v>5474</v>
      </c>
      <c r="AE66" s="180" t="s">
        <v>5474</v>
      </c>
      <c r="AF66" s="186" t="s">
        <v>5474</v>
      </c>
      <c r="AG66" s="186" t="s">
        <v>5474</v>
      </c>
      <c r="AH66" s="186" t="s">
        <v>5474</v>
      </c>
      <c r="AI66" s="186" t="s">
        <v>5474</v>
      </c>
      <c r="AJ66" s="186" t="s">
        <v>5474</v>
      </c>
    </row>
    <row r="67" spans="12:36">
      <c r="L67" s="186" t="s">
        <v>4831</v>
      </c>
      <c r="O67" s="182">
        <v>8436</v>
      </c>
      <c r="P67" s="186" t="s">
        <v>4833</v>
      </c>
      <c r="Q67" s="182"/>
      <c r="W67" s="182">
        <v>3591</v>
      </c>
      <c r="X67" s="186" t="s">
        <v>4837</v>
      </c>
      <c r="AB67" s="180">
        <v>1416</v>
      </c>
      <c r="AC67" s="180" t="s">
        <v>82</v>
      </c>
      <c r="AD67" s="186" t="s">
        <v>5474</v>
      </c>
      <c r="AE67" s="180" t="s">
        <v>5474</v>
      </c>
      <c r="AF67" s="186" t="s">
        <v>5474</v>
      </c>
      <c r="AG67" s="186" t="s">
        <v>5474</v>
      </c>
      <c r="AH67" s="186" t="s">
        <v>5474</v>
      </c>
      <c r="AI67" s="186" t="s">
        <v>5474</v>
      </c>
      <c r="AJ67" s="186" t="s">
        <v>5474</v>
      </c>
    </row>
    <row r="68" spans="12:36">
      <c r="L68" s="186" t="s">
        <v>4831</v>
      </c>
      <c r="O68" s="182">
        <v>1722</v>
      </c>
      <c r="P68" s="186" t="s">
        <v>4833</v>
      </c>
      <c r="W68" s="182">
        <v>2706</v>
      </c>
      <c r="X68" s="186" t="s">
        <v>4837</v>
      </c>
      <c r="AB68" s="180">
        <v>1417</v>
      </c>
      <c r="AC68" s="180" t="s">
        <v>83</v>
      </c>
      <c r="AD68" s="186" t="s">
        <v>5474</v>
      </c>
      <c r="AE68" s="180" t="s">
        <v>5474</v>
      </c>
      <c r="AF68" s="186" t="s">
        <v>5474</v>
      </c>
      <c r="AG68" s="186" t="s">
        <v>5474</v>
      </c>
      <c r="AH68" s="186" t="s">
        <v>5474</v>
      </c>
      <c r="AI68" s="186" t="s">
        <v>5474</v>
      </c>
      <c r="AJ68" s="186" t="s">
        <v>5474</v>
      </c>
    </row>
    <row r="69" spans="12:36">
      <c r="L69" s="186" t="s">
        <v>4831</v>
      </c>
      <c r="O69" s="182">
        <v>6235</v>
      </c>
      <c r="P69" s="186" t="s">
        <v>4833</v>
      </c>
      <c r="Q69" s="182"/>
      <c r="W69" s="182">
        <v>3372</v>
      </c>
      <c r="X69" s="186" t="s">
        <v>4837</v>
      </c>
      <c r="AB69" s="180">
        <v>1418</v>
      </c>
      <c r="AC69" s="180" t="s">
        <v>84</v>
      </c>
      <c r="AD69" s="186" t="s">
        <v>5474</v>
      </c>
      <c r="AE69" s="180" t="s">
        <v>5474</v>
      </c>
      <c r="AF69" s="186" t="s">
        <v>5474</v>
      </c>
      <c r="AG69" s="186" t="s">
        <v>5474</v>
      </c>
      <c r="AH69" s="186" t="s">
        <v>5474</v>
      </c>
      <c r="AI69" s="186" t="s">
        <v>5474</v>
      </c>
      <c r="AJ69" s="186" t="s">
        <v>5474</v>
      </c>
    </row>
    <row r="70" spans="12:36">
      <c r="L70" s="186" t="s">
        <v>4831</v>
      </c>
      <c r="O70" s="182">
        <v>2493</v>
      </c>
      <c r="P70" s="186" t="s">
        <v>4833</v>
      </c>
      <c r="Q70" s="182"/>
      <c r="W70" s="182">
        <v>2823</v>
      </c>
      <c r="X70" s="186" t="s">
        <v>4837</v>
      </c>
      <c r="AB70" s="180">
        <v>1419</v>
      </c>
      <c r="AC70" s="180" t="s">
        <v>85</v>
      </c>
      <c r="AD70" s="186" t="s">
        <v>5474</v>
      </c>
      <c r="AE70" s="180" t="s">
        <v>5474</v>
      </c>
      <c r="AF70" s="186" t="s">
        <v>5474</v>
      </c>
      <c r="AG70" s="186" t="s">
        <v>5474</v>
      </c>
      <c r="AH70" s="186" t="s">
        <v>5474</v>
      </c>
      <c r="AI70" s="186" t="s">
        <v>5474</v>
      </c>
      <c r="AJ70" s="186" t="s">
        <v>5474</v>
      </c>
    </row>
    <row r="71" spans="12:36">
      <c r="L71" s="186" t="s">
        <v>4831</v>
      </c>
      <c r="O71" s="182">
        <v>8040</v>
      </c>
      <c r="P71" s="186" t="s">
        <v>4833</v>
      </c>
      <c r="Q71" s="182"/>
      <c r="W71" s="182">
        <v>2426</v>
      </c>
      <c r="X71" s="186" t="s">
        <v>4837</v>
      </c>
      <c r="AB71" s="180">
        <v>1423</v>
      </c>
      <c r="AC71" s="180" t="s">
        <v>86</v>
      </c>
      <c r="AD71" s="186" t="s">
        <v>5474</v>
      </c>
      <c r="AE71" s="180" t="s">
        <v>5474</v>
      </c>
      <c r="AF71" s="186" t="s">
        <v>5474</v>
      </c>
      <c r="AG71" s="186" t="s">
        <v>5474</v>
      </c>
      <c r="AH71" s="186" t="s">
        <v>5474</v>
      </c>
      <c r="AI71" s="186" t="s">
        <v>5474</v>
      </c>
      <c r="AJ71" s="186" t="s">
        <v>5474</v>
      </c>
    </row>
    <row r="72" spans="12:36">
      <c r="O72" s="182">
        <v>9927</v>
      </c>
      <c r="P72" s="186" t="s">
        <v>4833</v>
      </c>
      <c r="Q72" s="182"/>
      <c r="W72" s="182">
        <v>2331</v>
      </c>
      <c r="X72" s="186" t="s">
        <v>4837</v>
      </c>
      <c r="AB72" s="180">
        <v>1432</v>
      </c>
      <c r="AC72" s="180" t="s">
        <v>87</v>
      </c>
      <c r="AD72" s="186" t="s">
        <v>5474</v>
      </c>
      <c r="AE72" s="180" t="s">
        <v>5474</v>
      </c>
      <c r="AF72" s="186" t="s">
        <v>5474</v>
      </c>
      <c r="AG72" s="186" t="s">
        <v>5474</v>
      </c>
      <c r="AH72" s="186" t="s">
        <v>5474</v>
      </c>
      <c r="AI72" s="186" t="s">
        <v>5474</v>
      </c>
      <c r="AJ72" s="186" t="s">
        <v>5474</v>
      </c>
    </row>
    <row r="73" spans="12:36">
      <c r="O73" s="182">
        <v>5607</v>
      </c>
      <c r="P73" s="186" t="s">
        <v>4833</v>
      </c>
      <c r="Q73" s="182"/>
      <c r="W73" s="182">
        <v>2101</v>
      </c>
      <c r="X73" s="186" t="s">
        <v>4837</v>
      </c>
      <c r="AB73" s="180">
        <v>1434</v>
      </c>
      <c r="AC73" s="180" t="s">
        <v>88</v>
      </c>
      <c r="AD73" s="186" t="s">
        <v>5474</v>
      </c>
      <c r="AE73" s="180" t="s">
        <v>5472</v>
      </c>
      <c r="AF73" s="186" t="s">
        <v>5474</v>
      </c>
      <c r="AG73" s="186" t="s">
        <v>5474</v>
      </c>
      <c r="AH73" s="186" t="s">
        <v>5474</v>
      </c>
      <c r="AI73" s="186" t="s">
        <v>5474</v>
      </c>
      <c r="AJ73" s="186" t="s">
        <v>5472</v>
      </c>
    </row>
    <row r="74" spans="12:36">
      <c r="O74" s="182">
        <v>3209</v>
      </c>
      <c r="P74" s="186" t="s">
        <v>4833</v>
      </c>
      <c r="Q74" s="182"/>
      <c r="W74" s="182">
        <v>1314</v>
      </c>
      <c r="X74" s="186" t="s">
        <v>4837</v>
      </c>
      <c r="AB74" s="180">
        <v>1435</v>
      </c>
      <c r="AC74" s="180" t="s">
        <v>89</v>
      </c>
      <c r="AD74" s="186" t="s">
        <v>5474</v>
      </c>
      <c r="AE74" s="180" t="s">
        <v>5474</v>
      </c>
      <c r="AF74" s="186" t="s">
        <v>5474</v>
      </c>
      <c r="AG74" s="186" t="s">
        <v>5474</v>
      </c>
      <c r="AH74" s="186" t="s">
        <v>5474</v>
      </c>
      <c r="AI74" s="186" t="s">
        <v>5474</v>
      </c>
      <c r="AJ74" s="186" t="s">
        <v>5474</v>
      </c>
    </row>
    <row r="75" spans="12:36">
      <c r="P75" s="186" t="s">
        <v>4833</v>
      </c>
      <c r="Q75" s="182"/>
      <c r="W75" s="182">
        <v>1464</v>
      </c>
      <c r="X75" s="186" t="s">
        <v>4837</v>
      </c>
      <c r="AB75" s="180">
        <v>1436</v>
      </c>
      <c r="AC75" s="180" t="s">
        <v>90</v>
      </c>
      <c r="AD75" s="186" t="s">
        <v>5474</v>
      </c>
      <c r="AE75" s="180" t="s">
        <v>5474</v>
      </c>
      <c r="AF75" s="186" t="s">
        <v>5474</v>
      </c>
      <c r="AG75" s="186" t="s">
        <v>5474</v>
      </c>
      <c r="AH75" s="186" t="s">
        <v>5474</v>
      </c>
      <c r="AI75" s="186" t="s">
        <v>5474</v>
      </c>
      <c r="AJ75" s="186" t="s">
        <v>5474</v>
      </c>
    </row>
    <row r="76" spans="12:36">
      <c r="P76" s="186" t="s">
        <v>4833</v>
      </c>
      <c r="Q76" s="182"/>
      <c r="X76" s="186" t="s">
        <v>4837</v>
      </c>
      <c r="AB76" s="180">
        <v>1437</v>
      </c>
      <c r="AC76" s="180" t="s">
        <v>91</v>
      </c>
      <c r="AD76" s="186" t="s">
        <v>5474</v>
      </c>
      <c r="AE76" s="180" t="s">
        <v>5474</v>
      </c>
      <c r="AF76" s="186" t="s">
        <v>5474</v>
      </c>
      <c r="AG76" s="186" t="s">
        <v>5474</v>
      </c>
      <c r="AH76" s="186" t="s">
        <v>5474</v>
      </c>
      <c r="AI76" s="186" t="s">
        <v>5474</v>
      </c>
      <c r="AJ76" s="186" t="s">
        <v>5474</v>
      </c>
    </row>
    <row r="77" spans="12:36">
      <c r="P77" s="186" t="s">
        <v>4833</v>
      </c>
      <c r="Q77" s="182"/>
      <c r="X77" s="186" t="s">
        <v>4837</v>
      </c>
      <c r="AB77" s="180">
        <v>1438</v>
      </c>
      <c r="AC77" s="180" t="s">
        <v>92</v>
      </c>
      <c r="AD77" s="186" t="s">
        <v>5474</v>
      </c>
      <c r="AE77" s="180" t="s">
        <v>5474</v>
      </c>
      <c r="AF77" s="186" t="s">
        <v>5474</v>
      </c>
      <c r="AG77" s="186" t="s">
        <v>5474</v>
      </c>
      <c r="AH77" s="186" t="s">
        <v>5474</v>
      </c>
      <c r="AI77" s="186" t="s">
        <v>5474</v>
      </c>
      <c r="AJ77" s="186" t="s">
        <v>5474</v>
      </c>
    </row>
    <row r="78" spans="12:36">
      <c r="P78" s="186" t="s">
        <v>4833</v>
      </c>
      <c r="Q78" s="182"/>
      <c r="X78" s="186" t="s">
        <v>4837</v>
      </c>
      <c r="AB78" s="180">
        <v>1439</v>
      </c>
      <c r="AC78" s="180" t="s">
        <v>93</v>
      </c>
      <c r="AD78" s="186" t="s">
        <v>5474</v>
      </c>
      <c r="AE78" s="180" t="s">
        <v>5474</v>
      </c>
      <c r="AF78" s="186" t="s">
        <v>5474</v>
      </c>
      <c r="AG78" s="186" t="s">
        <v>5474</v>
      </c>
      <c r="AH78" s="186" t="s">
        <v>5474</v>
      </c>
      <c r="AI78" s="186" t="s">
        <v>5474</v>
      </c>
      <c r="AJ78" s="186" t="s">
        <v>5474</v>
      </c>
    </row>
    <row r="79" spans="12:36">
      <c r="P79" s="186" t="s">
        <v>4833</v>
      </c>
      <c r="Q79" s="182"/>
      <c r="X79" s="186" t="s">
        <v>4837</v>
      </c>
      <c r="AB79" s="180">
        <v>1440</v>
      </c>
      <c r="AC79" s="180" t="s">
        <v>94</v>
      </c>
      <c r="AD79" s="186" t="s">
        <v>5474</v>
      </c>
      <c r="AE79" s="180" t="s">
        <v>5474</v>
      </c>
      <c r="AF79" s="186" t="s">
        <v>5474</v>
      </c>
      <c r="AG79" s="186" t="s">
        <v>5474</v>
      </c>
      <c r="AH79" s="186" t="s">
        <v>5474</v>
      </c>
      <c r="AI79" s="186" t="s">
        <v>5474</v>
      </c>
      <c r="AJ79" s="186" t="s">
        <v>5474</v>
      </c>
    </row>
    <row r="80" spans="12:36">
      <c r="P80" s="186" t="s">
        <v>4833</v>
      </c>
      <c r="Q80" s="182"/>
      <c r="X80" s="186" t="s">
        <v>4837</v>
      </c>
      <c r="AB80" s="180">
        <v>1441</v>
      </c>
      <c r="AC80" s="180" t="s">
        <v>95</v>
      </c>
      <c r="AD80" s="186" t="s">
        <v>5474</v>
      </c>
      <c r="AE80" s="180" t="s">
        <v>5474</v>
      </c>
      <c r="AF80" s="186" t="s">
        <v>5474</v>
      </c>
      <c r="AG80" s="186" t="s">
        <v>5474</v>
      </c>
      <c r="AH80" s="186" t="s">
        <v>5474</v>
      </c>
      <c r="AI80" s="186" t="s">
        <v>5474</v>
      </c>
      <c r="AJ80" s="186" t="s">
        <v>5474</v>
      </c>
    </row>
    <row r="81" spans="16:36">
      <c r="P81" s="186" t="s">
        <v>4833</v>
      </c>
      <c r="Q81" s="182"/>
      <c r="X81" s="186" t="s">
        <v>4837</v>
      </c>
      <c r="AB81" s="180">
        <v>1442</v>
      </c>
      <c r="AC81" s="180" t="s">
        <v>96</v>
      </c>
      <c r="AD81" s="186" t="s">
        <v>5474</v>
      </c>
      <c r="AE81" s="180" t="s">
        <v>5474</v>
      </c>
      <c r="AF81" s="186" t="s">
        <v>5474</v>
      </c>
      <c r="AG81" s="186" t="s">
        <v>5474</v>
      </c>
      <c r="AH81" s="186" t="s">
        <v>5474</v>
      </c>
      <c r="AI81" s="186" t="s">
        <v>5474</v>
      </c>
      <c r="AJ81" s="186" t="s">
        <v>5474</v>
      </c>
    </row>
    <row r="82" spans="16:36">
      <c r="P82" s="186" t="s">
        <v>4833</v>
      </c>
      <c r="Q82" s="182"/>
      <c r="X82" s="186" t="s">
        <v>4837</v>
      </c>
      <c r="AB82" s="180">
        <v>1443</v>
      </c>
      <c r="AC82" s="180" t="s">
        <v>97</v>
      </c>
      <c r="AD82" s="186" t="s">
        <v>5474</v>
      </c>
      <c r="AE82" s="180" t="s">
        <v>5474</v>
      </c>
      <c r="AF82" s="186" t="s">
        <v>5474</v>
      </c>
      <c r="AG82" s="186" t="s">
        <v>5474</v>
      </c>
      <c r="AH82" s="186" t="s">
        <v>5474</v>
      </c>
      <c r="AI82" s="186" t="s">
        <v>5474</v>
      </c>
      <c r="AJ82" s="186" t="s">
        <v>5474</v>
      </c>
    </row>
    <row r="83" spans="16:36">
      <c r="P83" s="186" t="s">
        <v>4833</v>
      </c>
      <c r="Q83" s="182"/>
      <c r="X83" s="186" t="s">
        <v>4837</v>
      </c>
      <c r="AB83" s="180">
        <v>1444</v>
      </c>
      <c r="AC83" s="180" t="s">
        <v>98</v>
      </c>
      <c r="AD83" s="186" t="s">
        <v>5474</v>
      </c>
      <c r="AE83" s="180" t="s">
        <v>5474</v>
      </c>
      <c r="AF83" s="186" t="s">
        <v>5474</v>
      </c>
      <c r="AG83" s="186" t="s">
        <v>5474</v>
      </c>
      <c r="AH83" s="186" t="s">
        <v>5474</v>
      </c>
      <c r="AI83" s="186" t="s">
        <v>5474</v>
      </c>
      <c r="AJ83" s="186" t="s">
        <v>5474</v>
      </c>
    </row>
    <row r="84" spans="16:36">
      <c r="P84" s="186" t="s">
        <v>4833</v>
      </c>
      <c r="Q84" s="182"/>
      <c r="X84" s="186" t="s">
        <v>4837</v>
      </c>
      <c r="AB84" s="180">
        <v>1445</v>
      </c>
      <c r="AC84" s="180" t="s">
        <v>99</v>
      </c>
      <c r="AD84" s="186" t="s">
        <v>5474</v>
      </c>
      <c r="AE84" s="180" t="s">
        <v>5474</v>
      </c>
      <c r="AF84" s="186" t="s">
        <v>5474</v>
      </c>
      <c r="AG84" s="186" t="s">
        <v>5474</v>
      </c>
      <c r="AH84" s="186" t="s">
        <v>5474</v>
      </c>
      <c r="AI84" s="186" t="s">
        <v>5474</v>
      </c>
      <c r="AJ84" s="186" t="s">
        <v>5474</v>
      </c>
    </row>
    <row r="85" spans="16:36">
      <c r="P85" s="186" t="s">
        <v>4833</v>
      </c>
      <c r="Q85" s="182"/>
      <c r="X85" s="186" t="s">
        <v>4837</v>
      </c>
      <c r="AB85" s="180">
        <v>1446</v>
      </c>
      <c r="AC85" s="180" t="s">
        <v>100</v>
      </c>
      <c r="AD85" s="186" t="s">
        <v>5474</v>
      </c>
      <c r="AE85" s="180" t="s">
        <v>5474</v>
      </c>
      <c r="AF85" s="186" t="s">
        <v>5474</v>
      </c>
      <c r="AG85" s="186" t="s">
        <v>5474</v>
      </c>
      <c r="AH85" s="186" t="s">
        <v>5474</v>
      </c>
      <c r="AI85" s="186" t="s">
        <v>5474</v>
      </c>
      <c r="AJ85" s="186" t="s">
        <v>5474</v>
      </c>
    </row>
    <row r="86" spans="16:36">
      <c r="P86" s="186" t="s">
        <v>4833</v>
      </c>
      <c r="Q86" s="182"/>
      <c r="X86" s="186" t="s">
        <v>4837</v>
      </c>
      <c r="AB86" s="180">
        <v>1447</v>
      </c>
      <c r="AC86" s="180" t="s">
        <v>101</v>
      </c>
      <c r="AD86" s="186" t="s">
        <v>5474</v>
      </c>
      <c r="AE86" s="180" t="s">
        <v>5474</v>
      </c>
      <c r="AF86" s="186" t="s">
        <v>5474</v>
      </c>
      <c r="AG86" s="186" t="s">
        <v>5474</v>
      </c>
      <c r="AH86" s="186" t="s">
        <v>5474</v>
      </c>
      <c r="AI86" s="186" t="s">
        <v>5474</v>
      </c>
      <c r="AJ86" s="186" t="s">
        <v>5474</v>
      </c>
    </row>
    <row r="87" spans="16:36">
      <c r="P87" s="186" t="s">
        <v>4833</v>
      </c>
      <c r="Q87" s="182"/>
      <c r="X87" s="186" t="s">
        <v>4837</v>
      </c>
      <c r="AB87" s="180">
        <v>1449</v>
      </c>
      <c r="AC87" s="180" t="s">
        <v>102</v>
      </c>
      <c r="AD87" s="186" t="s">
        <v>5474</v>
      </c>
      <c r="AE87" s="180" t="s">
        <v>5474</v>
      </c>
      <c r="AF87" s="186" t="s">
        <v>5474</v>
      </c>
      <c r="AG87" s="186" t="s">
        <v>5474</v>
      </c>
      <c r="AH87" s="186" t="s">
        <v>5474</v>
      </c>
      <c r="AI87" s="186" t="s">
        <v>5474</v>
      </c>
      <c r="AJ87" s="186" t="s">
        <v>5474</v>
      </c>
    </row>
    <row r="88" spans="16:36">
      <c r="P88" s="186" t="s">
        <v>4833</v>
      </c>
      <c r="Q88" s="182"/>
      <c r="X88" s="186" t="s">
        <v>4837</v>
      </c>
      <c r="AB88" s="180">
        <v>1451</v>
      </c>
      <c r="AC88" s="180" t="s">
        <v>103</v>
      </c>
      <c r="AD88" s="186" t="s">
        <v>5474</v>
      </c>
      <c r="AE88" s="180" t="s">
        <v>5474</v>
      </c>
      <c r="AF88" s="186" t="s">
        <v>5474</v>
      </c>
      <c r="AG88" s="186" t="s">
        <v>5474</v>
      </c>
      <c r="AH88" s="186" t="s">
        <v>5474</v>
      </c>
      <c r="AI88" s="186" t="s">
        <v>5474</v>
      </c>
      <c r="AJ88" s="186" t="s">
        <v>5474</v>
      </c>
    </row>
    <row r="89" spans="16:36">
      <c r="P89" s="186" t="s">
        <v>4833</v>
      </c>
      <c r="Q89" s="182"/>
      <c r="X89" s="186" t="s">
        <v>4837</v>
      </c>
      <c r="AB89" s="180">
        <v>1452</v>
      </c>
      <c r="AC89" s="180" t="s">
        <v>104</v>
      </c>
      <c r="AD89" s="186" t="s">
        <v>5474</v>
      </c>
      <c r="AE89" s="180" t="s">
        <v>5474</v>
      </c>
      <c r="AF89" s="186" t="s">
        <v>5474</v>
      </c>
      <c r="AG89" s="186" t="s">
        <v>5474</v>
      </c>
      <c r="AH89" s="186" t="s">
        <v>5474</v>
      </c>
      <c r="AI89" s="186" t="s">
        <v>5474</v>
      </c>
      <c r="AJ89" s="186" t="s">
        <v>5474</v>
      </c>
    </row>
    <row r="90" spans="16:36">
      <c r="P90" s="186" t="s">
        <v>4833</v>
      </c>
      <c r="Q90" s="182"/>
      <c r="X90" s="186" t="s">
        <v>4837</v>
      </c>
      <c r="AB90" s="180">
        <v>1453</v>
      </c>
      <c r="AC90" s="180" t="s">
        <v>105</v>
      </c>
      <c r="AD90" s="186" t="s">
        <v>5474</v>
      </c>
      <c r="AE90" s="180" t="s">
        <v>5474</v>
      </c>
      <c r="AF90" s="186" t="s">
        <v>5474</v>
      </c>
      <c r="AG90" s="186" t="s">
        <v>5474</v>
      </c>
      <c r="AH90" s="186" t="s">
        <v>5474</v>
      </c>
      <c r="AI90" s="186" t="s">
        <v>5474</v>
      </c>
      <c r="AJ90" s="186" t="s">
        <v>5474</v>
      </c>
    </row>
    <row r="91" spans="16:36">
      <c r="P91" s="186" t="s">
        <v>4833</v>
      </c>
      <c r="Q91" s="182"/>
      <c r="X91" s="186" t="s">
        <v>4837</v>
      </c>
      <c r="AB91" s="180">
        <v>1454</v>
      </c>
      <c r="AC91" s="180" t="s">
        <v>106</v>
      </c>
      <c r="AD91" s="186" t="s">
        <v>5474</v>
      </c>
      <c r="AE91" s="180" t="s">
        <v>5474</v>
      </c>
      <c r="AF91" s="186" t="s">
        <v>5474</v>
      </c>
      <c r="AG91" s="186" t="s">
        <v>5474</v>
      </c>
      <c r="AH91" s="186" t="s">
        <v>5474</v>
      </c>
      <c r="AI91" s="186" t="s">
        <v>5474</v>
      </c>
      <c r="AJ91" s="186" t="s">
        <v>5474</v>
      </c>
    </row>
    <row r="92" spans="16:36">
      <c r="P92" s="186" t="s">
        <v>4833</v>
      </c>
      <c r="Q92" s="182"/>
      <c r="X92" s="186" t="s">
        <v>4837</v>
      </c>
      <c r="AB92" s="180">
        <v>1455</v>
      </c>
      <c r="AC92" s="180" t="s">
        <v>107</v>
      </c>
      <c r="AD92" s="186" t="s">
        <v>5474</v>
      </c>
      <c r="AE92" s="180" t="s">
        <v>5474</v>
      </c>
      <c r="AF92" s="186" t="s">
        <v>5474</v>
      </c>
      <c r="AG92" s="186" t="s">
        <v>5474</v>
      </c>
      <c r="AH92" s="186" t="s">
        <v>5474</v>
      </c>
      <c r="AI92" s="186" t="s">
        <v>5474</v>
      </c>
      <c r="AJ92" s="186" t="s">
        <v>5474</v>
      </c>
    </row>
    <row r="93" spans="16:36">
      <c r="P93" s="186" t="s">
        <v>4833</v>
      </c>
      <c r="Q93" s="182"/>
      <c r="X93" s="186" t="s">
        <v>4837</v>
      </c>
      <c r="AB93" s="180">
        <v>1456</v>
      </c>
      <c r="AC93" s="180" t="s">
        <v>108</v>
      </c>
      <c r="AD93" s="186" t="s">
        <v>5474</v>
      </c>
      <c r="AE93" s="180" t="s">
        <v>5474</v>
      </c>
      <c r="AF93" s="186" t="s">
        <v>5474</v>
      </c>
      <c r="AG93" s="186" t="s">
        <v>5474</v>
      </c>
      <c r="AH93" s="186" t="s">
        <v>5474</v>
      </c>
      <c r="AI93" s="186" t="s">
        <v>5474</v>
      </c>
      <c r="AJ93" s="186" t="s">
        <v>5474</v>
      </c>
    </row>
    <row r="94" spans="16:36">
      <c r="P94" s="186" t="s">
        <v>4833</v>
      </c>
      <c r="Q94" s="182"/>
      <c r="X94" s="186" t="s">
        <v>4837</v>
      </c>
      <c r="AB94" s="180">
        <v>1457</v>
      </c>
      <c r="AC94" s="180" t="s">
        <v>109</v>
      </c>
      <c r="AD94" s="186" t="s">
        <v>5474</v>
      </c>
      <c r="AE94" s="180" t="s">
        <v>5474</v>
      </c>
      <c r="AF94" s="186" t="s">
        <v>5474</v>
      </c>
      <c r="AG94" s="186" t="s">
        <v>5474</v>
      </c>
      <c r="AH94" s="186" t="s">
        <v>5474</v>
      </c>
      <c r="AI94" s="186" t="s">
        <v>5474</v>
      </c>
      <c r="AJ94" s="186" t="s">
        <v>5474</v>
      </c>
    </row>
    <row r="95" spans="16:36">
      <c r="P95" s="186" t="s">
        <v>4833</v>
      </c>
      <c r="Q95" s="182"/>
      <c r="X95" s="186" t="s">
        <v>4837</v>
      </c>
      <c r="AB95" s="180">
        <v>1459</v>
      </c>
      <c r="AC95" s="180" t="s">
        <v>110</v>
      </c>
      <c r="AD95" s="186" t="s">
        <v>5474</v>
      </c>
      <c r="AE95" s="180" t="s">
        <v>5474</v>
      </c>
      <c r="AF95" s="186" t="s">
        <v>5474</v>
      </c>
      <c r="AG95" s="186" t="s">
        <v>5474</v>
      </c>
      <c r="AH95" s="186" t="s">
        <v>5474</v>
      </c>
      <c r="AI95" s="186" t="s">
        <v>5474</v>
      </c>
      <c r="AJ95" s="186" t="s">
        <v>5474</v>
      </c>
    </row>
    <row r="96" spans="16:36">
      <c r="P96" s="186" t="s">
        <v>4833</v>
      </c>
      <c r="Q96" s="182"/>
      <c r="X96" s="186" t="s">
        <v>4837</v>
      </c>
      <c r="AB96" s="180">
        <v>1460</v>
      </c>
      <c r="AC96" s="180" t="s">
        <v>111</v>
      </c>
      <c r="AD96" s="186" t="s">
        <v>5474</v>
      </c>
      <c r="AE96" s="180" t="s">
        <v>5474</v>
      </c>
      <c r="AF96" s="186" t="s">
        <v>5474</v>
      </c>
      <c r="AG96" s="186" t="s">
        <v>5474</v>
      </c>
      <c r="AH96" s="186" t="s">
        <v>5474</v>
      </c>
      <c r="AI96" s="186" t="s">
        <v>5474</v>
      </c>
      <c r="AJ96" s="186" t="s">
        <v>5474</v>
      </c>
    </row>
    <row r="97" spans="16:36">
      <c r="P97" s="186" t="s">
        <v>4833</v>
      </c>
      <c r="Q97" s="182"/>
      <c r="X97" s="186" t="s">
        <v>4837</v>
      </c>
      <c r="AB97" s="180">
        <v>1463</v>
      </c>
      <c r="AC97" s="180" t="s">
        <v>112</v>
      </c>
      <c r="AD97" s="186" t="s">
        <v>5474</v>
      </c>
      <c r="AE97" s="180" t="s">
        <v>5474</v>
      </c>
      <c r="AF97" s="186" t="s">
        <v>5474</v>
      </c>
      <c r="AG97" s="186" t="s">
        <v>5474</v>
      </c>
      <c r="AH97" s="186" t="s">
        <v>5474</v>
      </c>
      <c r="AI97" s="186" t="s">
        <v>5474</v>
      </c>
      <c r="AJ97" s="186" t="s">
        <v>5474</v>
      </c>
    </row>
    <row r="98" spans="16:36">
      <c r="P98" s="186" t="s">
        <v>4833</v>
      </c>
      <c r="Q98" s="182"/>
      <c r="X98" s="186" t="s">
        <v>4837</v>
      </c>
      <c r="AB98" s="180">
        <v>1464</v>
      </c>
      <c r="AC98" s="180" t="s">
        <v>113</v>
      </c>
      <c r="AD98" s="186" t="s">
        <v>5474</v>
      </c>
      <c r="AE98" s="180" t="s">
        <v>5474</v>
      </c>
      <c r="AF98" s="186" t="s">
        <v>5474</v>
      </c>
      <c r="AG98" s="186" t="s">
        <v>5474</v>
      </c>
      <c r="AH98" s="186" t="s">
        <v>5474</v>
      </c>
      <c r="AI98" s="186" t="s">
        <v>5474</v>
      </c>
      <c r="AJ98" s="186" t="s">
        <v>5474</v>
      </c>
    </row>
    <row r="99" spans="16:36">
      <c r="P99" s="186" t="s">
        <v>4833</v>
      </c>
      <c r="Q99" s="182"/>
      <c r="X99" s="186" t="s">
        <v>4837</v>
      </c>
      <c r="AB99" s="180">
        <v>1465</v>
      </c>
      <c r="AC99" s="180" t="s">
        <v>114</v>
      </c>
      <c r="AD99" s="186" t="s">
        <v>5474</v>
      </c>
      <c r="AE99" s="180" t="s">
        <v>5474</v>
      </c>
      <c r="AF99" s="186" t="s">
        <v>5474</v>
      </c>
      <c r="AG99" s="186" t="s">
        <v>5474</v>
      </c>
      <c r="AH99" s="186" t="s">
        <v>5474</v>
      </c>
      <c r="AI99" s="186" t="s">
        <v>5474</v>
      </c>
      <c r="AJ99" s="186" t="s">
        <v>5474</v>
      </c>
    </row>
    <row r="100" spans="16:36">
      <c r="P100" s="186" t="s">
        <v>4833</v>
      </c>
      <c r="Q100" s="182"/>
      <c r="X100" s="186" t="s">
        <v>4837</v>
      </c>
      <c r="AB100" s="180">
        <v>1466</v>
      </c>
      <c r="AC100" s="180" t="s">
        <v>115</v>
      </c>
      <c r="AD100" s="186" t="s">
        <v>5474</v>
      </c>
      <c r="AE100" s="180" t="s">
        <v>5474</v>
      </c>
      <c r="AF100" s="186" t="s">
        <v>5474</v>
      </c>
      <c r="AG100" s="186" t="s">
        <v>5474</v>
      </c>
      <c r="AH100" s="186" t="s">
        <v>5474</v>
      </c>
      <c r="AI100" s="186" t="s">
        <v>5474</v>
      </c>
      <c r="AJ100" s="186" t="s">
        <v>5474</v>
      </c>
    </row>
    <row r="101" spans="16:36">
      <c r="P101" s="186" t="s">
        <v>4833</v>
      </c>
      <c r="Q101" s="182"/>
      <c r="X101" s="186" t="s">
        <v>4837</v>
      </c>
      <c r="AB101" s="180">
        <v>1467</v>
      </c>
      <c r="AC101" s="180" t="s">
        <v>116</v>
      </c>
      <c r="AD101" s="186" t="s">
        <v>5474</v>
      </c>
      <c r="AE101" s="180" t="s">
        <v>5474</v>
      </c>
      <c r="AF101" s="186" t="s">
        <v>5474</v>
      </c>
      <c r="AG101" s="186" t="s">
        <v>5474</v>
      </c>
      <c r="AH101" s="186" t="s">
        <v>5474</v>
      </c>
      <c r="AI101" s="186" t="s">
        <v>5474</v>
      </c>
      <c r="AJ101" s="186" t="s">
        <v>5474</v>
      </c>
    </row>
    <row r="102" spans="16:36">
      <c r="P102" s="186" t="s">
        <v>4833</v>
      </c>
      <c r="Q102" s="182"/>
      <c r="X102" s="186" t="s">
        <v>4837</v>
      </c>
      <c r="AB102" s="186">
        <v>1468</v>
      </c>
      <c r="AC102" s="186" t="s">
        <v>117</v>
      </c>
      <c r="AD102" s="186" t="s">
        <v>5474</v>
      </c>
      <c r="AE102" s="186" t="s">
        <v>5474</v>
      </c>
      <c r="AF102" s="186" t="s">
        <v>5474</v>
      </c>
      <c r="AG102" s="186" t="s">
        <v>5474</v>
      </c>
      <c r="AH102" s="186" t="s">
        <v>5474</v>
      </c>
      <c r="AI102" s="186" t="s">
        <v>5474</v>
      </c>
      <c r="AJ102" s="186" t="s">
        <v>5474</v>
      </c>
    </row>
    <row r="103" spans="16:36">
      <c r="P103" s="186" t="s">
        <v>4833</v>
      </c>
      <c r="Q103" s="182"/>
      <c r="X103" s="186" t="s">
        <v>4837</v>
      </c>
      <c r="AB103" s="186">
        <v>1469</v>
      </c>
      <c r="AC103" s="186" t="s">
        <v>118</v>
      </c>
      <c r="AD103" s="186" t="s">
        <v>5474</v>
      </c>
      <c r="AE103" s="186" t="s">
        <v>5474</v>
      </c>
      <c r="AF103" s="186" t="s">
        <v>5474</v>
      </c>
      <c r="AG103" s="186" t="s">
        <v>5474</v>
      </c>
      <c r="AH103" s="186" t="s">
        <v>5474</v>
      </c>
      <c r="AI103" s="186" t="s">
        <v>5474</v>
      </c>
      <c r="AJ103" s="186" t="s">
        <v>5474</v>
      </c>
    </row>
    <row r="104" spans="16:36">
      <c r="P104" s="186" t="s">
        <v>4833</v>
      </c>
      <c r="Q104" s="182"/>
      <c r="X104" s="186" t="s">
        <v>4837</v>
      </c>
      <c r="AB104" s="186">
        <v>1470</v>
      </c>
      <c r="AC104" s="186" t="s">
        <v>119</v>
      </c>
      <c r="AD104" s="186" t="s">
        <v>5474</v>
      </c>
      <c r="AE104" s="186" t="s">
        <v>5474</v>
      </c>
      <c r="AF104" s="186" t="s">
        <v>5474</v>
      </c>
      <c r="AG104" s="186" t="s">
        <v>5474</v>
      </c>
      <c r="AH104" s="186" t="s">
        <v>5474</v>
      </c>
      <c r="AI104" s="186" t="s">
        <v>5474</v>
      </c>
      <c r="AJ104" s="186" t="s">
        <v>5474</v>
      </c>
    </row>
    <row r="105" spans="16:36">
      <c r="P105" s="186" t="s">
        <v>4833</v>
      </c>
      <c r="Q105" s="182"/>
      <c r="X105" s="186" t="s">
        <v>4837</v>
      </c>
      <c r="AB105" s="186">
        <v>1471</v>
      </c>
      <c r="AC105" s="186" t="s">
        <v>120</v>
      </c>
      <c r="AD105" s="186" t="s">
        <v>5474</v>
      </c>
      <c r="AE105" s="186" t="s">
        <v>5474</v>
      </c>
      <c r="AF105" s="186" t="s">
        <v>5474</v>
      </c>
      <c r="AG105" s="186" t="s">
        <v>5474</v>
      </c>
      <c r="AH105" s="186" t="s">
        <v>5474</v>
      </c>
      <c r="AI105" s="186" t="s">
        <v>5474</v>
      </c>
      <c r="AJ105" s="186" t="s">
        <v>5474</v>
      </c>
    </row>
    <row r="106" spans="16:36">
      <c r="P106" s="186" t="s">
        <v>4833</v>
      </c>
      <c r="Q106" s="182"/>
      <c r="X106" s="186" t="s">
        <v>4837</v>
      </c>
      <c r="AB106" s="186">
        <v>1472</v>
      </c>
      <c r="AC106" s="186" t="s">
        <v>121</v>
      </c>
      <c r="AD106" s="186" t="s">
        <v>5474</v>
      </c>
      <c r="AE106" s="186" t="s">
        <v>5474</v>
      </c>
      <c r="AF106" s="186" t="s">
        <v>5474</v>
      </c>
      <c r="AG106" s="186" t="s">
        <v>5474</v>
      </c>
      <c r="AH106" s="186" t="s">
        <v>5474</v>
      </c>
      <c r="AI106" s="186" t="s">
        <v>5474</v>
      </c>
      <c r="AJ106" s="186" t="s">
        <v>5474</v>
      </c>
    </row>
    <row r="107" spans="16:36">
      <c r="P107" s="186" t="s">
        <v>4833</v>
      </c>
      <c r="Q107" s="182"/>
      <c r="X107" s="186" t="s">
        <v>4837</v>
      </c>
      <c r="AB107" s="186">
        <v>1473</v>
      </c>
      <c r="AC107" s="186" t="s">
        <v>122</v>
      </c>
      <c r="AD107" s="186" t="s">
        <v>5474</v>
      </c>
      <c r="AE107" s="186" t="s">
        <v>5474</v>
      </c>
      <c r="AF107" s="186" t="s">
        <v>5474</v>
      </c>
      <c r="AG107" s="186" t="s">
        <v>5474</v>
      </c>
      <c r="AH107" s="186" t="s">
        <v>5474</v>
      </c>
      <c r="AI107" s="186" t="s">
        <v>5474</v>
      </c>
      <c r="AJ107" s="186" t="s">
        <v>5474</v>
      </c>
    </row>
    <row r="108" spans="16:36">
      <c r="P108" s="186" t="s">
        <v>4833</v>
      </c>
      <c r="Q108" s="182"/>
      <c r="X108" s="186" t="s">
        <v>4837</v>
      </c>
      <c r="AB108" s="186">
        <v>1474</v>
      </c>
      <c r="AC108" s="186" t="s">
        <v>123</v>
      </c>
      <c r="AD108" s="186" t="s">
        <v>5474</v>
      </c>
      <c r="AE108" s="186" t="s">
        <v>5474</v>
      </c>
      <c r="AF108" s="186" t="s">
        <v>5474</v>
      </c>
      <c r="AG108" s="186" t="s">
        <v>5474</v>
      </c>
      <c r="AH108" s="186" t="s">
        <v>5474</v>
      </c>
      <c r="AI108" s="186" t="s">
        <v>5474</v>
      </c>
      <c r="AJ108" s="186" t="s">
        <v>5474</v>
      </c>
    </row>
    <row r="109" spans="16:36">
      <c r="P109" s="186" t="s">
        <v>4833</v>
      </c>
      <c r="Q109" s="182"/>
      <c r="X109" s="186" t="s">
        <v>4837</v>
      </c>
      <c r="AB109" s="186">
        <v>1475</v>
      </c>
      <c r="AC109" s="186" t="s">
        <v>124</v>
      </c>
      <c r="AD109" s="186" t="s">
        <v>5474</v>
      </c>
      <c r="AE109" s="186" t="s">
        <v>5474</v>
      </c>
      <c r="AF109" s="186" t="s">
        <v>5474</v>
      </c>
      <c r="AG109" s="186" t="s">
        <v>5474</v>
      </c>
      <c r="AH109" s="186" t="s">
        <v>5474</v>
      </c>
      <c r="AI109" s="186" t="s">
        <v>5474</v>
      </c>
      <c r="AJ109" s="186" t="s">
        <v>5474</v>
      </c>
    </row>
    <row r="110" spans="16:36">
      <c r="P110" s="186" t="s">
        <v>4833</v>
      </c>
      <c r="Q110" s="182"/>
      <c r="X110" s="186" t="s">
        <v>4837</v>
      </c>
      <c r="AB110" s="186">
        <v>1476</v>
      </c>
      <c r="AC110" s="186" t="s">
        <v>125</v>
      </c>
      <c r="AD110" s="186" t="s">
        <v>5473</v>
      </c>
      <c r="AE110" s="186" t="s">
        <v>5474</v>
      </c>
      <c r="AF110" s="186" t="s">
        <v>5474</v>
      </c>
      <c r="AG110" s="186" t="s">
        <v>5474</v>
      </c>
      <c r="AH110" s="186" t="s">
        <v>5474</v>
      </c>
      <c r="AI110" s="186" t="s">
        <v>5474</v>
      </c>
      <c r="AJ110" s="186" t="s">
        <v>5473</v>
      </c>
    </row>
    <row r="111" spans="16:36">
      <c r="P111" s="186" t="s">
        <v>4833</v>
      </c>
      <c r="Q111" s="182"/>
      <c r="X111" s="186" t="s">
        <v>4837</v>
      </c>
      <c r="AB111" s="186">
        <v>1477</v>
      </c>
      <c r="AC111" s="186" t="s">
        <v>126</v>
      </c>
      <c r="AD111" s="186" t="s">
        <v>5474</v>
      </c>
      <c r="AE111" s="186" t="s">
        <v>5474</v>
      </c>
      <c r="AF111" s="186" t="s">
        <v>5474</v>
      </c>
      <c r="AG111" s="186" t="s">
        <v>5474</v>
      </c>
      <c r="AH111" s="186" t="s">
        <v>5474</v>
      </c>
      <c r="AI111" s="186" t="s">
        <v>5474</v>
      </c>
      <c r="AJ111" s="186" t="s">
        <v>5474</v>
      </c>
    </row>
    <row r="112" spans="16:36">
      <c r="P112" s="186" t="s">
        <v>4833</v>
      </c>
      <c r="Q112" s="182"/>
      <c r="X112" s="186" t="s">
        <v>4837</v>
      </c>
      <c r="AB112" s="186">
        <v>1503</v>
      </c>
      <c r="AC112" s="186" t="s">
        <v>127</v>
      </c>
      <c r="AD112" s="186" t="s">
        <v>5474</v>
      </c>
      <c r="AE112" s="186" t="s">
        <v>5474</v>
      </c>
      <c r="AF112" s="186" t="s">
        <v>5474</v>
      </c>
      <c r="AG112" s="186" t="s">
        <v>5474</v>
      </c>
      <c r="AH112" s="186" t="s">
        <v>5474</v>
      </c>
      <c r="AI112" s="186" t="s">
        <v>5474</v>
      </c>
      <c r="AJ112" s="186" t="s">
        <v>5474</v>
      </c>
    </row>
    <row r="113" spans="16:36">
      <c r="P113" s="186" t="s">
        <v>4833</v>
      </c>
      <c r="Q113" s="182"/>
      <c r="X113" s="186" t="s">
        <v>4837</v>
      </c>
      <c r="AB113" s="186">
        <v>1504</v>
      </c>
      <c r="AC113" s="186" t="s">
        <v>128</v>
      </c>
      <c r="AD113" s="186" t="s">
        <v>5474</v>
      </c>
      <c r="AE113" s="186" t="s">
        <v>5474</v>
      </c>
      <c r="AF113" s="186" t="s">
        <v>5474</v>
      </c>
      <c r="AG113" s="186" t="s">
        <v>5474</v>
      </c>
      <c r="AH113" s="186" t="s">
        <v>5474</v>
      </c>
      <c r="AI113" s="186" t="s">
        <v>5474</v>
      </c>
      <c r="AJ113" s="186" t="s">
        <v>5474</v>
      </c>
    </row>
    <row r="114" spans="16:36">
      <c r="Q114" s="182"/>
      <c r="X114" s="186" t="s">
        <v>4837</v>
      </c>
      <c r="AB114" s="186">
        <v>1506</v>
      </c>
      <c r="AC114" s="186" t="s">
        <v>129</v>
      </c>
      <c r="AD114" s="186" t="s">
        <v>5474</v>
      </c>
      <c r="AE114" s="186" t="s">
        <v>5474</v>
      </c>
      <c r="AF114" s="186" t="s">
        <v>5474</v>
      </c>
      <c r="AG114" s="186" t="s">
        <v>5474</v>
      </c>
      <c r="AH114" s="186" t="s">
        <v>5474</v>
      </c>
      <c r="AI114" s="186" t="s">
        <v>5474</v>
      </c>
      <c r="AJ114" s="186" t="s">
        <v>5474</v>
      </c>
    </row>
    <row r="115" spans="16:36">
      <c r="Q115" s="182"/>
      <c r="X115" s="186" t="s">
        <v>4837</v>
      </c>
      <c r="AB115" s="186">
        <v>1507</v>
      </c>
      <c r="AC115" s="186" t="s">
        <v>130</v>
      </c>
      <c r="AD115" s="186" t="s">
        <v>5474</v>
      </c>
      <c r="AE115" s="186" t="s">
        <v>5474</v>
      </c>
      <c r="AF115" s="186" t="s">
        <v>5474</v>
      </c>
      <c r="AG115" s="186" t="s">
        <v>5474</v>
      </c>
      <c r="AH115" s="186" t="s">
        <v>5474</v>
      </c>
      <c r="AI115" s="186" t="s">
        <v>5474</v>
      </c>
      <c r="AJ115" s="186" t="s">
        <v>5474</v>
      </c>
    </row>
    <row r="116" spans="16:36">
      <c r="Q116" s="182"/>
      <c r="X116" s="186" t="s">
        <v>4837</v>
      </c>
      <c r="AB116" s="186">
        <v>1512</v>
      </c>
      <c r="AC116" s="186" t="s">
        <v>131</v>
      </c>
      <c r="AD116" s="186" t="s">
        <v>5474</v>
      </c>
      <c r="AE116" s="186" t="s">
        <v>5474</v>
      </c>
      <c r="AF116" s="186" t="s">
        <v>5474</v>
      </c>
      <c r="AG116" s="186" t="s">
        <v>5474</v>
      </c>
      <c r="AH116" s="186" t="s">
        <v>5474</v>
      </c>
      <c r="AI116" s="186" t="s">
        <v>5474</v>
      </c>
      <c r="AJ116" s="186" t="s">
        <v>5474</v>
      </c>
    </row>
    <row r="117" spans="16:36">
      <c r="Q117" s="182"/>
      <c r="X117" s="186" t="s">
        <v>4837</v>
      </c>
      <c r="AB117" s="186">
        <v>1513</v>
      </c>
      <c r="AC117" s="186" t="s">
        <v>132</v>
      </c>
      <c r="AD117" s="186" t="s">
        <v>5474</v>
      </c>
      <c r="AE117" s="186" t="s">
        <v>5474</v>
      </c>
      <c r="AF117" s="186" t="s">
        <v>5474</v>
      </c>
      <c r="AG117" s="186" t="s">
        <v>5474</v>
      </c>
      <c r="AH117" s="186" t="s">
        <v>5474</v>
      </c>
      <c r="AI117" s="186" t="s">
        <v>5474</v>
      </c>
      <c r="AJ117" s="186" t="s">
        <v>5474</v>
      </c>
    </row>
    <row r="118" spans="16:36">
      <c r="Q118" s="182"/>
      <c r="X118" s="186" t="s">
        <v>4837</v>
      </c>
      <c r="AB118" s="186">
        <v>1514</v>
      </c>
      <c r="AC118" s="186" t="s">
        <v>133</v>
      </c>
      <c r="AD118" s="186" t="s">
        <v>5474</v>
      </c>
      <c r="AE118" s="186" t="s">
        <v>5474</v>
      </c>
      <c r="AF118" s="186" t="s">
        <v>5474</v>
      </c>
      <c r="AG118" s="186" t="s">
        <v>5474</v>
      </c>
      <c r="AH118" s="186" t="s">
        <v>5474</v>
      </c>
      <c r="AI118" s="186" t="s">
        <v>5474</v>
      </c>
      <c r="AJ118" s="186" t="s">
        <v>5474</v>
      </c>
    </row>
    <row r="119" spans="16:36">
      <c r="Q119" s="182"/>
      <c r="X119" s="186" t="s">
        <v>4837</v>
      </c>
      <c r="AB119" s="186">
        <v>1515</v>
      </c>
      <c r="AC119" s="186" t="s">
        <v>134</v>
      </c>
      <c r="AD119" s="186" t="s">
        <v>5474</v>
      </c>
      <c r="AE119" s="186" t="s">
        <v>5474</v>
      </c>
      <c r="AF119" s="186" t="s">
        <v>5474</v>
      </c>
      <c r="AG119" s="186" t="s">
        <v>5474</v>
      </c>
      <c r="AH119" s="186" t="s">
        <v>5474</v>
      </c>
      <c r="AI119" s="186" t="s">
        <v>5474</v>
      </c>
      <c r="AJ119" s="186" t="s">
        <v>5474</v>
      </c>
    </row>
    <row r="120" spans="16:36">
      <c r="Q120" s="182"/>
      <c r="X120" s="186" t="s">
        <v>4837</v>
      </c>
      <c r="AB120" s="186">
        <v>1516</v>
      </c>
      <c r="AC120" s="186" t="s">
        <v>135</v>
      </c>
      <c r="AD120" s="186" t="s">
        <v>5474</v>
      </c>
      <c r="AE120" s="186" t="s">
        <v>5474</v>
      </c>
      <c r="AF120" s="186" t="s">
        <v>5474</v>
      </c>
      <c r="AG120" s="186" t="s">
        <v>5474</v>
      </c>
      <c r="AH120" s="186" t="s">
        <v>5474</v>
      </c>
      <c r="AI120" s="186" t="s">
        <v>5474</v>
      </c>
      <c r="AJ120" s="186" t="s">
        <v>5474</v>
      </c>
    </row>
    <row r="121" spans="16:36">
      <c r="Q121" s="182"/>
      <c r="X121" s="186" t="s">
        <v>4837</v>
      </c>
      <c r="AB121" s="186">
        <v>1517</v>
      </c>
      <c r="AC121" s="186" t="s">
        <v>136</v>
      </c>
      <c r="AD121" s="186" t="s">
        <v>5474</v>
      </c>
      <c r="AE121" s="186" t="s">
        <v>5474</v>
      </c>
      <c r="AF121" s="186" t="s">
        <v>5474</v>
      </c>
      <c r="AG121" s="186" t="s">
        <v>5474</v>
      </c>
      <c r="AH121" s="186" t="s">
        <v>5474</v>
      </c>
      <c r="AI121" s="186" t="s">
        <v>5474</v>
      </c>
      <c r="AJ121" s="186" t="s">
        <v>5474</v>
      </c>
    </row>
    <row r="122" spans="16:36">
      <c r="Q122" s="182"/>
      <c r="X122" s="186" t="s">
        <v>4837</v>
      </c>
      <c r="AB122" s="186">
        <v>1519</v>
      </c>
      <c r="AC122" s="186" t="s">
        <v>137</v>
      </c>
      <c r="AD122" s="186" t="s">
        <v>5474</v>
      </c>
      <c r="AE122" s="186" t="s">
        <v>5474</v>
      </c>
      <c r="AF122" s="186" t="s">
        <v>5474</v>
      </c>
      <c r="AG122" s="186" t="s">
        <v>5474</v>
      </c>
      <c r="AH122" s="186" t="s">
        <v>5474</v>
      </c>
      <c r="AI122" s="186" t="s">
        <v>5474</v>
      </c>
      <c r="AJ122" s="186" t="s">
        <v>5474</v>
      </c>
    </row>
    <row r="123" spans="16:36">
      <c r="Q123" s="182"/>
      <c r="X123" s="186" t="s">
        <v>4837</v>
      </c>
      <c r="AB123" s="186">
        <v>1521</v>
      </c>
      <c r="AC123" s="186" t="s">
        <v>138</v>
      </c>
      <c r="AD123" s="186" t="s">
        <v>5474</v>
      </c>
      <c r="AE123" s="186" t="s">
        <v>5474</v>
      </c>
      <c r="AF123" s="186" t="s">
        <v>5474</v>
      </c>
      <c r="AG123" s="186" t="s">
        <v>5474</v>
      </c>
      <c r="AH123" s="186" t="s">
        <v>5474</v>
      </c>
      <c r="AI123" s="186" t="s">
        <v>5474</v>
      </c>
      <c r="AJ123" s="186" t="s">
        <v>5474</v>
      </c>
    </row>
    <row r="124" spans="16:36">
      <c r="Q124" s="182"/>
      <c r="X124" s="186" t="s">
        <v>4837</v>
      </c>
      <c r="AB124" s="186">
        <v>1522</v>
      </c>
      <c r="AC124" s="186" t="s">
        <v>139</v>
      </c>
      <c r="AD124" s="186" t="s">
        <v>5474</v>
      </c>
      <c r="AE124" s="186" t="s">
        <v>5474</v>
      </c>
      <c r="AF124" s="186" t="s">
        <v>5474</v>
      </c>
      <c r="AG124" s="186" t="s">
        <v>5474</v>
      </c>
      <c r="AH124" s="186" t="s">
        <v>5474</v>
      </c>
      <c r="AI124" s="186" t="s">
        <v>5474</v>
      </c>
      <c r="AJ124" s="186" t="s">
        <v>5474</v>
      </c>
    </row>
    <row r="125" spans="16:36">
      <c r="Q125" s="182"/>
      <c r="X125" s="186" t="s">
        <v>4837</v>
      </c>
      <c r="AB125" s="186">
        <v>1524</v>
      </c>
      <c r="AC125" s="186" t="s">
        <v>140</v>
      </c>
      <c r="AD125" s="186" t="s">
        <v>5474</v>
      </c>
      <c r="AE125" s="186" t="s">
        <v>5474</v>
      </c>
      <c r="AF125" s="186" t="s">
        <v>5474</v>
      </c>
      <c r="AG125" s="186" t="s">
        <v>5474</v>
      </c>
      <c r="AH125" s="186" t="s">
        <v>5474</v>
      </c>
      <c r="AI125" s="186" t="s">
        <v>5474</v>
      </c>
      <c r="AJ125" s="186" t="s">
        <v>5474</v>
      </c>
    </row>
    <row r="126" spans="16:36">
      <c r="Q126" s="182"/>
      <c r="X126" s="186" t="s">
        <v>4837</v>
      </c>
      <c r="AB126" s="186">
        <v>1525</v>
      </c>
      <c r="AC126" s="186" t="s">
        <v>141</v>
      </c>
      <c r="AD126" s="186" t="s">
        <v>5474</v>
      </c>
      <c r="AE126" s="186" t="s">
        <v>5474</v>
      </c>
      <c r="AF126" s="186" t="s">
        <v>5474</v>
      </c>
      <c r="AG126" s="186" t="s">
        <v>5474</v>
      </c>
      <c r="AH126" s="186" t="s">
        <v>5474</v>
      </c>
      <c r="AI126" s="186" t="s">
        <v>5474</v>
      </c>
      <c r="AJ126" s="186" t="s">
        <v>5474</v>
      </c>
    </row>
    <row r="127" spans="16:36">
      <c r="Q127" s="182"/>
      <c r="X127" s="186" t="s">
        <v>4837</v>
      </c>
      <c r="AB127" s="186">
        <v>1526</v>
      </c>
      <c r="AC127" s="186" t="s">
        <v>142</v>
      </c>
      <c r="AD127" s="186" t="s">
        <v>5474</v>
      </c>
      <c r="AE127" s="186" t="s">
        <v>5474</v>
      </c>
      <c r="AF127" s="186" t="s">
        <v>5474</v>
      </c>
      <c r="AG127" s="186" t="s">
        <v>5474</v>
      </c>
      <c r="AH127" s="186" t="s">
        <v>5474</v>
      </c>
      <c r="AI127" s="186" t="s">
        <v>5474</v>
      </c>
      <c r="AJ127" s="186" t="s">
        <v>5474</v>
      </c>
    </row>
    <row r="128" spans="16:36">
      <c r="Q128" s="182"/>
      <c r="X128" s="186" t="s">
        <v>4837</v>
      </c>
      <c r="AB128" s="186">
        <v>1527</v>
      </c>
      <c r="AC128" s="186" t="s">
        <v>143</v>
      </c>
      <c r="AD128" s="186" t="s">
        <v>5474</v>
      </c>
      <c r="AE128" s="186" t="s">
        <v>5474</v>
      </c>
      <c r="AF128" s="186" t="s">
        <v>5474</v>
      </c>
      <c r="AG128" s="186" t="s">
        <v>5474</v>
      </c>
      <c r="AH128" s="186" t="s">
        <v>5474</v>
      </c>
      <c r="AI128" s="186" t="s">
        <v>5474</v>
      </c>
      <c r="AJ128" s="186" t="s">
        <v>5474</v>
      </c>
    </row>
    <row r="129" spans="17:36">
      <c r="Q129" s="182"/>
      <c r="X129" s="186" t="s">
        <v>4837</v>
      </c>
      <c r="AB129" s="186">
        <v>1528</v>
      </c>
      <c r="AC129" s="186" t="s">
        <v>144</v>
      </c>
      <c r="AD129" s="186" t="s">
        <v>5474</v>
      </c>
      <c r="AE129" s="186" t="s">
        <v>5474</v>
      </c>
      <c r="AF129" s="186" t="s">
        <v>5474</v>
      </c>
      <c r="AG129" s="186" t="s">
        <v>5474</v>
      </c>
      <c r="AH129" s="186" t="s">
        <v>5474</v>
      </c>
      <c r="AI129" s="186" t="s">
        <v>5474</v>
      </c>
      <c r="AJ129" s="186" t="s">
        <v>5474</v>
      </c>
    </row>
    <row r="130" spans="17:36">
      <c r="Q130" s="182"/>
      <c r="X130" s="186" t="s">
        <v>4837</v>
      </c>
      <c r="AB130" s="186">
        <v>1529</v>
      </c>
      <c r="AC130" s="186" t="s">
        <v>145</v>
      </c>
      <c r="AD130" s="186" t="s">
        <v>5474</v>
      </c>
      <c r="AE130" s="186" t="s">
        <v>5474</v>
      </c>
      <c r="AF130" s="186" t="s">
        <v>5474</v>
      </c>
      <c r="AG130" s="186" t="s">
        <v>5474</v>
      </c>
      <c r="AH130" s="186" t="s">
        <v>5474</v>
      </c>
      <c r="AI130" s="186" t="s">
        <v>5474</v>
      </c>
      <c r="AJ130" s="186" t="s">
        <v>5474</v>
      </c>
    </row>
    <row r="131" spans="17:36">
      <c r="Q131" s="182"/>
      <c r="X131" s="186" t="s">
        <v>4837</v>
      </c>
      <c r="AB131" s="186">
        <v>1530</v>
      </c>
      <c r="AC131" s="186" t="s">
        <v>146</v>
      </c>
      <c r="AD131" s="186" t="s">
        <v>5474</v>
      </c>
      <c r="AE131" s="186" t="s">
        <v>5474</v>
      </c>
      <c r="AF131" s="186" t="s">
        <v>5474</v>
      </c>
      <c r="AG131" s="186" t="s">
        <v>5474</v>
      </c>
      <c r="AH131" s="186" t="s">
        <v>5474</v>
      </c>
      <c r="AI131" s="186" t="s">
        <v>5474</v>
      </c>
      <c r="AJ131" s="186" t="s">
        <v>5474</v>
      </c>
    </row>
    <row r="132" spans="17:36">
      <c r="Q132" s="182"/>
      <c r="X132" s="186" t="s">
        <v>4837</v>
      </c>
      <c r="AB132" s="186">
        <v>1531</v>
      </c>
      <c r="AC132" s="186" t="s">
        <v>147</v>
      </c>
      <c r="AD132" s="186" t="s">
        <v>5474</v>
      </c>
      <c r="AE132" s="186" t="s">
        <v>5474</v>
      </c>
      <c r="AF132" s="186" t="s">
        <v>5474</v>
      </c>
      <c r="AG132" s="186" t="s">
        <v>5474</v>
      </c>
      <c r="AH132" s="186" t="s">
        <v>5474</v>
      </c>
      <c r="AI132" s="186" t="s">
        <v>5474</v>
      </c>
      <c r="AJ132" s="186" t="s">
        <v>5474</v>
      </c>
    </row>
    <row r="133" spans="17:36">
      <c r="Q133" s="182"/>
      <c r="X133" s="186" t="s">
        <v>4837</v>
      </c>
      <c r="AB133" s="186">
        <v>1532</v>
      </c>
      <c r="AC133" s="186" t="s">
        <v>148</v>
      </c>
      <c r="AD133" s="186" t="s">
        <v>5474</v>
      </c>
      <c r="AE133" s="186" t="s">
        <v>5474</v>
      </c>
      <c r="AF133" s="186" t="s">
        <v>5474</v>
      </c>
      <c r="AG133" s="186" t="s">
        <v>5474</v>
      </c>
      <c r="AH133" s="186" t="s">
        <v>5474</v>
      </c>
      <c r="AI133" s="186" t="s">
        <v>5474</v>
      </c>
      <c r="AJ133" s="186" t="s">
        <v>5474</v>
      </c>
    </row>
    <row r="134" spans="17:36">
      <c r="Q134" s="182"/>
      <c r="X134" s="186" t="s">
        <v>4837</v>
      </c>
      <c r="AB134" s="186">
        <v>1533</v>
      </c>
      <c r="AC134" s="186" t="s">
        <v>149</v>
      </c>
      <c r="AD134" s="186" t="s">
        <v>5474</v>
      </c>
      <c r="AE134" s="186" t="s">
        <v>5474</v>
      </c>
      <c r="AF134" s="186" t="s">
        <v>5474</v>
      </c>
      <c r="AG134" s="186" t="s">
        <v>5474</v>
      </c>
      <c r="AH134" s="186" t="s">
        <v>5474</v>
      </c>
      <c r="AI134" s="186" t="s">
        <v>5474</v>
      </c>
      <c r="AJ134" s="186" t="s">
        <v>5474</v>
      </c>
    </row>
    <row r="135" spans="17:36">
      <c r="Q135" s="182"/>
      <c r="X135" s="186" t="s">
        <v>4837</v>
      </c>
      <c r="AB135" s="186">
        <v>1535</v>
      </c>
      <c r="AC135" s="186" t="s">
        <v>150</v>
      </c>
      <c r="AD135" s="186" t="s">
        <v>5474</v>
      </c>
      <c r="AE135" s="186" t="s">
        <v>5474</v>
      </c>
      <c r="AF135" s="186" t="s">
        <v>5474</v>
      </c>
      <c r="AG135" s="186" t="s">
        <v>5474</v>
      </c>
      <c r="AH135" s="186" t="s">
        <v>5474</v>
      </c>
      <c r="AI135" s="186" t="s">
        <v>5474</v>
      </c>
      <c r="AJ135" s="186" t="s">
        <v>5474</v>
      </c>
    </row>
    <row r="136" spans="17:36">
      <c r="Q136" s="182"/>
      <c r="X136" s="186" t="s">
        <v>4837</v>
      </c>
      <c r="AB136" s="186">
        <v>1536</v>
      </c>
      <c r="AC136" s="186" t="s">
        <v>151</v>
      </c>
      <c r="AD136" s="186" t="s">
        <v>5474</v>
      </c>
      <c r="AE136" s="186" t="s">
        <v>5474</v>
      </c>
      <c r="AF136" s="186" t="s">
        <v>5474</v>
      </c>
      <c r="AG136" s="186" t="s">
        <v>5474</v>
      </c>
      <c r="AH136" s="186" t="s">
        <v>5474</v>
      </c>
      <c r="AI136" s="186" t="s">
        <v>5474</v>
      </c>
      <c r="AJ136" s="186" t="s">
        <v>5474</v>
      </c>
    </row>
    <row r="137" spans="17:36">
      <c r="Q137" s="182"/>
      <c r="X137" s="186" t="s">
        <v>4837</v>
      </c>
      <c r="AB137" s="186">
        <v>1537</v>
      </c>
      <c r="AC137" s="186" t="s">
        <v>152</v>
      </c>
      <c r="AD137" s="186" t="s">
        <v>5474</v>
      </c>
      <c r="AE137" s="186" t="s">
        <v>5474</v>
      </c>
      <c r="AF137" s="186" t="s">
        <v>5474</v>
      </c>
      <c r="AG137" s="186" t="s">
        <v>5474</v>
      </c>
      <c r="AH137" s="186" t="s">
        <v>5474</v>
      </c>
      <c r="AI137" s="186" t="s">
        <v>5474</v>
      </c>
      <c r="AJ137" s="186" t="s">
        <v>5474</v>
      </c>
    </row>
    <row r="138" spans="17:36">
      <c r="Q138" s="182"/>
      <c r="X138" s="186" t="s">
        <v>4837</v>
      </c>
      <c r="AB138" s="186">
        <v>1538</v>
      </c>
      <c r="AC138" s="186" t="s">
        <v>153</v>
      </c>
      <c r="AD138" s="186" t="s">
        <v>5474</v>
      </c>
      <c r="AE138" s="186" t="s">
        <v>5474</v>
      </c>
      <c r="AF138" s="186" t="s">
        <v>5474</v>
      </c>
      <c r="AG138" s="186" t="s">
        <v>5474</v>
      </c>
      <c r="AH138" s="186" t="s">
        <v>5474</v>
      </c>
      <c r="AI138" s="186" t="s">
        <v>5474</v>
      </c>
      <c r="AJ138" s="186" t="s">
        <v>5474</v>
      </c>
    </row>
    <row r="139" spans="17:36">
      <c r="Q139" s="182"/>
      <c r="X139" s="186" t="s">
        <v>4837</v>
      </c>
      <c r="AB139" s="186">
        <v>1539</v>
      </c>
      <c r="AC139" s="186" t="s">
        <v>154</v>
      </c>
      <c r="AD139" s="186" t="s">
        <v>5474</v>
      </c>
      <c r="AE139" s="186" t="s">
        <v>5474</v>
      </c>
      <c r="AF139" s="186" t="s">
        <v>5474</v>
      </c>
      <c r="AG139" s="186" t="s">
        <v>5474</v>
      </c>
      <c r="AH139" s="186" t="s">
        <v>5474</v>
      </c>
      <c r="AI139" s="186" t="s">
        <v>5474</v>
      </c>
      <c r="AJ139" s="186" t="s">
        <v>5474</v>
      </c>
    </row>
    <row r="140" spans="17:36">
      <c r="Q140" s="182"/>
      <c r="X140" s="186" t="s">
        <v>4837</v>
      </c>
      <c r="AB140" s="186">
        <v>1540</v>
      </c>
      <c r="AC140" s="186" t="s">
        <v>155</v>
      </c>
      <c r="AD140" s="186" t="s">
        <v>5474</v>
      </c>
      <c r="AE140" s="186" t="s">
        <v>5474</v>
      </c>
      <c r="AF140" s="186" t="s">
        <v>5474</v>
      </c>
      <c r="AG140" s="186" t="s">
        <v>5474</v>
      </c>
      <c r="AH140" s="186" t="s">
        <v>5474</v>
      </c>
      <c r="AI140" s="186" t="s">
        <v>5474</v>
      </c>
      <c r="AJ140" s="186" t="s">
        <v>5474</v>
      </c>
    </row>
    <row r="141" spans="17:36">
      <c r="Q141" s="182"/>
      <c r="X141" s="186" t="s">
        <v>4837</v>
      </c>
      <c r="AB141" s="186">
        <v>1541</v>
      </c>
      <c r="AC141" s="186" t="s">
        <v>156</v>
      </c>
      <c r="AD141" s="186" t="s">
        <v>5474</v>
      </c>
      <c r="AE141" s="186" t="s">
        <v>5474</v>
      </c>
      <c r="AF141" s="186" t="s">
        <v>5474</v>
      </c>
      <c r="AG141" s="186" t="s">
        <v>5474</v>
      </c>
      <c r="AH141" s="186" t="s">
        <v>5474</v>
      </c>
      <c r="AI141" s="186" t="s">
        <v>5474</v>
      </c>
      <c r="AJ141" s="186" t="s">
        <v>5474</v>
      </c>
    </row>
    <row r="142" spans="17:36">
      <c r="Q142" s="182"/>
      <c r="X142" s="186" t="s">
        <v>4837</v>
      </c>
      <c r="AB142" s="186">
        <v>1558</v>
      </c>
      <c r="AC142" s="186" t="s">
        <v>157</v>
      </c>
      <c r="AD142" s="186" t="s">
        <v>5474</v>
      </c>
      <c r="AE142" s="186" t="s">
        <v>5474</v>
      </c>
      <c r="AF142" s="186" t="s">
        <v>5474</v>
      </c>
      <c r="AG142" s="186" t="s">
        <v>5474</v>
      </c>
      <c r="AH142" s="186" t="s">
        <v>5474</v>
      </c>
      <c r="AI142" s="186" t="s">
        <v>5474</v>
      </c>
      <c r="AJ142" s="186" t="s">
        <v>5474</v>
      </c>
    </row>
    <row r="143" spans="17:36">
      <c r="Q143" s="182"/>
      <c r="X143" s="186" t="s">
        <v>4837</v>
      </c>
      <c r="AB143" s="186">
        <v>1560</v>
      </c>
      <c r="AC143" s="186" t="s">
        <v>158</v>
      </c>
      <c r="AD143" s="186" t="s">
        <v>5474</v>
      </c>
      <c r="AE143" s="186" t="s">
        <v>5474</v>
      </c>
      <c r="AF143" s="186" t="s">
        <v>5474</v>
      </c>
      <c r="AG143" s="186" t="s">
        <v>5474</v>
      </c>
      <c r="AH143" s="186" t="s">
        <v>5474</v>
      </c>
      <c r="AI143" s="186" t="s">
        <v>5474</v>
      </c>
      <c r="AJ143" s="186" t="s">
        <v>5474</v>
      </c>
    </row>
    <row r="144" spans="17:36">
      <c r="AB144" s="186">
        <v>1563</v>
      </c>
      <c r="AC144" s="186" t="s">
        <v>1921</v>
      </c>
      <c r="AD144" s="186" t="s">
        <v>5474</v>
      </c>
      <c r="AE144" s="186" t="s">
        <v>5474</v>
      </c>
      <c r="AF144" s="186" t="s">
        <v>5474</v>
      </c>
      <c r="AG144" s="186" t="s">
        <v>5474</v>
      </c>
      <c r="AH144" s="186" t="s">
        <v>5474</v>
      </c>
      <c r="AI144" s="186" t="s">
        <v>5474</v>
      </c>
      <c r="AJ144" s="186" t="s">
        <v>5474</v>
      </c>
    </row>
    <row r="145" spans="28:36">
      <c r="AB145" s="186">
        <v>1565</v>
      </c>
      <c r="AC145" s="186" t="s">
        <v>159</v>
      </c>
      <c r="AD145" s="186" t="s">
        <v>5474</v>
      </c>
      <c r="AE145" s="186" t="s">
        <v>5474</v>
      </c>
      <c r="AF145" s="186" t="s">
        <v>5474</v>
      </c>
      <c r="AG145" s="186" t="s">
        <v>5474</v>
      </c>
      <c r="AH145" s="186" t="s">
        <v>5474</v>
      </c>
      <c r="AI145" s="186" t="s">
        <v>5474</v>
      </c>
      <c r="AJ145" s="186" t="s">
        <v>5474</v>
      </c>
    </row>
    <row r="146" spans="28:36">
      <c r="AB146" s="186">
        <v>1566</v>
      </c>
      <c r="AC146" s="186" t="s">
        <v>160</v>
      </c>
      <c r="AD146" s="186" t="s">
        <v>5474</v>
      </c>
      <c r="AE146" s="186" t="s">
        <v>5474</v>
      </c>
      <c r="AF146" s="186" t="s">
        <v>5474</v>
      </c>
      <c r="AG146" s="186" t="s">
        <v>5474</v>
      </c>
      <c r="AH146" s="186" t="s">
        <v>5474</v>
      </c>
      <c r="AI146" s="186" t="s">
        <v>5474</v>
      </c>
      <c r="AJ146" s="186" t="s">
        <v>5474</v>
      </c>
    </row>
    <row r="147" spans="28:36">
      <c r="AB147" s="186">
        <v>1568</v>
      </c>
      <c r="AC147" s="186" t="s">
        <v>161</v>
      </c>
      <c r="AD147" s="186" t="s">
        <v>5474</v>
      </c>
      <c r="AE147" s="186" t="s">
        <v>5474</v>
      </c>
      <c r="AF147" s="186" t="s">
        <v>5474</v>
      </c>
      <c r="AG147" s="186" t="s">
        <v>5474</v>
      </c>
      <c r="AH147" s="186" t="s">
        <v>5474</v>
      </c>
      <c r="AI147" s="186" t="s">
        <v>5474</v>
      </c>
      <c r="AJ147" s="186" t="s">
        <v>5474</v>
      </c>
    </row>
    <row r="148" spans="28:36">
      <c r="AB148" s="186">
        <v>1569</v>
      </c>
      <c r="AC148" s="186" t="s">
        <v>162</v>
      </c>
      <c r="AD148" s="186" t="s">
        <v>5474</v>
      </c>
      <c r="AE148" s="186" t="s">
        <v>5474</v>
      </c>
      <c r="AF148" s="186" t="s">
        <v>5474</v>
      </c>
      <c r="AG148" s="186" t="s">
        <v>5474</v>
      </c>
      <c r="AH148" s="186" t="s">
        <v>5474</v>
      </c>
      <c r="AI148" s="186" t="s">
        <v>5474</v>
      </c>
      <c r="AJ148" s="186" t="s">
        <v>5474</v>
      </c>
    </row>
    <row r="149" spans="28:36">
      <c r="AB149" s="186">
        <v>1570</v>
      </c>
      <c r="AC149" s="186" t="s">
        <v>163</v>
      </c>
      <c r="AD149" s="186" t="s">
        <v>5474</v>
      </c>
      <c r="AE149" s="186" t="s">
        <v>5474</v>
      </c>
      <c r="AF149" s="186" t="s">
        <v>5474</v>
      </c>
      <c r="AG149" s="186" t="s">
        <v>5474</v>
      </c>
      <c r="AH149" s="186" t="s">
        <v>5474</v>
      </c>
      <c r="AI149" s="186" t="s">
        <v>5474</v>
      </c>
      <c r="AJ149" s="186" t="s">
        <v>5474</v>
      </c>
    </row>
    <row r="150" spans="28:36">
      <c r="AB150" s="186">
        <v>1580</v>
      </c>
      <c r="AC150" s="186" t="s">
        <v>164</v>
      </c>
      <c r="AD150" s="186" t="s">
        <v>5474</v>
      </c>
      <c r="AE150" s="186" t="s">
        <v>5474</v>
      </c>
      <c r="AF150" s="186" t="s">
        <v>5474</v>
      </c>
      <c r="AG150" s="186" t="s">
        <v>5474</v>
      </c>
      <c r="AH150" s="186" t="s">
        <v>5474</v>
      </c>
      <c r="AI150" s="186" t="s">
        <v>5474</v>
      </c>
      <c r="AJ150" s="186" t="s">
        <v>5474</v>
      </c>
    </row>
    <row r="151" spans="28:36">
      <c r="AB151" s="186">
        <v>1582</v>
      </c>
      <c r="AC151" s="186" t="s">
        <v>165</v>
      </c>
      <c r="AD151" s="186" t="s">
        <v>5474</v>
      </c>
      <c r="AE151" s="186" t="s">
        <v>5474</v>
      </c>
      <c r="AF151" s="186" t="s">
        <v>5474</v>
      </c>
      <c r="AG151" s="186" t="s">
        <v>5474</v>
      </c>
      <c r="AH151" s="186" t="s">
        <v>5474</v>
      </c>
      <c r="AI151" s="186" t="s">
        <v>5474</v>
      </c>
      <c r="AJ151" s="186" t="s">
        <v>5474</v>
      </c>
    </row>
    <row r="152" spans="28:36">
      <c r="AB152" s="186">
        <v>1583</v>
      </c>
      <c r="AC152" s="186" t="s">
        <v>166</v>
      </c>
      <c r="AD152" s="186" t="s">
        <v>5474</v>
      </c>
      <c r="AE152" s="186" t="s">
        <v>5474</v>
      </c>
      <c r="AF152" s="186" t="s">
        <v>5474</v>
      </c>
      <c r="AG152" s="186" t="s">
        <v>5474</v>
      </c>
      <c r="AH152" s="186" t="s">
        <v>5474</v>
      </c>
      <c r="AI152" s="186" t="s">
        <v>5474</v>
      </c>
      <c r="AJ152" s="186" t="s">
        <v>5474</v>
      </c>
    </row>
    <row r="153" spans="28:36">
      <c r="AB153" s="186">
        <v>1584</v>
      </c>
      <c r="AC153" s="186" t="s">
        <v>167</v>
      </c>
      <c r="AD153" s="186" t="s">
        <v>5474</v>
      </c>
      <c r="AE153" s="186" t="s">
        <v>5474</v>
      </c>
      <c r="AF153" s="186" t="s">
        <v>5474</v>
      </c>
      <c r="AG153" s="186" t="s">
        <v>5474</v>
      </c>
      <c r="AH153" s="186" t="s">
        <v>5474</v>
      </c>
      <c r="AI153" s="186" t="s">
        <v>5474</v>
      </c>
      <c r="AJ153" s="186" t="s">
        <v>5474</v>
      </c>
    </row>
    <row r="154" spans="28:36">
      <c r="AB154" s="186">
        <v>1585</v>
      </c>
      <c r="AC154" s="186" t="s">
        <v>1939</v>
      </c>
      <c r="AD154" s="186" t="s">
        <v>5474</v>
      </c>
      <c r="AE154" s="186" t="s">
        <v>5474</v>
      </c>
      <c r="AF154" s="186" t="s">
        <v>5474</v>
      </c>
      <c r="AG154" s="186" t="s">
        <v>5474</v>
      </c>
      <c r="AH154" s="186" t="s">
        <v>5474</v>
      </c>
      <c r="AI154" s="186" t="s">
        <v>5474</v>
      </c>
      <c r="AJ154" s="186" t="s">
        <v>5474</v>
      </c>
    </row>
    <row r="155" spans="28:36">
      <c r="AB155" s="186">
        <v>1586</v>
      </c>
      <c r="AC155" s="186" t="s">
        <v>168</v>
      </c>
      <c r="AD155" s="186" t="s">
        <v>5474</v>
      </c>
      <c r="AE155" s="186" t="s">
        <v>5474</v>
      </c>
      <c r="AF155" s="186" t="s">
        <v>5474</v>
      </c>
      <c r="AG155" s="186" t="s">
        <v>5474</v>
      </c>
      <c r="AH155" s="186" t="s">
        <v>5474</v>
      </c>
      <c r="AI155" s="186" t="s">
        <v>5474</v>
      </c>
      <c r="AJ155" s="186" t="s">
        <v>5474</v>
      </c>
    </row>
    <row r="156" spans="28:36">
      <c r="AB156" s="186">
        <v>1587</v>
      </c>
      <c r="AC156" s="186" t="s">
        <v>1943</v>
      </c>
      <c r="AD156" s="186" t="s">
        <v>5474</v>
      </c>
      <c r="AE156" s="186" t="s">
        <v>5474</v>
      </c>
      <c r="AF156" s="186" t="s">
        <v>5474</v>
      </c>
      <c r="AG156" s="186" t="s">
        <v>5474</v>
      </c>
      <c r="AH156" s="186" t="s">
        <v>5474</v>
      </c>
      <c r="AI156" s="186" t="s">
        <v>5474</v>
      </c>
      <c r="AJ156" s="186" t="s">
        <v>5474</v>
      </c>
    </row>
    <row r="157" spans="28:36">
      <c r="AB157" s="186">
        <v>1589</v>
      </c>
      <c r="AC157" s="186" t="s">
        <v>169</v>
      </c>
      <c r="AD157" s="186" t="s">
        <v>5474</v>
      </c>
      <c r="AE157" s="186" t="s">
        <v>5474</v>
      </c>
      <c r="AF157" s="186" t="s">
        <v>5474</v>
      </c>
      <c r="AG157" s="186" t="s">
        <v>5474</v>
      </c>
      <c r="AH157" s="186" t="s">
        <v>5474</v>
      </c>
      <c r="AI157" s="186" t="s">
        <v>5474</v>
      </c>
      <c r="AJ157" s="186" t="s">
        <v>5474</v>
      </c>
    </row>
    <row r="158" spans="28:36">
      <c r="AB158" s="186">
        <v>1590</v>
      </c>
      <c r="AC158" s="186" t="s">
        <v>170</v>
      </c>
      <c r="AD158" s="186" t="s">
        <v>5473</v>
      </c>
      <c r="AE158" s="186" t="s">
        <v>5474</v>
      </c>
      <c r="AF158" s="186" t="s">
        <v>5474</v>
      </c>
      <c r="AG158" s="186" t="s">
        <v>5474</v>
      </c>
      <c r="AH158" s="186" t="s">
        <v>5475</v>
      </c>
      <c r="AI158" s="186" t="s">
        <v>5474</v>
      </c>
      <c r="AJ158" s="186" t="s">
        <v>5477</v>
      </c>
    </row>
    <row r="159" spans="28:36">
      <c r="AB159" s="186">
        <v>1591</v>
      </c>
      <c r="AC159" s="186" t="s">
        <v>171</v>
      </c>
      <c r="AD159" s="186" t="s">
        <v>5474</v>
      </c>
      <c r="AE159" s="186" t="s">
        <v>5474</v>
      </c>
      <c r="AF159" s="186" t="s">
        <v>5474</v>
      </c>
      <c r="AG159" s="186" t="s">
        <v>5474</v>
      </c>
      <c r="AH159" s="186" t="s">
        <v>5474</v>
      </c>
      <c r="AI159" s="186" t="s">
        <v>5474</v>
      </c>
      <c r="AJ159" s="186" t="s">
        <v>5474</v>
      </c>
    </row>
    <row r="160" spans="28:36">
      <c r="AB160" s="186">
        <v>1592</v>
      </c>
      <c r="AC160" s="186" t="s">
        <v>172</v>
      </c>
      <c r="AD160" s="186" t="s">
        <v>5474</v>
      </c>
      <c r="AE160" s="186" t="s">
        <v>5474</v>
      </c>
      <c r="AF160" s="186" t="s">
        <v>5474</v>
      </c>
      <c r="AG160" s="186" t="s">
        <v>5474</v>
      </c>
      <c r="AH160" s="186" t="s">
        <v>5474</v>
      </c>
      <c r="AI160" s="186" t="s">
        <v>5474</v>
      </c>
      <c r="AJ160" s="186" t="s">
        <v>5474</v>
      </c>
    </row>
    <row r="161" spans="28:36">
      <c r="AB161" s="186">
        <v>1593</v>
      </c>
      <c r="AC161" s="186" t="s">
        <v>173</v>
      </c>
      <c r="AD161" s="186" t="s">
        <v>5474</v>
      </c>
      <c r="AE161" s="186" t="s">
        <v>5474</v>
      </c>
      <c r="AF161" s="186" t="s">
        <v>5474</v>
      </c>
      <c r="AG161" s="186" t="s">
        <v>5474</v>
      </c>
      <c r="AH161" s="186" t="s">
        <v>5474</v>
      </c>
      <c r="AI161" s="186" t="s">
        <v>5474</v>
      </c>
      <c r="AJ161" s="186" t="s">
        <v>5474</v>
      </c>
    </row>
    <row r="162" spans="28:36">
      <c r="AB162" s="186">
        <v>1594</v>
      </c>
      <c r="AC162" s="186" t="s">
        <v>1952</v>
      </c>
      <c r="AD162" s="186" t="s">
        <v>5474</v>
      </c>
      <c r="AE162" s="186" t="s">
        <v>5474</v>
      </c>
      <c r="AF162" s="186" t="s">
        <v>5474</v>
      </c>
      <c r="AG162" s="186" t="s">
        <v>5474</v>
      </c>
      <c r="AH162" s="186" t="s">
        <v>5474</v>
      </c>
      <c r="AI162" s="186" t="s">
        <v>5474</v>
      </c>
      <c r="AJ162" s="186" t="s">
        <v>5474</v>
      </c>
    </row>
    <row r="163" spans="28:36">
      <c r="AB163" s="186">
        <v>1595</v>
      </c>
      <c r="AC163" s="186" t="s">
        <v>174</v>
      </c>
      <c r="AD163" s="186" t="s">
        <v>5474</v>
      </c>
      <c r="AE163" s="186" t="s">
        <v>5474</v>
      </c>
      <c r="AF163" s="186" t="s">
        <v>5474</v>
      </c>
      <c r="AG163" s="186" t="s">
        <v>5474</v>
      </c>
      <c r="AH163" s="186" t="s">
        <v>5474</v>
      </c>
      <c r="AI163" s="186" t="s">
        <v>5474</v>
      </c>
      <c r="AJ163" s="186" t="s">
        <v>5474</v>
      </c>
    </row>
    <row r="164" spans="28:36">
      <c r="AB164" s="186">
        <v>1597</v>
      </c>
      <c r="AC164" s="186" t="s">
        <v>175</v>
      </c>
      <c r="AD164" s="186" t="s">
        <v>5474</v>
      </c>
      <c r="AE164" s="186" t="s">
        <v>5474</v>
      </c>
      <c r="AF164" s="186" t="s">
        <v>5474</v>
      </c>
      <c r="AG164" s="186" t="s">
        <v>5474</v>
      </c>
      <c r="AH164" s="186" t="s">
        <v>5474</v>
      </c>
      <c r="AI164" s="186" t="s">
        <v>5474</v>
      </c>
      <c r="AJ164" s="186" t="s">
        <v>5474</v>
      </c>
    </row>
    <row r="165" spans="28:36">
      <c r="AB165" s="186">
        <v>1598</v>
      </c>
      <c r="AC165" s="186" t="s">
        <v>176</v>
      </c>
      <c r="AD165" s="186" t="s">
        <v>5474</v>
      </c>
      <c r="AE165" s="186" t="s">
        <v>5474</v>
      </c>
      <c r="AF165" s="186" t="s">
        <v>5474</v>
      </c>
      <c r="AG165" s="186" t="s">
        <v>5474</v>
      </c>
      <c r="AH165" s="186" t="s">
        <v>5474</v>
      </c>
      <c r="AI165" s="186" t="s">
        <v>5474</v>
      </c>
      <c r="AJ165" s="186" t="s">
        <v>5474</v>
      </c>
    </row>
    <row r="166" spans="28:36">
      <c r="AB166" s="186">
        <v>1599</v>
      </c>
      <c r="AC166" s="186" t="s">
        <v>177</v>
      </c>
      <c r="AD166" s="186" t="s">
        <v>5474</v>
      </c>
      <c r="AE166" s="186" t="s">
        <v>5474</v>
      </c>
      <c r="AF166" s="186" t="s">
        <v>5474</v>
      </c>
      <c r="AG166" s="186" t="s">
        <v>5474</v>
      </c>
      <c r="AH166" s="186" t="s">
        <v>5474</v>
      </c>
      <c r="AI166" s="186" t="s">
        <v>5474</v>
      </c>
      <c r="AJ166" s="186" t="s">
        <v>5474</v>
      </c>
    </row>
    <row r="167" spans="28:36">
      <c r="AB167" s="186">
        <v>1603</v>
      </c>
      <c r="AC167" s="186" t="s">
        <v>178</v>
      </c>
      <c r="AD167" s="186" t="s">
        <v>5474</v>
      </c>
      <c r="AE167" s="186" t="s">
        <v>5474</v>
      </c>
      <c r="AF167" s="186" t="s">
        <v>5474</v>
      </c>
      <c r="AG167" s="186" t="s">
        <v>5474</v>
      </c>
      <c r="AH167" s="186" t="s">
        <v>5474</v>
      </c>
      <c r="AI167" s="186" t="s">
        <v>5474</v>
      </c>
      <c r="AJ167" s="186" t="s">
        <v>5474</v>
      </c>
    </row>
    <row r="168" spans="28:36">
      <c r="AB168" s="186">
        <v>1604</v>
      </c>
      <c r="AC168" s="186" t="s">
        <v>179</v>
      </c>
      <c r="AD168" s="186" t="s">
        <v>5474</v>
      </c>
      <c r="AE168" s="186" t="s">
        <v>5474</v>
      </c>
      <c r="AF168" s="186" t="s">
        <v>5474</v>
      </c>
      <c r="AG168" s="186" t="s">
        <v>5474</v>
      </c>
      <c r="AH168" s="186" t="s">
        <v>5474</v>
      </c>
      <c r="AI168" s="186" t="s">
        <v>5474</v>
      </c>
      <c r="AJ168" s="186" t="s">
        <v>5474</v>
      </c>
    </row>
    <row r="169" spans="28:36">
      <c r="AB169" s="186">
        <v>1605</v>
      </c>
      <c r="AC169" s="186" t="s">
        <v>180</v>
      </c>
      <c r="AD169" s="186" t="s">
        <v>5474</v>
      </c>
      <c r="AE169" s="186" t="s">
        <v>5474</v>
      </c>
      <c r="AF169" s="186" t="s">
        <v>5474</v>
      </c>
      <c r="AG169" s="186" t="s">
        <v>5474</v>
      </c>
      <c r="AH169" s="186" t="s">
        <v>5474</v>
      </c>
      <c r="AI169" s="186" t="s">
        <v>5474</v>
      </c>
      <c r="AJ169" s="186" t="s">
        <v>5474</v>
      </c>
    </row>
    <row r="170" spans="28:36">
      <c r="AB170" s="186">
        <v>1608</v>
      </c>
      <c r="AC170" s="186" t="s">
        <v>181</v>
      </c>
      <c r="AD170" s="186" t="s">
        <v>5474</v>
      </c>
      <c r="AE170" s="186" t="s">
        <v>5474</v>
      </c>
      <c r="AF170" s="186" t="s">
        <v>5474</v>
      </c>
      <c r="AG170" s="186" t="s">
        <v>5474</v>
      </c>
      <c r="AH170" s="186" t="s">
        <v>5474</v>
      </c>
      <c r="AI170" s="186" t="s">
        <v>5474</v>
      </c>
      <c r="AJ170" s="186" t="s">
        <v>5474</v>
      </c>
    </row>
    <row r="171" spans="28:36">
      <c r="AB171" s="186">
        <v>1609</v>
      </c>
      <c r="AC171" s="186" t="s">
        <v>182</v>
      </c>
      <c r="AD171" s="186" t="s">
        <v>5474</v>
      </c>
      <c r="AE171" s="186" t="s">
        <v>5474</v>
      </c>
      <c r="AF171" s="186" t="s">
        <v>5474</v>
      </c>
      <c r="AG171" s="186" t="s">
        <v>5474</v>
      </c>
      <c r="AH171" s="186" t="s">
        <v>5474</v>
      </c>
      <c r="AI171" s="186" t="s">
        <v>5474</v>
      </c>
      <c r="AJ171" s="186" t="s">
        <v>5474</v>
      </c>
    </row>
    <row r="172" spans="28:36">
      <c r="AB172" s="186">
        <v>1611</v>
      </c>
      <c r="AC172" s="186" t="s">
        <v>183</v>
      </c>
      <c r="AD172" s="186" t="s">
        <v>5474</v>
      </c>
      <c r="AE172" s="186" t="s">
        <v>5474</v>
      </c>
      <c r="AF172" s="186" t="s">
        <v>5474</v>
      </c>
      <c r="AG172" s="186" t="s">
        <v>5474</v>
      </c>
      <c r="AH172" s="186" t="s">
        <v>5474</v>
      </c>
      <c r="AI172" s="186" t="s">
        <v>5474</v>
      </c>
      <c r="AJ172" s="186" t="s">
        <v>5474</v>
      </c>
    </row>
    <row r="173" spans="28:36">
      <c r="AB173" s="186">
        <v>1612</v>
      </c>
      <c r="AC173" s="186" t="s">
        <v>184</v>
      </c>
      <c r="AD173" s="186" t="s">
        <v>5474</v>
      </c>
      <c r="AE173" s="186" t="s">
        <v>5474</v>
      </c>
      <c r="AF173" s="186" t="s">
        <v>5474</v>
      </c>
      <c r="AG173" s="186" t="s">
        <v>5474</v>
      </c>
      <c r="AH173" s="186" t="s">
        <v>5474</v>
      </c>
      <c r="AI173" s="186" t="s">
        <v>5474</v>
      </c>
      <c r="AJ173" s="186" t="s">
        <v>5474</v>
      </c>
    </row>
    <row r="174" spans="28:36">
      <c r="AB174" s="186">
        <v>1614</v>
      </c>
      <c r="AC174" s="186" t="s">
        <v>185</v>
      </c>
      <c r="AD174" s="186" t="s">
        <v>5474</v>
      </c>
      <c r="AE174" s="186" t="s">
        <v>5474</v>
      </c>
      <c r="AF174" s="186" t="s">
        <v>5474</v>
      </c>
      <c r="AG174" s="186" t="s">
        <v>5474</v>
      </c>
      <c r="AH174" s="186" t="s">
        <v>5474</v>
      </c>
      <c r="AI174" s="186" t="s">
        <v>5474</v>
      </c>
      <c r="AJ174" s="186" t="s">
        <v>5474</v>
      </c>
    </row>
    <row r="175" spans="28:36">
      <c r="AB175" s="186">
        <v>1615</v>
      </c>
      <c r="AC175" s="186" t="s">
        <v>186</v>
      </c>
      <c r="AD175" s="186" t="s">
        <v>5474</v>
      </c>
      <c r="AE175" s="186" t="s">
        <v>5474</v>
      </c>
      <c r="AF175" s="186" t="s">
        <v>5474</v>
      </c>
      <c r="AG175" s="186" t="s">
        <v>5474</v>
      </c>
      <c r="AH175" s="186" t="s">
        <v>5474</v>
      </c>
      <c r="AI175" s="186" t="s">
        <v>5474</v>
      </c>
      <c r="AJ175" s="186" t="s">
        <v>5474</v>
      </c>
    </row>
    <row r="176" spans="28:36">
      <c r="AB176" s="186">
        <v>1616</v>
      </c>
      <c r="AC176" s="186" t="s">
        <v>187</v>
      </c>
      <c r="AD176" s="186" t="s">
        <v>5474</v>
      </c>
      <c r="AE176" s="186" t="s">
        <v>5474</v>
      </c>
      <c r="AF176" s="186" t="s">
        <v>5474</v>
      </c>
      <c r="AG176" s="186" t="s">
        <v>5474</v>
      </c>
      <c r="AH176" s="186" t="s">
        <v>5474</v>
      </c>
      <c r="AI176" s="186" t="s">
        <v>5474</v>
      </c>
      <c r="AJ176" s="186" t="s">
        <v>5474</v>
      </c>
    </row>
    <row r="177" spans="28:36">
      <c r="AB177" s="186">
        <v>1617</v>
      </c>
      <c r="AC177" s="186" t="s">
        <v>188</v>
      </c>
      <c r="AD177" s="186" t="s">
        <v>5474</v>
      </c>
      <c r="AE177" s="186" t="s">
        <v>5474</v>
      </c>
      <c r="AF177" s="186" t="s">
        <v>5474</v>
      </c>
      <c r="AG177" s="186" t="s">
        <v>5474</v>
      </c>
      <c r="AH177" s="186" t="s">
        <v>5474</v>
      </c>
      <c r="AI177" s="186" t="s">
        <v>5474</v>
      </c>
      <c r="AJ177" s="186" t="s">
        <v>5474</v>
      </c>
    </row>
    <row r="178" spans="28:36">
      <c r="AB178" s="186">
        <v>1618</v>
      </c>
      <c r="AC178" s="186" t="s">
        <v>189</v>
      </c>
      <c r="AD178" s="186" t="s">
        <v>5474</v>
      </c>
      <c r="AE178" s="186" t="s">
        <v>5474</v>
      </c>
      <c r="AF178" s="186" t="s">
        <v>5474</v>
      </c>
      <c r="AG178" s="186" t="s">
        <v>5474</v>
      </c>
      <c r="AH178" s="186" t="s">
        <v>5474</v>
      </c>
      <c r="AI178" s="186" t="s">
        <v>5474</v>
      </c>
      <c r="AJ178" s="186" t="s">
        <v>5474</v>
      </c>
    </row>
    <row r="179" spans="28:36">
      <c r="AB179" s="186">
        <v>1626</v>
      </c>
      <c r="AC179" s="186" t="s">
        <v>190</v>
      </c>
      <c r="AD179" s="186" t="s">
        <v>5474</v>
      </c>
      <c r="AE179" s="186" t="s">
        <v>5474</v>
      </c>
      <c r="AF179" s="186" t="s">
        <v>5474</v>
      </c>
      <c r="AG179" s="186" t="s">
        <v>5474</v>
      </c>
      <c r="AH179" s="186" t="s">
        <v>5474</v>
      </c>
      <c r="AI179" s="186" t="s">
        <v>5474</v>
      </c>
      <c r="AJ179" s="186" t="s">
        <v>5474</v>
      </c>
    </row>
    <row r="180" spans="28:36">
      <c r="AB180" s="186">
        <v>1701</v>
      </c>
      <c r="AC180" s="186" t="s">
        <v>191</v>
      </c>
      <c r="AD180" s="186" t="s">
        <v>5474</v>
      </c>
      <c r="AE180" s="186" t="s">
        <v>5474</v>
      </c>
      <c r="AF180" s="186" t="s">
        <v>5474</v>
      </c>
      <c r="AG180" s="186" t="s">
        <v>5474</v>
      </c>
      <c r="AH180" s="186" t="s">
        <v>5474</v>
      </c>
      <c r="AI180" s="186" t="s">
        <v>5474</v>
      </c>
      <c r="AJ180" s="186" t="s">
        <v>5474</v>
      </c>
    </row>
    <row r="181" spans="28:36">
      <c r="AB181" s="186">
        <v>1702</v>
      </c>
      <c r="AC181" s="186" t="s">
        <v>192</v>
      </c>
      <c r="AD181" s="186" t="s">
        <v>5474</v>
      </c>
      <c r="AE181" s="186" t="s">
        <v>5474</v>
      </c>
      <c r="AF181" s="186" t="s">
        <v>5474</v>
      </c>
      <c r="AG181" s="186" t="s">
        <v>5474</v>
      </c>
      <c r="AH181" s="186" t="s">
        <v>5474</v>
      </c>
      <c r="AI181" s="186" t="s">
        <v>5474</v>
      </c>
      <c r="AJ181" s="186" t="s">
        <v>5474</v>
      </c>
    </row>
    <row r="182" spans="28:36">
      <c r="AB182" s="186">
        <v>1704</v>
      </c>
      <c r="AC182" s="186" t="s">
        <v>193</v>
      </c>
      <c r="AD182" s="186" t="s">
        <v>5474</v>
      </c>
      <c r="AE182" s="186" t="s">
        <v>5474</v>
      </c>
      <c r="AF182" s="186" t="s">
        <v>5474</v>
      </c>
      <c r="AG182" s="186" t="s">
        <v>5474</v>
      </c>
      <c r="AH182" s="186" t="s">
        <v>5474</v>
      </c>
      <c r="AI182" s="186" t="s">
        <v>5474</v>
      </c>
      <c r="AJ182" s="186" t="s">
        <v>5474</v>
      </c>
    </row>
    <row r="183" spans="28:36">
      <c r="AB183" s="186">
        <v>1707</v>
      </c>
      <c r="AC183" s="186" t="s">
        <v>194</v>
      </c>
      <c r="AD183" s="186" t="s">
        <v>5474</v>
      </c>
      <c r="AE183" s="186" t="s">
        <v>5474</v>
      </c>
      <c r="AF183" s="186" t="s">
        <v>5474</v>
      </c>
      <c r="AG183" s="186" t="s">
        <v>5474</v>
      </c>
      <c r="AH183" s="186" t="s">
        <v>5474</v>
      </c>
      <c r="AI183" s="186" t="s">
        <v>5474</v>
      </c>
      <c r="AJ183" s="186" t="s">
        <v>5474</v>
      </c>
    </row>
    <row r="184" spans="28:36">
      <c r="AB184" s="186">
        <v>1708</v>
      </c>
      <c r="AC184" s="186" t="s">
        <v>195</v>
      </c>
      <c r="AD184" s="186" t="s">
        <v>5474</v>
      </c>
      <c r="AE184" s="186" t="s">
        <v>5474</v>
      </c>
      <c r="AF184" s="186" t="s">
        <v>5474</v>
      </c>
      <c r="AG184" s="186" t="s">
        <v>5474</v>
      </c>
      <c r="AH184" s="186" t="s">
        <v>5474</v>
      </c>
      <c r="AI184" s="186" t="s">
        <v>5474</v>
      </c>
      <c r="AJ184" s="186" t="s">
        <v>5474</v>
      </c>
    </row>
    <row r="185" spans="28:36">
      <c r="AB185" s="186">
        <v>1709</v>
      </c>
      <c r="AC185" s="186" t="s">
        <v>196</v>
      </c>
      <c r="AD185" s="186" t="s">
        <v>5474</v>
      </c>
      <c r="AE185" s="186" t="s">
        <v>5474</v>
      </c>
      <c r="AF185" s="186" t="s">
        <v>5474</v>
      </c>
      <c r="AG185" s="186" t="s">
        <v>5474</v>
      </c>
      <c r="AH185" s="186" t="s">
        <v>5474</v>
      </c>
      <c r="AI185" s="186" t="s">
        <v>5474</v>
      </c>
      <c r="AJ185" s="186" t="s">
        <v>5474</v>
      </c>
    </row>
    <row r="186" spans="28:36">
      <c r="AB186" s="186">
        <v>1710</v>
      </c>
      <c r="AC186" s="186" t="s">
        <v>197</v>
      </c>
      <c r="AD186" s="186" t="s">
        <v>5474</v>
      </c>
      <c r="AE186" s="186" t="s">
        <v>5474</v>
      </c>
      <c r="AF186" s="186" t="s">
        <v>5474</v>
      </c>
      <c r="AG186" s="186" t="s">
        <v>5474</v>
      </c>
      <c r="AH186" s="186" t="s">
        <v>5474</v>
      </c>
      <c r="AI186" s="186" t="s">
        <v>5474</v>
      </c>
      <c r="AJ186" s="186" t="s">
        <v>5474</v>
      </c>
    </row>
    <row r="187" spans="28:36">
      <c r="AB187" s="186">
        <v>1711</v>
      </c>
      <c r="AC187" s="186" t="s">
        <v>198</v>
      </c>
      <c r="AD187" s="186" t="s">
        <v>5474</v>
      </c>
      <c r="AE187" s="186" t="s">
        <v>5474</v>
      </c>
      <c r="AF187" s="186" t="s">
        <v>5474</v>
      </c>
      <c r="AG187" s="186" t="s">
        <v>5474</v>
      </c>
      <c r="AH187" s="186" t="s">
        <v>5474</v>
      </c>
      <c r="AI187" s="186" t="s">
        <v>5474</v>
      </c>
      <c r="AJ187" s="186" t="s">
        <v>5474</v>
      </c>
    </row>
    <row r="188" spans="28:36">
      <c r="AB188" s="186">
        <v>1712</v>
      </c>
      <c r="AC188" s="186" t="s">
        <v>199</v>
      </c>
      <c r="AD188" s="186" t="s">
        <v>5474</v>
      </c>
      <c r="AE188" s="186" t="s">
        <v>5474</v>
      </c>
      <c r="AF188" s="186" t="s">
        <v>5474</v>
      </c>
      <c r="AG188" s="186" t="s">
        <v>5474</v>
      </c>
      <c r="AH188" s="186" t="s">
        <v>5474</v>
      </c>
      <c r="AI188" s="186" t="s">
        <v>5474</v>
      </c>
      <c r="AJ188" s="186" t="s">
        <v>5474</v>
      </c>
    </row>
    <row r="189" spans="28:36">
      <c r="AB189" s="186">
        <v>1713</v>
      </c>
      <c r="AC189" s="186" t="s">
        <v>200</v>
      </c>
      <c r="AD189" s="186" t="s">
        <v>5474</v>
      </c>
      <c r="AE189" s="186" t="s">
        <v>5474</v>
      </c>
      <c r="AF189" s="186" t="s">
        <v>5474</v>
      </c>
      <c r="AG189" s="186" t="s">
        <v>5474</v>
      </c>
      <c r="AH189" s="186" t="s">
        <v>5474</v>
      </c>
      <c r="AI189" s="186" t="s">
        <v>5474</v>
      </c>
      <c r="AJ189" s="186" t="s">
        <v>5474</v>
      </c>
    </row>
    <row r="190" spans="28:36">
      <c r="AB190" s="186">
        <v>1714</v>
      </c>
      <c r="AC190" s="186" t="s">
        <v>201</v>
      </c>
      <c r="AD190" s="186" t="s">
        <v>5474</v>
      </c>
      <c r="AE190" s="186" t="s">
        <v>5474</v>
      </c>
      <c r="AF190" s="186" t="s">
        <v>5474</v>
      </c>
      <c r="AG190" s="186" t="s">
        <v>5474</v>
      </c>
      <c r="AH190" s="186" t="s">
        <v>5474</v>
      </c>
      <c r="AI190" s="186" t="s">
        <v>5474</v>
      </c>
      <c r="AJ190" s="186" t="s">
        <v>5474</v>
      </c>
    </row>
    <row r="191" spans="28:36">
      <c r="AB191" s="186">
        <v>1717</v>
      </c>
      <c r="AC191" s="186" t="s">
        <v>202</v>
      </c>
      <c r="AD191" s="186" t="s">
        <v>5474</v>
      </c>
      <c r="AE191" s="186" t="s">
        <v>5474</v>
      </c>
      <c r="AF191" s="186" t="s">
        <v>5474</v>
      </c>
      <c r="AG191" s="186" t="s">
        <v>5474</v>
      </c>
      <c r="AH191" s="186" t="s">
        <v>5474</v>
      </c>
      <c r="AI191" s="186" t="s">
        <v>5474</v>
      </c>
      <c r="AJ191" s="186" t="s">
        <v>5474</v>
      </c>
    </row>
    <row r="192" spans="28:36">
      <c r="AB192" s="186">
        <v>1718</v>
      </c>
      <c r="AC192" s="186" t="s">
        <v>203</v>
      </c>
      <c r="AD192" s="186" t="s">
        <v>5474</v>
      </c>
      <c r="AE192" s="186" t="s">
        <v>5474</v>
      </c>
      <c r="AF192" s="186" t="s">
        <v>5474</v>
      </c>
      <c r="AG192" s="186" t="s">
        <v>5474</v>
      </c>
      <c r="AH192" s="186" t="s">
        <v>5474</v>
      </c>
      <c r="AI192" s="186" t="s">
        <v>5474</v>
      </c>
      <c r="AJ192" s="186" t="s">
        <v>5474</v>
      </c>
    </row>
    <row r="193" spans="28:36">
      <c r="AB193" s="186">
        <v>1720</v>
      </c>
      <c r="AC193" s="186" t="s">
        <v>204</v>
      </c>
      <c r="AD193" s="186" t="s">
        <v>5474</v>
      </c>
      <c r="AE193" s="186" t="s">
        <v>5474</v>
      </c>
      <c r="AF193" s="186" t="s">
        <v>5474</v>
      </c>
      <c r="AG193" s="186" t="s">
        <v>5474</v>
      </c>
      <c r="AH193" s="186" t="s">
        <v>5474</v>
      </c>
      <c r="AI193" s="186" t="s">
        <v>5474</v>
      </c>
      <c r="AJ193" s="186" t="s">
        <v>5474</v>
      </c>
    </row>
    <row r="194" spans="28:36">
      <c r="AB194" s="186">
        <v>1721</v>
      </c>
      <c r="AC194" s="186" t="s">
        <v>205</v>
      </c>
      <c r="AD194" s="186" t="s">
        <v>5474</v>
      </c>
      <c r="AE194" s="186" t="s">
        <v>5474</v>
      </c>
      <c r="AF194" s="186" t="s">
        <v>5474</v>
      </c>
      <c r="AG194" s="186" t="s">
        <v>5474</v>
      </c>
      <c r="AH194" s="186" t="s">
        <v>5474</v>
      </c>
      <c r="AI194" s="186" t="s">
        <v>5474</v>
      </c>
      <c r="AJ194" s="186" t="s">
        <v>5474</v>
      </c>
    </row>
    <row r="195" spans="28:36">
      <c r="AB195" s="186">
        <v>1722</v>
      </c>
      <c r="AC195" s="186" t="s">
        <v>206</v>
      </c>
      <c r="AD195" s="186" t="s">
        <v>5474</v>
      </c>
      <c r="AE195" s="186" t="s">
        <v>5474</v>
      </c>
      <c r="AF195" s="186" t="s">
        <v>5474</v>
      </c>
      <c r="AG195" s="186" t="s">
        <v>5474</v>
      </c>
      <c r="AH195" s="186" t="s">
        <v>5474</v>
      </c>
      <c r="AI195" s="186" t="s">
        <v>5474</v>
      </c>
      <c r="AJ195" s="186" t="s">
        <v>5474</v>
      </c>
    </row>
    <row r="196" spans="28:36">
      <c r="AB196" s="186">
        <v>1723</v>
      </c>
      <c r="AC196" s="186" t="s">
        <v>207</v>
      </c>
      <c r="AD196" s="186" t="s">
        <v>5474</v>
      </c>
      <c r="AE196" s="186" t="s">
        <v>5474</v>
      </c>
      <c r="AF196" s="186" t="s">
        <v>5474</v>
      </c>
      <c r="AG196" s="186" t="s">
        <v>5474</v>
      </c>
      <c r="AH196" s="186" t="s">
        <v>5474</v>
      </c>
      <c r="AI196" s="186" t="s">
        <v>5474</v>
      </c>
      <c r="AJ196" s="186" t="s">
        <v>5474</v>
      </c>
    </row>
    <row r="197" spans="28:36">
      <c r="AB197" s="186">
        <v>1724</v>
      </c>
      <c r="AC197" s="186" t="s">
        <v>208</v>
      </c>
      <c r="AD197" s="186" t="s">
        <v>5474</v>
      </c>
      <c r="AE197" s="186" t="s">
        <v>5474</v>
      </c>
      <c r="AF197" s="186" t="s">
        <v>5474</v>
      </c>
      <c r="AG197" s="186" t="s">
        <v>5474</v>
      </c>
      <c r="AH197" s="186" t="s">
        <v>5474</v>
      </c>
      <c r="AI197" s="186" t="s">
        <v>5474</v>
      </c>
      <c r="AJ197" s="186" t="s">
        <v>5474</v>
      </c>
    </row>
    <row r="198" spans="28:36">
      <c r="AB198" s="186">
        <v>1725</v>
      </c>
      <c r="AC198" s="186" t="s">
        <v>209</v>
      </c>
      <c r="AD198" s="186" t="s">
        <v>5474</v>
      </c>
      <c r="AE198" s="186" t="s">
        <v>5474</v>
      </c>
      <c r="AF198" s="186" t="s">
        <v>5474</v>
      </c>
      <c r="AG198" s="186" t="s">
        <v>5474</v>
      </c>
      <c r="AH198" s="186" t="s">
        <v>5474</v>
      </c>
      <c r="AI198" s="186" t="s">
        <v>5474</v>
      </c>
      <c r="AJ198" s="186" t="s">
        <v>5474</v>
      </c>
    </row>
    <row r="199" spans="28:36">
      <c r="AB199" s="186">
        <v>1726</v>
      </c>
      <c r="AC199" s="186" t="s">
        <v>210</v>
      </c>
      <c r="AD199" s="186" t="s">
        <v>5474</v>
      </c>
      <c r="AE199" s="186" t="s">
        <v>5474</v>
      </c>
      <c r="AF199" s="186" t="s">
        <v>5474</v>
      </c>
      <c r="AG199" s="186" t="s">
        <v>5474</v>
      </c>
      <c r="AH199" s="186" t="s">
        <v>5474</v>
      </c>
      <c r="AI199" s="186" t="s">
        <v>5474</v>
      </c>
      <c r="AJ199" s="186" t="s">
        <v>5474</v>
      </c>
    </row>
    <row r="200" spans="28:36">
      <c r="AB200" s="186">
        <v>1727</v>
      </c>
      <c r="AC200" s="186" t="s">
        <v>211</v>
      </c>
      <c r="AD200" s="186" t="s">
        <v>5474</v>
      </c>
      <c r="AE200" s="186" t="s">
        <v>5474</v>
      </c>
      <c r="AF200" s="186" t="s">
        <v>5474</v>
      </c>
      <c r="AG200" s="186" t="s">
        <v>5474</v>
      </c>
      <c r="AH200" s="186" t="s">
        <v>5474</v>
      </c>
      <c r="AI200" s="186" t="s">
        <v>5474</v>
      </c>
      <c r="AJ200" s="186" t="s">
        <v>5474</v>
      </c>
    </row>
    <row r="201" spans="28:36">
      <c r="AB201" s="186">
        <v>1729</v>
      </c>
      <c r="AC201" s="186" t="s">
        <v>212</v>
      </c>
      <c r="AD201" s="186" t="s">
        <v>5474</v>
      </c>
      <c r="AE201" s="186" t="s">
        <v>5474</v>
      </c>
      <c r="AF201" s="186" t="s">
        <v>5474</v>
      </c>
      <c r="AG201" s="186" t="s">
        <v>5474</v>
      </c>
      <c r="AH201" s="186" t="s">
        <v>5474</v>
      </c>
      <c r="AI201" s="186" t="s">
        <v>5474</v>
      </c>
      <c r="AJ201" s="186" t="s">
        <v>5474</v>
      </c>
    </row>
    <row r="202" spans="28:36">
      <c r="AB202" s="186">
        <v>1730</v>
      </c>
      <c r="AC202" s="186" t="s">
        <v>213</v>
      </c>
      <c r="AD202" s="186" t="s">
        <v>5474</v>
      </c>
      <c r="AE202" s="186" t="s">
        <v>5474</v>
      </c>
      <c r="AF202" s="186" t="s">
        <v>5474</v>
      </c>
      <c r="AG202" s="186" t="s">
        <v>5474</v>
      </c>
      <c r="AH202" s="186" t="s">
        <v>5474</v>
      </c>
      <c r="AI202" s="186" t="s">
        <v>5474</v>
      </c>
      <c r="AJ202" s="186" t="s">
        <v>5474</v>
      </c>
    </row>
    <row r="203" spans="28:36">
      <c r="AB203" s="186">
        <v>1731</v>
      </c>
      <c r="AC203" s="186" t="s">
        <v>214</v>
      </c>
      <c r="AD203" s="186" t="s">
        <v>5474</v>
      </c>
      <c r="AE203" s="186" t="s">
        <v>5474</v>
      </c>
      <c r="AF203" s="186" t="s">
        <v>5474</v>
      </c>
      <c r="AG203" s="186" t="s">
        <v>5474</v>
      </c>
      <c r="AH203" s="186" t="s">
        <v>5474</v>
      </c>
      <c r="AI203" s="186" t="s">
        <v>5474</v>
      </c>
      <c r="AJ203" s="186" t="s">
        <v>5474</v>
      </c>
    </row>
    <row r="204" spans="28:36">
      <c r="AB204" s="186">
        <v>1732</v>
      </c>
      <c r="AC204" s="186" t="s">
        <v>215</v>
      </c>
      <c r="AD204" s="186" t="s">
        <v>5474</v>
      </c>
      <c r="AE204" s="186" t="s">
        <v>5474</v>
      </c>
      <c r="AF204" s="186" t="s">
        <v>5474</v>
      </c>
      <c r="AG204" s="186" t="s">
        <v>5474</v>
      </c>
      <c r="AH204" s="186" t="s">
        <v>5474</v>
      </c>
      <c r="AI204" s="186" t="s">
        <v>5474</v>
      </c>
      <c r="AJ204" s="186" t="s">
        <v>5474</v>
      </c>
    </row>
    <row r="205" spans="28:36">
      <c r="AB205" s="186">
        <v>1733</v>
      </c>
      <c r="AC205" s="186" t="s">
        <v>216</v>
      </c>
      <c r="AD205" s="186" t="s">
        <v>5474</v>
      </c>
      <c r="AE205" s="186" t="s">
        <v>5474</v>
      </c>
      <c r="AF205" s="186" t="s">
        <v>5474</v>
      </c>
      <c r="AG205" s="186" t="s">
        <v>5474</v>
      </c>
      <c r="AH205" s="186" t="s">
        <v>5474</v>
      </c>
      <c r="AI205" s="186" t="s">
        <v>5474</v>
      </c>
      <c r="AJ205" s="186" t="s">
        <v>5474</v>
      </c>
    </row>
    <row r="206" spans="28:36">
      <c r="AB206" s="186">
        <v>1734</v>
      </c>
      <c r="AC206" s="186" t="s">
        <v>217</v>
      </c>
      <c r="AD206" s="186" t="s">
        <v>5474</v>
      </c>
      <c r="AE206" s="186" t="s">
        <v>5474</v>
      </c>
      <c r="AF206" s="186" t="s">
        <v>5474</v>
      </c>
      <c r="AG206" s="186" t="s">
        <v>5474</v>
      </c>
      <c r="AH206" s="186" t="s">
        <v>5474</v>
      </c>
      <c r="AI206" s="186" t="s">
        <v>5474</v>
      </c>
      <c r="AJ206" s="186" t="s">
        <v>5474</v>
      </c>
    </row>
    <row r="207" spans="28:36">
      <c r="AB207" s="186">
        <v>1735</v>
      </c>
      <c r="AC207" s="186" t="s">
        <v>218</v>
      </c>
      <c r="AD207" s="186" t="s">
        <v>5474</v>
      </c>
      <c r="AE207" s="186" t="s">
        <v>5474</v>
      </c>
      <c r="AF207" s="186" t="s">
        <v>5474</v>
      </c>
      <c r="AG207" s="186" t="s">
        <v>5474</v>
      </c>
      <c r="AH207" s="186" t="s">
        <v>5474</v>
      </c>
      <c r="AI207" s="186" t="s">
        <v>5474</v>
      </c>
      <c r="AJ207" s="186" t="s">
        <v>5474</v>
      </c>
    </row>
    <row r="208" spans="28:36">
      <c r="AB208" s="186">
        <v>1736</v>
      </c>
      <c r="AC208" s="186" t="s">
        <v>219</v>
      </c>
      <c r="AD208" s="186" t="s">
        <v>5474</v>
      </c>
      <c r="AE208" s="186" t="s">
        <v>5474</v>
      </c>
      <c r="AF208" s="186" t="s">
        <v>5474</v>
      </c>
      <c r="AG208" s="186" t="s">
        <v>5474</v>
      </c>
      <c r="AH208" s="186" t="s">
        <v>5474</v>
      </c>
      <c r="AI208" s="186" t="s">
        <v>5474</v>
      </c>
      <c r="AJ208" s="186" t="s">
        <v>5474</v>
      </c>
    </row>
    <row r="209" spans="28:36">
      <c r="AB209" s="186">
        <v>1737</v>
      </c>
      <c r="AC209" s="186" t="s">
        <v>220</v>
      </c>
      <c r="AD209" s="186" t="s">
        <v>5474</v>
      </c>
      <c r="AE209" s="186" t="s">
        <v>5474</v>
      </c>
      <c r="AF209" s="186" t="s">
        <v>5474</v>
      </c>
      <c r="AG209" s="186" t="s">
        <v>5474</v>
      </c>
      <c r="AH209" s="186" t="s">
        <v>5474</v>
      </c>
      <c r="AI209" s="186" t="s">
        <v>5474</v>
      </c>
      <c r="AJ209" s="186" t="s">
        <v>5474</v>
      </c>
    </row>
    <row r="210" spans="28:36">
      <c r="AB210" s="186">
        <v>1742</v>
      </c>
      <c r="AC210" s="186" t="s">
        <v>221</v>
      </c>
      <c r="AD210" s="186" t="s">
        <v>5474</v>
      </c>
      <c r="AE210" s="186" t="s">
        <v>5474</v>
      </c>
      <c r="AF210" s="186" t="s">
        <v>5474</v>
      </c>
      <c r="AG210" s="186" t="s">
        <v>5474</v>
      </c>
      <c r="AH210" s="186" t="s">
        <v>5474</v>
      </c>
      <c r="AI210" s="186" t="s">
        <v>5474</v>
      </c>
      <c r="AJ210" s="186" t="s">
        <v>5474</v>
      </c>
    </row>
    <row r="211" spans="28:36">
      <c r="AB211" s="186">
        <v>1752</v>
      </c>
      <c r="AC211" s="186" t="s">
        <v>222</v>
      </c>
      <c r="AD211" s="186" t="s">
        <v>5474</v>
      </c>
      <c r="AE211" s="186" t="s">
        <v>5474</v>
      </c>
      <c r="AF211" s="186" t="s">
        <v>5474</v>
      </c>
      <c r="AG211" s="186" t="s">
        <v>5474</v>
      </c>
      <c r="AH211" s="186" t="s">
        <v>5474</v>
      </c>
      <c r="AI211" s="186" t="s">
        <v>5474</v>
      </c>
      <c r="AJ211" s="186" t="s">
        <v>5474</v>
      </c>
    </row>
    <row r="212" spans="28:36">
      <c r="AB212" s="186">
        <v>1760</v>
      </c>
      <c r="AC212" s="186" t="s">
        <v>2028</v>
      </c>
      <c r="AD212" s="186" t="s">
        <v>5474</v>
      </c>
      <c r="AE212" s="186" t="s">
        <v>5474</v>
      </c>
      <c r="AF212" s="186" t="s">
        <v>5474</v>
      </c>
      <c r="AG212" s="186" t="s">
        <v>5474</v>
      </c>
      <c r="AH212" s="186" t="s">
        <v>5474</v>
      </c>
      <c r="AI212" s="186" t="s">
        <v>5474</v>
      </c>
      <c r="AJ212" s="186" t="s">
        <v>5474</v>
      </c>
    </row>
    <row r="213" spans="28:36">
      <c r="AB213" s="186">
        <v>1762</v>
      </c>
      <c r="AC213" s="186" t="s">
        <v>223</v>
      </c>
      <c r="AD213" s="186" t="s">
        <v>5474</v>
      </c>
      <c r="AE213" s="186" t="s">
        <v>5474</v>
      </c>
      <c r="AF213" s="186" t="s">
        <v>5474</v>
      </c>
      <c r="AG213" s="186" t="s">
        <v>5474</v>
      </c>
      <c r="AH213" s="186" t="s">
        <v>5474</v>
      </c>
      <c r="AI213" s="186" t="s">
        <v>5474</v>
      </c>
      <c r="AJ213" s="186" t="s">
        <v>5474</v>
      </c>
    </row>
    <row r="214" spans="28:36">
      <c r="AB214" s="186">
        <v>1773</v>
      </c>
      <c r="AC214" s="186" t="s">
        <v>224</v>
      </c>
      <c r="AD214" s="186" t="s">
        <v>5474</v>
      </c>
      <c r="AE214" s="186" t="s">
        <v>5474</v>
      </c>
      <c r="AF214" s="186" t="s">
        <v>5474</v>
      </c>
      <c r="AG214" s="186" t="s">
        <v>5474</v>
      </c>
      <c r="AH214" s="186" t="s">
        <v>5474</v>
      </c>
      <c r="AI214" s="186" t="s">
        <v>5474</v>
      </c>
      <c r="AJ214" s="186" t="s">
        <v>5474</v>
      </c>
    </row>
    <row r="215" spans="28:36">
      <c r="AB215" s="186">
        <v>1776</v>
      </c>
      <c r="AC215" s="186" t="s">
        <v>225</v>
      </c>
      <c r="AD215" s="186" t="s">
        <v>5474</v>
      </c>
      <c r="AE215" s="186" t="s">
        <v>5474</v>
      </c>
      <c r="AF215" s="186" t="s">
        <v>5474</v>
      </c>
      <c r="AG215" s="186" t="s">
        <v>5474</v>
      </c>
      <c r="AH215" s="186" t="s">
        <v>5474</v>
      </c>
      <c r="AI215" s="186" t="s">
        <v>5474</v>
      </c>
      <c r="AJ215" s="186" t="s">
        <v>5474</v>
      </c>
    </row>
    <row r="216" spans="28:36">
      <c r="AB216" s="186">
        <v>1777</v>
      </c>
      <c r="AC216" s="186" t="s">
        <v>226</v>
      </c>
      <c r="AD216" s="186" t="s">
        <v>5474</v>
      </c>
      <c r="AE216" s="186" t="s">
        <v>5474</v>
      </c>
      <c r="AF216" s="186" t="s">
        <v>5474</v>
      </c>
      <c r="AG216" s="186" t="s">
        <v>5474</v>
      </c>
      <c r="AH216" s="186" t="s">
        <v>5474</v>
      </c>
      <c r="AI216" s="186" t="s">
        <v>5474</v>
      </c>
      <c r="AJ216" s="186" t="s">
        <v>5474</v>
      </c>
    </row>
    <row r="217" spans="28:36">
      <c r="AB217" s="186">
        <v>1780</v>
      </c>
      <c r="AC217" s="186" t="s">
        <v>2034</v>
      </c>
      <c r="AD217" s="186" t="s">
        <v>5474</v>
      </c>
      <c r="AE217" s="186" t="s">
        <v>5474</v>
      </c>
      <c r="AF217" s="186" t="s">
        <v>5474</v>
      </c>
      <c r="AG217" s="186" t="s">
        <v>5474</v>
      </c>
      <c r="AH217" s="186" t="s">
        <v>5474</v>
      </c>
      <c r="AI217" s="186" t="s">
        <v>5474</v>
      </c>
      <c r="AJ217" s="186" t="s">
        <v>5474</v>
      </c>
    </row>
    <row r="218" spans="28:36">
      <c r="AB218" s="186">
        <v>1781</v>
      </c>
      <c r="AC218" s="186" t="s">
        <v>227</v>
      </c>
      <c r="AD218" s="186" t="s">
        <v>5474</v>
      </c>
      <c r="AE218" s="186" t="s">
        <v>5474</v>
      </c>
      <c r="AF218" s="186" t="s">
        <v>5474</v>
      </c>
      <c r="AG218" s="186" t="s">
        <v>5474</v>
      </c>
      <c r="AH218" s="186" t="s">
        <v>5474</v>
      </c>
      <c r="AI218" s="186" t="s">
        <v>5474</v>
      </c>
      <c r="AJ218" s="186" t="s">
        <v>5474</v>
      </c>
    </row>
    <row r="219" spans="28:36">
      <c r="AB219" s="186">
        <v>1783</v>
      </c>
      <c r="AC219" s="186" t="s">
        <v>228</v>
      </c>
      <c r="AD219" s="186" t="s">
        <v>5474</v>
      </c>
      <c r="AE219" s="186" t="s">
        <v>5474</v>
      </c>
      <c r="AF219" s="186" t="s">
        <v>5474</v>
      </c>
      <c r="AG219" s="186" t="s">
        <v>5474</v>
      </c>
      <c r="AH219" s="186" t="s">
        <v>5474</v>
      </c>
      <c r="AI219" s="186" t="s">
        <v>5474</v>
      </c>
      <c r="AJ219" s="186" t="s">
        <v>5474</v>
      </c>
    </row>
    <row r="220" spans="28:36">
      <c r="AB220" s="186">
        <v>1784</v>
      </c>
      <c r="AC220" s="186" t="s">
        <v>229</v>
      </c>
      <c r="AD220" s="186" t="s">
        <v>5474</v>
      </c>
      <c r="AE220" s="186" t="s">
        <v>5474</v>
      </c>
      <c r="AF220" s="186" t="s">
        <v>5474</v>
      </c>
      <c r="AG220" s="186" t="s">
        <v>5474</v>
      </c>
      <c r="AH220" s="186" t="s">
        <v>5474</v>
      </c>
      <c r="AI220" s="186" t="s">
        <v>5474</v>
      </c>
      <c r="AJ220" s="186" t="s">
        <v>5474</v>
      </c>
    </row>
    <row r="221" spans="28:36">
      <c r="AB221" s="186">
        <v>1785</v>
      </c>
      <c r="AC221" s="186" t="s">
        <v>230</v>
      </c>
      <c r="AD221" s="186" t="s">
        <v>5474</v>
      </c>
      <c r="AE221" s="186" t="s">
        <v>5474</v>
      </c>
      <c r="AF221" s="186" t="s">
        <v>5474</v>
      </c>
      <c r="AG221" s="186" t="s">
        <v>5474</v>
      </c>
      <c r="AH221" s="186" t="s">
        <v>5474</v>
      </c>
      <c r="AI221" s="186" t="s">
        <v>5474</v>
      </c>
      <c r="AJ221" s="186" t="s">
        <v>5474</v>
      </c>
    </row>
    <row r="222" spans="28:36">
      <c r="AB222" s="186">
        <v>1786</v>
      </c>
      <c r="AC222" s="186" t="s">
        <v>231</v>
      </c>
      <c r="AD222" s="186" t="s">
        <v>5474</v>
      </c>
      <c r="AE222" s="186" t="s">
        <v>5474</v>
      </c>
      <c r="AF222" s="186" t="s">
        <v>5474</v>
      </c>
      <c r="AG222" s="186" t="s">
        <v>5474</v>
      </c>
      <c r="AH222" s="186" t="s">
        <v>5474</v>
      </c>
      <c r="AI222" s="186" t="s">
        <v>5474</v>
      </c>
      <c r="AJ222" s="186" t="s">
        <v>5474</v>
      </c>
    </row>
    <row r="223" spans="28:36">
      <c r="AB223" s="186">
        <v>1787</v>
      </c>
      <c r="AC223" s="186" t="s">
        <v>232</v>
      </c>
      <c r="AD223" s="186" t="s">
        <v>5474</v>
      </c>
      <c r="AE223" s="186" t="s">
        <v>5474</v>
      </c>
      <c r="AF223" s="186" t="s">
        <v>5474</v>
      </c>
      <c r="AG223" s="186" t="s">
        <v>5474</v>
      </c>
      <c r="AH223" s="186" t="s">
        <v>5474</v>
      </c>
      <c r="AI223" s="186" t="s">
        <v>5474</v>
      </c>
      <c r="AJ223" s="186" t="s">
        <v>5474</v>
      </c>
    </row>
    <row r="224" spans="28:36">
      <c r="AB224" s="186">
        <v>1788</v>
      </c>
      <c r="AC224" s="186" t="s">
        <v>233</v>
      </c>
      <c r="AD224" s="186" t="s">
        <v>5474</v>
      </c>
      <c r="AE224" s="186" t="s">
        <v>5474</v>
      </c>
      <c r="AF224" s="186" t="s">
        <v>5474</v>
      </c>
      <c r="AG224" s="186" t="s">
        <v>5474</v>
      </c>
      <c r="AH224" s="186" t="s">
        <v>5474</v>
      </c>
      <c r="AI224" s="186" t="s">
        <v>5474</v>
      </c>
      <c r="AJ224" s="186" t="s">
        <v>5474</v>
      </c>
    </row>
    <row r="225" spans="28:36">
      <c r="AB225" s="186">
        <v>1789</v>
      </c>
      <c r="AC225" s="186" t="s">
        <v>234</v>
      </c>
      <c r="AD225" s="186" t="s">
        <v>5474</v>
      </c>
      <c r="AE225" s="186" t="s">
        <v>5474</v>
      </c>
      <c r="AF225" s="186" t="s">
        <v>5474</v>
      </c>
      <c r="AG225" s="186" t="s">
        <v>5474</v>
      </c>
      <c r="AH225" s="186" t="s">
        <v>5474</v>
      </c>
      <c r="AI225" s="186" t="s">
        <v>5474</v>
      </c>
      <c r="AJ225" s="186" t="s">
        <v>5474</v>
      </c>
    </row>
    <row r="226" spans="28:36">
      <c r="AB226" s="186">
        <v>1795</v>
      </c>
      <c r="AC226" s="186" t="s">
        <v>235</v>
      </c>
      <c r="AD226" s="186" t="s">
        <v>5474</v>
      </c>
      <c r="AE226" s="186" t="s">
        <v>5474</v>
      </c>
      <c r="AF226" s="186" t="s">
        <v>5474</v>
      </c>
      <c r="AG226" s="186" t="s">
        <v>5474</v>
      </c>
      <c r="AH226" s="186" t="s">
        <v>5474</v>
      </c>
      <c r="AI226" s="186" t="s">
        <v>5474</v>
      </c>
      <c r="AJ226" s="186" t="s">
        <v>5474</v>
      </c>
    </row>
    <row r="227" spans="28:36">
      <c r="AB227" s="186">
        <v>1796</v>
      </c>
      <c r="AC227" s="186" t="s">
        <v>2047</v>
      </c>
      <c r="AD227" s="186" t="s">
        <v>5474</v>
      </c>
      <c r="AE227" s="186" t="s">
        <v>5474</v>
      </c>
      <c r="AF227" s="186" t="s">
        <v>5474</v>
      </c>
      <c r="AG227" s="186" t="s">
        <v>5474</v>
      </c>
      <c r="AH227" s="186" t="s">
        <v>5474</v>
      </c>
      <c r="AI227" s="186" t="s">
        <v>5474</v>
      </c>
      <c r="AJ227" s="186" t="s">
        <v>5474</v>
      </c>
    </row>
    <row r="228" spans="28:36">
      <c r="AB228" s="186">
        <v>1799</v>
      </c>
      <c r="AC228" s="186" t="s">
        <v>236</v>
      </c>
      <c r="AD228" s="186" t="s">
        <v>5474</v>
      </c>
      <c r="AE228" s="186" t="s">
        <v>5474</v>
      </c>
      <c r="AF228" s="186" t="s">
        <v>5474</v>
      </c>
      <c r="AG228" s="186" t="s">
        <v>5474</v>
      </c>
      <c r="AH228" s="186" t="s">
        <v>5474</v>
      </c>
      <c r="AI228" s="186" t="s">
        <v>5474</v>
      </c>
      <c r="AJ228" s="186" t="s">
        <v>5474</v>
      </c>
    </row>
    <row r="229" spans="28:36">
      <c r="AB229" s="186">
        <v>1802</v>
      </c>
      <c r="AC229" s="186" t="s">
        <v>237</v>
      </c>
      <c r="AD229" s="186" t="s">
        <v>5474</v>
      </c>
      <c r="AE229" s="186" t="s">
        <v>5474</v>
      </c>
      <c r="AF229" s="186" t="s">
        <v>5474</v>
      </c>
      <c r="AG229" s="186" t="s">
        <v>5474</v>
      </c>
      <c r="AH229" s="186" t="s">
        <v>5474</v>
      </c>
      <c r="AI229" s="186" t="s">
        <v>5474</v>
      </c>
      <c r="AJ229" s="186" t="s">
        <v>5474</v>
      </c>
    </row>
    <row r="230" spans="28:36">
      <c r="AB230" s="186">
        <v>1805</v>
      </c>
      <c r="AC230" s="186" t="s">
        <v>238</v>
      </c>
      <c r="AD230" s="186" t="s">
        <v>5474</v>
      </c>
      <c r="AE230" s="186" t="s">
        <v>5474</v>
      </c>
      <c r="AF230" s="186" t="s">
        <v>5474</v>
      </c>
      <c r="AG230" s="186" t="s">
        <v>5474</v>
      </c>
      <c r="AH230" s="186" t="s">
        <v>5474</v>
      </c>
      <c r="AI230" s="186" t="s">
        <v>5474</v>
      </c>
      <c r="AJ230" s="186" t="s">
        <v>5474</v>
      </c>
    </row>
    <row r="231" spans="28:36">
      <c r="AB231" s="186">
        <v>1806</v>
      </c>
      <c r="AC231" s="186" t="s">
        <v>239</v>
      </c>
      <c r="AD231" s="186" t="s">
        <v>5474</v>
      </c>
      <c r="AE231" s="186" t="s">
        <v>5474</v>
      </c>
      <c r="AF231" s="186" t="s">
        <v>5474</v>
      </c>
      <c r="AG231" s="186" t="s">
        <v>5474</v>
      </c>
      <c r="AH231" s="186" t="s">
        <v>5474</v>
      </c>
      <c r="AI231" s="186" t="s">
        <v>5474</v>
      </c>
      <c r="AJ231" s="186" t="s">
        <v>5474</v>
      </c>
    </row>
    <row r="232" spans="28:36">
      <c r="AB232" s="186">
        <v>1808</v>
      </c>
      <c r="AC232" s="186" t="s">
        <v>240</v>
      </c>
      <c r="AD232" s="186" t="s">
        <v>5474</v>
      </c>
      <c r="AE232" s="186" t="s">
        <v>5474</v>
      </c>
      <c r="AF232" s="186" t="s">
        <v>5474</v>
      </c>
      <c r="AG232" s="186" t="s">
        <v>5474</v>
      </c>
      <c r="AH232" s="186" t="s">
        <v>5474</v>
      </c>
      <c r="AI232" s="186" t="s">
        <v>5474</v>
      </c>
      <c r="AJ232" s="186" t="s">
        <v>5474</v>
      </c>
    </row>
    <row r="233" spans="28:36">
      <c r="AB233" s="186">
        <v>1809</v>
      </c>
      <c r="AC233" s="186" t="s">
        <v>241</v>
      </c>
      <c r="AD233" s="186" t="s">
        <v>5474</v>
      </c>
      <c r="AE233" s="186" t="s">
        <v>5474</v>
      </c>
      <c r="AF233" s="186" t="s">
        <v>5474</v>
      </c>
      <c r="AG233" s="186" t="s">
        <v>5474</v>
      </c>
      <c r="AH233" s="186" t="s">
        <v>5474</v>
      </c>
      <c r="AI233" s="186" t="s">
        <v>5474</v>
      </c>
      <c r="AJ233" s="186" t="s">
        <v>5474</v>
      </c>
    </row>
    <row r="234" spans="28:36">
      <c r="AB234" s="186">
        <v>1810</v>
      </c>
      <c r="AC234" s="186" t="s">
        <v>2057</v>
      </c>
      <c r="AD234" s="186" t="s">
        <v>5474</v>
      </c>
      <c r="AE234" s="186" t="s">
        <v>5474</v>
      </c>
      <c r="AF234" s="186" t="s">
        <v>5474</v>
      </c>
      <c r="AG234" s="186" t="s">
        <v>5474</v>
      </c>
      <c r="AH234" s="186" t="s">
        <v>5474</v>
      </c>
      <c r="AI234" s="186" t="s">
        <v>5474</v>
      </c>
      <c r="AJ234" s="186" t="s">
        <v>5474</v>
      </c>
    </row>
    <row r="235" spans="28:36">
      <c r="AB235" s="186">
        <v>1813</v>
      </c>
      <c r="AC235" s="186" t="s">
        <v>242</v>
      </c>
      <c r="AD235" s="186" t="s">
        <v>5474</v>
      </c>
      <c r="AE235" s="186" t="s">
        <v>5474</v>
      </c>
      <c r="AF235" s="186" t="s">
        <v>5474</v>
      </c>
      <c r="AG235" s="186" t="s">
        <v>5474</v>
      </c>
      <c r="AH235" s="186" t="s">
        <v>5474</v>
      </c>
      <c r="AI235" s="186" t="s">
        <v>5474</v>
      </c>
      <c r="AJ235" s="186" t="s">
        <v>5474</v>
      </c>
    </row>
    <row r="236" spans="28:36">
      <c r="AB236" s="186">
        <v>1814</v>
      </c>
      <c r="AC236" s="186" t="s">
        <v>2060</v>
      </c>
      <c r="AD236" s="186" t="s">
        <v>5474</v>
      </c>
      <c r="AE236" s="186" t="s">
        <v>5474</v>
      </c>
      <c r="AF236" s="186" t="s">
        <v>5474</v>
      </c>
      <c r="AG236" s="186" t="s">
        <v>5474</v>
      </c>
      <c r="AH236" s="186" t="s">
        <v>5474</v>
      </c>
      <c r="AI236" s="186" t="s">
        <v>5474</v>
      </c>
      <c r="AJ236" s="186" t="s">
        <v>5474</v>
      </c>
    </row>
    <row r="237" spans="28:36">
      <c r="AB237" s="186">
        <v>1815</v>
      </c>
      <c r="AC237" s="186" t="s">
        <v>243</v>
      </c>
      <c r="AD237" s="186" t="s">
        <v>5474</v>
      </c>
      <c r="AE237" s="186" t="s">
        <v>5474</v>
      </c>
      <c r="AF237" s="186" t="s">
        <v>5474</v>
      </c>
      <c r="AG237" s="186" t="s">
        <v>5474</v>
      </c>
      <c r="AH237" s="186" t="s">
        <v>5474</v>
      </c>
      <c r="AI237" s="186" t="s">
        <v>5474</v>
      </c>
      <c r="AJ237" s="186" t="s">
        <v>5474</v>
      </c>
    </row>
    <row r="238" spans="28:36">
      <c r="AB238" s="186">
        <v>1817</v>
      </c>
      <c r="AC238" s="186" t="s">
        <v>244</v>
      </c>
      <c r="AD238" s="186" t="s">
        <v>5474</v>
      </c>
      <c r="AE238" s="186" t="s">
        <v>5474</v>
      </c>
      <c r="AF238" s="186" t="s">
        <v>5474</v>
      </c>
      <c r="AG238" s="186" t="s">
        <v>5474</v>
      </c>
      <c r="AH238" s="186" t="s">
        <v>5474</v>
      </c>
      <c r="AI238" s="186" t="s">
        <v>5474</v>
      </c>
      <c r="AJ238" s="186" t="s">
        <v>5474</v>
      </c>
    </row>
    <row r="239" spans="28:36">
      <c r="AB239" s="186">
        <v>1818</v>
      </c>
      <c r="AC239" s="186" t="s">
        <v>4896</v>
      </c>
      <c r="AD239" s="186" t="s">
        <v>5474</v>
      </c>
      <c r="AE239" s="186" t="s">
        <v>5474</v>
      </c>
      <c r="AF239" s="186" t="s">
        <v>5474</v>
      </c>
      <c r="AG239" s="186" t="s">
        <v>5474</v>
      </c>
      <c r="AH239" s="186" t="s">
        <v>5474</v>
      </c>
      <c r="AI239" s="186" t="s">
        <v>5474</v>
      </c>
      <c r="AJ239" s="186" t="s">
        <v>5474</v>
      </c>
    </row>
    <row r="240" spans="28:36">
      <c r="AB240" s="186">
        <v>1819</v>
      </c>
      <c r="AC240" s="186" t="s">
        <v>2066</v>
      </c>
      <c r="AD240" s="186" t="s">
        <v>5474</v>
      </c>
      <c r="AE240" s="186" t="s">
        <v>5474</v>
      </c>
      <c r="AF240" s="186" t="s">
        <v>5474</v>
      </c>
      <c r="AG240" s="186" t="s">
        <v>5474</v>
      </c>
      <c r="AH240" s="186" t="s">
        <v>5474</v>
      </c>
      <c r="AI240" s="186" t="s">
        <v>5474</v>
      </c>
      <c r="AJ240" s="186" t="s">
        <v>5474</v>
      </c>
    </row>
    <row r="241" spans="28:36">
      <c r="AB241" s="186">
        <v>1902</v>
      </c>
      <c r="AC241" s="186" t="s">
        <v>2068</v>
      </c>
      <c r="AD241" s="186" t="s">
        <v>5474</v>
      </c>
      <c r="AE241" s="186" t="s">
        <v>5474</v>
      </c>
      <c r="AF241" s="186" t="s">
        <v>5474</v>
      </c>
      <c r="AG241" s="186" t="s">
        <v>5474</v>
      </c>
      <c r="AH241" s="186" t="s">
        <v>5474</v>
      </c>
      <c r="AI241" s="186" t="s">
        <v>5474</v>
      </c>
      <c r="AJ241" s="186" t="s">
        <v>5474</v>
      </c>
    </row>
    <row r="242" spans="28:36">
      <c r="AB242" s="186">
        <v>1903</v>
      </c>
      <c r="AC242" s="186" t="s">
        <v>245</v>
      </c>
      <c r="AD242" s="186" t="s">
        <v>5474</v>
      </c>
      <c r="AE242" s="186" t="s">
        <v>5474</v>
      </c>
      <c r="AF242" s="186" t="s">
        <v>5474</v>
      </c>
      <c r="AG242" s="186" t="s">
        <v>5474</v>
      </c>
      <c r="AH242" s="186" t="s">
        <v>5474</v>
      </c>
      <c r="AI242" s="186" t="s">
        <v>5474</v>
      </c>
      <c r="AJ242" s="186" t="s">
        <v>5474</v>
      </c>
    </row>
    <row r="243" spans="28:36">
      <c r="AB243" s="186">
        <v>1904</v>
      </c>
      <c r="AC243" s="186" t="s">
        <v>246</v>
      </c>
      <c r="AD243" s="186" t="s">
        <v>5474</v>
      </c>
      <c r="AE243" s="186" t="s">
        <v>5474</v>
      </c>
      <c r="AF243" s="186" t="s">
        <v>5474</v>
      </c>
      <c r="AG243" s="186" t="s">
        <v>5474</v>
      </c>
      <c r="AH243" s="186" t="s">
        <v>5474</v>
      </c>
      <c r="AI243" s="186" t="s">
        <v>5474</v>
      </c>
      <c r="AJ243" s="186" t="s">
        <v>5474</v>
      </c>
    </row>
    <row r="244" spans="28:36">
      <c r="AB244" s="186">
        <v>1905</v>
      </c>
      <c r="AC244" s="186" t="s">
        <v>247</v>
      </c>
      <c r="AD244" s="186" t="s">
        <v>5474</v>
      </c>
      <c r="AE244" s="186" t="s">
        <v>5474</v>
      </c>
      <c r="AF244" s="186" t="s">
        <v>5474</v>
      </c>
      <c r="AG244" s="186" t="s">
        <v>5474</v>
      </c>
      <c r="AH244" s="186" t="s">
        <v>5474</v>
      </c>
      <c r="AI244" s="186" t="s">
        <v>5474</v>
      </c>
      <c r="AJ244" s="186" t="s">
        <v>5474</v>
      </c>
    </row>
    <row r="245" spans="28:36">
      <c r="AB245" s="186">
        <v>1906</v>
      </c>
      <c r="AC245" s="186" t="s">
        <v>1631</v>
      </c>
      <c r="AD245" s="186" t="s">
        <v>5474</v>
      </c>
      <c r="AE245" s="186" t="s">
        <v>5474</v>
      </c>
      <c r="AF245" s="186" t="s">
        <v>5474</v>
      </c>
      <c r="AG245" s="186" t="s">
        <v>5474</v>
      </c>
      <c r="AH245" s="186" t="s">
        <v>5474</v>
      </c>
      <c r="AI245" s="186" t="s">
        <v>5474</v>
      </c>
      <c r="AJ245" s="186" t="s">
        <v>5474</v>
      </c>
    </row>
    <row r="246" spans="28:36">
      <c r="AB246" s="186">
        <v>1907</v>
      </c>
      <c r="AC246" s="186" t="s">
        <v>248</v>
      </c>
      <c r="AD246" s="186" t="s">
        <v>5474</v>
      </c>
      <c r="AE246" s="186" t="s">
        <v>5474</v>
      </c>
      <c r="AF246" s="186" t="s">
        <v>5474</v>
      </c>
      <c r="AG246" s="186" t="s">
        <v>5474</v>
      </c>
      <c r="AH246" s="186" t="s">
        <v>5474</v>
      </c>
      <c r="AI246" s="186" t="s">
        <v>5474</v>
      </c>
      <c r="AJ246" s="186" t="s">
        <v>5474</v>
      </c>
    </row>
    <row r="247" spans="28:36">
      <c r="AB247" s="186">
        <v>1909</v>
      </c>
      <c r="AC247" s="186" t="s">
        <v>249</v>
      </c>
      <c r="AD247" s="186" t="s">
        <v>5474</v>
      </c>
      <c r="AE247" s="186" t="s">
        <v>5474</v>
      </c>
      <c r="AF247" s="186" t="s">
        <v>5474</v>
      </c>
      <c r="AG247" s="186" t="s">
        <v>5474</v>
      </c>
      <c r="AH247" s="186" t="s">
        <v>5474</v>
      </c>
      <c r="AI247" s="186" t="s">
        <v>5474</v>
      </c>
      <c r="AJ247" s="186" t="s">
        <v>5474</v>
      </c>
    </row>
    <row r="248" spans="28:36">
      <c r="AB248" s="186">
        <v>2002</v>
      </c>
      <c r="AC248" s="186" t="s">
        <v>250</v>
      </c>
      <c r="AD248" s="186" t="s">
        <v>5473</v>
      </c>
      <c r="AE248" s="186" t="s">
        <v>5474</v>
      </c>
      <c r="AF248" s="186" t="s">
        <v>5474</v>
      </c>
      <c r="AG248" s="186" t="s">
        <v>5474</v>
      </c>
      <c r="AH248" s="186" t="s">
        <v>5475</v>
      </c>
      <c r="AI248" s="186" t="s">
        <v>5474</v>
      </c>
      <c r="AJ248" s="186" t="s">
        <v>5477</v>
      </c>
    </row>
    <row r="249" spans="28:36">
      <c r="AB249" s="186">
        <v>2006</v>
      </c>
      <c r="AC249" s="186" t="s">
        <v>251</v>
      </c>
      <c r="AD249" s="186" t="s">
        <v>5474</v>
      </c>
      <c r="AE249" s="186" t="s">
        <v>5474</v>
      </c>
      <c r="AF249" s="186" t="s">
        <v>5474</v>
      </c>
      <c r="AG249" s="186" t="s">
        <v>5474</v>
      </c>
      <c r="AH249" s="186" t="s">
        <v>5474</v>
      </c>
      <c r="AI249" s="186" t="s">
        <v>5474</v>
      </c>
      <c r="AJ249" s="186" t="s">
        <v>5474</v>
      </c>
    </row>
    <row r="250" spans="28:36">
      <c r="AB250" s="186">
        <v>2007</v>
      </c>
      <c r="AC250" s="186" t="s">
        <v>252</v>
      </c>
      <c r="AD250" s="186" t="s">
        <v>5474</v>
      </c>
      <c r="AE250" s="186" t="s">
        <v>5474</v>
      </c>
      <c r="AF250" s="186" t="s">
        <v>5474</v>
      </c>
      <c r="AG250" s="186" t="s">
        <v>5474</v>
      </c>
      <c r="AH250" s="186" t="s">
        <v>5474</v>
      </c>
      <c r="AI250" s="186" t="s">
        <v>5474</v>
      </c>
      <c r="AJ250" s="186" t="s">
        <v>5474</v>
      </c>
    </row>
    <row r="251" spans="28:36">
      <c r="AB251" s="186">
        <v>2008</v>
      </c>
      <c r="AC251" s="186" t="s">
        <v>253</v>
      </c>
      <c r="AD251" s="186" t="s">
        <v>5474</v>
      </c>
      <c r="AE251" s="186" t="s">
        <v>5474</v>
      </c>
      <c r="AF251" s="186" t="s">
        <v>5474</v>
      </c>
      <c r="AG251" s="186" t="s">
        <v>5474</v>
      </c>
      <c r="AH251" s="186" t="s">
        <v>5474</v>
      </c>
      <c r="AI251" s="186" t="s">
        <v>5474</v>
      </c>
      <c r="AJ251" s="186" t="s">
        <v>5474</v>
      </c>
    </row>
    <row r="252" spans="28:36">
      <c r="AB252" s="186">
        <v>2009</v>
      </c>
      <c r="AC252" s="186" t="s">
        <v>254</v>
      </c>
      <c r="AD252" s="186" t="s">
        <v>5474</v>
      </c>
      <c r="AE252" s="186" t="s">
        <v>5474</v>
      </c>
      <c r="AF252" s="186" t="s">
        <v>5474</v>
      </c>
      <c r="AG252" s="186" t="s">
        <v>5474</v>
      </c>
      <c r="AH252" s="186" t="s">
        <v>5474</v>
      </c>
      <c r="AI252" s="186" t="s">
        <v>5474</v>
      </c>
      <c r="AJ252" s="186" t="s">
        <v>5474</v>
      </c>
    </row>
    <row r="253" spans="28:36">
      <c r="AB253" s="186">
        <v>2010</v>
      </c>
      <c r="AC253" s="186" t="s">
        <v>255</v>
      </c>
      <c r="AD253" s="186" t="s">
        <v>5474</v>
      </c>
      <c r="AE253" s="186" t="s">
        <v>5474</v>
      </c>
      <c r="AF253" s="186" t="s">
        <v>5474</v>
      </c>
      <c r="AG253" s="186" t="s">
        <v>5474</v>
      </c>
      <c r="AH253" s="186" t="s">
        <v>5474</v>
      </c>
      <c r="AI253" s="186" t="s">
        <v>5474</v>
      </c>
      <c r="AJ253" s="186" t="s">
        <v>5474</v>
      </c>
    </row>
    <row r="254" spans="28:36">
      <c r="AB254" s="186">
        <v>2012</v>
      </c>
      <c r="AC254" s="186" t="s">
        <v>256</v>
      </c>
      <c r="AD254" s="186" t="s">
        <v>5474</v>
      </c>
      <c r="AE254" s="186" t="s">
        <v>5474</v>
      </c>
      <c r="AF254" s="186" t="s">
        <v>5474</v>
      </c>
      <c r="AG254" s="186" t="s">
        <v>5474</v>
      </c>
      <c r="AH254" s="186" t="s">
        <v>5474</v>
      </c>
      <c r="AI254" s="186" t="s">
        <v>5474</v>
      </c>
      <c r="AJ254" s="186" t="s">
        <v>5474</v>
      </c>
    </row>
    <row r="255" spans="28:36">
      <c r="AB255" s="186">
        <v>2013</v>
      </c>
      <c r="AC255" s="186" t="s">
        <v>257</v>
      </c>
      <c r="AD255" s="186" t="s">
        <v>5474</v>
      </c>
      <c r="AE255" s="186" t="s">
        <v>5474</v>
      </c>
      <c r="AF255" s="186" t="s">
        <v>5474</v>
      </c>
      <c r="AG255" s="186" t="s">
        <v>5474</v>
      </c>
      <c r="AH255" s="186" t="s">
        <v>5474</v>
      </c>
      <c r="AI255" s="186" t="s">
        <v>5474</v>
      </c>
      <c r="AJ255" s="186" t="s">
        <v>5474</v>
      </c>
    </row>
    <row r="256" spans="28:36">
      <c r="AB256" s="186">
        <v>2014</v>
      </c>
      <c r="AC256" s="186" t="s">
        <v>258</v>
      </c>
      <c r="AD256" s="186" t="s">
        <v>5474</v>
      </c>
      <c r="AE256" s="186" t="s">
        <v>5474</v>
      </c>
      <c r="AF256" s="186" t="s">
        <v>5474</v>
      </c>
      <c r="AG256" s="186" t="s">
        <v>5474</v>
      </c>
      <c r="AH256" s="186" t="s">
        <v>5474</v>
      </c>
      <c r="AI256" s="186" t="s">
        <v>5474</v>
      </c>
      <c r="AJ256" s="186" t="s">
        <v>5474</v>
      </c>
    </row>
    <row r="257" spans="28:36">
      <c r="AB257" s="186">
        <v>2015</v>
      </c>
      <c r="AC257" s="186" t="s">
        <v>259</v>
      </c>
      <c r="AD257" s="186" t="s">
        <v>5474</v>
      </c>
      <c r="AE257" s="186" t="s">
        <v>5474</v>
      </c>
      <c r="AF257" s="186" t="s">
        <v>5474</v>
      </c>
      <c r="AG257" s="186" t="s">
        <v>5474</v>
      </c>
      <c r="AH257" s="186" t="s">
        <v>5474</v>
      </c>
      <c r="AI257" s="186" t="s">
        <v>5474</v>
      </c>
      <c r="AJ257" s="186" t="s">
        <v>5474</v>
      </c>
    </row>
    <row r="258" spans="28:36">
      <c r="AB258" s="186">
        <v>2017</v>
      </c>
      <c r="AC258" s="186" t="s">
        <v>260</v>
      </c>
      <c r="AD258" s="186" t="s">
        <v>5474</v>
      </c>
      <c r="AE258" s="186" t="s">
        <v>5474</v>
      </c>
      <c r="AF258" s="186" t="s">
        <v>5474</v>
      </c>
      <c r="AG258" s="186" t="s">
        <v>5474</v>
      </c>
      <c r="AH258" s="186" t="s">
        <v>5474</v>
      </c>
      <c r="AI258" s="186" t="s">
        <v>5474</v>
      </c>
      <c r="AJ258" s="186" t="s">
        <v>5474</v>
      </c>
    </row>
    <row r="259" spans="28:36">
      <c r="AB259" s="186">
        <v>2020</v>
      </c>
      <c r="AC259" s="186" t="s">
        <v>261</v>
      </c>
      <c r="AD259" s="186" t="s">
        <v>5474</v>
      </c>
      <c r="AE259" s="186" t="s">
        <v>5474</v>
      </c>
      <c r="AF259" s="186" t="s">
        <v>5474</v>
      </c>
      <c r="AG259" s="186" t="s">
        <v>5474</v>
      </c>
      <c r="AH259" s="186" t="s">
        <v>5474</v>
      </c>
      <c r="AI259" s="186" t="s">
        <v>5474</v>
      </c>
      <c r="AJ259" s="186" t="s">
        <v>5474</v>
      </c>
    </row>
    <row r="260" spans="28:36">
      <c r="AB260" s="186">
        <v>2022</v>
      </c>
      <c r="AC260" s="186" t="s">
        <v>262</v>
      </c>
      <c r="AD260" s="186" t="s">
        <v>5474</v>
      </c>
      <c r="AE260" s="186" t="s">
        <v>5474</v>
      </c>
      <c r="AF260" s="186" t="s">
        <v>5474</v>
      </c>
      <c r="AG260" s="186" t="s">
        <v>5474</v>
      </c>
      <c r="AH260" s="186" t="s">
        <v>5474</v>
      </c>
      <c r="AI260" s="186" t="s">
        <v>5474</v>
      </c>
      <c r="AJ260" s="186" t="s">
        <v>5474</v>
      </c>
    </row>
    <row r="261" spans="28:36">
      <c r="AB261" s="186">
        <v>2023</v>
      </c>
      <c r="AC261" s="186" t="s">
        <v>263</v>
      </c>
      <c r="AD261" s="186" t="s">
        <v>5474</v>
      </c>
      <c r="AE261" s="186" t="s">
        <v>5474</v>
      </c>
      <c r="AF261" s="186" t="s">
        <v>5474</v>
      </c>
      <c r="AG261" s="186" t="s">
        <v>5474</v>
      </c>
      <c r="AH261" s="186" t="s">
        <v>5474</v>
      </c>
      <c r="AI261" s="186" t="s">
        <v>5474</v>
      </c>
      <c r="AJ261" s="186" t="s">
        <v>5474</v>
      </c>
    </row>
    <row r="262" spans="28:36">
      <c r="AB262" s="186">
        <v>2024</v>
      </c>
      <c r="AC262" s="186" t="s">
        <v>264</v>
      </c>
      <c r="AD262" s="186" t="s">
        <v>5474</v>
      </c>
      <c r="AE262" s="186" t="s">
        <v>5474</v>
      </c>
      <c r="AF262" s="186" t="s">
        <v>5474</v>
      </c>
      <c r="AG262" s="186" t="s">
        <v>5474</v>
      </c>
      <c r="AH262" s="186" t="s">
        <v>5474</v>
      </c>
      <c r="AI262" s="186" t="s">
        <v>5474</v>
      </c>
      <c r="AJ262" s="186" t="s">
        <v>5474</v>
      </c>
    </row>
    <row r="263" spans="28:36">
      <c r="AB263" s="186">
        <v>2025</v>
      </c>
      <c r="AC263" s="186" t="s">
        <v>265</v>
      </c>
      <c r="AD263" s="186" t="s">
        <v>5474</v>
      </c>
      <c r="AE263" s="186" t="s">
        <v>5474</v>
      </c>
      <c r="AF263" s="186" t="s">
        <v>5474</v>
      </c>
      <c r="AG263" s="186" t="s">
        <v>5474</v>
      </c>
      <c r="AH263" s="186" t="s">
        <v>5474</v>
      </c>
      <c r="AI263" s="186" t="s">
        <v>5474</v>
      </c>
      <c r="AJ263" s="186" t="s">
        <v>5474</v>
      </c>
    </row>
    <row r="264" spans="28:36">
      <c r="AB264" s="186">
        <v>2027</v>
      </c>
      <c r="AC264" s="186" t="s">
        <v>266</v>
      </c>
      <c r="AD264" s="186" t="s">
        <v>5474</v>
      </c>
      <c r="AE264" s="186" t="s">
        <v>5474</v>
      </c>
      <c r="AF264" s="186" t="s">
        <v>5474</v>
      </c>
      <c r="AG264" s="186" t="s">
        <v>5474</v>
      </c>
      <c r="AH264" s="186" t="s">
        <v>5474</v>
      </c>
      <c r="AI264" s="186" t="s">
        <v>5474</v>
      </c>
      <c r="AJ264" s="186" t="s">
        <v>5474</v>
      </c>
    </row>
    <row r="265" spans="28:36">
      <c r="AB265" s="186">
        <v>2028</v>
      </c>
      <c r="AC265" s="186" t="s">
        <v>267</v>
      </c>
      <c r="AD265" s="186" t="s">
        <v>5474</v>
      </c>
      <c r="AE265" s="186" t="s">
        <v>5474</v>
      </c>
      <c r="AF265" s="186" t="s">
        <v>5474</v>
      </c>
      <c r="AG265" s="186" t="s">
        <v>5474</v>
      </c>
      <c r="AH265" s="186" t="s">
        <v>5474</v>
      </c>
      <c r="AI265" s="186" t="s">
        <v>5474</v>
      </c>
      <c r="AJ265" s="186" t="s">
        <v>5474</v>
      </c>
    </row>
    <row r="266" spans="28:36">
      <c r="AB266" s="186">
        <v>2029</v>
      </c>
      <c r="AC266" s="186" t="s">
        <v>268</v>
      </c>
      <c r="AD266" s="186" t="s">
        <v>5474</v>
      </c>
      <c r="AE266" s="186" t="s">
        <v>5474</v>
      </c>
      <c r="AF266" s="186" t="s">
        <v>5474</v>
      </c>
      <c r="AG266" s="186" t="s">
        <v>5474</v>
      </c>
      <c r="AH266" s="186" t="s">
        <v>5474</v>
      </c>
      <c r="AI266" s="186" t="s">
        <v>5474</v>
      </c>
      <c r="AJ266" s="186" t="s">
        <v>5474</v>
      </c>
    </row>
    <row r="267" spans="28:36">
      <c r="AB267" s="186">
        <v>2030</v>
      </c>
      <c r="AC267" s="186" t="s">
        <v>269</v>
      </c>
      <c r="AD267" s="186" t="s">
        <v>5474</v>
      </c>
      <c r="AE267" s="186" t="s">
        <v>5474</v>
      </c>
      <c r="AF267" s="186" t="s">
        <v>5474</v>
      </c>
      <c r="AG267" s="186" t="s">
        <v>5474</v>
      </c>
      <c r="AH267" s="186" t="s">
        <v>5474</v>
      </c>
      <c r="AI267" s="186" t="s">
        <v>5474</v>
      </c>
      <c r="AJ267" s="186" t="s">
        <v>5474</v>
      </c>
    </row>
    <row r="268" spans="28:36">
      <c r="AB268" s="186">
        <v>2031</v>
      </c>
      <c r="AC268" s="186" t="s">
        <v>270</v>
      </c>
      <c r="AD268" s="186" t="s">
        <v>5474</v>
      </c>
      <c r="AE268" s="186" t="s">
        <v>5474</v>
      </c>
      <c r="AF268" s="186" t="s">
        <v>5474</v>
      </c>
      <c r="AG268" s="186" t="s">
        <v>5474</v>
      </c>
      <c r="AH268" s="186" t="s">
        <v>5474</v>
      </c>
      <c r="AI268" s="186" t="s">
        <v>5474</v>
      </c>
      <c r="AJ268" s="186" t="s">
        <v>5474</v>
      </c>
    </row>
    <row r="269" spans="28:36">
      <c r="AB269" s="186">
        <v>2032</v>
      </c>
      <c r="AC269" s="186" t="s">
        <v>271</v>
      </c>
      <c r="AD269" s="186" t="s">
        <v>5474</v>
      </c>
      <c r="AE269" s="186" t="s">
        <v>5474</v>
      </c>
      <c r="AF269" s="186" t="s">
        <v>5474</v>
      </c>
      <c r="AG269" s="186" t="s">
        <v>5474</v>
      </c>
      <c r="AH269" s="186" t="s">
        <v>5474</v>
      </c>
      <c r="AI269" s="186" t="s">
        <v>5474</v>
      </c>
      <c r="AJ269" s="186" t="s">
        <v>5474</v>
      </c>
    </row>
    <row r="270" spans="28:36">
      <c r="AB270" s="186">
        <v>2033</v>
      </c>
      <c r="AC270" s="186" t="s">
        <v>272</v>
      </c>
      <c r="AD270" s="186" t="s">
        <v>5474</v>
      </c>
      <c r="AE270" s="186" t="s">
        <v>5474</v>
      </c>
      <c r="AF270" s="186" t="s">
        <v>5474</v>
      </c>
      <c r="AG270" s="186" t="s">
        <v>5474</v>
      </c>
      <c r="AH270" s="186" t="s">
        <v>5474</v>
      </c>
      <c r="AI270" s="186" t="s">
        <v>5474</v>
      </c>
      <c r="AJ270" s="186" t="s">
        <v>5474</v>
      </c>
    </row>
    <row r="271" spans="28:36">
      <c r="AB271" s="186">
        <v>2034</v>
      </c>
      <c r="AC271" s="186" t="s">
        <v>273</v>
      </c>
      <c r="AD271" s="186" t="s">
        <v>5474</v>
      </c>
      <c r="AE271" s="186" t="s">
        <v>5474</v>
      </c>
      <c r="AF271" s="186" t="s">
        <v>5474</v>
      </c>
      <c r="AG271" s="186" t="s">
        <v>5474</v>
      </c>
      <c r="AH271" s="186" t="s">
        <v>5474</v>
      </c>
      <c r="AI271" s="186" t="s">
        <v>5474</v>
      </c>
      <c r="AJ271" s="186" t="s">
        <v>5474</v>
      </c>
    </row>
    <row r="272" spans="28:36">
      <c r="AB272" s="186">
        <v>2035</v>
      </c>
      <c r="AC272" s="186" t="s">
        <v>274</v>
      </c>
      <c r="AD272" s="186" t="s">
        <v>5474</v>
      </c>
      <c r="AE272" s="186" t="s">
        <v>5474</v>
      </c>
      <c r="AF272" s="186" t="s">
        <v>5474</v>
      </c>
      <c r="AG272" s="186" t="s">
        <v>5474</v>
      </c>
      <c r="AH272" s="186" t="s">
        <v>5474</v>
      </c>
      <c r="AI272" s="186" t="s">
        <v>5474</v>
      </c>
      <c r="AJ272" s="186" t="s">
        <v>5474</v>
      </c>
    </row>
    <row r="273" spans="28:36">
      <c r="AB273" s="186">
        <v>2038</v>
      </c>
      <c r="AC273" s="186" t="s">
        <v>275</v>
      </c>
      <c r="AD273" s="186" t="s">
        <v>5474</v>
      </c>
      <c r="AE273" s="186" t="s">
        <v>5474</v>
      </c>
      <c r="AF273" s="186" t="s">
        <v>5474</v>
      </c>
      <c r="AG273" s="186" t="s">
        <v>5474</v>
      </c>
      <c r="AH273" s="186" t="s">
        <v>5474</v>
      </c>
      <c r="AI273" s="186" t="s">
        <v>5474</v>
      </c>
      <c r="AJ273" s="186" t="s">
        <v>5474</v>
      </c>
    </row>
    <row r="274" spans="28:36">
      <c r="AB274" s="186">
        <v>2049</v>
      </c>
      <c r="AC274" s="186" t="s">
        <v>276</v>
      </c>
      <c r="AD274" s="186" t="s">
        <v>5473</v>
      </c>
      <c r="AE274" s="186" t="s">
        <v>5474</v>
      </c>
      <c r="AF274" s="186" t="s">
        <v>5474</v>
      </c>
      <c r="AG274" s="186" t="s">
        <v>5474</v>
      </c>
      <c r="AH274" s="186" t="s">
        <v>5474</v>
      </c>
      <c r="AI274" s="186" t="s">
        <v>5474</v>
      </c>
      <c r="AJ274" s="186" t="s">
        <v>5473</v>
      </c>
    </row>
    <row r="275" spans="28:36">
      <c r="AB275" s="186">
        <v>2059</v>
      </c>
      <c r="AC275" s="186" t="s">
        <v>277</v>
      </c>
      <c r="AD275" s="186" t="s">
        <v>5474</v>
      </c>
      <c r="AE275" s="186" t="s">
        <v>5474</v>
      </c>
      <c r="AF275" s="186" t="s">
        <v>5474</v>
      </c>
      <c r="AG275" s="186" t="s">
        <v>5474</v>
      </c>
      <c r="AH275" s="186" t="s">
        <v>5474</v>
      </c>
      <c r="AI275" s="186" t="s">
        <v>5474</v>
      </c>
      <c r="AJ275" s="186" t="s">
        <v>5474</v>
      </c>
    </row>
    <row r="276" spans="28:36">
      <c r="AB276" s="186">
        <v>2061</v>
      </c>
      <c r="AC276" s="186" t="s">
        <v>278</v>
      </c>
      <c r="AD276" s="186" t="s">
        <v>5474</v>
      </c>
      <c r="AE276" s="186" t="s">
        <v>5474</v>
      </c>
      <c r="AF276" s="186" t="s">
        <v>5474</v>
      </c>
      <c r="AG276" s="186" t="s">
        <v>5474</v>
      </c>
      <c r="AH276" s="186" t="s">
        <v>5474</v>
      </c>
      <c r="AI276" s="186" t="s">
        <v>5474</v>
      </c>
      <c r="AJ276" s="186" t="s">
        <v>5474</v>
      </c>
    </row>
    <row r="277" spans="28:36">
      <c r="AB277" s="186">
        <v>2062</v>
      </c>
      <c r="AC277" s="186" t="s">
        <v>279</v>
      </c>
      <c r="AD277" s="186" t="s">
        <v>5474</v>
      </c>
      <c r="AE277" s="186" t="s">
        <v>5474</v>
      </c>
      <c r="AF277" s="186" t="s">
        <v>5474</v>
      </c>
      <c r="AG277" s="186" t="s">
        <v>5474</v>
      </c>
      <c r="AH277" s="186" t="s">
        <v>5474</v>
      </c>
      <c r="AI277" s="186" t="s">
        <v>5474</v>
      </c>
      <c r="AJ277" s="186" t="s">
        <v>5474</v>
      </c>
    </row>
    <row r="278" spans="28:36">
      <c r="AB278" s="186">
        <v>2063</v>
      </c>
      <c r="AC278" s="186" t="s">
        <v>280</v>
      </c>
      <c r="AD278" s="186" t="s">
        <v>5474</v>
      </c>
      <c r="AE278" s="186" t="s">
        <v>5474</v>
      </c>
      <c r="AF278" s="186" t="s">
        <v>5474</v>
      </c>
      <c r="AG278" s="186" t="s">
        <v>5474</v>
      </c>
      <c r="AH278" s="186" t="s">
        <v>5474</v>
      </c>
      <c r="AI278" s="186" t="s">
        <v>5474</v>
      </c>
      <c r="AJ278" s="186" t="s">
        <v>5474</v>
      </c>
    </row>
    <row r="279" spans="28:36">
      <c r="AB279" s="186">
        <v>2064</v>
      </c>
      <c r="AC279" s="186" t="s">
        <v>281</v>
      </c>
      <c r="AD279" s="186" t="s">
        <v>5474</v>
      </c>
      <c r="AE279" s="186" t="s">
        <v>5474</v>
      </c>
      <c r="AF279" s="186" t="s">
        <v>5474</v>
      </c>
      <c r="AG279" s="186" t="s">
        <v>5474</v>
      </c>
      <c r="AH279" s="186" t="s">
        <v>5474</v>
      </c>
      <c r="AI279" s="186" t="s">
        <v>5474</v>
      </c>
      <c r="AJ279" s="186" t="s">
        <v>5474</v>
      </c>
    </row>
    <row r="280" spans="28:36">
      <c r="AB280" s="186">
        <v>2065</v>
      </c>
      <c r="AC280" s="186" t="s">
        <v>2125</v>
      </c>
      <c r="AD280" s="186" t="s">
        <v>5474</v>
      </c>
      <c r="AE280" s="186" t="s">
        <v>5474</v>
      </c>
      <c r="AF280" s="186" t="s">
        <v>5474</v>
      </c>
      <c r="AG280" s="186" t="s">
        <v>5474</v>
      </c>
      <c r="AH280" s="186" t="s">
        <v>5474</v>
      </c>
      <c r="AI280" s="186" t="s">
        <v>5474</v>
      </c>
      <c r="AJ280" s="186" t="s">
        <v>5474</v>
      </c>
    </row>
    <row r="281" spans="28:36">
      <c r="AB281" s="186">
        <v>2066</v>
      </c>
      <c r="AC281" s="186" t="s">
        <v>282</v>
      </c>
      <c r="AD281" s="186" t="s">
        <v>5474</v>
      </c>
      <c r="AE281" s="186" t="s">
        <v>5474</v>
      </c>
      <c r="AF281" s="186" t="s">
        <v>5474</v>
      </c>
      <c r="AG281" s="186" t="s">
        <v>5474</v>
      </c>
      <c r="AH281" s="186" t="s">
        <v>5474</v>
      </c>
      <c r="AI281" s="186" t="s">
        <v>5474</v>
      </c>
      <c r="AJ281" s="186" t="s">
        <v>5474</v>
      </c>
    </row>
    <row r="282" spans="28:36">
      <c r="AB282" s="186">
        <v>2067</v>
      </c>
      <c r="AC282" s="186" t="s">
        <v>283</v>
      </c>
      <c r="AD282" s="186" t="s">
        <v>5474</v>
      </c>
      <c r="AE282" s="186" t="s">
        <v>5474</v>
      </c>
      <c r="AF282" s="186" t="s">
        <v>5474</v>
      </c>
      <c r="AG282" s="186" t="s">
        <v>5474</v>
      </c>
      <c r="AH282" s="186" t="s">
        <v>5474</v>
      </c>
      <c r="AI282" s="186" t="s">
        <v>5474</v>
      </c>
      <c r="AJ282" s="186" t="s">
        <v>5474</v>
      </c>
    </row>
    <row r="283" spans="28:36">
      <c r="AB283" s="186">
        <v>2069</v>
      </c>
      <c r="AC283" s="186" t="s">
        <v>284</v>
      </c>
      <c r="AD283" s="186" t="s">
        <v>5474</v>
      </c>
      <c r="AE283" s="186" t="s">
        <v>5474</v>
      </c>
      <c r="AF283" s="186" t="s">
        <v>5474</v>
      </c>
      <c r="AG283" s="186" t="s">
        <v>5474</v>
      </c>
      <c r="AH283" s="186" t="s">
        <v>5474</v>
      </c>
      <c r="AI283" s="186" t="s">
        <v>5474</v>
      </c>
      <c r="AJ283" s="186" t="s">
        <v>5474</v>
      </c>
    </row>
    <row r="284" spans="28:36">
      <c r="AB284" s="186">
        <v>2070</v>
      </c>
      <c r="AC284" s="186" t="s">
        <v>2131</v>
      </c>
      <c r="AD284" s="186" t="s">
        <v>5474</v>
      </c>
      <c r="AE284" s="186" t="s">
        <v>5474</v>
      </c>
      <c r="AF284" s="186" t="s">
        <v>5474</v>
      </c>
      <c r="AG284" s="186" t="s">
        <v>5474</v>
      </c>
      <c r="AH284" s="186" t="s">
        <v>5474</v>
      </c>
      <c r="AI284" s="186" t="s">
        <v>5474</v>
      </c>
      <c r="AJ284" s="186" t="s">
        <v>5474</v>
      </c>
    </row>
    <row r="285" spans="28:36">
      <c r="AB285" s="186">
        <v>2101</v>
      </c>
      <c r="AC285" s="186" t="s">
        <v>285</v>
      </c>
      <c r="AD285" s="186" t="s">
        <v>5474</v>
      </c>
      <c r="AE285" s="186" t="s">
        <v>5474</v>
      </c>
      <c r="AF285" s="186" t="s">
        <v>5474</v>
      </c>
      <c r="AG285" s="186" t="s">
        <v>5474</v>
      </c>
      <c r="AH285" s="186" t="s">
        <v>5474</v>
      </c>
      <c r="AI285" s="186" t="s">
        <v>5474</v>
      </c>
      <c r="AJ285" s="186" t="s">
        <v>5474</v>
      </c>
    </row>
    <row r="286" spans="28:36">
      <c r="AB286" s="186">
        <v>2102</v>
      </c>
      <c r="AC286" s="186" t="s">
        <v>286</v>
      </c>
      <c r="AD286" s="186" t="s">
        <v>5474</v>
      </c>
      <c r="AE286" s="186" t="s">
        <v>5474</v>
      </c>
      <c r="AF286" s="186" t="s">
        <v>5474</v>
      </c>
      <c r="AG286" s="186" t="s">
        <v>5474</v>
      </c>
      <c r="AH286" s="186" t="s">
        <v>5474</v>
      </c>
      <c r="AI286" s="186" t="s">
        <v>5474</v>
      </c>
      <c r="AJ286" s="186" t="s">
        <v>5474</v>
      </c>
    </row>
    <row r="287" spans="28:36">
      <c r="AB287" s="186">
        <v>2103</v>
      </c>
      <c r="AC287" s="186" t="s">
        <v>287</v>
      </c>
      <c r="AD287" s="186" t="s">
        <v>5474</v>
      </c>
      <c r="AE287" s="186" t="s">
        <v>5474</v>
      </c>
      <c r="AF287" s="186" t="s">
        <v>5474</v>
      </c>
      <c r="AG287" s="186" t="s">
        <v>5474</v>
      </c>
      <c r="AH287" s="186" t="s">
        <v>5474</v>
      </c>
      <c r="AI287" s="186" t="s">
        <v>5474</v>
      </c>
      <c r="AJ287" s="186" t="s">
        <v>5474</v>
      </c>
    </row>
    <row r="288" spans="28:36">
      <c r="AB288" s="186">
        <v>2104</v>
      </c>
      <c r="AC288" s="186" t="s">
        <v>288</v>
      </c>
      <c r="AD288" s="186" t="s">
        <v>5474</v>
      </c>
      <c r="AE288" s="186" t="s">
        <v>5474</v>
      </c>
      <c r="AF288" s="186" t="s">
        <v>5474</v>
      </c>
      <c r="AG288" s="186" t="s">
        <v>5474</v>
      </c>
      <c r="AH288" s="186" t="s">
        <v>5474</v>
      </c>
      <c r="AI288" s="186" t="s">
        <v>5474</v>
      </c>
      <c r="AJ288" s="186" t="s">
        <v>5474</v>
      </c>
    </row>
    <row r="289" spans="28:36">
      <c r="AB289" s="186">
        <v>2105</v>
      </c>
      <c r="AC289" s="186" t="s">
        <v>289</v>
      </c>
      <c r="AD289" s="186" t="s">
        <v>5473</v>
      </c>
      <c r="AE289" s="186" t="s">
        <v>5474</v>
      </c>
      <c r="AF289" s="186" t="s">
        <v>5474</v>
      </c>
      <c r="AG289" s="186" t="s">
        <v>5474</v>
      </c>
      <c r="AH289" s="186" t="s">
        <v>5475</v>
      </c>
      <c r="AI289" s="186" t="s">
        <v>5474</v>
      </c>
      <c r="AJ289" s="186" t="s">
        <v>5477</v>
      </c>
    </row>
    <row r="290" spans="28:36">
      <c r="AB290" s="186">
        <v>2106</v>
      </c>
      <c r="AC290" s="186" t="s">
        <v>290</v>
      </c>
      <c r="AD290" s="186" t="s">
        <v>5474</v>
      </c>
      <c r="AE290" s="186" t="s">
        <v>5474</v>
      </c>
      <c r="AF290" s="186" t="s">
        <v>5474</v>
      </c>
      <c r="AG290" s="186" t="s">
        <v>5474</v>
      </c>
      <c r="AH290" s="186" t="s">
        <v>5474</v>
      </c>
      <c r="AI290" s="186" t="s">
        <v>5474</v>
      </c>
      <c r="AJ290" s="186" t="s">
        <v>5474</v>
      </c>
    </row>
    <row r="291" spans="28:36">
      <c r="AB291" s="186">
        <v>2107</v>
      </c>
      <c r="AC291" s="186" t="s">
        <v>291</v>
      </c>
      <c r="AD291" s="186" t="s">
        <v>5474</v>
      </c>
      <c r="AE291" s="186" t="s">
        <v>5474</v>
      </c>
      <c r="AF291" s="186" t="s">
        <v>5474</v>
      </c>
      <c r="AG291" s="186" t="s">
        <v>5474</v>
      </c>
      <c r="AH291" s="186" t="s">
        <v>5474</v>
      </c>
      <c r="AI291" s="186" t="s">
        <v>5474</v>
      </c>
      <c r="AJ291" s="186" t="s">
        <v>5474</v>
      </c>
    </row>
    <row r="292" spans="28:36">
      <c r="AB292" s="186">
        <v>2108</v>
      </c>
      <c r="AC292" s="186" t="s">
        <v>292</v>
      </c>
      <c r="AD292" s="186" t="s">
        <v>5474</v>
      </c>
      <c r="AE292" s="186" t="s">
        <v>5474</v>
      </c>
      <c r="AF292" s="186" t="s">
        <v>5474</v>
      </c>
      <c r="AG292" s="186" t="s">
        <v>5474</v>
      </c>
      <c r="AH292" s="186" t="s">
        <v>5474</v>
      </c>
      <c r="AI292" s="186" t="s">
        <v>5474</v>
      </c>
      <c r="AJ292" s="186" t="s">
        <v>5474</v>
      </c>
    </row>
    <row r="293" spans="28:36">
      <c r="AB293" s="186">
        <v>2109</v>
      </c>
      <c r="AC293" s="186" t="s">
        <v>293</v>
      </c>
      <c r="AD293" s="186" t="s">
        <v>5474</v>
      </c>
      <c r="AE293" s="186" t="s">
        <v>5474</v>
      </c>
      <c r="AF293" s="186" t="s">
        <v>5474</v>
      </c>
      <c r="AG293" s="186" t="s">
        <v>5474</v>
      </c>
      <c r="AH293" s="186" t="s">
        <v>5474</v>
      </c>
      <c r="AI293" s="186" t="s">
        <v>5474</v>
      </c>
      <c r="AJ293" s="186" t="s">
        <v>5474</v>
      </c>
    </row>
    <row r="294" spans="28:36">
      <c r="AB294" s="186">
        <v>2114</v>
      </c>
      <c r="AC294" s="186" t="s">
        <v>294</v>
      </c>
      <c r="AD294" s="186" t="s">
        <v>5474</v>
      </c>
      <c r="AE294" s="186" t="s">
        <v>5474</v>
      </c>
      <c r="AF294" s="186" t="s">
        <v>5474</v>
      </c>
      <c r="AG294" s="186" t="s">
        <v>5474</v>
      </c>
      <c r="AH294" s="186" t="s">
        <v>5474</v>
      </c>
      <c r="AI294" s="186" t="s">
        <v>5474</v>
      </c>
      <c r="AJ294" s="186" t="s">
        <v>5474</v>
      </c>
    </row>
    <row r="295" spans="28:36">
      <c r="AB295" s="186">
        <v>2115</v>
      </c>
      <c r="AC295" s="186" t="s">
        <v>295</v>
      </c>
      <c r="AD295" s="186" t="s">
        <v>5474</v>
      </c>
      <c r="AE295" s="186" t="s">
        <v>5474</v>
      </c>
      <c r="AF295" s="186" t="s">
        <v>5474</v>
      </c>
      <c r="AG295" s="186" t="s">
        <v>5474</v>
      </c>
      <c r="AH295" s="186" t="s">
        <v>5474</v>
      </c>
      <c r="AI295" s="186" t="s">
        <v>5474</v>
      </c>
      <c r="AJ295" s="186" t="s">
        <v>5474</v>
      </c>
    </row>
    <row r="296" spans="28:36">
      <c r="AB296" s="186">
        <v>2201</v>
      </c>
      <c r="AC296" s="186" t="s">
        <v>296</v>
      </c>
      <c r="AD296" s="186" t="s">
        <v>5474</v>
      </c>
      <c r="AE296" s="186" t="s">
        <v>5474</v>
      </c>
      <c r="AF296" s="186" t="s">
        <v>5474</v>
      </c>
      <c r="AG296" s="186" t="s">
        <v>5474</v>
      </c>
      <c r="AH296" s="186" t="s">
        <v>5474</v>
      </c>
      <c r="AI296" s="186" t="s">
        <v>5474</v>
      </c>
      <c r="AJ296" s="186" t="s">
        <v>5474</v>
      </c>
    </row>
    <row r="297" spans="28:36">
      <c r="AB297" s="186">
        <v>2204</v>
      </c>
      <c r="AC297" s="186" t="s">
        <v>297</v>
      </c>
      <c r="AD297" s="186" t="s">
        <v>5474</v>
      </c>
      <c r="AE297" s="186" t="s">
        <v>5474</v>
      </c>
      <c r="AF297" s="186" t="s">
        <v>5474</v>
      </c>
      <c r="AG297" s="186" t="s">
        <v>5474</v>
      </c>
      <c r="AH297" s="186" t="s">
        <v>5474</v>
      </c>
      <c r="AI297" s="186" t="s">
        <v>5474</v>
      </c>
      <c r="AJ297" s="186" t="s">
        <v>5474</v>
      </c>
    </row>
    <row r="298" spans="28:36">
      <c r="AB298" s="186">
        <v>2206</v>
      </c>
      <c r="AC298" s="186" t="s">
        <v>298</v>
      </c>
      <c r="AD298" s="186" t="s">
        <v>5474</v>
      </c>
      <c r="AE298" s="186" t="s">
        <v>5474</v>
      </c>
      <c r="AF298" s="186" t="s">
        <v>5474</v>
      </c>
      <c r="AG298" s="186" t="s">
        <v>5474</v>
      </c>
      <c r="AH298" s="186" t="s">
        <v>5474</v>
      </c>
      <c r="AI298" s="186" t="s">
        <v>5474</v>
      </c>
      <c r="AJ298" s="186" t="s">
        <v>5474</v>
      </c>
    </row>
    <row r="299" spans="28:36">
      <c r="AB299" s="186">
        <v>2207</v>
      </c>
      <c r="AC299" s="186" t="s">
        <v>299</v>
      </c>
      <c r="AD299" s="186" t="s">
        <v>5473</v>
      </c>
      <c r="AE299" s="186" t="s">
        <v>5474</v>
      </c>
      <c r="AF299" s="186" t="s">
        <v>5474</v>
      </c>
      <c r="AG299" s="186" t="s">
        <v>5474</v>
      </c>
      <c r="AH299" s="186" t="s">
        <v>5475</v>
      </c>
      <c r="AI299" s="186" t="s">
        <v>5474</v>
      </c>
      <c r="AJ299" s="186" t="s">
        <v>5477</v>
      </c>
    </row>
    <row r="300" spans="28:36">
      <c r="AB300" s="186">
        <v>2208</v>
      </c>
      <c r="AC300" s="186" t="s">
        <v>300</v>
      </c>
      <c r="AD300" s="186" t="s">
        <v>5474</v>
      </c>
      <c r="AE300" s="186" t="s">
        <v>5474</v>
      </c>
      <c r="AF300" s="186" t="s">
        <v>5474</v>
      </c>
      <c r="AG300" s="186" t="s">
        <v>5474</v>
      </c>
      <c r="AH300" s="186" t="s">
        <v>5474</v>
      </c>
      <c r="AI300" s="186" t="s">
        <v>5474</v>
      </c>
      <c r="AJ300" s="186" t="s">
        <v>5474</v>
      </c>
    </row>
    <row r="301" spans="28:36">
      <c r="AB301" s="186">
        <v>2221</v>
      </c>
      <c r="AC301" s="186" t="s">
        <v>301</v>
      </c>
      <c r="AD301" s="186" t="s">
        <v>5474</v>
      </c>
      <c r="AE301" s="186" t="s">
        <v>5474</v>
      </c>
      <c r="AF301" s="186" t="s">
        <v>5474</v>
      </c>
      <c r="AG301" s="186" t="s">
        <v>5474</v>
      </c>
      <c r="AH301" s="186" t="s">
        <v>5474</v>
      </c>
      <c r="AI301" s="186" t="s">
        <v>5474</v>
      </c>
      <c r="AJ301" s="186" t="s">
        <v>5474</v>
      </c>
    </row>
    <row r="302" spans="28:36">
      <c r="AB302" s="186">
        <v>2227</v>
      </c>
      <c r="AC302" s="186" t="s">
        <v>302</v>
      </c>
      <c r="AD302" s="186" t="s">
        <v>5474</v>
      </c>
      <c r="AE302" s="186" t="s">
        <v>5474</v>
      </c>
      <c r="AF302" s="186" t="s">
        <v>5474</v>
      </c>
      <c r="AG302" s="186" t="s">
        <v>5474</v>
      </c>
      <c r="AH302" s="186" t="s">
        <v>5474</v>
      </c>
      <c r="AI302" s="186" t="s">
        <v>5474</v>
      </c>
      <c r="AJ302" s="186" t="s">
        <v>5474</v>
      </c>
    </row>
    <row r="303" spans="28:36">
      <c r="AB303" s="186">
        <v>2228</v>
      </c>
      <c r="AC303" s="186" t="s">
        <v>303</v>
      </c>
      <c r="AD303" s="186" t="s">
        <v>5474</v>
      </c>
      <c r="AE303" s="186" t="s">
        <v>5474</v>
      </c>
      <c r="AF303" s="186" t="s">
        <v>5474</v>
      </c>
      <c r="AG303" s="186" t="s">
        <v>5474</v>
      </c>
      <c r="AH303" s="186" t="s">
        <v>5474</v>
      </c>
      <c r="AI303" s="186" t="s">
        <v>5474</v>
      </c>
      <c r="AJ303" s="186" t="s">
        <v>5474</v>
      </c>
    </row>
    <row r="304" spans="28:36">
      <c r="AB304" s="186">
        <v>2230</v>
      </c>
      <c r="AC304" s="186" t="s">
        <v>304</v>
      </c>
      <c r="AD304" s="186" t="s">
        <v>5474</v>
      </c>
      <c r="AE304" s="186" t="s">
        <v>5474</v>
      </c>
      <c r="AF304" s="186" t="s">
        <v>5474</v>
      </c>
      <c r="AG304" s="186" t="s">
        <v>5474</v>
      </c>
      <c r="AH304" s="186" t="s">
        <v>5474</v>
      </c>
      <c r="AI304" s="186" t="s">
        <v>5474</v>
      </c>
      <c r="AJ304" s="186" t="s">
        <v>5474</v>
      </c>
    </row>
    <row r="305" spans="28:36">
      <c r="AB305" s="186">
        <v>2231</v>
      </c>
      <c r="AC305" s="186" t="s">
        <v>305</v>
      </c>
      <c r="AD305" s="186" t="s">
        <v>5474</v>
      </c>
      <c r="AE305" s="186" t="s">
        <v>5474</v>
      </c>
      <c r="AF305" s="186" t="s">
        <v>5474</v>
      </c>
      <c r="AG305" s="186" t="s">
        <v>5474</v>
      </c>
      <c r="AH305" s="186" t="s">
        <v>5474</v>
      </c>
      <c r="AI305" s="186" t="s">
        <v>5474</v>
      </c>
      <c r="AJ305" s="186" t="s">
        <v>5474</v>
      </c>
    </row>
    <row r="306" spans="28:36">
      <c r="AB306" s="186">
        <v>2233</v>
      </c>
      <c r="AC306" s="186" t="s">
        <v>306</v>
      </c>
      <c r="AD306" s="186" t="s">
        <v>5474</v>
      </c>
      <c r="AE306" s="186" t="s">
        <v>5474</v>
      </c>
      <c r="AF306" s="186" t="s">
        <v>5474</v>
      </c>
      <c r="AG306" s="186" t="s">
        <v>5474</v>
      </c>
      <c r="AH306" s="186" t="s">
        <v>5474</v>
      </c>
      <c r="AI306" s="186" t="s">
        <v>5474</v>
      </c>
      <c r="AJ306" s="186" t="s">
        <v>5474</v>
      </c>
    </row>
    <row r="307" spans="28:36">
      <c r="AB307" s="186">
        <v>2235</v>
      </c>
      <c r="AC307" s="186" t="s">
        <v>307</v>
      </c>
      <c r="AD307" s="186" t="s">
        <v>5474</v>
      </c>
      <c r="AE307" s="186" t="s">
        <v>5474</v>
      </c>
      <c r="AF307" s="186" t="s">
        <v>5474</v>
      </c>
      <c r="AG307" s="186" t="s">
        <v>5474</v>
      </c>
      <c r="AH307" s="186" t="s">
        <v>5474</v>
      </c>
      <c r="AI307" s="186" t="s">
        <v>5474</v>
      </c>
      <c r="AJ307" s="186" t="s">
        <v>5474</v>
      </c>
    </row>
    <row r="308" spans="28:36">
      <c r="AB308" s="186">
        <v>2236</v>
      </c>
      <c r="AC308" s="186" t="s">
        <v>308</v>
      </c>
      <c r="AD308" s="186" t="s">
        <v>5474</v>
      </c>
      <c r="AE308" s="186" t="s">
        <v>5474</v>
      </c>
      <c r="AF308" s="186" t="s">
        <v>5474</v>
      </c>
      <c r="AG308" s="186" t="s">
        <v>5474</v>
      </c>
      <c r="AH308" s="186" t="s">
        <v>5474</v>
      </c>
      <c r="AI308" s="186" t="s">
        <v>5474</v>
      </c>
      <c r="AJ308" s="186" t="s">
        <v>5474</v>
      </c>
    </row>
    <row r="309" spans="28:36">
      <c r="AB309" s="186">
        <v>2237</v>
      </c>
      <c r="AC309" s="186" t="s">
        <v>4915</v>
      </c>
      <c r="AD309" s="186" t="s">
        <v>5474</v>
      </c>
      <c r="AE309" s="186" t="s">
        <v>5474</v>
      </c>
      <c r="AF309" s="186" t="s">
        <v>5474</v>
      </c>
      <c r="AG309" s="186" t="s">
        <v>5474</v>
      </c>
      <c r="AH309" s="186" t="s">
        <v>5474</v>
      </c>
      <c r="AI309" s="186" t="s">
        <v>5474</v>
      </c>
      <c r="AJ309" s="186" t="s">
        <v>5474</v>
      </c>
    </row>
    <row r="310" spans="28:36">
      <c r="AB310" s="186">
        <v>2239</v>
      </c>
      <c r="AC310" s="186" t="s">
        <v>309</v>
      </c>
      <c r="AD310" s="186" t="s">
        <v>5474</v>
      </c>
      <c r="AE310" s="186" t="s">
        <v>5474</v>
      </c>
      <c r="AF310" s="186" t="s">
        <v>5474</v>
      </c>
      <c r="AG310" s="186" t="s">
        <v>5474</v>
      </c>
      <c r="AH310" s="186" t="s">
        <v>5474</v>
      </c>
      <c r="AI310" s="186" t="s">
        <v>5474</v>
      </c>
      <c r="AJ310" s="186" t="s">
        <v>5474</v>
      </c>
    </row>
    <row r="311" spans="28:36">
      <c r="AB311" s="186">
        <v>2241</v>
      </c>
      <c r="AC311" s="186" t="s">
        <v>2174</v>
      </c>
      <c r="AD311" s="186" t="s">
        <v>5474</v>
      </c>
      <c r="AE311" s="186" t="s">
        <v>5474</v>
      </c>
      <c r="AF311" s="186" t="s">
        <v>5474</v>
      </c>
      <c r="AG311" s="186" t="s">
        <v>5474</v>
      </c>
      <c r="AH311" s="186" t="s">
        <v>5474</v>
      </c>
      <c r="AI311" s="186" t="s">
        <v>5474</v>
      </c>
      <c r="AJ311" s="186" t="s">
        <v>5474</v>
      </c>
    </row>
    <row r="312" spans="28:36">
      <c r="AB312" s="186">
        <v>2243</v>
      </c>
      <c r="AC312" s="186" t="s">
        <v>4486</v>
      </c>
      <c r="AD312" s="186" t="s">
        <v>5474</v>
      </c>
      <c r="AE312" s="186" t="s">
        <v>5474</v>
      </c>
      <c r="AF312" s="186" t="s">
        <v>5474</v>
      </c>
      <c r="AG312" s="186" t="s">
        <v>5474</v>
      </c>
      <c r="AH312" s="186" t="s">
        <v>5474</v>
      </c>
      <c r="AI312" s="186" t="s">
        <v>5474</v>
      </c>
      <c r="AJ312" s="186" t="s">
        <v>5474</v>
      </c>
    </row>
    <row r="313" spans="28:36">
      <c r="AB313" s="186">
        <v>2245</v>
      </c>
      <c r="AC313" s="186" t="s">
        <v>2176</v>
      </c>
      <c r="AD313" s="186" t="s">
        <v>5474</v>
      </c>
      <c r="AE313" s="186" t="s">
        <v>5474</v>
      </c>
      <c r="AF313" s="186" t="s">
        <v>5474</v>
      </c>
      <c r="AG313" s="186" t="s">
        <v>5474</v>
      </c>
      <c r="AH313" s="186" t="s">
        <v>5474</v>
      </c>
      <c r="AI313" s="186" t="s">
        <v>5474</v>
      </c>
      <c r="AJ313" s="186" t="s">
        <v>5474</v>
      </c>
    </row>
    <row r="314" spans="28:36">
      <c r="AB314" s="186">
        <v>2246</v>
      </c>
      <c r="AC314" s="186" t="s">
        <v>2178</v>
      </c>
      <c r="AD314" s="186" t="s">
        <v>5474</v>
      </c>
      <c r="AE314" s="186" t="s">
        <v>5474</v>
      </c>
      <c r="AF314" s="186" t="s">
        <v>5474</v>
      </c>
      <c r="AG314" s="186" t="s">
        <v>5474</v>
      </c>
      <c r="AH314" s="186" t="s">
        <v>5474</v>
      </c>
      <c r="AI314" s="186" t="s">
        <v>5474</v>
      </c>
      <c r="AJ314" s="186" t="s">
        <v>5474</v>
      </c>
    </row>
    <row r="315" spans="28:36">
      <c r="AB315" s="186">
        <v>2247</v>
      </c>
      <c r="AC315" s="186" t="s">
        <v>4489</v>
      </c>
      <c r="AD315" s="186" t="s">
        <v>5474</v>
      </c>
      <c r="AE315" s="186" t="s">
        <v>5474</v>
      </c>
      <c r="AF315" s="186" t="s">
        <v>5474</v>
      </c>
      <c r="AG315" s="186" t="s">
        <v>5474</v>
      </c>
      <c r="AH315" s="186" t="s">
        <v>5474</v>
      </c>
      <c r="AI315" s="186" t="s">
        <v>5474</v>
      </c>
      <c r="AJ315" s="186" t="s">
        <v>5474</v>
      </c>
    </row>
    <row r="316" spans="28:36">
      <c r="AB316" s="186">
        <v>2301</v>
      </c>
      <c r="AC316" s="186" t="s">
        <v>310</v>
      </c>
      <c r="AD316" s="186" t="s">
        <v>5473</v>
      </c>
      <c r="AE316" s="186" t="s">
        <v>5472</v>
      </c>
      <c r="AF316" s="186" t="s">
        <v>5474</v>
      </c>
      <c r="AG316" s="186" t="s">
        <v>5474</v>
      </c>
      <c r="AH316" s="186" t="s">
        <v>5474</v>
      </c>
      <c r="AI316" s="186" t="s">
        <v>5474</v>
      </c>
      <c r="AJ316" s="186" t="s">
        <v>5478</v>
      </c>
    </row>
    <row r="317" spans="28:36">
      <c r="AB317" s="186">
        <v>2302</v>
      </c>
      <c r="AC317" s="186" t="s">
        <v>311</v>
      </c>
      <c r="AD317" s="186" t="s">
        <v>5474</v>
      </c>
      <c r="AE317" s="186" t="s">
        <v>5474</v>
      </c>
      <c r="AF317" s="186" t="s">
        <v>5474</v>
      </c>
      <c r="AG317" s="186" t="s">
        <v>5474</v>
      </c>
      <c r="AH317" s="186" t="s">
        <v>5474</v>
      </c>
      <c r="AI317" s="186" t="s">
        <v>5474</v>
      </c>
      <c r="AJ317" s="186" t="s">
        <v>5474</v>
      </c>
    </row>
    <row r="318" spans="28:36">
      <c r="AB318" s="186">
        <v>2303</v>
      </c>
      <c r="AC318" s="186" t="s">
        <v>312</v>
      </c>
      <c r="AD318" s="186" t="s">
        <v>5473</v>
      </c>
      <c r="AE318" s="186" t="s">
        <v>5474</v>
      </c>
      <c r="AF318" s="186" t="s">
        <v>5474</v>
      </c>
      <c r="AG318" s="186" t="s">
        <v>5474</v>
      </c>
      <c r="AH318" s="186" t="s">
        <v>5475</v>
      </c>
      <c r="AI318" s="186" t="s">
        <v>5474</v>
      </c>
      <c r="AJ318" s="186" t="s">
        <v>5477</v>
      </c>
    </row>
    <row r="319" spans="28:36">
      <c r="AB319" s="186">
        <v>2305</v>
      </c>
      <c r="AC319" s="186" t="s">
        <v>313</v>
      </c>
      <c r="AD319" s="186" t="s">
        <v>5474</v>
      </c>
      <c r="AE319" s="186" t="s">
        <v>5474</v>
      </c>
      <c r="AF319" s="186" t="s">
        <v>5474</v>
      </c>
      <c r="AG319" s="186" t="s">
        <v>5474</v>
      </c>
      <c r="AH319" s="186" t="s">
        <v>5474</v>
      </c>
      <c r="AI319" s="186" t="s">
        <v>5474</v>
      </c>
      <c r="AJ319" s="186" t="s">
        <v>5474</v>
      </c>
    </row>
    <row r="320" spans="28:36">
      <c r="AB320" s="186">
        <v>2308</v>
      </c>
      <c r="AC320" s="186" t="s">
        <v>314</v>
      </c>
      <c r="AD320" s="186" t="s">
        <v>5473</v>
      </c>
      <c r="AE320" s="186" t="s">
        <v>5474</v>
      </c>
      <c r="AF320" s="186" t="s">
        <v>5474</v>
      </c>
      <c r="AG320" s="186" t="s">
        <v>5474</v>
      </c>
      <c r="AH320" s="186" t="s">
        <v>5475</v>
      </c>
      <c r="AI320" s="186" t="s">
        <v>5474</v>
      </c>
      <c r="AJ320" s="186" t="s">
        <v>5477</v>
      </c>
    </row>
    <row r="321" spans="28:36">
      <c r="AB321" s="186">
        <v>2311</v>
      </c>
      <c r="AC321" s="186" t="s">
        <v>315</v>
      </c>
      <c r="AD321" s="186" t="s">
        <v>5474</v>
      </c>
      <c r="AE321" s="186" t="s">
        <v>5474</v>
      </c>
      <c r="AF321" s="186" t="s">
        <v>5474</v>
      </c>
      <c r="AG321" s="186" t="s">
        <v>5474</v>
      </c>
      <c r="AH321" s="186" t="s">
        <v>5474</v>
      </c>
      <c r="AI321" s="186" t="s">
        <v>5474</v>
      </c>
      <c r="AJ321" s="186" t="s">
        <v>5474</v>
      </c>
    </row>
    <row r="322" spans="28:36">
      <c r="AB322" s="186">
        <v>2312</v>
      </c>
      <c r="AC322" s="186" t="s">
        <v>316</v>
      </c>
      <c r="AD322" s="186" t="s">
        <v>5474</v>
      </c>
      <c r="AE322" s="186" t="s">
        <v>5474</v>
      </c>
      <c r="AF322" s="186" t="s">
        <v>5474</v>
      </c>
      <c r="AG322" s="186" t="s">
        <v>5474</v>
      </c>
      <c r="AH322" s="186" t="s">
        <v>5474</v>
      </c>
      <c r="AI322" s="186" t="s">
        <v>5474</v>
      </c>
      <c r="AJ322" s="186" t="s">
        <v>5474</v>
      </c>
    </row>
    <row r="323" spans="28:36">
      <c r="AB323" s="186">
        <v>2313</v>
      </c>
      <c r="AC323" s="186" t="s">
        <v>317</v>
      </c>
      <c r="AD323" s="186" t="s">
        <v>5474</v>
      </c>
      <c r="AE323" s="186" t="s">
        <v>5474</v>
      </c>
      <c r="AF323" s="186" t="s">
        <v>5474</v>
      </c>
      <c r="AG323" s="186" t="s">
        <v>5474</v>
      </c>
      <c r="AH323" s="186" t="s">
        <v>5474</v>
      </c>
      <c r="AI323" s="186" t="s">
        <v>5474</v>
      </c>
      <c r="AJ323" s="186" t="s">
        <v>5474</v>
      </c>
    </row>
    <row r="324" spans="28:36">
      <c r="AB324" s="186">
        <v>2314</v>
      </c>
      <c r="AC324" s="186" t="s">
        <v>318</v>
      </c>
      <c r="AD324" s="186" t="s">
        <v>5474</v>
      </c>
      <c r="AE324" s="186" t="s">
        <v>5474</v>
      </c>
      <c r="AF324" s="186" t="s">
        <v>5474</v>
      </c>
      <c r="AG324" s="186" t="s">
        <v>5474</v>
      </c>
      <c r="AH324" s="186" t="s">
        <v>5474</v>
      </c>
      <c r="AI324" s="186" t="s">
        <v>5474</v>
      </c>
      <c r="AJ324" s="186" t="s">
        <v>5474</v>
      </c>
    </row>
    <row r="325" spans="28:36">
      <c r="AB325" s="186">
        <v>2316</v>
      </c>
      <c r="AC325" s="186" t="s">
        <v>319</v>
      </c>
      <c r="AD325" s="186" t="s">
        <v>5474</v>
      </c>
      <c r="AE325" s="186" t="s">
        <v>5474</v>
      </c>
      <c r="AF325" s="186" t="s">
        <v>5474</v>
      </c>
      <c r="AG325" s="186" t="s">
        <v>5474</v>
      </c>
      <c r="AH325" s="186" t="s">
        <v>5474</v>
      </c>
      <c r="AI325" s="186" t="s">
        <v>5474</v>
      </c>
      <c r="AJ325" s="186" t="s">
        <v>5474</v>
      </c>
    </row>
    <row r="326" spans="28:36">
      <c r="AB326" s="186">
        <v>2317</v>
      </c>
      <c r="AC326" s="186" t="s">
        <v>320</v>
      </c>
      <c r="AD326" s="186" t="s">
        <v>5473</v>
      </c>
      <c r="AE326" s="186" t="s">
        <v>5474</v>
      </c>
      <c r="AF326" s="186" t="s">
        <v>5474</v>
      </c>
      <c r="AG326" s="186" t="s">
        <v>5474</v>
      </c>
      <c r="AH326" s="186" t="s">
        <v>5475</v>
      </c>
      <c r="AI326" s="186" t="s">
        <v>5474</v>
      </c>
      <c r="AJ326" s="186" t="s">
        <v>5477</v>
      </c>
    </row>
    <row r="327" spans="28:36">
      <c r="AB327" s="186">
        <v>2321</v>
      </c>
      <c r="AC327" s="186" t="s">
        <v>321</v>
      </c>
      <c r="AD327" s="186" t="s">
        <v>5474</v>
      </c>
      <c r="AE327" s="186" t="s">
        <v>5474</v>
      </c>
      <c r="AF327" s="186" t="s">
        <v>5474</v>
      </c>
      <c r="AG327" s="186" t="s">
        <v>5474</v>
      </c>
      <c r="AH327" s="186" t="s">
        <v>5474</v>
      </c>
      <c r="AI327" s="186" t="s">
        <v>5474</v>
      </c>
      <c r="AJ327" s="186" t="s">
        <v>5474</v>
      </c>
    </row>
    <row r="328" spans="28:36">
      <c r="AB328" s="186">
        <v>2323</v>
      </c>
      <c r="AC328" s="186" t="s">
        <v>322</v>
      </c>
      <c r="AD328" s="186" t="s">
        <v>5474</v>
      </c>
      <c r="AE328" s="186" t="s">
        <v>5474</v>
      </c>
      <c r="AF328" s="186" t="s">
        <v>5474</v>
      </c>
      <c r="AG328" s="186" t="s">
        <v>5474</v>
      </c>
      <c r="AH328" s="186" t="s">
        <v>5474</v>
      </c>
      <c r="AI328" s="186" t="s">
        <v>5474</v>
      </c>
      <c r="AJ328" s="186" t="s">
        <v>5474</v>
      </c>
    </row>
    <row r="329" spans="28:36">
      <c r="AB329" s="186">
        <v>2324</v>
      </c>
      <c r="AC329" s="186" t="s">
        <v>323</v>
      </c>
      <c r="AD329" s="186" t="s">
        <v>5473</v>
      </c>
      <c r="AE329" s="186" t="s">
        <v>5472</v>
      </c>
      <c r="AF329" s="186" t="s">
        <v>5474</v>
      </c>
      <c r="AG329" s="186" t="s">
        <v>5474</v>
      </c>
      <c r="AH329" s="186" t="s">
        <v>5474</v>
      </c>
      <c r="AI329" s="186" t="s">
        <v>5474</v>
      </c>
      <c r="AJ329" s="186" t="s">
        <v>5478</v>
      </c>
    </row>
    <row r="330" spans="28:36">
      <c r="AB330" s="186">
        <v>2325</v>
      </c>
      <c r="AC330" s="186" t="s">
        <v>324</v>
      </c>
      <c r="AD330" s="186" t="s">
        <v>5474</v>
      </c>
      <c r="AE330" s="186" t="s">
        <v>5474</v>
      </c>
      <c r="AF330" s="186" t="s">
        <v>5474</v>
      </c>
      <c r="AG330" s="186" t="s">
        <v>5474</v>
      </c>
      <c r="AH330" s="186" t="s">
        <v>5474</v>
      </c>
      <c r="AI330" s="186" t="s">
        <v>5474</v>
      </c>
      <c r="AJ330" s="186" t="s">
        <v>5474</v>
      </c>
    </row>
    <row r="331" spans="28:36">
      <c r="AB331" s="186">
        <v>2327</v>
      </c>
      <c r="AC331" s="186" t="s">
        <v>325</v>
      </c>
      <c r="AD331" s="186" t="s">
        <v>5473</v>
      </c>
      <c r="AE331" s="186" t="s">
        <v>5474</v>
      </c>
      <c r="AF331" s="186" t="s">
        <v>5474</v>
      </c>
      <c r="AG331" s="186" t="s">
        <v>5474</v>
      </c>
      <c r="AH331" s="186" t="s">
        <v>5475</v>
      </c>
      <c r="AI331" s="186" t="s">
        <v>5474</v>
      </c>
      <c r="AJ331" s="186" t="s">
        <v>5477</v>
      </c>
    </row>
    <row r="332" spans="28:36">
      <c r="AB332" s="186">
        <v>2328</v>
      </c>
      <c r="AC332" s="186" t="s">
        <v>326</v>
      </c>
      <c r="AD332" s="186" t="s">
        <v>5474</v>
      </c>
      <c r="AE332" s="186" t="s">
        <v>5474</v>
      </c>
      <c r="AF332" s="186" t="s">
        <v>5474</v>
      </c>
      <c r="AG332" s="186" t="s">
        <v>5474</v>
      </c>
      <c r="AH332" s="186" t="s">
        <v>5474</v>
      </c>
      <c r="AI332" s="186" t="s">
        <v>5474</v>
      </c>
      <c r="AJ332" s="186" t="s">
        <v>5474</v>
      </c>
    </row>
    <row r="333" spans="28:36">
      <c r="AB333" s="186">
        <v>2329</v>
      </c>
      <c r="AC333" s="186" t="s">
        <v>327</v>
      </c>
      <c r="AD333" s="186" t="s">
        <v>5474</v>
      </c>
      <c r="AE333" s="186" t="s">
        <v>5474</v>
      </c>
      <c r="AF333" s="186" t="s">
        <v>5474</v>
      </c>
      <c r="AG333" s="186" t="s">
        <v>5474</v>
      </c>
      <c r="AH333" s="186" t="s">
        <v>5474</v>
      </c>
      <c r="AI333" s="186" t="s">
        <v>5474</v>
      </c>
      <c r="AJ333" s="186" t="s">
        <v>5474</v>
      </c>
    </row>
    <row r="334" spans="28:36">
      <c r="AB334" s="186">
        <v>2330</v>
      </c>
      <c r="AC334" s="186" t="s">
        <v>328</v>
      </c>
      <c r="AD334" s="186" t="s">
        <v>5473</v>
      </c>
      <c r="AE334" s="186" t="s">
        <v>5474</v>
      </c>
      <c r="AF334" s="186" t="s">
        <v>5474</v>
      </c>
      <c r="AG334" s="186" t="s">
        <v>5474</v>
      </c>
      <c r="AH334" s="186" t="s">
        <v>5475</v>
      </c>
      <c r="AI334" s="186" t="s">
        <v>5474</v>
      </c>
      <c r="AJ334" s="186" t="s">
        <v>5477</v>
      </c>
    </row>
    <row r="335" spans="28:36">
      <c r="AB335" s="186">
        <v>2331</v>
      </c>
      <c r="AC335" s="186" t="s">
        <v>329</v>
      </c>
      <c r="AD335" s="186" t="s">
        <v>5474</v>
      </c>
      <c r="AE335" s="186" t="s">
        <v>5474</v>
      </c>
      <c r="AF335" s="186" t="s">
        <v>5474</v>
      </c>
      <c r="AG335" s="186" t="s">
        <v>5474</v>
      </c>
      <c r="AH335" s="186" t="s">
        <v>5474</v>
      </c>
      <c r="AI335" s="186" t="s">
        <v>5474</v>
      </c>
      <c r="AJ335" s="186" t="s">
        <v>5474</v>
      </c>
    </row>
    <row r="336" spans="28:36">
      <c r="AB336" s="186">
        <v>2332</v>
      </c>
      <c r="AC336" s="186" t="s">
        <v>330</v>
      </c>
      <c r="AD336" s="186" t="s">
        <v>5474</v>
      </c>
      <c r="AE336" s="186" t="s">
        <v>5474</v>
      </c>
      <c r="AF336" s="186" t="s">
        <v>5474</v>
      </c>
      <c r="AG336" s="186" t="s">
        <v>5474</v>
      </c>
      <c r="AH336" s="186" t="s">
        <v>5474</v>
      </c>
      <c r="AI336" s="186" t="s">
        <v>5474</v>
      </c>
      <c r="AJ336" s="186" t="s">
        <v>5474</v>
      </c>
    </row>
    <row r="337" spans="28:36">
      <c r="AB337" s="186">
        <v>2337</v>
      </c>
      <c r="AC337" s="186" t="s">
        <v>331</v>
      </c>
      <c r="AD337" s="186" t="s">
        <v>5474</v>
      </c>
      <c r="AE337" s="186" t="s">
        <v>5474</v>
      </c>
      <c r="AF337" s="186" t="s">
        <v>5474</v>
      </c>
      <c r="AG337" s="186" t="s">
        <v>5474</v>
      </c>
      <c r="AH337" s="186" t="s">
        <v>5474</v>
      </c>
      <c r="AI337" s="186" t="s">
        <v>5474</v>
      </c>
      <c r="AJ337" s="186" t="s">
        <v>5474</v>
      </c>
    </row>
    <row r="338" spans="28:36">
      <c r="AB338" s="186">
        <v>2338</v>
      </c>
      <c r="AC338" s="186" t="s">
        <v>332</v>
      </c>
      <c r="AD338" s="186" t="s">
        <v>5474</v>
      </c>
      <c r="AE338" s="186" t="s">
        <v>5474</v>
      </c>
      <c r="AF338" s="186" t="s">
        <v>5474</v>
      </c>
      <c r="AG338" s="186" t="s">
        <v>5474</v>
      </c>
      <c r="AH338" s="186" t="s">
        <v>5474</v>
      </c>
      <c r="AI338" s="186" t="s">
        <v>5474</v>
      </c>
      <c r="AJ338" s="186" t="s">
        <v>5474</v>
      </c>
    </row>
    <row r="339" spans="28:36">
      <c r="AB339" s="186">
        <v>2340</v>
      </c>
      <c r="AC339" s="186" t="s">
        <v>333</v>
      </c>
      <c r="AD339" s="186" t="s">
        <v>5474</v>
      </c>
      <c r="AE339" s="186" t="s">
        <v>5474</v>
      </c>
      <c r="AF339" s="186" t="s">
        <v>5474</v>
      </c>
      <c r="AG339" s="186" t="s">
        <v>5474</v>
      </c>
      <c r="AH339" s="186" t="s">
        <v>5474</v>
      </c>
      <c r="AI339" s="186" t="s">
        <v>5474</v>
      </c>
      <c r="AJ339" s="186" t="s">
        <v>5474</v>
      </c>
    </row>
    <row r="340" spans="28:36">
      <c r="AB340" s="186">
        <v>2342</v>
      </c>
      <c r="AC340" s="186" t="s">
        <v>334</v>
      </c>
      <c r="AD340" s="186" t="s">
        <v>5474</v>
      </c>
      <c r="AE340" s="186" t="s">
        <v>5474</v>
      </c>
      <c r="AF340" s="186" t="s">
        <v>5474</v>
      </c>
      <c r="AG340" s="186" t="s">
        <v>5474</v>
      </c>
      <c r="AH340" s="186" t="s">
        <v>5474</v>
      </c>
      <c r="AI340" s="186" t="s">
        <v>5474</v>
      </c>
      <c r="AJ340" s="186" t="s">
        <v>5474</v>
      </c>
    </row>
    <row r="341" spans="28:36">
      <c r="AB341" s="186">
        <v>2344</v>
      </c>
      <c r="AC341" s="186" t="s">
        <v>335</v>
      </c>
      <c r="AD341" s="186" t="s">
        <v>5473</v>
      </c>
      <c r="AE341" s="186" t="s">
        <v>5474</v>
      </c>
      <c r="AF341" s="186" t="s">
        <v>5474</v>
      </c>
      <c r="AG341" s="186" t="s">
        <v>5474</v>
      </c>
      <c r="AH341" s="186" t="s">
        <v>5474</v>
      </c>
      <c r="AI341" s="186" t="s">
        <v>5474</v>
      </c>
      <c r="AJ341" s="186" t="s">
        <v>5473</v>
      </c>
    </row>
    <row r="342" spans="28:36">
      <c r="AB342" s="186">
        <v>2345</v>
      </c>
      <c r="AC342" s="186" t="s">
        <v>336</v>
      </c>
      <c r="AD342" s="186" t="s">
        <v>5473</v>
      </c>
      <c r="AE342" s="186" t="s">
        <v>5474</v>
      </c>
      <c r="AF342" s="186" t="s">
        <v>5474</v>
      </c>
      <c r="AG342" s="186" t="s">
        <v>5474</v>
      </c>
      <c r="AH342" s="186" t="s">
        <v>5474</v>
      </c>
      <c r="AI342" s="186" t="s">
        <v>5474</v>
      </c>
      <c r="AJ342" s="186" t="s">
        <v>5473</v>
      </c>
    </row>
    <row r="343" spans="28:36">
      <c r="AB343" s="186">
        <v>2347</v>
      </c>
      <c r="AC343" s="186" t="s">
        <v>337</v>
      </c>
      <c r="AD343" s="186" t="s">
        <v>5473</v>
      </c>
      <c r="AE343" s="186" t="s">
        <v>5472</v>
      </c>
      <c r="AF343" s="186" t="s">
        <v>5474</v>
      </c>
      <c r="AG343" s="186" t="s">
        <v>5474</v>
      </c>
      <c r="AH343" s="186" t="s">
        <v>5474</v>
      </c>
      <c r="AI343" s="186" t="s">
        <v>5474</v>
      </c>
      <c r="AJ343" s="186" t="s">
        <v>5478</v>
      </c>
    </row>
    <row r="344" spans="28:36">
      <c r="AB344" s="186">
        <v>2348</v>
      </c>
      <c r="AC344" s="186" t="s">
        <v>338</v>
      </c>
      <c r="AD344" s="186" t="s">
        <v>5474</v>
      </c>
      <c r="AE344" s="186" t="s">
        <v>5474</v>
      </c>
      <c r="AF344" s="186" t="s">
        <v>5474</v>
      </c>
      <c r="AG344" s="186" t="s">
        <v>5474</v>
      </c>
      <c r="AH344" s="186" t="s">
        <v>5474</v>
      </c>
      <c r="AI344" s="186" t="s">
        <v>5474</v>
      </c>
      <c r="AJ344" s="186" t="s">
        <v>5474</v>
      </c>
    </row>
    <row r="345" spans="28:36">
      <c r="AB345" s="186">
        <v>2349</v>
      </c>
      <c r="AC345" s="186" t="s">
        <v>339</v>
      </c>
      <c r="AD345" s="186" t="s">
        <v>5474</v>
      </c>
      <c r="AE345" s="186" t="s">
        <v>5474</v>
      </c>
      <c r="AF345" s="186" t="s">
        <v>5474</v>
      </c>
      <c r="AG345" s="186" t="s">
        <v>5474</v>
      </c>
      <c r="AH345" s="186" t="s">
        <v>5474</v>
      </c>
      <c r="AI345" s="186" t="s">
        <v>5474</v>
      </c>
      <c r="AJ345" s="186" t="s">
        <v>5474</v>
      </c>
    </row>
    <row r="346" spans="28:36">
      <c r="AB346" s="186">
        <v>2351</v>
      </c>
      <c r="AC346" s="186" t="s">
        <v>340</v>
      </c>
      <c r="AD346" s="186" t="s">
        <v>5474</v>
      </c>
      <c r="AE346" s="186" t="s">
        <v>5474</v>
      </c>
      <c r="AF346" s="186" t="s">
        <v>5474</v>
      </c>
      <c r="AG346" s="186" t="s">
        <v>5474</v>
      </c>
      <c r="AH346" s="186" t="s">
        <v>5474</v>
      </c>
      <c r="AI346" s="186" t="s">
        <v>5474</v>
      </c>
      <c r="AJ346" s="186" t="s">
        <v>5474</v>
      </c>
    </row>
    <row r="347" spans="28:36">
      <c r="AB347" s="186">
        <v>2352</v>
      </c>
      <c r="AC347" s="186" t="s">
        <v>341</v>
      </c>
      <c r="AD347" s="186" t="s">
        <v>5474</v>
      </c>
      <c r="AE347" s="186" t="s">
        <v>5474</v>
      </c>
      <c r="AF347" s="186" t="s">
        <v>5474</v>
      </c>
      <c r="AG347" s="186" t="s">
        <v>5474</v>
      </c>
      <c r="AH347" s="186" t="s">
        <v>5474</v>
      </c>
      <c r="AI347" s="186" t="s">
        <v>5474</v>
      </c>
      <c r="AJ347" s="186" t="s">
        <v>5474</v>
      </c>
    </row>
    <row r="348" spans="28:36">
      <c r="AB348" s="186">
        <v>2353</v>
      </c>
      <c r="AC348" s="186" t="s">
        <v>342</v>
      </c>
      <c r="AD348" s="186" t="s">
        <v>5473</v>
      </c>
      <c r="AE348" s="186" t="s">
        <v>5474</v>
      </c>
      <c r="AF348" s="186" t="s">
        <v>5474</v>
      </c>
      <c r="AG348" s="186" t="s">
        <v>5474</v>
      </c>
      <c r="AH348" s="186" t="s">
        <v>5474</v>
      </c>
      <c r="AI348" s="186" t="s">
        <v>5474</v>
      </c>
      <c r="AJ348" s="186" t="s">
        <v>5473</v>
      </c>
    </row>
    <row r="349" spans="28:36">
      <c r="AB349" s="186">
        <v>2354</v>
      </c>
      <c r="AC349" s="186" t="s">
        <v>343</v>
      </c>
      <c r="AD349" s="186" t="s">
        <v>5473</v>
      </c>
      <c r="AE349" s="186" t="s">
        <v>5474</v>
      </c>
      <c r="AF349" s="186" t="s">
        <v>5474</v>
      </c>
      <c r="AG349" s="186" t="s">
        <v>5474</v>
      </c>
      <c r="AH349" s="186" t="s">
        <v>5474</v>
      </c>
      <c r="AI349" s="186" t="s">
        <v>5474</v>
      </c>
      <c r="AJ349" s="186" t="s">
        <v>5473</v>
      </c>
    </row>
    <row r="350" spans="28:36">
      <c r="AB350" s="186">
        <v>2355</v>
      </c>
      <c r="AC350" s="186" t="s">
        <v>344</v>
      </c>
      <c r="AD350" s="186" t="s">
        <v>5474</v>
      </c>
      <c r="AE350" s="186" t="s">
        <v>5474</v>
      </c>
      <c r="AF350" s="186" t="s">
        <v>5474</v>
      </c>
      <c r="AG350" s="186" t="s">
        <v>5474</v>
      </c>
      <c r="AH350" s="186" t="s">
        <v>5474</v>
      </c>
      <c r="AI350" s="186" t="s">
        <v>5474</v>
      </c>
      <c r="AJ350" s="186" t="s">
        <v>5474</v>
      </c>
    </row>
    <row r="351" spans="28:36">
      <c r="AB351" s="186">
        <v>2356</v>
      </c>
      <c r="AC351" s="186" t="s">
        <v>345</v>
      </c>
      <c r="AD351" s="186" t="s">
        <v>5473</v>
      </c>
      <c r="AE351" s="186" t="s">
        <v>5472</v>
      </c>
      <c r="AF351" s="186" t="s">
        <v>5474</v>
      </c>
      <c r="AG351" s="186" t="s">
        <v>5474</v>
      </c>
      <c r="AH351" s="186" t="s">
        <v>5474</v>
      </c>
      <c r="AI351" s="186" t="s">
        <v>5474</v>
      </c>
      <c r="AJ351" s="186" t="s">
        <v>5478</v>
      </c>
    </row>
    <row r="352" spans="28:36">
      <c r="AB352" s="186">
        <v>2357</v>
      </c>
      <c r="AC352" s="186" t="s">
        <v>346</v>
      </c>
      <c r="AD352" s="186" t="s">
        <v>5473</v>
      </c>
      <c r="AE352" s="186" t="s">
        <v>5472</v>
      </c>
      <c r="AF352" s="186" t="s">
        <v>5474</v>
      </c>
      <c r="AG352" s="186" t="s">
        <v>5474</v>
      </c>
      <c r="AH352" s="186" t="s">
        <v>5475</v>
      </c>
      <c r="AI352" s="186" t="s">
        <v>5474</v>
      </c>
      <c r="AJ352" s="186" t="s">
        <v>5476</v>
      </c>
    </row>
    <row r="353" spans="28:36">
      <c r="AB353" s="186">
        <v>2358</v>
      </c>
      <c r="AC353" s="186" t="s">
        <v>347</v>
      </c>
      <c r="AD353" s="186" t="s">
        <v>5474</v>
      </c>
      <c r="AE353" s="186" t="s">
        <v>5474</v>
      </c>
      <c r="AF353" s="186" t="s">
        <v>5474</v>
      </c>
      <c r="AG353" s="186" t="s">
        <v>5474</v>
      </c>
      <c r="AH353" s="186" t="s">
        <v>5474</v>
      </c>
      <c r="AI353" s="186" t="s">
        <v>5474</v>
      </c>
      <c r="AJ353" s="186" t="s">
        <v>5474</v>
      </c>
    </row>
    <row r="354" spans="28:36">
      <c r="AB354" s="186">
        <v>2359</v>
      </c>
      <c r="AC354" s="186" t="s">
        <v>348</v>
      </c>
      <c r="AD354" s="186" t="s">
        <v>5474</v>
      </c>
      <c r="AE354" s="186" t="s">
        <v>5474</v>
      </c>
      <c r="AF354" s="186" t="s">
        <v>5474</v>
      </c>
      <c r="AG354" s="186" t="s">
        <v>5474</v>
      </c>
      <c r="AH354" s="186" t="s">
        <v>5474</v>
      </c>
      <c r="AI354" s="186" t="s">
        <v>5474</v>
      </c>
      <c r="AJ354" s="186" t="s">
        <v>5474</v>
      </c>
    </row>
    <row r="355" spans="28:36">
      <c r="AB355" s="186">
        <v>2360</v>
      </c>
      <c r="AC355" s="186" t="s">
        <v>349</v>
      </c>
      <c r="AD355" s="186" t="s">
        <v>5474</v>
      </c>
      <c r="AE355" s="186" t="s">
        <v>5474</v>
      </c>
      <c r="AF355" s="186" t="s">
        <v>5474</v>
      </c>
      <c r="AG355" s="186" t="s">
        <v>5474</v>
      </c>
      <c r="AH355" s="186" t="s">
        <v>5474</v>
      </c>
      <c r="AI355" s="186" t="s">
        <v>5474</v>
      </c>
      <c r="AJ355" s="186" t="s">
        <v>5474</v>
      </c>
    </row>
    <row r="356" spans="28:36">
      <c r="AB356" s="186">
        <v>2362</v>
      </c>
      <c r="AC356" s="186" t="s">
        <v>350</v>
      </c>
      <c r="AD356" s="186" t="s">
        <v>5474</v>
      </c>
      <c r="AE356" s="186" t="s">
        <v>5474</v>
      </c>
      <c r="AF356" s="186" t="s">
        <v>5474</v>
      </c>
      <c r="AG356" s="186" t="s">
        <v>5474</v>
      </c>
      <c r="AH356" s="186" t="s">
        <v>5474</v>
      </c>
      <c r="AI356" s="186" t="s">
        <v>5474</v>
      </c>
      <c r="AJ356" s="186" t="s">
        <v>5474</v>
      </c>
    </row>
    <row r="357" spans="28:36">
      <c r="AB357" s="186">
        <v>2363</v>
      </c>
      <c r="AC357" s="186" t="s">
        <v>351</v>
      </c>
      <c r="AD357" s="186" t="s">
        <v>5474</v>
      </c>
      <c r="AE357" s="186" t="s">
        <v>5474</v>
      </c>
      <c r="AF357" s="186" t="s">
        <v>5474</v>
      </c>
      <c r="AG357" s="186" t="s">
        <v>5474</v>
      </c>
      <c r="AH357" s="186" t="s">
        <v>5474</v>
      </c>
      <c r="AI357" s="186" t="s">
        <v>5474</v>
      </c>
      <c r="AJ357" s="186" t="s">
        <v>5474</v>
      </c>
    </row>
    <row r="358" spans="28:36">
      <c r="AB358" s="186">
        <v>2364</v>
      </c>
      <c r="AC358" s="186" t="s">
        <v>352</v>
      </c>
      <c r="AD358" s="186" t="s">
        <v>5474</v>
      </c>
      <c r="AE358" s="186" t="s">
        <v>5474</v>
      </c>
      <c r="AF358" s="186" t="s">
        <v>5474</v>
      </c>
      <c r="AG358" s="186" t="s">
        <v>5474</v>
      </c>
      <c r="AH358" s="186" t="s">
        <v>5474</v>
      </c>
      <c r="AI358" s="186" t="s">
        <v>5474</v>
      </c>
      <c r="AJ358" s="186" t="s">
        <v>5474</v>
      </c>
    </row>
    <row r="359" spans="28:36">
      <c r="AB359" s="186">
        <v>2365</v>
      </c>
      <c r="AC359" s="186" t="s">
        <v>353</v>
      </c>
      <c r="AD359" s="186" t="s">
        <v>5474</v>
      </c>
      <c r="AE359" s="186" t="s">
        <v>5474</v>
      </c>
      <c r="AF359" s="186" t="s">
        <v>5474</v>
      </c>
      <c r="AG359" s="186" t="s">
        <v>5474</v>
      </c>
      <c r="AH359" s="186" t="s">
        <v>5474</v>
      </c>
      <c r="AI359" s="186" t="s">
        <v>5474</v>
      </c>
      <c r="AJ359" s="186" t="s">
        <v>5474</v>
      </c>
    </row>
    <row r="360" spans="28:36">
      <c r="AB360" s="186">
        <v>2367</v>
      </c>
      <c r="AC360" s="186" t="s">
        <v>354</v>
      </c>
      <c r="AD360" s="186" t="s">
        <v>5474</v>
      </c>
      <c r="AE360" s="186" t="s">
        <v>5474</v>
      </c>
      <c r="AF360" s="186" t="s">
        <v>5474</v>
      </c>
      <c r="AG360" s="186" t="s">
        <v>5474</v>
      </c>
      <c r="AH360" s="186" t="s">
        <v>5474</v>
      </c>
      <c r="AI360" s="186" t="s">
        <v>5474</v>
      </c>
      <c r="AJ360" s="186" t="s">
        <v>5474</v>
      </c>
    </row>
    <row r="361" spans="28:36">
      <c r="AB361" s="186">
        <v>2368</v>
      </c>
      <c r="AC361" s="186" t="s">
        <v>355</v>
      </c>
      <c r="AD361" s="186" t="s">
        <v>5474</v>
      </c>
      <c r="AE361" s="186" t="s">
        <v>5474</v>
      </c>
      <c r="AF361" s="186" t="s">
        <v>5474</v>
      </c>
      <c r="AG361" s="186" t="s">
        <v>5474</v>
      </c>
      <c r="AH361" s="186" t="s">
        <v>5474</v>
      </c>
      <c r="AI361" s="186" t="s">
        <v>5474</v>
      </c>
      <c r="AJ361" s="186" t="s">
        <v>5474</v>
      </c>
    </row>
    <row r="362" spans="28:36">
      <c r="AB362" s="186">
        <v>2369</v>
      </c>
      <c r="AC362" s="186" t="s">
        <v>356</v>
      </c>
      <c r="AD362" s="186" t="s">
        <v>5474</v>
      </c>
      <c r="AE362" s="186" t="s">
        <v>5474</v>
      </c>
      <c r="AF362" s="186" t="s">
        <v>5474</v>
      </c>
      <c r="AG362" s="186" t="s">
        <v>5474</v>
      </c>
      <c r="AH362" s="186" t="s">
        <v>5474</v>
      </c>
      <c r="AI362" s="186" t="s">
        <v>5474</v>
      </c>
      <c r="AJ362" s="186" t="s">
        <v>5474</v>
      </c>
    </row>
    <row r="363" spans="28:36">
      <c r="AB363" s="186">
        <v>2371</v>
      </c>
      <c r="AC363" s="186" t="s">
        <v>357</v>
      </c>
      <c r="AD363" s="186" t="s">
        <v>5474</v>
      </c>
      <c r="AE363" s="186" t="s">
        <v>5474</v>
      </c>
      <c r="AF363" s="186" t="s">
        <v>5474</v>
      </c>
      <c r="AG363" s="186" t="s">
        <v>5474</v>
      </c>
      <c r="AH363" s="186" t="s">
        <v>5474</v>
      </c>
      <c r="AI363" s="186" t="s">
        <v>5474</v>
      </c>
      <c r="AJ363" s="186" t="s">
        <v>5474</v>
      </c>
    </row>
    <row r="364" spans="28:36">
      <c r="AB364" s="186">
        <v>2373</v>
      </c>
      <c r="AC364" s="186" t="s">
        <v>358</v>
      </c>
      <c r="AD364" s="186" t="s">
        <v>5474</v>
      </c>
      <c r="AE364" s="186" t="s">
        <v>5474</v>
      </c>
      <c r="AF364" s="186" t="s">
        <v>5474</v>
      </c>
      <c r="AG364" s="186" t="s">
        <v>5474</v>
      </c>
      <c r="AH364" s="186" t="s">
        <v>5474</v>
      </c>
      <c r="AI364" s="186" t="s">
        <v>5474</v>
      </c>
      <c r="AJ364" s="186" t="s">
        <v>5474</v>
      </c>
    </row>
    <row r="365" spans="28:36">
      <c r="AB365" s="186">
        <v>2374</v>
      </c>
      <c r="AC365" s="186" t="s">
        <v>359</v>
      </c>
      <c r="AD365" s="186" t="s">
        <v>5474</v>
      </c>
      <c r="AE365" s="186" t="s">
        <v>5474</v>
      </c>
      <c r="AF365" s="186" t="s">
        <v>5474</v>
      </c>
      <c r="AG365" s="186" t="s">
        <v>5474</v>
      </c>
      <c r="AH365" s="186" t="s">
        <v>5474</v>
      </c>
      <c r="AI365" s="186" t="s">
        <v>5474</v>
      </c>
      <c r="AJ365" s="186" t="s">
        <v>5474</v>
      </c>
    </row>
    <row r="366" spans="28:36">
      <c r="AB366" s="186">
        <v>2375</v>
      </c>
      <c r="AC366" s="186" t="s">
        <v>360</v>
      </c>
      <c r="AD366" s="186" t="s">
        <v>5474</v>
      </c>
      <c r="AE366" s="186" t="s">
        <v>5474</v>
      </c>
      <c r="AF366" s="186" t="s">
        <v>5474</v>
      </c>
      <c r="AG366" s="186" t="s">
        <v>5474</v>
      </c>
      <c r="AH366" s="186" t="s">
        <v>5474</v>
      </c>
      <c r="AI366" s="186" t="s">
        <v>5474</v>
      </c>
      <c r="AJ366" s="186" t="s">
        <v>5474</v>
      </c>
    </row>
    <row r="367" spans="28:36">
      <c r="AB367" s="186">
        <v>2376</v>
      </c>
      <c r="AC367" s="186" t="s">
        <v>361</v>
      </c>
      <c r="AD367" s="186" t="s">
        <v>5474</v>
      </c>
      <c r="AE367" s="186" t="s">
        <v>5472</v>
      </c>
      <c r="AF367" s="186" t="s">
        <v>5474</v>
      </c>
      <c r="AG367" s="186" t="s">
        <v>5474</v>
      </c>
      <c r="AH367" s="186" t="s">
        <v>5474</v>
      </c>
      <c r="AI367" s="186" t="s">
        <v>5474</v>
      </c>
      <c r="AJ367" s="186" t="s">
        <v>5472</v>
      </c>
    </row>
    <row r="368" spans="28:36">
      <c r="AB368" s="186">
        <v>2377</v>
      </c>
      <c r="AC368" s="186" t="s">
        <v>362</v>
      </c>
      <c r="AD368" s="186" t="s">
        <v>5473</v>
      </c>
      <c r="AE368" s="186" t="s">
        <v>5472</v>
      </c>
      <c r="AF368" s="186" t="s">
        <v>5474</v>
      </c>
      <c r="AG368" s="186" t="s">
        <v>5474</v>
      </c>
      <c r="AH368" s="186" t="s">
        <v>5474</v>
      </c>
      <c r="AI368" s="186" t="s">
        <v>5474</v>
      </c>
      <c r="AJ368" s="186" t="s">
        <v>5478</v>
      </c>
    </row>
    <row r="369" spans="28:36">
      <c r="AB369" s="186">
        <v>2379</v>
      </c>
      <c r="AC369" s="186" t="s">
        <v>363</v>
      </c>
      <c r="AD369" s="186" t="s">
        <v>5473</v>
      </c>
      <c r="AE369" s="186" t="s">
        <v>5474</v>
      </c>
      <c r="AF369" s="186" t="s">
        <v>5474</v>
      </c>
      <c r="AG369" s="186" t="s">
        <v>5474</v>
      </c>
      <c r="AH369" s="186" t="s">
        <v>5475</v>
      </c>
      <c r="AI369" s="186" t="s">
        <v>5474</v>
      </c>
      <c r="AJ369" s="186" t="s">
        <v>5477</v>
      </c>
    </row>
    <row r="370" spans="28:36">
      <c r="AB370" s="186">
        <v>2380</v>
      </c>
      <c r="AC370" s="186" t="s">
        <v>364</v>
      </c>
      <c r="AD370" s="186" t="s">
        <v>5474</v>
      </c>
      <c r="AE370" s="186" t="s">
        <v>5474</v>
      </c>
      <c r="AF370" s="186" t="s">
        <v>5474</v>
      </c>
      <c r="AG370" s="186" t="s">
        <v>5474</v>
      </c>
      <c r="AH370" s="186" t="s">
        <v>5474</v>
      </c>
      <c r="AI370" s="186" t="s">
        <v>5474</v>
      </c>
      <c r="AJ370" s="186" t="s">
        <v>5474</v>
      </c>
    </row>
    <row r="371" spans="28:36">
      <c r="AB371" s="186">
        <v>2382</v>
      </c>
      <c r="AC371" s="186" t="s">
        <v>365</v>
      </c>
      <c r="AD371" s="186" t="s">
        <v>5473</v>
      </c>
      <c r="AE371" s="186" t="s">
        <v>5472</v>
      </c>
      <c r="AF371" s="186" t="s">
        <v>5474</v>
      </c>
      <c r="AG371" s="186" t="s">
        <v>5474</v>
      </c>
      <c r="AH371" s="186" t="s">
        <v>5475</v>
      </c>
      <c r="AI371" s="186" t="s">
        <v>5474</v>
      </c>
      <c r="AJ371" s="186" t="s">
        <v>5476</v>
      </c>
    </row>
    <row r="372" spans="28:36">
      <c r="AB372" s="186">
        <v>2383</v>
      </c>
      <c r="AC372" s="186" t="s">
        <v>366</v>
      </c>
      <c r="AD372" s="186" t="s">
        <v>5474</v>
      </c>
      <c r="AE372" s="186" t="s">
        <v>5474</v>
      </c>
      <c r="AF372" s="186" t="s">
        <v>5474</v>
      </c>
      <c r="AG372" s="186" t="s">
        <v>5474</v>
      </c>
      <c r="AH372" s="186" t="s">
        <v>5474</v>
      </c>
      <c r="AI372" s="186" t="s">
        <v>5474</v>
      </c>
      <c r="AJ372" s="186" t="s">
        <v>5474</v>
      </c>
    </row>
    <row r="373" spans="28:36">
      <c r="AB373" s="186">
        <v>2385</v>
      </c>
      <c r="AC373" s="186" t="s">
        <v>367</v>
      </c>
      <c r="AD373" s="186" t="s">
        <v>5473</v>
      </c>
      <c r="AE373" s="186" t="s">
        <v>5472</v>
      </c>
      <c r="AF373" s="186" t="s">
        <v>5474</v>
      </c>
      <c r="AG373" s="186" t="s">
        <v>5474</v>
      </c>
      <c r="AH373" s="186" t="s">
        <v>5474</v>
      </c>
      <c r="AI373" s="186" t="s">
        <v>5474</v>
      </c>
      <c r="AJ373" s="186" t="s">
        <v>5478</v>
      </c>
    </row>
    <row r="374" spans="28:36">
      <c r="AB374" s="186">
        <v>2387</v>
      </c>
      <c r="AC374" s="186" t="s">
        <v>368</v>
      </c>
      <c r="AD374" s="186" t="s">
        <v>5474</v>
      </c>
      <c r="AE374" s="186" t="s">
        <v>5474</v>
      </c>
      <c r="AF374" s="186" t="s">
        <v>5474</v>
      </c>
      <c r="AG374" s="186" t="s">
        <v>5474</v>
      </c>
      <c r="AH374" s="186" t="s">
        <v>5474</v>
      </c>
      <c r="AI374" s="186" t="s">
        <v>5474</v>
      </c>
      <c r="AJ374" s="186" t="s">
        <v>5474</v>
      </c>
    </row>
    <row r="375" spans="28:36">
      <c r="AB375" s="186">
        <v>2388</v>
      </c>
      <c r="AC375" s="186" t="s">
        <v>369</v>
      </c>
      <c r="AD375" s="186" t="s">
        <v>5474</v>
      </c>
      <c r="AE375" s="186" t="s">
        <v>5474</v>
      </c>
      <c r="AF375" s="186" t="s">
        <v>5474</v>
      </c>
      <c r="AG375" s="186" t="s">
        <v>5474</v>
      </c>
      <c r="AH375" s="186" t="s">
        <v>5474</v>
      </c>
      <c r="AI375" s="186" t="s">
        <v>5474</v>
      </c>
      <c r="AJ375" s="186" t="s">
        <v>5474</v>
      </c>
    </row>
    <row r="376" spans="28:36">
      <c r="AB376" s="186">
        <v>2390</v>
      </c>
      <c r="AC376" s="186" t="s">
        <v>370</v>
      </c>
      <c r="AD376" s="186" t="s">
        <v>5474</v>
      </c>
      <c r="AE376" s="186" t="s">
        <v>5474</v>
      </c>
      <c r="AF376" s="186" t="s">
        <v>5474</v>
      </c>
      <c r="AG376" s="186" t="s">
        <v>5474</v>
      </c>
      <c r="AH376" s="186" t="s">
        <v>5474</v>
      </c>
      <c r="AI376" s="186" t="s">
        <v>5474</v>
      </c>
      <c r="AJ376" s="186" t="s">
        <v>5474</v>
      </c>
    </row>
    <row r="377" spans="28:36">
      <c r="AB377" s="186">
        <v>2392</v>
      </c>
      <c r="AC377" s="186" t="s">
        <v>371</v>
      </c>
      <c r="AD377" s="186" t="s">
        <v>5474</v>
      </c>
      <c r="AE377" s="186" t="s">
        <v>5474</v>
      </c>
      <c r="AF377" s="186" t="s">
        <v>5474</v>
      </c>
      <c r="AG377" s="186" t="s">
        <v>5474</v>
      </c>
      <c r="AH377" s="186" t="s">
        <v>5474</v>
      </c>
      <c r="AI377" s="186" t="s">
        <v>5474</v>
      </c>
      <c r="AJ377" s="186" t="s">
        <v>5474</v>
      </c>
    </row>
    <row r="378" spans="28:36">
      <c r="AB378" s="186">
        <v>2393</v>
      </c>
      <c r="AC378" s="186" t="s">
        <v>372</v>
      </c>
      <c r="AD378" s="186" t="s">
        <v>5474</v>
      </c>
      <c r="AE378" s="186" t="s">
        <v>5474</v>
      </c>
      <c r="AF378" s="186" t="s">
        <v>5474</v>
      </c>
      <c r="AG378" s="186" t="s">
        <v>5474</v>
      </c>
      <c r="AH378" s="186" t="s">
        <v>5474</v>
      </c>
      <c r="AI378" s="186" t="s">
        <v>5474</v>
      </c>
      <c r="AJ378" s="186" t="s">
        <v>5474</v>
      </c>
    </row>
    <row r="379" spans="28:36">
      <c r="AB379" s="186">
        <v>2395</v>
      </c>
      <c r="AC379" s="186" t="s">
        <v>373</v>
      </c>
      <c r="AD379" s="186" t="s">
        <v>5473</v>
      </c>
      <c r="AE379" s="186" t="s">
        <v>5474</v>
      </c>
      <c r="AF379" s="186" t="s">
        <v>5474</v>
      </c>
      <c r="AG379" s="186" t="s">
        <v>5474</v>
      </c>
      <c r="AH379" s="186" t="s">
        <v>5475</v>
      </c>
      <c r="AI379" s="186" t="s">
        <v>5474</v>
      </c>
      <c r="AJ379" s="186" t="s">
        <v>5477</v>
      </c>
    </row>
    <row r="380" spans="28:36">
      <c r="AB380" s="186">
        <v>2397</v>
      </c>
      <c r="AC380" s="186" t="s">
        <v>374</v>
      </c>
      <c r="AD380" s="186" t="s">
        <v>5474</v>
      </c>
      <c r="AE380" s="186" t="s">
        <v>5474</v>
      </c>
      <c r="AF380" s="186" t="s">
        <v>5474</v>
      </c>
      <c r="AG380" s="186" t="s">
        <v>5474</v>
      </c>
      <c r="AH380" s="186" t="s">
        <v>5474</v>
      </c>
      <c r="AI380" s="186" t="s">
        <v>5474</v>
      </c>
      <c r="AJ380" s="186" t="s">
        <v>5474</v>
      </c>
    </row>
    <row r="381" spans="28:36">
      <c r="AB381" s="186">
        <v>2399</v>
      </c>
      <c r="AC381" s="186" t="s">
        <v>375</v>
      </c>
      <c r="AD381" s="186" t="s">
        <v>5474</v>
      </c>
      <c r="AE381" s="186" t="s">
        <v>5474</v>
      </c>
      <c r="AF381" s="186" t="s">
        <v>5474</v>
      </c>
      <c r="AG381" s="186" t="s">
        <v>5474</v>
      </c>
      <c r="AH381" s="186" t="s">
        <v>5474</v>
      </c>
      <c r="AI381" s="186" t="s">
        <v>5474</v>
      </c>
      <c r="AJ381" s="186" t="s">
        <v>5474</v>
      </c>
    </row>
    <row r="382" spans="28:36">
      <c r="AB382" s="186">
        <v>2401</v>
      </c>
      <c r="AC382" s="186" t="s">
        <v>376</v>
      </c>
      <c r="AD382" s="186" t="s">
        <v>5474</v>
      </c>
      <c r="AE382" s="186" t="s">
        <v>5474</v>
      </c>
      <c r="AF382" s="186" t="s">
        <v>5474</v>
      </c>
      <c r="AG382" s="186" t="s">
        <v>5474</v>
      </c>
      <c r="AH382" s="186" t="s">
        <v>5474</v>
      </c>
      <c r="AI382" s="186" t="s">
        <v>5474</v>
      </c>
      <c r="AJ382" s="186" t="s">
        <v>5474</v>
      </c>
    </row>
    <row r="383" spans="28:36">
      <c r="AB383" s="186">
        <v>2402</v>
      </c>
      <c r="AC383" s="186" t="s">
        <v>377</v>
      </c>
      <c r="AD383" s="186" t="s">
        <v>5474</v>
      </c>
      <c r="AE383" s="186" t="s">
        <v>5474</v>
      </c>
      <c r="AF383" s="186" t="s">
        <v>5474</v>
      </c>
      <c r="AG383" s="186" t="s">
        <v>5474</v>
      </c>
      <c r="AH383" s="186" t="s">
        <v>5474</v>
      </c>
      <c r="AI383" s="186" t="s">
        <v>5474</v>
      </c>
      <c r="AJ383" s="186" t="s">
        <v>5474</v>
      </c>
    </row>
    <row r="384" spans="28:36">
      <c r="AB384" s="186">
        <v>2404</v>
      </c>
      <c r="AC384" s="186" t="s">
        <v>378</v>
      </c>
      <c r="AD384" s="186" t="s">
        <v>5474</v>
      </c>
      <c r="AE384" s="186" t="s">
        <v>5472</v>
      </c>
      <c r="AF384" s="186" t="s">
        <v>5474</v>
      </c>
      <c r="AG384" s="186" t="s">
        <v>5474</v>
      </c>
      <c r="AH384" s="186" t="s">
        <v>5474</v>
      </c>
      <c r="AI384" s="186" t="s">
        <v>5474</v>
      </c>
      <c r="AJ384" s="186" t="s">
        <v>5472</v>
      </c>
    </row>
    <row r="385" spans="28:36">
      <c r="AB385" s="186">
        <v>2405</v>
      </c>
      <c r="AC385" s="186" t="s">
        <v>379</v>
      </c>
      <c r="AD385" s="186" t="s">
        <v>5474</v>
      </c>
      <c r="AE385" s="186" t="s">
        <v>5474</v>
      </c>
      <c r="AF385" s="186" t="s">
        <v>5474</v>
      </c>
      <c r="AG385" s="186" t="s">
        <v>5474</v>
      </c>
      <c r="AH385" s="186" t="s">
        <v>5474</v>
      </c>
      <c r="AI385" s="186" t="s">
        <v>5474</v>
      </c>
      <c r="AJ385" s="186" t="s">
        <v>5474</v>
      </c>
    </row>
    <row r="386" spans="28:36">
      <c r="AB386" s="186">
        <v>2406</v>
      </c>
      <c r="AC386" s="186" t="s">
        <v>380</v>
      </c>
      <c r="AD386" s="186" t="s">
        <v>5474</v>
      </c>
      <c r="AE386" s="186" t="s">
        <v>5474</v>
      </c>
      <c r="AF386" s="186" t="s">
        <v>5474</v>
      </c>
      <c r="AG386" s="186" t="s">
        <v>5474</v>
      </c>
      <c r="AH386" s="186" t="s">
        <v>5474</v>
      </c>
      <c r="AI386" s="186" t="s">
        <v>5474</v>
      </c>
      <c r="AJ386" s="186" t="s">
        <v>5474</v>
      </c>
    </row>
    <row r="387" spans="28:36">
      <c r="AB387" s="186">
        <v>2408</v>
      </c>
      <c r="AC387" s="186" t="s">
        <v>381</v>
      </c>
      <c r="AD387" s="186" t="s">
        <v>5473</v>
      </c>
      <c r="AE387" s="186" t="s">
        <v>5474</v>
      </c>
      <c r="AF387" s="186" t="s">
        <v>5474</v>
      </c>
      <c r="AG387" s="186" t="s">
        <v>5474</v>
      </c>
      <c r="AH387" s="186" t="s">
        <v>5475</v>
      </c>
      <c r="AI387" s="186" t="s">
        <v>5474</v>
      </c>
      <c r="AJ387" s="186" t="s">
        <v>5477</v>
      </c>
    </row>
    <row r="388" spans="28:36">
      <c r="AB388" s="186">
        <v>2409</v>
      </c>
      <c r="AC388" s="186" t="s">
        <v>382</v>
      </c>
      <c r="AD388" s="186" t="s">
        <v>5473</v>
      </c>
      <c r="AE388" s="186" t="s">
        <v>5474</v>
      </c>
      <c r="AF388" s="186" t="s">
        <v>5474</v>
      </c>
      <c r="AG388" s="186" t="s">
        <v>5474</v>
      </c>
      <c r="AH388" s="186" t="s">
        <v>5474</v>
      </c>
      <c r="AI388" s="186" t="s">
        <v>5474</v>
      </c>
      <c r="AJ388" s="186" t="s">
        <v>5473</v>
      </c>
    </row>
    <row r="389" spans="28:36">
      <c r="AB389" s="186">
        <v>2412</v>
      </c>
      <c r="AC389" s="186" t="s">
        <v>383</v>
      </c>
      <c r="AD389" s="186" t="s">
        <v>5473</v>
      </c>
      <c r="AE389" s="186" t="s">
        <v>5474</v>
      </c>
      <c r="AF389" s="186" t="s">
        <v>5474</v>
      </c>
      <c r="AG389" s="186" t="s">
        <v>5474</v>
      </c>
      <c r="AH389" s="186" t="s">
        <v>5475</v>
      </c>
      <c r="AI389" s="186" t="s">
        <v>5474</v>
      </c>
      <c r="AJ389" s="186" t="s">
        <v>5477</v>
      </c>
    </row>
    <row r="390" spans="28:36">
      <c r="AB390" s="186">
        <v>2413</v>
      </c>
      <c r="AC390" s="186" t="s">
        <v>384</v>
      </c>
      <c r="AD390" s="186" t="s">
        <v>5474</v>
      </c>
      <c r="AE390" s="186" t="s">
        <v>5474</v>
      </c>
      <c r="AF390" s="186" t="s">
        <v>5474</v>
      </c>
      <c r="AG390" s="186" t="s">
        <v>5474</v>
      </c>
      <c r="AH390" s="186" t="s">
        <v>5474</v>
      </c>
      <c r="AI390" s="186" t="s">
        <v>5474</v>
      </c>
      <c r="AJ390" s="186" t="s">
        <v>5474</v>
      </c>
    </row>
    <row r="391" spans="28:36">
      <c r="AB391" s="186">
        <v>2414</v>
      </c>
      <c r="AC391" s="186" t="s">
        <v>385</v>
      </c>
      <c r="AD391" s="186" t="s">
        <v>5474</v>
      </c>
      <c r="AE391" s="186" t="s">
        <v>5474</v>
      </c>
      <c r="AF391" s="186" t="s">
        <v>5474</v>
      </c>
      <c r="AG391" s="186" t="s">
        <v>5474</v>
      </c>
      <c r="AH391" s="186" t="s">
        <v>5474</v>
      </c>
      <c r="AI391" s="186" t="s">
        <v>5474</v>
      </c>
      <c r="AJ391" s="186" t="s">
        <v>5474</v>
      </c>
    </row>
    <row r="392" spans="28:36">
      <c r="AB392" s="186">
        <v>2415</v>
      </c>
      <c r="AC392" s="186" t="s">
        <v>386</v>
      </c>
      <c r="AD392" s="186" t="s">
        <v>5474</v>
      </c>
      <c r="AE392" s="186" t="s">
        <v>5474</v>
      </c>
      <c r="AF392" s="186" t="s">
        <v>5474</v>
      </c>
      <c r="AG392" s="186" t="s">
        <v>5474</v>
      </c>
      <c r="AH392" s="186" t="s">
        <v>5474</v>
      </c>
      <c r="AI392" s="186" t="s">
        <v>5474</v>
      </c>
      <c r="AJ392" s="186" t="s">
        <v>5474</v>
      </c>
    </row>
    <row r="393" spans="28:36">
      <c r="AB393" s="186">
        <v>2417</v>
      </c>
      <c r="AC393" s="186" t="s">
        <v>387</v>
      </c>
      <c r="AD393" s="186" t="s">
        <v>5474</v>
      </c>
      <c r="AE393" s="186" t="s">
        <v>5474</v>
      </c>
      <c r="AF393" s="186" t="s">
        <v>5474</v>
      </c>
      <c r="AG393" s="186" t="s">
        <v>5474</v>
      </c>
      <c r="AH393" s="186" t="s">
        <v>5474</v>
      </c>
      <c r="AI393" s="186" t="s">
        <v>5474</v>
      </c>
      <c r="AJ393" s="186" t="s">
        <v>5474</v>
      </c>
    </row>
    <row r="394" spans="28:36">
      <c r="AB394" s="186">
        <v>2419</v>
      </c>
      <c r="AC394" s="186" t="s">
        <v>388</v>
      </c>
      <c r="AD394" s="186" t="s">
        <v>5474</v>
      </c>
      <c r="AE394" s="186" t="s">
        <v>5474</v>
      </c>
      <c r="AF394" s="186" t="s">
        <v>5474</v>
      </c>
      <c r="AG394" s="186" t="s">
        <v>5474</v>
      </c>
      <c r="AH394" s="186" t="s">
        <v>5474</v>
      </c>
      <c r="AI394" s="186" t="s">
        <v>5474</v>
      </c>
      <c r="AJ394" s="186" t="s">
        <v>5474</v>
      </c>
    </row>
    <row r="395" spans="28:36">
      <c r="AB395" s="186">
        <v>2420</v>
      </c>
      <c r="AC395" s="186" t="s">
        <v>389</v>
      </c>
      <c r="AD395" s="186" t="s">
        <v>5474</v>
      </c>
      <c r="AE395" s="186" t="s">
        <v>5474</v>
      </c>
      <c r="AF395" s="186" t="s">
        <v>5474</v>
      </c>
      <c r="AG395" s="186" t="s">
        <v>5474</v>
      </c>
      <c r="AH395" s="186" t="s">
        <v>5474</v>
      </c>
      <c r="AI395" s="186" t="s">
        <v>5474</v>
      </c>
      <c r="AJ395" s="186" t="s">
        <v>5474</v>
      </c>
    </row>
    <row r="396" spans="28:36">
      <c r="AB396" s="186">
        <v>2421</v>
      </c>
      <c r="AC396" s="186" t="s">
        <v>390</v>
      </c>
      <c r="AD396" s="186" t="s">
        <v>5474</v>
      </c>
      <c r="AE396" s="186" t="s">
        <v>5474</v>
      </c>
      <c r="AF396" s="186" t="s">
        <v>5474</v>
      </c>
      <c r="AG396" s="186" t="s">
        <v>5474</v>
      </c>
      <c r="AH396" s="186" t="s">
        <v>5474</v>
      </c>
      <c r="AI396" s="186" t="s">
        <v>5474</v>
      </c>
      <c r="AJ396" s="186" t="s">
        <v>5474</v>
      </c>
    </row>
    <row r="397" spans="28:36">
      <c r="AB397" s="186">
        <v>2423</v>
      </c>
      <c r="AC397" s="186" t="s">
        <v>391</v>
      </c>
      <c r="AD397" s="186" t="s">
        <v>5474</v>
      </c>
      <c r="AE397" s="186" t="s">
        <v>5474</v>
      </c>
      <c r="AF397" s="186" t="s">
        <v>5474</v>
      </c>
      <c r="AG397" s="186" t="s">
        <v>5474</v>
      </c>
      <c r="AH397" s="186" t="s">
        <v>5474</v>
      </c>
      <c r="AI397" s="186" t="s">
        <v>5474</v>
      </c>
      <c r="AJ397" s="186" t="s">
        <v>5474</v>
      </c>
    </row>
    <row r="398" spans="28:36">
      <c r="AB398" s="186">
        <v>2424</v>
      </c>
      <c r="AC398" s="186" t="s">
        <v>392</v>
      </c>
      <c r="AD398" s="186" t="s">
        <v>5474</v>
      </c>
      <c r="AE398" s="186" t="s">
        <v>5474</v>
      </c>
      <c r="AF398" s="186" t="s">
        <v>5474</v>
      </c>
      <c r="AG398" s="186" t="s">
        <v>5474</v>
      </c>
      <c r="AH398" s="186" t="s">
        <v>5474</v>
      </c>
      <c r="AI398" s="186" t="s">
        <v>5474</v>
      </c>
      <c r="AJ398" s="186" t="s">
        <v>5474</v>
      </c>
    </row>
    <row r="399" spans="28:36">
      <c r="AB399" s="186">
        <v>2425</v>
      </c>
      <c r="AC399" s="186" t="s">
        <v>393</v>
      </c>
      <c r="AD399" s="186" t="s">
        <v>5474</v>
      </c>
      <c r="AE399" s="186" t="s">
        <v>5474</v>
      </c>
      <c r="AF399" s="186" t="s">
        <v>5474</v>
      </c>
      <c r="AG399" s="186" t="s">
        <v>5474</v>
      </c>
      <c r="AH399" s="186" t="s">
        <v>5474</v>
      </c>
      <c r="AI399" s="186" t="s">
        <v>5474</v>
      </c>
      <c r="AJ399" s="186" t="s">
        <v>5474</v>
      </c>
    </row>
    <row r="400" spans="28:36">
      <c r="AB400" s="186">
        <v>2426</v>
      </c>
      <c r="AC400" s="186" t="s">
        <v>394</v>
      </c>
      <c r="AD400" s="186" t="s">
        <v>5474</v>
      </c>
      <c r="AE400" s="186" t="s">
        <v>5474</v>
      </c>
      <c r="AF400" s="186" t="s">
        <v>5474</v>
      </c>
      <c r="AG400" s="186" t="s">
        <v>5474</v>
      </c>
      <c r="AH400" s="186" t="s">
        <v>5474</v>
      </c>
      <c r="AI400" s="186" t="s">
        <v>5474</v>
      </c>
      <c r="AJ400" s="186" t="s">
        <v>5474</v>
      </c>
    </row>
    <row r="401" spans="28:36">
      <c r="AB401" s="186">
        <v>2427</v>
      </c>
      <c r="AC401" s="186" t="s">
        <v>395</v>
      </c>
      <c r="AD401" s="186" t="s">
        <v>5474</v>
      </c>
      <c r="AE401" s="186" t="s">
        <v>5474</v>
      </c>
      <c r="AF401" s="186" t="s">
        <v>5474</v>
      </c>
      <c r="AG401" s="186" t="s">
        <v>5474</v>
      </c>
      <c r="AH401" s="186" t="s">
        <v>5474</v>
      </c>
      <c r="AI401" s="186" t="s">
        <v>5474</v>
      </c>
      <c r="AJ401" s="186" t="s">
        <v>5474</v>
      </c>
    </row>
    <row r="402" spans="28:36">
      <c r="AB402" s="186">
        <v>2428</v>
      </c>
      <c r="AC402" s="186" t="s">
        <v>396</v>
      </c>
      <c r="AD402" s="186" t="s">
        <v>5474</v>
      </c>
      <c r="AE402" s="186" t="s">
        <v>5474</v>
      </c>
      <c r="AF402" s="186" t="s">
        <v>5474</v>
      </c>
      <c r="AG402" s="186" t="s">
        <v>5474</v>
      </c>
      <c r="AH402" s="186" t="s">
        <v>5474</v>
      </c>
      <c r="AI402" s="186" t="s">
        <v>5474</v>
      </c>
      <c r="AJ402" s="186" t="s">
        <v>5474</v>
      </c>
    </row>
    <row r="403" spans="28:36">
      <c r="AB403" s="186">
        <v>2429</v>
      </c>
      <c r="AC403" s="186" t="s">
        <v>397</v>
      </c>
      <c r="AD403" s="186" t="s">
        <v>5474</v>
      </c>
      <c r="AE403" s="186" t="s">
        <v>5474</v>
      </c>
      <c r="AF403" s="186" t="s">
        <v>5474</v>
      </c>
      <c r="AG403" s="186" t="s">
        <v>5474</v>
      </c>
      <c r="AH403" s="186" t="s">
        <v>5474</v>
      </c>
      <c r="AI403" s="186" t="s">
        <v>5474</v>
      </c>
      <c r="AJ403" s="186" t="s">
        <v>5474</v>
      </c>
    </row>
    <row r="404" spans="28:36">
      <c r="AB404" s="186">
        <v>2430</v>
      </c>
      <c r="AC404" s="186" t="s">
        <v>398</v>
      </c>
      <c r="AD404" s="186" t="s">
        <v>5474</v>
      </c>
      <c r="AE404" s="186" t="s">
        <v>5474</v>
      </c>
      <c r="AF404" s="186" t="s">
        <v>5474</v>
      </c>
      <c r="AG404" s="186" t="s">
        <v>5474</v>
      </c>
      <c r="AH404" s="186" t="s">
        <v>5474</v>
      </c>
      <c r="AI404" s="186" t="s">
        <v>5474</v>
      </c>
      <c r="AJ404" s="186" t="s">
        <v>5474</v>
      </c>
    </row>
    <row r="405" spans="28:36">
      <c r="AB405" s="186">
        <v>2431</v>
      </c>
      <c r="AC405" s="186" t="s">
        <v>399</v>
      </c>
      <c r="AD405" s="186" t="s">
        <v>5474</v>
      </c>
      <c r="AE405" s="186" t="s">
        <v>5474</v>
      </c>
      <c r="AF405" s="186" t="s">
        <v>5474</v>
      </c>
      <c r="AG405" s="186" t="s">
        <v>5474</v>
      </c>
      <c r="AH405" s="186" t="s">
        <v>5474</v>
      </c>
      <c r="AI405" s="186" t="s">
        <v>5474</v>
      </c>
      <c r="AJ405" s="186" t="s">
        <v>5474</v>
      </c>
    </row>
    <row r="406" spans="28:36">
      <c r="AB406" s="186">
        <v>2433</v>
      </c>
      <c r="AC406" s="186" t="s">
        <v>400</v>
      </c>
      <c r="AD406" s="186" t="s">
        <v>5474</v>
      </c>
      <c r="AE406" s="186" t="s">
        <v>5474</v>
      </c>
      <c r="AF406" s="186" t="s">
        <v>5474</v>
      </c>
      <c r="AG406" s="186" t="s">
        <v>5474</v>
      </c>
      <c r="AH406" s="186" t="s">
        <v>5474</v>
      </c>
      <c r="AI406" s="186" t="s">
        <v>5474</v>
      </c>
      <c r="AJ406" s="186" t="s">
        <v>5474</v>
      </c>
    </row>
    <row r="407" spans="28:36">
      <c r="AB407" s="186">
        <v>2434</v>
      </c>
      <c r="AC407" s="186" t="s">
        <v>401</v>
      </c>
      <c r="AD407" s="186" t="s">
        <v>5474</v>
      </c>
      <c r="AE407" s="186" t="s">
        <v>5474</v>
      </c>
      <c r="AF407" s="186" t="s">
        <v>5474</v>
      </c>
      <c r="AG407" s="186" t="s">
        <v>5474</v>
      </c>
      <c r="AH407" s="186" t="s">
        <v>5474</v>
      </c>
      <c r="AI407" s="186" t="s">
        <v>5474</v>
      </c>
      <c r="AJ407" s="186" t="s">
        <v>5474</v>
      </c>
    </row>
    <row r="408" spans="28:36">
      <c r="AB408" s="186">
        <v>2436</v>
      </c>
      <c r="AC408" s="186" t="s">
        <v>402</v>
      </c>
      <c r="AD408" s="186" t="s">
        <v>5474</v>
      </c>
      <c r="AE408" s="186" t="s">
        <v>5474</v>
      </c>
      <c r="AF408" s="186" t="s">
        <v>5474</v>
      </c>
      <c r="AG408" s="186" t="s">
        <v>5474</v>
      </c>
      <c r="AH408" s="186" t="s">
        <v>5474</v>
      </c>
      <c r="AI408" s="186" t="s">
        <v>5474</v>
      </c>
      <c r="AJ408" s="186" t="s">
        <v>5474</v>
      </c>
    </row>
    <row r="409" spans="28:36">
      <c r="AB409" s="186">
        <v>2438</v>
      </c>
      <c r="AC409" s="186" t="s">
        <v>403</v>
      </c>
      <c r="AD409" s="186" t="s">
        <v>5474</v>
      </c>
      <c r="AE409" s="186" t="s">
        <v>5474</v>
      </c>
      <c r="AF409" s="186" t="s">
        <v>5474</v>
      </c>
      <c r="AG409" s="186" t="s">
        <v>5474</v>
      </c>
      <c r="AH409" s="186" t="s">
        <v>5474</v>
      </c>
      <c r="AI409" s="186" t="s">
        <v>5474</v>
      </c>
      <c r="AJ409" s="186" t="s">
        <v>5474</v>
      </c>
    </row>
    <row r="410" spans="28:36">
      <c r="AB410" s="186">
        <v>2439</v>
      </c>
      <c r="AC410" s="186" t="s">
        <v>404</v>
      </c>
      <c r="AD410" s="186" t="s">
        <v>5474</v>
      </c>
      <c r="AE410" s="186" t="s">
        <v>5474</v>
      </c>
      <c r="AF410" s="186" t="s">
        <v>5474</v>
      </c>
      <c r="AG410" s="186" t="s">
        <v>5474</v>
      </c>
      <c r="AH410" s="186" t="s">
        <v>5474</v>
      </c>
      <c r="AI410" s="186" t="s">
        <v>5474</v>
      </c>
      <c r="AJ410" s="186" t="s">
        <v>5474</v>
      </c>
    </row>
    <row r="411" spans="28:36">
      <c r="AB411" s="186">
        <v>2440</v>
      </c>
      <c r="AC411" s="186" t="s">
        <v>405</v>
      </c>
      <c r="AD411" s="186" t="s">
        <v>5474</v>
      </c>
      <c r="AE411" s="186" t="s">
        <v>5474</v>
      </c>
      <c r="AF411" s="186" t="s">
        <v>5474</v>
      </c>
      <c r="AG411" s="186" t="s">
        <v>5474</v>
      </c>
      <c r="AH411" s="186" t="s">
        <v>5474</v>
      </c>
      <c r="AI411" s="186" t="s">
        <v>5474</v>
      </c>
      <c r="AJ411" s="186" t="s">
        <v>5474</v>
      </c>
    </row>
    <row r="412" spans="28:36">
      <c r="AB412" s="186">
        <v>2441</v>
      </c>
      <c r="AC412" s="186" t="s">
        <v>406</v>
      </c>
      <c r="AD412" s="186" t="s">
        <v>5474</v>
      </c>
      <c r="AE412" s="186" t="s">
        <v>5474</v>
      </c>
      <c r="AF412" s="186" t="s">
        <v>5474</v>
      </c>
      <c r="AG412" s="186" t="s">
        <v>5474</v>
      </c>
      <c r="AH412" s="186" t="s">
        <v>5474</v>
      </c>
      <c r="AI412" s="186" t="s">
        <v>5474</v>
      </c>
      <c r="AJ412" s="186" t="s">
        <v>5474</v>
      </c>
    </row>
    <row r="413" spans="28:36">
      <c r="AB413" s="186">
        <v>2442</v>
      </c>
      <c r="AC413" s="186" t="s">
        <v>407</v>
      </c>
      <c r="AD413" s="186" t="s">
        <v>5474</v>
      </c>
      <c r="AE413" s="186" t="s">
        <v>5474</v>
      </c>
      <c r="AF413" s="186" t="s">
        <v>5474</v>
      </c>
      <c r="AG413" s="186" t="s">
        <v>5474</v>
      </c>
      <c r="AH413" s="186" t="s">
        <v>5474</v>
      </c>
      <c r="AI413" s="186" t="s">
        <v>5474</v>
      </c>
      <c r="AJ413" s="186" t="s">
        <v>5474</v>
      </c>
    </row>
    <row r="414" spans="28:36">
      <c r="AB414" s="186">
        <v>2443</v>
      </c>
      <c r="AC414" s="186" t="s">
        <v>408</v>
      </c>
      <c r="AD414" s="186" t="s">
        <v>5474</v>
      </c>
      <c r="AE414" s="186" t="s">
        <v>5474</v>
      </c>
      <c r="AF414" s="186" t="s">
        <v>5474</v>
      </c>
      <c r="AG414" s="186" t="s">
        <v>5474</v>
      </c>
      <c r="AH414" s="186" t="s">
        <v>5474</v>
      </c>
      <c r="AI414" s="186" t="s">
        <v>5474</v>
      </c>
      <c r="AJ414" s="186" t="s">
        <v>5474</v>
      </c>
    </row>
    <row r="415" spans="28:36">
      <c r="AB415" s="186">
        <v>2444</v>
      </c>
      <c r="AC415" s="186" t="s">
        <v>409</v>
      </c>
      <c r="AD415" s="186" t="s">
        <v>5474</v>
      </c>
      <c r="AE415" s="186" t="s">
        <v>5474</v>
      </c>
      <c r="AF415" s="186" t="s">
        <v>5474</v>
      </c>
      <c r="AG415" s="186" t="s">
        <v>5474</v>
      </c>
      <c r="AH415" s="186" t="s">
        <v>5474</v>
      </c>
      <c r="AI415" s="186" t="s">
        <v>5474</v>
      </c>
      <c r="AJ415" s="186" t="s">
        <v>5474</v>
      </c>
    </row>
    <row r="416" spans="28:36">
      <c r="AB416" s="186">
        <v>2448</v>
      </c>
      <c r="AC416" s="186" t="s">
        <v>410</v>
      </c>
      <c r="AD416" s="186" t="s">
        <v>5474</v>
      </c>
      <c r="AE416" s="186" t="s">
        <v>5474</v>
      </c>
      <c r="AF416" s="186" t="s">
        <v>5474</v>
      </c>
      <c r="AG416" s="186" t="s">
        <v>5474</v>
      </c>
      <c r="AH416" s="186" t="s">
        <v>5474</v>
      </c>
      <c r="AI416" s="186" t="s">
        <v>5474</v>
      </c>
      <c r="AJ416" s="186" t="s">
        <v>5474</v>
      </c>
    </row>
    <row r="417" spans="28:36">
      <c r="AB417" s="186">
        <v>2449</v>
      </c>
      <c r="AC417" s="186" t="s">
        <v>411</v>
      </c>
      <c r="AD417" s="186" t="s">
        <v>5474</v>
      </c>
      <c r="AE417" s="186" t="s">
        <v>5472</v>
      </c>
      <c r="AF417" s="186" t="s">
        <v>5474</v>
      </c>
      <c r="AG417" s="186" t="s">
        <v>5474</v>
      </c>
      <c r="AH417" s="186" t="s">
        <v>5474</v>
      </c>
      <c r="AI417" s="186" t="s">
        <v>5474</v>
      </c>
      <c r="AJ417" s="186" t="s">
        <v>5472</v>
      </c>
    </row>
    <row r="418" spans="28:36">
      <c r="AB418" s="186">
        <v>2450</v>
      </c>
      <c r="AC418" s="186" t="s">
        <v>412</v>
      </c>
      <c r="AD418" s="186" t="s">
        <v>5474</v>
      </c>
      <c r="AE418" s="186" t="s">
        <v>5474</v>
      </c>
      <c r="AF418" s="186" t="s">
        <v>5474</v>
      </c>
      <c r="AG418" s="186" t="s">
        <v>5474</v>
      </c>
      <c r="AH418" s="186" t="s">
        <v>5474</v>
      </c>
      <c r="AI418" s="186" t="s">
        <v>5474</v>
      </c>
      <c r="AJ418" s="186" t="s">
        <v>5474</v>
      </c>
    </row>
    <row r="419" spans="28:36">
      <c r="AB419" s="186">
        <v>2451</v>
      </c>
      <c r="AC419" s="186" t="s">
        <v>413</v>
      </c>
      <c r="AD419" s="186" t="s">
        <v>5474</v>
      </c>
      <c r="AE419" s="186" t="s">
        <v>5474</v>
      </c>
      <c r="AF419" s="186" t="s">
        <v>5474</v>
      </c>
      <c r="AG419" s="186" t="s">
        <v>5474</v>
      </c>
      <c r="AH419" s="186" t="s">
        <v>5474</v>
      </c>
      <c r="AI419" s="186" t="s">
        <v>5474</v>
      </c>
      <c r="AJ419" s="186" t="s">
        <v>5474</v>
      </c>
    </row>
    <row r="420" spans="28:36">
      <c r="AB420" s="186">
        <v>2453</v>
      </c>
      <c r="AC420" s="186" t="s">
        <v>414</v>
      </c>
      <c r="AD420" s="186" t="s">
        <v>5474</v>
      </c>
      <c r="AE420" s="186" t="s">
        <v>5474</v>
      </c>
      <c r="AF420" s="186" t="s">
        <v>5474</v>
      </c>
      <c r="AG420" s="186" t="s">
        <v>5474</v>
      </c>
      <c r="AH420" s="186" t="s">
        <v>5474</v>
      </c>
      <c r="AI420" s="186" t="s">
        <v>5474</v>
      </c>
      <c r="AJ420" s="186" t="s">
        <v>5474</v>
      </c>
    </row>
    <row r="421" spans="28:36">
      <c r="AB421" s="186">
        <v>2454</v>
      </c>
      <c r="AC421" s="186" t="s">
        <v>415</v>
      </c>
      <c r="AD421" s="186" t="s">
        <v>5473</v>
      </c>
      <c r="AE421" s="186" t="s">
        <v>5474</v>
      </c>
      <c r="AF421" s="186" t="s">
        <v>5474</v>
      </c>
      <c r="AG421" s="186" t="s">
        <v>5474</v>
      </c>
      <c r="AH421" s="186" t="s">
        <v>5475</v>
      </c>
      <c r="AI421" s="186" t="s">
        <v>5474</v>
      </c>
      <c r="AJ421" s="186" t="s">
        <v>5477</v>
      </c>
    </row>
    <row r="422" spans="28:36">
      <c r="AB422" s="186">
        <v>2455</v>
      </c>
      <c r="AC422" s="186" t="s">
        <v>416</v>
      </c>
      <c r="AD422" s="186" t="s">
        <v>5474</v>
      </c>
      <c r="AE422" s="186" t="s">
        <v>5474</v>
      </c>
      <c r="AF422" s="186" t="s">
        <v>5474</v>
      </c>
      <c r="AG422" s="186" t="s">
        <v>5474</v>
      </c>
      <c r="AH422" s="186" t="s">
        <v>5474</v>
      </c>
      <c r="AI422" s="186" t="s">
        <v>5474</v>
      </c>
      <c r="AJ422" s="186" t="s">
        <v>5474</v>
      </c>
    </row>
    <row r="423" spans="28:36">
      <c r="AB423" s="186">
        <v>2456</v>
      </c>
      <c r="AC423" s="186" t="s">
        <v>417</v>
      </c>
      <c r="AD423" s="186" t="s">
        <v>5474</v>
      </c>
      <c r="AE423" s="186" t="s">
        <v>5474</v>
      </c>
      <c r="AF423" s="186" t="s">
        <v>5474</v>
      </c>
      <c r="AG423" s="186" t="s">
        <v>5474</v>
      </c>
      <c r="AH423" s="186" t="s">
        <v>5474</v>
      </c>
      <c r="AI423" s="186" t="s">
        <v>5474</v>
      </c>
      <c r="AJ423" s="186" t="s">
        <v>5474</v>
      </c>
    </row>
    <row r="424" spans="28:36">
      <c r="AB424" s="186">
        <v>2457</v>
      </c>
      <c r="AC424" s="186" t="s">
        <v>418</v>
      </c>
      <c r="AD424" s="186" t="s">
        <v>5474</v>
      </c>
      <c r="AE424" s="186" t="s">
        <v>5474</v>
      </c>
      <c r="AF424" s="186" t="s">
        <v>5474</v>
      </c>
      <c r="AG424" s="186" t="s">
        <v>5474</v>
      </c>
      <c r="AH424" s="186" t="s">
        <v>5474</v>
      </c>
      <c r="AI424" s="186" t="s">
        <v>5474</v>
      </c>
      <c r="AJ424" s="186" t="s">
        <v>5474</v>
      </c>
    </row>
    <row r="425" spans="28:36">
      <c r="AB425" s="186">
        <v>2458</v>
      </c>
      <c r="AC425" s="186" t="s">
        <v>419</v>
      </c>
      <c r="AD425" s="186" t="s">
        <v>5474</v>
      </c>
      <c r="AE425" s="186" t="s">
        <v>5472</v>
      </c>
      <c r="AF425" s="186" t="s">
        <v>5474</v>
      </c>
      <c r="AG425" s="186" t="s">
        <v>5474</v>
      </c>
      <c r="AH425" s="186" t="s">
        <v>5474</v>
      </c>
      <c r="AI425" s="186" t="s">
        <v>5474</v>
      </c>
      <c r="AJ425" s="186" t="s">
        <v>5472</v>
      </c>
    </row>
    <row r="426" spans="28:36">
      <c r="AB426" s="186">
        <v>2459</v>
      </c>
      <c r="AC426" s="186" t="s">
        <v>420</v>
      </c>
      <c r="AD426" s="186" t="s">
        <v>5474</v>
      </c>
      <c r="AE426" s="186" t="s">
        <v>5474</v>
      </c>
      <c r="AF426" s="186" t="s">
        <v>5474</v>
      </c>
      <c r="AG426" s="186" t="s">
        <v>5474</v>
      </c>
      <c r="AH426" s="186" t="s">
        <v>5474</v>
      </c>
      <c r="AI426" s="186" t="s">
        <v>5474</v>
      </c>
      <c r="AJ426" s="186" t="s">
        <v>5474</v>
      </c>
    </row>
    <row r="427" spans="28:36">
      <c r="AB427" s="186">
        <v>2460</v>
      </c>
      <c r="AC427" s="186" t="s">
        <v>421</v>
      </c>
      <c r="AD427" s="186" t="s">
        <v>5474</v>
      </c>
      <c r="AE427" s="186" t="s">
        <v>5474</v>
      </c>
      <c r="AF427" s="186" t="s">
        <v>5474</v>
      </c>
      <c r="AG427" s="186" t="s">
        <v>5474</v>
      </c>
      <c r="AH427" s="186" t="s">
        <v>5474</v>
      </c>
      <c r="AI427" s="186" t="s">
        <v>5474</v>
      </c>
      <c r="AJ427" s="186" t="s">
        <v>5474</v>
      </c>
    </row>
    <row r="428" spans="28:36">
      <c r="AB428" s="186">
        <v>2461</v>
      </c>
      <c r="AC428" s="186" t="s">
        <v>422</v>
      </c>
      <c r="AD428" s="186" t="s">
        <v>5474</v>
      </c>
      <c r="AE428" s="186" t="s">
        <v>5474</v>
      </c>
      <c r="AF428" s="186" t="s">
        <v>5474</v>
      </c>
      <c r="AG428" s="186" t="s">
        <v>5474</v>
      </c>
      <c r="AH428" s="186" t="s">
        <v>5474</v>
      </c>
      <c r="AI428" s="186" t="s">
        <v>5474</v>
      </c>
      <c r="AJ428" s="186" t="s">
        <v>5474</v>
      </c>
    </row>
    <row r="429" spans="28:36">
      <c r="AB429" s="186">
        <v>2462</v>
      </c>
      <c r="AC429" s="186" t="s">
        <v>423</v>
      </c>
      <c r="AD429" s="186" t="s">
        <v>5474</v>
      </c>
      <c r="AE429" s="186" t="s">
        <v>5474</v>
      </c>
      <c r="AF429" s="186" t="s">
        <v>5474</v>
      </c>
      <c r="AG429" s="186" t="s">
        <v>5474</v>
      </c>
      <c r="AH429" s="186" t="s">
        <v>5474</v>
      </c>
      <c r="AI429" s="186" t="s">
        <v>5474</v>
      </c>
      <c r="AJ429" s="186" t="s">
        <v>5474</v>
      </c>
    </row>
    <row r="430" spans="28:36">
      <c r="AB430" s="186">
        <v>2464</v>
      </c>
      <c r="AC430" s="186" t="s">
        <v>424</v>
      </c>
      <c r="AD430" s="186" t="s">
        <v>5474</v>
      </c>
      <c r="AE430" s="186" t="s">
        <v>5474</v>
      </c>
      <c r="AF430" s="186" t="s">
        <v>5474</v>
      </c>
      <c r="AG430" s="186" t="s">
        <v>5474</v>
      </c>
      <c r="AH430" s="186" t="s">
        <v>5474</v>
      </c>
      <c r="AI430" s="186" t="s">
        <v>5474</v>
      </c>
      <c r="AJ430" s="186" t="s">
        <v>5474</v>
      </c>
    </row>
    <row r="431" spans="28:36">
      <c r="AB431" s="186">
        <v>2465</v>
      </c>
      <c r="AC431" s="186" t="s">
        <v>425</v>
      </c>
      <c r="AD431" s="186" t="s">
        <v>5474</v>
      </c>
      <c r="AE431" s="186" t="s">
        <v>5474</v>
      </c>
      <c r="AF431" s="186" t="s">
        <v>5474</v>
      </c>
      <c r="AG431" s="186" t="s">
        <v>5474</v>
      </c>
      <c r="AH431" s="186" t="s">
        <v>5474</v>
      </c>
      <c r="AI431" s="186" t="s">
        <v>5474</v>
      </c>
      <c r="AJ431" s="186" t="s">
        <v>5474</v>
      </c>
    </row>
    <row r="432" spans="28:36">
      <c r="AB432" s="186">
        <v>2466</v>
      </c>
      <c r="AC432" s="186" t="s">
        <v>426</v>
      </c>
      <c r="AD432" s="186" t="s">
        <v>5474</v>
      </c>
      <c r="AE432" s="186" t="s">
        <v>5474</v>
      </c>
      <c r="AF432" s="186" t="s">
        <v>5474</v>
      </c>
      <c r="AG432" s="186" t="s">
        <v>5474</v>
      </c>
      <c r="AH432" s="186" t="s">
        <v>5474</v>
      </c>
      <c r="AI432" s="186" t="s">
        <v>5474</v>
      </c>
      <c r="AJ432" s="186" t="s">
        <v>5474</v>
      </c>
    </row>
    <row r="433" spans="28:36">
      <c r="AB433" s="186">
        <v>2467</v>
      </c>
      <c r="AC433" s="186" t="s">
        <v>427</v>
      </c>
      <c r="AD433" s="186" t="s">
        <v>5474</v>
      </c>
      <c r="AE433" s="186" t="s">
        <v>5474</v>
      </c>
      <c r="AF433" s="186" t="s">
        <v>5474</v>
      </c>
      <c r="AG433" s="186" t="s">
        <v>5474</v>
      </c>
      <c r="AH433" s="186" t="s">
        <v>5474</v>
      </c>
      <c r="AI433" s="186" t="s">
        <v>5474</v>
      </c>
      <c r="AJ433" s="186" t="s">
        <v>5474</v>
      </c>
    </row>
    <row r="434" spans="28:36">
      <c r="AB434" s="186">
        <v>2468</v>
      </c>
      <c r="AC434" s="186" t="s">
        <v>428</v>
      </c>
      <c r="AD434" s="186" t="s">
        <v>5474</v>
      </c>
      <c r="AE434" s="186" t="s">
        <v>5474</v>
      </c>
      <c r="AF434" s="186" t="s">
        <v>5474</v>
      </c>
      <c r="AG434" s="186" t="s">
        <v>5474</v>
      </c>
      <c r="AH434" s="186" t="s">
        <v>5474</v>
      </c>
      <c r="AI434" s="186" t="s">
        <v>5474</v>
      </c>
      <c r="AJ434" s="186" t="s">
        <v>5474</v>
      </c>
    </row>
    <row r="435" spans="28:36">
      <c r="AB435" s="186">
        <v>2471</v>
      </c>
      <c r="AC435" s="186" t="s">
        <v>429</v>
      </c>
      <c r="AD435" s="186" t="s">
        <v>5474</v>
      </c>
      <c r="AE435" s="186" t="s">
        <v>5474</v>
      </c>
      <c r="AF435" s="186" t="s">
        <v>5474</v>
      </c>
      <c r="AG435" s="186" t="s">
        <v>5474</v>
      </c>
      <c r="AH435" s="186" t="s">
        <v>5474</v>
      </c>
      <c r="AI435" s="186" t="s">
        <v>5474</v>
      </c>
      <c r="AJ435" s="186" t="s">
        <v>5474</v>
      </c>
    </row>
    <row r="436" spans="28:36">
      <c r="AB436" s="186">
        <v>2472</v>
      </c>
      <c r="AC436" s="186" t="s">
        <v>430</v>
      </c>
      <c r="AD436" s="186" t="s">
        <v>5474</v>
      </c>
      <c r="AE436" s="186" t="s">
        <v>5474</v>
      </c>
      <c r="AF436" s="186" t="s">
        <v>5474</v>
      </c>
      <c r="AG436" s="186" t="s">
        <v>5474</v>
      </c>
      <c r="AH436" s="186" t="s">
        <v>5474</v>
      </c>
      <c r="AI436" s="186" t="s">
        <v>5474</v>
      </c>
      <c r="AJ436" s="186" t="s">
        <v>5474</v>
      </c>
    </row>
    <row r="437" spans="28:36">
      <c r="AB437" s="186">
        <v>2474</v>
      </c>
      <c r="AC437" s="186" t="s">
        <v>431</v>
      </c>
      <c r="AD437" s="186" t="s">
        <v>5473</v>
      </c>
      <c r="AE437" s="186" t="s">
        <v>5474</v>
      </c>
      <c r="AF437" s="186" t="s">
        <v>5474</v>
      </c>
      <c r="AG437" s="186" t="s">
        <v>5474</v>
      </c>
      <c r="AH437" s="186" t="s">
        <v>5475</v>
      </c>
      <c r="AI437" s="186" t="s">
        <v>5474</v>
      </c>
      <c r="AJ437" s="186" t="s">
        <v>5477</v>
      </c>
    </row>
    <row r="438" spans="28:36">
      <c r="AB438" s="186">
        <v>2475</v>
      </c>
      <c r="AC438" s="186" t="s">
        <v>432</v>
      </c>
      <c r="AD438" s="186" t="s">
        <v>5474</v>
      </c>
      <c r="AE438" s="186" t="s">
        <v>5474</v>
      </c>
      <c r="AF438" s="186" t="s">
        <v>5474</v>
      </c>
      <c r="AG438" s="186" t="s">
        <v>5474</v>
      </c>
      <c r="AH438" s="186" t="s">
        <v>5474</v>
      </c>
      <c r="AI438" s="186" t="s">
        <v>5474</v>
      </c>
      <c r="AJ438" s="186" t="s">
        <v>5474</v>
      </c>
    </row>
    <row r="439" spans="28:36">
      <c r="AB439" s="186">
        <v>2476</v>
      </c>
      <c r="AC439" s="186" t="s">
        <v>433</v>
      </c>
      <c r="AD439" s="186" t="s">
        <v>5474</v>
      </c>
      <c r="AE439" s="186" t="s">
        <v>5474</v>
      </c>
      <c r="AF439" s="186" t="s">
        <v>5474</v>
      </c>
      <c r="AG439" s="186" t="s">
        <v>5474</v>
      </c>
      <c r="AH439" s="186" t="s">
        <v>5474</v>
      </c>
      <c r="AI439" s="186" t="s">
        <v>5474</v>
      </c>
      <c r="AJ439" s="186" t="s">
        <v>5474</v>
      </c>
    </row>
    <row r="440" spans="28:36">
      <c r="AB440" s="186">
        <v>2477</v>
      </c>
      <c r="AC440" s="186" t="s">
        <v>434</v>
      </c>
      <c r="AD440" s="186" t="s">
        <v>5474</v>
      </c>
      <c r="AE440" s="186" t="s">
        <v>5474</v>
      </c>
      <c r="AF440" s="186" t="s">
        <v>5474</v>
      </c>
      <c r="AG440" s="186" t="s">
        <v>5474</v>
      </c>
      <c r="AH440" s="186" t="s">
        <v>5474</v>
      </c>
      <c r="AI440" s="186" t="s">
        <v>5474</v>
      </c>
      <c r="AJ440" s="186" t="s">
        <v>5474</v>
      </c>
    </row>
    <row r="441" spans="28:36">
      <c r="AB441" s="186">
        <v>2478</v>
      </c>
      <c r="AC441" s="186" t="s">
        <v>435</v>
      </c>
      <c r="AD441" s="186" t="s">
        <v>5474</v>
      </c>
      <c r="AE441" s="186" t="s">
        <v>5474</v>
      </c>
      <c r="AF441" s="186" t="s">
        <v>5474</v>
      </c>
      <c r="AG441" s="186" t="s">
        <v>5474</v>
      </c>
      <c r="AH441" s="186" t="s">
        <v>5474</v>
      </c>
      <c r="AI441" s="186" t="s">
        <v>5474</v>
      </c>
      <c r="AJ441" s="186" t="s">
        <v>5474</v>
      </c>
    </row>
    <row r="442" spans="28:36">
      <c r="AB442" s="186">
        <v>2480</v>
      </c>
      <c r="AC442" s="186" t="s">
        <v>436</v>
      </c>
      <c r="AD442" s="186" t="s">
        <v>5474</v>
      </c>
      <c r="AE442" s="186" t="s">
        <v>5474</v>
      </c>
      <c r="AF442" s="186" t="s">
        <v>5474</v>
      </c>
      <c r="AG442" s="186" t="s">
        <v>5474</v>
      </c>
      <c r="AH442" s="186" t="s">
        <v>5474</v>
      </c>
      <c r="AI442" s="186" t="s">
        <v>5474</v>
      </c>
      <c r="AJ442" s="186" t="s">
        <v>5474</v>
      </c>
    </row>
    <row r="443" spans="28:36">
      <c r="AB443" s="186">
        <v>2481</v>
      </c>
      <c r="AC443" s="186" t="s">
        <v>437</v>
      </c>
      <c r="AD443" s="186" t="s">
        <v>5474</v>
      </c>
      <c r="AE443" s="186" t="s">
        <v>5474</v>
      </c>
      <c r="AF443" s="186" t="s">
        <v>5474</v>
      </c>
      <c r="AG443" s="186" t="s">
        <v>5474</v>
      </c>
      <c r="AH443" s="186" t="s">
        <v>5474</v>
      </c>
      <c r="AI443" s="186" t="s">
        <v>5474</v>
      </c>
      <c r="AJ443" s="186" t="s">
        <v>5474</v>
      </c>
    </row>
    <row r="444" spans="28:36">
      <c r="AB444" s="186">
        <v>2482</v>
      </c>
      <c r="AC444" s="186" t="s">
        <v>438</v>
      </c>
      <c r="AD444" s="186" t="s">
        <v>5474</v>
      </c>
      <c r="AE444" s="186" t="s">
        <v>5474</v>
      </c>
      <c r="AF444" s="186" t="s">
        <v>5474</v>
      </c>
      <c r="AG444" s="186" t="s">
        <v>5474</v>
      </c>
      <c r="AH444" s="186" t="s">
        <v>5474</v>
      </c>
      <c r="AI444" s="186" t="s">
        <v>5474</v>
      </c>
      <c r="AJ444" s="186" t="s">
        <v>5474</v>
      </c>
    </row>
    <row r="445" spans="28:36">
      <c r="AB445" s="186">
        <v>2483</v>
      </c>
      <c r="AC445" s="186" t="s">
        <v>439</v>
      </c>
      <c r="AD445" s="186" t="s">
        <v>5474</v>
      </c>
      <c r="AE445" s="186" t="s">
        <v>5474</v>
      </c>
      <c r="AF445" s="186" t="s">
        <v>5474</v>
      </c>
      <c r="AG445" s="186" t="s">
        <v>5474</v>
      </c>
      <c r="AH445" s="186" t="s">
        <v>5474</v>
      </c>
      <c r="AI445" s="186" t="s">
        <v>5474</v>
      </c>
      <c r="AJ445" s="186" t="s">
        <v>5474</v>
      </c>
    </row>
    <row r="446" spans="28:36">
      <c r="AB446" s="186">
        <v>2484</v>
      </c>
      <c r="AC446" s="186" t="s">
        <v>440</v>
      </c>
      <c r="AD446" s="186" t="s">
        <v>5474</v>
      </c>
      <c r="AE446" s="186" t="s">
        <v>5474</v>
      </c>
      <c r="AF446" s="186" t="s">
        <v>5474</v>
      </c>
      <c r="AG446" s="186" t="s">
        <v>5474</v>
      </c>
      <c r="AH446" s="186" t="s">
        <v>5474</v>
      </c>
      <c r="AI446" s="186" t="s">
        <v>5474</v>
      </c>
      <c r="AJ446" s="186" t="s">
        <v>5474</v>
      </c>
    </row>
    <row r="447" spans="28:36">
      <c r="AB447" s="186">
        <v>2485</v>
      </c>
      <c r="AC447" s="186" t="s">
        <v>441</v>
      </c>
      <c r="AD447" s="186" t="s">
        <v>5474</v>
      </c>
      <c r="AE447" s="186" t="s">
        <v>5474</v>
      </c>
      <c r="AF447" s="186" t="s">
        <v>5474</v>
      </c>
      <c r="AG447" s="186" t="s">
        <v>5474</v>
      </c>
      <c r="AH447" s="186" t="s">
        <v>5474</v>
      </c>
      <c r="AI447" s="186" t="s">
        <v>5474</v>
      </c>
      <c r="AJ447" s="186" t="s">
        <v>5474</v>
      </c>
    </row>
    <row r="448" spans="28:36">
      <c r="AB448" s="186">
        <v>2486</v>
      </c>
      <c r="AC448" s="186" t="s">
        <v>442</v>
      </c>
      <c r="AD448" s="186" t="s">
        <v>5474</v>
      </c>
      <c r="AE448" s="186" t="s">
        <v>5474</v>
      </c>
      <c r="AF448" s="186" t="s">
        <v>5474</v>
      </c>
      <c r="AG448" s="186" t="s">
        <v>5474</v>
      </c>
      <c r="AH448" s="186" t="s">
        <v>5474</v>
      </c>
      <c r="AI448" s="186" t="s">
        <v>5474</v>
      </c>
      <c r="AJ448" s="186" t="s">
        <v>5474</v>
      </c>
    </row>
    <row r="449" spans="28:36">
      <c r="AB449" s="186">
        <v>2488</v>
      </c>
      <c r="AC449" s="186" t="s">
        <v>443</v>
      </c>
      <c r="AD449" s="186" t="s">
        <v>5474</v>
      </c>
      <c r="AE449" s="186" t="s">
        <v>5474</v>
      </c>
      <c r="AF449" s="186" t="s">
        <v>5474</v>
      </c>
      <c r="AG449" s="186" t="s">
        <v>5474</v>
      </c>
      <c r="AH449" s="186" t="s">
        <v>5474</v>
      </c>
      <c r="AI449" s="186" t="s">
        <v>5474</v>
      </c>
      <c r="AJ449" s="186" t="s">
        <v>5474</v>
      </c>
    </row>
    <row r="450" spans="28:36">
      <c r="AB450" s="186">
        <v>2489</v>
      </c>
      <c r="AC450" s="186" t="s">
        <v>444</v>
      </c>
      <c r="AD450" s="186" t="s">
        <v>5474</v>
      </c>
      <c r="AE450" s="186" t="s">
        <v>5474</v>
      </c>
      <c r="AF450" s="186" t="s">
        <v>5474</v>
      </c>
      <c r="AG450" s="186" t="s">
        <v>5474</v>
      </c>
      <c r="AH450" s="186" t="s">
        <v>5474</v>
      </c>
      <c r="AI450" s="186" t="s">
        <v>5474</v>
      </c>
      <c r="AJ450" s="186" t="s">
        <v>5474</v>
      </c>
    </row>
    <row r="451" spans="28:36">
      <c r="AB451" s="186">
        <v>2491</v>
      </c>
      <c r="AC451" s="186" t="s">
        <v>445</v>
      </c>
      <c r="AD451" s="186" t="s">
        <v>5474</v>
      </c>
      <c r="AE451" s="186" t="s">
        <v>5474</v>
      </c>
      <c r="AF451" s="186" t="s">
        <v>5474</v>
      </c>
      <c r="AG451" s="186" t="s">
        <v>5474</v>
      </c>
      <c r="AH451" s="186" t="s">
        <v>5474</v>
      </c>
      <c r="AI451" s="186" t="s">
        <v>5474</v>
      </c>
      <c r="AJ451" s="186" t="s">
        <v>5474</v>
      </c>
    </row>
    <row r="452" spans="28:36">
      <c r="AB452" s="186">
        <v>2492</v>
      </c>
      <c r="AC452" s="186" t="s">
        <v>446</v>
      </c>
      <c r="AD452" s="186" t="s">
        <v>5473</v>
      </c>
      <c r="AE452" s="186" t="s">
        <v>5474</v>
      </c>
      <c r="AF452" s="186" t="s">
        <v>5474</v>
      </c>
      <c r="AG452" s="186" t="s">
        <v>5474</v>
      </c>
      <c r="AH452" s="186" t="s">
        <v>5474</v>
      </c>
      <c r="AI452" s="186" t="s">
        <v>5474</v>
      </c>
      <c r="AJ452" s="186" t="s">
        <v>5473</v>
      </c>
    </row>
    <row r="453" spans="28:36">
      <c r="AB453" s="186">
        <v>2493</v>
      </c>
      <c r="AC453" s="186" t="s">
        <v>447</v>
      </c>
      <c r="AD453" s="186" t="s">
        <v>5474</v>
      </c>
      <c r="AE453" s="186" t="s">
        <v>5474</v>
      </c>
      <c r="AF453" s="186" t="s">
        <v>5474</v>
      </c>
      <c r="AG453" s="186" t="s">
        <v>5474</v>
      </c>
      <c r="AH453" s="186" t="s">
        <v>5474</v>
      </c>
      <c r="AI453" s="186" t="s">
        <v>5474</v>
      </c>
      <c r="AJ453" s="186" t="s">
        <v>5474</v>
      </c>
    </row>
    <row r="454" spans="28:36">
      <c r="AB454" s="186">
        <v>2495</v>
      </c>
      <c r="AC454" s="186" t="s">
        <v>448</v>
      </c>
      <c r="AD454" s="186" t="s">
        <v>5474</v>
      </c>
      <c r="AE454" s="186" t="s">
        <v>5474</v>
      </c>
      <c r="AF454" s="186" t="s">
        <v>5474</v>
      </c>
      <c r="AG454" s="186" t="s">
        <v>5474</v>
      </c>
      <c r="AH454" s="186" t="s">
        <v>5474</v>
      </c>
      <c r="AI454" s="186" t="s">
        <v>5474</v>
      </c>
      <c r="AJ454" s="186" t="s">
        <v>5474</v>
      </c>
    </row>
    <row r="455" spans="28:36">
      <c r="AB455" s="186">
        <v>2496</v>
      </c>
      <c r="AC455" s="186" t="s">
        <v>449</v>
      </c>
      <c r="AD455" s="186" t="s">
        <v>5474</v>
      </c>
      <c r="AE455" s="186" t="s">
        <v>5474</v>
      </c>
      <c r="AF455" s="186" t="s">
        <v>5474</v>
      </c>
      <c r="AG455" s="186" t="s">
        <v>5474</v>
      </c>
      <c r="AH455" s="186" t="s">
        <v>5474</v>
      </c>
      <c r="AI455" s="186" t="s">
        <v>5474</v>
      </c>
      <c r="AJ455" s="186" t="s">
        <v>5474</v>
      </c>
    </row>
    <row r="456" spans="28:36">
      <c r="AB456" s="186">
        <v>2497</v>
      </c>
      <c r="AC456" s="186" t="s">
        <v>450</v>
      </c>
      <c r="AD456" s="186" t="s">
        <v>5474</v>
      </c>
      <c r="AE456" s="186" t="s">
        <v>5474</v>
      </c>
      <c r="AF456" s="186" t="s">
        <v>5474</v>
      </c>
      <c r="AG456" s="186" t="s">
        <v>5474</v>
      </c>
      <c r="AH456" s="186" t="s">
        <v>5474</v>
      </c>
      <c r="AI456" s="186" t="s">
        <v>5474</v>
      </c>
      <c r="AJ456" s="186" t="s">
        <v>5474</v>
      </c>
    </row>
    <row r="457" spans="28:36">
      <c r="AB457" s="186">
        <v>2498</v>
      </c>
      <c r="AC457" s="186" t="s">
        <v>451</v>
      </c>
      <c r="AD457" s="186" t="s">
        <v>5474</v>
      </c>
      <c r="AE457" s="186" t="s">
        <v>5474</v>
      </c>
      <c r="AF457" s="186" t="s">
        <v>5474</v>
      </c>
      <c r="AG457" s="186" t="s">
        <v>5474</v>
      </c>
      <c r="AH457" s="186" t="s">
        <v>5474</v>
      </c>
      <c r="AI457" s="186" t="s">
        <v>5474</v>
      </c>
      <c r="AJ457" s="186" t="s">
        <v>5474</v>
      </c>
    </row>
    <row r="458" spans="28:36">
      <c r="AB458" s="186">
        <v>2499</v>
      </c>
      <c r="AC458" s="186" t="s">
        <v>452</v>
      </c>
      <c r="AD458" s="186" t="s">
        <v>5474</v>
      </c>
      <c r="AE458" s="186" t="s">
        <v>5474</v>
      </c>
      <c r="AF458" s="186" t="s">
        <v>5474</v>
      </c>
      <c r="AG458" s="186" t="s">
        <v>5474</v>
      </c>
      <c r="AH458" s="186" t="s">
        <v>5474</v>
      </c>
      <c r="AI458" s="186" t="s">
        <v>5474</v>
      </c>
      <c r="AJ458" s="186" t="s">
        <v>5474</v>
      </c>
    </row>
    <row r="459" spans="28:36">
      <c r="AB459" s="186">
        <v>2501</v>
      </c>
      <c r="AC459" s="186" t="s">
        <v>453</v>
      </c>
      <c r="AD459" s="186" t="s">
        <v>5474</v>
      </c>
      <c r="AE459" s="186" t="s">
        <v>5474</v>
      </c>
      <c r="AF459" s="186" t="s">
        <v>5474</v>
      </c>
      <c r="AG459" s="186" t="s">
        <v>5474</v>
      </c>
      <c r="AH459" s="186" t="s">
        <v>5474</v>
      </c>
      <c r="AI459" s="186" t="s">
        <v>5474</v>
      </c>
      <c r="AJ459" s="186" t="s">
        <v>5474</v>
      </c>
    </row>
    <row r="460" spans="28:36">
      <c r="AB460" s="186">
        <v>2504</v>
      </c>
      <c r="AC460" s="186" t="s">
        <v>454</v>
      </c>
      <c r="AD460" s="186" t="s">
        <v>5474</v>
      </c>
      <c r="AE460" s="186" t="s">
        <v>5474</v>
      </c>
      <c r="AF460" s="186" t="s">
        <v>5474</v>
      </c>
      <c r="AG460" s="186" t="s">
        <v>5474</v>
      </c>
      <c r="AH460" s="186" t="s">
        <v>5474</v>
      </c>
      <c r="AI460" s="186" t="s">
        <v>5474</v>
      </c>
      <c r="AJ460" s="186" t="s">
        <v>5474</v>
      </c>
    </row>
    <row r="461" spans="28:36">
      <c r="AB461" s="186">
        <v>2505</v>
      </c>
      <c r="AC461" s="186" t="s">
        <v>455</v>
      </c>
      <c r="AD461" s="186" t="s">
        <v>5474</v>
      </c>
      <c r="AE461" s="186" t="s">
        <v>5474</v>
      </c>
      <c r="AF461" s="186" t="s">
        <v>5474</v>
      </c>
      <c r="AG461" s="186" t="s">
        <v>5474</v>
      </c>
      <c r="AH461" s="186" t="s">
        <v>5474</v>
      </c>
      <c r="AI461" s="186" t="s">
        <v>5474</v>
      </c>
      <c r="AJ461" s="186" t="s">
        <v>5474</v>
      </c>
    </row>
    <row r="462" spans="28:36">
      <c r="AB462" s="186">
        <v>2506</v>
      </c>
      <c r="AC462" s="186" t="s">
        <v>456</v>
      </c>
      <c r="AD462" s="186" t="s">
        <v>5474</v>
      </c>
      <c r="AE462" s="186" t="s">
        <v>5474</v>
      </c>
      <c r="AF462" s="186" t="s">
        <v>5474</v>
      </c>
      <c r="AG462" s="186" t="s">
        <v>5474</v>
      </c>
      <c r="AH462" s="186" t="s">
        <v>5474</v>
      </c>
      <c r="AI462" s="186" t="s">
        <v>5474</v>
      </c>
      <c r="AJ462" s="186" t="s">
        <v>5474</v>
      </c>
    </row>
    <row r="463" spans="28:36">
      <c r="AB463" s="186">
        <v>2509</v>
      </c>
      <c r="AC463" s="186" t="s">
        <v>457</v>
      </c>
      <c r="AD463" s="186" t="s">
        <v>5474</v>
      </c>
      <c r="AE463" s="186" t="s">
        <v>5474</v>
      </c>
      <c r="AF463" s="186" t="s">
        <v>5474</v>
      </c>
      <c r="AG463" s="186" t="s">
        <v>5474</v>
      </c>
      <c r="AH463" s="186" t="s">
        <v>5474</v>
      </c>
      <c r="AI463" s="186" t="s">
        <v>5474</v>
      </c>
      <c r="AJ463" s="186" t="s">
        <v>5474</v>
      </c>
    </row>
    <row r="464" spans="28:36">
      <c r="AB464" s="186">
        <v>2511</v>
      </c>
      <c r="AC464" s="186" t="s">
        <v>458</v>
      </c>
      <c r="AD464" s="186" t="s">
        <v>5474</v>
      </c>
      <c r="AE464" s="186" t="s">
        <v>5474</v>
      </c>
      <c r="AF464" s="186" t="s">
        <v>5474</v>
      </c>
      <c r="AG464" s="186" t="s">
        <v>5474</v>
      </c>
      <c r="AH464" s="186" t="s">
        <v>5474</v>
      </c>
      <c r="AI464" s="186" t="s">
        <v>5474</v>
      </c>
      <c r="AJ464" s="186" t="s">
        <v>5474</v>
      </c>
    </row>
    <row r="465" spans="28:36">
      <c r="AB465" s="186">
        <v>2514</v>
      </c>
      <c r="AC465" s="186" t="s">
        <v>459</v>
      </c>
      <c r="AD465" s="186" t="s">
        <v>5474</v>
      </c>
      <c r="AE465" s="186" t="s">
        <v>5474</v>
      </c>
      <c r="AF465" s="186" t="s">
        <v>5474</v>
      </c>
      <c r="AG465" s="186" t="s">
        <v>5474</v>
      </c>
      <c r="AH465" s="186" t="s">
        <v>5474</v>
      </c>
      <c r="AI465" s="186" t="s">
        <v>5474</v>
      </c>
      <c r="AJ465" s="186" t="s">
        <v>5474</v>
      </c>
    </row>
    <row r="466" spans="28:36">
      <c r="AB466" s="186">
        <v>2515</v>
      </c>
      <c r="AC466" s="186" t="s">
        <v>460</v>
      </c>
      <c r="AD466" s="186" t="s">
        <v>5474</v>
      </c>
      <c r="AE466" s="186" t="s">
        <v>5474</v>
      </c>
      <c r="AF466" s="186" t="s">
        <v>5474</v>
      </c>
      <c r="AG466" s="186" t="s">
        <v>5474</v>
      </c>
      <c r="AH466" s="186" t="s">
        <v>5474</v>
      </c>
      <c r="AI466" s="186" t="s">
        <v>5474</v>
      </c>
      <c r="AJ466" s="186" t="s">
        <v>5474</v>
      </c>
    </row>
    <row r="467" spans="28:36">
      <c r="AB467" s="186">
        <v>2516</v>
      </c>
      <c r="AC467" s="186" t="s">
        <v>461</v>
      </c>
      <c r="AD467" s="186" t="s">
        <v>5474</v>
      </c>
      <c r="AE467" s="186" t="s">
        <v>5474</v>
      </c>
      <c r="AF467" s="186" t="s">
        <v>5474</v>
      </c>
      <c r="AG467" s="186" t="s">
        <v>5474</v>
      </c>
      <c r="AH467" s="186" t="s">
        <v>5474</v>
      </c>
      <c r="AI467" s="186" t="s">
        <v>5474</v>
      </c>
      <c r="AJ467" s="186" t="s">
        <v>5474</v>
      </c>
    </row>
    <row r="468" spans="28:36">
      <c r="AB468" s="186">
        <v>2520</v>
      </c>
      <c r="AC468" s="186" t="s">
        <v>462</v>
      </c>
      <c r="AD468" s="186" t="s">
        <v>5474</v>
      </c>
      <c r="AE468" s="186" t="s">
        <v>5474</v>
      </c>
      <c r="AF468" s="186" t="s">
        <v>5474</v>
      </c>
      <c r="AG468" s="186" t="s">
        <v>5474</v>
      </c>
      <c r="AH468" s="186" t="s">
        <v>5474</v>
      </c>
      <c r="AI468" s="186" t="s">
        <v>5474</v>
      </c>
      <c r="AJ468" s="186" t="s">
        <v>5474</v>
      </c>
    </row>
    <row r="469" spans="28:36">
      <c r="AB469" s="186">
        <v>2524</v>
      </c>
      <c r="AC469" s="186" t="s">
        <v>463</v>
      </c>
      <c r="AD469" s="186" t="s">
        <v>5474</v>
      </c>
      <c r="AE469" s="186" t="s">
        <v>5474</v>
      </c>
      <c r="AF469" s="186" t="s">
        <v>5474</v>
      </c>
      <c r="AG469" s="186" t="s">
        <v>5474</v>
      </c>
      <c r="AH469" s="186" t="s">
        <v>5474</v>
      </c>
      <c r="AI469" s="186" t="s">
        <v>5474</v>
      </c>
      <c r="AJ469" s="186" t="s">
        <v>5474</v>
      </c>
    </row>
    <row r="470" spans="28:36">
      <c r="AB470" s="186">
        <v>2527</v>
      </c>
      <c r="AC470" s="186" t="s">
        <v>464</v>
      </c>
      <c r="AD470" s="186" t="s">
        <v>5474</v>
      </c>
      <c r="AE470" s="186" t="s">
        <v>5474</v>
      </c>
      <c r="AF470" s="186" t="s">
        <v>5474</v>
      </c>
      <c r="AG470" s="186" t="s">
        <v>5474</v>
      </c>
      <c r="AH470" s="186" t="s">
        <v>5474</v>
      </c>
      <c r="AI470" s="186" t="s">
        <v>5474</v>
      </c>
      <c r="AJ470" s="186" t="s">
        <v>5474</v>
      </c>
    </row>
    <row r="471" spans="28:36">
      <c r="AB471" s="186">
        <v>2528</v>
      </c>
      <c r="AC471" s="186" t="s">
        <v>465</v>
      </c>
      <c r="AD471" s="186" t="s">
        <v>5474</v>
      </c>
      <c r="AE471" s="186" t="s">
        <v>5474</v>
      </c>
      <c r="AF471" s="186" t="s">
        <v>5474</v>
      </c>
      <c r="AG471" s="186" t="s">
        <v>5474</v>
      </c>
      <c r="AH471" s="186" t="s">
        <v>5474</v>
      </c>
      <c r="AI471" s="186" t="s">
        <v>5474</v>
      </c>
      <c r="AJ471" s="186" t="s">
        <v>5474</v>
      </c>
    </row>
    <row r="472" spans="28:36">
      <c r="AB472" s="186">
        <v>2530</v>
      </c>
      <c r="AC472" s="186" t="s">
        <v>466</v>
      </c>
      <c r="AD472" s="186" t="s">
        <v>5474</v>
      </c>
      <c r="AE472" s="186" t="s">
        <v>5474</v>
      </c>
      <c r="AF472" s="186" t="s">
        <v>5474</v>
      </c>
      <c r="AG472" s="186" t="s">
        <v>5474</v>
      </c>
      <c r="AH472" s="186" t="s">
        <v>5474</v>
      </c>
      <c r="AI472" s="186" t="s">
        <v>5474</v>
      </c>
      <c r="AJ472" s="186" t="s">
        <v>5474</v>
      </c>
    </row>
    <row r="473" spans="28:36">
      <c r="AB473" s="186">
        <v>2534</v>
      </c>
      <c r="AC473" s="186" t="s">
        <v>467</v>
      </c>
      <c r="AD473" s="186" t="s">
        <v>5474</v>
      </c>
      <c r="AE473" s="186" t="s">
        <v>5474</v>
      </c>
      <c r="AF473" s="186" t="s">
        <v>5474</v>
      </c>
      <c r="AG473" s="186" t="s">
        <v>5474</v>
      </c>
      <c r="AH473" s="186" t="s">
        <v>5474</v>
      </c>
      <c r="AI473" s="186" t="s">
        <v>5474</v>
      </c>
      <c r="AJ473" s="186" t="s">
        <v>5474</v>
      </c>
    </row>
    <row r="474" spans="28:36">
      <c r="AB474" s="186">
        <v>2535</v>
      </c>
      <c r="AC474" s="186" t="s">
        <v>468</v>
      </c>
      <c r="AD474" s="186" t="s">
        <v>5474</v>
      </c>
      <c r="AE474" s="186" t="s">
        <v>5474</v>
      </c>
      <c r="AF474" s="186" t="s">
        <v>5474</v>
      </c>
      <c r="AG474" s="186" t="s">
        <v>5474</v>
      </c>
      <c r="AH474" s="186" t="s">
        <v>5474</v>
      </c>
      <c r="AI474" s="186" t="s">
        <v>5474</v>
      </c>
      <c r="AJ474" s="186" t="s">
        <v>5474</v>
      </c>
    </row>
    <row r="475" spans="28:36">
      <c r="AB475" s="186">
        <v>2536</v>
      </c>
      <c r="AC475" s="186" t="s">
        <v>469</v>
      </c>
      <c r="AD475" s="186" t="s">
        <v>5474</v>
      </c>
      <c r="AE475" s="186" t="s">
        <v>5474</v>
      </c>
      <c r="AF475" s="186" t="s">
        <v>5474</v>
      </c>
      <c r="AG475" s="186" t="s">
        <v>5474</v>
      </c>
      <c r="AH475" s="186" t="s">
        <v>5474</v>
      </c>
      <c r="AI475" s="186" t="s">
        <v>5474</v>
      </c>
      <c r="AJ475" s="186" t="s">
        <v>5474</v>
      </c>
    </row>
    <row r="476" spans="28:36">
      <c r="AB476" s="186">
        <v>2537</v>
      </c>
      <c r="AC476" s="186" t="s">
        <v>470</v>
      </c>
      <c r="AD476" s="186" t="s">
        <v>5474</v>
      </c>
      <c r="AE476" s="186" t="s">
        <v>5474</v>
      </c>
      <c r="AF476" s="186" t="s">
        <v>5474</v>
      </c>
      <c r="AG476" s="186" t="s">
        <v>5474</v>
      </c>
      <c r="AH476" s="186" t="s">
        <v>5474</v>
      </c>
      <c r="AI476" s="186" t="s">
        <v>5474</v>
      </c>
      <c r="AJ476" s="186" t="s">
        <v>5474</v>
      </c>
    </row>
    <row r="477" spans="28:36">
      <c r="AB477" s="186">
        <v>2538</v>
      </c>
      <c r="AC477" s="186" t="s">
        <v>471</v>
      </c>
      <c r="AD477" s="186" t="s">
        <v>5474</v>
      </c>
      <c r="AE477" s="186" t="s">
        <v>5474</v>
      </c>
      <c r="AF477" s="186" t="s">
        <v>5474</v>
      </c>
      <c r="AG477" s="186" t="s">
        <v>5474</v>
      </c>
      <c r="AH477" s="186" t="s">
        <v>5474</v>
      </c>
      <c r="AI477" s="186" t="s">
        <v>5474</v>
      </c>
      <c r="AJ477" s="186" t="s">
        <v>5474</v>
      </c>
    </row>
    <row r="478" spans="28:36">
      <c r="AB478" s="186">
        <v>2539</v>
      </c>
      <c r="AC478" s="186" t="s">
        <v>472</v>
      </c>
      <c r="AD478" s="186" t="s">
        <v>5474</v>
      </c>
      <c r="AE478" s="186" t="s">
        <v>5474</v>
      </c>
      <c r="AF478" s="186" t="s">
        <v>5474</v>
      </c>
      <c r="AG478" s="186" t="s">
        <v>5474</v>
      </c>
      <c r="AH478" s="186" t="s">
        <v>5474</v>
      </c>
      <c r="AI478" s="186" t="s">
        <v>5474</v>
      </c>
      <c r="AJ478" s="186" t="s">
        <v>5474</v>
      </c>
    </row>
    <row r="479" spans="28:36">
      <c r="AB479" s="186">
        <v>2540</v>
      </c>
      <c r="AC479" s="186" t="s">
        <v>473</v>
      </c>
      <c r="AD479" s="186" t="s">
        <v>5474</v>
      </c>
      <c r="AE479" s="186" t="s">
        <v>5474</v>
      </c>
      <c r="AF479" s="186" t="s">
        <v>5474</v>
      </c>
      <c r="AG479" s="186" t="s">
        <v>5474</v>
      </c>
      <c r="AH479" s="186" t="s">
        <v>5474</v>
      </c>
      <c r="AI479" s="186" t="s">
        <v>5474</v>
      </c>
      <c r="AJ479" s="186" t="s">
        <v>5474</v>
      </c>
    </row>
    <row r="480" spans="28:36">
      <c r="AB480" s="186">
        <v>2542</v>
      </c>
      <c r="AC480" s="186" t="s">
        <v>474</v>
      </c>
      <c r="AD480" s="186" t="s">
        <v>5473</v>
      </c>
      <c r="AE480" s="186" t="s">
        <v>5472</v>
      </c>
      <c r="AF480" s="186" t="s">
        <v>5474</v>
      </c>
      <c r="AG480" s="186" t="s">
        <v>5474</v>
      </c>
      <c r="AH480" s="186" t="s">
        <v>5474</v>
      </c>
      <c r="AI480" s="186" t="s">
        <v>5474</v>
      </c>
      <c r="AJ480" s="186" t="s">
        <v>5478</v>
      </c>
    </row>
    <row r="481" spans="28:36">
      <c r="AB481" s="186">
        <v>2543</v>
      </c>
      <c r="AC481" s="186" t="s">
        <v>475</v>
      </c>
      <c r="AD481" s="186" t="s">
        <v>5474</v>
      </c>
      <c r="AE481" s="186" t="s">
        <v>5474</v>
      </c>
      <c r="AF481" s="186" t="s">
        <v>5474</v>
      </c>
      <c r="AG481" s="186" t="s">
        <v>5474</v>
      </c>
      <c r="AH481" s="186" t="s">
        <v>5474</v>
      </c>
      <c r="AI481" s="186" t="s">
        <v>5474</v>
      </c>
      <c r="AJ481" s="186" t="s">
        <v>5474</v>
      </c>
    </row>
    <row r="482" spans="28:36">
      <c r="AB482" s="186">
        <v>2545</v>
      </c>
      <c r="AC482" s="186" t="s">
        <v>476</v>
      </c>
      <c r="AD482" s="186" t="s">
        <v>5474</v>
      </c>
      <c r="AE482" s="186" t="s">
        <v>5474</v>
      </c>
      <c r="AF482" s="186" t="s">
        <v>5474</v>
      </c>
      <c r="AG482" s="186" t="s">
        <v>5474</v>
      </c>
      <c r="AH482" s="186" t="s">
        <v>5474</v>
      </c>
      <c r="AI482" s="186" t="s">
        <v>5474</v>
      </c>
      <c r="AJ482" s="186" t="s">
        <v>5474</v>
      </c>
    </row>
    <row r="483" spans="28:36">
      <c r="AB483" s="186">
        <v>2546</v>
      </c>
      <c r="AC483" s="186" t="s">
        <v>477</v>
      </c>
      <c r="AD483" s="186" t="s">
        <v>5474</v>
      </c>
      <c r="AE483" s="186" t="s">
        <v>5474</v>
      </c>
      <c r="AF483" s="186" t="s">
        <v>5474</v>
      </c>
      <c r="AG483" s="186" t="s">
        <v>5474</v>
      </c>
      <c r="AH483" s="186" t="s">
        <v>5474</v>
      </c>
      <c r="AI483" s="186" t="s">
        <v>5474</v>
      </c>
      <c r="AJ483" s="186" t="s">
        <v>5474</v>
      </c>
    </row>
    <row r="484" spans="28:36">
      <c r="AB484" s="186">
        <v>2547</v>
      </c>
      <c r="AC484" s="186" t="s">
        <v>478</v>
      </c>
      <c r="AD484" s="186" t="s">
        <v>5474</v>
      </c>
      <c r="AE484" s="186" t="s">
        <v>5474</v>
      </c>
      <c r="AF484" s="186" t="s">
        <v>5474</v>
      </c>
      <c r="AG484" s="186" t="s">
        <v>5474</v>
      </c>
      <c r="AH484" s="186" t="s">
        <v>5474</v>
      </c>
      <c r="AI484" s="186" t="s">
        <v>5474</v>
      </c>
      <c r="AJ484" s="186" t="s">
        <v>5474</v>
      </c>
    </row>
    <row r="485" spans="28:36">
      <c r="AB485" s="186">
        <v>2548</v>
      </c>
      <c r="AC485" s="186" t="s">
        <v>479</v>
      </c>
      <c r="AD485" s="186" t="s">
        <v>5474</v>
      </c>
      <c r="AE485" s="186" t="s">
        <v>5474</v>
      </c>
      <c r="AF485" s="186" t="s">
        <v>5474</v>
      </c>
      <c r="AG485" s="186" t="s">
        <v>5474</v>
      </c>
      <c r="AH485" s="186" t="s">
        <v>5474</v>
      </c>
      <c r="AI485" s="186" t="s">
        <v>5474</v>
      </c>
      <c r="AJ485" s="186" t="s">
        <v>5474</v>
      </c>
    </row>
    <row r="486" spans="28:36">
      <c r="AB486" s="186">
        <v>2596</v>
      </c>
      <c r="AC486" s="186" t="s">
        <v>480</v>
      </c>
      <c r="AD486" s="186" t="s">
        <v>5474</v>
      </c>
      <c r="AE486" s="186" t="s">
        <v>5474</v>
      </c>
      <c r="AF486" s="186" t="s">
        <v>5474</v>
      </c>
      <c r="AG486" s="186" t="s">
        <v>5474</v>
      </c>
      <c r="AH486" s="186" t="s">
        <v>5474</v>
      </c>
      <c r="AI486" s="186" t="s">
        <v>5474</v>
      </c>
      <c r="AJ486" s="186" t="s">
        <v>5474</v>
      </c>
    </row>
    <row r="487" spans="28:36">
      <c r="AB487" s="186">
        <v>2597</v>
      </c>
      <c r="AC487" s="186" t="s">
        <v>481</v>
      </c>
      <c r="AD487" s="186" t="s">
        <v>5474</v>
      </c>
      <c r="AE487" s="186" t="s">
        <v>5474</v>
      </c>
      <c r="AF487" s="186" t="s">
        <v>5474</v>
      </c>
      <c r="AG487" s="186" t="s">
        <v>5474</v>
      </c>
      <c r="AH487" s="186" t="s">
        <v>5474</v>
      </c>
      <c r="AI487" s="186" t="s">
        <v>5474</v>
      </c>
      <c r="AJ487" s="186" t="s">
        <v>5474</v>
      </c>
    </row>
    <row r="488" spans="28:36">
      <c r="AB488" s="186">
        <v>2599</v>
      </c>
      <c r="AC488" s="186" t="s">
        <v>2416</v>
      </c>
      <c r="AD488" s="186" t="s">
        <v>5474</v>
      </c>
      <c r="AE488" s="186" t="s">
        <v>5474</v>
      </c>
      <c r="AF488" s="186" t="s">
        <v>5474</v>
      </c>
      <c r="AG488" s="186" t="s">
        <v>5474</v>
      </c>
      <c r="AH488" s="186" t="s">
        <v>5474</v>
      </c>
      <c r="AI488" s="186" t="s">
        <v>5474</v>
      </c>
      <c r="AJ488" s="186" t="s">
        <v>5474</v>
      </c>
    </row>
    <row r="489" spans="28:36">
      <c r="AB489" s="186">
        <v>2601</v>
      </c>
      <c r="AC489" s="186" t="s">
        <v>482</v>
      </c>
      <c r="AD489" s="186" t="s">
        <v>5474</v>
      </c>
      <c r="AE489" s="186" t="s">
        <v>5474</v>
      </c>
      <c r="AF489" s="186" t="s">
        <v>5474</v>
      </c>
      <c r="AG489" s="186" t="s">
        <v>5474</v>
      </c>
      <c r="AH489" s="186" t="s">
        <v>5474</v>
      </c>
      <c r="AI489" s="186" t="s">
        <v>5474</v>
      </c>
      <c r="AJ489" s="186" t="s">
        <v>5474</v>
      </c>
    </row>
    <row r="490" spans="28:36">
      <c r="AB490" s="186">
        <v>2603</v>
      </c>
      <c r="AC490" s="186" t="s">
        <v>483</v>
      </c>
      <c r="AD490" s="186" t="s">
        <v>5473</v>
      </c>
      <c r="AE490" s="186" t="s">
        <v>5474</v>
      </c>
      <c r="AF490" s="186" t="s">
        <v>5474</v>
      </c>
      <c r="AG490" s="186" t="s">
        <v>5474</v>
      </c>
      <c r="AH490" s="186" t="s">
        <v>5474</v>
      </c>
      <c r="AI490" s="186" t="s">
        <v>5474</v>
      </c>
      <c r="AJ490" s="186" t="s">
        <v>5473</v>
      </c>
    </row>
    <row r="491" spans="28:36">
      <c r="AB491" s="186">
        <v>2605</v>
      </c>
      <c r="AC491" s="186" t="s">
        <v>484</v>
      </c>
      <c r="AD491" s="186" t="s">
        <v>5474</v>
      </c>
      <c r="AE491" s="186" t="s">
        <v>5474</v>
      </c>
      <c r="AF491" s="186" t="s">
        <v>5474</v>
      </c>
      <c r="AG491" s="186" t="s">
        <v>5474</v>
      </c>
      <c r="AH491" s="186" t="s">
        <v>5474</v>
      </c>
      <c r="AI491" s="186" t="s">
        <v>5474</v>
      </c>
      <c r="AJ491" s="186" t="s">
        <v>5474</v>
      </c>
    </row>
    <row r="492" spans="28:36">
      <c r="AB492" s="186">
        <v>2606</v>
      </c>
      <c r="AC492" s="186" t="s">
        <v>485</v>
      </c>
      <c r="AD492" s="186" t="s">
        <v>5474</v>
      </c>
      <c r="AE492" s="186" t="s">
        <v>5474</v>
      </c>
      <c r="AF492" s="186" t="s">
        <v>5474</v>
      </c>
      <c r="AG492" s="186" t="s">
        <v>5474</v>
      </c>
      <c r="AH492" s="186" t="s">
        <v>5474</v>
      </c>
      <c r="AI492" s="186" t="s">
        <v>5474</v>
      </c>
      <c r="AJ492" s="186" t="s">
        <v>5474</v>
      </c>
    </row>
    <row r="493" spans="28:36">
      <c r="AB493" s="186">
        <v>2607</v>
      </c>
      <c r="AC493" s="186" t="s">
        <v>486</v>
      </c>
      <c r="AD493" s="186" t="s">
        <v>5474</v>
      </c>
      <c r="AE493" s="186" t="s">
        <v>5474</v>
      </c>
      <c r="AF493" s="186" t="s">
        <v>5474</v>
      </c>
      <c r="AG493" s="186" t="s">
        <v>5474</v>
      </c>
      <c r="AH493" s="186" t="s">
        <v>5474</v>
      </c>
      <c r="AI493" s="186" t="s">
        <v>5474</v>
      </c>
      <c r="AJ493" s="186" t="s">
        <v>5474</v>
      </c>
    </row>
    <row r="494" spans="28:36">
      <c r="AB494" s="186">
        <v>2608</v>
      </c>
      <c r="AC494" s="186" t="s">
        <v>487</v>
      </c>
      <c r="AD494" s="186" t="s">
        <v>5474</v>
      </c>
      <c r="AE494" s="186" t="s">
        <v>5474</v>
      </c>
      <c r="AF494" s="186" t="s">
        <v>5474</v>
      </c>
      <c r="AG494" s="186" t="s">
        <v>5474</v>
      </c>
      <c r="AH494" s="186" t="s">
        <v>5474</v>
      </c>
      <c r="AI494" s="186" t="s">
        <v>5474</v>
      </c>
      <c r="AJ494" s="186" t="s">
        <v>5474</v>
      </c>
    </row>
    <row r="495" spans="28:36">
      <c r="AB495" s="186">
        <v>2609</v>
      </c>
      <c r="AC495" s="186" t="s">
        <v>488</v>
      </c>
      <c r="AD495" s="186" t="s">
        <v>5474</v>
      </c>
      <c r="AE495" s="186" t="s">
        <v>5474</v>
      </c>
      <c r="AF495" s="186" t="s">
        <v>5474</v>
      </c>
      <c r="AG495" s="186" t="s">
        <v>5474</v>
      </c>
      <c r="AH495" s="186" t="s">
        <v>5474</v>
      </c>
      <c r="AI495" s="186" t="s">
        <v>5474</v>
      </c>
      <c r="AJ495" s="186" t="s">
        <v>5474</v>
      </c>
    </row>
    <row r="496" spans="28:36">
      <c r="AB496" s="186">
        <v>2610</v>
      </c>
      <c r="AC496" s="186" t="s">
        <v>489</v>
      </c>
      <c r="AD496" s="186" t="s">
        <v>5474</v>
      </c>
      <c r="AE496" s="186" t="s">
        <v>5474</v>
      </c>
      <c r="AF496" s="186" t="s">
        <v>5474</v>
      </c>
      <c r="AG496" s="186" t="s">
        <v>5474</v>
      </c>
      <c r="AH496" s="186" t="s">
        <v>5474</v>
      </c>
      <c r="AI496" s="186" t="s">
        <v>5474</v>
      </c>
      <c r="AJ496" s="186" t="s">
        <v>5474</v>
      </c>
    </row>
    <row r="497" spans="28:36">
      <c r="AB497" s="186">
        <v>2611</v>
      </c>
      <c r="AC497" s="186" t="s">
        <v>490</v>
      </c>
      <c r="AD497" s="186" t="s">
        <v>5474</v>
      </c>
      <c r="AE497" s="186" t="s">
        <v>5474</v>
      </c>
      <c r="AF497" s="186" t="s">
        <v>5474</v>
      </c>
      <c r="AG497" s="186" t="s">
        <v>5474</v>
      </c>
      <c r="AH497" s="186" t="s">
        <v>5474</v>
      </c>
      <c r="AI497" s="186" t="s">
        <v>5474</v>
      </c>
      <c r="AJ497" s="186" t="s">
        <v>5474</v>
      </c>
    </row>
    <row r="498" spans="28:36">
      <c r="AB498" s="186">
        <v>2612</v>
      </c>
      <c r="AC498" s="186" t="s">
        <v>491</v>
      </c>
      <c r="AD498" s="186" t="s">
        <v>5474</v>
      </c>
      <c r="AE498" s="186" t="s">
        <v>5474</v>
      </c>
      <c r="AF498" s="186" t="s">
        <v>5474</v>
      </c>
      <c r="AG498" s="186" t="s">
        <v>5474</v>
      </c>
      <c r="AH498" s="186" t="s">
        <v>5474</v>
      </c>
      <c r="AI498" s="186" t="s">
        <v>5474</v>
      </c>
      <c r="AJ498" s="186" t="s">
        <v>5474</v>
      </c>
    </row>
    <row r="499" spans="28:36">
      <c r="AB499" s="186">
        <v>2613</v>
      </c>
      <c r="AC499" s="186" t="s">
        <v>492</v>
      </c>
      <c r="AD499" s="186" t="s">
        <v>5474</v>
      </c>
      <c r="AE499" s="186" t="s">
        <v>5474</v>
      </c>
      <c r="AF499" s="186" t="s">
        <v>5474</v>
      </c>
      <c r="AG499" s="186" t="s">
        <v>5474</v>
      </c>
      <c r="AH499" s="186" t="s">
        <v>5474</v>
      </c>
      <c r="AI499" s="186" t="s">
        <v>5474</v>
      </c>
      <c r="AJ499" s="186" t="s">
        <v>5474</v>
      </c>
    </row>
    <row r="500" spans="28:36">
      <c r="AB500" s="186">
        <v>2614</v>
      </c>
      <c r="AC500" s="186" t="s">
        <v>493</v>
      </c>
      <c r="AD500" s="186" t="s">
        <v>5474</v>
      </c>
      <c r="AE500" s="186" t="s">
        <v>5474</v>
      </c>
      <c r="AF500" s="186" t="s">
        <v>5474</v>
      </c>
      <c r="AG500" s="186" t="s">
        <v>5474</v>
      </c>
      <c r="AH500" s="186" t="s">
        <v>5474</v>
      </c>
      <c r="AI500" s="186" t="s">
        <v>5474</v>
      </c>
      <c r="AJ500" s="186" t="s">
        <v>5474</v>
      </c>
    </row>
    <row r="501" spans="28:36">
      <c r="AB501" s="186">
        <v>2615</v>
      </c>
      <c r="AC501" s="186" t="s">
        <v>494</v>
      </c>
      <c r="AD501" s="186" t="s">
        <v>5474</v>
      </c>
      <c r="AE501" s="186" t="s">
        <v>5474</v>
      </c>
      <c r="AF501" s="186" t="s">
        <v>5474</v>
      </c>
      <c r="AG501" s="186" t="s">
        <v>5474</v>
      </c>
      <c r="AH501" s="186" t="s">
        <v>5474</v>
      </c>
      <c r="AI501" s="186" t="s">
        <v>5474</v>
      </c>
      <c r="AJ501" s="186" t="s">
        <v>5474</v>
      </c>
    </row>
    <row r="502" spans="28:36">
      <c r="AB502" s="186">
        <v>2616</v>
      </c>
      <c r="AC502" s="186" t="s">
        <v>495</v>
      </c>
      <c r="AD502" s="186" t="s">
        <v>5474</v>
      </c>
      <c r="AE502" s="186" t="s">
        <v>5474</v>
      </c>
      <c r="AF502" s="186" t="s">
        <v>5474</v>
      </c>
      <c r="AG502" s="186" t="s">
        <v>5474</v>
      </c>
      <c r="AH502" s="186" t="s">
        <v>5474</v>
      </c>
      <c r="AI502" s="186" t="s">
        <v>5474</v>
      </c>
      <c r="AJ502" s="186" t="s">
        <v>5474</v>
      </c>
    </row>
    <row r="503" spans="28:36">
      <c r="AB503" s="186">
        <v>2617</v>
      </c>
      <c r="AC503" s="186" t="s">
        <v>496</v>
      </c>
      <c r="AD503" s="186" t="s">
        <v>5474</v>
      </c>
      <c r="AE503" s="186" t="s">
        <v>5474</v>
      </c>
      <c r="AF503" s="186" t="s">
        <v>5474</v>
      </c>
      <c r="AG503" s="186" t="s">
        <v>5474</v>
      </c>
      <c r="AH503" s="186" t="s">
        <v>5474</v>
      </c>
      <c r="AI503" s="186" t="s">
        <v>5474</v>
      </c>
      <c r="AJ503" s="186" t="s">
        <v>5474</v>
      </c>
    </row>
    <row r="504" spans="28:36">
      <c r="AB504" s="186">
        <v>2618</v>
      </c>
      <c r="AC504" s="186" t="s">
        <v>497</v>
      </c>
      <c r="AD504" s="186" t="s">
        <v>5474</v>
      </c>
      <c r="AE504" s="186" t="s">
        <v>5474</v>
      </c>
      <c r="AF504" s="186" t="s">
        <v>5474</v>
      </c>
      <c r="AG504" s="186" t="s">
        <v>5474</v>
      </c>
      <c r="AH504" s="186" t="s">
        <v>5474</v>
      </c>
      <c r="AI504" s="186" t="s">
        <v>5474</v>
      </c>
      <c r="AJ504" s="186" t="s">
        <v>5474</v>
      </c>
    </row>
    <row r="505" spans="28:36">
      <c r="AB505" s="186">
        <v>2626</v>
      </c>
      <c r="AC505" s="186" t="s">
        <v>2434</v>
      </c>
      <c r="AD505" s="186" t="s">
        <v>5474</v>
      </c>
      <c r="AE505" s="186" t="s">
        <v>5474</v>
      </c>
      <c r="AF505" s="186" t="s">
        <v>5474</v>
      </c>
      <c r="AG505" s="186" t="s">
        <v>5474</v>
      </c>
      <c r="AH505" s="186" t="s">
        <v>5474</v>
      </c>
      <c r="AI505" s="186" t="s">
        <v>5474</v>
      </c>
      <c r="AJ505" s="186" t="s">
        <v>5474</v>
      </c>
    </row>
    <row r="506" spans="28:36">
      <c r="AB506" s="186">
        <v>2630</v>
      </c>
      <c r="AC506" s="186" t="s">
        <v>2437</v>
      </c>
      <c r="AD506" s="186" t="s">
        <v>5474</v>
      </c>
      <c r="AE506" s="186" t="s">
        <v>5474</v>
      </c>
      <c r="AF506" s="186" t="s">
        <v>5474</v>
      </c>
      <c r="AG506" s="186" t="s">
        <v>5474</v>
      </c>
      <c r="AH506" s="186" t="s">
        <v>5474</v>
      </c>
      <c r="AI506" s="186" t="s">
        <v>5474</v>
      </c>
      <c r="AJ506" s="186" t="s">
        <v>5474</v>
      </c>
    </row>
    <row r="507" spans="28:36">
      <c r="AB507" s="186">
        <v>2633</v>
      </c>
      <c r="AC507" s="186" t="s">
        <v>498</v>
      </c>
      <c r="AD507" s="186" t="s">
        <v>5473</v>
      </c>
      <c r="AE507" s="186" t="s">
        <v>5474</v>
      </c>
      <c r="AF507" s="186" t="s">
        <v>5474</v>
      </c>
      <c r="AG507" s="186" t="s">
        <v>5474</v>
      </c>
      <c r="AH507" s="186" t="s">
        <v>5475</v>
      </c>
      <c r="AI507" s="186" t="s">
        <v>5474</v>
      </c>
      <c r="AJ507" s="186" t="s">
        <v>5477</v>
      </c>
    </row>
    <row r="508" spans="28:36">
      <c r="AB508" s="186">
        <v>2634</v>
      </c>
      <c r="AC508" s="186" t="s">
        <v>499</v>
      </c>
      <c r="AD508" s="186" t="s">
        <v>5474</v>
      </c>
      <c r="AE508" s="186" t="s">
        <v>5474</v>
      </c>
      <c r="AF508" s="186" t="s">
        <v>5474</v>
      </c>
      <c r="AG508" s="186" t="s">
        <v>5474</v>
      </c>
      <c r="AH508" s="186" t="s">
        <v>5474</v>
      </c>
      <c r="AI508" s="186" t="s">
        <v>5474</v>
      </c>
      <c r="AJ508" s="186" t="s">
        <v>5474</v>
      </c>
    </row>
    <row r="509" spans="28:36">
      <c r="AB509" s="186">
        <v>2636</v>
      </c>
      <c r="AC509" s="186" t="s">
        <v>500</v>
      </c>
      <c r="AD509" s="186" t="s">
        <v>5474</v>
      </c>
      <c r="AE509" s="186" t="s">
        <v>5474</v>
      </c>
      <c r="AF509" s="186" t="s">
        <v>5474</v>
      </c>
      <c r="AG509" s="186" t="s">
        <v>5474</v>
      </c>
      <c r="AH509" s="186" t="s">
        <v>5474</v>
      </c>
      <c r="AI509" s="186" t="s">
        <v>5474</v>
      </c>
      <c r="AJ509" s="186" t="s">
        <v>5474</v>
      </c>
    </row>
    <row r="510" spans="28:36">
      <c r="AB510" s="186">
        <v>2637</v>
      </c>
      <c r="AC510" s="186" t="s">
        <v>501</v>
      </c>
      <c r="AD510" s="186" t="s">
        <v>5474</v>
      </c>
      <c r="AE510" s="186" t="s">
        <v>5474</v>
      </c>
      <c r="AF510" s="186" t="s">
        <v>5474</v>
      </c>
      <c r="AG510" s="186" t="s">
        <v>5474</v>
      </c>
      <c r="AH510" s="186" t="s">
        <v>5474</v>
      </c>
      <c r="AI510" s="186" t="s">
        <v>5474</v>
      </c>
      <c r="AJ510" s="186" t="s">
        <v>5474</v>
      </c>
    </row>
    <row r="511" spans="28:36">
      <c r="AB511" s="186">
        <v>2640</v>
      </c>
      <c r="AC511" s="186" t="s">
        <v>502</v>
      </c>
      <c r="AD511" s="186" t="s">
        <v>5474</v>
      </c>
      <c r="AE511" s="186" t="s">
        <v>5474</v>
      </c>
      <c r="AF511" s="186" t="s">
        <v>5474</v>
      </c>
      <c r="AG511" s="186" t="s">
        <v>5474</v>
      </c>
      <c r="AH511" s="186" t="s">
        <v>5474</v>
      </c>
      <c r="AI511" s="186" t="s">
        <v>5474</v>
      </c>
      <c r="AJ511" s="186" t="s">
        <v>5474</v>
      </c>
    </row>
    <row r="512" spans="28:36">
      <c r="AB512" s="186">
        <v>2641</v>
      </c>
      <c r="AC512" s="186" t="s">
        <v>503</v>
      </c>
      <c r="AD512" s="186" t="s">
        <v>5474</v>
      </c>
      <c r="AE512" s="186" t="s">
        <v>5474</v>
      </c>
      <c r="AF512" s="186" t="s">
        <v>5474</v>
      </c>
      <c r="AG512" s="186" t="s">
        <v>5474</v>
      </c>
      <c r="AH512" s="186" t="s">
        <v>5474</v>
      </c>
      <c r="AI512" s="186" t="s">
        <v>5474</v>
      </c>
      <c r="AJ512" s="186" t="s">
        <v>5474</v>
      </c>
    </row>
    <row r="513" spans="28:36">
      <c r="AB513" s="186">
        <v>2642</v>
      </c>
      <c r="AC513" s="186" t="s">
        <v>504</v>
      </c>
      <c r="AD513" s="186" t="s">
        <v>5474</v>
      </c>
      <c r="AE513" s="186" t="s">
        <v>5474</v>
      </c>
      <c r="AF513" s="186" t="s">
        <v>5474</v>
      </c>
      <c r="AG513" s="186" t="s">
        <v>5474</v>
      </c>
      <c r="AH513" s="186" t="s">
        <v>5474</v>
      </c>
      <c r="AI513" s="186" t="s">
        <v>5474</v>
      </c>
      <c r="AJ513" s="186" t="s">
        <v>5474</v>
      </c>
    </row>
    <row r="514" spans="28:36">
      <c r="AB514" s="186">
        <v>2643</v>
      </c>
      <c r="AC514" s="186" t="s">
        <v>505</v>
      </c>
      <c r="AD514" s="186" t="s">
        <v>5474</v>
      </c>
      <c r="AE514" s="186" t="s">
        <v>5474</v>
      </c>
      <c r="AF514" s="186" t="s">
        <v>5474</v>
      </c>
      <c r="AG514" s="186" t="s">
        <v>5474</v>
      </c>
      <c r="AH514" s="186" t="s">
        <v>5474</v>
      </c>
      <c r="AI514" s="186" t="s">
        <v>5474</v>
      </c>
      <c r="AJ514" s="186" t="s">
        <v>5474</v>
      </c>
    </row>
    <row r="515" spans="28:36">
      <c r="AB515" s="186">
        <v>2701</v>
      </c>
      <c r="AC515" s="186" t="s">
        <v>506</v>
      </c>
      <c r="AD515" s="186" t="s">
        <v>5474</v>
      </c>
      <c r="AE515" s="186" t="s">
        <v>5474</v>
      </c>
      <c r="AF515" s="186" t="s">
        <v>5474</v>
      </c>
      <c r="AG515" s="186" t="s">
        <v>5474</v>
      </c>
      <c r="AH515" s="186" t="s">
        <v>5474</v>
      </c>
      <c r="AI515" s="186" t="s">
        <v>5474</v>
      </c>
      <c r="AJ515" s="186" t="s">
        <v>5474</v>
      </c>
    </row>
    <row r="516" spans="28:36">
      <c r="AB516" s="186">
        <v>2702</v>
      </c>
      <c r="AC516" s="186" t="s">
        <v>507</v>
      </c>
      <c r="AD516" s="186" t="s">
        <v>5474</v>
      </c>
      <c r="AE516" s="186" t="s">
        <v>5474</v>
      </c>
      <c r="AF516" s="186" t="s">
        <v>5474</v>
      </c>
      <c r="AG516" s="186" t="s">
        <v>5474</v>
      </c>
      <c r="AH516" s="186" t="s">
        <v>5474</v>
      </c>
      <c r="AI516" s="186" t="s">
        <v>5474</v>
      </c>
      <c r="AJ516" s="186" t="s">
        <v>5474</v>
      </c>
    </row>
    <row r="517" spans="28:36">
      <c r="AB517" s="186">
        <v>2704</v>
      </c>
      <c r="AC517" s="186" t="s">
        <v>508</v>
      </c>
      <c r="AD517" s="186" t="s">
        <v>5474</v>
      </c>
      <c r="AE517" s="186" t="s">
        <v>5474</v>
      </c>
      <c r="AF517" s="186" t="s">
        <v>5474</v>
      </c>
      <c r="AG517" s="186" t="s">
        <v>5474</v>
      </c>
      <c r="AH517" s="186" t="s">
        <v>5474</v>
      </c>
      <c r="AI517" s="186" t="s">
        <v>5474</v>
      </c>
      <c r="AJ517" s="186" t="s">
        <v>5474</v>
      </c>
    </row>
    <row r="518" spans="28:36">
      <c r="AB518" s="186">
        <v>2705</v>
      </c>
      <c r="AC518" s="186" t="s">
        <v>509</v>
      </c>
      <c r="AD518" s="186" t="s">
        <v>5474</v>
      </c>
      <c r="AE518" s="186" t="s">
        <v>5474</v>
      </c>
      <c r="AF518" s="186" t="s">
        <v>5474</v>
      </c>
      <c r="AG518" s="186" t="s">
        <v>5474</v>
      </c>
      <c r="AH518" s="186" t="s">
        <v>5474</v>
      </c>
      <c r="AI518" s="186" t="s">
        <v>5474</v>
      </c>
      <c r="AJ518" s="186" t="s">
        <v>5474</v>
      </c>
    </row>
    <row r="519" spans="28:36">
      <c r="AB519" s="186">
        <v>2706</v>
      </c>
      <c r="AC519" s="186" t="s">
        <v>510</v>
      </c>
      <c r="AD519" s="186" t="s">
        <v>5474</v>
      </c>
      <c r="AE519" s="186" t="s">
        <v>5474</v>
      </c>
      <c r="AF519" s="186" t="s">
        <v>5474</v>
      </c>
      <c r="AG519" s="186" t="s">
        <v>5474</v>
      </c>
      <c r="AH519" s="186" t="s">
        <v>5474</v>
      </c>
      <c r="AI519" s="186" t="s">
        <v>5474</v>
      </c>
      <c r="AJ519" s="186" t="s">
        <v>5474</v>
      </c>
    </row>
    <row r="520" spans="28:36">
      <c r="AB520" s="186">
        <v>2707</v>
      </c>
      <c r="AC520" s="186" t="s">
        <v>511</v>
      </c>
      <c r="AD520" s="186" t="s">
        <v>5474</v>
      </c>
      <c r="AE520" s="186" t="s">
        <v>5474</v>
      </c>
      <c r="AF520" s="186" t="s">
        <v>5474</v>
      </c>
      <c r="AG520" s="186" t="s">
        <v>5474</v>
      </c>
      <c r="AH520" s="186" t="s">
        <v>5474</v>
      </c>
      <c r="AI520" s="186" t="s">
        <v>5474</v>
      </c>
      <c r="AJ520" s="186" t="s">
        <v>5474</v>
      </c>
    </row>
    <row r="521" spans="28:36">
      <c r="AB521" s="186">
        <v>2712</v>
      </c>
      <c r="AC521" s="186" t="s">
        <v>512</v>
      </c>
      <c r="AD521" s="186" t="s">
        <v>5474</v>
      </c>
      <c r="AE521" s="186" t="s">
        <v>5474</v>
      </c>
      <c r="AF521" s="186" t="s">
        <v>5474</v>
      </c>
      <c r="AG521" s="186" t="s">
        <v>5474</v>
      </c>
      <c r="AH521" s="186" t="s">
        <v>5474</v>
      </c>
      <c r="AI521" s="186" t="s">
        <v>5474</v>
      </c>
      <c r="AJ521" s="186" t="s">
        <v>5474</v>
      </c>
    </row>
    <row r="522" spans="28:36">
      <c r="AB522" s="186">
        <v>2718</v>
      </c>
      <c r="AC522" s="186" t="s">
        <v>513</v>
      </c>
      <c r="AD522" s="186" t="s">
        <v>5474</v>
      </c>
      <c r="AE522" s="186" t="s">
        <v>5474</v>
      </c>
      <c r="AF522" s="186" t="s">
        <v>5474</v>
      </c>
      <c r="AG522" s="186" t="s">
        <v>5474</v>
      </c>
      <c r="AH522" s="186" t="s">
        <v>5474</v>
      </c>
      <c r="AI522" s="186" t="s">
        <v>5474</v>
      </c>
      <c r="AJ522" s="186" t="s">
        <v>5474</v>
      </c>
    </row>
    <row r="523" spans="28:36">
      <c r="AB523" s="186">
        <v>2719</v>
      </c>
      <c r="AC523" s="186" t="s">
        <v>514</v>
      </c>
      <c r="AD523" s="186" t="s">
        <v>5474</v>
      </c>
      <c r="AE523" s="186" t="s">
        <v>5474</v>
      </c>
      <c r="AF523" s="186" t="s">
        <v>5474</v>
      </c>
      <c r="AG523" s="186" t="s">
        <v>5474</v>
      </c>
      <c r="AH523" s="186" t="s">
        <v>5474</v>
      </c>
      <c r="AI523" s="186" t="s">
        <v>5474</v>
      </c>
      <c r="AJ523" s="186" t="s">
        <v>5474</v>
      </c>
    </row>
    <row r="524" spans="28:36">
      <c r="AB524" s="186">
        <v>2720</v>
      </c>
      <c r="AC524" s="186" t="s">
        <v>5020</v>
      </c>
      <c r="AD524" s="186" t="s">
        <v>5474</v>
      </c>
      <c r="AE524" s="186" t="s">
        <v>5474</v>
      </c>
      <c r="AF524" s="186" t="s">
        <v>5474</v>
      </c>
      <c r="AG524" s="186" t="s">
        <v>5474</v>
      </c>
      <c r="AH524" s="186" t="s">
        <v>5474</v>
      </c>
      <c r="AI524" s="186" t="s">
        <v>5474</v>
      </c>
      <c r="AJ524" s="186" t="s">
        <v>5474</v>
      </c>
    </row>
    <row r="525" spans="28:36">
      <c r="AB525" s="186">
        <v>2721</v>
      </c>
      <c r="AC525" s="186" t="s">
        <v>2463</v>
      </c>
      <c r="AD525" s="186" t="s">
        <v>5474</v>
      </c>
      <c r="AE525" s="186" t="s">
        <v>5474</v>
      </c>
      <c r="AF525" s="186" t="s">
        <v>5474</v>
      </c>
      <c r="AG525" s="186" t="s">
        <v>5474</v>
      </c>
      <c r="AH525" s="186" t="s">
        <v>5474</v>
      </c>
      <c r="AI525" s="186" t="s">
        <v>5474</v>
      </c>
      <c r="AJ525" s="186" t="s">
        <v>5474</v>
      </c>
    </row>
    <row r="526" spans="28:36">
      <c r="AB526" s="186">
        <v>2722</v>
      </c>
      <c r="AC526" s="186" t="s">
        <v>515</v>
      </c>
      <c r="AD526" s="186" t="s">
        <v>5474</v>
      </c>
      <c r="AE526" s="186" t="s">
        <v>5474</v>
      </c>
      <c r="AF526" s="186" t="s">
        <v>5474</v>
      </c>
      <c r="AG526" s="186" t="s">
        <v>5474</v>
      </c>
      <c r="AH526" s="186" t="s">
        <v>5474</v>
      </c>
      <c r="AI526" s="186" t="s">
        <v>5474</v>
      </c>
      <c r="AJ526" s="186" t="s">
        <v>5474</v>
      </c>
    </row>
    <row r="527" spans="28:36">
      <c r="AB527" s="186">
        <v>2723</v>
      </c>
      <c r="AC527" s="186" t="s">
        <v>516</v>
      </c>
      <c r="AD527" s="186" t="s">
        <v>5474</v>
      </c>
      <c r="AE527" s="186" t="s">
        <v>5474</v>
      </c>
      <c r="AF527" s="186" t="s">
        <v>5474</v>
      </c>
      <c r="AG527" s="186" t="s">
        <v>5474</v>
      </c>
      <c r="AH527" s="186" t="s">
        <v>5474</v>
      </c>
      <c r="AI527" s="186" t="s">
        <v>5474</v>
      </c>
      <c r="AJ527" s="186" t="s">
        <v>5474</v>
      </c>
    </row>
    <row r="528" spans="28:36">
      <c r="AB528" s="186">
        <v>2724</v>
      </c>
      <c r="AC528" s="186" t="s">
        <v>517</v>
      </c>
      <c r="AD528" s="186" t="s">
        <v>5474</v>
      </c>
      <c r="AE528" s="186" t="s">
        <v>5474</v>
      </c>
      <c r="AF528" s="186" t="s">
        <v>5474</v>
      </c>
      <c r="AG528" s="186" t="s">
        <v>5474</v>
      </c>
      <c r="AH528" s="186" t="s">
        <v>5474</v>
      </c>
      <c r="AI528" s="186" t="s">
        <v>5474</v>
      </c>
      <c r="AJ528" s="186" t="s">
        <v>5474</v>
      </c>
    </row>
    <row r="529" spans="28:36">
      <c r="AB529" s="186">
        <v>2726</v>
      </c>
      <c r="AC529" s="186" t="s">
        <v>518</v>
      </c>
      <c r="AD529" s="186" t="s">
        <v>5474</v>
      </c>
      <c r="AE529" s="186" t="s">
        <v>5474</v>
      </c>
      <c r="AF529" s="186" t="s">
        <v>5474</v>
      </c>
      <c r="AG529" s="186" t="s">
        <v>5474</v>
      </c>
      <c r="AH529" s="186" t="s">
        <v>5474</v>
      </c>
      <c r="AI529" s="186" t="s">
        <v>5474</v>
      </c>
      <c r="AJ529" s="186" t="s">
        <v>5474</v>
      </c>
    </row>
    <row r="530" spans="28:36">
      <c r="AB530" s="186">
        <v>2727</v>
      </c>
      <c r="AC530" s="186" t="s">
        <v>519</v>
      </c>
      <c r="AD530" s="186" t="s">
        <v>5474</v>
      </c>
      <c r="AE530" s="186" t="s">
        <v>5474</v>
      </c>
      <c r="AF530" s="186" t="s">
        <v>5474</v>
      </c>
      <c r="AG530" s="186" t="s">
        <v>5474</v>
      </c>
      <c r="AH530" s="186" t="s">
        <v>5474</v>
      </c>
      <c r="AI530" s="186" t="s">
        <v>5474</v>
      </c>
      <c r="AJ530" s="186" t="s">
        <v>5474</v>
      </c>
    </row>
    <row r="531" spans="28:36">
      <c r="AB531" s="186">
        <v>2729</v>
      </c>
      <c r="AC531" s="186" t="s">
        <v>520</v>
      </c>
      <c r="AD531" s="186" t="s">
        <v>5474</v>
      </c>
      <c r="AE531" s="186" t="s">
        <v>5474</v>
      </c>
      <c r="AF531" s="186" t="s">
        <v>5474</v>
      </c>
      <c r="AG531" s="186" t="s">
        <v>5474</v>
      </c>
      <c r="AH531" s="186" t="s">
        <v>5474</v>
      </c>
      <c r="AI531" s="186" t="s">
        <v>5474</v>
      </c>
      <c r="AJ531" s="186" t="s">
        <v>5474</v>
      </c>
    </row>
    <row r="532" spans="28:36">
      <c r="AB532" s="186">
        <v>2730</v>
      </c>
      <c r="AC532" s="186" t="s">
        <v>2474</v>
      </c>
      <c r="AD532" s="186" t="s">
        <v>5474</v>
      </c>
      <c r="AE532" s="186" t="s">
        <v>5474</v>
      </c>
      <c r="AF532" s="186" t="s">
        <v>5474</v>
      </c>
      <c r="AG532" s="186" t="s">
        <v>5474</v>
      </c>
      <c r="AH532" s="186" t="s">
        <v>5474</v>
      </c>
      <c r="AI532" s="186" t="s">
        <v>5474</v>
      </c>
      <c r="AJ532" s="186" t="s">
        <v>5474</v>
      </c>
    </row>
    <row r="533" spans="28:36">
      <c r="AB533" s="186">
        <v>2731</v>
      </c>
      <c r="AC533" s="186" t="s">
        <v>521</v>
      </c>
      <c r="AD533" s="186" t="s">
        <v>5474</v>
      </c>
      <c r="AE533" s="186" t="s">
        <v>5474</v>
      </c>
      <c r="AF533" s="186" t="s">
        <v>5474</v>
      </c>
      <c r="AG533" s="186" t="s">
        <v>5474</v>
      </c>
      <c r="AH533" s="186" t="s">
        <v>5474</v>
      </c>
      <c r="AI533" s="186" t="s">
        <v>5474</v>
      </c>
      <c r="AJ533" s="186" t="s">
        <v>5474</v>
      </c>
    </row>
    <row r="534" spans="28:36">
      <c r="AB534" s="186">
        <v>2732</v>
      </c>
      <c r="AC534" s="186" t="s">
        <v>522</v>
      </c>
      <c r="AD534" s="186" t="s">
        <v>5474</v>
      </c>
      <c r="AE534" s="186" t="s">
        <v>5474</v>
      </c>
      <c r="AF534" s="186" t="s">
        <v>5474</v>
      </c>
      <c r="AG534" s="186" t="s">
        <v>5474</v>
      </c>
      <c r="AH534" s="186" t="s">
        <v>5474</v>
      </c>
      <c r="AI534" s="186" t="s">
        <v>5474</v>
      </c>
      <c r="AJ534" s="186" t="s">
        <v>5474</v>
      </c>
    </row>
    <row r="535" spans="28:36">
      <c r="AB535" s="186">
        <v>2733</v>
      </c>
      <c r="AC535" s="186" t="s">
        <v>2479</v>
      </c>
      <c r="AD535" s="186" t="s">
        <v>5474</v>
      </c>
      <c r="AE535" s="186" t="s">
        <v>5474</v>
      </c>
      <c r="AF535" s="186" t="s">
        <v>5474</v>
      </c>
      <c r="AG535" s="186" t="s">
        <v>5474</v>
      </c>
      <c r="AH535" s="186" t="s">
        <v>5474</v>
      </c>
      <c r="AI535" s="186" t="s">
        <v>5474</v>
      </c>
      <c r="AJ535" s="186" t="s">
        <v>5474</v>
      </c>
    </row>
    <row r="536" spans="28:36">
      <c r="AB536" s="186">
        <v>2734</v>
      </c>
      <c r="AC536" s="186" t="s">
        <v>523</v>
      </c>
      <c r="AD536" s="186" t="s">
        <v>5474</v>
      </c>
      <c r="AE536" s="186" t="s">
        <v>5474</v>
      </c>
      <c r="AF536" s="186" t="s">
        <v>5474</v>
      </c>
      <c r="AG536" s="186" t="s">
        <v>5474</v>
      </c>
      <c r="AH536" s="186" t="s">
        <v>5474</v>
      </c>
      <c r="AI536" s="186" t="s">
        <v>5474</v>
      </c>
      <c r="AJ536" s="186" t="s">
        <v>5474</v>
      </c>
    </row>
    <row r="537" spans="28:36">
      <c r="AB537" s="186">
        <v>2736</v>
      </c>
      <c r="AC537" s="186" t="s">
        <v>524</v>
      </c>
      <c r="AD537" s="186" t="s">
        <v>5474</v>
      </c>
      <c r="AE537" s="186" t="s">
        <v>5474</v>
      </c>
      <c r="AF537" s="186" t="s">
        <v>5474</v>
      </c>
      <c r="AG537" s="186" t="s">
        <v>5474</v>
      </c>
      <c r="AH537" s="186" t="s">
        <v>5474</v>
      </c>
      <c r="AI537" s="186" t="s">
        <v>5474</v>
      </c>
      <c r="AJ537" s="186" t="s">
        <v>5474</v>
      </c>
    </row>
    <row r="538" spans="28:36">
      <c r="AB538" s="186">
        <v>2738</v>
      </c>
      <c r="AC538" s="186" t="s">
        <v>5023</v>
      </c>
      <c r="AD538" s="186" t="s">
        <v>5474</v>
      </c>
      <c r="AE538" s="186" t="s">
        <v>5474</v>
      </c>
      <c r="AF538" s="186" t="s">
        <v>5474</v>
      </c>
      <c r="AG538" s="186" t="s">
        <v>5474</v>
      </c>
      <c r="AH538" s="186" t="s">
        <v>5474</v>
      </c>
      <c r="AI538" s="186" t="s">
        <v>5474</v>
      </c>
      <c r="AJ538" s="186" t="s">
        <v>5474</v>
      </c>
    </row>
    <row r="539" spans="28:36">
      <c r="AB539" s="186">
        <v>2739</v>
      </c>
      <c r="AC539" s="186" t="s">
        <v>525</v>
      </c>
      <c r="AD539" s="186" t="s">
        <v>5474</v>
      </c>
      <c r="AE539" s="186" t="s">
        <v>5474</v>
      </c>
      <c r="AF539" s="186" t="s">
        <v>5474</v>
      </c>
      <c r="AG539" s="186" t="s">
        <v>5474</v>
      </c>
      <c r="AH539" s="186" t="s">
        <v>5474</v>
      </c>
      <c r="AI539" s="186" t="s">
        <v>5474</v>
      </c>
      <c r="AJ539" s="186" t="s">
        <v>5474</v>
      </c>
    </row>
    <row r="540" spans="28:36">
      <c r="AB540" s="186">
        <v>2740</v>
      </c>
      <c r="AC540" s="186" t="s">
        <v>526</v>
      </c>
      <c r="AD540" s="186" t="s">
        <v>5474</v>
      </c>
      <c r="AE540" s="186" t="s">
        <v>5474</v>
      </c>
      <c r="AF540" s="186" t="s">
        <v>5474</v>
      </c>
      <c r="AG540" s="186" t="s">
        <v>5474</v>
      </c>
      <c r="AH540" s="186" t="s">
        <v>5474</v>
      </c>
      <c r="AI540" s="186" t="s">
        <v>5474</v>
      </c>
      <c r="AJ540" s="186" t="s">
        <v>5474</v>
      </c>
    </row>
    <row r="541" spans="28:36">
      <c r="AB541" s="186">
        <v>2741</v>
      </c>
      <c r="AC541" s="186" t="s">
        <v>2484</v>
      </c>
      <c r="AD541" s="186" t="s">
        <v>5474</v>
      </c>
      <c r="AE541" s="186" t="s">
        <v>5474</v>
      </c>
      <c r="AF541" s="186" t="s">
        <v>5474</v>
      </c>
      <c r="AG541" s="186" t="s">
        <v>5474</v>
      </c>
      <c r="AH541" s="186" t="s">
        <v>5474</v>
      </c>
      <c r="AI541" s="186" t="s">
        <v>5474</v>
      </c>
      <c r="AJ541" s="186" t="s">
        <v>5474</v>
      </c>
    </row>
    <row r="542" spans="28:36">
      <c r="AB542" s="186">
        <v>2743</v>
      </c>
      <c r="AC542" s="186" t="s">
        <v>2486</v>
      </c>
      <c r="AD542" s="186" t="s">
        <v>5474</v>
      </c>
      <c r="AE542" s="186" t="s">
        <v>5474</v>
      </c>
      <c r="AF542" s="186" t="s">
        <v>5474</v>
      </c>
      <c r="AG542" s="186" t="s">
        <v>5474</v>
      </c>
      <c r="AH542" s="186" t="s">
        <v>5474</v>
      </c>
      <c r="AI542" s="186" t="s">
        <v>5474</v>
      </c>
      <c r="AJ542" s="186" t="s">
        <v>5474</v>
      </c>
    </row>
    <row r="543" spans="28:36">
      <c r="AB543" s="186">
        <v>2745</v>
      </c>
      <c r="AC543" s="186" t="s">
        <v>2488</v>
      </c>
      <c r="AD543" s="186" t="s">
        <v>5474</v>
      </c>
      <c r="AE543" s="186" t="s">
        <v>5474</v>
      </c>
      <c r="AF543" s="186" t="s">
        <v>5474</v>
      </c>
      <c r="AG543" s="186" t="s">
        <v>5474</v>
      </c>
      <c r="AH543" s="186" t="s">
        <v>5474</v>
      </c>
      <c r="AI543" s="186" t="s">
        <v>5474</v>
      </c>
      <c r="AJ543" s="186" t="s">
        <v>5474</v>
      </c>
    </row>
    <row r="544" spans="28:36">
      <c r="AB544" s="186">
        <v>2748</v>
      </c>
      <c r="AC544" s="186" t="s">
        <v>527</v>
      </c>
      <c r="AD544" s="186" t="s">
        <v>5474</v>
      </c>
      <c r="AE544" s="186" t="s">
        <v>5474</v>
      </c>
      <c r="AF544" s="186" t="s">
        <v>5474</v>
      </c>
      <c r="AG544" s="186" t="s">
        <v>5474</v>
      </c>
      <c r="AH544" s="186" t="s">
        <v>5474</v>
      </c>
      <c r="AI544" s="186" t="s">
        <v>5474</v>
      </c>
      <c r="AJ544" s="186" t="s">
        <v>5474</v>
      </c>
    </row>
    <row r="545" spans="28:36">
      <c r="AB545" s="186">
        <v>2801</v>
      </c>
      <c r="AC545" s="186" t="s">
        <v>528</v>
      </c>
      <c r="AD545" s="186" t="s">
        <v>5473</v>
      </c>
      <c r="AE545" s="186" t="s">
        <v>5474</v>
      </c>
      <c r="AF545" s="186" t="s">
        <v>5474</v>
      </c>
      <c r="AG545" s="186" t="s">
        <v>5474</v>
      </c>
      <c r="AH545" s="186" t="s">
        <v>5475</v>
      </c>
      <c r="AI545" s="186" t="s">
        <v>5474</v>
      </c>
      <c r="AJ545" s="186" t="s">
        <v>5477</v>
      </c>
    </row>
    <row r="546" spans="28:36">
      <c r="AB546" s="186">
        <v>2809</v>
      </c>
      <c r="AC546" s="186" t="s">
        <v>529</v>
      </c>
      <c r="AD546" s="186" t="s">
        <v>5474</v>
      </c>
      <c r="AE546" s="186" t="s">
        <v>5472</v>
      </c>
      <c r="AF546" s="186" t="s">
        <v>5474</v>
      </c>
      <c r="AG546" s="186" t="s">
        <v>5474</v>
      </c>
      <c r="AH546" s="186" t="s">
        <v>5474</v>
      </c>
      <c r="AI546" s="186" t="s">
        <v>5474</v>
      </c>
      <c r="AJ546" s="186" t="s">
        <v>5472</v>
      </c>
    </row>
    <row r="547" spans="28:36">
      <c r="AB547" s="186">
        <v>2812</v>
      </c>
      <c r="AC547" s="186" t="s">
        <v>530</v>
      </c>
      <c r="AD547" s="186" t="s">
        <v>5474</v>
      </c>
      <c r="AE547" s="186" t="s">
        <v>5474</v>
      </c>
      <c r="AF547" s="186" t="s">
        <v>5474</v>
      </c>
      <c r="AG547" s="186" t="s">
        <v>5474</v>
      </c>
      <c r="AH547" s="186" t="s">
        <v>5474</v>
      </c>
      <c r="AI547" s="186" t="s">
        <v>5474</v>
      </c>
      <c r="AJ547" s="186" t="s">
        <v>5474</v>
      </c>
    </row>
    <row r="548" spans="28:36">
      <c r="AB548" s="186">
        <v>2816</v>
      </c>
      <c r="AC548" s="186" t="s">
        <v>531</v>
      </c>
      <c r="AD548" s="186" t="s">
        <v>5474</v>
      </c>
      <c r="AE548" s="186" t="s">
        <v>5474</v>
      </c>
      <c r="AF548" s="186" t="s">
        <v>5474</v>
      </c>
      <c r="AG548" s="186" t="s">
        <v>5474</v>
      </c>
      <c r="AH548" s="186" t="s">
        <v>5474</v>
      </c>
      <c r="AI548" s="186" t="s">
        <v>5474</v>
      </c>
      <c r="AJ548" s="186" t="s">
        <v>5474</v>
      </c>
    </row>
    <row r="549" spans="28:36">
      <c r="AB549" s="186">
        <v>2820</v>
      </c>
      <c r="AC549" s="186" t="s">
        <v>532</v>
      </c>
      <c r="AD549" s="186" t="s">
        <v>5474</v>
      </c>
      <c r="AE549" s="186" t="s">
        <v>5474</v>
      </c>
      <c r="AF549" s="186" t="s">
        <v>5474</v>
      </c>
      <c r="AG549" s="186" t="s">
        <v>5474</v>
      </c>
      <c r="AH549" s="186" t="s">
        <v>5474</v>
      </c>
      <c r="AI549" s="186" t="s">
        <v>5474</v>
      </c>
      <c r="AJ549" s="186" t="s">
        <v>5474</v>
      </c>
    </row>
    <row r="550" spans="28:36">
      <c r="AB550" s="186">
        <v>2823</v>
      </c>
      <c r="AC550" s="186" t="s">
        <v>533</v>
      </c>
      <c r="AD550" s="186" t="s">
        <v>5473</v>
      </c>
      <c r="AE550" s="186" t="s">
        <v>5474</v>
      </c>
      <c r="AF550" s="186" t="s">
        <v>5474</v>
      </c>
      <c r="AG550" s="186" t="s">
        <v>5474</v>
      </c>
      <c r="AH550" s="186" t="s">
        <v>5474</v>
      </c>
      <c r="AI550" s="186" t="s">
        <v>5474</v>
      </c>
      <c r="AJ550" s="186" t="s">
        <v>5473</v>
      </c>
    </row>
    <row r="551" spans="28:36">
      <c r="AB551" s="186">
        <v>2832</v>
      </c>
      <c r="AC551" s="186" t="s">
        <v>534</v>
      </c>
      <c r="AD551" s="186" t="s">
        <v>5474</v>
      </c>
      <c r="AE551" s="186" t="s">
        <v>5474</v>
      </c>
      <c r="AF551" s="186" t="s">
        <v>5474</v>
      </c>
      <c r="AG551" s="186" t="s">
        <v>5474</v>
      </c>
      <c r="AH551" s="186" t="s">
        <v>5474</v>
      </c>
      <c r="AI551" s="186" t="s">
        <v>5474</v>
      </c>
      <c r="AJ551" s="186" t="s">
        <v>5474</v>
      </c>
    </row>
    <row r="552" spans="28:36">
      <c r="AB552" s="186">
        <v>2834</v>
      </c>
      <c r="AC552" s="186" t="s">
        <v>535</v>
      </c>
      <c r="AD552" s="186" t="s">
        <v>5473</v>
      </c>
      <c r="AE552" s="186" t="s">
        <v>5474</v>
      </c>
      <c r="AF552" s="186" t="s">
        <v>5474</v>
      </c>
      <c r="AG552" s="186" t="s">
        <v>5474</v>
      </c>
      <c r="AH552" s="186" t="s">
        <v>5474</v>
      </c>
      <c r="AI552" s="186" t="s">
        <v>5474</v>
      </c>
      <c r="AJ552" s="186" t="s">
        <v>5473</v>
      </c>
    </row>
    <row r="553" spans="28:36">
      <c r="AB553" s="186">
        <v>2836</v>
      </c>
      <c r="AC553" s="186" t="s">
        <v>536</v>
      </c>
      <c r="AD553" s="186" t="s">
        <v>5474</v>
      </c>
      <c r="AE553" s="186" t="s">
        <v>5474</v>
      </c>
      <c r="AF553" s="186" t="s">
        <v>5474</v>
      </c>
      <c r="AG553" s="186" t="s">
        <v>5474</v>
      </c>
      <c r="AH553" s="186" t="s">
        <v>5474</v>
      </c>
      <c r="AI553" s="186" t="s">
        <v>5474</v>
      </c>
      <c r="AJ553" s="186" t="s">
        <v>5474</v>
      </c>
    </row>
    <row r="554" spans="28:36">
      <c r="AB554" s="186">
        <v>2838</v>
      </c>
      <c r="AC554" s="186" t="s">
        <v>537</v>
      </c>
      <c r="AD554" s="186" t="s">
        <v>5474</v>
      </c>
      <c r="AE554" s="186" t="s">
        <v>5474</v>
      </c>
      <c r="AF554" s="186" t="s">
        <v>5474</v>
      </c>
      <c r="AG554" s="186" t="s">
        <v>5474</v>
      </c>
      <c r="AH554" s="186" t="s">
        <v>5474</v>
      </c>
      <c r="AI554" s="186" t="s">
        <v>5474</v>
      </c>
      <c r="AJ554" s="186" t="s">
        <v>5474</v>
      </c>
    </row>
    <row r="555" spans="28:36">
      <c r="AB555" s="186">
        <v>2841</v>
      </c>
      <c r="AC555" s="186" t="s">
        <v>538</v>
      </c>
      <c r="AD555" s="186" t="s">
        <v>5474</v>
      </c>
      <c r="AE555" s="186" t="s">
        <v>5474</v>
      </c>
      <c r="AF555" s="186" t="s">
        <v>5474</v>
      </c>
      <c r="AG555" s="186" t="s">
        <v>5474</v>
      </c>
      <c r="AH555" s="186" t="s">
        <v>5474</v>
      </c>
      <c r="AI555" s="186" t="s">
        <v>5474</v>
      </c>
      <c r="AJ555" s="186" t="s">
        <v>5474</v>
      </c>
    </row>
    <row r="556" spans="28:36">
      <c r="AB556" s="186">
        <v>2845</v>
      </c>
      <c r="AC556" s="186" t="s">
        <v>539</v>
      </c>
      <c r="AD556" s="186" t="s">
        <v>5474</v>
      </c>
      <c r="AE556" s="186" t="s">
        <v>5474</v>
      </c>
      <c r="AF556" s="186" t="s">
        <v>5474</v>
      </c>
      <c r="AG556" s="186" t="s">
        <v>5474</v>
      </c>
      <c r="AH556" s="186" t="s">
        <v>5474</v>
      </c>
      <c r="AI556" s="186" t="s">
        <v>5474</v>
      </c>
      <c r="AJ556" s="186" t="s">
        <v>5474</v>
      </c>
    </row>
    <row r="557" spans="28:36">
      <c r="AB557" s="186">
        <v>2849</v>
      </c>
      <c r="AC557" s="186" t="s">
        <v>540</v>
      </c>
      <c r="AD557" s="186" t="s">
        <v>5474</v>
      </c>
      <c r="AE557" s="186" t="s">
        <v>5474</v>
      </c>
      <c r="AF557" s="186" t="s">
        <v>5474</v>
      </c>
      <c r="AG557" s="186" t="s">
        <v>5474</v>
      </c>
      <c r="AH557" s="186" t="s">
        <v>5474</v>
      </c>
      <c r="AI557" s="186" t="s">
        <v>5474</v>
      </c>
      <c r="AJ557" s="186" t="s">
        <v>5474</v>
      </c>
    </row>
    <row r="558" spans="28:36">
      <c r="AB558" s="186">
        <v>2850</v>
      </c>
      <c r="AC558" s="186" t="s">
        <v>541</v>
      </c>
      <c r="AD558" s="186" t="s">
        <v>5474</v>
      </c>
      <c r="AE558" s="186" t="s">
        <v>5474</v>
      </c>
      <c r="AF558" s="186" t="s">
        <v>5474</v>
      </c>
      <c r="AG558" s="186" t="s">
        <v>5474</v>
      </c>
      <c r="AH558" s="186" t="s">
        <v>5474</v>
      </c>
      <c r="AI558" s="186" t="s">
        <v>5474</v>
      </c>
      <c r="AJ558" s="186" t="s">
        <v>5474</v>
      </c>
    </row>
    <row r="559" spans="28:36">
      <c r="AB559" s="186">
        <v>2851</v>
      </c>
      <c r="AC559" s="186" t="s">
        <v>542</v>
      </c>
      <c r="AD559" s="186" t="s">
        <v>5474</v>
      </c>
      <c r="AE559" s="186" t="s">
        <v>5474</v>
      </c>
      <c r="AF559" s="186" t="s">
        <v>5474</v>
      </c>
      <c r="AG559" s="186" t="s">
        <v>5474</v>
      </c>
      <c r="AH559" s="186" t="s">
        <v>5474</v>
      </c>
      <c r="AI559" s="186" t="s">
        <v>5474</v>
      </c>
      <c r="AJ559" s="186" t="s">
        <v>5474</v>
      </c>
    </row>
    <row r="560" spans="28:36">
      <c r="AB560" s="186">
        <v>2852</v>
      </c>
      <c r="AC560" s="186" t="s">
        <v>543</v>
      </c>
      <c r="AD560" s="186" t="s">
        <v>5474</v>
      </c>
      <c r="AE560" s="186" t="s">
        <v>5474</v>
      </c>
      <c r="AF560" s="186" t="s">
        <v>5474</v>
      </c>
      <c r="AG560" s="186" t="s">
        <v>5474</v>
      </c>
      <c r="AH560" s="186" t="s">
        <v>5474</v>
      </c>
      <c r="AI560" s="186" t="s">
        <v>5474</v>
      </c>
      <c r="AJ560" s="186" t="s">
        <v>5474</v>
      </c>
    </row>
    <row r="561" spans="28:36">
      <c r="AB561" s="186">
        <v>2855</v>
      </c>
      <c r="AC561" s="186" t="s">
        <v>544</v>
      </c>
      <c r="AD561" s="186" t="s">
        <v>5474</v>
      </c>
      <c r="AE561" s="186" t="s">
        <v>5474</v>
      </c>
      <c r="AF561" s="186" t="s">
        <v>5474</v>
      </c>
      <c r="AG561" s="186" t="s">
        <v>5474</v>
      </c>
      <c r="AH561" s="186" t="s">
        <v>5474</v>
      </c>
      <c r="AI561" s="186" t="s">
        <v>5474</v>
      </c>
      <c r="AJ561" s="186" t="s">
        <v>5474</v>
      </c>
    </row>
    <row r="562" spans="28:36">
      <c r="AB562" s="186">
        <v>2856</v>
      </c>
      <c r="AC562" s="186" t="s">
        <v>545</v>
      </c>
      <c r="AD562" s="186" t="s">
        <v>5474</v>
      </c>
      <c r="AE562" s="186" t="s">
        <v>5474</v>
      </c>
      <c r="AF562" s="186" t="s">
        <v>5474</v>
      </c>
      <c r="AG562" s="186" t="s">
        <v>5474</v>
      </c>
      <c r="AH562" s="186" t="s">
        <v>5474</v>
      </c>
      <c r="AI562" s="186" t="s">
        <v>5474</v>
      </c>
      <c r="AJ562" s="186" t="s">
        <v>5474</v>
      </c>
    </row>
    <row r="563" spans="28:36">
      <c r="AB563" s="186">
        <v>2867</v>
      </c>
      <c r="AC563" s="186" t="s">
        <v>546</v>
      </c>
      <c r="AD563" s="186" t="s">
        <v>5474</v>
      </c>
      <c r="AE563" s="186" t="s">
        <v>5474</v>
      </c>
      <c r="AF563" s="186" t="s">
        <v>5474</v>
      </c>
      <c r="AG563" s="186" t="s">
        <v>5474</v>
      </c>
      <c r="AH563" s="186" t="s">
        <v>5474</v>
      </c>
      <c r="AI563" s="186" t="s">
        <v>5474</v>
      </c>
      <c r="AJ563" s="186" t="s">
        <v>5474</v>
      </c>
    </row>
    <row r="564" spans="28:36">
      <c r="AB564" s="186">
        <v>2880</v>
      </c>
      <c r="AC564" s="186" t="s">
        <v>547</v>
      </c>
      <c r="AD564" s="186" t="s">
        <v>5473</v>
      </c>
      <c r="AE564" s="186" t="s">
        <v>5474</v>
      </c>
      <c r="AF564" s="186" t="s">
        <v>5474</v>
      </c>
      <c r="AG564" s="186" t="s">
        <v>5474</v>
      </c>
      <c r="AH564" s="186" t="s">
        <v>5475</v>
      </c>
      <c r="AI564" s="186" t="s">
        <v>5474</v>
      </c>
      <c r="AJ564" s="186" t="s">
        <v>5477</v>
      </c>
    </row>
    <row r="565" spans="28:36">
      <c r="AB565" s="186">
        <v>2881</v>
      </c>
      <c r="AC565" s="186" t="s">
        <v>548</v>
      </c>
      <c r="AD565" s="186" t="s">
        <v>5473</v>
      </c>
      <c r="AE565" s="186" t="s">
        <v>5474</v>
      </c>
      <c r="AF565" s="186" t="s">
        <v>5474</v>
      </c>
      <c r="AG565" s="186" t="s">
        <v>5474</v>
      </c>
      <c r="AH565" s="186" t="s">
        <v>5475</v>
      </c>
      <c r="AI565" s="186" t="s">
        <v>5474</v>
      </c>
      <c r="AJ565" s="186" t="s">
        <v>5477</v>
      </c>
    </row>
    <row r="566" spans="28:36">
      <c r="AB566" s="186">
        <v>2882</v>
      </c>
      <c r="AC566" s="186" t="s">
        <v>549</v>
      </c>
      <c r="AD566" s="186" t="s">
        <v>5473</v>
      </c>
      <c r="AE566" s="186" t="s">
        <v>5474</v>
      </c>
      <c r="AF566" s="186" t="s">
        <v>5474</v>
      </c>
      <c r="AG566" s="186" t="s">
        <v>5474</v>
      </c>
      <c r="AH566" s="186" t="s">
        <v>5475</v>
      </c>
      <c r="AI566" s="186" t="s">
        <v>5474</v>
      </c>
      <c r="AJ566" s="186" t="s">
        <v>5477</v>
      </c>
    </row>
    <row r="567" spans="28:36">
      <c r="AB567" s="186">
        <v>2883</v>
      </c>
      <c r="AC567" s="186" t="s">
        <v>550</v>
      </c>
      <c r="AD567" s="186" t="s">
        <v>5473</v>
      </c>
      <c r="AE567" s="186" t="s">
        <v>5472</v>
      </c>
      <c r="AF567" s="186" t="s">
        <v>5474</v>
      </c>
      <c r="AG567" s="186" t="s">
        <v>5474</v>
      </c>
      <c r="AH567" s="186" t="s">
        <v>5474</v>
      </c>
      <c r="AI567" s="186" t="s">
        <v>5474</v>
      </c>
      <c r="AJ567" s="186" t="s">
        <v>5478</v>
      </c>
    </row>
    <row r="568" spans="28:36">
      <c r="AB568" s="186">
        <v>2884</v>
      </c>
      <c r="AC568" s="186" t="s">
        <v>551</v>
      </c>
      <c r="AD568" s="186" t="s">
        <v>5473</v>
      </c>
      <c r="AE568" s="186" t="s">
        <v>5474</v>
      </c>
      <c r="AF568" s="186" t="s">
        <v>5474</v>
      </c>
      <c r="AG568" s="186" t="s">
        <v>5474</v>
      </c>
      <c r="AH568" s="186" t="s">
        <v>5475</v>
      </c>
      <c r="AI568" s="186" t="s">
        <v>5474</v>
      </c>
      <c r="AJ568" s="186" t="s">
        <v>5477</v>
      </c>
    </row>
    <row r="569" spans="28:36">
      <c r="AB569" s="186">
        <v>2885</v>
      </c>
      <c r="AC569" s="186" t="s">
        <v>552</v>
      </c>
      <c r="AD569" s="186" t="s">
        <v>5473</v>
      </c>
      <c r="AE569" s="186" t="s">
        <v>5474</v>
      </c>
      <c r="AF569" s="186" t="s">
        <v>5474</v>
      </c>
      <c r="AG569" s="186" t="s">
        <v>5474</v>
      </c>
      <c r="AH569" s="186" t="s">
        <v>5475</v>
      </c>
      <c r="AI569" s="186" t="s">
        <v>5474</v>
      </c>
      <c r="AJ569" s="186" t="s">
        <v>5477</v>
      </c>
    </row>
    <row r="570" spans="28:36">
      <c r="AB570" s="186">
        <v>2886</v>
      </c>
      <c r="AC570" s="186" t="s">
        <v>553</v>
      </c>
      <c r="AD570" s="186" t="s">
        <v>5473</v>
      </c>
      <c r="AE570" s="186" t="s">
        <v>5472</v>
      </c>
      <c r="AF570" s="186" t="s">
        <v>5474</v>
      </c>
      <c r="AG570" s="186" t="s">
        <v>5474</v>
      </c>
      <c r="AH570" s="186" t="s">
        <v>5475</v>
      </c>
      <c r="AI570" s="186" t="s">
        <v>5474</v>
      </c>
      <c r="AJ570" s="186" t="s">
        <v>5476</v>
      </c>
    </row>
    <row r="571" spans="28:36">
      <c r="AB571" s="186">
        <v>2887</v>
      </c>
      <c r="AC571" s="186" t="s">
        <v>554</v>
      </c>
      <c r="AD571" s="186" t="s">
        <v>5473</v>
      </c>
      <c r="AE571" s="186" t="s">
        <v>5474</v>
      </c>
      <c r="AF571" s="186" t="s">
        <v>5474</v>
      </c>
      <c r="AG571" s="186" t="s">
        <v>5474</v>
      </c>
      <c r="AH571" s="186" t="s">
        <v>5475</v>
      </c>
      <c r="AI571" s="186" t="s">
        <v>5474</v>
      </c>
      <c r="AJ571" s="186" t="s">
        <v>5477</v>
      </c>
    </row>
    <row r="572" spans="28:36">
      <c r="AB572" s="186">
        <v>2888</v>
      </c>
      <c r="AC572" s="186" t="s">
        <v>555</v>
      </c>
      <c r="AD572" s="186" t="s">
        <v>5473</v>
      </c>
      <c r="AE572" s="186" t="s">
        <v>5474</v>
      </c>
      <c r="AF572" s="186" t="s">
        <v>5474</v>
      </c>
      <c r="AG572" s="186" t="s">
        <v>5474</v>
      </c>
      <c r="AH572" s="186" t="s">
        <v>5474</v>
      </c>
      <c r="AI572" s="186" t="s">
        <v>5474</v>
      </c>
      <c r="AJ572" s="186" t="s">
        <v>5473</v>
      </c>
    </row>
    <row r="573" spans="28:36">
      <c r="AB573" s="186">
        <v>2889</v>
      </c>
      <c r="AC573" s="186" t="s">
        <v>556</v>
      </c>
      <c r="AD573" s="186" t="s">
        <v>5474</v>
      </c>
      <c r="AE573" s="186" t="s">
        <v>5474</v>
      </c>
      <c r="AF573" s="186" t="s">
        <v>5474</v>
      </c>
      <c r="AG573" s="186" t="s">
        <v>5474</v>
      </c>
      <c r="AH573" s="186" t="s">
        <v>5474</v>
      </c>
      <c r="AI573" s="186" t="s">
        <v>5474</v>
      </c>
      <c r="AJ573" s="186" t="s">
        <v>5474</v>
      </c>
    </row>
    <row r="574" spans="28:36">
      <c r="AB574" s="186">
        <v>2890</v>
      </c>
      <c r="AC574" s="186" t="s">
        <v>557</v>
      </c>
      <c r="AD574" s="186" t="s">
        <v>5473</v>
      </c>
      <c r="AE574" s="186" t="s">
        <v>5474</v>
      </c>
      <c r="AF574" s="186" t="s">
        <v>5474</v>
      </c>
      <c r="AG574" s="186" t="s">
        <v>5474</v>
      </c>
      <c r="AH574" s="186" t="s">
        <v>5474</v>
      </c>
      <c r="AI574" s="186" t="s">
        <v>5474</v>
      </c>
      <c r="AJ574" s="186" t="s">
        <v>5473</v>
      </c>
    </row>
    <row r="575" spans="28:36">
      <c r="AB575" s="186">
        <v>2891</v>
      </c>
      <c r="AC575" s="186" t="s">
        <v>558</v>
      </c>
      <c r="AD575" s="186" t="s">
        <v>5473</v>
      </c>
      <c r="AE575" s="186" t="s">
        <v>5474</v>
      </c>
      <c r="AF575" s="186" t="s">
        <v>5474</v>
      </c>
      <c r="AG575" s="186" t="s">
        <v>5474</v>
      </c>
      <c r="AH575" s="186" t="s">
        <v>5475</v>
      </c>
      <c r="AI575" s="186" t="s">
        <v>5474</v>
      </c>
      <c r="AJ575" s="186" t="s">
        <v>5477</v>
      </c>
    </row>
    <row r="576" spans="28:36">
      <c r="AB576" s="186">
        <v>2892</v>
      </c>
      <c r="AC576" s="186" t="s">
        <v>559</v>
      </c>
      <c r="AD576" s="186" t="s">
        <v>5473</v>
      </c>
      <c r="AE576" s="186" t="s">
        <v>5474</v>
      </c>
      <c r="AF576" s="186" t="s">
        <v>5474</v>
      </c>
      <c r="AG576" s="186" t="s">
        <v>5474</v>
      </c>
      <c r="AH576" s="186" t="s">
        <v>5475</v>
      </c>
      <c r="AI576" s="186" t="s">
        <v>5474</v>
      </c>
      <c r="AJ576" s="186" t="s">
        <v>5477</v>
      </c>
    </row>
    <row r="577" spans="28:36">
      <c r="AB577" s="186">
        <v>2897</v>
      </c>
      <c r="AC577" s="186" t="s">
        <v>1632</v>
      </c>
      <c r="AD577" s="186" t="s">
        <v>5474</v>
      </c>
      <c r="AE577" s="186" t="s">
        <v>5474</v>
      </c>
      <c r="AF577" s="186" t="s">
        <v>5474</v>
      </c>
      <c r="AG577" s="186" t="s">
        <v>5474</v>
      </c>
      <c r="AH577" s="186" t="s">
        <v>5474</v>
      </c>
      <c r="AI577" s="186" t="s">
        <v>5474</v>
      </c>
      <c r="AJ577" s="186" t="s">
        <v>5474</v>
      </c>
    </row>
    <row r="578" spans="28:36">
      <c r="AB578" s="186">
        <v>2901</v>
      </c>
      <c r="AC578" s="186" t="s">
        <v>560</v>
      </c>
      <c r="AD578" s="186" t="s">
        <v>5474</v>
      </c>
      <c r="AE578" s="186" t="s">
        <v>5474</v>
      </c>
      <c r="AF578" s="186" t="s">
        <v>5474</v>
      </c>
      <c r="AG578" s="186" t="s">
        <v>5474</v>
      </c>
      <c r="AH578" s="186" t="s">
        <v>5474</v>
      </c>
      <c r="AI578" s="186" t="s">
        <v>5474</v>
      </c>
      <c r="AJ578" s="186" t="s">
        <v>5474</v>
      </c>
    </row>
    <row r="579" spans="28:36">
      <c r="AB579" s="186">
        <v>2903</v>
      </c>
      <c r="AC579" s="186" t="s">
        <v>561</v>
      </c>
      <c r="AD579" s="186" t="s">
        <v>5474</v>
      </c>
      <c r="AE579" s="186" t="s">
        <v>5474</v>
      </c>
      <c r="AF579" s="186" t="s">
        <v>5474</v>
      </c>
      <c r="AG579" s="186" t="s">
        <v>5474</v>
      </c>
      <c r="AH579" s="186" t="s">
        <v>5474</v>
      </c>
      <c r="AI579" s="186" t="s">
        <v>5474</v>
      </c>
      <c r="AJ579" s="186" t="s">
        <v>5474</v>
      </c>
    </row>
    <row r="580" spans="28:36">
      <c r="AB580" s="186">
        <v>2904</v>
      </c>
      <c r="AC580" s="186" t="s">
        <v>562</v>
      </c>
      <c r="AD580" s="186" t="s">
        <v>5474</v>
      </c>
      <c r="AE580" s="186" t="s">
        <v>5474</v>
      </c>
      <c r="AF580" s="186" t="s">
        <v>5474</v>
      </c>
      <c r="AG580" s="186" t="s">
        <v>5474</v>
      </c>
      <c r="AH580" s="186" t="s">
        <v>5474</v>
      </c>
      <c r="AI580" s="186" t="s">
        <v>5474</v>
      </c>
      <c r="AJ580" s="186" t="s">
        <v>5474</v>
      </c>
    </row>
    <row r="581" spans="28:36">
      <c r="AB581" s="186">
        <v>2905</v>
      </c>
      <c r="AC581" s="186" t="s">
        <v>563</v>
      </c>
      <c r="AD581" s="186" t="s">
        <v>5474</v>
      </c>
      <c r="AE581" s="186" t="s">
        <v>5474</v>
      </c>
      <c r="AF581" s="186" t="s">
        <v>5474</v>
      </c>
      <c r="AG581" s="186" t="s">
        <v>5474</v>
      </c>
      <c r="AH581" s="186" t="s">
        <v>5474</v>
      </c>
      <c r="AI581" s="186" t="s">
        <v>5474</v>
      </c>
      <c r="AJ581" s="186" t="s">
        <v>5474</v>
      </c>
    </row>
    <row r="582" spans="28:36">
      <c r="AB582" s="186">
        <v>2906</v>
      </c>
      <c r="AC582" s="186" t="s">
        <v>564</v>
      </c>
      <c r="AD582" s="186" t="s">
        <v>5474</v>
      </c>
      <c r="AE582" s="186" t="s">
        <v>5474</v>
      </c>
      <c r="AF582" s="186" t="s">
        <v>5474</v>
      </c>
      <c r="AG582" s="186" t="s">
        <v>5474</v>
      </c>
      <c r="AH582" s="186" t="s">
        <v>5474</v>
      </c>
      <c r="AI582" s="186" t="s">
        <v>5474</v>
      </c>
      <c r="AJ582" s="186" t="s">
        <v>5474</v>
      </c>
    </row>
    <row r="583" spans="28:36">
      <c r="AB583" s="186">
        <v>2908</v>
      </c>
      <c r="AC583" s="186" t="s">
        <v>565</v>
      </c>
      <c r="AD583" s="186" t="s">
        <v>5474</v>
      </c>
      <c r="AE583" s="186" t="s">
        <v>5474</v>
      </c>
      <c r="AF583" s="186" t="s">
        <v>5474</v>
      </c>
      <c r="AG583" s="186" t="s">
        <v>5474</v>
      </c>
      <c r="AH583" s="186" t="s">
        <v>5474</v>
      </c>
      <c r="AI583" s="186" t="s">
        <v>5474</v>
      </c>
      <c r="AJ583" s="186" t="s">
        <v>5474</v>
      </c>
    </row>
    <row r="584" spans="28:36">
      <c r="AB584" s="186">
        <v>2910</v>
      </c>
      <c r="AC584" s="186" t="s">
        <v>566</v>
      </c>
      <c r="AD584" s="186" t="s">
        <v>5474</v>
      </c>
      <c r="AE584" s="186" t="s">
        <v>5474</v>
      </c>
      <c r="AF584" s="186" t="s">
        <v>5474</v>
      </c>
      <c r="AG584" s="186" t="s">
        <v>5474</v>
      </c>
      <c r="AH584" s="186" t="s">
        <v>5474</v>
      </c>
      <c r="AI584" s="186" t="s">
        <v>5474</v>
      </c>
      <c r="AJ584" s="186" t="s">
        <v>5474</v>
      </c>
    </row>
    <row r="585" spans="28:36">
      <c r="AB585" s="186">
        <v>2911</v>
      </c>
      <c r="AC585" s="186" t="s">
        <v>567</v>
      </c>
      <c r="AD585" s="186" t="s">
        <v>5474</v>
      </c>
      <c r="AE585" s="186" t="s">
        <v>5474</v>
      </c>
      <c r="AF585" s="186" t="s">
        <v>5474</v>
      </c>
      <c r="AG585" s="186" t="s">
        <v>5474</v>
      </c>
      <c r="AH585" s="186" t="s">
        <v>5474</v>
      </c>
      <c r="AI585" s="186" t="s">
        <v>5474</v>
      </c>
      <c r="AJ585" s="186" t="s">
        <v>5474</v>
      </c>
    </row>
    <row r="586" spans="28:36">
      <c r="AB586" s="186">
        <v>2912</v>
      </c>
      <c r="AC586" s="186" t="s">
        <v>568</v>
      </c>
      <c r="AD586" s="186" t="s">
        <v>5473</v>
      </c>
      <c r="AE586" s="186" t="s">
        <v>5474</v>
      </c>
      <c r="AF586" s="186" t="s">
        <v>5474</v>
      </c>
      <c r="AG586" s="186" t="s">
        <v>5474</v>
      </c>
      <c r="AH586" s="186" t="s">
        <v>5475</v>
      </c>
      <c r="AI586" s="186" t="s">
        <v>5474</v>
      </c>
      <c r="AJ586" s="186" t="s">
        <v>5477</v>
      </c>
    </row>
    <row r="587" spans="28:36">
      <c r="AB587" s="186">
        <v>2913</v>
      </c>
      <c r="AC587" s="186" t="s">
        <v>569</v>
      </c>
      <c r="AD587" s="186" t="s">
        <v>5474</v>
      </c>
      <c r="AE587" s="186" t="s">
        <v>5474</v>
      </c>
      <c r="AF587" s="186" t="s">
        <v>5474</v>
      </c>
      <c r="AG587" s="186" t="s">
        <v>5474</v>
      </c>
      <c r="AH587" s="186" t="s">
        <v>5474</v>
      </c>
      <c r="AI587" s="186" t="s">
        <v>5474</v>
      </c>
      <c r="AJ587" s="186" t="s">
        <v>5474</v>
      </c>
    </row>
    <row r="588" spans="28:36">
      <c r="AB588" s="186">
        <v>2915</v>
      </c>
      <c r="AC588" s="186" t="s">
        <v>570</v>
      </c>
      <c r="AD588" s="186" t="s">
        <v>5474</v>
      </c>
      <c r="AE588" s="186" t="s">
        <v>5472</v>
      </c>
      <c r="AF588" s="186" t="s">
        <v>5474</v>
      </c>
      <c r="AG588" s="186" t="s">
        <v>5474</v>
      </c>
      <c r="AH588" s="186" t="s">
        <v>5474</v>
      </c>
      <c r="AI588" s="186" t="s">
        <v>5474</v>
      </c>
      <c r="AJ588" s="186" t="s">
        <v>5472</v>
      </c>
    </row>
    <row r="589" spans="28:36">
      <c r="AB589" s="186">
        <v>2916</v>
      </c>
      <c r="AC589" s="186" t="s">
        <v>571</v>
      </c>
      <c r="AD589" s="186" t="s">
        <v>5474</v>
      </c>
      <c r="AE589" s="186" t="s">
        <v>5474</v>
      </c>
      <c r="AF589" s="186" t="s">
        <v>5474</v>
      </c>
      <c r="AG589" s="186" t="s">
        <v>5474</v>
      </c>
      <c r="AH589" s="186" t="s">
        <v>5474</v>
      </c>
      <c r="AI589" s="186" t="s">
        <v>5474</v>
      </c>
      <c r="AJ589" s="186" t="s">
        <v>5474</v>
      </c>
    </row>
    <row r="590" spans="28:36">
      <c r="AB590" s="186">
        <v>2923</v>
      </c>
      <c r="AC590" s="186" t="s">
        <v>572</v>
      </c>
      <c r="AD590" s="186" t="s">
        <v>5474</v>
      </c>
      <c r="AE590" s="186" t="s">
        <v>5474</v>
      </c>
      <c r="AF590" s="186" t="s">
        <v>5474</v>
      </c>
      <c r="AG590" s="186" t="s">
        <v>5474</v>
      </c>
      <c r="AH590" s="186" t="s">
        <v>5474</v>
      </c>
      <c r="AI590" s="186" t="s">
        <v>5474</v>
      </c>
      <c r="AJ590" s="186" t="s">
        <v>5474</v>
      </c>
    </row>
    <row r="591" spans="28:36">
      <c r="AB591" s="186">
        <v>2924</v>
      </c>
      <c r="AC591" s="186" t="s">
        <v>573</v>
      </c>
      <c r="AD591" s="186" t="s">
        <v>5474</v>
      </c>
      <c r="AE591" s="186" t="s">
        <v>5474</v>
      </c>
      <c r="AF591" s="186" t="s">
        <v>5474</v>
      </c>
      <c r="AG591" s="186" t="s">
        <v>5474</v>
      </c>
      <c r="AH591" s="186" t="s">
        <v>5474</v>
      </c>
      <c r="AI591" s="186" t="s">
        <v>5474</v>
      </c>
      <c r="AJ591" s="186" t="s">
        <v>5474</v>
      </c>
    </row>
    <row r="592" spans="28:36">
      <c r="AB592" s="186">
        <v>2926</v>
      </c>
      <c r="AC592" s="186" t="s">
        <v>574</v>
      </c>
      <c r="AD592" s="186" t="s">
        <v>5474</v>
      </c>
      <c r="AE592" s="186" t="s">
        <v>5474</v>
      </c>
      <c r="AF592" s="186" t="s">
        <v>5474</v>
      </c>
      <c r="AG592" s="186" t="s">
        <v>5474</v>
      </c>
      <c r="AH592" s="186" t="s">
        <v>5474</v>
      </c>
      <c r="AI592" s="186" t="s">
        <v>5474</v>
      </c>
      <c r="AJ592" s="186" t="s">
        <v>5474</v>
      </c>
    </row>
    <row r="593" spans="28:36">
      <c r="AB593" s="186">
        <v>2928</v>
      </c>
      <c r="AC593" s="186" t="s">
        <v>575</v>
      </c>
      <c r="AD593" s="186" t="s">
        <v>5474</v>
      </c>
      <c r="AE593" s="186" t="s">
        <v>5474</v>
      </c>
      <c r="AF593" s="186" t="s">
        <v>5474</v>
      </c>
      <c r="AG593" s="186" t="s">
        <v>5474</v>
      </c>
      <c r="AH593" s="186" t="s">
        <v>5474</v>
      </c>
      <c r="AI593" s="186" t="s">
        <v>5474</v>
      </c>
      <c r="AJ593" s="186" t="s">
        <v>5474</v>
      </c>
    </row>
    <row r="594" spans="28:36">
      <c r="AB594" s="186">
        <v>2929</v>
      </c>
      <c r="AC594" s="186" t="s">
        <v>576</v>
      </c>
      <c r="AD594" s="186" t="s">
        <v>5474</v>
      </c>
      <c r="AE594" s="186" t="s">
        <v>5474</v>
      </c>
      <c r="AF594" s="186" t="s">
        <v>5474</v>
      </c>
      <c r="AG594" s="186" t="s">
        <v>5474</v>
      </c>
      <c r="AH594" s="186" t="s">
        <v>5474</v>
      </c>
      <c r="AI594" s="186" t="s">
        <v>5474</v>
      </c>
      <c r="AJ594" s="186" t="s">
        <v>5474</v>
      </c>
    </row>
    <row r="595" spans="28:36">
      <c r="AB595" s="186">
        <v>2936</v>
      </c>
      <c r="AC595" s="186" t="s">
        <v>577</v>
      </c>
      <c r="AD595" s="186" t="s">
        <v>5474</v>
      </c>
      <c r="AE595" s="186" t="s">
        <v>5474</v>
      </c>
      <c r="AF595" s="186" t="s">
        <v>5474</v>
      </c>
      <c r="AG595" s="186" t="s">
        <v>5474</v>
      </c>
      <c r="AH595" s="186" t="s">
        <v>5474</v>
      </c>
      <c r="AI595" s="186" t="s">
        <v>5474</v>
      </c>
      <c r="AJ595" s="186" t="s">
        <v>5474</v>
      </c>
    </row>
    <row r="596" spans="28:36">
      <c r="AB596" s="186">
        <v>2937</v>
      </c>
      <c r="AC596" s="186" t="s">
        <v>2557</v>
      </c>
      <c r="AD596" s="186" t="s">
        <v>5474</v>
      </c>
      <c r="AE596" s="186" t="s">
        <v>5474</v>
      </c>
      <c r="AF596" s="186" t="s">
        <v>5474</v>
      </c>
      <c r="AG596" s="186" t="s">
        <v>5474</v>
      </c>
      <c r="AH596" s="186" t="s">
        <v>5474</v>
      </c>
      <c r="AI596" s="186" t="s">
        <v>5474</v>
      </c>
      <c r="AJ596" s="186" t="s">
        <v>5474</v>
      </c>
    </row>
    <row r="597" spans="28:36">
      <c r="AB597" s="186">
        <v>2938</v>
      </c>
      <c r="AC597" s="186" t="s">
        <v>2560</v>
      </c>
      <c r="AD597" s="186" t="s">
        <v>5474</v>
      </c>
      <c r="AE597" s="186" t="s">
        <v>5474</v>
      </c>
      <c r="AF597" s="186" t="s">
        <v>5474</v>
      </c>
      <c r="AG597" s="186" t="s">
        <v>5474</v>
      </c>
      <c r="AH597" s="186" t="s">
        <v>5474</v>
      </c>
      <c r="AI597" s="186" t="s">
        <v>5474</v>
      </c>
      <c r="AJ597" s="186" t="s">
        <v>5474</v>
      </c>
    </row>
    <row r="598" spans="28:36">
      <c r="AB598" s="186">
        <v>2939</v>
      </c>
      <c r="AC598" s="186" t="s">
        <v>2562</v>
      </c>
      <c r="AD598" s="186" t="s">
        <v>5474</v>
      </c>
      <c r="AE598" s="186" t="s">
        <v>5474</v>
      </c>
      <c r="AF598" s="186" t="s">
        <v>5474</v>
      </c>
      <c r="AG598" s="186" t="s">
        <v>5474</v>
      </c>
      <c r="AH598" s="186" t="s">
        <v>5474</v>
      </c>
      <c r="AI598" s="186" t="s">
        <v>5474</v>
      </c>
      <c r="AJ598" s="186" t="s">
        <v>5474</v>
      </c>
    </row>
    <row r="599" spans="28:36">
      <c r="AB599" s="186">
        <v>3002</v>
      </c>
      <c r="AC599" s="186" t="s">
        <v>578</v>
      </c>
      <c r="AD599" s="186" t="s">
        <v>5474</v>
      </c>
      <c r="AE599" s="186" t="s">
        <v>5474</v>
      </c>
      <c r="AF599" s="186" t="s">
        <v>5474</v>
      </c>
      <c r="AG599" s="186" t="s">
        <v>5474</v>
      </c>
      <c r="AH599" s="186" t="s">
        <v>5474</v>
      </c>
      <c r="AI599" s="186" t="s">
        <v>5474</v>
      </c>
      <c r="AJ599" s="186" t="s">
        <v>5474</v>
      </c>
    </row>
    <row r="600" spans="28:36">
      <c r="AB600" s="186">
        <v>3003</v>
      </c>
      <c r="AC600" s="186" t="s">
        <v>579</v>
      </c>
      <c r="AD600" s="186" t="s">
        <v>5474</v>
      </c>
      <c r="AE600" s="186" t="s">
        <v>5474</v>
      </c>
      <c r="AF600" s="186" t="s">
        <v>5474</v>
      </c>
      <c r="AG600" s="186" t="s">
        <v>5474</v>
      </c>
      <c r="AH600" s="186" t="s">
        <v>5474</v>
      </c>
      <c r="AI600" s="186" t="s">
        <v>5474</v>
      </c>
      <c r="AJ600" s="186" t="s">
        <v>5474</v>
      </c>
    </row>
    <row r="601" spans="28:36">
      <c r="AB601" s="186">
        <v>3004</v>
      </c>
      <c r="AC601" s="186" t="s">
        <v>580</v>
      </c>
      <c r="AD601" s="186" t="s">
        <v>5474</v>
      </c>
      <c r="AE601" s="186" t="s">
        <v>5474</v>
      </c>
      <c r="AF601" s="186" t="s">
        <v>5474</v>
      </c>
      <c r="AG601" s="186" t="s">
        <v>5474</v>
      </c>
      <c r="AH601" s="186" t="s">
        <v>5474</v>
      </c>
      <c r="AI601" s="186" t="s">
        <v>5474</v>
      </c>
      <c r="AJ601" s="186" t="s">
        <v>5474</v>
      </c>
    </row>
    <row r="602" spans="28:36">
      <c r="AB602" s="186">
        <v>3005</v>
      </c>
      <c r="AC602" s="186" t="s">
        <v>581</v>
      </c>
      <c r="AD602" s="186" t="s">
        <v>5474</v>
      </c>
      <c r="AE602" s="186" t="s">
        <v>5472</v>
      </c>
      <c r="AF602" s="186" t="s">
        <v>5474</v>
      </c>
      <c r="AG602" s="186" t="s">
        <v>5474</v>
      </c>
      <c r="AH602" s="186" t="s">
        <v>5474</v>
      </c>
      <c r="AI602" s="186" t="s">
        <v>5474</v>
      </c>
      <c r="AJ602" s="186" t="s">
        <v>5472</v>
      </c>
    </row>
    <row r="603" spans="28:36">
      <c r="AB603" s="186">
        <v>3006</v>
      </c>
      <c r="AC603" s="186" t="s">
        <v>582</v>
      </c>
      <c r="AD603" s="186" t="s">
        <v>5474</v>
      </c>
      <c r="AE603" s="186" t="s">
        <v>5474</v>
      </c>
      <c r="AF603" s="186" t="s">
        <v>5474</v>
      </c>
      <c r="AG603" s="186" t="s">
        <v>5474</v>
      </c>
      <c r="AH603" s="186" t="s">
        <v>5474</v>
      </c>
      <c r="AI603" s="186" t="s">
        <v>5474</v>
      </c>
      <c r="AJ603" s="186" t="s">
        <v>5474</v>
      </c>
    </row>
    <row r="604" spans="28:36">
      <c r="AB604" s="186">
        <v>3008</v>
      </c>
      <c r="AC604" s="186" t="s">
        <v>583</v>
      </c>
      <c r="AD604" s="186" t="s">
        <v>5473</v>
      </c>
      <c r="AE604" s="186" t="s">
        <v>5474</v>
      </c>
      <c r="AF604" s="186" t="s">
        <v>5474</v>
      </c>
      <c r="AG604" s="186" t="s">
        <v>5474</v>
      </c>
      <c r="AH604" s="186" t="s">
        <v>5475</v>
      </c>
      <c r="AI604" s="186" t="s">
        <v>5474</v>
      </c>
      <c r="AJ604" s="186" t="s">
        <v>5477</v>
      </c>
    </row>
    <row r="605" spans="28:36">
      <c r="AB605" s="186">
        <v>3010</v>
      </c>
      <c r="AC605" s="186" t="s">
        <v>584</v>
      </c>
      <c r="AD605" s="186" t="s">
        <v>5474</v>
      </c>
      <c r="AE605" s="186" t="s">
        <v>5474</v>
      </c>
      <c r="AF605" s="186" t="s">
        <v>5474</v>
      </c>
      <c r="AG605" s="186" t="s">
        <v>5474</v>
      </c>
      <c r="AH605" s="186" t="s">
        <v>5474</v>
      </c>
      <c r="AI605" s="186" t="s">
        <v>5474</v>
      </c>
      <c r="AJ605" s="186" t="s">
        <v>5474</v>
      </c>
    </row>
    <row r="606" spans="28:36">
      <c r="AB606" s="186">
        <v>3011</v>
      </c>
      <c r="AC606" s="186" t="s">
        <v>585</v>
      </c>
      <c r="AD606" s="186" t="s">
        <v>5474</v>
      </c>
      <c r="AE606" s="186" t="s">
        <v>5474</v>
      </c>
      <c r="AF606" s="186" t="s">
        <v>5474</v>
      </c>
      <c r="AG606" s="186" t="s">
        <v>5474</v>
      </c>
      <c r="AH606" s="186" t="s">
        <v>5474</v>
      </c>
      <c r="AI606" s="186" t="s">
        <v>5474</v>
      </c>
      <c r="AJ606" s="186" t="s">
        <v>5474</v>
      </c>
    </row>
    <row r="607" spans="28:36">
      <c r="AB607" s="186">
        <v>3013</v>
      </c>
      <c r="AC607" s="186" t="s">
        <v>586</v>
      </c>
      <c r="AD607" s="186" t="s">
        <v>5474</v>
      </c>
      <c r="AE607" s="186" t="s">
        <v>5474</v>
      </c>
      <c r="AF607" s="186" t="s">
        <v>5474</v>
      </c>
      <c r="AG607" s="186" t="s">
        <v>5474</v>
      </c>
      <c r="AH607" s="186" t="s">
        <v>5474</v>
      </c>
      <c r="AI607" s="186" t="s">
        <v>5474</v>
      </c>
      <c r="AJ607" s="186" t="s">
        <v>5474</v>
      </c>
    </row>
    <row r="608" spans="28:36">
      <c r="AB608" s="186">
        <v>3014</v>
      </c>
      <c r="AC608" s="186" t="s">
        <v>587</v>
      </c>
      <c r="AD608" s="186" t="s">
        <v>5474</v>
      </c>
      <c r="AE608" s="186" t="s">
        <v>5474</v>
      </c>
      <c r="AF608" s="186" t="s">
        <v>5474</v>
      </c>
      <c r="AG608" s="186" t="s">
        <v>5474</v>
      </c>
      <c r="AH608" s="186" t="s">
        <v>5474</v>
      </c>
      <c r="AI608" s="186" t="s">
        <v>5474</v>
      </c>
      <c r="AJ608" s="186" t="s">
        <v>5474</v>
      </c>
    </row>
    <row r="609" spans="28:36">
      <c r="AB609" s="186">
        <v>3015</v>
      </c>
      <c r="AC609" s="186" t="s">
        <v>588</v>
      </c>
      <c r="AD609" s="186" t="s">
        <v>5474</v>
      </c>
      <c r="AE609" s="186" t="s">
        <v>5474</v>
      </c>
      <c r="AF609" s="186" t="s">
        <v>5474</v>
      </c>
      <c r="AG609" s="186" t="s">
        <v>5474</v>
      </c>
      <c r="AH609" s="186" t="s">
        <v>5474</v>
      </c>
      <c r="AI609" s="186" t="s">
        <v>5474</v>
      </c>
      <c r="AJ609" s="186" t="s">
        <v>5474</v>
      </c>
    </row>
    <row r="610" spans="28:36">
      <c r="AB610" s="186">
        <v>3016</v>
      </c>
      <c r="AC610" s="186" t="s">
        <v>589</v>
      </c>
      <c r="AD610" s="186" t="s">
        <v>5474</v>
      </c>
      <c r="AE610" s="186" t="s">
        <v>5474</v>
      </c>
      <c r="AF610" s="186" t="s">
        <v>5474</v>
      </c>
      <c r="AG610" s="186" t="s">
        <v>5474</v>
      </c>
      <c r="AH610" s="186" t="s">
        <v>5474</v>
      </c>
      <c r="AI610" s="186" t="s">
        <v>5474</v>
      </c>
      <c r="AJ610" s="186" t="s">
        <v>5474</v>
      </c>
    </row>
    <row r="611" spans="28:36">
      <c r="AB611" s="186">
        <v>3017</v>
      </c>
      <c r="AC611" s="186" t="s">
        <v>590</v>
      </c>
      <c r="AD611" s="186" t="s">
        <v>5474</v>
      </c>
      <c r="AE611" s="186" t="s">
        <v>5474</v>
      </c>
      <c r="AF611" s="186" t="s">
        <v>5474</v>
      </c>
      <c r="AG611" s="186" t="s">
        <v>5474</v>
      </c>
      <c r="AH611" s="186" t="s">
        <v>5474</v>
      </c>
      <c r="AI611" s="186" t="s">
        <v>5474</v>
      </c>
      <c r="AJ611" s="186" t="s">
        <v>5474</v>
      </c>
    </row>
    <row r="612" spans="28:36">
      <c r="AB612" s="186">
        <v>3018</v>
      </c>
      <c r="AC612" s="186" t="s">
        <v>591</v>
      </c>
      <c r="AD612" s="186" t="s">
        <v>5474</v>
      </c>
      <c r="AE612" s="186" t="s">
        <v>5474</v>
      </c>
      <c r="AF612" s="186" t="s">
        <v>5474</v>
      </c>
      <c r="AG612" s="186" t="s">
        <v>5474</v>
      </c>
      <c r="AH612" s="186" t="s">
        <v>5474</v>
      </c>
      <c r="AI612" s="186" t="s">
        <v>5474</v>
      </c>
      <c r="AJ612" s="186" t="s">
        <v>5474</v>
      </c>
    </row>
    <row r="613" spans="28:36">
      <c r="AB613" s="186">
        <v>3019</v>
      </c>
      <c r="AC613" s="186" t="s">
        <v>592</v>
      </c>
      <c r="AD613" s="186" t="s">
        <v>5474</v>
      </c>
      <c r="AE613" s="186" t="s">
        <v>5474</v>
      </c>
      <c r="AF613" s="186" t="s">
        <v>5474</v>
      </c>
      <c r="AG613" s="186" t="s">
        <v>5474</v>
      </c>
      <c r="AH613" s="186" t="s">
        <v>5474</v>
      </c>
      <c r="AI613" s="186" t="s">
        <v>5474</v>
      </c>
      <c r="AJ613" s="186" t="s">
        <v>5474</v>
      </c>
    </row>
    <row r="614" spans="28:36">
      <c r="AB614" s="186">
        <v>3021</v>
      </c>
      <c r="AC614" s="186" t="s">
        <v>593</v>
      </c>
      <c r="AD614" s="186" t="s">
        <v>5474</v>
      </c>
      <c r="AE614" s="186" t="s">
        <v>5474</v>
      </c>
      <c r="AF614" s="186" t="s">
        <v>5474</v>
      </c>
      <c r="AG614" s="186" t="s">
        <v>5474</v>
      </c>
      <c r="AH614" s="186" t="s">
        <v>5474</v>
      </c>
      <c r="AI614" s="186" t="s">
        <v>5474</v>
      </c>
      <c r="AJ614" s="186" t="s">
        <v>5474</v>
      </c>
    </row>
    <row r="615" spans="28:36">
      <c r="AB615" s="186">
        <v>3022</v>
      </c>
      <c r="AC615" s="186" t="s">
        <v>594</v>
      </c>
      <c r="AD615" s="186" t="s">
        <v>5474</v>
      </c>
      <c r="AE615" s="186" t="s">
        <v>5474</v>
      </c>
      <c r="AF615" s="186" t="s">
        <v>5474</v>
      </c>
      <c r="AG615" s="186" t="s">
        <v>5474</v>
      </c>
      <c r="AH615" s="186" t="s">
        <v>5474</v>
      </c>
      <c r="AI615" s="186" t="s">
        <v>5474</v>
      </c>
      <c r="AJ615" s="186" t="s">
        <v>5474</v>
      </c>
    </row>
    <row r="616" spans="28:36">
      <c r="AB616" s="186">
        <v>3023</v>
      </c>
      <c r="AC616" s="186" t="s">
        <v>595</v>
      </c>
      <c r="AD616" s="186" t="s">
        <v>5474</v>
      </c>
      <c r="AE616" s="186" t="s">
        <v>5474</v>
      </c>
      <c r="AF616" s="186" t="s">
        <v>5474</v>
      </c>
      <c r="AG616" s="186" t="s">
        <v>5474</v>
      </c>
      <c r="AH616" s="186" t="s">
        <v>5474</v>
      </c>
      <c r="AI616" s="186" t="s">
        <v>5474</v>
      </c>
      <c r="AJ616" s="186" t="s">
        <v>5474</v>
      </c>
    </row>
    <row r="617" spans="28:36">
      <c r="AB617" s="186">
        <v>3024</v>
      </c>
      <c r="AC617" s="186" t="s">
        <v>596</v>
      </c>
      <c r="AD617" s="186" t="s">
        <v>5474</v>
      </c>
      <c r="AE617" s="186" t="s">
        <v>5474</v>
      </c>
      <c r="AF617" s="186" t="s">
        <v>5474</v>
      </c>
      <c r="AG617" s="186" t="s">
        <v>5474</v>
      </c>
      <c r="AH617" s="186" t="s">
        <v>5474</v>
      </c>
      <c r="AI617" s="186" t="s">
        <v>5474</v>
      </c>
      <c r="AJ617" s="186" t="s">
        <v>5474</v>
      </c>
    </row>
    <row r="618" spans="28:36">
      <c r="AB618" s="186">
        <v>3025</v>
      </c>
      <c r="AC618" s="186" t="s">
        <v>597</v>
      </c>
      <c r="AD618" s="186" t="s">
        <v>5474</v>
      </c>
      <c r="AE618" s="186" t="s">
        <v>5474</v>
      </c>
      <c r="AF618" s="186" t="s">
        <v>5474</v>
      </c>
      <c r="AG618" s="186" t="s">
        <v>5474</v>
      </c>
      <c r="AH618" s="186" t="s">
        <v>5474</v>
      </c>
      <c r="AI618" s="186" t="s">
        <v>5474</v>
      </c>
      <c r="AJ618" s="186" t="s">
        <v>5474</v>
      </c>
    </row>
    <row r="619" spans="28:36">
      <c r="AB619" s="186">
        <v>3026</v>
      </c>
      <c r="AC619" s="186" t="s">
        <v>598</v>
      </c>
      <c r="AD619" s="186" t="s">
        <v>5474</v>
      </c>
      <c r="AE619" s="186" t="s">
        <v>5474</v>
      </c>
      <c r="AF619" s="186" t="s">
        <v>5474</v>
      </c>
      <c r="AG619" s="186" t="s">
        <v>5474</v>
      </c>
      <c r="AH619" s="186" t="s">
        <v>5474</v>
      </c>
      <c r="AI619" s="186" t="s">
        <v>5474</v>
      </c>
      <c r="AJ619" s="186" t="s">
        <v>5474</v>
      </c>
    </row>
    <row r="620" spans="28:36">
      <c r="AB620" s="186">
        <v>3027</v>
      </c>
      <c r="AC620" s="186" t="s">
        <v>599</v>
      </c>
      <c r="AD620" s="186" t="s">
        <v>5474</v>
      </c>
      <c r="AE620" s="186" t="s">
        <v>5474</v>
      </c>
      <c r="AF620" s="186" t="s">
        <v>5474</v>
      </c>
      <c r="AG620" s="186" t="s">
        <v>5474</v>
      </c>
      <c r="AH620" s="186" t="s">
        <v>5474</v>
      </c>
      <c r="AI620" s="186" t="s">
        <v>5474</v>
      </c>
      <c r="AJ620" s="186" t="s">
        <v>5474</v>
      </c>
    </row>
    <row r="621" spans="28:36">
      <c r="AB621" s="186">
        <v>3028</v>
      </c>
      <c r="AC621" s="186" t="s">
        <v>600</v>
      </c>
      <c r="AD621" s="186" t="s">
        <v>5474</v>
      </c>
      <c r="AE621" s="186" t="s">
        <v>5474</v>
      </c>
      <c r="AF621" s="186" t="s">
        <v>5474</v>
      </c>
      <c r="AG621" s="186" t="s">
        <v>5474</v>
      </c>
      <c r="AH621" s="186" t="s">
        <v>5474</v>
      </c>
      <c r="AI621" s="186" t="s">
        <v>5474</v>
      </c>
      <c r="AJ621" s="186" t="s">
        <v>5474</v>
      </c>
    </row>
    <row r="622" spans="28:36">
      <c r="AB622" s="186">
        <v>3029</v>
      </c>
      <c r="AC622" s="186" t="s">
        <v>601</v>
      </c>
      <c r="AD622" s="186" t="s">
        <v>5474</v>
      </c>
      <c r="AE622" s="186" t="s">
        <v>5474</v>
      </c>
      <c r="AF622" s="186" t="s">
        <v>5474</v>
      </c>
      <c r="AG622" s="186" t="s">
        <v>5474</v>
      </c>
      <c r="AH622" s="186" t="s">
        <v>5474</v>
      </c>
      <c r="AI622" s="186" t="s">
        <v>5474</v>
      </c>
      <c r="AJ622" s="186" t="s">
        <v>5474</v>
      </c>
    </row>
    <row r="623" spans="28:36">
      <c r="AB623" s="186">
        <v>3030</v>
      </c>
      <c r="AC623" s="186" t="s">
        <v>602</v>
      </c>
      <c r="AD623" s="186" t="s">
        <v>5474</v>
      </c>
      <c r="AE623" s="186" t="s">
        <v>5474</v>
      </c>
      <c r="AF623" s="186" t="s">
        <v>5474</v>
      </c>
      <c r="AG623" s="186" t="s">
        <v>5474</v>
      </c>
      <c r="AH623" s="186" t="s">
        <v>5474</v>
      </c>
      <c r="AI623" s="186" t="s">
        <v>5474</v>
      </c>
      <c r="AJ623" s="186" t="s">
        <v>5474</v>
      </c>
    </row>
    <row r="624" spans="28:36">
      <c r="AB624" s="186">
        <v>3031</v>
      </c>
      <c r="AC624" s="186" t="s">
        <v>603</v>
      </c>
      <c r="AD624" s="186" t="s">
        <v>5474</v>
      </c>
      <c r="AE624" s="186" t="s">
        <v>5474</v>
      </c>
      <c r="AF624" s="186" t="s">
        <v>5474</v>
      </c>
      <c r="AG624" s="186" t="s">
        <v>5474</v>
      </c>
      <c r="AH624" s="186" t="s">
        <v>5474</v>
      </c>
      <c r="AI624" s="186" t="s">
        <v>5474</v>
      </c>
      <c r="AJ624" s="186" t="s">
        <v>5474</v>
      </c>
    </row>
    <row r="625" spans="28:36">
      <c r="AB625" s="186">
        <v>3032</v>
      </c>
      <c r="AC625" s="186" t="s">
        <v>604</v>
      </c>
      <c r="AD625" s="186" t="s">
        <v>5474</v>
      </c>
      <c r="AE625" s="186" t="s">
        <v>5474</v>
      </c>
      <c r="AF625" s="186" t="s">
        <v>5474</v>
      </c>
      <c r="AG625" s="186" t="s">
        <v>5474</v>
      </c>
      <c r="AH625" s="186" t="s">
        <v>5474</v>
      </c>
      <c r="AI625" s="186" t="s">
        <v>5474</v>
      </c>
      <c r="AJ625" s="186" t="s">
        <v>5474</v>
      </c>
    </row>
    <row r="626" spans="28:36">
      <c r="AB626" s="186">
        <v>3033</v>
      </c>
      <c r="AC626" s="186" t="s">
        <v>605</v>
      </c>
      <c r="AD626" s="186" t="s">
        <v>5474</v>
      </c>
      <c r="AE626" s="186" t="s">
        <v>5474</v>
      </c>
      <c r="AF626" s="186" t="s">
        <v>5474</v>
      </c>
      <c r="AG626" s="186" t="s">
        <v>5474</v>
      </c>
      <c r="AH626" s="186" t="s">
        <v>5474</v>
      </c>
      <c r="AI626" s="186" t="s">
        <v>5474</v>
      </c>
      <c r="AJ626" s="186" t="s">
        <v>5474</v>
      </c>
    </row>
    <row r="627" spans="28:36">
      <c r="AB627" s="186">
        <v>3034</v>
      </c>
      <c r="AC627" s="186" t="s">
        <v>606</v>
      </c>
      <c r="AD627" s="186" t="s">
        <v>5473</v>
      </c>
      <c r="AE627" s="186" t="s">
        <v>5474</v>
      </c>
      <c r="AF627" s="186" t="s">
        <v>5474</v>
      </c>
      <c r="AG627" s="186" t="s">
        <v>5474</v>
      </c>
      <c r="AH627" s="186" t="s">
        <v>5475</v>
      </c>
      <c r="AI627" s="186" t="s">
        <v>5474</v>
      </c>
      <c r="AJ627" s="186" t="s">
        <v>5477</v>
      </c>
    </row>
    <row r="628" spans="28:36">
      <c r="AB628" s="186">
        <v>3035</v>
      </c>
      <c r="AC628" s="186" t="s">
        <v>607</v>
      </c>
      <c r="AD628" s="186" t="s">
        <v>5474</v>
      </c>
      <c r="AE628" s="186" t="s">
        <v>5474</v>
      </c>
      <c r="AF628" s="186" t="s">
        <v>5474</v>
      </c>
      <c r="AG628" s="186" t="s">
        <v>5474</v>
      </c>
      <c r="AH628" s="186" t="s">
        <v>5474</v>
      </c>
      <c r="AI628" s="186" t="s">
        <v>5474</v>
      </c>
      <c r="AJ628" s="186" t="s">
        <v>5474</v>
      </c>
    </row>
    <row r="629" spans="28:36">
      <c r="AB629" s="186">
        <v>3036</v>
      </c>
      <c r="AC629" s="186" t="s">
        <v>608</v>
      </c>
      <c r="AD629" s="186" t="s">
        <v>5474</v>
      </c>
      <c r="AE629" s="186" t="s">
        <v>5474</v>
      </c>
      <c r="AF629" s="186" t="s">
        <v>5474</v>
      </c>
      <c r="AG629" s="186" t="s">
        <v>5474</v>
      </c>
      <c r="AH629" s="186" t="s">
        <v>5474</v>
      </c>
      <c r="AI629" s="186" t="s">
        <v>5474</v>
      </c>
      <c r="AJ629" s="186" t="s">
        <v>5474</v>
      </c>
    </row>
    <row r="630" spans="28:36">
      <c r="AB630" s="186">
        <v>3037</v>
      </c>
      <c r="AC630" s="186" t="s">
        <v>609</v>
      </c>
      <c r="AD630" s="186" t="s">
        <v>5473</v>
      </c>
      <c r="AE630" s="186" t="s">
        <v>5474</v>
      </c>
      <c r="AF630" s="186" t="s">
        <v>5474</v>
      </c>
      <c r="AG630" s="186" t="s">
        <v>5474</v>
      </c>
      <c r="AH630" s="186" t="s">
        <v>5474</v>
      </c>
      <c r="AI630" s="186" t="s">
        <v>5474</v>
      </c>
      <c r="AJ630" s="186" t="s">
        <v>5473</v>
      </c>
    </row>
    <row r="631" spans="28:36">
      <c r="AB631" s="186">
        <v>3038</v>
      </c>
      <c r="AC631" s="186" t="s">
        <v>610</v>
      </c>
      <c r="AD631" s="186" t="s">
        <v>5474</v>
      </c>
      <c r="AE631" s="186" t="s">
        <v>5474</v>
      </c>
      <c r="AF631" s="186" t="s">
        <v>5474</v>
      </c>
      <c r="AG631" s="186" t="s">
        <v>5474</v>
      </c>
      <c r="AH631" s="186" t="s">
        <v>5474</v>
      </c>
      <c r="AI631" s="186" t="s">
        <v>5474</v>
      </c>
      <c r="AJ631" s="186" t="s">
        <v>5474</v>
      </c>
    </row>
    <row r="632" spans="28:36">
      <c r="AB632" s="186">
        <v>3040</v>
      </c>
      <c r="AC632" s="186" t="s">
        <v>611</v>
      </c>
      <c r="AD632" s="186" t="s">
        <v>5474</v>
      </c>
      <c r="AE632" s="186" t="s">
        <v>5474</v>
      </c>
      <c r="AF632" s="186" t="s">
        <v>5474</v>
      </c>
      <c r="AG632" s="186" t="s">
        <v>5474</v>
      </c>
      <c r="AH632" s="186" t="s">
        <v>5474</v>
      </c>
      <c r="AI632" s="186" t="s">
        <v>5474</v>
      </c>
      <c r="AJ632" s="186" t="s">
        <v>5474</v>
      </c>
    </row>
    <row r="633" spans="28:36">
      <c r="AB633" s="186">
        <v>3041</v>
      </c>
      <c r="AC633" s="186" t="s">
        <v>612</v>
      </c>
      <c r="AD633" s="186" t="s">
        <v>5474</v>
      </c>
      <c r="AE633" s="186" t="s">
        <v>5474</v>
      </c>
      <c r="AF633" s="186" t="s">
        <v>5474</v>
      </c>
      <c r="AG633" s="186" t="s">
        <v>5474</v>
      </c>
      <c r="AH633" s="186" t="s">
        <v>5474</v>
      </c>
      <c r="AI633" s="186" t="s">
        <v>5474</v>
      </c>
      <c r="AJ633" s="186" t="s">
        <v>5474</v>
      </c>
    </row>
    <row r="634" spans="28:36">
      <c r="AB634" s="186">
        <v>3042</v>
      </c>
      <c r="AC634" s="186" t="s">
        <v>613</v>
      </c>
      <c r="AD634" s="186" t="s">
        <v>5474</v>
      </c>
      <c r="AE634" s="186" t="s">
        <v>5474</v>
      </c>
      <c r="AF634" s="186" t="s">
        <v>5474</v>
      </c>
      <c r="AG634" s="186" t="s">
        <v>5474</v>
      </c>
      <c r="AH634" s="186" t="s">
        <v>5474</v>
      </c>
      <c r="AI634" s="186" t="s">
        <v>5474</v>
      </c>
      <c r="AJ634" s="186" t="s">
        <v>5474</v>
      </c>
    </row>
    <row r="635" spans="28:36">
      <c r="AB635" s="186">
        <v>3043</v>
      </c>
      <c r="AC635" s="186" t="s">
        <v>614</v>
      </c>
      <c r="AD635" s="186" t="s">
        <v>5474</v>
      </c>
      <c r="AE635" s="186" t="s">
        <v>5474</v>
      </c>
      <c r="AF635" s="186" t="s">
        <v>5474</v>
      </c>
      <c r="AG635" s="186" t="s">
        <v>5474</v>
      </c>
      <c r="AH635" s="186" t="s">
        <v>5474</v>
      </c>
      <c r="AI635" s="186" t="s">
        <v>5474</v>
      </c>
      <c r="AJ635" s="186" t="s">
        <v>5474</v>
      </c>
    </row>
    <row r="636" spans="28:36">
      <c r="AB636" s="186">
        <v>3044</v>
      </c>
      <c r="AC636" s="186" t="s">
        <v>615</v>
      </c>
      <c r="AD636" s="186" t="s">
        <v>5474</v>
      </c>
      <c r="AE636" s="186" t="s">
        <v>5472</v>
      </c>
      <c r="AF636" s="186" t="s">
        <v>5474</v>
      </c>
      <c r="AG636" s="186" t="s">
        <v>5474</v>
      </c>
      <c r="AH636" s="186" t="s">
        <v>5474</v>
      </c>
      <c r="AI636" s="186" t="s">
        <v>5474</v>
      </c>
      <c r="AJ636" s="186" t="s">
        <v>5472</v>
      </c>
    </row>
    <row r="637" spans="28:36">
      <c r="AB637" s="186">
        <v>3045</v>
      </c>
      <c r="AC637" s="186" t="s">
        <v>616</v>
      </c>
      <c r="AD637" s="186" t="s">
        <v>5473</v>
      </c>
      <c r="AE637" s="186" t="s">
        <v>5474</v>
      </c>
      <c r="AF637" s="186" t="s">
        <v>5474</v>
      </c>
      <c r="AG637" s="186" t="s">
        <v>5474</v>
      </c>
      <c r="AH637" s="186" t="s">
        <v>5475</v>
      </c>
      <c r="AI637" s="186" t="s">
        <v>5474</v>
      </c>
      <c r="AJ637" s="186" t="s">
        <v>5477</v>
      </c>
    </row>
    <row r="638" spans="28:36">
      <c r="AB638" s="186">
        <v>3046</v>
      </c>
      <c r="AC638" s="186" t="s">
        <v>617</v>
      </c>
      <c r="AD638" s="186" t="s">
        <v>5474</v>
      </c>
      <c r="AE638" s="186" t="s">
        <v>5474</v>
      </c>
      <c r="AF638" s="186" t="s">
        <v>5474</v>
      </c>
      <c r="AG638" s="186" t="s">
        <v>5474</v>
      </c>
      <c r="AH638" s="186" t="s">
        <v>5474</v>
      </c>
      <c r="AI638" s="186" t="s">
        <v>5474</v>
      </c>
      <c r="AJ638" s="186" t="s">
        <v>5474</v>
      </c>
    </row>
    <row r="639" spans="28:36">
      <c r="AB639" s="186">
        <v>3047</v>
      </c>
      <c r="AC639" s="186" t="s">
        <v>618</v>
      </c>
      <c r="AD639" s="186" t="s">
        <v>5474</v>
      </c>
      <c r="AE639" s="186" t="s">
        <v>5474</v>
      </c>
      <c r="AF639" s="186" t="s">
        <v>5474</v>
      </c>
      <c r="AG639" s="186" t="s">
        <v>5474</v>
      </c>
      <c r="AH639" s="186" t="s">
        <v>5474</v>
      </c>
      <c r="AI639" s="186" t="s">
        <v>5474</v>
      </c>
      <c r="AJ639" s="186" t="s">
        <v>5474</v>
      </c>
    </row>
    <row r="640" spans="28:36">
      <c r="AB640" s="186">
        <v>3048</v>
      </c>
      <c r="AC640" s="186" t="s">
        <v>619</v>
      </c>
      <c r="AD640" s="186" t="s">
        <v>5474</v>
      </c>
      <c r="AE640" s="186" t="s">
        <v>5474</v>
      </c>
      <c r="AF640" s="186" t="s">
        <v>5474</v>
      </c>
      <c r="AG640" s="186" t="s">
        <v>5474</v>
      </c>
      <c r="AH640" s="186" t="s">
        <v>5474</v>
      </c>
      <c r="AI640" s="186" t="s">
        <v>5474</v>
      </c>
      <c r="AJ640" s="186" t="s">
        <v>5474</v>
      </c>
    </row>
    <row r="641" spans="28:36">
      <c r="AB641" s="186">
        <v>3049</v>
      </c>
      <c r="AC641" s="186" t="s">
        <v>620</v>
      </c>
      <c r="AD641" s="186" t="s">
        <v>5474</v>
      </c>
      <c r="AE641" s="186" t="s">
        <v>5474</v>
      </c>
      <c r="AF641" s="186" t="s">
        <v>5474</v>
      </c>
      <c r="AG641" s="186" t="s">
        <v>5474</v>
      </c>
      <c r="AH641" s="186" t="s">
        <v>5474</v>
      </c>
      <c r="AI641" s="186" t="s">
        <v>5474</v>
      </c>
      <c r="AJ641" s="186" t="s">
        <v>5474</v>
      </c>
    </row>
    <row r="642" spans="28:36">
      <c r="AB642" s="186">
        <v>3050</v>
      </c>
      <c r="AC642" s="186" t="s">
        <v>621</v>
      </c>
      <c r="AD642" s="186" t="s">
        <v>5474</v>
      </c>
      <c r="AE642" s="186" t="s">
        <v>5474</v>
      </c>
      <c r="AF642" s="186" t="s">
        <v>5474</v>
      </c>
      <c r="AG642" s="186" t="s">
        <v>5474</v>
      </c>
      <c r="AH642" s="186" t="s">
        <v>5474</v>
      </c>
      <c r="AI642" s="186" t="s">
        <v>5474</v>
      </c>
      <c r="AJ642" s="186" t="s">
        <v>5474</v>
      </c>
    </row>
    <row r="643" spans="28:36">
      <c r="AB643" s="186">
        <v>3051</v>
      </c>
      <c r="AC643" s="186" t="s">
        <v>622</v>
      </c>
      <c r="AD643" s="186" t="s">
        <v>5474</v>
      </c>
      <c r="AE643" s="186" t="s">
        <v>5474</v>
      </c>
      <c r="AF643" s="186" t="s">
        <v>5474</v>
      </c>
      <c r="AG643" s="186" t="s">
        <v>5474</v>
      </c>
      <c r="AH643" s="186" t="s">
        <v>5474</v>
      </c>
      <c r="AI643" s="186" t="s">
        <v>5474</v>
      </c>
      <c r="AJ643" s="186" t="s">
        <v>5474</v>
      </c>
    </row>
    <row r="644" spans="28:36">
      <c r="AB644" s="186">
        <v>3052</v>
      </c>
      <c r="AC644" s="186" t="s">
        <v>623</v>
      </c>
      <c r="AD644" s="186" t="s">
        <v>5474</v>
      </c>
      <c r="AE644" s="186" t="s">
        <v>5474</v>
      </c>
      <c r="AF644" s="186" t="s">
        <v>5474</v>
      </c>
      <c r="AG644" s="186" t="s">
        <v>5474</v>
      </c>
      <c r="AH644" s="186" t="s">
        <v>5474</v>
      </c>
      <c r="AI644" s="186" t="s">
        <v>5474</v>
      </c>
      <c r="AJ644" s="186" t="s">
        <v>5474</v>
      </c>
    </row>
    <row r="645" spans="28:36">
      <c r="AB645" s="186">
        <v>3054</v>
      </c>
      <c r="AC645" s="186" t="s">
        <v>624</v>
      </c>
      <c r="AD645" s="186" t="s">
        <v>5474</v>
      </c>
      <c r="AE645" s="186" t="s">
        <v>5474</v>
      </c>
      <c r="AF645" s="186" t="s">
        <v>5474</v>
      </c>
      <c r="AG645" s="186" t="s">
        <v>5474</v>
      </c>
      <c r="AH645" s="186" t="s">
        <v>5474</v>
      </c>
      <c r="AI645" s="186" t="s">
        <v>5474</v>
      </c>
      <c r="AJ645" s="186" t="s">
        <v>5474</v>
      </c>
    </row>
    <row r="646" spans="28:36">
      <c r="AB646" s="186">
        <v>3055</v>
      </c>
      <c r="AC646" s="186" t="s">
        <v>625</v>
      </c>
      <c r="AD646" s="186" t="s">
        <v>5474</v>
      </c>
      <c r="AE646" s="186" t="s">
        <v>5474</v>
      </c>
      <c r="AF646" s="186" t="s">
        <v>5474</v>
      </c>
      <c r="AG646" s="186" t="s">
        <v>5474</v>
      </c>
      <c r="AH646" s="186" t="s">
        <v>5474</v>
      </c>
      <c r="AI646" s="186" t="s">
        <v>5474</v>
      </c>
      <c r="AJ646" s="186" t="s">
        <v>5474</v>
      </c>
    </row>
    <row r="647" spans="28:36">
      <c r="AB647" s="186">
        <v>3056</v>
      </c>
      <c r="AC647" s="186" t="s">
        <v>626</v>
      </c>
      <c r="AD647" s="186" t="s">
        <v>5474</v>
      </c>
      <c r="AE647" s="186" t="s">
        <v>5474</v>
      </c>
      <c r="AF647" s="186" t="s">
        <v>5474</v>
      </c>
      <c r="AG647" s="186" t="s">
        <v>5474</v>
      </c>
      <c r="AH647" s="186" t="s">
        <v>5474</v>
      </c>
      <c r="AI647" s="186" t="s">
        <v>5474</v>
      </c>
      <c r="AJ647" s="186" t="s">
        <v>5474</v>
      </c>
    </row>
    <row r="648" spans="28:36">
      <c r="AB648" s="186">
        <v>3057</v>
      </c>
      <c r="AC648" s="186" t="s">
        <v>627</v>
      </c>
      <c r="AD648" s="186" t="s">
        <v>5474</v>
      </c>
      <c r="AE648" s="186" t="s">
        <v>5474</v>
      </c>
      <c r="AF648" s="186" t="s">
        <v>5474</v>
      </c>
      <c r="AG648" s="186" t="s">
        <v>5474</v>
      </c>
      <c r="AH648" s="186" t="s">
        <v>5474</v>
      </c>
      <c r="AI648" s="186" t="s">
        <v>5474</v>
      </c>
      <c r="AJ648" s="186" t="s">
        <v>5474</v>
      </c>
    </row>
    <row r="649" spans="28:36">
      <c r="AB649" s="186">
        <v>3058</v>
      </c>
      <c r="AC649" s="186" t="s">
        <v>628</v>
      </c>
      <c r="AD649" s="186" t="s">
        <v>5474</v>
      </c>
      <c r="AE649" s="186" t="s">
        <v>5474</v>
      </c>
      <c r="AF649" s="186" t="s">
        <v>5474</v>
      </c>
      <c r="AG649" s="186" t="s">
        <v>5474</v>
      </c>
      <c r="AH649" s="186" t="s">
        <v>5474</v>
      </c>
      <c r="AI649" s="186" t="s">
        <v>5474</v>
      </c>
      <c r="AJ649" s="186" t="s">
        <v>5474</v>
      </c>
    </row>
    <row r="650" spans="28:36">
      <c r="AB650" s="186">
        <v>3059</v>
      </c>
      <c r="AC650" s="186" t="s">
        <v>629</v>
      </c>
      <c r="AD650" s="186" t="s">
        <v>5474</v>
      </c>
      <c r="AE650" s="186" t="s">
        <v>5474</v>
      </c>
      <c r="AF650" s="186" t="s">
        <v>5474</v>
      </c>
      <c r="AG650" s="186" t="s">
        <v>5474</v>
      </c>
      <c r="AH650" s="186" t="s">
        <v>5474</v>
      </c>
      <c r="AI650" s="186" t="s">
        <v>5474</v>
      </c>
      <c r="AJ650" s="186" t="s">
        <v>5474</v>
      </c>
    </row>
    <row r="651" spans="28:36">
      <c r="AB651" s="186">
        <v>3060</v>
      </c>
      <c r="AC651" s="186" t="s">
        <v>630</v>
      </c>
      <c r="AD651" s="186" t="s">
        <v>5474</v>
      </c>
      <c r="AE651" s="186" t="s">
        <v>5474</v>
      </c>
      <c r="AF651" s="186" t="s">
        <v>5474</v>
      </c>
      <c r="AG651" s="186" t="s">
        <v>5474</v>
      </c>
      <c r="AH651" s="186" t="s">
        <v>5474</v>
      </c>
      <c r="AI651" s="186" t="s">
        <v>5474</v>
      </c>
      <c r="AJ651" s="186" t="s">
        <v>5474</v>
      </c>
    </row>
    <row r="652" spans="28:36">
      <c r="AB652" s="186">
        <v>3062</v>
      </c>
      <c r="AC652" s="186" t="s">
        <v>631</v>
      </c>
      <c r="AD652" s="186" t="s">
        <v>5474</v>
      </c>
      <c r="AE652" s="186" t="s">
        <v>5474</v>
      </c>
      <c r="AF652" s="186" t="s">
        <v>5474</v>
      </c>
      <c r="AG652" s="186" t="s">
        <v>5474</v>
      </c>
      <c r="AH652" s="186" t="s">
        <v>5474</v>
      </c>
      <c r="AI652" s="186" t="s">
        <v>5474</v>
      </c>
      <c r="AJ652" s="186" t="s">
        <v>5474</v>
      </c>
    </row>
    <row r="653" spans="28:36">
      <c r="AB653" s="186">
        <v>3064</v>
      </c>
      <c r="AC653" s="186" t="s">
        <v>632</v>
      </c>
      <c r="AD653" s="186" t="s">
        <v>5474</v>
      </c>
      <c r="AE653" s="186" t="s">
        <v>5474</v>
      </c>
      <c r="AF653" s="186" t="s">
        <v>5474</v>
      </c>
      <c r="AG653" s="186" t="s">
        <v>5474</v>
      </c>
      <c r="AH653" s="186" t="s">
        <v>5474</v>
      </c>
      <c r="AI653" s="186" t="s">
        <v>5474</v>
      </c>
      <c r="AJ653" s="186" t="s">
        <v>5474</v>
      </c>
    </row>
    <row r="654" spans="28:36">
      <c r="AB654" s="186">
        <v>3066</v>
      </c>
      <c r="AC654" s="186" t="s">
        <v>633</v>
      </c>
      <c r="AD654" s="186" t="s">
        <v>5474</v>
      </c>
      <c r="AE654" s="186" t="s">
        <v>5474</v>
      </c>
      <c r="AF654" s="186" t="s">
        <v>5474</v>
      </c>
      <c r="AG654" s="186" t="s">
        <v>5474</v>
      </c>
      <c r="AH654" s="186" t="s">
        <v>5474</v>
      </c>
      <c r="AI654" s="186" t="s">
        <v>5474</v>
      </c>
      <c r="AJ654" s="186" t="s">
        <v>5474</v>
      </c>
    </row>
    <row r="655" spans="28:36">
      <c r="AB655" s="186">
        <v>3067</v>
      </c>
      <c r="AC655" s="186" t="s">
        <v>634</v>
      </c>
      <c r="AD655" s="186" t="s">
        <v>5474</v>
      </c>
      <c r="AE655" s="186" t="s">
        <v>5474</v>
      </c>
      <c r="AF655" s="186" t="s">
        <v>5474</v>
      </c>
      <c r="AG655" s="186" t="s">
        <v>5474</v>
      </c>
      <c r="AH655" s="186" t="s">
        <v>5474</v>
      </c>
      <c r="AI655" s="186" t="s">
        <v>5474</v>
      </c>
      <c r="AJ655" s="186" t="s">
        <v>5474</v>
      </c>
    </row>
    <row r="656" spans="28:36">
      <c r="AB656" s="186">
        <v>3068</v>
      </c>
      <c r="AC656" s="186" t="s">
        <v>635</v>
      </c>
      <c r="AD656" s="186" t="s">
        <v>5474</v>
      </c>
      <c r="AE656" s="186" t="s">
        <v>5474</v>
      </c>
      <c r="AF656" s="186" t="s">
        <v>5474</v>
      </c>
      <c r="AG656" s="186" t="s">
        <v>5474</v>
      </c>
      <c r="AH656" s="186" t="s">
        <v>5474</v>
      </c>
      <c r="AI656" s="186" t="s">
        <v>5474</v>
      </c>
      <c r="AJ656" s="186" t="s">
        <v>5474</v>
      </c>
    </row>
    <row r="657" spans="28:36">
      <c r="AB657" s="186">
        <v>3071</v>
      </c>
      <c r="AC657" s="186" t="s">
        <v>636</v>
      </c>
      <c r="AD657" s="186" t="s">
        <v>5474</v>
      </c>
      <c r="AE657" s="186" t="s">
        <v>5474</v>
      </c>
      <c r="AF657" s="186" t="s">
        <v>5474</v>
      </c>
      <c r="AG657" s="186" t="s">
        <v>5474</v>
      </c>
      <c r="AH657" s="186" t="s">
        <v>5474</v>
      </c>
      <c r="AI657" s="186" t="s">
        <v>5474</v>
      </c>
      <c r="AJ657" s="186" t="s">
        <v>5474</v>
      </c>
    </row>
    <row r="658" spans="28:36">
      <c r="AB658" s="186">
        <v>3073</v>
      </c>
      <c r="AC658" s="186" t="s">
        <v>4496</v>
      </c>
      <c r="AD658" s="186" t="s">
        <v>5474</v>
      </c>
      <c r="AE658" s="186" t="s">
        <v>5474</v>
      </c>
      <c r="AF658" s="186" t="s">
        <v>5474</v>
      </c>
      <c r="AG658" s="186" t="s">
        <v>5474</v>
      </c>
      <c r="AH658" s="186" t="s">
        <v>5474</v>
      </c>
      <c r="AI658" s="186" t="s">
        <v>5474</v>
      </c>
      <c r="AJ658" s="186" t="s">
        <v>5474</v>
      </c>
    </row>
    <row r="659" spans="28:36">
      <c r="AB659" s="186">
        <v>3078</v>
      </c>
      <c r="AC659" s="186" t="s">
        <v>637</v>
      </c>
      <c r="AD659" s="186" t="s">
        <v>5474</v>
      </c>
      <c r="AE659" s="186" t="s">
        <v>5474</v>
      </c>
      <c r="AF659" s="186" t="s">
        <v>5474</v>
      </c>
      <c r="AG659" s="186" t="s">
        <v>5474</v>
      </c>
      <c r="AH659" s="186" t="s">
        <v>5474</v>
      </c>
      <c r="AI659" s="186" t="s">
        <v>5474</v>
      </c>
      <c r="AJ659" s="186" t="s">
        <v>5474</v>
      </c>
    </row>
    <row r="660" spans="28:36">
      <c r="AB660" s="186">
        <v>3081</v>
      </c>
      <c r="AC660" s="186" t="s">
        <v>638</v>
      </c>
      <c r="AD660" s="186" t="s">
        <v>5474</v>
      </c>
      <c r="AE660" s="186" t="s">
        <v>5474</v>
      </c>
      <c r="AF660" s="186" t="s">
        <v>5474</v>
      </c>
      <c r="AG660" s="186" t="s">
        <v>5474</v>
      </c>
      <c r="AH660" s="186" t="s">
        <v>5474</v>
      </c>
      <c r="AI660" s="186" t="s">
        <v>5474</v>
      </c>
      <c r="AJ660" s="186" t="s">
        <v>5474</v>
      </c>
    </row>
    <row r="661" spans="28:36">
      <c r="AB661" s="186">
        <v>3083</v>
      </c>
      <c r="AC661" s="186" t="s">
        <v>639</v>
      </c>
      <c r="AD661" s="186" t="s">
        <v>5474</v>
      </c>
      <c r="AE661" s="186" t="s">
        <v>5474</v>
      </c>
      <c r="AF661" s="186" t="s">
        <v>5474</v>
      </c>
      <c r="AG661" s="186" t="s">
        <v>5474</v>
      </c>
      <c r="AH661" s="186" t="s">
        <v>5474</v>
      </c>
      <c r="AI661" s="186" t="s">
        <v>5474</v>
      </c>
      <c r="AJ661" s="186" t="s">
        <v>5474</v>
      </c>
    </row>
    <row r="662" spans="28:36">
      <c r="AB662" s="186">
        <v>3085</v>
      </c>
      <c r="AC662" s="186" t="s">
        <v>2655</v>
      </c>
      <c r="AD662" s="186" t="s">
        <v>5474</v>
      </c>
      <c r="AE662" s="186" t="s">
        <v>5474</v>
      </c>
      <c r="AF662" s="186" t="s">
        <v>5474</v>
      </c>
      <c r="AG662" s="186" t="s">
        <v>5474</v>
      </c>
      <c r="AH662" s="186" t="s">
        <v>5474</v>
      </c>
      <c r="AI662" s="186" t="s">
        <v>5474</v>
      </c>
      <c r="AJ662" s="186" t="s">
        <v>5474</v>
      </c>
    </row>
    <row r="663" spans="28:36">
      <c r="AB663" s="186">
        <v>3086</v>
      </c>
      <c r="AC663" s="186" t="s">
        <v>640</v>
      </c>
      <c r="AD663" s="186" t="s">
        <v>5474</v>
      </c>
      <c r="AE663" s="186" t="s">
        <v>5474</v>
      </c>
      <c r="AF663" s="186" t="s">
        <v>5474</v>
      </c>
      <c r="AG663" s="186" t="s">
        <v>5474</v>
      </c>
      <c r="AH663" s="186" t="s">
        <v>5474</v>
      </c>
      <c r="AI663" s="186" t="s">
        <v>5474</v>
      </c>
      <c r="AJ663" s="186" t="s">
        <v>5474</v>
      </c>
    </row>
    <row r="664" spans="28:36">
      <c r="AB664" s="186">
        <v>3088</v>
      </c>
      <c r="AC664" s="186" t="s">
        <v>641</v>
      </c>
      <c r="AD664" s="186" t="s">
        <v>5474</v>
      </c>
      <c r="AE664" s="186" t="s">
        <v>5474</v>
      </c>
      <c r="AF664" s="186" t="s">
        <v>5474</v>
      </c>
      <c r="AG664" s="186" t="s">
        <v>5474</v>
      </c>
      <c r="AH664" s="186" t="s">
        <v>5474</v>
      </c>
      <c r="AI664" s="186" t="s">
        <v>5474</v>
      </c>
      <c r="AJ664" s="186" t="s">
        <v>5474</v>
      </c>
    </row>
    <row r="665" spans="28:36">
      <c r="AB665" s="186">
        <v>3089</v>
      </c>
      <c r="AC665" s="186" t="s">
        <v>642</v>
      </c>
      <c r="AD665" s="186" t="s">
        <v>5474</v>
      </c>
      <c r="AE665" s="186" t="s">
        <v>5474</v>
      </c>
      <c r="AF665" s="186" t="s">
        <v>5474</v>
      </c>
      <c r="AG665" s="186" t="s">
        <v>5474</v>
      </c>
      <c r="AH665" s="186" t="s">
        <v>5474</v>
      </c>
      <c r="AI665" s="186" t="s">
        <v>5474</v>
      </c>
      <c r="AJ665" s="186" t="s">
        <v>5474</v>
      </c>
    </row>
    <row r="666" spans="28:36">
      <c r="AB666" s="186">
        <v>3090</v>
      </c>
      <c r="AC666" s="186" t="s">
        <v>643</v>
      </c>
      <c r="AD666" s="186" t="s">
        <v>5474</v>
      </c>
      <c r="AE666" s="186" t="s">
        <v>5474</v>
      </c>
      <c r="AF666" s="186" t="s">
        <v>5474</v>
      </c>
      <c r="AG666" s="186" t="s">
        <v>5474</v>
      </c>
      <c r="AH666" s="186" t="s">
        <v>5474</v>
      </c>
      <c r="AI666" s="186" t="s">
        <v>5474</v>
      </c>
      <c r="AJ666" s="186" t="s">
        <v>5474</v>
      </c>
    </row>
    <row r="667" spans="28:36">
      <c r="AB667" s="186">
        <v>3092</v>
      </c>
      <c r="AC667" s="186" t="s">
        <v>644</v>
      </c>
      <c r="AD667" s="186" t="s">
        <v>5474</v>
      </c>
      <c r="AE667" s="186" t="s">
        <v>5474</v>
      </c>
      <c r="AF667" s="186" t="s">
        <v>5474</v>
      </c>
      <c r="AG667" s="186" t="s">
        <v>5474</v>
      </c>
      <c r="AH667" s="186" t="s">
        <v>5474</v>
      </c>
      <c r="AI667" s="186" t="s">
        <v>5474</v>
      </c>
      <c r="AJ667" s="186" t="s">
        <v>5474</v>
      </c>
    </row>
    <row r="668" spans="28:36">
      <c r="AB668" s="186">
        <v>3093</v>
      </c>
      <c r="AC668" s="186" t="s">
        <v>645</v>
      </c>
      <c r="AD668" s="186" t="s">
        <v>5474</v>
      </c>
      <c r="AE668" s="186" t="s">
        <v>5474</v>
      </c>
      <c r="AF668" s="186" t="s">
        <v>5474</v>
      </c>
      <c r="AG668" s="186" t="s">
        <v>5474</v>
      </c>
      <c r="AH668" s="186" t="s">
        <v>5474</v>
      </c>
      <c r="AI668" s="186" t="s">
        <v>5474</v>
      </c>
      <c r="AJ668" s="186" t="s">
        <v>5474</v>
      </c>
    </row>
    <row r="669" spans="28:36">
      <c r="AB669" s="186">
        <v>3094</v>
      </c>
      <c r="AC669" s="186" t="s">
        <v>646</v>
      </c>
      <c r="AD669" s="186" t="s">
        <v>5474</v>
      </c>
      <c r="AE669" s="186" t="s">
        <v>5474</v>
      </c>
      <c r="AF669" s="186" t="s">
        <v>5474</v>
      </c>
      <c r="AG669" s="186" t="s">
        <v>5474</v>
      </c>
      <c r="AH669" s="186" t="s">
        <v>5474</v>
      </c>
      <c r="AI669" s="186" t="s">
        <v>5474</v>
      </c>
      <c r="AJ669" s="186" t="s">
        <v>5474</v>
      </c>
    </row>
    <row r="670" spans="28:36">
      <c r="AB670" s="186">
        <v>3095</v>
      </c>
      <c r="AC670" s="186" t="s">
        <v>647</v>
      </c>
      <c r="AD670" s="186" t="s">
        <v>5474</v>
      </c>
      <c r="AE670" s="186" t="s">
        <v>5474</v>
      </c>
      <c r="AF670" s="186" t="s">
        <v>5474</v>
      </c>
      <c r="AG670" s="186" t="s">
        <v>5474</v>
      </c>
      <c r="AH670" s="186" t="s">
        <v>5474</v>
      </c>
      <c r="AI670" s="186" t="s">
        <v>5474</v>
      </c>
      <c r="AJ670" s="186" t="s">
        <v>5474</v>
      </c>
    </row>
    <row r="671" spans="28:36">
      <c r="AB671" s="186">
        <v>3097</v>
      </c>
      <c r="AC671" s="186" t="s">
        <v>2670</v>
      </c>
      <c r="AD671" s="186" t="s">
        <v>5474</v>
      </c>
      <c r="AE671" s="186" t="s">
        <v>5474</v>
      </c>
      <c r="AF671" s="186" t="s">
        <v>5474</v>
      </c>
      <c r="AG671" s="186" t="s">
        <v>5474</v>
      </c>
      <c r="AH671" s="186" t="s">
        <v>5474</v>
      </c>
      <c r="AI671" s="186" t="s">
        <v>5474</v>
      </c>
      <c r="AJ671" s="186" t="s">
        <v>5474</v>
      </c>
    </row>
    <row r="672" spans="28:36">
      <c r="AB672" s="186">
        <v>3105</v>
      </c>
      <c r="AC672" s="186" t="s">
        <v>648</v>
      </c>
      <c r="AD672" s="186" t="s">
        <v>5473</v>
      </c>
      <c r="AE672" s="186" t="s">
        <v>5474</v>
      </c>
      <c r="AF672" s="186" t="s">
        <v>5474</v>
      </c>
      <c r="AG672" s="186" t="s">
        <v>5474</v>
      </c>
      <c r="AH672" s="186" t="s">
        <v>5474</v>
      </c>
      <c r="AI672" s="186" t="s">
        <v>5474</v>
      </c>
      <c r="AJ672" s="186" t="s">
        <v>5473</v>
      </c>
    </row>
    <row r="673" spans="28:36">
      <c r="AB673" s="186">
        <v>3114</v>
      </c>
      <c r="AC673" s="186" t="s">
        <v>649</v>
      </c>
      <c r="AD673" s="186" t="s">
        <v>5474</v>
      </c>
      <c r="AE673" s="186" t="s">
        <v>5474</v>
      </c>
      <c r="AF673" s="186" t="s">
        <v>5474</v>
      </c>
      <c r="AG673" s="186" t="s">
        <v>5474</v>
      </c>
      <c r="AH673" s="186" t="s">
        <v>5474</v>
      </c>
      <c r="AI673" s="186" t="s">
        <v>5474</v>
      </c>
      <c r="AJ673" s="186" t="s">
        <v>5474</v>
      </c>
    </row>
    <row r="674" spans="28:36">
      <c r="AB674" s="186">
        <v>3115</v>
      </c>
      <c r="AC674" s="186" t="s">
        <v>650</v>
      </c>
      <c r="AD674" s="186" t="s">
        <v>5474</v>
      </c>
      <c r="AE674" s="186" t="s">
        <v>5474</v>
      </c>
      <c r="AF674" s="186" t="s">
        <v>5474</v>
      </c>
      <c r="AG674" s="186" t="s">
        <v>5474</v>
      </c>
      <c r="AH674" s="186" t="s">
        <v>5474</v>
      </c>
      <c r="AI674" s="186" t="s">
        <v>5474</v>
      </c>
      <c r="AJ674" s="186" t="s">
        <v>5474</v>
      </c>
    </row>
    <row r="675" spans="28:36">
      <c r="AB675" s="186">
        <v>3117</v>
      </c>
      <c r="AC675" s="186" t="s">
        <v>2677</v>
      </c>
      <c r="AD675" s="186" t="s">
        <v>5474</v>
      </c>
      <c r="AE675" s="186" t="s">
        <v>5474</v>
      </c>
      <c r="AF675" s="186" t="s">
        <v>5474</v>
      </c>
      <c r="AG675" s="186" t="s">
        <v>5474</v>
      </c>
      <c r="AH675" s="186" t="s">
        <v>5474</v>
      </c>
      <c r="AI675" s="186" t="s">
        <v>5474</v>
      </c>
      <c r="AJ675" s="186" t="s">
        <v>5474</v>
      </c>
    </row>
    <row r="676" spans="28:36">
      <c r="AB676" s="186">
        <v>3118</v>
      </c>
      <c r="AC676" s="186" t="s">
        <v>651</v>
      </c>
      <c r="AD676" s="186" t="s">
        <v>5474</v>
      </c>
      <c r="AE676" s="186" t="s">
        <v>5474</v>
      </c>
      <c r="AF676" s="186" t="s">
        <v>5474</v>
      </c>
      <c r="AG676" s="186" t="s">
        <v>5474</v>
      </c>
      <c r="AH676" s="186" t="s">
        <v>5474</v>
      </c>
      <c r="AI676" s="186" t="s">
        <v>5474</v>
      </c>
      <c r="AJ676" s="186" t="s">
        <v>5474</v>
      </c>
    </row>
    <row r="677" spans="28:36">
      <c r="AB677" s="186">
        <v>3122</v>
      </c>
      <c r="AC677" s="186" t="s">
        <v>652</v>
      </c>
      <c r="AD677" s="186" t="s">
        <v>5474</v>
      </c>
      <c r="AE677" s="186" t="s">
        <v>5474</v>
      </c>
      <c r="AF677" s="186" t="s">
        <v>5474</v>
      </c>
      <c r="AG677" s="186" t="s">
        <v>5474</v>
      </c>
      <c r="AH677" s="186" t="s">
        <v>5474</v>
      </c>
      <c r="AI677" s="186" t="s">
        <v>5474</v>
      </c>
      <c r="AJ677" s="186" t="s">
        <v>5474</v>
      </c>
    </row>
    <row r="678" spans="28:36">
      <c r="AB678" s="186">
        <v>3128</v>
      </c>
      <c r="AC678" s="186" t="s">
        <v>653</v>
      </c>
      <c r="AD678" s="186" t="s">
        <v>5474</v>
      </c>
      <c r="AE678" s="186" t="s">
        <v>5474</v>
      </c>
      <c r="AF678" s="186" t="s">
        <v>5474</v>
      </c>
      <c r="AG678" s="186" t="s">
        <v>5474</v>
      </c>
      <c r="AH678" s="186" t="s">
        <v>5474</v>
      </c>
      <c r="AI678" s="186" t="s">
        <v>5474</v>
      </c>
      <c r="AJ678" s="186" t="s">
        <v>5474</v>
      </c>
    </row>
    <row r="679" spans="28:36">
      <c r="AB679" s="186">
        <v>3130</v>
      </c>
      <c r="AC679" s="186" t="s">
        <v>654</v>
      </c>
      <c r="AD679" s="186" t="s">
        <v>5474</v>
      </c>
      <c r="AE679" s="186" t="s">
        <v>5474</v>
      </c>
      <c r="AF679" s="186" t="s">
        <v>5474</v>
      </c>
      <c r="AG679" s="186" t="s">
        <v>5474</v>
      </c>
      <c r="AH679" s="186" t="s">
        <v>5474</v>
      </c>
      <c r="AI679" s="186" t="s">
        <v>5474</v>
      </c>
      <c r="AJ679" s="186" t="s">
        <v>5474</v>
      </c>
    </row>
    <row r="680" spans="28:36">
      <c r="AB680" s="186">
        <v>3131</v>
      </c>
      <c r="AC680" s="186" t="s">
        <v>655</v>
      </c>
      <c r="AD680" s="186" t="s">
        <v>5474</v>
      </c>
      <c r="AE680" s="186" t="s">
        <v>5474</v>
      </c>
      <c r="AF680" s="186" t="s">
        <v>5474</v>
      </c>
      <c r="AG680" s="186" t="s">
        <v>5474</v>
      </c>
      <c r="AH680" s="186" t="s">
        <v>5474</v>
      </c>
      <c r="AI680" s="186" t="s">
        <v>5474</v>
      </c>
      <c r="AJ680" s="186" t="s">
        <v>5474</v>
      </c>
    </row>
    <row r="681" spans="28:36">
      <c r="AB681" s="186">
        <v>3138</v>
      </c>
      <c r="AC681" s="186" t="s">
        <v>2686</v>
      </c>
      <c r="AD681" s="186" t="s">
        <v>5474</v>
      </c>
      <c r="AE681" s="186" t="s">
        <v>5474</v>
      </c>
      <c r="AF681" s="186" t="s">
        <v>5474</v>
      </c>
      <c r="AG681" s="186" t="s">
        <v>5474</v>
      </c>
      <c r="AH681" s="186" t="s">
        <v>5474</v>
      </c>
      <c r="AI681" s="186" t="s">
        <v>5474</v>
      </c>
      <c r="AJ681" s="186" t="s">
        <v>5474</v>
      </c>
    </row>
    <row r="682" spans="28:36">
      <c r="AB682" s="186">
        <v>3141</v>
      </c>
      <c r="AC682" s="186" t="s">
        <v>656</v>
      </c>
      <c r="AD682" s="186" t="s">
        <v>5474</v>
      </c>
      <c r="AE682" s="186" t="s">
        <v>5474</v>
      </c>
      <c r="AF682" s="186" t="s">
        <v>5474</v>
      </c>
      <c r="AG682" s="186" t="s">
        <v>5474</v>
      </c>
      <c r="AH682" s="186" t="s">
        <v>5474</v>
      </c>
      <c r="AI682" s="186" t="s">
        <v>5474</v>
      </c>
      <c r="AJ682" s="186" t="s">
        <v>5474</v>
      </c>
    </row>
    <row r="683" spans="28:36">
      <c r="AB683" s="186">
        <v>3144</v>
      </c>
      <c r="AC683" s="186" t="s">
        <v>657</v>
      </c>
      <c r="AD683" s="186" t="s">
        <v>5474</v>
      </c>
      <c r="AE683" s="186" t="s">
        <v>5474</v>
      </c>
      <c r="AF683" s="186" t="s">
        <v>5474</v>
      </c>
      <c r="AG683" s="186" t="s">
        <v>5474</v>
      </c>
      <c r="AH683" s="186" t="s">
        <v>5474</v>
      </c>
      <c r="AI683" s="186" t="s">
        <v>5474</v>
      </c>
      <c r="AJ683" s="186" t="s">
        <v>5474</v>
      </c>
    </row>
    <row r="684" spans="28:36">
      <c r="AB684" s="186">
        <v>3147</v>
      </c>
      <c r="AC684" s="186" t="s">
        <v>2693</v>
      </c>
      <c r="AD684" s="186" t="s">
        <v>5474</v>
      </c>
      <c r="AE684" s="186" t="s">
        <v>5474</v>
      </c>
      <c r="AF684" s="186" t="s">
        <v>5474</v>
      </c>
      <c r="AG684" s="186" t="s">
        <v>5474</v>
      </c>
      <c r="AH684" s="186" t="s">
        <v>5474</v>
      </c>
      <c r="AI684" s="186" t="s">
        <v>5474</v>
      </c>
      <c r="AJ684" s="186" t="s">
        <v>5474</v>
      </c>
    </row>
    <row r="685" spans="28:36">
      <c r="AB685" s="186">
        <v>3149</v>
      </c>
      <c r="AC685" s="186" t="s">
        <v>658</v>
      </c>
      <c r="AD685" s="186" t="s">
        <v>5474</v>
      </c>
      <c r="AE685" s="186" t="s">
        <v>5474</v>
      </c>
      <c r="AF685" s="186" t="s">
        <v>5474</v>
      </c>
      <c r="AG685" s="186" t="s">
        <v>5474</v>
      </c>
      <c r="AH685" s="186" t="s">
        <v>5474</v>
      </c>
      <c r="AI685" s="186" t="s">
        <v>5474</v>
      </c>
      <c r="AJ685" s="186" t="s">
        <v>5474</v>
      </c>
    </row>
    <row r="686" spans="28:36">
      <c r="AB686" s="186">
        <v>3150</v>
      </c>
      <c r="AC686" s="186" t="s">
        <v>2696</v>
      </c>
      <c r="AD686" s="186" t="s">
        <v>5474</v>
      </c>
      <c r="AE686" s="186" t="s">
        <v>5474</v>
      </c>
      <c r="AF686" s="186" t="s">
        <v>5474</v>
      </c>
      <c r="AG686" s="186" t="s">
        <v>5474</v>
      </c>
      <c r="AH686" s="186" t="s">
        <v>5474</v>
      </c>
      <c r="AI686" s="186" t="s">
        <v>5474</v>
      </c>
      <c r="AJ686" s="186" t="s">
        <v>5474</v>
      </c>
    </row>
    <row r="687" spans="28:36">
      <c r="AB687" s="186">
        <v>3152</v>
      </c>
      <c r="AC687" s="186" t="s">
        <v>659</v>
      </c>
      <c r="AD687" s="186" t="s">
        <v>5474</v>
      </c>
      <c r="AE687" s="186" t="s">
        <v>5474</v>
      </c>
      <c r="AF687" s="186" t="s">
        <v>5474</v>
      </c>
      <c r="AG687" s="186" t="s">
        <v>5474</v>
      </c>
      <c r="AH687" s="186" t="s">
        <v>5474</v>
      </c>
      <c r="AI687" s="186" t="s">
        <v>5474</v>
      </c>
      <c r="AJ687" s="186" t="s">
        <v>5474</v>
      </c>
    </row>
    <row r="688" spans="28:36">
      <c r="AB688" s="186">
        <v>3162</v>
      </c>
      <c r="AC688" s="186" t="s">
        <v>660</v>
      </c>
      <c r="AD688" s="186" t="s">
        <v>5474</v>
      </c>
      <c r="AE688" s="186" t="s">
        <v>5474</v>
      </c>
      <c r="AF688" s="186" t="s">
        <v>5474</v>
      </c>
      <c r="AG688" s="186" t="s">
        <v>5474</v>
      </c>
      <c r="AH688" s="186" t="s">
        <v>5474</v>
      </c>
      <c r="AI688" s="186" t="s">
        <v>5474</v>
      </c>
      <c r="AJ688" s="186" t="s">
        <v>5474</v>
      </c>
    </row>
    <row r="689" spans="28:36">
      <c r="AB689" s="186">
        <v>3163</v>
      </c>
      <c r="AC689" s="186" t="s">
        <v>661</v>
      </c>
      <c r="AD689" s="186" t="s">
        <v>5474</v>
      </c>
      <c r="AE689" s="186" t="s">
        <v>5474</v>
      </c>
      <c r="AF689" s="186" t="s">
        <v>5474</v>
      </c>
      <c r="AG689" s="186" t="s">
        <v>5474</v>
      </c>
      <c r="AH689" s="186" t="s">
        <v>5474</v>
      </c>
      <c r="AI689" s="186" t="s">
        <v>5474</v>
      </c>
      <c r="AJ689" s="186" t="s">
        <v>5474</v>
      </c>
    </row>
    <row r="690" spans="28:36">
      <c r="AB690" s="186">
        <v>3164</v>
      </c>
      <c r="AC690" s="186" t="s">
        <v>662</v>
      </c>
      <c r="AD690" s="186" t="s">
        <v>5474</v>
      </c>
      <c r="AE690" s="186" t="s">
        <v>5474</v>
      </c>
      <c r="AF690" s="186" t="s">
        <v>5474</v>
      </c>
      <c r="AG690" s="186" t="s">
        <v>5474</v>
      </c>
      <c r="AH690" s="186" t="s">
        <v>5474</v>
      </c>
      <c r="AI690" s="186" t="s">
        <v>5474</v>
      </c>
      <c r="AJ690" s="186" t="s">
        <v>5474</v>
      </c>
    </row>
    <row r="691" spans="28:36">
      <c r="AB691" s="186">
        <v>3167</v>
      </c>
      <c r="AC691" s="186" t="s">
        <v>663</v>
      </c>
      <c r="AD691" s="186" t="s">
        <v>5474</v>
      </c>
      <c r="AE691" s="186" t="s">
        <v>5474</v>
      </c>
      <c r="AF691" s="186" t="s">
        <v>5474</v>
      </c>
      <c r="AG691" s="186" t="s">
        <v>5474</v>
      </c>
      <c r="AH691" s="186" t="s">
        <v>5474</v>
      </c>
      <c r="AI691" s="186" t="s">
        <v>5474</v>
      </c>
      <c r="AJ691" s="186" t="s">
        <v>5474</v>
      </c>
    </row>
    <row r="692" spans="28:36">
      <c r="AB692" s="186">
        <v>3168</v>
      </c>
      <c r="AC692" s="186" t="s">
        <v>2705</v>
      </c>
      <c r="AD692" s="186" t="s">
        <v>5474</v>
      </c>
      <c r="AE692" s="186" t="s">
        <v>5474</v>
      </c>
      <c r="AF692" s="186" t="s">
        <v>5474</v>
      </c>
      <c r="AG692" s="186" t="s">
        <v>5474</v>
      </c>
      <c r="AH692" s="186" t="s">
        <v>5474</v>
      </c>
      <c r="AI692" s="186" t="s">
        <v>5474</v>
      </c>
      <c r="AJ692" s="186" t="s">
        <v>5474</v>
      </c>
    </row>
    <row r="693" spans="28:36">
      <c r="AB693" s="186">
        <v>3169</v>
      </c>
      <c r="AC693" s="186" t="s">
        <v>664</v>
      </c>
      <c r="AD693" s="186" t="s">
        <v>5474</v>
      </c>
      <c r="AE693" s="186" t="s">
        <v>5474</v>
      </c>
      <c r="AF693" s="186" t="s">
        <v>5474</v>
      </c>
      <c r="AG693" s="186" t="s">
        <v>5474</v>
      </c>
      <c r="AH693" s="186" t="s">
        <v>5474</v>
      </c>
      <c r="AI693" s="186" t="s">
        <v>5474</v>
      </c>
      <c r="AJ693" s="186" t="s">
        <v>5474</v>
      </c>
    </row>
    <row r="694" spans="28:36">
      <c r="AB694" s="186">
        <v>3171</v>
      </c>
      <c r="AC694" s="186" t="s">
        <v>665</v>
      </c>
      <c r="AD694" s="186" t="s">
        <v>5474</v>
      </c>
      <c r="AE694" s="186" t="s">
        <v>5474</v>
      </c>
      <c r="AF694" s="186" t="s">
        <v>5474</v>
      </c>
      <c r="AG694" s="186" t="s">
        <v>5474</v>
      </c>
      <c r="AH694" s="186" t="s">
        <v>5474</v>
      </c>
      <c r="AI694" s="186" t="s">
        <v>5474</v>
      </c>
      <c r="AJ694" s="186" t="s">
        <v>5474</v>
      </c>
    </row>
    <row r="695" spans="28:36">
      <c r="AB695" s="186">
        <v>3176</v>
      </c>
      <c r="AC695" s="186" t="s">
        <v>666</v>
      </c>
      <c r="AD695" s="186" t="s">
        <v>5474</v>
      </c>
      <c r="AE695" s="186" t="s">
        <v>5474</v>
      </c>
      <c r="AF695" s="186" t="s">
        <v>5474</v>
      </c>
      <c r="AG695" s="186" t="s">
        <v>5474</v>
      </c>
      <c r="AH695" s="186" t="s">
        <v>5474</v>
      </c>
      <c r="AI695" s="186" t="s">
        <v>5474</v>
      </c>
      <c r="AJ695" s="186" t="s">
        <v>5474</v>
      </c>
    </row>
    <row r="696" spans="28:36">
      <c r="AB696" s="186">
        <v>3178</v>
      </c>
      <c r="AC696" s="186" t="s">
        <v>2712</v>
      </c>
      <c r="AD696" s="186" t="s">
        <v>5474</v>
      </c>
      <c r="AE696" s="186" t="s">
        <v>5474</v>
      </c>
      <c r="AF696" s="186" t="s">
        <v>5474</v>
      </c>
      <c r="AG696" s="186" t="s">
        <v>5474</v>
      </c>
      <c r="AH696" s="186" t="s">
        <v>5474</v>
      </c>
      <c r="AI696" s="186" t="s">
        <v>5474</v>
      </c>
      <c r="AJ696" s="186" t="s">
        <v>5474</v>
      </c>
    </row>
    <row r="697" spans="28:36">
      <c r="AB697" s="186">
        <v>3184</v>
      </c>
      <c r="AC697" s="186" t="s">
        <v>2714</v>
      </c>
      <c r="AD697" s="186" t="s">
        <v>5474</v>
      </c>
      <c r="AE697" s="186" t="s">
        <v>5474</v>
      </c>
      <c r="AF697" s="186" t="s">
        <v>5474</v>
      </c>
      <c r="AG697" s="186" t="s">
        <v>5474</v>
      </c>
      <c r="AH697" s="186" t="s">
        <v>5474</v>
      </c>
      <c r="AI697" s="186" t="s">
        <v>5474</v>
      </c>
      <c r="AJ697" s="186" t="s">
        <v>5474</v>
      </c>
    </row>
    <row r="698" spans="28:36">
      <c r="AB698" s="186">
        <v>3188</v>
      </c>
      <c r="AC698" s="186" t="s">
        <v>667</v>
      </c>
      <c r="AD698" s="186" t="s">
        <v>5474</v>
      </c>
      <c r="AE698" s="186" t="s">
        <v>5474</v>
      </c>
      <c r="AF698" s="186" t="s">
        <v>5474</v>
      </c>
      <c r="AG698" s="186" t="s">
        <v>5474</v>
      </c>
      <c r="AH698" s="186" t="s">
        <v>5474</v>
      </c>
      <c r="AI698" s="186" t="s">
        <v>5474</v>
      </c>
      <c r="AJ698" s="186" t="s">
        <v>5474</v>
      </c>
    </row>
    <row r="699" spans="28:36">
      <c r="AB699" s="186">
        <v>3189</v>
      </c>
      <c r="AC699" s="186" t="s">
        <v>668</v>
      </c>
      <c r="AD699" s="186" t="s">
        <v>5474</v>
      </c>
      <c r="AE699" s="186" t="s">
        <v>5474</v>
      </c>
      <c r="AF699" s="186" t="s">
        <v>5474</v>
      </c>
      <c r="AG699" s="186" t="s">
        <v>5474</v>
      </c>
      <c r="AH699" s="186" t="s">
        <v>5474</v>
      </c>
      <c r="AI699" s="186" t="s">
        <v>5474</v>
      </c>
      <c r="AJ699" s="186" t="s">
        <v>5474</v>
      </c>
    </row>
    <row r="700" spans="28:36">
      <c r="AB700" s="186">
        <v>3191</v>
      </c>
      <c r="AC700" s="186" t="s">
        <v>669</v>
      </c>
      <c r="AD700" s="186" t="s">
        <v>5474</v>
      </c>
      <c r="AE700" s="186" t="s">
        <v>5474</v>
      </c>
      <c r="AF700" s="186" t="s">
        <v>5474</v>
      </c>
      <c r="AG700" s="186" t="s">
        <v>5474</v>
      </c>
      <c r="AH700" s="186" t="s">
        <v>5474</v>
      </c>
      <c r="AI700" s="186" t="s">
        <v>5474</v>
      </c>
      <c r="AJ700" s="186" t="s">
        <v>5474</v>
      </c>
    </row>
    <row r="701" spans="28:36">
      <c r="AB701" s="186">
        <v>3202</v>
      </c>
      <c r="AC701" s="186" t="s">
        <v>670</v>
      </c>
      <c r="AD701" s="186" t="s">
        <v>5474</v>
      </c>
      <c r="AE701" s="186" t="s">
        <v>5474</v>
      </c>
      <c r="AF701" s="186" t="s">
        <v>5474</v>
      </c>
      <c r="AG701" s="186" t="s">
        <v>5474</v>
      </c>
      <c r="AH701" s="186" t="s">
        <v>5474</v>
      </c>
      <c r="AI701" s="186" t="s">
        <v>5474</v>
      </c>
      <c r="AJ701" s="186" t="s">
        <v>5474</v>
      </c>
    </row>
    <row r="702" spans="28:36">
      <c r="AB702" s="186">
        <v>3205</v>
      </c>
      <c r="AC702" s="186" t="s">
        <v>671</v>
      </c>
      <c r="AD702" s="186" t="s">
        <v>5474</v>
      </c>
      <c r="AE702" s="186" t="s">
        <v>5474</v>
      </c>
      <c r="AF702" s="186" t="s">
        <v>5474</v>
      </c>
      <c r="AG702" s="186" t="s">
        <v>5474</v>
      </c>
      <c r="AH702" s="186" t="s">
        <v>5474</v>
      </c>
      <c r="AI702" s="186" t="s">
        <v>5474</v>
      </c>
      <c r="AJ702" s="186" t="s">
        <v>5474</v>
      </c>
    </row>
    <row r="703" spans="28:36">
      <c r="AB703" s="186">
        <v>3206</v>
      </c>
      <c r="AC703" s="186" t="s">
        <v>9</v>
      </c>
      <c r="AD703" s="186" t="s">
        <v>5474</v>
      </c>
      <c r="AE703" s="186" t="s">
        <v>5474</v>
      </c>
      <c r="AF703" s="186" t="s">
        <v>5474</v>
      </c>
      <c r="AG703" s="186" t="s">
        <v>5474</v>
      </c>
      <c r="AH703" s="186" t="s">
        <v>5474</v>
      </c>
      <c r="AI703" s="186" t="s">
        <v>5474</v>
      </c>
      <c r="AJ703" s="186" t="s">
        <v>5474</v>
      </c>
    </row>
    <row r="704" spans="28:36">
      <c r="AB704" s="186">
        <v>3207</v>
      </c>
      <c r="AC704" s="186" t="s">
        <v>672</v>
      </c>
      <c r="AD704" s="186" t="s">
        <v>5474</v>
      </c>
      <c r="AE704" s="186" t="s">
        <v>5474</v>
      </c>
      <c r="AF704" s="186" t="s">
        <v>5474</v>
      </c>
      <c r="AG704" s="186" t="s">
        <v>5474</v>
      </c>
      <c r="AH704" s="186" t="s">
        <v>5474</v>
      </c>
      <c r="AI704" s="186" t="s">
        <v>5474</v>
      </c>
      <c r="AJ704" s="186" t="s">
        <v>5474</v>
      </c>
    </row>
    <row r="705" spans="28:36">
      <c r="AB705" s="186">
        <v>3209</v>
      </c>
      <c r="AC705" s="186" t="s">
        <v>673</v>
      </c>
      <c r="AD705" s="186" t="s">
        <v>5474</v>
      </c>
      <c r="AE705" s="186" t="s">
        <v>5474</v>
      </c>
      <c r="AF705" s="186" t="s">
        <v>5474</v>
      </c>
      <c r="AG705" s="186" t="s">
        <v>5474</v>
      </c>
      <c r="AH705" s="186" t="s">
        <v>5474</v>
      </c>
      <c r="AI705" s="186" t="s">
        <v>5474</v>
      </c>
      <c r="AJ705" s="186" t="s">
        <v>5474</v>
      </c>
    </row>
    <row r="706" spans="28:36">
      <c r="AB706" s="186">
        <v>3211</v>
      </c>
      <c r="AC706" s="186" t="s">
        <v>674</v>
      </c>
      <c r="AD706" s="186" t="s">
        <v>5474</v>
      </c>
      <c r="AE706" s="186" t="s">
        <v>5474</v>
      </c>
      <c r="AF706" s="186" t="s">
        <v>5474</v>
      </c>
      <c r="AG706" s="186" t="s">
        <v>5474</v>
      </c>
      <c r="AH706" s="186" t="s">
        <v>5474</v>
      </c>
      <c r="AI706" s="186" t="s">
        <v>5474</v>
      </c>
      <c r="AJ706" s="186" t="s">
        <v>5474</v>
      </c>
    </row>
    <row r="707" spans="28:36">
      <c r="AB707" s="186">
        <v>3213</v>
      </c>
      <c r="AC707" s="186" t="s">
        <v>675</v>
      </c>
      <c r="AD707" s="186" t="s">
        <v>5474</v>
      </c>
      <c r="AE707" s="186" t="s">
        <v>5474</v>
      </c>
      <c r="AF707" s="186" t="s">
        <v>5474</v>
      </c>
      <c r="AG707" s="186" t="s">
        <v>5474</v>
      </c>
      <c r="AH707" s="186" t="s">
        <v>5474</v>
      </c>
      <c r="AI707" s="186" t="s">
        <v>5474</v>
      </c>
      <c r="AJ707" s="186" t="s">
        <v>5474</v>
      </c>
    </row>
    <row r="708" spans="28:36">
      <c r="AB708" s="186">
        <v>3217</v>
      </c>
      <c r="AC708" s="186" t="s">
        <v>676</v>
      </c>
      <c r="AD708" s="186" t="s">
        <v>5474</v>
      </c>
      <c r="AE708" s="186" t="s">
        <v>5474</v>
      </c>
      <c r="AF708" s="186" t="s">
        <v>5474</v>
      </c>
      <c r="AG708" s="186" t="s">
        <v>5474</v>
      </c>
      <c r="AH708" s="186" t="s">
        <v>5474</v>
      </c>
      <c r="AI708" s="186" t="s">
        <v>5474</v>
      </c>
      <c r="AJ708" s="186" t="s">
        <v>5474</v>
      </c>
    </row>
    <row r="709" spans="28:36">
      <c r="AB709" s="186">
        <v>3218</v>
      </c>
      <c r="AC709" s="186" t="s">
        <v>677</v>
      </c>
      <c r="AD709" s="186" t="s">
        <v>5474</v>
      </c>
      <c r="AE709" s="186" t="s">
        <v>5474</v>
      </c>
      <c r="AF709" s="186" t="s">
        <v>5474</v>
      </c>
      <c r="AG709" s="186" t="s">
        <v>5474</v>
      </c>
      <c r="AH709" s="186" t="s">
        <v>5474</v>
      </c>
      <c r="AI709" s="186" t="s">
        <v>5474</v>
      </c>
      <c r="AJ709" s="186" t="s">
        <v>5474</v>
      </c>
    </row>
    <row r="710" spans="28:36">
      <c r="AB710" s="186">
        <v>3219</v>
      </c>
      <c r="AC710" s="186" t="s">
        <v>678</v>
      </c>
      <c r="AD710" s="186" t="s">
        <v>5474</v>
      </c>
      <c r="AE710" s="186" t="s">
        <v>5474</v>
      </c>
      <c r="AF710" s="186" t="s">
        <v>5474</v>
      </c>
      <c r="AG710" s="186" t="s">
        <v>5474</v>
      </c>
      <c r="AH710" s="186" t="s">
        <v>5474</v>
      </c>
      <c r="AI710" s="186" t="s">
        <v>5474</v>
      </c>
      <c r="AJ710" s="186" t="s">
        <v>5474</v>
      </c>
    </row>
    <row r="711" spans="28:36">
      <c r="AB711" s="186">
        <v>3221</v>
      </c>
      <c r="AC711" s="186" t="s">
        <v>679</v>
      </c>
      <c r="AD711" s="186" t="s">
        <v>5474</v>
      </c>
      <c r="AE711" s="186" t="s">
        <v>5474</v>
      </c>
      <c r="AF711" s="186" t="s">
        <v>5474</v>
      </c>
      <c r="AG711" s="186" t="s">
        <v>5474</v>
      </c>
      <c r="AH711" s="186" t="s">
        <v>5474</v>
      </c>
      <c r="AI711" s="186" t="s">
        <v>5474</v>
      </c>
      <c r="AJ711" s="186" t="s">
        <v>5474</v>
      </c>
    </row>
    <row r="712" spans="28:36">
      <c r="AB712" s="186">
        <v>3224</v>
      </c>
      <c r="AC712" s="186" t="s">
        <v>680</v>
      </c>
      <c r="AD712" s="186" t="s">
        <v>5474</v>
      </c>
      <c r="AE712" s="186" t="s">
        <v>5474</v>
      </c>
      <c r="AF712" s="186" t="s">
        <v>5474</v>
      </c>
      <c r="AG712" s="186" t="s">
        <v>5474</v>
      </c>
      <c r="AH712" s="186" t="s">
        <v>5474</v>
      </c>
      <c r="AI712" s="186" t="s">
        <v>5474</v>
      </c>
      <c r="AJ712" s="186" t="s">
        <v>5474</v>
      </c>
    </row>
    <row r="713" spans="28:36">
      <c r="AB713" s="186">
        <v>3226</v>
      </c>
      <c r="AC713" s="186" t="s">
        <v>681</v>
      </c>
      <c r="AD713" s="186" t="s">
        <v>5474</v>
      </c>
      <c r="AE713" s="186" t="s">
        <v>5474</v>
      </c>
      <c r="AF713" s="186" t="s">
        <v>5474</v>
      </c>
      <c r="AG713" s="186" t="s">
        <v>5474</v>
      </c>
      <c r="AH713" s="186" t="s">
        <v>5474</v>
      </c>
      <c r="AI713" s="186" t="s">
        <v>5474</v>
      </c>
      <c r="AJ713" s="186" t="s">
        <v>5474</v>
      </c>
    </row>
    <row r="714" spans="28:36">
      <c r="AB714" s="186">
        <v>3227</v>
      </c>
      <c r="AC714" s="186" t="s">
        <v>682</v>
      </c>
      <c r="AD714" s="186" t="s">
        <v>5474</v>
      </c>
      <c r="AE714" s="186" t="s">
        <v>5474</v>
      </c>
      <c r="AF714" s="186" t="s">
        <v>5474</v>
      </c>
      <c r="AG714" s="186" t="s">
        <v>5474</v>
      </c>
      <c r="AH714" s="186" t="s">
        <v>5474</v>
      </c>
      <c r="AI714" s="186" t="s">
        <v>5474</v>
      </c>
      <c r="AJ714" s="186" t="s">
        <v>5474</v>
      </c>
    </row>
    <row r="715" spans="28:36">
      <c r="AB715" s="186">
        <v>3228</v>
      </c>
      <c r="AC715" s="186" t="s">
        <v>683</v>
      </c>
      <c r="AD715" s="186" t="s">
        <v>5474</v>
      </c>
      <c r="AE715" s="186" t="s">
        <v>5474</v>
      </c>
      <c r="AF715" s="186" t="s">
        <v>5474</v>
      </c>
      <c r="AG715" s="186" t="s">
        <v>5474</v>
      </c>
      <c r="AH715" s="186" t="s">
        <v>5474</v>
      </c>
      <c r="AI715" s="186" t="s">
        <v>5474</v>
      </c>
      <c r="AJ715" s="186" t="s">
        <v>5474</v>
      </c>
    </row>
    <row r="716" spans="28:36">
      <c r="AB716" s="186">
        <v>3229</v>
      </c>
      <c r="AC716" s="186" t="s">
        <v>684</v>
      </c>
      <c r="AD716" s="186" t="s">
        <v>5474</v>
      </c>
      <c r="AE716" s="186" t="s">
        <v>5474</v>
      </c>
      <c r="AF716" s="186" t="s">
        <v>5474</v>
      </c>
      <c r="AG716" s="186" t="s">
        <v>5474</v>
      </c>
      <c r="AH716" s="186" t="s">
        <v>5474</v>
      </c>
      <c r="AI716" s="186" t="s">
        <v>5474</v>
      </c>
      <c r="AJ716" s="186" t="s">
        <v>5474</v>
      </c>
    </row>
    <row r="717" spans="28:36">
      <c r="AB717" s="186">
        <v>3230</v>
      </c>
      <c r="AC717" s="186" t="s">
        <v>685</v>
      </c>
      <c r="AD717" s="186" t="s">
        <v>5474</v>
      </c>
      <c r="AE717" s="186" t="s">
        <v>5474</v>
      </c>
      <c r="AF717" s="186" t="s">
        <v>5474</v>
      </c>
      <c r="AG717" s="186" t="s">
        <v>5474</v>
      </c>
      <c r="AH717" s="186" t="s">
        <v>5474</v>
      </c>
      <c r="AI717" s="186" t="s">
        <v>5474</v>
      </c>
      <c r="AJ717" s="186" t="s">
        <v>5474</v>
      </c>
    </row>
    <row r="718" spans="28:36">
      <c r="AB718" s="186">
        <v>3231</v>
      </c>
      <c r="AC718" s="186" t="s">
        <v>686</v>
      </c>
      <c r="AD718" s="186" t="s">
        <v>5473</v>
      </c>
      <c r="AE718" s="186" t="s">
        <v>5472</v>
      </c>
      <c r="AF718" s="186" t="s">
        <v>5474</v>
      </c>
      <c r="AG718" s="186" t="s">
        <v>5474</v>
      </c>
      <c r="AH718" s="186" t="s">
        <v>5474</v>
      </c>
      <c r="AI718" s="186" t="s">
        <v>5474</v>
      </c>
      <c r="AJ718" s="186" t="s">
        <v>5478</v>
      </c>
    </row>
    <row r="719" spans="28:36">
      <c r="AB719" s="186">
        <v>3232</v>
      </c>
      <c r="AC719" s="186" t="s">
        <v>687</v>
      </c>
      <c r="AD719" s="186" t="s">
        <v>5474</v>
      </c>
      <c r="AE719" s="186" t="s">
        <v>5474</v>
      </c>
      <c r="AF719" s="186" t="s">
        <v>5474</v>
      </c>
      <c r="AG719" s="186" t="s">
        <v>5474</v>
      </c>
      <c r="AH719" s="186" t="s">
        <v>5474</v>
      </c>
      <c r="AI719" s="186" t="s">
        <v>5474</v>
      </c>
      <c r="AJ719" s="186" t="s">
        <v>5474</v>
      </c>
    </row>
    <row r="720" spans="28:36">
      <c r="AB720" s="186">
        <v>3234</v>
      </c>
      <c r="AC720" s="186" t="s">
        <v>688</v>
      </c>
      <c r="AD720" s="186" t="s">
        <v>5474</v>
      </c>
      <c r="AE720" s="186" t="s">
        <v>5474</v>
      </c>
      <c r="AF720" s="186" t="s">
        <v>5474</v>
      </c>
      <c r="AG720" s="186" t="s">
        <v>5474</v>
      </c>
      <c r="AH720" s="186" t="s">
        <v>5474</v>
      </c>
      <c r="AI720" s="186" t="s">
        <v>5474</v>
      </c>
      <c r="AJ720" s="186" t="s">
        <v>5474</v>
      </c>
    </row>
    <row r="721" spans="28:36">
      <c r="AB721" s="186">
        <v>3236</v>
      </c>
      <c r="AC721" s="186" t="s">
        <v>689</v>
      </c>
      <c r="AD721" s="186" t="s">
        <v>5474</v>
      </c>
      <c r="AE721" s="186" t="s">
        <v>5474</v>
      </c>
      <c r="AF721" s="186" t="s">
        <v>5474</v>
      </c>
      <c r="AG721" s="186" t="s">
        <v>5474</v>
      </c>
      <c r="AH721" s="186" t="s">
        <v>5474</v>
      </c>
      <c r="AI721" s="186" t="s">
        <v>5474</v>
      </c>
      <c r="AJ721" s="186" t="s">
        <v>5474</v>
      </c>
    </row>
    <row r="722" spans="28:36">
      <c r="AB722" s="186">
        <v>3252</v>
      </c>
      <c r="AC722" s="186" t="s">
        <v>690</v>
      </c>
      <c r="AD722" s="186" t="s">
        <v>5474</v>
      </c>
      <c r="AE722" s="186" t="s">
        <v>5474</v>
      </c>
      <c r="AF722" s="186" t="s">
        <v>5474</v>
      </c>
      <c r="AG722" s="186" t="s">
        <v>5474</v>
      </c>
      <c r="AH722" s="186" t="s">
        <v>5474</v>
      </c>
      <c r="AI722" s="186" t="s">
        <v>5474</v>
      </c>
      <c r="AJ722" s="186" t="s">
        <v>5474</v>
      </c>
    </row>
    <row r="723" spans="28:36">
      <c r="AB723" s="186">
        <v>3257</v>
      </c>
      <c r="AC723" s="186" t="s">
        <v>691</v>
      </c>
      <c r="AD723" s="186" t="s">
        <v>5474</v>
      </c>
      <c r="AE723" s="186" t="s">
        <v>5474</v>
      </c>
      <c r="AF723" s="186" t="s">
        <v>5474</v>
      </c>
      <c r="AG723" s="186" t="s">
        <v>5474</v>
      </c>
      <c r="AH723" s="186" t="s">
        <v>5474</v>
      </c>
      <c r="AI723" s="186" t="s">
        <v>5474</v>
      </c>
      <c r="AJ723" s="186" t="s">
        <v>5474</v>
      </c>
    </row>
    <row r="724" spans="28:36">
      <c r="AB724" s="186">
        <v>3259</v>
      </c>
      <c r="AC724" s="186" t="s">
        <v>692</v>
      </c>
      <c r="AD724" s="186" t="s">
        <v>5474</v>
      </c>
      <c r="AE724" s="186" t="s">
        <v>5474</v>
      </c>
      <c r="AF724" s="186" t="s">
        <v>5474</v>
      </c>
      <c r="AG724" s="186" t="s">
        <v>5474</v>
      </c>
      <c r="AH724" s="186" t="s">
        <v>5474</v>
      </c>
      <c r="AI724" s="186" t="s">
        <v>5474</v>
      </c>
      <c r="AJ724" s="186" t="s">
        <v>5474</v>
      </c>
    </row>
    <row r="725" spans="28:36">
      <c r="AB725" s="186">
        <v>3260</v>
      </c>
      <c r="AC725" s="186" t="s">
        <v>693</v>
      </c>
      <c r="AD725" s="186" t="s">
        <v>5474</v>
      </c>
      <c r="AE725" s="186" t="s">
        <v>5474</v>
      </c>
      <c r="AF725" s="186" t="s">
        <v>5474</v>
      </c>
      <c r="AG725" s="186" t="s">
        <v>5474</v>
      </c>
      <c r="AH725" s="186" t="s">
        <v>5474</v>
      </c>
      <c r="AI725" s="186" t="s">
        <v>5474</v>
      </c>
      <c r="AJ725" s="186" t="s">
        <v>5474</v>
      </c>
    </row>
    <row r="726" spans="28:36">
      <c r="AB726" s="186">
        <v>3264</v>
      </c>
      <c r="AC726" s="186" t="s">
        <v>694</v>
      </c>
      <c r="AD726" s="186" t="s">
        <v>5474</v>
      </c>
      <c r="AE726" s="186" t="s">
        <v>5474</v>
      </c>
      <c r="AF726" s="186" t="s">
        <v>5474</v>
      </c>
      <c r="AG726" s="186" t="s">
        <v>5474</v>
      </c>
      <c r="AH726" s="186" t="s">
        <v>5474</v>
      </c>
      <c r="AI726" s="186" t="s">
        <v>5474</v>
      </c>
      <c r="AJ726" s="186" t="s">
        <v>5474</v>
      </c>
    </row>
    <row r="727" spans="28:36">
      <c r="AB727" s="186">
        <v>3265</v>
      </c>
      <c r="AC727" s="186" t="s">
        <v>695</v>
      </c>
      <c r="AD727" s="186" t="s">
        <v>5474</v>
      </c>
      <c r="AE727" s="186" t="s">
        <v>5474</v>
      </c>
      <c r="AF727" s="186" t="s">
        <v>5474</v>
      </c>
      <c r="AG727" s="186" t="s">
        <v>5474</v>
      </c>
      <c r="AH727" s="186" t="s">
        <v>5474</v>
      </c>
      <c r="AI727" s="186" t="s">
        <v>5474</v>
      </c>
      <c r="AJ727" s="186" t="s">
        <v>5474</v>
      </c>
    </row>
    <row r="728" spans="28:36">
      <c r="AB728" s="186">
        <v>3266</v>
      </c>
      <c r="AC728" s="186" t="s">
        <v>696</v>
      </c>
      <c r="AD728" s="186" t="s">
        <v>5474</v>
      </c>
      <c r="AE728" s="186" t="s">
        <v>5474</v>
      </c>
      <c r="AF728" s="186" t="s">
        <v>5474</v>
      </c>
      <c r="AG728" s="186" t="s">
        <v>5474</v>
      </c>
      <c r="AH728" s="186" t="s">
        <v>5474</v>
      </c>
      <c r="AI728" s="186" t="s">
        <v>5474</v>
      </c>
      <c r="AJ728" s="186" t="s">
        <v>5474</v>
      </c>
    </row>
    <row r="729" spans="28:36">
      <c r="AB729" s="186">
        <v>3268</v>
      </c>
      <c r="AC729" s="186" t="s">
        <v>697</v>
      </c>
      <c r="AD729" s="186" t="s">
        <v>5474</v>
      </c>
      <c r="AE729" s="186" t="s">
        <v>5474</v>
      </c>
      <c r="AF729" s="186" t="s">
        <v>5474</v>
      </c>
      <c r="AG729" s="186" t="s">
        <v>5474</v>
      </c>
      <c r="AH729" s="186" t="s">
        <v>5474</v>
      </c>
      <c r="AI729" s="186" t="s">
        <v>5474</v>
      </c>
      <c r="AJ729" s="186" t="s">
        <v>5474</v>
      </c>
    </row>
    <row r="730" spans="28:36">
      <c r="AB730" s="186">
        <v>3272</v>
      </c>
      <c r="AC730" s="186" t="s">
        <v>698</v>
      </c>
      <c r="AD730" s="186" t="s">
        <v>5474</v>
      </c>
      <c r="AE730" s="186" t="s">
        <v>5474</v>
      </c>
      <c r="AF730" s="186" t="s">
        <v>5474</v>
      </c>
      <c r="AG730" s="186" t="s">
        <v>5474</v>
      </c>
      <c r="AH730" s="186" t="s">
        <v>5474</v>
      </c>
      <c r="AI730" s="186" t="s">
        <v>5474</v>
      </c>
      <c r="AJ730" s="186" t="s">
        <v>5474</v>
      </c>
    </row>
    <row r="731" spans="28:36">
      <c r="AB731" s="186">
        <v>3276</v>
      </c>
      <c r="AC731" s="186" t="s">
        <v>699</v>
      </c>
      <c r="AD731" s="186" t="s">
        <v>5474</v>
      </c>
      <c r="AE731" s="186" t="s">
        <v>5474</v>
      </c>
      <c r="AF731" s="186" t="s">
        <v>5474</v>
      </c>
      <c r="AG731" s="186" t="s">
        <v>5474</v>
      </c>
      <c r="AH731" s="186" t="s">
        <v>5474</v>
      </c>
      <c r="AI731" s="186" t="s">
        <v>5474</v>
      </c>
      <c r="AJ731" s="186" t="s">
        <v>5474</v>
      </c>
    </row>
    <row r="732" spans="28:36">
      <c r="AB732" s="186">
        <v>3284</v>
      </c>
      <c r="AC732" s="186" t="s">
        <v>700</v>
      </c>
      <c r="AD732" s="186" t="s">
        <v>5474</v>
      </c>
      <c r="AE732" s="186" t="s">
        <v>5474</v>
      </c>
      <c r="AF732" s="186" t="s">
        <v>5474</v>
      </c>
      <c r="AG732" s="186" t="s">
        <v>5474</v>
      </c>
      <c r="AH732" s="186" t="s">
        <v>5474</v>
      </c>
      <c r="AI732" s="186" t="s">
        <v>5474</v>
      </c>
      <c r="AJ732" s="186" t="s">
        <v>5474</v>
      </c>
    </row>
    <row r="733" spans="28:36">
      <c r="AB733" s="186">
        <v>3285</v>
      </c>
      <c r="AC733" s="186" t="s">
        <v>701</v>
      </c>
      <c r="AD733" s="186" t="s">
        <v>5474</v>
      </c>
      <c r="AE733" s="186" t="s">
        <v>5474</v>
      </c>
      <c r="AF733" s="186" t="s">
        <v>5474</v>
      </c>
      <c r="AG733" s="186" t="s">
        <v>5474</v>
      </c>
      <c r="AH733" s="186" t="s">
        <v>5474</v>
      </c>
      <c r="AI733" s="186" t="s">
        <v>5474</v>
      </c>
      <c r="AJ733" s="186" t="s">
        <v>5474</v>
      </c>
    </row>
    <row r="734" spans="28:36">
      <c r="AB734" s="186">
        <v>3287</v>
      </c>
      <c r="AC734" s="186" t="s">
        <v>702</v>
      </c>
      <c r="AD734" s="186" t="s">
        <v>5474</v>
      </c>
      <c r="AE734" s="186" t="s">
        <v>5474</v>
      </c>
      <c r="AF734" s="186" t="s">
        <v>5474</v>
      </c>
      <c r="AG734" s="186" t="s">
        <v>5474</v>
      </c>
      <c r="AH734" s="186" t="s">
        <v>5474</v>
      </c>
      <c r="AI734" s="186" t="s">
        <v>5474</v>
      </c>
      <c r="AJ734" s="186" t="s">
        <v>5474</v>
      </c>
    </row>
    <row r="735" spans="28:36">
      <c r="AB735" s="186">
        <v>3288</v>
      </c>
      <c r="AC735" s="186" t="s">
        <v>703</v>
      </c>
      <c r="AD735" s="186" t="s">
        <v>5474</v>
      </c>
      <c r="AE735" s="186" t="s">
        <v>5474</v>
      </c>
      <c r="AF735" s="186" t="s">
        <v>5474</v>
      </c>
      <c r="AG735" s="186" t="s">
        <v>5474</v>
      </c>
      <c r="AH735" s="186" t="s">
        <v>5474</v>
      </c>
      <c r="AI735" s="186" t="s">
        <v>5474</v>
      </c>
      <c r="AJ735" s="186" t="s">
        <v>5474</v>
      </c>
    </row>
    <row r="736" spans="28:36">
      <c r="AB736" s="186">
        <v>3289</v>
      </c>
      <c r="AC736" s="186" t="s">
        <v>704</v>
      </c>
      <c r="AD736" s="186" t="s">
        <v>5474</v>
      </c>
      <c r="AE736" s="186" t="s">
        <v>5474</v>
      </c>
      <c r="AF736" s="186" t="s">
        <v>5474</v>
      </c>
      <c r="AG736" s="186" t="s">
        <v>5474</v>
      </c>
      <c r="AH736" s="186" t="s">
        <v>5474</v>
      </c>
      <c r="AI736" s="186" t="s">
        <v>5474</v>
      </c>
      <c r="AJ736" s="186" t="s">
        <v>5474</v>
      </c>
    </row>
    <row r="737" spans="28:36">
      <c r="AB737" s="186">
        <v>3290</v>
      </c>
      <c r="AC737" s="186" t="s">
        <v>705</v>
      </c>
      <c r="AD737" s="186" t="s">
        <v>5474</v>
      </c>
      <c r="AE737" s="186" t="s">
        <v>5474</v>
      </c>
      <c r="AF737" s="186" t="s">
        <v>5474</v>
      </c>
      <c r="AG737" s="186" t="s">
        <v>5474</v>
      </c>
      <c r="AH737" s="186" t="s">
        <v>5474</v>
      </c>
      <c r="AI737" s="186" t="s">
        <v>5474</v>
      </c>
      <c r="AJ737" s="186" t="s">
        <v>5474</v>
      </c>
    </row>
    <row r="738" spans="28:36">
      <c r="AB738" s="186">
        <v>3293</v>
      </c>
      <c r="AC738" s="186" t="s">
        <v>706</v>
      </c>
      <c r="AD738" s="186" t="s">
        <v>5474</v>
      </c>
      <c r="AE738" s="186" t="s">
        <v>5474</v>
      </c>
      <c r="AF738" s="186" t="s">
        <v>5474</v>
      </c>
      <c r="AG738" s="186" t="s">
        <v>5474</v>
      </c>
      <c r="AH738" s="186" t="s">
        <v>5474</v>
      </c>
      <c r="AI738" s="186" t="s">
        <v>5474</v>
      </c>
      <c r="AJ738" s="186" t="s">
        <v>5474</v>
      </c>
    </row>
    <row r="739" spans="28:36">
      <c r="AB739" s="186">
        <v>3294</v>
      </c>
      <c r="AC739" s="186" t="s">
        <v>707</v>
      </c>
      <c r="AD739" s="186" t="s">
        <v>5474</v>
      </c>
      <c r="AE739" s="186" t="s">
        <v>5474</v>
      </c>
      <c r="AF739" s="186" t="s">
        <v>5474</v>
      </c>
      <c r="AG739" s="186" t="s">
        <v>5474</v>
      </c>
      <c r="AH739" s="186" t="s">
        <v>5474</v>
      </c>
      <c r="AI739" s="186" t="s">
        <v>5474</v>
      </c>
      <c r="AJ739" s="186" t="s">
        <v>5474</v>
      </c>
    </row>
    <row r="740" spans="28:36">
      <c r="AB740" s="186">
        <v>3296</v>
      </c>
      <c r="AC740" s="186" t="s">
        <v>708</v>
      </c>
      <c r="AD740" s="186" t="s">
        <v>5474</v>
      </c>
      <c r="AE740" s="186" t="s">
        <v>5474</v>
      </c>
      <c r="AF740" s="186" t="s">
        <v>5474</v>
      </c>
      <c r="AG740" s="186" t="s">
        <v>5474</v>
      </c>
      <c r="AH740" s="186" t="s">
        <v>5474</v>
      </c>
      <c r="AI740" s="186" t="s">
        <v>5474</v>
      </c>
      <c r="AJ740" s="186" t="s">
        <v>5474</v>
      </c>
    </row>
    <row r="741" spans="28:36">
      <c r="AB741" s="186">
        <v>3297</v>
      </c>
      <c r="AC741" s="186" t="s">
        <v>709</v>
      </c>
      <c r="AD741" s="186" t="s">
        <v>5474</v>
      </c>
      <c r="AE741" s="186" t="s">
        <v>5474</v>
      </c>
      <c r="AF741" s="186" t="s">
        <v>5474</v>
      </c>
      <c r="AG741" s="186" t="s">
        <v>5474</v>
      </c>
      <c r="AH741" s="186" t="s">
        <v>5474</v>
      </c>
      <c r="AI741" s="186" t="s">
        <v>5474</v>
      </c>
      <c r="AJ741" s="186" t="s">
        <v>5474</v>
      </c>
    </row>
    <row r="742" spans="28:36">
      <c r="AB742" s="186">
        <v>3299</v>
      </c>
      <c r="AC742" s="186" t="s">
        <v>710</v>
      </c>
      <c r="AD742" s="186" t="s">
        <v>5474</v>
      </c>
      <c r="AE742" s="186" t="s">
        <v>5474</v>
      </c>
      <c r="AF742" s="186" t="s">
        <v>5474</v>
      </c>
      <c r="AG742" s="186" t="s">
        <v>5474</v>
      </c>
      <c r="AH742" s="186" t="s">
        <v>5474</v>
      </c>
      <c r="AI742" s="186" t="s">
        <v>5474</v>
      </c>
      <c r="AJ742" s="186" t="s">
        <v>5474</v>
      </c>
    </row>
    <row r="743" spans="28:36">
      <c r="AB743" s="186">
        <v>3303</v>
      </c>
      <c r="AC743" s="186" t="s">
        <v>711</v>
      </c>
      <c r="AD743" s="186" t="s">
        <v>5474</v>
      </c>
      <c r="AE743" s="186" t="s">
        <v>5474</v>
      </c>
      <c r="AF743" s="186" t="s">
        <v>5474</v>
      </c>
      <c r="AG743" s="186" t="s">
        <v>5474</v>
      </c>
      <c r="AH743" s="186" t="s">
        <v>5474</v>
      </c>
      <c r="AI743" s="186" t="s">
        <v>5474</v>
      </c>
      <c r="AJ743" s="186" t="s">
        <v>5474</v>
      </c>
    </row>
    <row r="744" spans="28:36">
      <c r="AB744" s="186">
        <v>3305</v>
      </c>
      <c r="AC744" s="186" t="s">
        <v>712</v>
      </c>
      <c r="AD744" s="186" t="s">
        <v>5474</v>
      </c>
      <c r="AE744" s="186" t="s">
        <v>5474</v>
      </c>
      <c r="AF744" s="186" t="s">
        <v>5474</v>
      </c>
      <c r="AG744" s="186" t="s">
        <v>5474</v>
      </c>
      <c r="AH744" s="186" t="s">
        <v>5474</v>
      </c>
      <c r="AI744" s="186" t="s">
        <v>5474</v>
      </c>
      <c r="AJ744" s="186" t="s">
        <v>5474</v>
      </c>
    </row>
    <row r="745" spans="28:36">
      <c r="AB745" s="186">
        <v>3306</v>
      </c>
      <c r="AC745" s="186" t="s">
        <v>713</v>
      </c>
      <c r="AD745" s="186" t="s">
        <v>5474</v>
      </c>
      <c r="AE745" s="186" t="s">
        <v>5474</v>
      </c>
      <c r="AF745" s="186" t="s">
        <v>5474</v>
      </c>
      <c r="AG745" s="186" t="s">
        <v>5474</v>
      </c>
      <c r="AH745" s="186" t="s">
        <v>5474</v>
      </c>
      <c r="AI745" s="186" t="s">
        <v>5474</v>
      </c>
      <c r="AJ745" s="186" t="s">
        <v>5474</v>
      </c>
    </row>
    <row r="746" spans="28:36">
      <c r="AB746" s="186">
        <v>3308</v>
      </c>
      <c r="AC746" s="186" t="s">
        <v>714</v>
      </c>
      <c r="AD746" s="186" t="s">
        <v>5474</v>
      </c>
      <c r="AE746" s="186" t="s">
        <v>5474</v>
      </c>
      <c r="AF746" s="186" t="s">
        <v>5474</v>
      </c>
      <c r="AG746" s="186" t="s">
        <v>5474</v>
      </c>
      <c r="AH746" s="186" t="s">
        <v>5474</v>
      </c>
      <c r="AI746" s="186" t="s">
        <v>5474</v>
      </c>
      <c r="AJ746" s="186" t="s">
        <v>5474</v>
      </c>
    </row>
    <row r="747" spans="28:36">
      <c r="AB747" s="186">
        <v>3309</v>
      </c>
      <c r="AC747" s="186" t="s">
        <v>2786</v>
      </c>
      <c r="AD747" s="186" t="s">
        <v>5474</v>
      </c>
      <c r="AE747" s="186" t="s">
        <v>5474</v>
      </c>
      <c r="AF747" s="186" t="s">
        <v>5474</v>
      </c>
      <c r="AG747" s="186" t="s">
        <v>5474</v>
      </c>
      <c r="AH747" s="186" t="s">
        <v>5474</v>
      </c>
      <c r="AI747" s="186" t="s">
        <v>5474</v>
      </c>
      <c r="AJ747" s="186" t="s">
        <v>5474</v>
      </c>
    </row>
    <row r="748" spans="28:36">
      <c r="AB748" s="186">
        <v>3310</v>
      </c>
      <c r="AC748" s="186" t="s">
        <v>715</v>
      </c>
      <c r="AD748" s="186" t="s">
        <v>5474</v>
      </c>
      <c r="AE748" s="186" t="s">
        <v>5474</v>
      </c>
      <c r="AF748" s="186" t="s">
        <v>5474</v>
      </c>
      <c r="AG748" s="186" t="s">
        <v>5474</v>
      </c>
      <c r="AH748" s="186" t="s">
        <v>5474</v>
      </c>
      <c r="AI748" s="186" t="s">
        <v>5474</v>
      </c>
      <c r="AJ748" s="186" t="s">
        <v>5474</v>
      </c>
    </row>
    <row r="749" spans="28:36">
      <c r="AB749" s="186">
        <v>3311</v>
      </c>
      <c r="AC749" s="186" t="s">
        <v>716</v>
      </c>
      <c r="AD749" s="186" t="s">
        <v>5474</v>
      </c>
      <c r="AE749" s="186" t="s">
        <v>5474</v>
      </c>
      <c r="AF749" s="186" t="s">
        <v>5474</v>
      </c>
      <c r="AG749" s="186" t="s">
        <v>5474</v>
      </c>
      <c r="AH749" s="186" t="s">
        <v>5474</v>
      </c>
      <c r="AI749" s="186" t="s">
        <v>5474</v>
      </c>
      <c r="AJ749" s="186" t="s">
        <v>5474</v>
      </c>
    </row>
    <row r="750" spans="28:36">
      <c r="AB750" s="186">
        <v>3312</v>
      </c>
      <c r="AC750" s="186" t="s">
        <v>717</v>
      </c>
      <c r="AD750" s="186" t="s">
        <v>5474</v>
      </c>
      <c r="AE750" s="186" t="s">
        <v>5474</v>
      </c>
      <c r="AF750" s="186" t="s">
        <v>5474</v>
      </c>
      <c r="AG750" s="186" t="s">
        <v>5474</v>
      </c>
      <c r="AH750" s="186" t="s">
        <v>5474</v>
      </c>
      <c r="AI750" s="186" t="s">
        <v>5474</v>
      </c>
      <c r="AJ750" s="186" t="s">
        <v>5474</v>
      </c>
    </row>
    <row r="751" spans="28:36">
      <c r="AB751" s="186">
        <v>3313</v>
      </c>
      <c r="AC751" s="186" t="s">
        <v>718</v>
      </c>
      <c r="AD751" s="186" t="s">
        <v>5474</v>
      </c>
      <c r="AE751" s="186" t="s">
        <v>5474</v>
      </c>
      <c r="AF751" s="186" t="s">
        <v>5474</v>
      </c>
      <c r="AG751" s="186" t="s">
        <v>5474</v>
      </c>
      <c r="AH751" s="186" t="s">
        <v>5474</v>
      </c>
      <c r="AI751" s="186" t="s">
        <v>5474</v>
      </c>
      <c r="AJ751" s="186" t="s">
        <v>5474</v>
      </c>
    </row>
    <row r="752" spans="28:36">
      <c r="AB752" s="186">
        <v>3317</v>
      </c>
      <c r="AC752" s="186" t="s">
        <v>719</v>
      </c>
      <c r="AD752" s="186" t="s">
        <v>5474</v>
      </c>
      <c r="AE752" s="186" t="s">
        <v>5474</v>
      </c>
      <c r="AF752" s="186" t="s">
        <v>5474</v>
      </c>
      <c r="AG752" s="186" t="s">
        <v>5474</v>
      </c>
      <c r="AH752" s="186" t="s">
        <v>5474</v>
      </c>
      <c r="AI752" s="186" t="s">
        <v>5474</v>
      </c>
      <c r="AJ752" s="186" t="s">
        <v>5474</v>
      </c>
    </row>
    <row r="753" spans="28:36">
      <c r="AB753" s="186">
        <v>3321</v>
      </c>
      <c r="AC753" s="186" t="s">
        <v>720</v>
      </c>
      <c r="AD753" s="186" t="s">
        <v>5474</v>
      </c>
      <c r="AE753" s="186" t="s">
        <v>5474</v>
      </c>
      <c r="AF753" s="186" t="s">
        <v>5474</v>
      </c>
      <c r="AG753" s="186" t="s">
        <v>5474</v>
      </c>
      <c r="AH753" s="186" t="s">
        <v>5474</v>
      </c>
      <c r="AI753" s="186" t="s">
        <v>5474</v>
      </c>
      <c r="AJ753" s="186" t="s">
        <v>5474</v>
      </c>
    </row>
    <row r="754" spans="28:36">
      <c r="AB754" s="186">
        <v>3322</v>
      </c>
      <c r="AC754" s="186" t="s">
        <v>721</v>
      </c>
      <c r="AD754" s="186" t="s">
        <v>5474</v>
      </c>
      <c r="AE754" s="186" t="s">
        <v>5474</v>
      </c>
      <c r="AF754" s="186" t="s">
        <v>5474</v>
      </c>
      <c r="AG754" s="186" t="s">
        <v>5474</v>
      </c>
      <c r="AH754" s="186" t="s">
        <v>5474</v>
      </c>
      <c r="AI754" s="186" t="s">
        <v>5474</v>
      </c>
      <c r="AJ754" s="186" t="s">
        <v>5474</v>
      </c>
    </row>
    <row r="755" spans="28:36">
      <c r="AB755" s="186">
        <v>3323</v>
      </c>
      <c r="AC755" s="186" t="s">
        <v>722</v>
      </c>
      <c r="AD755" s="186" t="s">
        <v>5474</v>
      </c>
      <c r="AE755" s="186" t="s">
        <v>5474</v>
      </c>
      <c r="AF755" s="186" t="s">
        <v>5474</v>
      </c>
      <c r="AG755" s="186" t="s">
        <v>5474</v>
      </c>
      <c r="AH755" s="186" t="s">
        <v>5474</v>
      </c>
      <c r="AI755" s="186" t="s">
        <v>5474</v>
      </c>
      <c r="AJ755" s="186" t="s">
        <v>5474</v>
      </c>
    </row>
    <row r="756" spans="28:36">
      <c r="AB756" s="186">
        <v>3324</v>
      </c>
      <c r="AC756" s="186" t="s">
        <v>723</v>
      </c>
      <c r="AD756" s="186" t="s">
        <v>5474</v>
      </c>
      <c r="AE756" s="186" t="s">
        <v>5474</v>
      </c>
      <c r="AF756" s="186" t="s">
        <v>5474</v>
      </c>
      <c r="AG756" s="186" t="s">
        <v>5474</v>
      </c>
      <c r="AH756" s="186" t="s">
        <v>5474</v>
      </c>
      <c r="AI756" s="186" t="s">
        <v>5474</v>
      </c>
      <c r="AJ756" s="186" t="s">
        <v>5474</v>
      </c>
    </row>
    <row r="757" spans="28:36">
      <c r="AB757" s="186">
        <v>3325</v>
      </c>
      <c r="AC757" s="186" t="s">
        <v>724</v>
      </c>
      <c r="AD757" s="186" t="s">
        <v>5474</v>
      </c>
      <c r="AE757" s="186" t="s">
        <v>5474</v>
      </c>
      <c r="AF757" s="186" t="s">
        <v>5474</v>
      </c>
      <c r="AG757" s="186" t="s">
        <v>5474</v>
      </c>
      <c r="AH757" s="186" t="s">
        <v>5474</v>
      </c>
      <c r="AI757" s="186" t="s">
        <v>5474</v>
      </c>
      <c r="AJ757" s="186" t="s">
        <v>5474</v>
      </c>
    </row>
    <row r="758" spans="28:36">
      <c r="AB758" s="186">
        <v>3332</v>
      </c>
      <c r="AC758" s="186" t="s">
        <v>725</v>
      </c>
      <c r="AD758" s="186" t="s">
        <v>5474</v>
      </c>
      <c r="AE758" s="186" t="s">
        <v>5474</v>
      </c>
      <c r="AF758" s="186" t="s">
        <v>5474</v>
      </c>
      <c r="AG758" s="186" t="s">
        <v>5474</v>
      </c>
      <c r="AH758" s="186" t="s">
        <v>5474</v>
      </c>
      <c r="AI758" s="186" t="s">
        <v>5474</v>
      </c>
      <c r="AJ758" s="186" t="s">
        <v>5474</v>
      </c>
    </row>
    <row r="759" spans="28:36">
      <c r="AB759" s="186">
        <v>3338</v>
      </c>
      <c r="AC759" s="186" t="s">
        <v>726</v>
      </c>
      <c r="AD759" s="186" t="s">
        <v>5474</v>
      </c>
      <c r="AE759" s="186" t="s">
        <v>5474</v>
      </c>
      <c r="AF759" s="186" t="s">
        <v>5474</v>
      </c>
      <c r="AG759" s="186" t="s">
        <v>5474</v>
      </c>
      <c r="AH759" s="186" t="s">
        <v>5474</v>
      </c>
      <c r="AI759" s="186" t="s">
        <v>5474</v>
      </c>
      <c r="AJ759" s="186" t="s">
        <v>5474</v>
      </c>
    </row>
    <row r="760" spans="28:36">
      <c r="AB760" s="186">
        <v>3339</v>
      </c>
      <c r="AC760" s="186" t="s">
        <v>727</v>
      </c>
      <c r="AD760" s="186" t="s">
        <v>5474</v>
      </c>
      <c r="AE760" s="186" t="s">
        <v>5474</v>
      </c>
      <c r="AF760" s="186" t="s">
        <v>5474</v>
      </c>
      <c r="AG760" s="186" t="s">
        <v>5474</v>
      </c>
      <c r="AH760" s="186" t="s">
        <v>5474</v>
      </c>
      <c r="AI760" s="186" t="s">
        <v>5474</v>
      </c>
      <c r="AJ760" s="186" t="s">
        <v>5474</v>
      </c>
    </row>
    <row r="761" spans="28:36">
      <c r="AB761" s="186">
        <v>3346</v>
      </c>
      <c r="AC761" s="186" t="s">
        <v>728</v>
      </c>
      <c r="AD761" s="186" t="s">
        <v>5474</v>
      </c>
      <c r="AE761" s="186" t="s">
        <v>5474</v>
      </c>
      <c r="AF761" s="186" t="s">
        <v>5474</v>
      </c>
      <c r="AG761" s="186" t="s">
        <v>5474</v>
      </c>
      <c r="AH761" s="186" t="s">
        <v>5474</v>
      </c>
      <c r="AI761" s="186" t="s">
        <v>5474</v>
      </c>
      <c r="AJ761" s="186" t="s">
        <v>5474</v>
      </c>
    </row>
    <row r="762" spans="28:36">
      <c r="AB762" s="186">
        <v>3349</v>
      </c>
      <c r="AC762" s="186" t="s">
        <v>2808</v>
      </c>
      <c r="AD762" s="186" t="s">
        <v>5474</v>
      </c>
      <c r="AE762" s="186" t="s">
        <v>5474</v>
      </c>
      <c r="AF762" s="186" t="s">
        <v>5474</v>
      </c>
      <c r="AG762" s="186" t="s">
        <v>5474</v>
      </c>
      <c r="AH762" s="186" t="s">
        <v>5474</v>
      </c>
      <c r="AI762" s="186" t="s">
        <v>5474</v>
      </c>
      <c r="AJ762" s="186" t="s">
        <v>5474</v>
      </c>
    </row>
    <row r="763" spans="28:36">
      <c r="AB763" s="186">
        <v>3354</v>
      </c>
      <c r="AC763" s="186" t="s">
        <v>729</v>
      </c>
      <c r="AD763" s="186" t="s">
        <v>5474</v>
      </c>
      <c r="AE763" s="186" t="s">
        <v>5474</v>
      </c>
      <c r="AF763" s="186" t="s">
        <v>5474</v>
      </c>
      <c r="AG763" s="186" t="s">
        <v>5474</v>
      </c>
      <c r="AH763" s="186" t="s">
        <v>5474</v>
      </c>
      <c r="AI763" s="186" t="s">
        <v>5474</v>
      </c>
      <c r="AJ763" s="186" t="s">
        <v>5474</v>
      </c>
    </row>
    <row r="764" spans="28:36">
      <c r="AB764" s="186">
        <v>3356</v>
      </c>
      <c r="AC764" s="186" t="s">
        <v>730</v>
      </c>
      <c r="AD764" s="186" t="s">
        <v>5474</v>
      </c>
      <c r="AE764" s="186" t="s">
        <v>5474</v>
      </c>
      <c r="AF764" s="186" t="s">
        <v>5474</v>
      </c>
      <c r="AG764" s="186" t="s">
        <v>5474</v>
      </c>
      <c r="AH764" s="186" t="s">
        <v>5474</v>
      </c>
      <c r="AI764" s="186" t="s">
        <v>5474</v>
      </c>
      <c r="AJ764" s="186" t="s">
        <v>5474</v>
      </c>
    </row>
    <row r="765" spans="28:36">
      <c r="AB765" s="186">
        <v>3357</v>
      </c>
      <c r="AC765" s="186" t="s">
        <v>2814</v>
      </c>
      <c r="AD765" s="186" t="s">
        <v>5474</v>
      </c>
      <c r="AE765" s="186" t="s">
        <v>5474</v>
      </c>
      <c r="AF765" s="186" t="s">
        <v>5474</v>
      </c>
      <c r="AG765" s="186" t="s">
        <v>5474</v>
      </c>
      <c r="AH765" s="186" t="s">
        <v>5474</v>
      </c>
      <c r="AI765" s="186" t="s">
        <v>5474</v>
      </c>
      <c r="AJ765" s="186" t="s">
        <v>5474</v>
      </c>
    </row>
    <row r="766" spans="28:36">
      <c r="AB766" s="186">
        <v>3360</v>
      </c>
      <c r="AC766" s="186" t="s">
        <v>731</v>
      </c>
      <c r="AD766" s="186" t="s">
        <v>5474</v>
      </c>
      <c r="AE766" s="186" t="s">
        <v>5474</v>
      </c>
      <c r="AF766" s="186" t="s">
        <v>5474</v>
      </c>
      <c r="AG766" s="186" t="s">
        <v>5474</v>
      </c>
      <c r="AH766" s="186" t="s">
        <v>5474</v>
      </c>
      <c r="AI766" s="186" t="s">
        <v>5474</v>
      </c>
      <c r="AJ766" s="186" t="s">
        <v>5474</v>
      </c>
    </row>
    <row r="767" spans="28:36">
      <c r="AB767" s="186">
        <v>3362</v>
      </c>
      <c r="AC767" s="186" t="s">
        <v>732</v>
      </c>
      <c r="AD767" s="186" t="s">
        <v>5474</v>
      </c>
      <c r="AE767" s="186" t="s">
        <v>5474</v>
      </c>
      <c r="AF767" s="186" t="s">
        <v>5474</v>
      </c>
      <c r="AG767" s="186" t="s">
        <v>5474</v>
      </c>
      <c r="AH767" s="186" t="s">
        <v>5474</v>
      </c>
      <c r="AI767" s="186" t="s">
        <v>5474</v>
      </c>
      <c r="AJ767" s="186" t="s">
        <v>5474</v>
      </c>
    </row>
    <row r="768" spans="28:36">
      <c r="AB768" s="186">
        <v>3363</v>
      </c>
      <c r="AC768" s="186" t="s">
        <v>733</v>
      </c>
      <c r="AD768" s="186" t="s">
        <v>5474</v>
      </c>
      <c r="AE768" s="186" t="s">
        <v>5474</v>
      </c>
      <c r="AF768" s="186" t="s">
        <v>5474</v>
      </c>
      <c r="AG768" s="186" t="s">
        <v>5474</v>
      </c>
      <c r="AH768" s="186" t="s">
        <v>5474</v>
      </c>
      <c r="AI768" s="186" t="s">
        <v>5474</v>
      </c>
      <c r="AJ768" s="186" t="s">
        <v>5474</v>
      </c>
    </row>
    <row r="769" spans="28:36">
      <c r="AB769" s="186">
        <v>3372</v>
      </c>
      <c r="AC769" s="186" t="s">
        <v>734</v>
      </c>
      <c r="AD769" s="186" t="s">
        <v>5474</v>
      </c>
      <c r="AE769" s="186" t="s">
        <v>5474</v>
      </c>
      <c r="AF769" s="186" t="s">
        <v>5474</v>
      </c>
      <c r="AG769" s="186" t="s">
        <v>5474</v>
      </c>
      <c r="AH769" s="186" t="s">
        <v>5474</v>
      </c>
      <c r="AI769" s="186" t="s">
        <v>5474</v>
      </c>
      <c r="AJ769" s="186" t="s">
        <v>5474</v>
      </c>
    </row>
    <row r="770" spans="28:36">
      <c r="AB770" s="186">
        <v>3373</v>
      </c>
      <c r="AC770" s="186" t="s">
        <v>735</v>
      </c>
      <c r="AD770" s="186" t="s">
        <v>5474</v>
      </c>
      <c r="AE770" s="186" t="s">
        <v>5474</v>
      </c>
      <c r="AF770" s="186" t="s">
        <v>5474</v>
      </c>
      <c r="AG770" s="186" t="s">
        <v>5474</v>
      </c>
      <c r="AH770" s="186" t="s">
        <v>5474</v>
      </c>
      <c r="AI770" s="186" t="s">
        <v>5474</v>
      </c>
      <c r="AJ770" s="186" t="s">
        <v>5474</v>
      </c>
    </row>
    <row r="771" spans="28:36">
      <c r="AB771" s="186">
        <v>3374</v>
      </c>
      <c r="AC771" s="186" t="s">
        <v>736</v>
      </c>
      <c r="AD771" s="186" t="s">
        <v>5474</v>
      </c>
      <c r="AE771" s="186" t="s">
        <v>5474</v>
      </c>
      <c r="AF771" s="186" t="s">
        <v>5474</v>
      </c>
      <c r="AG771" s="186" t="s">
        <v>5474</v>
      </c>
      <c r="AH771" s="186" t="s">
        <v>5474</v>
      </c>
      <c r="AI771" s="186" t="s">
        <v>5474</v>
      </c>
      <c r="AJ771" s="186" t="s">
        <v>5474</v>
      </c>
    </row>
    <row r="772" spans="28:36">
      <c r="AB772" s="186">
        <v>3376</v>
      </c>
      <c r="AC772" s="186" t="s">
        <v>737</v>
      </c>
      <c r="AD772" s="186" t="s">
        <v>5474</v>
      </c>
      <c r="AE772" s="186" t="s">
        <v>5474</v>
      </c>
      <c r="AF772" s="186" t="s">
        <v>5474</v>
      </c>
      <c r="AG772" s="186" t="s">
        <v>5474</v>
      </c>
      <c r="AH772" s="186" t="s">
        <v>5474</v>
      </c>
      <c r="AI772" s="186" t="s">
        <v>5474</v>
      </c>
      <c r="AJ772" s="186" t="s">
        <v>5474</v>
      </c>
    </row>
    <row r="773" spans="28:36">
      <c r="AB773" s="186">
        <v>3377</v>
      </c>
      <c r="AC773" s="186" t="s">
        <v>2824</v>
      </c>
      <c r="AD773" s="186" t="s">
        <v>5474</v>
      </c>
      <c r="AE773" s="186" t="s">
        <v>5474</v>
      </c>
      <c r="AF773" s="186" t="s">
        <v>5474</v>
      </c>
      <c r="AG773" s="186" t="s">
        <v>5474</v>
      </c>
      <c r="AH773" s="186" t="s">
        <v>5474</v>
      </c>
      <c r="AI773" s="186" t="s">
        <v>5474</v>
      </c>
      <c r="AJ773" s="186" t="s">
        <v>5474</v>
      </c>
    </row>
    <row r="774" spans="28:36">
      <c r="AB774" s="186">
        <v>3379</v>
      </c>
      <c r="AC774" s="186" t="s">
        <v>738</v>
      </c>
      <c r="AD774" s="186" t="s">
        <v>5474</v>
      </c>
      <c r="AE774" s="186" t="s">
        <v>5474</v>
      </c>
      <c r="AF774" s="186" t="s">
        <v>5474</v>
      </c>
      <c r="AG774" s="186" t="s">
        <v>5474</v>
      </c>
      <c r="AH774" s="186" t="s">
        <v>5474</v>
      </c>
      <c r="AI774" s="186" t="s">
        <v>5474</v>
      </c>
      <c r="AJ774" s="186" t="s">
        <v>5474</v>
      </c>
    </row>
    <row r="775" spans="28:36">
      <c r="AB775" s="186">
        <v>3380</v>
      </c>
      <c r="AC775" s="186" t="s">
        <v>739</v>
      </c>
      <c r="AD775" s="186" t="s">
        <v>5474</v>
      </c>
      <c r="AE775" s="186" t="s">
        <v>5474</v>
      </c>
      <c r="AF775" s="186" t="s">
        <v>5474</v>
      </c>
      <c r="AG775" s="186" t="s">
        <v>5474</v>
      </c>
      <c r="AH775" s="186" t="s">
        <v>5474</v>
      </c>
      <c r="AI775" s="186" t="s">
        <v>5474</v>
      </c>
      <c r="AJ775" s="186" t="s">
        <v>5474</v>
      </c>
    </row>
    <row r="776" spans="28:36">
      <c r="AB776" s="186">
        <v>3383</v>
      </c>
      <c r="AC776" s="186" t="s">
        <v>740</v>
      </c>
      <c r="AD776" s="186" t="s">
        <v>5474</v>
      </c>
      <c r="AE776" s="186" t="s">
        <v>5474</v>
      </c>
      <c r="AF776" s="186" t="s">
        <v>5474</v>
      </c>
      <c r="AG776" s="186" t="s">
        <v>5474</v>
      </c>
      <c r="AH776" s="186" t="s">
        <v>5474</v>
      </c>
      <c r="AI776" s="186" t="s">
        <v>5474</v>
      </c>
      <c r="AJ776" s="186" t="s">
        <v>5474</v>
      </c>
    </row>
    <row r="777" spans="28:36">
      <c r="AB777" s="186">
        <v>3388</v>
      </c>
      <c r="AC777" s="186" t="s">
        <v>741</v>
      </c>
      <c r="AD777" s="186" t="s">
        <v>5474</v>
      </c>
      <c r="AE777" s="186" t="s">
        <v>5474</v>
      </c>
      <c r="AF777" s="186" t="s">
        <v>5474</v>
      </c>
      <c r="AG777" s="186" t="s">
        <v>5474</v>
      </c>
      <c r="AH777" s="186" t="s">
        <v>5474</v>
      </c>
      <c r="AI777" s="186" t="s">
        <v>5474</v>
      </c>
      <c r="AJ777" s="186" t="s">
        <v>5474</v>
      </c>
    </row>
    <row r="778" spans="28:36">
      <c r="AB778" s="186">
        <v>3390</v>
      </c>
      <c r="AC778" s="186" t="s">
        <v>742</v>
      </c>
      <c r="AD778" s="186" t="s">
        <v>5474</v>
      </c>
      <c r="AE778" s="186" t="s">
        <v>5474</v>
      </c>
      <c r="AF778" s="186" t="s">
        <v>5474</v>
      </c>
      <c r="AG778" s="186" t="s">
        <v>5474</v>
      </c>
      <c r="AH778" s="186" t="s">
        <v>5474</v>
      </c>
      <c r="AI778" s="186" t="s">
        <v>5474</v>
      </c>
      <c r="AJ778" s="186" t="s">
        <v>5474</v>
      </c>
    </row>
    <row r="779" spans="28:36">
      <c r="AB779" s="186">
        <v>3391</v>
      </c>
      <c r="AC779" s="186" t="s">
        <v>2834</v>
      </c>
      <c r="AD779" s="186" t="s">
        <v>5474</v>
      </c>
      <c r="AE779" s="186" t="s">
        <v>5474</v>
      </c>
      <c r="AF779" s="186" t="s">
        <v>5474</v>
      </c>
      <c r="AG779" s="186" t="s">
        <v>5474</v>
      </c>
      <c r="AH779" s="186" t="s">
        <v>5474</v>
      </c>
      <c r="AI779" s="186" t="s">
        <v>5474</v>
      </c>
      <c r="AJ779" s="186" t="s">
        <v>5474</v>
      </c>
    </row>
    <row r="780" spans="28:36">
      <c r="AB780" s="186">
        <v>3402</v>
      </c>
      <c r="AC780" s="186" t="s">
        <v>743</v>
      </c>
      <c r="AD780" s="186" t="s">
        <v>5474</v>
      </c>
      <c r="AE780" s="186" t="s">
        <v>5474</v>
      </c>
      <c r="AF780" s="186" t="s">
        <v>5474</v>
      </c>
      <c r="AG780" s="186" t="s">
        <v>5474</v>
      </c>
      <c r="AH780" s="186" t="s">
        <v>5474</v>
      </c>
      <c r="AI780" s="186" t="s">
        <v>5474</v>
      </c>
      <c r="AJ780" s="186" t="s">
        <v>5474</v>
      </c>
    </row>
    <row r="781" spans="28:36">
      <c r="AB781" s="186">
        <v>3406</v>
      </c>
      <c r="AC781" s="186" t="s">
        <v>744</v>
      </c>
      <c r="AD781" s="186" t="s">
        <v>5474</v>
      </c>
      <c r="AE781" s="186" t="s">
        <v>5474</v>
      </c>
      <c r="AF781" s="186" t="s">
        <v>5474</v>
      </c>
      <c r="AG781" s="186" t="s">
        <v>5474</v>
      </c>
      <c r="AH781" s="186" t="s">
        <v>5474</v>
      </c>
      <c r="AI781" s="186" t="s">
        <v>5474</v>
      </c>
      <c r="AJ781" s="186" t="s">
        <v>5474</v>
      </c>
    </row>
    <row r="782" spans="28:36">
      <c r="AB782" s="186">
        <v>3413</v>
      </c>
      <c r="AC782" s="186" t="s">
        <v>745</v>
      </c>
      <c r="AD782" s="186" t="s">
        <v>5474</v>
      </c>
      <c r="AE782" s="186" t="s">
        <v>5474</v>
      </c>
      <c r="AF782" s="186" t="s">
        <v>5474</v>
      </c>
      <c r="AG782" s="186" t="s">
        <v>5474</v>
      </c>
      <c r="AH782" s="186" t="s">
        <v>5474</v>
      </c>
      <c r="AI782" s="186" t="s">
        <v>5474</v>
      </c>
      <c r="AJ782" s="186" t="s">
        <v>5474</v>
      </c>
    </row>
    <row r="783" spans="28:36">
      <c r="AB783" s="186">
        <v>3416</v>
      </c>
      <c r="AC783" s="186" t="s">
        <v>746</v>
      </c>
      <c r="AD783" s="186" t="s">
        <v>5474</v>
      </c>
      <c r="AE783" s="186" t="s">
        <v>5474</v>
      </c>
      <c r="AF783" s="186" t="s">
        <v>5474</v>
      </c>
      <c r="AG783" s="186" t="s">
        <v>5474</v>
      </c>
      <c r="AH783" s="186" t="s">
        <v>5474</v>
      </c>
      <c r="AI783" s="186" t="s">
        <v>5474</v>
      </c>
      <c r="AJ783" s="186" t="s">
        <v>5474</v>
      </c>
    </row>
    <row r="784" spans="28:36">
      <c r="AB784" s="186">
        <v>3419</v>
      </c>
      <c r="AC784" s="186" t="s">
        <v>747</v>
      </c>
      <c r="AD784" s="186" t="s">
        <v>5474</v>
      </c>
      <c r="AE784" s="186" t="s">
        <v>5474</v>
      </c>
      <c r="AF784" s="186" t="s">
        <v>5474</v>
      </c>
      <c r="AG784" s="186" t="s">
        <v>5474</v>
      </c>
      <c r="AH784" s="186" t="s">
        <v>5474</v>
      </c>
      <c r="AI784" s="186" t="s">
        <v>5474</v>
      </c>
      <c r="AJ784" s="186" t="s">
        <v>5474</v>
      </c>
    </row>
    <row r="785" spans="28:36">
      <c r="AB785" s="186">
        <v>3426</v>
      </c>
      <c r="AC785" s="186" t="s">
        <v>748</v>
      </c>
      <c r="AD785" s="186" t="s">
        <v>5474</v>
      </c>
      <c r="AE785" s="186" t="s">
        <v>5474</v>
      </c>
      <c r="AF785" s="186" t="s">
        <v>5474</v>
      </c>
      <c r="AG785" s="186" t="s">
        <v>5474</v>
      </c>
      <c r="AH785" s="186" t="s">
        <v>5474</v>
      </c>
      <c r="AI785" s="186" t="s">
        <v>5474</v>
      </c>
      <c r="AJ785" s="186" t="s">
        <v>5474</v>
      </c>
    </row>
    <row r="786" spans="28:36">
      <c r="AB786" s="186">
        <v>3428</v>
      </c>
      <c r="AC786" s="186" t="s">
        <v>749</v>
      </c>
      <c r="AD786" s="186" t="s">
        <v>5474</v>
      </c>
      <c r="AE786" s="186" t="s">
        <v>5474</v>
      </c>
      <c r="AF786" s="186" t="s">
        <v>5474</v>
      </c>
      <c r="AG786" s="186" t="s">
        <v>5474</v>
      </c>
      <c r="AH786" s="186" t="s">
        <v>5474</v>
      </c>
      <c r="AI786" s="186" t="s">
        <v>5474</v>
      </c>
      <c r="AJ786" s="186" t="s">
        <v>5474</v>
      </c>
    </row>
    <row r="787" spans="28:36">
      <c r="AB787" s="186">
        <v>3429</v>
      </c>
      <c r="AC787" s="186" t="s">
        <v>2844</v>
      </c>
      <c r="AD787" s="186" t="s">
        <v>5474</v>
      </c>
      <c r="AE787" s="186" t="s">
        <v>5474</v>
      </c>
      <c r="AF787" s="186" t="s">
        <v>5474</v>
      </c>
      <c r="AG787" s="186" t="s">
        <v>5474</v>
      </c>
      <c r="AH787" s="186" t="s">
        <v>5474</v>
      </c>
      <c r="AI787" s="186" t="s">
        <v>5474</v>
      </c>
      <c r="AJ787" s="186" t="s">
        <v>5474</v>
      </c>
    </row>
    <row r="788" spans="28:36">
      <c r="AB788" s="186">
        <v>3430</v>
      </c>
      <c r="AC788" s="186" t="s">
        <v>2846</v>
      </c>
      <c r="AD788" s="186" t="s">
        <v>5474</v>
      </c>
      <c r="AE788" s="186" t="s">
        <v>5474</v>
      </c>
      <c r="AF788" s="186" t="s">
        <v>5474</v>
      </c>
      <c r="AG788" s="186" t="s">
        <v>5474</v>
      </c>
      <c r="AH788" s="186" t="s">
        <v>5474</v>
      </c>
      <c r="AI788" s="186" t="s">
        <v>5474</v>
      </c>
      <c r="AJ788" s="186" t="s">
        <v>5474</v>
      </c>
    </row>
    <row r="789" spans="28:36">
      <c r="AB789" s="186">
        <v>3431</v>
      </c>
      <c r="AC789" s="186" t="s">
        <v>750</v>
      </c>
      <c r="AD789" s="186" t="s">
        <v>5474</v>
      </c>
      <c r="AE789" s="186" t="s">
        <v>5474</v>
      </c>
      <c r="AF789" s="186" t="s">
        <v>5474</v>
      </c>
      <c r="AG789" s="186" t="s">
        <v>5474</v>
      </c>
      <c r="AH789" s="186" t="s">
        <v>5474</v>
      </c>
      <c r="AI789" s="186" t="s">
        <v>5474</v>
      </c>
      <c r="AJ789" s="186" t="s">
        <v>5474</v>
      </c>
    </row>
    <row r="790" spans="28:36">
      <c r="AB790" s="186">
        <v>3432</v>
      </c>
      <c r="AC790" s="186" t="s">
        <v>751</v>
      </c>
      <c r="AD790" s="186" t="s">
        <v>5474</v>
      </c>
      <c r="AE790" s="186" t="s">
        <v>5474</v>
      </c>
      <c r="AF790" s="186" t="s">
        <v>5474</v>
      </c>
      <c r="AG790" s="186" t="s">
        <v>5474</v>
      </c>
      <c r="AH790" s="186" t="s">
        <v>5474</v>
      </c>
      <c r="AI790" s="186" t="s">
        <v>5474</v>
      </c>
      <c r="AJ790" s="186" t="s">
        <v>5474</v>
      </c>
    </row>
    <row r="791" spans="28:36">
      <c r="AB791" s="186">
        <v>3434</v>
      </c>
      <c r="AC791" s="186" t="s">
        <v>752</v>
      </c>
      <c r="AD791" s="186" t="s">
        <v>5474</v>
      </c>
      <c r="AE791" s="186" t="s">
        <v>5474</v>
      </c>
      <c r="AF791" s="186" t="s">
        <v>5474</v>
      </c>
      <c r="AG791" s="186" t="s">
        <v>5474</v>
      </c>
      <c r="AH791" s="186" t="s">
        <v>5474</v>
      </c>
      <c r="AI791" s="186" t="s">
        <v>5474</v>
      </c>
      <c r="AJ791" s="186" t="s">
        <v>5474</v>
      </c>
    </row>
    <row r="792" spans="28:36">
      <c r="AB792" s="186">
        <v>3435</v>
      </c>
      <c r="AC792" s="186" t="s">
        <v>2853</v>
      </c>
      <c r="AD792" s="186" t="s">
        <v>5474</v>
      </c>
      <c r="AE792" s="186" t="s">
        <v>5474</v>
      </c>
      <c r="AF792" s="186" t="s">
        <v>5474</v>
      </c>
      <c r="AG792" s="186" t="s">
        <v>5474</v>
      </c>
      <c r="AH792" s="186" t="s">
        <v>5474</v>
      </c>
      <c r="AI792" s="186" t="s">
        <v>5474</v>
      </c>
      <c r="AJ792" s="186" t="s">
        <v>5474</v>
      </c>
    </row>
    <row r="793" spans="28:36">
      <c r="AB793" s="186">
        <v>3437</v>
      </c>
      <c r="AC793" s="186" t="s">
        <v>753</v>
      </c>
      <c r="AD793" s="186" t="s">
        <v>5474</v>
      </c>
      <c r="AE793" s="186" t="s">
        <v>5474</v>
      </c>
      <c r="AF793" s="186" t="s">
        <v>5474</v>
      </c>
      <c r="AG793" s="186" t="s">
        <v>5474</v>
      </c>
      <c r="AH793" s="186" t="s">
        <v>5474</v>
      </c>
      <c r="AI793" s="186" t="s">
        <v>5474</v>
      </c>
      <c r="AJ793" s="186" t="s">
        <v>5474</v>
      </c>
    </row>
    <row r="794" spans="28:36">
      <c r="AB794" s="186">
        <v>3438</v>
      </c>
      <c r="AC794" s="186" t="s">
        <v>754</v>
      </c>
      <c r="AD794" s="186" t="s">
        <v>5474</v>
      </c>
      <c r="AE794" s="186" t="s">
        <v>5474</v>
      </c>
      <c r="AF794" s="186" t="s">
        <v>5474</v>
      </c>
      <c r="AG794" s="186" t="s">
        <v>5474</v>
      </c>
      <c r="AH794" s="186" t="s">
        <v>5474</v>
      </c>
      <c r="AI794" s="186" t="s">
        <v>5474</v>
      </c>
      <c r="AJ794" s="186" t="s">
        <v>5474</v>
      </c>
    </row>
    <row r="795" spans="28:36">
      <c r="AB795" s="186">
        <v>3441</v>
      </c>
      <c r="AC795" s="186" t="s">
        <v>755</v>
      </c>
      <c r="AD795" s="186" t="s">
        <v>5474</v>
      </c>
      <c r="AE795" s="186" t="s">
        <v>5474</v>
      </c>
      <c r="AF795" s="186" t="s">
        <v>5474</v>
      </c>
      <c r="AG795" s="186" t="s">
        <v>5474</v>
      </c>
      <c r="AH795" s="186" t="s">
        <v>5474</v>
      </c>
      <c r="AI795" s="186" t="s">
        <v>5474</v>
      </c>
      <c r="AJ795" s="186" t="s">
        <v>5474</v>
      </c>
    </row>
    <row r="796" spans="28:36">
      <c r="AB796" s="186">
        <v>3443</v>
      </c>
      <c r="AC796" s="186" t="s">
        <v>756</v>
      </c>
      <c r="AD796" s="186" t="s">
        <v>5474</v>
      </c>
      <c r="AE796" s="186" t="s">
        <v>5474</v>
      </c>
      <c r="AF796" s="186" t="s">
        <v>5474</v>
      </c>
      <c r="AG796" s="186" t="s">
        <v>5474</v>
      </c>
      <c r="AH796" s="186" t="s">
        <v>5474</v>
      </c>
      <c r="AI796" s="186" t="s">
        <v>5474</v>
      </c>
      <c r="AJ796" s="186" t="s">
        <v>5474</v>
      </c>
    </row>
    <row r="797" spans="28:36">
      <c r="AB797" s="186">
        <v>3444</v>
      </c>
      <c r="AC797" s="186" t="s">
        <v>757</v>
      </c>
      <c r="AD797" s="186" t="s">
        <v>5474</v>
      </c>
      <c r="AE797" s="186" t="s">
        <v>5474</v>
      </c>
      <c r="AF797" s="186" t="s">
        <v>5474</v>
      </c>
      <c r="AG797" s="186" t="s">
        <v>5474</v>
      </c>
      <c r="AH797" s="186" t="s">
        <v>5474</v>
      </c>
      <c r="AI797" s="186" t="s">
        <v>5474</v>
      </c>
      <c r="AJ797" s="186" t="s">
        <v>5474</v>
      </c>
    </row>
    <row r="798" spans="28:36">
      <c r="AB798" s="186">
        <v>3450</v>
      </c>
      <c r="AC798" s="186" t="s">
        <v>758</v>
      </c>
      <c r="AD798" s="186" t="s">
        <v>5474</v>
      </c>
      <c r="AE798" s="186" t="s">
        <v>5474</v>
      </c>
      <c r="AF798" s="186" t="s">
        <v>5474</v>
      </c>
      <c r="AG798" s="186" t="s">
        <v>5474</v>
      </c>
      <c r="AH798" s="186" t="s">
        <v>5474</v>
      </c>
      <c r="AI798" s="186" t="s">
        <v>5474</v>
      </c>
      <c r="AJ798" s="186" t="s">
        <v>5474</v>
      </c>
    </row>
    <row r="799" spans="28:36">
      <c r="AB799" s="186">
        <v>3452</v>
      </c>
      <c r="AC799" s="186" t="s">
        <v>759</v>
      </c>
      <c r="AD799" s="186" t="s">
        <v>5474</v>
      </c>
      <c r="AE799" s="186" t="s">
        <v>5474</v>
      </c>
      <c r="AF799" s="186" t="s">
        <v>5474</v>
      </c>
      <c r="AG799" s="186" t="s">
        <v>5474</v>
      </c>
      <c r="AH799" s="186" t="s">
        <v>5474</v>
      </c>
      <c r="AI799" s="186" t="s">
        <v>5474</v>
      </c>
      <c r="AJ799" s="186" t="s">
        <v>5474</v>
      </c>
    </row>
    <row r="800" spans="28:36">
      <c r="AB800" s="186">
        <v>3454</v>
      </c>
      <c r="AC800" s="186" t="s">
        <v>760</v>
      </c>
      <c r="AD800" s="186" t="s">
        <v>5474</v>
      </c>
      <c r="AE800" s="186" t="s">
        <v>5474</v>
      </c>
      <c r="AF800" s="186" t="s">
        <v>5474</v>
      </c>
      <c r="AG800" s="186" t="s">
        <v>5474</v>
      </c>
      <c r="AH800" s="186" t="s">
        <v>5474</v>
      </c>
      <c r="AI800" s="186" t="s">
        <v>5474</v>
      </c>
      <c r="AJ800" s="186" t="s">
        <v>5474</v>
      </c>
    </row>
    <row r="801" spans="28:36">
      <c r="AB801" s="186">
        <v>3455</v>
      </c>
      <c r="AC801" s="186" t="s">
        <v>761</v>
      </c>
      <c r="AD801" s="186" t="s">
        <v>5474</v>
      </c>
      <c r="AE801" s="186" t="s">
        <v>5474</v>
      </c>
      <c r="AF801" s="186" t="s">
        <v>5474</v>
      </c>
      <c r="AG801" s="186" t="s">
        <v>5474</v>
      </c>
      <c r="AH801" s="186" t="s">
        <v>5474</v>
      </c>
      <c r="AI801" s="186" t="s">
        <v>5474</v>
      </c>
      <c r="AJ801" s="186" t="s">
        <v>5474</v>
      </c>
    </row>
    <row r="802" spans="28:36">
      <c r="AB802" s="186">
        <v>3465</v>
      </c>
      <c r="AC802" s="186" t="s">
        <v>762</v>
      </c>
      <c r="AD802" s="186" t="s">
        <v>5474</v>
      </c>
      <c r="AE802" s="186" t="s">
        <v>5474</v>
      </c>
      <c r="AF802" s="186" t="s">
        <v>5474</v>
      </c>
      <c r="AG802" s="186" t="s">
        <v>5474</v>
      </c>
      <c r="AH802" s="186" t="s">
        <v>5474</v>
      </c>
      <c r="AI802" s="186" t="s">
        <v>5474</v>
      </c>
      <c r="AJ802" s="186" t="s">
        <v>5474</v>
      </c>
    </row>
    <row r="803" spans="28:36">
      <c r="AB803" s="186">
        <v>3466</v>
      </c>
      <c r="AC803" s="186" t="s">
        <v>763</v>
      </c>
      <c r="AD803" s="186" t="s">
        <v>5474</v>
      </c>
      <c r="AE803" s="186" t="s">
        <v>5474</v>
      </c>
      <c r="AF803" s="186" t="s">
        <v>5474</v>
      </c>
      <c r="AG803" s="186" t="s">
        <v>5474</v>
      </c>
      <c r="AH803" s="186" t="s">
        <v>5474</v>
      </c>
      <c r="AI803" s="186" t="s">
        <v>5474</v>
      </c>
      <c r="AJ803" s="186" t="s">
        <v>5474</v>
      </c>
    </row>
    <row r="804" spans="28:36">
      <c r="AB804" s="186">
        <v>3479</v>
      </c>
      <c r="AC804" s="186" t="s">
        <v>764</v>
      </c>
      <c r="AD804" s="186" t="s">
        <v>5474</v>
      </c>
      <c r="AE804" s="186" t="s">
        <v>5474</v>
      </c>
      <c r="AF804" s="186" t="s">
        <v>5474</v>
      </c>
      <c r="AG804" s="186" t="s">
        <v>5474</v>
      </c>
      <c r="AH804" s="186" t="s">
        <v>5474</v>
      </c>
      <c r="AI804" s="186" t="s">
        <v>5474</v>
      </c>
      <c r="AJ804" s="186" t="s">
        <v>5474</v>
      </c>
    </row>
    <row r="805" spans="28:36">
      <c r="AB805" s="186">
        <v>3481</v>
      </c>
      <c r="AC805" s="186" t="s">
        <v>765</v>
      </c>
      <c r="AD805" s="186" t="s">
        <v>5473</v>
      </c>
      <c r="AE805" s="186" t="s">
        <v>5474</v>
      </c>
      <c r="AF805" s="186" t="s">
        <v>5474</v>
      </c>
      <c r="AG805" s="186" t="s">
        <v>5474</v>
      </c>
      <c r="AH805" s="186" t="s">
        <v>5474</v>
      </c>
      <c r="AI805" s="186" t="s">
        <v>5474</v>
      </c>
      <c r="AJ805" s="186" t="s">
        <v>5473</v>
      </c>
    </row>
    <row r="806" spans="28:36">
      <c r="AB806" s="186">
        <v>3483</v>
      </c>
      <c r="AC806" s="186" t="s">
        <v>766</v>
      </c>
      <c r="AD806" s="186" t="s">
        <v>5474</v>
      </c>
      <c r="AE806" s="186" t="s">
        <v>5474</v>
      </c>
      <c r="AF806" s="186" t="s">
        <v>5474</v>
      </c>
      <c r="AG806" s="186" t="s">
        <v>5474</v>
      </c>
      <c r="AH806" s="186" t="s">
        <v>5474</v>
      </c>
      <c r="AI806" s="186" t="s">
        <v>5474</v>
      </c>
      <c r="AJ806" s="186" t="s">
        <v>5474</v>
      </c>
    </row>
    <row r="807" spans="28:36">
      <c r="AB807" s="186">
        <v>3484</v>
      </c>
      <c r="AC807" s="186" t="s">
        <v>767</v>
      </c>
      <c r="AD807" s="186" t="s">
        <v>5474</v>
      </c>
      <c r="AE807" s="186" t="s">
        <v>5474</v>
      </c>
      <c r="AF807" s="186" t="s">
        <v>5474</v>
      </c>
      <c r="AG807" s="186" t="s">
        <v>5474</v>
      </c>
      <c r="AH807" s="186" t="s">
        <v>5474</v>
      </c>
      <c r="AI807" s="186" t="s">
        <v>5474</v>
      </c>
      <c r="AJ807" s="186" t="s">
        <v>5474</v>
      </c>
    </row>
    <row r="808" spans="28:36">
      <c r="AB808" s="186">
        <v>3485</v>
      </c>
      <c r="AC808" s="186" t="s">
        <v>2877</v>
      </c>
      <c r="AD808" s="186" t="s">
        <v>5474</v>
      </c>
      <c r="AE808" s="186" t="s">
        <v>5474</v>
      </c>
      <c r="AF808" s="186" t="s">
        <v>5474</v>
      </c>
      <c r="AG808" s="186" t="s">
        <v>5474</v>
      </c>
      <c r="AH808" s="186" t="s">
        <v>5474</v>
      </c>
      <c r="AI808" s="186" t="s">
        <v>5474</v>
      </c>
      <c r="AJ808" s="186" t="s">
        <v>5474</v>
      </c>
    </row>
    <row r="809" spans="28:36">
      <c r="AB809" s="186">
        <v>3489</v>
      </c>
      <c r="AC809" s="186" t="s">
        <v>768</v>
      </c>
      <c r="AD809" s="186" t="s">
        <v>5474</v>
      </c>
      <c r="AE809" s="186" t="s">
        <v>5474</v>
      </c>
      <c r="AF809" s="186" t="s">
        <v>5474</v>
      </c>
      <c r="AG809" s="186" t="s">
        <v>5474</v>
      </c>
      <c r="AH809" s="186" t="s">
        <v>5474</v>
      </c>
      <c r="AI809" s="186" t="s">
        <v>5474</v>
      </c>
      <c r="AJ809" s="186" t="s">
        <v>5474</v>
      </c>
    </row>
    <row r="810" spans="28:36">
      <c r="AB810" s="186">
        <v>3490</v>
      </c>
      <c r="AC810" s="186" t="s">
        <v>769</v>
      </c>
      <c r="AD810" s="186" t="s">
        <v>5474</v>
      </c>
      <c r="AE810" s="186" t="s">
        <v>5474</v>
      </c>
      <c r="AF810" s="186" t="s">
        <v>5474</v>
      </c>
      <c r="AG810" s="186" t="s">
        <v>5474</v>
      </c>
      <c r="AH810" s="186" t="s">
        <v>5474</v>
      </c>
      <c r="AI810" s="186" t="s">
        <v>5474</v>
      </c>
      <c r="AJ810" s="186" t="s">
        <v>5474</v>
      </c>
    </row>
    <row r="811" spans="28:36">
      <c r="AB811" s="186">
        <v>3491</v>
      </c>
      <c r="AC811" s="186" t="s">
        <v>770</v>
      </c>
      <c r="AD811" s="186" t="s">
        <v>5474</v>
      </c>
      <c r="AE811" s="186" t="s">
        <v>5474</v>
      </c>
      <c r="AF811" s="186" t="s">
        <v>5474</v>
      </c>
      <c r="AG811" s="186" t="s">
        <v>5474</v>
      </c>
      <c r="AH811" s="186" t="s">
        <v>5474</v>
      </c>
      <c r="AI811" s="186" t="s">
        <v>5474</v>
      </c>
      <c r="AJ811" s="186" t="s">
        <v>5474</v>
      </c>
    </row>
    <row r="812" spans="28:36">
      <c r="AB812" s="186">
        <v>3492</v>
      </c>
      <c r="AC812" s="186" t="s">
        <v>771</v>
      </c>
      <c r="AD812" s="186" t="s">
        <v>5474</v>
      </c>
      <c r="AE812" s="186" t="s">
        <v>5474</v>
      </c>
      <c r="AF812" s="186" t="s">
        <v>5474</v>
      </c>
      <c r="AG812" s="186" t="s">
        <v>5474</v>
      </c>
      <c r="AH812" s="186" t="s">
        <v>5474</v>
      </c>
      <c r="AI812" s="186" t="s">
        <v>5474</v>
      </c>
      <c r="AJ812" s="186" t="s">
        <v>5474</v>
      </c>
    </row>
    <row r="813" spans="28:36">
      <c r="AB813" s="186">
        <v>3494</v>
      </c>
      <c r="AC813" s="186" t="s">
        <v>772</v>
      </c>
      <c r="AD813" s="186" t="s">
        <v>5474</v>
      </c>
      <c r="AE813" s="186" t="s">
        <v>5474</v>
      </c>
      <c r="AF813" s="186" t="s">
        <v>5474</v>
      </c>
      <c r="AG813" s="186" t="s">
        <v>5474</v>
      </c>
      <c r="AH813" s="186" t="s">
        <v>5474</v>
      </c>
      <c r="AI813" s="186" t="s">
        <v>5474</v>
      </c>
      <c r="AJ813" s="186" t="s">
        <v>5474</v>
      </c>
    </row>
    <row r="814" spans="28:36">
      <c r="AB814" s="186">
        <v>3498</v>
      </c>
      <c r="AC814" s="186" t="s">
        <v>773</v>
      </c>
      <c r="AD814" s="186" t="s">
        <v>5474</v>
      </c>
      <c r="AE814" s="186" t="s">
        <v>5474</v>
      </c>
      <c r="AF814" s="186" t="s">
        <v>5474</v>
      </c>
      <c r="AG814" s="186" t="s">
        <v>5474</v>
      </c>
      <c r="AH814" s="186" t="s">
        <v>5474</v>
      </c>
      <c r="AI814" s="186" t="s">
        <v>5474</v>
      </c>
      <c r="AJ814" s="186" t="s">
        <v>5474</v>
      </c>
    </row>
    <row r="815" spans="28:36">
      <c r="AB815" s="186">
        <v>3499</v>
      </c>
      <c r="AC815" s="186" t="s">
        <v>774</v>
      </c>
      <c r="AD815" s="186" t="s">
        <v>5474</v>
      </c>
      <c r="AE815" s="186" t="s">
        <v>5474</v>
      </c>
      <c r="AF815" s="186" t="s">
        <v>5474</v>
      </c>
      <c r="AG815" s="186" t="s">
        <v>5474</v>
      </c>
      <c r="AH815" s="186" t="s">
        <v>5474</v>
      </c>
      <c r="AI815" s="186" t="s">
        <v>5474</v>
      </c>
      <c r="AJ815" s="186" t="s">
        <v>5474</v>
      </c>
    </row>
    <row r="816" spans="28:36">
      <c r="AB816" s="186">
        <v>3501</v>
      </c>
      <c r="AC816" s="186" t="s">
        <v>775</v>
      </c>
      <c r="AD816" s="186" t="s">
        <v>5474</v>
      </c>
      <c r="AE816" s="186" t="s">
        <v>5474</v>
      </c>
      <c r="AF816" s="186" t="s">
        <v>5474</v>
      </c>
      <c r="AG816" s="186" t="s">
        <v>5474</v>
      </c>
      <c r="AH816" s="186" t="s">
        <v>5474</v>
      </c>
      <c r="AI816" s="186" t="s">
        <v>5474</v>
      </c>
      <c r="AJ816" s="186" t="s">
        <v>5474</v>
      </c>
    </row>
    <row r="817" spans="28:36">
      <c r="AB817" s="186">
        <v>3504</v>
      </c>
      <c r="AC817" s="186" t="s">
        <v>776</v>
      </c>
      <c r="AD817" s="186" t="s">
        <v>5474</v>
      </c>
      <c r="AE817" s="186" t="s">
        <v>5474</v>
      </c>
      <c r="AF817" s="186" t="s">
        <v>5474</v>
      </c>
      <c r="AG817" s="186" t="s">
        <v>5474</v>
      </c>
      <c r="AH817" s="186" t="s">
        <v>5474</v>
      </c>
      <c r="AI817" s="186" t="s">
        <v>5474</v>
      </c>
      <c r="AJ817" s="186" t="s">
        <v>5474</v>
      </c>
    </row>
    <row r="818" spans="28:36">
      <c r="AB818" s="186">
        <v>3508</v>
      </c>
      <c r="AC818" s="186" t="s">
        <v>777</v>
      </c>
      <c r="AD818" s="186" t="s">
        <v>5474</v>
      </c>
      <c r="AE818" s="186" t="s">
        <v>5474</v>
      </c>
      <c r="AF818" s="186" t="s">
        <v>5474</v>
      </c>
      <c r="AG818" s="186" t="s">
        <v>5474</v>
      </c>
      <c r="AH818" s="186" t="s">
        <v>5474</v>
      </c>
      <c r="AI818" s="186" t="s">
        <v>5474</v>
      </c>
      <c r="AJ818" s="186" t="s">
        <v>5474</v>
      </c>
    </row>
    <row r="819" spans="28:36">
      <c r="AB819" s="186">
        <v>3511</v>
      </c>
      <c r="AC819" s="186" t="s">
        <v>778</v>
      </c>
      <c r="AD819" s="186" t="s">
        <v>5474</v>
      </c>
      <c r="AE819" s="186" t="s">
        <v>5474</v>
      </c>
      <c r="AF819" s="186" t="s">
        <v>5474</v>
      </c>
      <c r="AG819" s="186" t="s">
        <v>5474</v>
      </c>
      <c r="AH819" s="186" t="s">
        <v>5474</v>
      </c>
      <c r="AI819" s="186" t="s">
        <v>5474</v>
      </c>
      <c r="AJ819" s="186" t="s">
        <v>5474</v>
      </c>
    </row>
    <row r="820" spans="28:36">
      <c r="AB820" s="186">
        <v>3512</v>
      </c>
      <c r="AC820" s="186" t="s">
        <v>779</v>
      </c>
      <c r="AD820" s="186" t="s">
        <v>5474</v>
      </c>
      <c r="AE820" s="186" t="s">
        <v>5474</v>
      </c>
      <c r="AF820" s="186" t="s">
        <v>5474</v>
      </c>
      <c r="AG820" s="186" t="s">
        <v>5474</v>
      </c>
      <c r="AH820" s="186" t="s">
        <v>5474</v>
      </c>
      <c r="AI820" s="186" t="s">
        <v>5474</v>
      </c>
      <c r="AJ820" s="186" t="s">
        <v>5474</v>
      </c>
    </row>
    <row r="821" spans="28:36">
      <c r="AB821" s="186">
        <v>3514</v>
      </c>
      <c r="AC821" s="186" t="s">
        <v>780</v>
      </c>
      <c r="AD821" s="186" t="s">
        <v>5474</v>
      </c>
      <c r="AE821" s="186" t="s">
        <v>5474</v>
      </c>
      <c r="AF821" s="186" t="s">
        <v>5474</v>
      </c>
      <c r="AG821" s="186" t="s">
        <v>5474</v>
      </c>
      <c r="AH821" s="186" t="s">
        <v>5474</v>
      </c>
      <c r="AI821" s="186" t="s">
        <v>5474</v>
      </c>
      <c r="AJ821" s="186" t="s">
        <v>5474</v>
      </c>
    </row>
    <row r="822" spans="28:36">
      <c r="AB822" s="186">
        <v>3515</v>
      </c>
      <c r="AC822" s="186" t="s">
        <v>781</v>
      </c>
      <c r="AD822" s="186" t="s">
        <v>5474</v>
      </c>
      <c r="AE822" s="186" t="s">
        <v>5474</v>
      </c>
      <c r="AF822" s="186" t="s">
        <v>5474</v>
      </c>
      <c r="AG822" s="186" t="s">
        <v>5474</v>
      </c>
      <c r="AH822" s="186" t="s">
        <v>5474</v>
      </c>
      <c r="AI822" s="186" t="s">
        <v>5474</v>
      </c>
      <c r="AJ822" s="186" t="s">
        <v>5474</v>
      </c>
    </row>
    <row r="823" spans="28:36">
      <c r="AB823" s="186">
        <v>3516</v>
      </c>
      <c r="AC823" s="186" t="s">
        <v>782</v>
      </c>
      <c r="AD823" s="186" t="s">
        <v>5474</v>
      </c>
      <c r="AE823" s="186" t="s">
        <v>5474</v>
      </c>
      <c r="AF823" s="186" t="s">
        <v>5474</v>
      </c>
      <c r="AG823" s="186" t="s">
        <v>5474</v>
      </c>
      <c r="AH823" s="186" t="s">
        <v>5474</v>
      </c>
      <c r="AI823" s="186" t="s">
        <v>5474</v>
      </c>
      <c r="AJ823" s="186" t="s">
        <v>5474</v>
      </c>
    </row>
    <row r="824" spans="28:36">
      <c r="AB824" s="186">
        <v>3518</v>
      </c>
      <c r="AC824" s="186" t="s">
        <v>783</v>
      </c>
      <c r="AD824" s="186" t="s">
        <v>5474</v>
      </c>
      <c r="AE824" s="186" t="s">
        <v>5474</v>
      </c>
      <c r="AF824" s="186" t="s">
        <v>5474</v>
      </c>
      <c r="AG824" s="186" t="s">
        <v>5474</v>
      </c>
      <c r="AH824" s="186" t="s">
        <v>5474</v>
      </c>
      <c r="AI824" s="186" t="s">
        <v>5474</v>
      </c>
      <c r="AJ824" s="186" t="s">
        <v>5474</v>
      </c>
    </row>
    <row r="825" spans="28:36">
      <c r="AB825" s="186">
        <v>3519</v>
      </c>
      <c r="AC825" s="186" t="s">
        <v>784</v>
      </c>
      <c r="AD825" s="186" t="s">
        <v>5474</v>
      </c>
      <c r="AE825" s="186" t="s">
        <v>5474</v>
      </c>
      <c r="AF825" s="186" t="s">
        <v>5474</v>
      </c>
      <c r="AG825" s="186" t="s">
        <v>5474</v>
      </c>
      <c r="AH825" s="186" t="s">
        <v>5474</v>
      </c>
      <c r="AI825" s="186" t="s">
        <v>5474</v>
      </c>
      <c r="AJ825" s="186" t="s">
        <v>5474</v>
      </c>
    </row>
    <row r="826" spans="28:36">
      <c r="AB826" s="186">
        <v>3520</v>
      </c>
      <c r="AC826" s="186" t="s">
        <v>785</v>
      </c>
      <c r="AD826" s="186" t="s">
        <v>5474</v>
      </c>
      <c r="AE826" s="186" t="s">
        <v>5474</v>
      </c>
      <c r="AF826" s="186" t="s">
        <v>5474</v>
      </c>
      <c r="AG826" s="186" t="s">
        <v>5474</v>
      </c>
      <c r="AH826" s="186" t="s">
        <v>5474</v>
      </c>
      <c r="AI826" s="186" t="s">
        <v>5474</v>
      </c>
      <c r="AJ826" s="186" t="s">
        <v>5474</v>
      </c>
    </row>
    <row r="827" spans="28:36">
      <c r="AB827" s="186">
        <v>3521</v>
      </c>
      <c r="AC827" s="186" t="s">
        <v>786</v>
      </c>
      <c r="AD827" s="186" t="s">
        <v>5474</v>
      </c>
      <c r="AE827" s="186" t="s">
        <v>5474</v>
      </c>
      <c r="AF827" s="186" t="s">
        <v>5474</v>
      </c>
      <c r="AG827" s="186" t="s">
        <v>5474</v>
      </c>
      <c r="AH827" s="186" t="s">
        <v>5474</v>
      </c>
      <c r="AI827" s="186" t="s">
        <v>5474</v>
      </c>
      <c r="AJ827" s="186" t="s">
        <v>5474</v>
      </c>
    </row>
    <row r="828" spans="28:36">
      <c r="AB828" s="186">
        <v>3522</v>
      </c>
      <c r="AC828" s="186" t="s">
        <v>787</v>
      </c>
      <c r="AD828" s="186" t="s">
        <v>5474</v>
      </c>
      <c r="AE828" s="186" t="s">
        <v>5474</v>
      </c>
      <c r="AF828" s="186" t="s">
        <v>5474</v>
      </c>
      <c r="AG828" s="186" t="s">
        <v>5474</v>
      </c>
      <c r="AH828" s="186" t="s">
        <v>5474</v>
      </c>
      <c r="AI828" s="186" t="s">
        <v>5474</v>
      </c>
      <c r="AJ828" s="186" t="s">
        <v>5474</v>
      </c>
    </row>
    <row r="829" spans="28:36">
      <c r="AB829" s="186">
        <v>3523</v>
      </c>
      <c r="AC829" s="186" t="s">
        <v>788</v>
      </c>
      <c r="AD829" s="186" t="s">
        <v>5474</v>
      </c>
      <c r="AE829" s="186" t="s">
        <v>5474</v>
      </c>
      <c r="AF829" s="186" t="s">
        <v>5474</v>
      </c>
      <c r="AG829" s="186" t="s">
        <v>5474</v>
      </c>
      <c r="AH829" s="186" t="s">
        <v>5474</v>
      </c>
      <c r="AI829" s="186" t="s">
        <v>5474</v>
      </c>
      <c r="AJ829" s="186" t="s">
        <v>5474</v>
      </c>
    </row>
    <row r="830" spans="28:36">
      <c r="AB830" s="186">
        <v>3526</v>
      </c>
      <c r="AC830" s="186" t="s">
        <v>789</v>
      </c>
      <c r="AD830" s="186" t="s">
        <v>5474</v>
      </c>
      <c r="AE830" s="186" t="s">
        <v>5474</v>
      </c>
      <c r="AF830" s="186" t="s">
        <v>5474</v>
      </c>
      <c r="AG830" s="186" t="s">
        <v>5474</v>
      </c>
      <c r="AH830" s="186" t="s">
        <v>5474</v>
      </c>
      <c r="AI830" s="186" t="s">
        <v>5474</v>
      </c>
      <c r="AJ830" s="186" t="s">
        <v>5474</v>
      </c>
    </row>
    <row r="831" spans="28:36">
      <c r="AB831" s="186">
        <v>3527</v>
      </c>
      <c r="AC831" s="186" t="s">
        <v>790</v>
      </c>
      <c r="AD831" s="186" t="s">
        <v>5474</v>
      </c>
      <c r="AE831" s="186" t="s">
        <v>5474</v>
      </c>
      <c r="AF831" s="186" t="s">
        <v>5474</v>
      </c>
      <c r="AG831" s="186" t="s">
        <v>5474</v>
      </c>
      <c r="AH831" s="186" t="s">
        <v>5474</v>
      </c>
      <c r="AI831" s="186" t="s">
        <v>5474</v>
      </c>
      <c r="AJ831" s="186" t="s">
        <v>5474</v>
      </c>
    </row>
    <row r="832" spans="28:36">
      <c r="AB832" s="186">
        <v>3528</v>
      </c>
      <c r="AC832" s="186" t="s">
        <v>791</v>
      </c>
      <c r="AD832" s="186" t="s">
        <v>5474</v>
      </c>
      <c r="AE832" s="186" t="s">
        <v>5474</v>
      </c>
      <c r="AF832" s="186" t="s">
        <v>5474</v>
      </c>
      <c r="AG832" s="186" t="s">
        <v>5474</v>
      </c>
      <c r="AH832" s="186" t="s">
        <v>5474</v>
      </c>
      <c r="AI832" s="186" t="s">
        <v>5474</v>
      </c>
      <c r="AJ832" s="186" t="s">
        <v>5474</v>
      </c>
    </row>
    <row r="833" spans="28:36">
      <c r="AB833" s="186">
        <v>3529</v>
      </c>
      <c r="AC833" s="186" t="s">
        <v>792</v>
      </c>
      <c r="AD833" s="186" t="s">
        <v>5474</v>
      </c>
      <c r="AE833" s="186" t="s">
        <v>5474</v>
      </c>
      <c r="AF833" s="186" t="s">
        <v>5474</v>
      </c>
      <c r="AG833" s="186" t="s">
        <v>5474</v>
      </c>
      <c r="AH833" s="186" t="s">
        <v>5474</v>
      </c>
      <c r="AI833" s="186" t="s">
        <v>5474</v>
      </c>
      <c r="AJ833" s="186" t="s">
        <v>5474</v>
      </c>
    </row>
    <row r="834" spans="28:36">
      <c r="AB834" s="186">
        <v>3530</v>
      </c>
      <c r="AC834" s="186" t="s">
        <v>2912</v>
      </c>
      <c r="AD834" s="186" t="s">
        <v>5474</v>
      </c>
      <c r="AE834" s="186" t="s">
        <v>5474</v>
      </c>
      <c r="AF834" s="186" t="s">
        <v>5474</v>
      </c>
      <c r="AG834" s="186" t="s">
        <v>5474</v>
      </c>
      <c r="AH834" s="186" t="s">
        <v>5474</v>
      </c>
      <c r="AI834" s="186" t="s">
        <v>5474</v>
      </c>
      <c r="AJ834" s="186" t="s">
        <v>5474</v>
      </c>
    </row>
    <row r="835" spans="28:36">
      <c r="AB835" s="186">
        <v>3531</v>
      </c>
      <c r="AC835" s="186" t="s">
        <v>793</v>
      </c>
      <c r="AD835" s="186" t="s">
        <v>5474</v>
      </c>
      <c r="AE835" s="186" t="s">
        <v>5474</v>
      </c>
      <c r="AF835" s="186" t="s">
        <v>5474</v>
      </c>
      <c r="AG835" s="186" t="s">
        <v>5474</v>
      </c>
      <c r="AH835" s="186" t="s">
        <v>5474</v>
      </c>
      <c r="AI835" s="186" t="s">
        <v>5474</v>
      </c>
      <c r="AJ835" s="186" t="s">
        <v>5474</v>
      </c>
    </row>
    <row r="836" spans="28:36">
      <c r="AB836" s="186">
        <v>3532</v>
      </c>
      <c r="AC836" s="186" t="s">
        <v>794</v>
      </c>
      <c r="AD836" s="186" t="s">
        <v>5474</v>
      </c>
      <c r="AE836" s="186" t="s">
        <v>5474</v>
      </c>
      <c r="AF836" s="186" t="s">
        <v>5474</v>
      </c>
      <c r="AG836" s="186" t="s">
        <v>5474</v>
      </c>
      <c r="AH836" s="186" t="s">
        <v>5474</v>
      </c>
      <c r="AI836" s="186" t="s">
        <v>5474</v>
      </c>
      <c r="AJ836" s="186" t="s">
        <v>5474</v>
      </c>
    </row>
    <row r="837" spans="28:36">
      <c r="AB837" s="186">
        <v>3533</v>
      </c>
      <c r="AC837" s="186" t="s">
        <v>795</v>
      </c>
      <c r="AD837" s="186" t="s">
        <v>5474</v>
      </c>
      <c r="AE837" s="186" t="s">
        <v>5474</v>
      </c>
      <c r="AF837" s="186" t="s">
        <v>5474</v>
      </c>
      <c r="AG837" s="186" t="s">
        <v>5474</v>
      </c>
      <c r="AH837" s="186" t="s">
        <v>5474</v>
      </c>
      <c r="AI837" s="186" t="s">
        <v>5474</v>
      </c>
      <c r="AJ837" s="186" t="s">
        <v>5474</v>
      </c>
    </row>
    <row r="838" spans="28:36">
      <c r="AB838" s="186">
        <v>3535</v>
      </c>
      <c r="AC838" s="186" t="s">
        <v>796</v>
      </c>
      <c r="AD838" s="186" t="s">
        <v>5474</v>
      </c>
      <c r="AE838" s="186" t="s">
        <v>5474</v>
      </c>
      <c r="AF838" s="186" t="s">
        <v>5474</v>
      </c>
      <c r="AG838" s="186" t="s">
        <v>5474</v>
      </c>
      <c r="AH838" s="186" t="s">
        <v>5474</v>
      </c>
      <c r="AI838" s="186" t="s">
        <v>5474</v>
      </c>
      <c r="AJ838" s="186" t="s">
        <v>5474</v>
      </c>
    </row>
    <row r="839" spans="28:36">
      <c r="AB839" s="186">
        <v>3536</v>
      </c>
      <c r="AC839" s="186" t="s">
        <v>797</v>
      </c>
      <c r="AD839" s="186" t="s">
        <v>5474</v>
      </c>
      <c r="AE839" s="186" t="s">
        <v>5474</v>
      </c>
      <c r="AF839" s="186" t="s">
        <v>5474</v>
      </c>
      <c r="AG839" s="186" t="s">
        <v>5474</v>
      </c>
      <c r="AH839" s="186" t="s">
        <v>5474</v>
      </c>
      <c r="AI839" s="186" t="s">
        <v>5474</v>
      </c>
      <c r="AJ839" s="186" t="s">
        <v>5474</v>
      </c>
    </row>
    <row r="840" spans="28:36">
      <c r="AB840" s="186">
        <v>3537</v>
      </c>
      <c r="AC840" s="186" t="s">
        <v>798</v>
      </c>
      <c r="AD840" s="186" t="s">
        <v>5474</v>
      </c>
      <c r="AE840" s="186" t="s">
        <v>5474</v>
      </c>
      <c r="AF840" s="186" t="s">
        <v>5474</v>
      </c>
      <c r="AG840" s="186" t="s">
        <v>5474</v>
      </c>
      <c r="AH840" s="186" t="s">
        <v>5474</v>
      </c>
      <c r="AI840" s="186" t="s">
        <v>5474</v>
      </c>
      <c r="AJ840" s="186" t="s">
        <v>5474</v>
      </c>
    </row>
    <row r="841" spans="28:36">
      <c r="AB841" s="186">
        <v>3540</v>
      </c>
      <c r="AC841" s="186" t="s">
        <v>799</v>
      </c>
      <c r="AD841" s="186" t="s">
        <v>5474</v>
      </c>
      <c r="AE841" s="186" t="s">
        <v>5474</v>
      </c>
      <c r="AF841" s="186" t="s">
        <v>5474</v>
      </c>
      <c r="AG841" s="186" t="s">
        <v>5474</v>
      </c>
      <c r="AH841" s="186" t="s">
        <v>5474</v>
      </c>
      <c r="AI841" s="186" t="s">
        <v>5474</v>
      </c>
      <c r="AJ841" s="186" t="s">
        <v>5474</v>
      </c>
    </row>
    <row r="842" spans="28:36">
      <c r="AB842" s="186">
        <v>3541</v>
      </c>
      <c r="AC842" s="186" t="s">
        <v>800</v>
      </c>
      <c r="AD842" s="186" t="s">
        <v>5474</v>
      </c>
      <c r="AE842" s="186" t="s">
        <v>5474</v>
      </c>
      <c r="AF842" s="186" t="s">
        <v>5474</v>
      </c>
      <c r="AG842" s="186" t="s">
        <v>5474</v>
      </c>
      <c r="AH842" s="186" t="s">
        <v>5474</v>
      </c>
      <c r="AI842" s="186" t="s">
        <v>5474</v>
      </c>
      <c r="AJ842" s="186" t="s">
        <v>5474</v>
      </c>
    </row>
    <row r="843" spans="28:36">
      <c r="AB843" s="186">
        <v>3543</v>
      </c>
      <c r="AC843" s="186" t="s">
        <v>2924</v>
      </c>
      <c r="AD843" s="186" t="s">
        <v>5474</v>
      </c>
      <c r="AE843" s="186" t="s">
        <v>5474</v>
      </c>
      <c r="AF843" s="186" t="s">
        <v>5474</v>
      </c>
      <c r="AG843" s="186" t="s">
        <v>5474</v>
      </c>
      <c r="AH843" s="186" t="s">
        <v>5474</v>
      </c>
      <c r="AI843" s="186" t="s">
        <v>5474</v>
      </c>
      <c r="AJ843" s="186" t="s">
        <v>5474</v>
      </c>
    </row>
    <row r="844" spans="28:36">
      <c r="AB844" s="186">
        <v>3545</v>
      </c>
      <c r="AC844" s="186" t="s">
        <v>801</v>
      </c>
      <c r="AD844" s="186" t="s">
        <v>5474</v>
      </c>
      <c r="AE844" s="186" t="s">
        <v>5474</v>
      </c>
      <c r="AF844" s="186" t="s">
        <v>5474</v>
      </c>
      <c r="AG844" s="186" t="s">
        <v>5474</v>
      </c>
      <c r="AH844" s="186" t="s">
        <v>5474</v>
      </c>
      <c r="AI844" s="186" t="s">
        <v>5474</v>
      </c>
      <c r="AJ844" s="186" t="s">
        <v>5474</v>
      </c>
    </row>
    <row r="845" spans="28:36">
      <c r="AB845" s="186">
        <v>3546</v>
      </c>
      <c r="AC845" s="186" t="s">
        <v>802</v>
      </c>
      <c r="AD845" s="186" t="s">
        <v>5474</v>
      </c>
      <c r="AE845" s="186" t="s">
        <v>5474</v>
      </c>
      <c r="AF845" s="186" t="s">
        <v>5474</v>
      </c>
      <c r="AG845" s="186" t="s">
        <v>5474</v>
      </c>
      <c r="AH845" s="186" t="s">
        <v>5474</v>
      </c>
      <c r="AI845" s="186" t="s">
        <v>5474</v>
      </c>
      <c r="AJ845" s="186" t="s">
        <v>5474</v>
      </c>
    </row>
    <row r="846" spans="28:36">
      <c r="AB846" s="186">
        <v>3548</v>
      </c>
      <c r="AC846" s="186" t="s">
        <v>803</v>
      </c>
      <c r="AD846" s="186" t="s">
        <v>5474</v>
      </c>
      <c r="AE846" s="186" t="s">
        <v>5474</v>
      </c>
      <c r="AF846" s="186" t="s">
        <v>5474</v>
      </c>
      <c r="AG846" s="186" t="s">
        <v>5474</v>
      </c>
      <c r="AH846" s="186" t="s">
        <v>5474</v>
      </c>
      <c r="AI846" s="186" t="s">
        <v>5474</v>
      </c>
      <c r="AJ846" s="186" t="s">
        <v>5474</v>
      </c>
    </row>
    <row r="847" spans="28:36">
      <c r="AB847" s="186">
        <v>3549</v>
      </c>
      <c r="AC847" s="186" t="s">
        <v>2930</v>
      </c>
      <c r="AD847" s="186" t="s">
        <v>5474</v>
      </c>
      <c r="AE847" s="186" t="s">
        <v>5474</v>
      </c>
      <c r="AF847" s="186" t="s">
        <v>5474</v>
      </c>
      <c r="AG847" s="186" t="s">
        <v>5474</v>
      </c>
      <c r="AH847" s="186" t="s">
        <v>5474</v>
      </c>
      <c r="AI847" s="186" t="s">
        <v>5474</v>
      </c>
      <c r="AJ847" s="186" t="s">
        <v>5474</v>
      </c>
    </row>
    <row r="848" spans="28:36">
      <c r="AB848" s="186">
        <v>3550</v>
      </c>
      <c r="AC848" s="186" t="s">
        <v>804</v>
      </c>
      <c r="AD848" s="186" t="s">
        <v>5474</v>
      </c>
      <c r="AE848" s="186" t="s">
        <v>5474</v>
      </c>
      <c r="AF848" s="186" t="s">
        <v>5474</v>
      </c>
      <c r="AG848" s="186" t="s">
        <v>5474</v>
      </c>
      <c r="AH848" s="186" t="s">
        <v>5474</v>
      </c>
      <c r="AI848" s="186" t="s">
        <v>5474</v>
      </c>
      <c r="AJ848" s="186" t="s">
        <v>5474</v>
      </c>
    </row>
    <row r="849" spans="28:36">
      <c r="AB849" s="186">
        <v>3551</v>
      </c>
      <c r="AC849" s="186" t="s">
        <v>805</v>
      </c>
      <c r="AD849" s="186" t="s">
        <v>5474</v>
      </c>
      <c r="AE849" s="186" t="s">
        <v>5474</v>
      </c>
      <c r="AF849" s="186" t="s">
        <v>5474</v>
      </c>
      <c r="AG849" s="186" t="s">
        <v>5474</v>
      </c>
      <c r="AH849" s="186" t="s">
        <v>5474</v>
      </c>
      <c r="AI849" s="186" t="s">
        <v>5474</v>
      </c>
      <c r="AJ849" s="186" t="s">
        <v>5474</v>
      </c>
    </row>
    <row r="850" spans="28:36">
      <c r="AB850" s="186">
        <v>3552</v>
      </c>
      <c r="AC850" s="186" t="s">
        <v>806</v>
      </c>
      <c r="AD850" s="186" t="s">
        <v>5474</v>
      </c>
      <c r="AE850" s="186" t="s">
        <v>5474</v>
      </c>
      <c r="AF850" s="186" t="s">
        <v>5474</v>
      </c>
      <c r="AG850" s="186" t="s">
        <v>5474</v>
      </c>
      <c r="AH850" s="186" t="s">
        <v>5474</v>
      </c>
      <c r="AI850" s="186" t="s">
        <v>5474</v>
      </c>
      <c r="AJ850" s="186" t="s">
        <v>5474</v>
      </c>
    </row>
    <row r="851" spans="28:36">
      <c r="AB851" s="186">
        <v>3555</v>
      </c>
      <c r="AC851" s="186" t="s">
        <v>807</v>
      </c>
      <c r="AD851" s="186" t="s">
        <v>5474</v>
      </c>
      <c r="AE851" s="186" t="s">
        <v>5474</v>
      </c>
      <c r="AF851" s="186" t="s">
        <v>5474</v>
      </c>
      <c r="AG851" s="186" t="s">
        <v>5474</v>
      </c>
      <c r="AH851" s="186" t="s">
        <v>5474</v>
      </c>
      <c r="AI851" s="186" t="s">
        <v>5474</v>
      </c>
      <c r="AJ851" s="186" t="s">
        <v>5474</v>
      </c>
    </row>
    <row r="852" spans="28:36">
      <c r="AB852" s="186">
        <v>3556</v>
      </c>
      <c r="AC852" s="186" t="s">
        <v>808</v>
      </c>
      <c r="AD852" s="186" t="s">
        <v>5474</v>
      </c>
      <c r="AE852" s="186" t="s">
        <v>5474</v>
      </c>
      <c r="AF852" s="186" t="s">
        <v>5474</v>
      </c>
      <c r="AG852" s="186" t="s">
        <v>5474</v>
      </c>
      <c r="AH852" s="186" t="s">
        <v>5474</v>
      </c>
      <c r="AI852" s="186" t="s">
        <v>5474</v>
      </c>
      <c r="AJ852" s="186" t="s">
        <v>5474</v>
      </c>
    </row>
    <row r="853" spans="28:36">
      <c r="AB853" s="186">
        <v>3557</v>
      </c>
      <c r="AC853" s="186" t="s">
        <v>809</v>
      </c>
      <c r="AD853" s="186" t="s">
        <v>5474</v>
      </c>
      <c r="AE853" s="186" t="s">
        <v>5474</v>
      </c>
      <c r="AF853" s="186" t="s">
        <v>5474</v>
      </c>
      <c r="AG853" s="186" t="s">
        <v>5474</v>
      </c>
      <c r="AH853" s="186" t="s">
        <v>5474</v>
      </c>
      <c r="AI853" s="186" t="s">
        <v>5474</v>
      </c>
      <c r="AJ853" s="186" t="s">
        <v>5474</v>
      </c>
    </row>
    <row r="854" spans="28:36">
      <c r="AB854" s="186">
        <v>3558</v>
      </c>
      <c r="AC854" s="186" t="s">
        <v>810</v>
      </c>
      <c r="AD854" s="186" t="s">
        <v>5474</v>
      </c>
      <c r="AE854" s="186" t="s">
        <v>5474</v>
      </c>
      <c r="AF854" s="186" t="s">
        <v>5474</v>
      </c>
      <c r="AG854" s="186" t="s">
        <v>5474</v>
      </c>
      <c r="AH854" s="186" t="s">
        <v>5474</v>
      </c>
      <c r="AI854" s="186" t="s">
        <v>5474</v>
      </c>
      <c r="AJ854" s="186" t="s">
        <v>5474</v>
      </c>
    </row>
    <row r="855" spans="28:36">
      <c r="AB855" s="186">
        <v>3561</v>
      </c>
      <c r="AC855" s="186" t="s">
        <v>811</v>
      </c>
      <c r="AD855" s="186" t="s">
        <v>5474</v>
      </c>
      <c r="AE855" s="186" t="s">
        <v>5474</v>
      </c>
      <c r="AF855" s="186" t="s">
        <v>5474</v>
      </c>
      <c r="AG855" s="186" t="s">
        <v>5474</v>
      </c>
      <c r="AH855" s="186" t="s">
        <v>5474</v>
      </c>
      <c r="AI855" s="186" t="s">
        <v>5474</v>
      </c>
      <c r="AJ855" s="186" t="s">
        <v>5474</v>
      </c>
    </row>
    <row r="856" spans="28:36">
      <c r="AB856" s="186">
        <v>3562</v>
      </c>
      <c r="AC856" s="186" t="s">
        <v>812</v>
      </c>
      <c r="AD856" s="186" t="s">
        <v>5474</v>
      </c>
      <c r="AE856" s="186" t="s">
        <v>5474</v>
      </c>
      <c r="AF856" s="186" t="s">
        <v>5474</v>
      </c>
      <c r="AG856" s="186" t="s">
        <v>5474</v>
      </c>
      <c r="AH856" s="186" t="s">
        <v>5474</v>
      </c>
      <c r="AI856" s="186" t="s">
        <v>5474</v>
      </c>
      <c r="AJ856" s="186" t="s">
        <v>5474</v>
      </c>
    </row>
    <row r="857" spans="28:36">
      <c r="AB857" s="186">
        <v>3563</v>
      </c>
      <c r="AC857" s="186" t="s">
        <v>813</v>
      </c>
      <c r="AD857" s="186" t="s">
        <v>5474</v>
      </c>
      <c r="AE857" s="186" t="s">
        <v>5474</v>
      </c>
      <c r="AF857" s="186" t="s">
        <v>5474</v>
      </c>
      <c r="AG857" s="186" t="s">
        <v>5474</v>
      </c>
      <c r="AH857" s="186" t="s">
        <v>5474</v>
      </c>
      <c r="AI857" s="186" t="s">
        <v>5474</v>
      </c>
      <c r="AJ857" s="186" t="s">
        <v>5474</v>
      </c>
    </row>
    <row r="858" spans="28:36">
      <c r="AB858" s="186">
        <v>3564</v>
      </c>
      <c r="AC858" s="186" t="s">
        <v>814</v>
      </c>
      <c r="AD858" s="186" t="s">
        <v>5474</v>
      </c>
      <c r="AE858" s="186" t="s">
        <v>5474</v>
      </c>
      <c r="AF858" s="186" t="s">
        <v>5474</v>
      </c>
      <c r="AG858" s="186" t="s">
        <v>5474</v>
      </c>
      <c r="AH858" s="186" t="s">
        <v>5474</v>
      </c>
      <c r="AI858" s="186" t="s">
        <v>5474</v>
      </c>
      <c r="AJ858" s="186" t="s">
        <v>5474</v>
      </c>
    </row>
    <row r="859" spans="28:36">
      <c r="AB859" s="186">
        <v>3566</v>
      </c>
      <c r="AC859" s="186" t="s">
        <v>5131</v>
      </c>
      <c r="AD859" s="186" t="s">
        <v>5474</v>
      </c>
      <c r="AE859" s="186" t="s">
        <v>5474</v>
      </c>
      <c r="AF859" s="186" t="s">
        <v>5474</v>
      </c>
      <c r="AG859" s="186" t="s">
        <v>5474</v>
      </c>
      <c r="AH859" s="186" t="s">
        <v>5474</v>
      </c>
      <c r="AI859" s="186" t="s">
        <v>5474</v>
      </c>
      <c r="AJ859" s="186" t="s">
        <v>5474</v>
      </c>
    </row>
    <row r="860" spans="28:36">
      <c r="AB860" s="186">
        <v>3567</v>
      </c>
      <c r="AC860" s="186" t="s">
        <v>815</v>
      </c>
      <c r="AD860" s="186" t="s">
        <v>5474</v>
      </c>
      <c r="AE860" s="186" t="s">
        <v>5474</v>
      </c>
      <c r="AF860" s="186" t="s">
        <v>5474</v>
      </c>
      <c r="AG860" s="186" t="s">
        <v>5474</v>
      </c>
      <c r="AH860" s="186" t="s">
        <v>5474</v>
      </c>
      <c r="AI860" s="186" t="s">
        <v>5474</v>
      </c>
      <c r="AJ860" s="186" t="s">
        <v>5474</v>
      </c>
    </row>
    <row r="861" spans="28:36">
      <c r="AB861" s="186">
        <v>3570</v>
      </c>
      <c r="AC861" s="186" t="s">
        <v>816</v>
      </c>
      <c r="AD861" s="186" t="s">
        <v>5474</v>
      </c>
      <c r="AE861" s="186" t="s">
        <v>5474</v>
      </c>
      <c r="AF861" s="186" t="s">
        <v>5474</v>
      </c>
      <c r="AG861" s="186" t="s">
        <v>5474</v>
      </c>
      <c r="AH861" s="186" t="s">
        <v>5474</v>
      </c>
      <c r="AI861" s="186" t="s">
        <v>5474</v>
      </c>
      <c r="AJ861" s="186" t="s">
        <v>5474</v>
      </c>
    </row>
    <row r="862" spans="28:36">
      <c r="AB862" s="186">
        <v>3576</v>
      </c>
      <c r="AC862" s="186" t="s">
        <v>817</v>
      </c>
      <c r="AD862" s="186" t="s">
        <v>5474</v>
      </c>
      <c r="AE862" s="186" t="s">
        <v>5474</v>
      </c>
      <c r="AF862" s="186" t="s">
        <v>5474</v>
      </c>
      <c r="AG862" s="186" t="s">
        <v>5474</v>
      </c>
      <c r="AH862" s="186" t="s">
        <v>5474</v>
      </c>
      <c r="AI862" s="186" t="s">
        <v>5474</v>
      </c>
      <c r="AJ862" s="186" t="s">
        <v>5474</v>
      </c>
    </row>
    <row r="863" spans="28:36">
      <c r="AB863" s="186">
        <v>3577</v>
      </c>
      <c r="AC863" s="186" t="s">
        <v>818</v>
      </c>
      <c r="AD863" s="186" t="s">
        <v>5474</v>
      </c>
      <c r="AE863" s="186" t="s">
        <v>5474</v>
      </c>
      <c r="AF863" s="186" t="s">
        <v>5474</v>
      </c>
      <c r="AG863" s="186" t="s">
        <v>5474</v>
      </c>
      <c r="AH863" s="186" t="s">
        <v>5474</v>
      </c>
      <c r="AI863" s="186" t="s">
        <v>5474</v>
      </c>
      <c r="AJ863" s="186" t="s">
        <v>5474</v>
      </c>
    </row>
    <row r="864" spans="28:36">
      <c r="AB864" s="186">
        <v>3579</v>
      </c>
      <c r="AC864" s="186" t="s">
        <v>819</v>
      </c>
      <c r="AD864" s="186" t="s">
        <v>5474</v>
      </c>
      <c r="AE864" s="186" t="s">
        <v>5474</v>
      </c>
      <c r="AF864" s="186" t="s">
        <v>5474</v>
      </c>
      <c r="AG864" s="186" t="s">
        <v>5474</v>
      </c>
      <c r="AH864" s="186" t="s">
        <v>5474</v>
      </c>
      <c r="AI864" s="186" t="s">
        <v>5474</v>
      </c>
      <c r="AJ864" s="186" t="s">
        <v>5474</v>
      </c>
    </row>
    <row r="865" spans="28:36">
      <c r="AB865" s="186">
        <v>3580</v>
      </c>
      <c r="AC865" s="186" t="s">
        <v>820</v>
      </c>
      <c r="AD865" s="186" t="s">
        <v>5474</v>
      </c>
      <c r="AE865" s="186" t="s">
        <v>5474</v>
      </c>
      <c r="AF865" s="186" t="s">
        <v>5474</v>
      </c>
      <c r="AG865" s="186" t="s">
        <v>5474</v>
      </c>
      <c r="AH865" s="186" t="s">
        <v>5474</v>
      </c>
      <c r="AI865" s="186" t="s">
        <v>5474</v>
      </c>
      <c r="AJ865" s="186" t="s">
        <v>5474</v>
      </c>
    </row>
    <row r="866" spans="28:36">
      <c r="AB866" s="186">
        <v>3581</v>
      </c>
      <c r="AC866" s="186" t="s">
        <v>821</v>
      </c>
      <c r="AD866" s="186" t="s">
        <v>5474</v>
      </c>
      <c r="AE866" s="186" t="s">
        <v>5474</v>
      </c>
      <c r="AF866" s="186" t="s">
        <v>5474</v>
      </c>
      <c r="AG866" s="186" t="s">
        <v>5474</v>
      </c>
      <c r="AH866" s="186" t="s">
        <v>5474</v>
      </c>
      <c r="AI866" s="186" t="s">
        <v>5474</v>
      </c>
      <c r="AJ866" s="186" t="s">
        <v>5474</v>
      </c>
    </row>
    <row r="867" spans="28:36">
      <c r="AB867" s="186">
        <v>3583</v>
      </c>
      <c r="AC867" s="186" t="s">
        <v>822</v>
      </c>
      <c r="AD867" s="186" t="s">
        <v>5474</v>
      </c>
      <c r="AE867" s="186" t="s">
        <v>5474</v>
      </c>
      <c r="AF867" s="186" t="s">
        <v>5474</v>
      </c>
      <c r="AG867" s="186" t="s">
        <v>5474</v>
      </c>
      <c r="AH867" s="186" t="s">
        <v>5474</v>
      </c>
      <c r="AI867" s="186" t="s">
        <v>5474</v>
      </c>
      <c r="AJ867" s="186" t="s">
        <v>5474</v>
      </c>
    </row>
    <row r="868" spans="28:36">
      <c r="AB868" s="186">
        <v>3585</v>
      </c>
      <c r="AC868" s="186" t="s">
        <v>2961</v>
      </c>
      <c r="AD868" s="186" t="s">
        <v>5474</v>
      </c>
      <c r="AE868" s="186" t="s">
        <v>5474</v>
      </c>
      <c r="AF868" s="186" t="s">
        <v>5474</v>
      </c>
      <c r="AG868" s="186" t="s">
        <v>5474</v>
      </c>
      <c r="AH868" s="186" t="s">
        <v>5474</v>
      </c>
      <c r="AI868" s="186" t="s">
        <v>5474</v>
      </c>
      <c r="AJ868" s="186" t="s">
        <v>5474</v>
      </c>
    </row>
    <row r="869" spans="28:36">
      <c r="AB869" s="186">
        <v>3587</v>
      </c>
      <c r="AC869" s="186" t="s">
        <v>823</v>
      </c>
      <c r="AD869" s="186" t="s">
        <v>5474</v>
      </c>
      <c r="AE869" s="186" t="s">
        <v>5474</v>
      </c>
      <c r="AF869" s="186" t="s">
        <v>5474</v>
      </c>
      <c r="AG869" s="186" t="s">
        <v>5474</v>
      </c>
      <c r="AH869" s="186" t="s">
        <v>5474</v>
      </c>
      <c r="AI869" s="186" t="s">
        <v>5474</v>
      </c>
      <c r="AJ869" s="186" t="s">
        <v>5474</v>
      </c>
    </row>
    <row r="870" spans="28:36">
      <c r="AB870" s="186">
        <v>3588</v>
      </c>
      <c r="AC870" s="186" t="s">
        <v>824</v>
      </c>
      <c r="AD870" s="186" t="s">
        <v>5474</v>
      </c>
      <c r="AE870" s="186" t="s">
        <v>5474</v>
      </c>
      <c r="AF870" s="186" t="s">
        <v>5474</v>
      </c>
      <c r="AG870" s="186" t="s">
        <v>5474</v>
      </c>
      <c r="AH870" s="186" t="s">
        <v>5474</v>
      </c>
      <c r="AI870" s="186" t="s">
        <v>5474</v>
      </c>
      <c r="AJ870" s="186" t="s">
        <v>5474</v>
      </c>
    </row>
    <row r="871" spans="28:36">
      <c r="AB871" s="186">
        <v>3591</v>
      </c>
      <c r="AC871" s="186" t="s">
        <v>825</v>
      </c>
      <c r="AD871" s="186" t="s">
        <v>5474</v>
      </c>
      <c r="AE871" s="186" t="s">
        <v>5474</v>
      </c>
      <c r="AF871" s="186" t="s">
        <v>5474</v>
      </c>
      <c r="AG871" s="186" t="s">
        <v>5474</v>
      </c>
      <c r="AH871" s="186" t="s">
        <v>5474</v>
      </c>
      <c r="AI871" s="186" t="s">
        <v>5474</v>
      </c>
      <c r="AJ871" s="186" t="s">
        <v>5474</v>
      </c>
    </row>
    <row r="872" spans="28:36">
      <c r="AB872" s="186">
        <v>3592</v>
      </c>
      <c r="AC872" s="186" t="s">
        <v>2969</v>
      </c>
      <c r="AD872" s="186" t="s">
        <v>5474</v>
      </c>
      <c r="AE872" s="186" t="s">
        <v>5474</v>
      </c>
      <c r="AF872" s="186" t="s">
        <v>5474</v>
      </c>
      <c r="AG872" s="186" t="s">
        <v>5474</v>
      </c>
      <c r="AH872" s="186" t="s">
        <v>5474</v>
      </c>
      <c r="AI872" s="186" t="s">
        <v>5474</v>
      </c>
      <c r="AJ872" s="186" t="s">
        <v>5474</v>
      </c>
    </row>
    <row r="873" spans="28:36">
      <c r="AB873" s="186">
        <v>3593</v>
      </c>
      <c r="AC873" s="186" t="s">
        <v>826</v>
      </c>
      <c r="AD873" s="186" t="s">
        <v>5474</v>
      </c>
      <c r="AE873" s="186" t="s">
        <v>5474</v>
      </c>
      <c r="AF873" s="186" t="s">
        <v>5474</v>
      </c>
      <c r="AG873" s="186" t="s">
        <v>5474</v>
      </c>
      <c r="AH873" s="186" t="s">
        <v>5474</v>
      </c>
      <c r="AI873" s="186" t="s">
        <v>5474</v>
      </c>
      <c r="AJ873" s="186" t="s">
        <v>5474</v>
      </c>
    </row>
    <row r="874" spans="28:36">
      <c r="AB874" s="186">
        <v>3594</v>
      </c>
      <c r="AC874" s="186" t="s">
        <v>827</v>
      </c>
      <c r="AD874" s="186" t="s">
        <v>5474</v>
      </c>
      <c r="AE874" s="186" t="s">
        <v>5474</v>
      </c>
      <c r="AF874" s="186" t="s">
        <v>5474</v>
      </c>
      <c r="AG874" s="186" t="s">
        <v>5474</v>
      </c>
      <c r="AH874" s="186" t="s">
        <v>5474</v>
      </c>
      <c r="AI874" s="186" t="s">
        <v>5474</v>
      </c>
      <c r="AJ874" s="186" t="s">
        <v>5474</v>
      </c>
    </row>
    <row r="875" spans="28:36">
      <c r="AB875" s="186">
        <v>3595</v>
      </c>
      <c r="AC875" s="186" t="s">
        <v>2976</v>
      </c>
      <c r="AD875" s="186" t="s">
        <v>5474</v>
      </c>
      <c r="AE875" s="186" t="s">
        <v>5474</v>
      </c>
      <c r="AF875" s="186" t="s">
        <v>5474</v>
      </c>
      <c r="AG875" s="186" t="s">
        <v>5474</v>
      </c>
      <c r="AH875" s="186" t="s">
        <v>5474</v>
      </c>
      <c r="AI875" s="186" t="s">
        <v>5474</v>
      </c>
      <c r="AJ875" s="186" t="s">
        <v>5474</v>
      </c>
    </row>
    <row r="876" spans="28:36">
      <c r="AB876" s="186">
        <v>3596</v>
      </c>
      <c r="AC876" s="186" t="s">
        <v>828</v>
      </c>
      <c r="AD876" s="186" t="s">
        <v>5474</v>
      </c>
      <c r="AE876" s="186" t="s">
        <v>5474</v>
      </c>
      <c r="AF876" s="186" t="s">
        <v>5474</v>
      </c>
      <c r="AG876" s="186" t="s">
        <v>5474</v>
      </c>
      <c r="AH876" s="186" t="s">
        <v>5474</v>
      </c>
      <c r="AI876" s="186" t="s">
        <v>5474</v>
      </c>
      <c r="AJ876" s="186" t="s">
        <v>5474</v>
      </c>
    </row>
    <row r="877" spans="28:36">
      <c r="AB877" s="186">
        <v>3597</v>
      </c>
      <c r="AC877" s="186" t="s">
        <v>2979</v>
      </c>
      <c r="AD877" s="186" t="s">
        <v>5474</v>
      </c>
      <c r="AE877" s="186" t="s">
        <v>5474</v>
      </c>
      <c r="AF877" s="186" t="s">
        <v>5474</v>
      </c>
      <c r="AG877" s="186" t="s">
        <v>5474</v>
      </c>
      <c r="AH877" s="186" t="s">
        <v>5474</v>
      </c>
      <c r="AI877" s="186" t="s">
        <v>5474</v>
      </c>
      <c r="AJ877" s="186" t="s">
        <v>5474</v>
      </c>
    </row>
    <row r="878" spans="28:36">
      <c r="AB878" s="186">
        <v>3601</v>
      </c>
      <c r="AC878" s="186" t="s">
        <v>2982</v>
      </c>
      <c r="AD878" s="186" t="s">
        <v>5474</v>
      </c>
      <c r="AE878" s="186" t="s">
        <v>5474</v>
      </c>
      <c r="AF878" s="186" t="s">
        <v>5474</v>
      </c>
      <c r="AG878" s="186" t="s">
        <v>5474</v>
      </c>
      <c r="AH878" s="186" t="s">
        <v>5474</v>
      </c>
      <c r="AI878" s="186" t="s">
        <v>5474</v>
      </c>
      <c r="AJ878" s="186" t="s">
        <v>5474</v>
      </c>
    </row>
    <row r="879" spans="28:36">
      <c r="AB879" s="186">
        <v>3603</v>
      </c>
      <c r="AC879" s="186" t="s">
        <v>2984</v>
      </c>
      <c r="AD879" s="186" t="s">
        <v>5474</v>
      </c>
      <c r="AE879" s="186" t="s">
        <v>5474</v>
      </c>
      <c r="AF879" s="186" t="s">
        <v>5474</v>
      </c>
      <c r="AG879" s="186" t="s">
        <v>5474</v>
      </c>
      <c r="AH879" s="186" t="s">
        <v>5474</v>
      </c>
      <c r="AI879" s="186" t="s">
        <v>5474</v>
      </c>
      <c r="AJ879" s="186" t="s">
        <v>5474</v>
      </c>
    </row>
    <row r="880" spans="28:36">
      <c r="AB880" s="186">
        <v>3605</v>
      </c>
      <c r="AC880" s="186" t="s">
        <v>829</v>
      </c>
      <c r="AD880" s="186" t="s">
        <v>5474</v>
      </c>
      <c r="AE880" s="186" t="s">
        <v>5474</v>
      </c>
      <c r="AF880" s="186" t="s">
        <v>5474</v>
      </c>
      <c r="AG880" s="186" t="s">
        <v>5474</v>
      </c>
      <c r="AH880" s="186" t="s">
        <v>5474</v>
      </c>
      <c r="AI880" s="186" t="s">
        <v>5474</v>
      </c>
      <c r="AJ880" s="186" t="s">
        <v>5474</v>
      </c>
    </row>
    <row r="881" spans="28:36">
      <c r="AB881" s="186">
        <v>3607</v>
      </c>
      <c r="AC881" s="186" t="s">
        <v>830</v>
      </c>
      <c r="AD881" s="186" t="s">
        <v>5474</v>
      </c>
      <c r="AE881" s="186" t="s">
        <v>5474</v>
      </c>
      <c r="AF881" s="186" t="s">
        <v>5474</v>
      </c>
      <c r="AG881" s="186" t="s">
        <v>5474</v>
      </c>
      <c r="AH881" s="186" t="s">
        <v>5474</v>
      </c>
      <c r="AI881" s="186" t="s">
        <v>5474</v>
      </c>
      <c r="AJ881" s="186" t="s">
        <v>5474</v>
      </c>
    </row>
    <row r="882" spans="28:36">
      <c r="AB882" s="186">
        <v>3609</v>
      </c>
      <c r="AC882" s="186" t="s">
        <v>831</v>
      </c>
      <c r="AD882" s="186" t="s">
        <v>5474</v>
      </c>
      <c r="AE882" s="186" t="s">
        <v>5474</v>
      </c>
      <c r="AF882" s="186" t="s">
        <v>5474</v>
      </c>
      <c r="AG882" s="186" t="s">
        <v>5474</v>
      </c>
      <c r="AH882" s="186" t="s">
        <v>5474</v>
      </c>
      <c r="AI882" s="186" t="s">
        <v>5474</v>
      </c>
      <c r="AJ882" s="186" t="s">
        <v>5474</v>
      </c>
    </row>
    <row r="883" spans="28:36">
      <c r="AB883" s="186">
        <v>3611</v>
      </c>
      <c r="AC883" s="186" t="s">
        <v>832</v>
      </c>
      <c r="AD883" s="186" t="s">
        <v>5474</v>
      </c>
      <c r="AE883" s="186" t="s">
        <v>5474</v>
      </c>
      <c r="AF883" s="186" t="s">
        <v>5474</v>
      </c>
      <c r="AG883" s="186" t="s">
        <v>5474</v>
      </c>
      <c r="AH883" s="186" t="s">
        <v>5474</v>
      </c>
      <c r="AI883" s="186" t="s">
        <v>5474</v>
      </c>
      <c r="AJ883" s="186" t="s">
        <v>5474</v>
      </c>
    </row>
    <row r="884" spans="28:36">
      <c r="AB884" s="186">
        <v>3615</v>
      </c>
      <c r="AC884" s="186" t="s">
        <v>833</v>
      </c>
      <c r="AD884" s="186" t="s">
        <v>5474</v>
      </c>
      <c r="AE884" s="186" t="s">
        <v>5474</v>
      </c>
      <c r="AF884" s="186" t="s">
        <v>5474</v>
      </c>
      <c r="AG884" s="186" t="s">
        <v>5474</v>
      </c>
      <c r="AH884" s="186" t="s">
        <v>5474</v>
      </c>
      <c r="AI884" s="186" t="s">
        <v>5474</v>
      </c>
      <c r="AJ884" s="186" t="s">
        <v>5474</v>
      </c>
    </row>
    <row r="885" spans="28:36">
      <c r="AB885" s="186">
        <v>3617</v>
      </c>
      <c r="AC885" s="186" t="s">
        <v>834</v>
      </c>
      <c r="AD885" s="186" t="s">
        <v>5474</v>
      </c>
      <c r="AE885" s="186" t="s">
        <v>5474</v>
      </c>
      <c r="AF885" s="186" t="s">
        <v>5474</v>
      </c>
      <c r="AG885" s="186" t="s">
        <v>5474</v>
      </c>
      <c r="AH885" s="186" t="s">
        <v>5474</v>
      </c>
      <c r="AI885" s="186" t="s">
        <v>5474</v>
      </c>
      <c r="AJ885" s="186" t="s">
        <v>5474</v>
      </c>
    </row>
    <row r="886" spans="28:36">
      <c r="AB886" s="186">
        <v>3622</v>
      </c>
      <c r="AC886" s="186" t="s">
        <v>835</v>
      </c>
      <c r="AD886" s="186" t="s">
        <v>5474</v>
      </c>
      <c r="AE886" s="186" t="s">
        <v>5474</v>
      </c>
      <c r="AF886" s="186" t="s">
        <v>5474</v>
      </c>
      <c r="AG886" s="186" t="s">
        <v>5474</v>
      </c>
      <c r="AH886" s="186" t="s">
        <v>5474</v>
      </c>
      <c r="AI886" s="186" t="s">
        <v>5474</v>
      </c>
      <c r="AJ886" s="186" t="s">
        <v>5474</v>
      </c>
    </row>
    <row r="887" spans="28:36">
      <c r="AB887" s="186">
        <v>3623</v>
      </c>
      <c r="AC887" s="186" t="s">
        <v>836</v>
      </c>
      <c r="AD887" s="186" t="s">
        <v>5474</v>
      </c>
      <c r="AE887" s="186" t="s">
        <v>5474</v>
      </c>
      <c r="AF887" s="186" t="s">
        <v>5474</v>
      </c>
      <c r="AG887" s="186" t="s">
        <v>5474</v>
      </c>
      <c r="AH887" s="186" t="s">
        <v>5474</v>
      </c>
      <c r="AI887" s="186" t="s">
        <v>5474</v>
      </c>
      <c r="AJ887" s="186" t="s">
        <v>5474</v>
      </c>
    </row>
    <row r="888" spans="28:36">
      <c r="AB888" s="186">
        <v>3624</v>
      </c>
      <c r="AC888" s="186" t="s">
        <v>837</v>
      </c>
      <c r="AD888" s="186" t="s">
        <v>5474</v>
      </c>
      <c r="AE888" s="186" t="s">
        <v>5474</v>
      </c>
      <c r="AF888" s="186" t="s">
        <v>5474</v>
      </c>
      <c r="AG888" s="186" t="s">
        <v>5474</v>
      </c>
      <c r="AH888" s="186" t="s">
        <v>5474</v>
      </c>
      <c r="AI888" s="186" t="s">
        <v>5474</v>
      </c>
      <c r="AJ888" s="186" t="s">
        <v>5474</v>
      </c>
    </row>
    <row r="889" spans="28:36">
      <c r="AB889" s="186">
        <v>3625</v>
      </c>
      <c r="AC889" s="186" t="s">
        <v>838</v>
      </c>
      <c r="AD889" s="186" t="s">
        <v>5474</v>
      </c>
      <c r="AE889" s="186" t="s">
        <v>5474</v>
      </c>
      <c r="AF889" s="186" t="s">
        <v>5474</v>
      </c>
      <c r="AG889" s="186" t="s">
        <v>5474</v>
      </c>
      <c r="AH889" s="186" t="s">
        <v>5474</v>
      </c>
      <c r="AI889" s="186" t="s">
        <v>5474</v>
      </c>
      <c r="AJ889" s="186" t="s">
        <v>5474</v>
      </c>
    </row>
    <row r="890" spans="28:36">
      <c r="AB890" s="186">
        <v>3627</v>
      </c>
      <c r="AC890" s="186" t="s">
        <v>3001</v>
      </c>
      <c r="AD890" s="186" t="s">
        <v>5474</v>
      </c>
      <c r="AE890" s="186" t="s">
        <v>5474</v>
      </c>
      <c r="AF890" s="186" t="s">
        <v>5474</v>
      </c>
      <c r="AG890" s="186" t="s">
        <v>5474</v>
      </c>
      <c r="AH890" s="186" t="s">
        <v>5474</v>
      </c>
      <c r="AI890" s="186" t="s">
        <v>5474</v>
      </c>
      <c r="AJ890" s="186" t="s">
        <v>5474</v>
      </c>
    </row>
    <row r="891" spans="28:36">
      <c r="AB891" s="186">
        <v>3628</v>
      </c>
      <c r="AC891" s="186" t="s">
        <v>839</v>
      </c>
      <c r="AD891" s="186" t="s">
        <v>5474</v>
      </c>
      <c r="AE891" s="186" t="s">
        <v>5474</v>
      </c>
      <c r="AF891" s="186" t="s">
        <v>5474</v>
      </c>
      <c r="AG891" s="186" t="s">
        <v>5474</v>
      </c>
      <c r="AH891" s="186" t="s">
        <v>5474</v>
      </c>
      <c r="AI891" s="186" t="s">
        <v>5474</v>
      </c>
      <c r="AJ891" s="186" t="s">
        <v>5474</v>
      </c>
    </row>
    <row r="892" spans="28:36">
      <c r="AB892" s="186">
        <v>3629</v>
      </c>
      <c r="AC892" s="186" t="s">
        <v>840</v>
      </c>
      <c r="AD892" s="186" t="s">
        <v>5474</v>
      </c>
      <c r="AE892" s="186" t="s">
        <v>5474</v>
      </c>
      <c r="AF892" s="186" t="s">
        <v>5474</v>
      </c>
      <c r="AG892" s="186" t="s">
        <v>5474</v>
      </c>
      <c r="AH892" s="186" t="s">
        <v>5474</v>
      </c>
      <c r="AI892" s="186" t="s">
        <v>5474</v>
      </c>
      <c r="AJ892" s="186" t="s">
        <v>5474</v>
      </c>
    </row>
    <row r="893" spans="28:36">
      <c r="AB893" s="186">
        <v>3630</v>
      </c>
      <c r="AC893" s="186" t="s">
        <v>841</v>
      </c>
      <c r="AD893" s="186" t="s">
        <v>5474</v>
      </c>
      <c r="AE893" s="186" t="s">
        <v>5474</v>
      </c>
      <c r="AF893" s="186" t="s">
        <v>5474</v>
      </c>
      <c r="AG893" s="186" t="s">
        <v>5474</v>
      </c>
      <c r="AH893" s="186" t="s">
        <v>5474</v>
      </c>
      <c r="AI893" s="186" t="s">
        <v>5474</v>
      </c>
      <c r="AJ893" s="186" t="s">
        <v>5474</v>
      </c>
    </row>
    <row r="894" spans="28:36">
      <c r="AB894" s="186">
        <v>3631</v>
      </c>
      <c r="AC894" s="186" t="s">
        <v>842</v>
      </c>
      <c r="AD894" s="186" t="s">
        <v>5474</v>
      </c>
      <c r="AE894" s="186" t="s">
        <v>5474</v>
      </c>
      <c r="AF894" s="186" t="s">
        <v>5474</v>
      </c>
      <c r="AG894" s="186" t="s">
        <v>5474</v>
      </c>
      <c r="AH894" s="186" t="s">
        <v>5474</v>
      </c>
      <c r="AI894" s="186" t="s">
        <v>5474</v>
      </c>
      <c r="AJ894" s="186" t="s">
        <v>5474</v>
      </c>
    </row>
    <row r="895" spans="28:36">
      <c r="AB895" s="186">
        <v>3632</v>
      </c>
      <c r="AC895" s="186" t="s">
        <v>843</v>
      </c>
      <c r="AD895" s="186" t="s">
        <v>5474</v>
      </c>
      <c r="AE895" s="186" t="s">
        <v>5474</v>
      </c>
      <c r="AF895" s="186" t="s">
        <v>5474</v>
      </c>
      <c r="AG895" s="186" t="s">
        <v>5474</v>
      </c>
      <c r="AH895" s="186" t="s">
        <v>5474</v>
      </c>
      <c r="AI895" s="186" t="s">
        <v>5474</v>
      </c>
      <c r="AJ895" s="186" t="s">
        <v>5474</v>
      </c>
    </row>
    <row r="896" spans="28:36">
      <c r="AB896" s="186">
        <v>3633</v>
      </c>
      <c r="AC896" s="186" t="s">
        <v>3011</v>
      </c>
      <c r="AD896" s="186" t="s">
        <v>5474</v>
      </c>
      <c r="AE896" s="186" t="s">
        <v>5474</v>
      </c>
      <c r="AF896" s="186" t="s">
        <v>5474</v>
      </c>
      <c r="AG896" s="186" t="s">
        <v>5474</v>
      </c>
      <c r="AH896" s="186" t="s">
        <v>5474</v>
      </c>
      <c r="AI896" s="186" t="s">
        <v>5474</v>
      </c>
      <c r="AJ896" s="186" t="s">
        <v>5474</v>
      </c>
    </row>
    <row r="897" spans="28:36">
      <c r="AB897" s="186">
        <v>3642</v>
      </c>
      <c r="AC897" s="186" t="s">
        <v>844</v>
      </c>
      <c r="AD897" s="186" t="s">
        <v>5474</v>
      </c>
      <c r="AE897" s="186" t="s">
        <v>5474</v>
      </c>
      <c r="AF897" s="186" t="s">
        <v>5474</v>
      </c>
      <c r="AG897" s="186" t="s">
        <v>5474</v>
      </c>
      <c r="AH897" s="186" t="s">
        <v>5474</v>
      </c>
      <c r="AI897" s="186" t="s">
        <v>5474</v>
      </c>
      <c r="AJ897" s="186" t="s">
        <v>5474</v>
      </c>
    </row>
    <row r="898" spans="28:36">
      <c r="AB898" s="186">
        <v>3644</v>
      </c>
      <c r="AC898" s="186" t="s">
        <v>5138</v>
      </c>
      <c r="AD898" s="186" t="s">
        <v>5474</v>
      </c>
      <c r="AE898" s="186" t="s">
        <v>5474</v>
      </c>
      <c r="AF898" s="186" t="s">
        <v>5474</v>
      </c>
      <c r="AG898" s="186" t="s">
        <v>5474</v>
      </c>
      <c r="AH898" s="186" t="s">
        <v>5474</v>
      </c>
      <c r="AI898" s="186" t="s">
        <v>5474</v>
      </c>
      <c r="AJ898" s="186" t="s">
        <v>5474</v>
      </c>
    </row>
    <row r="899" spans="28:36">
      <c r="AB899" s="186">
        <v>3645</v>
      </c>
      <c r="AC899" s="186" t="s">
        <v>845</v>
      </c>
      <c r="AD899" s="186" t="s">
        <v>5474</v>
      </c>
      <c r="AE899" s="186" t="s">
        <v>5474</v>
      </c>
      <c r="AF899" s="186" t="s">
        <v>5474</v>
      </c>
      <c r="AG899" s="186" t="s">
        <v>5474</v>
      </c>
      <c r="AH899" s="186" t="s">
        <v>5474</v>
      </c>
      <c r="AI899" s="186" t="s">
        <v>5474</v>
      </c>
      <c r="AJ899" s="186" t="s">
        <v>5474</v>
      </c>
    </row>
    <row r="900" spans="28:36">
      <c r="AB900" s="186">
        <v>3646</v>
      </c>
      <c r="AC900" s="186" t="s">
        <v>846</v>
      </c>
      <c r="AD900" s="186" t="s">
        <v>5474</v>
      </c>
      <c r="AE900" s="186" t="s">
        <v>5474</v>
      </c>
      <c r="AF900" s="186" t="s">
        <v>5474</v>
      </c>
      <c r="AG900" s="186" t="s">
        <v>5474</v>
      </c>
      <c r="AH900" s="186" t="s">
        <v>5474</v>
      </c>
      <c r="AI900" s="186" t="s">
        <v>5474</v>
      </c>
      <c r="AJ900" s="186" t="s">
        <v>5474</v>
      </c>
    </row>
    <row r="901" spans="28:36">
      <c r="AB901" s="186">
        <v>3652</v>
      </c>
      <c r="AC901" s="186" t="s">
        <v>847</v>
      </c>
      <c r="AD901" s="186" t="s">
        <v>5474</v>
      </c>
      <c r="AE901" s="186" t="s">
        <v>5474</v>
      </c>
      <c r="AF901" s="186" t="s">
        <v>5474</v>
      </c>
      <c r="AG901" s="186" t="s">
        <v>5474</v>
      </c>
      <c r="AH901" s="186" t="s">
        <v>5474</v>
      </c>
      <c r="AI901" s="186" t="s">
        <v>5474</v>
      </c>
      <c r="AJ901" s="186" t="s">
        <v>5474</v>
      </c>
    </row>
    <row r="902" spans="28:36">
      <c r="AB902" s="186">
        <v>3653</v>
      </c>
      <c r="AC902" s="186" t="s">
        <v>848</v>
      </c>
      <c r="AD902" s="186" t="s">
        <v>5474</v>
      </c>
      <c r="AE902" s="186" t="s">
        <v>5474</v>
      </c>
      <c r="AF902" s="186" t="s">
        <v>5474</v>
      </c>
      <c r="AG902" s="186" t="s">
        <v>5474</v>
      </c>
      <c r="AH902" s="186" t="s">
        <v>5474</v>
      </c>
      <c r="AI902" s="186" t="s">
        <v>5474</v>
      </c>
      <c r="AJ902" s="186" t="s">
        <v>5474</v>
      </c>
    </row>
    <row r="903" spans="28:36">
      <c r="AB903" s="186">
        <v>3659</v>
      </c>
      <c r="AC903" s="186" t="s">
        <v>3021</v>
      </c>
      <c r="AD903" s="186" t="s">
        <v>5474</v>
      </c>
      <c r="AE903" s="186" t="s">
        <v>5474</v>
      </c>
      <c r="AF903" s="186" t="s">
        <v>5474</v>
      </c>
      <c r="AG903" s="186" t="s">
        <v>5474</v>
      </c>
      <c r="AH903" s="186" t="s">
        <v>5474</v>
      </c>
      <c r="AI903" s="186" t="s">
        <v>5474</v>
      </c>
      <c r="AJ903" s="186" t="s">
        <v>5474</v>
      </c>
    </row>
    <row r="904" spans="28:36">
      <c r="AB904" s="186">
        <v>3661</v>
      </c>
      <c r="AC904" s="186" t="s">
        <v>849</v>
      </c>
      <c r="AD904" s="186" t="s">
        <v>5474</v>
      </c>
      <c r="AE904" s="186" t="s">
        <v>5474</v>
      </c>
      <c r="AF904" s="186" t="s">
        <v>5474</v>
      </c>
      <c r="AG904" s="186" t="s">
        <v>5474</v>
      </c>
      <c r="AH904" s="186" t="s">
        <v>5474</v>
      </c>
      <c r="AI904" s="186" t="s">
        <v>5474</v>
      </c>
      <c r="AJ904" s="186" t="s">
        <v>5474</v>
      </c>
    </row>
    <row r="905" spans="28:36">
      <c r="AB905" s="186">
        <v>3663</v>
      </c>
      <c r="AC905" s="186" t="s">
        <v>850</v>
      </c>
      <c r="AD905" s="186" t="s">
        <v>5474</v>
      </c>
      <c r="AE905" s="186" t="s">
        <v>5474</v>
      </c>
      <c r="AF905" s="186" t="s">
        <v>5474</v>
      </c>
      <c r="AG905" s="186" t="s">
        <v>5474</v>
      </c>
      <c r="AH905" s="186" t="s">
        <v>5474</v>
      </c>
      <c r="AI905" s="186" t="s">
        <v>5474</v>
      </c>
      <c r="AJ905" s="186" t="s">
        <v>5474</v>
      </c>
    </row>
    <row r="906" spans="28:36">
      <c r="AB906" s="186">
        <v>3664</v>
      </c>
      <c r="AC906" s="186" t="s">
        <v>851</v>
      </c>
      <c r="AD906" s="186" t="s">
        <v>5474</v>
      </c>
      <c r="AE906" s="186" t="s">
        <v>5474</v>
      </c>
      <c r="AF906" s="186" t="s">
        <v>5474</v>
      </c>
      <c r="AG906" s="186" t="s">
        <v>5474</v>
      </c>
      <c r="AH906" s="186" t="s">
        <v>5474</v>
      </c>
      <c r="AI906" s="186" t="s">
        <v>5474</v>
      </c>
      <c r="AJ906" s="186" t="s">
        <v>5474</v>
      </c>
    </row>
    <row r="907" spans="28:36">
      <c r="AB907" s="186">
        <v>3665</v>
      </c>
      <c r="AC907" s="186" t="s">
        <v>852</v>
      </c>
      <c r="AD907" s="186" t="s">
        <v>5474</v>
      </c>
      <c r="AE907" s="186" t="s">
        <v>5474</v>
      </c>
      <c r="AF907" s="186" t="s">
        <v>5474</v>
      </c>
      <c r="AG907" s="186" t="s">
        <v>5474</v>
      </c>
      <c r="AH907" s="186" t="s">
        <v>5474</v>
      </c>
      <c r="AI907" s="186" t="s">
        <v>5474</v>
      </c>
      <c r="AJ907" s="186" t="s">
        <v>5474</v>
      </c>
    </row>
    <row r="908" spans="28:36">
      <c r="AB908" s="186">
        <v>3666</v>
      </c>
      <c r="AC908" s="186" t="s">
        <v>853</v>
      </c>
      <c r="AD908" s="186" t="s">
        <v>5474</v>
      </c>
      <c r="AE908" s="186" t="s">
        <v>5474</v>
      </c>
      <c r="AF908" s="186" t="s">
        <v>5474</v>
      </c>
      <c r="AG908" s="186" t="s">
        <v>5474</v>
      </c>
      <c r="AH908" s="186" t="s">
        <v>5474</v>
      </c>
      <c r="AI908" s="186" t="s">
        <v>5474</v>
      </c>
      <c r="AJ908" s="186" t="s">
        <v>5474</v>
      </c>
    </row>
    <row r="909" spans="28:36">
      <c r="AB909" s="186">
        <v>3669</v>
      </c>
      <c r="AC909" s="186" t="s">
        <v>854</v>
      </c>
      <c r="AD909" s="186" t="s">
        <v>5474</v>
      </c>
      <c r="AE909" s="186" t="s">
        <v>5474</v>
      </c>
      <c r="AF909" s="186" t="s">
        <v>5474</v>
      </c>
      <c r="AG909" s="186" t="s">
        <v>5474</v>
      </c>
      <c r="AH909" s="186" t="s">
        <v>5474</v>
      </c>
      <c r="AI909" s="186" t="s">
        <v>5474</v>
      </c>
      <c r="AJ909" s="186" t="s">
        <v>5474</v>
      </c>
    </row>
    <row r="910" spans="28:36">
      <c r="AB910" s="186">
        <v>3672</v>
      </c>
      <c r="AC910" s="186" t="s">
        <v>855</v>
      </c>
      <c r="AD910" s="186" t="s">
        <v>5474</v>
      </c>
      <c r="AE910" s="186" t="s">
        <v>5474</v>
      </c>
      <c r="AF910" s="186" t="s">
        <v>5474</v>
      </c>
      <c r="AG910" s="186" t="s">
        <v>5474</v>
      </c>
      <c r="AH910" s="186" t="s">
        <v>5474</v>
      </c>
      <c r="AI910" s="186" t="s">
        <v>5474</v>
      </c>
      <c r="AJ910" s="186" t="s">
        <v>5474</v>
      </c>
    </row>
    <row r="911" spans="28:36">
      <c r="AB911" s="186">
        <v>3673</v>
      </c>
      <c r="AC911" s="186" t="s">
        <v>856</v>
      </c>
      <c r="AD911" s="186" t="s">
        <v>5474</v>
      </c>
      <c r="AE911" s="186" t="s">
        <v>5474</v>
      </c>
      <c r="AF911" s="186" t="s">
        <v>5474</v>
      </c>
      <c r="AG911" s="186" t="s">
        <v>5474</v>
      </c>
      <c r="AH911" s="186" t="s">
        <v>5474</v>
      </c>
      <c r="AI911" s="186" t="s">
        <v>5474</v>
      </c>
      <c r="AJ911" s="186" t="s">
        <v>5474</v>
      </c>
    </row>
    <row r="912" spans="28:36">
      <c r="AB912" s="186">
        <v>3674</v>
      </c>
      <c r="AC912" s="186" t="s">
        <v>3034</v>
      </c>
      <c r="AD912" s="186" t="s">
        <v>5474</v>
      </c>
      <c r="AE912" s="186" t="s">
        <v>5474</v>
      </c>
      <c r="AF912" s="186" t="s">
        <v>5474</v>
      </c>
      <c r="AG912" s="186" t="s">
        <v>5474</v>
      </c>
      <c r="AH912" s="186" t="s">
        <v>5474</v>
      </c>
      <c r="AI912" s="186" t="s">
        <v>5474</v>
      </c>
      <c r="AJ912" s="186" t="s">
        <v>5474</v>
      </c>
    </row>
    <row r="913" spans="28:36">
      <c r="AB913" s="186">
        <v>3675</v>
      </c>
      <c r="AC913" s="186" t="s">
        <v>857</v>
      </c>
      <c r="AD913" s="186" t="s">
        <v>5474</v>
      </c>
      <c r="AE913" s="186" t="s">
        <v>5474</v>
      </c>
      <c r="AF913" s="186" t="s">
        <v>5474</v>
      </c>
      <c r="AG913" s="186" t="s">
        <v>5474</v>
      </c>
      <c r="AH913" s="186" t="s">
        <v>5474</v>
      </c>
      <c r="AI913" s="186" t="s">
        <v>5474</v>
      </c>
      <c r="AJ913" s="186" t="s">
        <v>5474</v>
      </c>
    </row>
    <row r="914" spans="28:36">
      <c r="AB914" s="186">
        <v>3678</v>
      </c>
      <c r="AC914" s="186" t="s">
        <v>3038</v>
      </c>
      <c r="AD914" s="186" t="s">
        <v>5474</v>
      </c>
      <c r="AE914" s="186" t="s">
        <v>5474</v>
      </c>
      <c r="AF914" s="186" t="s">
        <v>5474</v>
      </c>
      <c r="AG914" s="186" t="s">
        <v>5474</v>
      </c>
      <c r="AH914" s="186" t="s">
        <v>5474</v>
      </c>
      <c r="AI914" s="186" t="s">
        <v>5474</v>
      </c>
      <c r="AJ914" s="186" t="s">
        <v>5474</v>
      </c>
    </row>
    <row r="915" spans="28:36">
      <c r="AB915" s="186">
        <v>3679</v>
      </c>
      <c r="AC915" s="186" t="s">
        <v>858</v>
      </c>
      <c r="AD915" s="186" t="s">
        <v>5474</v>
      </c>
      <c r="AE915" s="186" t="s">
        <v>5474</v>
      </c>
      <c r="AF915" s="186" t="s">
        <v>5474</v>
      </c>
      <c r="AG915" s="186" t="s">
        <v>5474</v>
      </c>
      <c r="AH915" s="186" t="s">
        <v>5474</v>
      </c>
      <c r="AI915" s="186" t="s">
        <v>5474</v>
      </c>
      <c r="AJ915" s="186" t="s">
        <v>5474</v>
      </c>
    </row>
    <row r="916" spans="28:36">
      <c r="AB916" s="186">
        <v>3680</v>
      </c>
      <c r="AC916" s="186" t="s">
        <v>859</v>
      </c>
      <c r="AD916" s="186" t="s">
        <v>5474</v>
      </c>
      <c r="AE916" s="186" t="s">
        <v>5474</v>
      </c>
      <c r="AF916" s="186" t="s">
        <v>5474</v>
      </c>
      <c r="AG916" s="186" t="s">
        <v>5474</v>
      </c>
      <c r="AH916" s="186" t="s">
        <v>5474</v>
      </c>
      <c r="AI916" s="186" t="s">
        <v>5474</v>
      </c>
      <c r="AJ916" s="186" t="s">
        <v>5474</v>
      </c>
    </row>
    <row r="917" spans="28:36">
      <c r="AB917" s="186">
        <v>3682</v>
      </c>
      <c r="AC917" s="186" t="s">
        <v>860</v>
      </c>
      <c r="AD917" s="186" t="s">
        <v>5474</v>
      </c>
      <c r="AE917" s="186" t="s">
        <v>5474</v>
      </c>
      <c r="AF917" s="186" t="s">
        <v>5474</v>
      </c>
      <c r="AG917" s="186" t="s">
        <v>5474</v>
      </c>
      <c r="AH917" s="186" t="s">
        <v>5474</v>
      </c>
      <c r="AI917" s="186" t="s">
        <v>5474</v>
      </c>
      <c r="AJ917" s="186" t="s">
        <v>5474</v>
      </c>
    </row>
    <row r="918" spans="28:36">
      <c r="AB918" s="186">
        <v>3684</v>
      </c>
      <c r="AC918" s="186" t="s">
        <v>861</v>
      </c>
      <c r="AD918" s="186" t="s">
        <v>5474</v>
      </c>
      <c r="AE918" s="186" t="s">
        <v>5474</v>
      </c>
      <c r="AF918" s="186" t="s">
        <v>5474</v>
      </c>
      <c r="AG918" s="186" t="s">
        <v>5474</v>
      </c>
      <c r="AH918" s="186" t="s">
        <v>5474</v>
      </c>
      <c r="AI918" s="186" t="s">
        <v>5474</v>
      </c>
      <c r="AJ918" s="186" t="s">
        <v>5474</v>
      </c>
    </row>
    <row r="919" spans="28:36">
      <c r="AB919" s="186">
        <v>3685</v>
      </c>
      <c r="AC919" s="186" t="s">
        <v>862</v>
      </c>
      <c r="AD919" s="186" t="s">
        <v>5474</v>
      </c>
      <c r="AE919" s="186" t="s">
        <v>5474</v>
      </c>
      <c r="AF919" s="186" t="s">
        <v>5474</v>
      </c>
      <c r="AG919" s="186" t="s">
        <v>5474</v>
      </c>
      <c r="AH919" s="186" t="s">
        <v>5474</v>
      </c>
      <c r="AI919" s="186" t="s">
        <v>5474</v>
      </c>
      <c r="AJ919" s="186" t="s">
        <v>5474</v>
      </c>
    </row>
    <row r="920" spans="28:36">
      <c r="AB920" s="186">
        <v>3686</v>
      </c>
      <c r="AC920" s="186" t="s">
        <v>863</v>
      </c>
      <c r="AD920" s="186" t="s">
        <v>5474</v>
      </c>
      <c r="AE920" s="186" t="s">
        <v>5474</v>
      </c>
      <c r="AF920" s="186" t="s">
        <v>5474</v>
      </c>
      <c r="AG920" s="186" t="s">
        <v>5474</v>
      </c>
      <c r="AH920" s="186" t="s">
        <v>5474</v>
      </c>
      <c r="AI920" s="186" t="s">
        <v>5474</v>
      </c>
      <c r="AJ920" s="186" t="s">
        <v>5474</v>
      </c>
    </row>
    <row r="921" spans="28:36">
      <c r="AB921" s="186">
        <v>3687</v>
      </c>
      <c r="AC921" s="186" t="s">
        <v>864</v>
      </c>
      <c r="AD921" s="186" t="s">
        <v>5474</v>
      </c>
      <c r="AE921" s="186" t="s">
        <v>5474</v>
      </c>
      <c r="AF921" s="186" t="s">
        <v>5474</v>
      </c>
      <c r="AG921" s="186" t="s">
        <v>5474</v>
      </c>
      <c r="AH921" s="186" t="s">
        <v>5474</v>
      </c>
      <c r="AI921" s="186" t="s">
        <v>5474</v>
      </c>
      <c r="AJ921" s="186" t="s">
        <v>5474</v>
      </c>
    </row>
    <row r="922" spans="28:36">
      <c r="AB922" s="186">
        <v>3688</v>
      </c>
      <c r="AC922" s="186" t="s">
        <v>3047</v>
      </c>
      <c r="AD922" s="186" t="s">
        <v>5474</v>
      </c>
      <c r="AE922" s="186" t="s">
        <v>5474</v>
      </c>
      <c r="AF922" s="186" t="s">
        <v>5474</v>
      </c>
      <c r="AG922" s="186" t="s">
        <v>5474</v>
      </c>
      <c r="AH922" s="186" t="s">
        <v>5474</v>
      </c>
      <c r="AI922" s="186" t="s">
        <v>5474</v>
      </c>
      <c r="AJ922" s="186" t="s">
        <v>5474</v>
      </c>
    </row>
    <row r="923" spans="28:36">
      <c r="AB923" s="186">
        <v>3689</v>
      </c>
      <c r="AC923" s="186" t="s">
        <v>865</v>
      </c>
      <c r="AD923" s="186" t="s">
        <v>5474</v>
      </c>
      <c r="AE923" s="186" t="s">
        <v>5474</v>
      </c>
      <c r="AF923" s="186" t="s">
        <v>5474</v>
      </c>
      <c r="AG923" s="186" t="s">
        <v>5474</v>
      </c>
      <c r="AH923" s="186" t="s">
        <v>5474</v>
      </c>
      <c r="AI923" s="186" t="s">
        <v>5474</v>
      </c>
      <c r="AJ923" s="186" t="s">
        <v>5474</v>
      </c>
    </row>
    <row r="924" spans="28:36">
      <c r="AB924" s="186">
        <v>3691</v>
      </c>
      <c r="AC924" s="186" t="s">
        <v>866</v>
      </c>
      <c r="AD924" s="186" t="s">
        <v>5474</v>
      </c>
      <c r="AE924" s="186" t="s">
        <v>5474</v>
      </c>
      <c r="AF924" s="186" t="s">
        <v>5474</v>
      </c>
      <c r="AG924" s="186" t="s">
        <v>5474</v>
      </c>
      <c r="AH924" s="186" t="s">
        <v>5474</v>
      </c>
      <c r="AI924" s="186" t="s">
        <v>5474</v>
      </c>
      <c r="AJ924" s="186" t="s">
        <v>5474</v>
      </c>
    </row>
    <row r="925" spans="28:36">
      <c r="AB925" s="186">
        <v>3693</v>
      </c>
      <c r="AC925" s="186" t="s">
        <v>867</v>
      </c>
      <c r="AD925" s="186" t="s">
        <v>5474</v>
      </c>
      <c r="AE925" s="186" t="s">
        <v>5474</v>
      </c>
      <c r="AF925" s="186" t="s">
        <v>5474</v>
      </c>
      <c r="AG925" s="186" t="s">
        <v>5474</v>
      </c>
      <c r="AH925" s="186" t="s">
        <v>5474</v>
      </c>
      <c r="AI925" s="186" t="s">
        <v>5474</v>
      </c>
      <c r="AJ925" s="186" t="s">
        <v>5474</v>
      </c>
    </row>
    <row r="926" spans="28:36">
      <c r="AB926" s="186">
        <v>3694</v>
      </c>
      <c r="AC926" s="186" t="s">
        <v>868</v>
      </c>
      <c r="AD926" s="186" t="s">
        <v>5474</v>
      </c>
      <c r="AE926" s="186" t="s">
        <v>5474</v>
      </c>
      <c r="AF926" s="186" t="s">
        <v>5474</v>
      </c>
      <c r="AG926" s="186" t="s">
        <v>5474</v>
      </c>
      <c r="AH926" s="186" t="s">
        <v>5474</v>
      </c>
      <c r="AI926" s="186" t="s">
        <v>5474</v>
      </c>
      <c r="AJ926" s="186" t="s">
        <v>5474</v>
      </c>
    </row>
    <row r="927" spans="28:36">
      <c r="AB927" s="186">
        <v>3698</v>
      </c>
      <c r="AC927" s="186" t="s">
        <v>869</v>
      </c>
      <c r="AD927" s="186" t="s">
        <v>5474</v>
      </c>
      <c r="AE927" s="186" t="s">
        <v>5474</v>
      </c>
      <c r="AF927" s="186" t="s">
        <v>5474</v>
      </c>
      <c r="AG927" s="186" t="s">
        <v>5474</v>
      </c>
      <c r="AH927" s="186" t="s">
        <v>5474</v>
      </c>
      <c r="AI927" s="186" t="s">
        <v>5474</v>
      </c>
      <c r="AJ927" s="186" t="s">
        <v>5474</v>
      </c>
    </row>
    <row r="928" spans="28:36">
      <c r="AB928" s="186">
        <v>3701</v>
      </c>
      <c r="AC928" s="186" t="s">
        <v>870</v>
      </c>
      <c r="AD928" s="186" t="s">
        <v>5474</v>
      </c>
      <c r="AE928" s="186" t="s">
        <v>5474</v>
      </c>
      <c r="AF928" s="186" t="s">
        <v>5474</v>
      </c>
      <c r="AG928" s="186" t="s">
        <v>5474</v>
      </c>
      <c r="AH928" s="186" t="s">
        <v>5474</v>
      </c>
      <c r="AI928" s="186" t="s">
        <v>5474</v>
      </c>
      <c r="AJ928" s="186" t="s">
        <v>5474</v>
      </c>
    </row>
    <row r="929" spans="28:36">
      <c r="AB929" s="186">
        <v>3702</v>
      </c>
      <c r="AC929" s="186" t="s">
        <v>871</v>
      </c>
      <c r="AD929" s="186" t="s">
        <v>5473</v>
      </c>
      <c r="AE929" s="186" t="s">
        <v>5472</v>
      </c>
      <c r="AF929" s="186" t="s">
        <v>5474</v>
      </c>
      <c r="AG929" s="186" t="s">
        <v>5474</v>
      </c>
      <c r="AH929" s="186" t="s">
        <v>5474</v>
      </c>
      <c r="AI929" s="186" t="s">
        <v>5474</v>
      </c>
      <c r="AJ929" s="186" t="s">
        <v>5478</v>
      </c>
    </row>
    <row r="930" spans="28:36">
      <c r="AB930" s="186">
        <v>3703</v>
      </c>
      <c r="AC930" s="186" t="s">
        <v>872</v>
      </c>
      <c r="AD930" s="186" t="s">
        <v>5474</v>
      </c>
      <c r="AE930" s="186" t="s">
        <v>5474</v>
      </c>
      <c r="AF930" s="186" t="s">
        <v>5474</v>
      </c>
      <c r="AG930" s="186" t="s">
        <v>5474</v>
      </c>
      <c r="AH930" s="186" t="s">
        <v>5474</v>
      </c>
      <c r="AI930" s="186" t="s">
        <v>5474</v>
      </c>
      <c r="AJ930" s="186" t="s">
        <v>5474</v>
      </c>
    </row>
    <row r="931" spans="28:36">
      <c r="AB931" s="186">
        <v>3704</v>
      </c>
      <c r="AC931" s="186" t="s">
        <v>873</v>
      </c>
      <c r="AD931" s="186" t="s">
        <v>5474</v>
      </c>
      <c r="AE931" s="186" t="s">
        <v>5474</v>
      </c>
      <c r="AF931" s="186" t="s">
        <v>5474</v>
      </c>
      <c r="AG931" s="186" t="s">
        <v>5474</v>
      </c>
      <c r="AH931" s="186" t="s">
        <v>5474</v>
      </c>
      <c r="AI931" s="186" t="s">
        <v>5474</v>
      </c>
      <c r="AJ931" s="186" t="s">
        <v>5474</v>
      </c>
    </row>
    <row r="932" spans="28:36">
      <c r="AB932" s="186">
        <v>3705</v>
      </c>
      <c r="AC932" s="186" t="s">
        <v>874</v>
      </c>
      <c r="AD932" s="186" t="s">
        <v>5474</v>
      </c>
      <c r="AE932" s="186" t="s">
        <v>5474</v>
      </c>
      <c r="AF932" s="186" t="s">
        <v>5474</v>
      </c>
      <c r="AG932" s="186" t="s">
        <v>5474</v>
      </c>
      <c r="AH932" s="186" t="s">
        <v>5474</v>
      </c>
      <c r="AI932" s="186" t="s">
        <v>5474</v>
      </c>
      <c r="AJ932" s="186" t="s">
        <v>5474</v>
      </c>
    </row>
    <row r="933" spans="28:36">
      <c r="AB933" s="186">
        <v>3706</v>
      </c>
      <c r="AC933" s="186" t="s">
        <v>875</v>
      </c>
      <c r="AD933" s="186" t="s">
        <v>5474</v>
      </c>
      <c r="AE933" s="186" t="s">
        <v>5474</v>
      </c>
      <c r="AF933" s="186" t="s">
        <v>5474</v>
      </c>
      <c r="AG933" s="186" t="s">
        <v>5474</v>
      </c>
      <c r="AH933" s="186" t="s">
        <v>5474</v>
      </c>
      <c r="AI933" s="186" t="s">
        <v>5474</v>
      </c>
      <c r="AJ933" s="186" t="s">
        <v>5474</v>
      </c>
    </row>
    <row r="934" spans="28:36">
      <c r="AB934" s="186">
        <v>3707</v>
      </c>
      <c r="AC934" s="186" t="s">
        <v>876</v>
      </c>
      <c r="AD934" s="186" t="s">
        <v>5474</v>
      </c>
      <c r="AE934" s="186" t="s">
        <v>5474</v>
      </c>
      <c r="AF934" s="186" t="s">
        <v>5474</v>
      </c>
      <c r="AG934" s="186" t="s">
        <v>5474</v>
      </c>
      <c r="AH934" s="186" t="s">
        <v>5474</v>
      </c>
      <c r="AI934" s="186" t="s">
        <v>5474</v>
      </c>
      <c r="AJ934" s="186" t="s">
        <v>5474</v>
      </c>
    </row>
    <row r="935" spans="28:36">
      <c r="AB935" s="186">
        <v>3708</v>
      </c>
      <c r="AC935" s="186" t="s">
        <v>877</v>
      </c>
      <c r="AD935" s="186" t="s">
        <v>5474</v>
      </c>
      <c r="AE935" s="186" t="s">
        <v>5474</v>
      </c>
      <c r="AF935" s="186" t="s">
        <v>5474</v>
      </c>
      <c r="AG935" s="186" t="s">
        <v>5474</v>
      </c>
      <c r="AH935" s="186" t="s">
        <v>5474</v>
      </c>
      <c r="AI935" s="186" t="s">
        <v>5474</v>
      </c>
      <c r="AJ935" s="186" t="s">
        <v>5474</v>
      </c>
    </row>
    <row r="936" spans="28:36">
      <c r="AB936" s="186">
        <v>3709</v>
      </c>
      <c r="AC936" s="186" t="s">
        <v>3062</v>
      </c>
      <c r="AD936" s="186" t="s">
        <v>5474</v>
      </c>
      <c r="AE936" s="186" t="s">
        <v>5474</v>
      </c>
      <c r="AF936" s="186" t="s">
        <v>5474</v>
      </c>
      <c r="AG936" s="186" t="s">
        <v>5474</v>
      </c>
      <c r="AH936" s="186" t="s">
        <v>5474</v>
      </c>
      <c r="AI936" s="186" t="s">
        <v>5474</v>
      </c>
      <c r="AJ936" s="186" t="s">
        <v>5474</v>
      </c>
    </row>
    <row r="937" spans="28:36">
      <c r="AB937" s="186">
        <v>4102</v>
      </c>
      <c r="AC937" s="186" t="s">
        <v>878</v>
      </c>
      <c r="AD937" s="186" t="s">
        <v>5474</v>
      </c>
      <c r="AE937" s="186" t="s">
        <v>5474</v>
      </c>
      <c r="AF937" s="186" t="s">
        <v>5474</v>
      </c>
      <c r="AG937" s="186" t="s">
        <v>5474</v>
      </c>
      <c r="AH937" s="186" t="s">
        <v>5474</v>
      </c>
      <c r="AI937" s="186" t="s">
        <v>5474</v>
      </c>
      <c r="AJ937" s="186" t="s">
        <v>5474</v>
      </c>
    </row>
    <row r="938" spans="28:36">
      <c r="AB938" s="186">
        <v>4103</v>
      </c>
      <c r="AC938" s="186" t="s">
        <v>879</v>
      </c>
      <c r="AD938" s="186" t="s">
        <v>5474</v>
      </c>
      <c r="AE938" s="186" t="s">
        <v>5474</v>
      </c>
      <c r="AF938" s="186" t="s">
        <v>5474</v>
      </c>
      <c r="AG938" s="186" t="s">
        <v>5474</v>
      </c>
      <c r="AH938" s="186" t="s">
        <v>5474</v>
      </c>
      <c r="AI938" s="186" t="s">
        <v>5474</v>
      </c>
      <c r="AJ938" s="186" t="s">
        <v>5474</v>
      </c>
    </row>
    <row r="939" spans="28:36">
      <c r="AB939" s="186">
        <v>4104</v>
      </c>
      <c r="AC939" s="186" t="s">
        <v>880</v>
      </c>
      <c r="AD939" s="186" t="s">
        <v>5474</v>
      </c>
      <c r="AE939" s="186" t="s">
        <v>5474</v>
      </c>
      <c r="AF939" s="186" t="s">
        <v>5474</v>
      </c>
      <c r="AG939" s="186" t="s">
        <v>5474</v>
      </c>
      <c r="AH939" s="186" t="s">
        <v>5474</v>
      </c>
      <c r="AI939" s="186" t="s">
        <v>5474</v>
      </c>
      <c r="AJ939" s="186" t="s">
        <v>5474</v>
      </c>
    </row>
    <row r="940" spans="28:36">
      <c r="AB940" s="186">
        <v>4105</v>
      </c>
      <c r="AC940" s="186" t="s">
        <v>881</v>
      </c>
      <c r="AD940" s="186" t="s">
        <v>5474</v>
      </c>
      <c r="AE940" s="186" t="s">
        <v>5474</v>
      </c>
      <c r="AF940" s="186" t="s">
        <v>5474</v>
      </c>
      <c r="AG940" s="186" t="s">
        <v>5474</v>
      </c>
      <c r="AH940" s="186" t="s">
        <v>5474</v>
      </c>
      <c r="AI940" s="186" t="s">
        <v>5474</v>
      </c>
      <c r="AJ940" s="186" t="s">
        <v>5474</v>
      </c>
    </row>
    <row r="941" spans="28:36">
      <c r="AB941" s="186">
        <v>4106</v>
      </c>
      <c r="AC941" s="186" t="s">
        <v>882</v>
      </c>
      <c r="AD941" s="186" t="s">
        <v>5474</v>
      </c>
      <c r="AE941" s="186" t="s">
        <v>5474</v>
      </c>
      <c r="AF941" s="186" t="s">
        <v>5474</v>
      </c>
      <c r="AG941" s="186" t="s">
        <v>5474</v>
      </c>
      <c r="AH941" s="186" t="s">
        <v>5474</v>
      </c>
      <c r="AI941" s="186" t="s">
        <v>5474</v>
      </c>
      <c r="AJ941" s="186" t="s">
        <v>5474</v>
      </c>
    </row>
    <row r="942" spans="28:36">
      <c r="AB942" s="186">
        <v>4107</v>
      </c>
      <c r="AC942" s="186" t="s">
        <v>883</v>
      </c>
      <c r="AD942" s="186" t="s">
        <v>5474</v>
      </c>
      <c r="AE942" s="186" t="s">
        <v>5474</v>
      </c>
      <c r="AF942" s="186" t="s">
        <v>5474</v>
      </c>
      <c r="AG942" s="186" t="s">
        <v>5474</v>
      </c>
      <c r="AH942" s="186" t="s">
        <v>5474</v>
      </c>
      <c r="AI942" s="186" t="s">
        <v>5474</v>
      </c>
      <c r="AJ942" s="186" t="s">
        <v>5474</v>
      </c>
    </row>
    <row r="943" spans="28:36">
      <c r="AB943" s="186">
        <v>4108</v>
      </c>
      <c r="AC943" s="186" t="s">
        <v>884</v>
      </c>
      <c r="AD943" s="186" t="s">
        <v>5474</v>
      </c>
      <c r="AE943" s="186" t="s">
        <v>5474</v>
      </c>
      <c r="AF943" s="186" t="s">
        <v>5474</v>
      </c>
      <c r="AG943" s="186" t="s">
        <v>5474</v>
      </c>
      <c r="AH943" s="186" t="s">
        <v>5474</v>
      </c>
      <c r="AI943" s="186" t="s">
        <v>5474</v>
      </c>
      <c r="AJ943" s="186" t="s">
        <v>5474</v>
      </c>
    </row>
    <row r="944" spans="28:36">
      <c r="AB944" s="186">
        <v>4109</v>
      </c>
      <c r="AC944" s="186" t="s">
        <v>885</v>
      </c>
      <c r="AD944" s="186" t="s">
        <v>5474</v>
      </c>
      <c r="AE944" s="186" t="s">
        <v>5474</v>
      </c>
      <c r="AF944" s="186" t="s">
        <v>5474</v>
      </c>
      <c r="AG944" s="186" t="s">
        <v>5474</v>
      </c>
      <c r="AH944" s="186" t="s">
        <v>5474</v>
      </c>
      <c r="AI944" s="186" t="s">
        <v>5474</v>
      </c>
      <c r="AJ944" s="186" t="s">
        <v>5474</v>
      </c>
    </row>
    <row r="945" spans="28:36">
      <c r="AB945" s="186">
        <v>4111</v>
      </c>
      <c r="AC945" s="186" t="s">
        <v>3072</v>
      </c>
      <c r="AD945" s="186" t="s">
        <v>5474</v>
      </c>
      <c r="AE945" s="186" t="s">
        <v>5474</v>
      </c>
      <c r="AF945" s="186" t="s">
        <v>5474</v>
      </c>
      <c r="AG945" s="186" t="s">
        <v>5474</v>
      </c>
      <c r="AH945" s="186" t="s">
        <v>5474</v>
      </c>
      <c r="AI945" s="186" t="s">
        <v>5474</v>
      </c>
      <c r="AJ945" s="186" t="s">
        <v>5474</v>
      </c>
    </row>
    <row r="946" spans="28:36">
      <c r="AB946" s="186">
        <v>4113</v>
      </c>
      <c r="AC946" s="186" t="s">
        <v>886</v>
      </c>
      <c r="AD946" s="186" t="s">
        <v>5474</v>
      </c>
      <c r="AE946" s="186" t="s">
        <v>5474</v>
      </c>
      <c r="AF946" s="186" t="s">
        <v>5474</v>
      </c>
      <c r="AG946" s="186" t="s">
        <v>5474</v>
      </c>
      <c r="AH946" s="186" t="s">
        <v>5474</v>
      </c>
      <c r="AI946" s="186" t="s">
        <v>5474</v>
      </c>
      <c r="AJ946" s="186" t="s">
        <v>5474</v>
      </c>
    </row>
    <row r="947" spans="28:36">
      <c r="AB947" s="186">
        <v>4114</v>
      </c>
      <c r="AC947" s="186" t="s">
        <v>887</v>
      </c>
      <c r="AD947" s="186" t="s">
        <v>5474</v>
      </c>
      <c r="AE947" s="186" t="s">
        <v>5474</v>
      </c>
      <c r="AF947" s="186" t="s">
        <v>5474</v>
      </c>
      <c r="AG947" s="186" t="s">
        <v>5474</v>
      </c>
      <c r="AH947" s="186" t="s">
        <v>5474</v>
      </c>
      <c r="AI947" s="186" t="s">
        <v>5474</v>
      </c>
      <c r="AJ947" s="186" t="s">
        <v>5474</v>
      </c>
    </row>
    <row r="948" spans="28:36">
      <c r="AB948" s="186">
        <v>4116</v>
      </c>
      <c r="AC948" s="186" t="s">
        <v>888</v>
      </c>
      <c r="AD948" s="186" t="s">
        <v>5474</v>
      </c>
      <c r="AE948" s="186" t="s">
        <v>5474</v>
      </c>
      <c r="AF948" s="186" t="s">
        <v>5474</v>
      </c>
      <c r="AG948" s="186" t="s">
        <v>5474</v>
      </c>
      <c r="AH948" s="186" t="s">
        <v>5474</v>
      </c>
      <c r="AI948" s="186" t="s">
        <v>5474</v>
      </c>
      <c r="AJ948" s="186" t="s">
        <v>5474</v>
      </c>
    </row>
    <row r="949" spans="28:36">
      <c r="AB949" s="186">
        <v>4117</v>
      </c>
      <c r="AC949" s="186" t="s">
        <v>3077</v>
      </c>
      <c r="AD949" s="186" t="s">
        <v>5474</v>
      </c>
      <c r="AE949" s="186" t="s">
        <v>5474</v>
      </c>
      <c r="AF949" s="186" t="s">
        <v>5474</v>
      </c>
      <c r="AG949" s="186" t="s">
        <v>5474</v>
      </c>
      <c r="AH949" s="186" t="s">
        <v>5474</v>
      </c>
      <c r="AI949" s="186" t="s">
        <v>5474</v>
      </c>
      <c r="AJ949" s="186" t="s">
        <v>5474</v>
      </c>
    </row>
    <row r="950" spans="28:36">
      <c r="AB950" s="186">
        <v>4119</v>
      </c>
      <c r="AC950" s="186" t="s">
        <v>889</v>
      </c>
      <c r="AD950" s="186" t="s">
        <v>5474</v>
      </c>
      <c r="AE950" s="186" t="s">
        <v>5474</v>
      </c>
      <c r="AF950" s="186" t="s">
        <v>5474</v>
      </c>
      <c r="AG950" s="186" t="s">
        <v>5474</v>
      </c>
      <c r="AH950" s="186" t="s">
        <v>5474</v>
      </c>
      <c r="AI950" s="186" t="s">
        <v>5474</v>
      </c>
      <c r="AJ950" s="186" t="s">
        <v>5474</v>
      </c>
    </row>
    <row r="951" spans="28:36">
      <c r="AB951" s="186">
        <v>4120</v>
      </c>
      <c r="AC951" s="186" t="s">
        <v>890</v>
      </c>
      <c r="AD951" s="186" t="s">
        <v>5474</v>
      </c>
      <c r="AE951" s="186" t="s">
        <v>5474</v>
      </c>
      <c r="AF951" s="186" t="s">
        <v>5474</v>
      </c>
      <c r="AG951" s="186" t="s">
        <v>5474</v>
      </c>
      <c r="AH951" s="186" t="s">
        <v>5474</v>
      </c>
      <c r="AI951" s="186" t="s">
        <v>5474</v>
      </c>
      <c r="AJ951" s="186" t="s">
        <v>5474</v>
      </c>
    </row>
    <row r="952" spans="28:36">
      <c r="AB952" s="186">
        <v>4121</v>
      </c>
      <c r="AC952" s="186" t="s">
        <v>891</v>
      </c>
      <c r="AD952" s="186" t="s">
        <v>5474</v>
      </c>
      <c r="AE952" s="186" t="s">
        <v>5474</v>
      </c>
      <c r="AF952" s="186" t="s">
        <v>5474</v>
      </c>
      <c r="AG952" s="186" t="s">
        <v>5474</v>
      </c>
      <c r="AH952" s="186" t="s">
        <v>5474</v>
      </c>
      <c r="AI952" s="186" t="s">
        <v>5474</v>
      </c>
      <c r="AJ952" s="186" t="s">
        <v>5474</v>
      </c>
    </row>
    <row r="953" spans="28:36">
      <c r="AB953" s="186">
        <v>4123</v>
      </c>
      <c r="AC953" s="186" t="s">
        <v>892</v>
      </c>
      <c r="AD953" s="186" t="s">
        <v>5474</v>
      </c>
      <c r="AE953" s="186" t="s">
        <v>5474</v>
      </c>
      <c r="AF953" s="186" t="s">
        <v>5474</v>
      </c>
      <c r="AG953" s="186" t="s">
        <v>5474</v>
      </c>
      <c r="AH953" s="186" t="s">
        <v>5474</v>
      </c>
      <c r="AI953" s="186" t="s">
        <v>5474</v>
      </c>
      <c r="AJ953" s="186" t="s">
        <v>5474</v>
      </c>
    </row>
    <row r="954" spans="28:36">
      <c r="AB954" s="186">
        <v>4124</v>
      </c>
      <c r="AC954" s="186" t="s">
        <v>3085</v>
      </c>
      <c r="AD954" s="186" t="s">
        <v>5474</v>
      </c>
      <c r="AE954" s="186" t="s">
        <v>5474</v>
      </c>
      <c r="AF954" s="186" t="s">
        <v>5474</v>
      </c>
      <c r="AG954" s="186" t="s">
        <v>5474</v>
      </c>
      <c r="AH954" s="186" t="s">
        <v>5474</v>
      </c>
      <c r="AI954" s="186" t="s">
        <v>5474</v>
      </c>
      <c r="AJ954" s="186" t="s">
        <v>5474</v>
      </c>
    </row>
    <row r="955" spans="28:36">
      <c r="AB955" s="186">
        <v>4126</v>
      </c>
      <c r="AC955" s="186" t="s">
        <v>893</v>
      </c>
      <c r="AD955" s="186" t="s">
        <v>5474</v>
      </c>
      <c r="AE955" s="186" t="s">
        <v>5474</v>
      </c>
      <c r="AF955" s="186" t="s">
        <v>5474</v>
      </c>
      <c r="AG955" s="186" t="s">
        <v>5474</v>
      </c>
      <c r="AH955" s="186" t="s">
        <v>5474</v>
      </c>
      <c r="AI955" s="186" t="s">
        <v>5474</v>
      </c>
      <c r="AJ955" s="186" t="s">
        <v>5474</v>
      </c>
    </row>
    <row r="956" spans="28:36">
      <c r="AB956" s="186">
        <v>4127</v>
      </c>
      <c r="AC956" s="186" t="s">
        <v>894</v>
      </c>
      <c r="AD956" s="186" t="s">
        <v>5474</v>
      </c>
      <c r="AE956" s="186" t="s">
        <v>5474</v>
      </c>
      <c r="AF956" s="186" t="s">
        <v>5474</v>
      </c>
      <c r="AG956" s="186" t="s">
        <v>5474</v>
      </c>
      <c r="AH956" s="186" t="s">
        <v>5474</v>
      </c>
      <c r="AI956" s="186" t="s">
        <v>5474</v>
      </c>
      <c r="AJ956" s="186" t="s">
        <v>5474</v>
      </c>
    </row>
    <row r="957" spans="28:36">
      <c r="AB957" s="186">
        <v>4128</v>
      </c>
      <c r="AC957" s="186" t="s">
        <v>895</v>
      </c>
      <c r="AD957" s="186" t="s">
        <v>5474</v>
      </c>
      <c r="AE957" s="186" t="s">
        <v>5474</v>
      </c>
      <c r="AF957" s="186" t="s">
        <v>5474</v>
      </c>
      <c r="AG957" s="186" t="s">
        <v>5474</v>
      </c>
      <c r="AH957" s="186" t="s">
        <v>5474</v>
      </c>
      <c r="AI957" s="186" t="s">
        <v>5474</v>
      </c>
      <c r="AJ957" s="186" t="s">
        <v>5474</v>
      </c>
    </row>
    <row r="958" spans="28:36">
      <c r="AB958" s="186">
        <v>4129</v>
      </c>
      <c r="AC958" s="186" t="s">
        <v>896</v>
      </c>
      <c r="AD958" s="186" t="s">
        <v>5474</v>
      </c>
      <c r="AE958" s="186" t="s">
        <v>5474</v>
      </c>
      <c r="AF958" s="186" t="s">
        <v>5474</v>
      </c>
      <c r="AG958" s="186" t="s">
        <v>5474</v>
      </c>
      <c r="AH958" s="186" t="s">
        <v>5474</v>
      </c>
      <c r="AI958" s="186" t="s">
        <v>5474</v>
      </c>
      <c r="AJ958" s="186" t="s">
        <v>5474</v>
      </c>
    </row>
    <row r="959" spans="28:36">
      <c r="AB959" s="186">
        <v>4130</v>
      </c>
      <c r="AC959" s="186" t="s">
        <v>897</v>
      </c>
      <c r="AD959" s="186" t="s">
        <v>5474</v>
      </c>
      <c r="AE959" s="186" t="s">
        <v>5474</v>
      </c>
      <c r="AF959" s="186" t="s">
        <v>5474</v>
      </c>
      <c r="AG959" s="186" t="s">
        <v>5474</v>
      </c>
      <c r="AH959" s="186" t="s">
        <v>5474</v>
      </c>
      <c r="AI959" s="186" t="s">
        <v>5474</v>
      </c>
      <c r="AJ959" s="186" t="s">
        <v>5474</v>
      </c>
    </row>
    <row r="960" spans="28:36">
      <c r="AB960" s="186">
        <v>4131</v>
      </c>
      <c r="AC960" s="186" t="s">
        <v>898</v>
      </c>
      <c r="AD960" s="186" t="s">
        <v>5474</v>
      </c>
      <c r="AE960" s="186" t="s">
        <v>5474</v>
      </c>
      <c r="AF960" s="186" t="s">
        <v>5474</v>
      </c>
      <c r="AG960" s="186" t="s">
        <v>5474</v>
      </c>
      <c r="AH960" s="186" t="s">
        <v>5474</v>
      </c>
      <c r="AI960" s="186" t="s">
        <v>5474</v>
      </c>
      <c r="AJ960" s="186" t="s">
        <v>5474</v>
      </c>
    </row>
    <row r="961" spans="28:36">
      <c r="AB961" s="186">
        <v>4132</v>
      </c>
      <c r="AC961" s="186" t="s">
        <v>3092</v>
      </c>
      <c r="AD961" s="186" t="s">
        <v>5474</v>
      </c>
      <c r="AE961" s="186" t="s">
        <v>5474</v>
      </c>
      <c r="AF961" s="186" t="s">
        <v>5474</v>
      </c>
      <c r="AG961" s="186" t="s">
        <v>5474</v>
      </c>
      <c r="AH961" s="186" t="s">
        <v>5474</v>
      </c>
      <c r="AI961" s="186" t="s">
        <v>5474</v>
      </c>
      <c r="AJ961" s="186" t="s">
        <v>5474</v>
      </c>
    </row>
    <row r="962" spans="28:36">
      <c r="AB962" s="186">
        <v>4133</v>
      </c>
      <c r="AC962" s="186" t="s">
        <v>899</v>
      </c>
      <c r="AD962" s="186" t="s">
        <v>5474</v>
      </c>
      <c r="AE962" s="186" t="s">
        <v>5474</v>
      </c>
      <c r="AF962" s="186" t="s">
        <v>5474</v>
      </c>
      <c r="AG962" s="186" t="s">
        <v>5474</v>
      </c>
      <c r="AH962" s="186" t="s">
        <v>5474</v>
      </c>
      <c r="AI962" s="186" t="s">
        <v>5474</v>
      </c>
      <c r="AJ962" s="186" t="s">
        <v>5474</v>
      </c>
    </row>
    <row r="963" spans="28:36">
      <c r="AB963" s="186">
        <v>4134</v>
      </c>
      <c r="AC963" s="186" t="s">
        <v>3094</v>
      </c>
      <c r="AD963" s="186" t="s">
        <v>5474</v>
      </c>
      <c r="AE963" s="186" t="s">
        <v>5474</v>
      </c>
      <c r="AF963" s="186" t="s">
        <v>5474</v>
      </c>
      <c r="AG963" s="186" t="s">
        <v>5474</v>
      </c>
      <c r="AH963" s="186" t="s">
        <v>5474</v>
      </c>
      <c r="AI963" s="186" t="s">
        <v>5474</v>
      </c>
      <c r="AJ963" s="186" t="s">
        <v>5474</v>
      </c>
    </row>
    <row r="964" spans="28:36">
      <c r="AB964" s="186">
        <v>4135</v>
      </c>
      <c r="AC964" s="186" t="s">
        <v>3097</v>
      </c>
      <c r="AD964" s="186" t="s">
        <v>5474</v>
      </c>
      <c r="AE964" s="186" t="s">
        <v>5474</v>
      </c>
      <c r="AF964" s="186" t="s">
        <v>5474</v>
      </c>
      <c r="AG964" s="186" t="s">
        <v>5474</v>
      </c>
      <c r="AH964" s="186" t="s">
        <v>5474</v>
      </c>
      <c r="AI964" s="186" t="s">
        <v>5474</v>
      </c>
      <c r="AJ964" s="186" t="s">
        <v>5474</v>
      </c>
    </row>
    <row r="965" spans="28:36">
      <c r="AB965" s="186">
        <v>4136</v>
      </c>
      <c r="AC965" s="186" t="s">
        <v>3099</v>
      </c>
      <c r="AD965" s="186" t="s">
        <v>5474</v>
      </c>
      <c r="AE965" s="186" t="s">
        <v>5474</v>
      </c>
      <c r="AF965" s="186" t="s">
        <v>5474</v>
      </c>
      <c r="AG965" s="186" t="s">
        <v>5474</v>
      </c>
      <c r="AH965" s="186" t="s">
        <v>5474</v>
      </c>
      <c r="AI965" s="186" t="s">
        <v>5474</v>
      </c>
      <c r="AJ965" s="186" t="s">
        <v>5474</v>
      </c>
    </row>
    <row r="966" spans="28:36">
      <c r="AB966" s="186">
        <v>4137</v>
      </c>
      <c r="AC966" s="186" t="s">
        <v>900</v>
      </c>
      <c r="AD966" s="186" t="s">
        <v>5474</v>
      </c>
      <c r="AE966" s="186" t="s">
        <v>5474</v>
      </c>
      <c r="AF966" s="186" t="s">
        <v>5474</v>
      </c>
      <c r="AG966" s="186" t="s">
        <v>5474</v>
      </c>
      <c r="AH966" s="186" t="s">
        <v>5474</v>
      </c>
      <c r="AI966" s="186" t="s">
        <v>5474</v>
      </c>
      <c r="AJ966" s="186" t="s">
        <v>5474</v>
      </c>
    </row>
    <row r="967" spans="28:36">
      <c r="AB967" s="186">
        <v>4138</v>
      </c>
      <c r="AC967" s="186" t="s">
        <v>901</v>
      </c>
      <c r="AD967" s="186" t="s">
        <v>5474</v>
      </c>
      <c r="AE967" s="186" t="s">
        <v>5474</v>
      </c>
      <c r="AF967" s="186" t="s">
        <v>5474</v>
      </c>
      <c r="AG967" s="186" t="s">
        <v>5474</v>
      </c>
      <c r="AH967" s="186" t="s">
        <v>5474</v>
      </c>
      <c r="AI967" s="186" t="s">
        <v>5474</v>
      </c>
      <c r="AJ967" s="186" t="s">
        <v>5474</v>
      </c>
    </row>
    <row r="968" spans="28:36">
      <c r="AB968" s="186">
        <v>4139</v>
      </c>
      <c r="AC968" s="186" t="s">
        <v>902</v>
      </c>
      <c r="AD968" s="186" t="s">
        <v>5474</v>
      </c>
      <c r="AE968" s="186" t="s">
        <v>5474</v>
      </c>
      <c r="AF968" s="186" t="s">
        <v>5474</v>
      </c>
      <c r="AG968" s="186" t="s">
        <v>5474</v>
      </c>
      <c r="AH968" s="186" t="s">
        <v>5474</v>
      </c>
      <c r="AI968" s="186" t="s">
        <v>5474</v>
      </c>
      <c r="AJ968" s="186" t="s">
        <v>5474</v>
      </c>
    </row>
    <row r="969" spans="28:36">
      <c r="AB969" s="186">
        <v>4141</v>
      </c>
      <c r="AC969" s="186" t="s">
        <v>903</v>
      </c>
      <c r="AD969" s="186" t="s">
        <v>5474</v>
      </c>
      <c r="AE969" s="186" t="s">
        <v>5474</v>
      </c>
      <c r="AF969" s="186" t="s">
        <v>5474</v>
      </c>
      <c r="AG969" s="186" t="s">
        <v>5474</v>
      </c>
      <c r="AH969" s="186" t="s">
        <v>5474</v>
      </c>
      <c r="AI969" s="186" t="s">
        <v>5474</v>
      </c>
      <c r="AJ969" s="186" t="s">
        <v>5474</v>
      </c>
    </row>
    <row r="970" spans="28:36">
      <c r="AB970" s="186">
        <v>4142</v>
      </c>
      <c r="AC970" s="186" t="s">
        <v>904</v>
      </c>
      <c r="AD970" s="186" t="s">
        <v>5474</v>
      </c>
      <c r="AE970" s="186" t="s">
        <v>5474</v>
      </c>
      <c r="AF970" s="186" t="s">
        <v>5474</v>
      </c>
      <c r="AG970" s="186" t="s">
        <v>5474</v>
      </c>
      <c r="AH970" s="186" t="s">
        <v>5474</v>
      </c>
      <c r="AI970" s="186" t="s">
        <v>5474</v>
      </c>
      <c r="AJ970" s="186" t="s">
        <v>5474</v>
      </c>
    </row>
    <row r="971" spans="28:36">
      <c r="AB971" s="186">
        <v>4144</v>
      </c>
      <c r="AC971" s="186" t="s">
        <v>905</v>
      </c>
      <c r="AD971" s="186" t="s">
        <v>5474</v>
      </c>
      <c r="AE971" s="186" t="s">
        <v>5474</v>
      </c>
      <c r="AF971" s="186" t="s">
        <v>5474</v>
      </c>
      <c r="AG971" s="186" t="s">
        <v>5474</v>
      </c>
      <c r="AH971" s="186" t="s">
        <v>5474</v>
      </c>
      <c r="AI971" s="186" t="s">
        <v>5474</v>
      </c>
      <c r="AJ971" s="186" t="s">
        <v>5474</v>
      </c>
    </row>
    <row r="972" spans="28:36">
      <c r="AB972" s="186">
        <v>4147</v>
      </c>
      <c r="AC972" s="186" t="s">
        <v>906</v>
      </c>
      <c r="AD972" s="186" t="s">
        <v>5474</v>
      </c>
      <c r="AE972" s="186" t="s">
        <v>5474</v>
      </c>
      <c r="AF972" s="186" t="s">
        <v>5474</v>
      </c>
      <c r="AG972" s="186" t="s">
        <v>5474</v>
      </c>
      <c r="AH972" s="186" t="s">
        <v>5474</v>
      </c>
      <c r="AI972" s="186" t="s">
        <v>5474</v>
      </c>
      <c r="AJ972" s="186" t="s">
        <v>5474</v>
      </c>
    </row>
    <row r="973" spans="28:36">
      <c r="AB973" s="186">
        <v>4148</v>
      </c>
      <c r="AC973" s="186" t="s">
        <v>1639</v>
      </c>
      <c r="AD973" s="186" t="s">
        <v>5474</v>
      </c>
      <c r="AE973" s="186" t="s">
        <v>5474</v>
      </c>
      <c r="AF973" s="186" t="s">
        <v>5474</v>
      </c>
      <c r="AG973" s="186" t="s">
        <v>5474</v>
      </c>
      <c r="AH973" s="186" t="s">
        <v>5474</v>
      </c>
      <c r="AI973" s="186" t="s">
        <v>5474</v>
      </c>
      <c r="AJ973" s="186" t="s">
        <v>5474</v>
      </c>
    </row>
    <row r="974" spans="28:36">
      <c r="AB974" s="186">
        <v>4150</v>
      </c>
      <c r="AC974" s="186" t="s">
        <v>3108</v>
      </c>
      <c r="AD974" s="186" t="s">
        <v>5474</v>
      </c>
      <c r="AE974" s="186" t="s">
        <v>5474</v>
      </c>
      <c r="AF974" s="186" t="s">
        <v>5474</v>
      </c>
      <c r="AG974" s="186" t="s">
        <v>5474</v>
      </c>
      <c r="AH974" s="186" t="s">
        <v>5474</v>
      </c>
      <c r="AI974" s="186" t="s">
        <v>5474</v>
      </c>
      <c r="AJ974" s="186" t="s">
        <v>5474</v>
      </c>
    </row>
    <row r="975" spans="28:36">
      <c r="AB975" s="186">
        <v>4151</v>
      </c>
      <c r="AC975" s="186" t="s">
        <v>3110</v>
      </c>
      <c r="AD975" s="186" t="s">
        <v>5474</v>
      </c>
      <c r="AE975" s="186" t="s">
        <v>5474</v>
      </c>
      <c r="AF975" s="186" t="s">
        <v>5474</v>
      </c>
      <c r="AG975" s="186" t="s">
        <v>5474</v>
      </c>
      <c r="AH975" s="186" t="s">
        <v>5474</v>
      </c>
      <c r="AI975" s="186" t="s">
        <v>5474</v>
      </c>
      <c r="AJ975" s="186" t="s">
        <v>5474</v>
      </c>
    </row>
    <row r="976" spans="28:36">
      <c r="AB976" s="186">
        <v>4152</v>
      </c>
      <c r="AC976" s="186" t="s">
        <v>907</v>
      </c>
      <c r="AD976" s="186" t="s">
        <v>5474</v>
      </c>
      <c r="AE976" s="186" t="s">
        <v>5474</v>
      </c>
      <c r="AF976" s="186" t="s">
        <v>5474</v>
      </c>
      <c r="AG976" s="186" t="s">
        <v>5474</v>
      </c>
      <c r="AH976" s="186" t="s">
        <v>5474</v>
      </c>
      <c r="AI976" s="186" t="s">
        <v>5474</v>
      </c>
      <c r="AJ976" s="186" t="s">
        <v>5474</v>
      </c>
    </row>
    <row r="977" spans="28:36">
      <c r="AB977" s="186">
        <v>4153</v>
      </c>
      <c r="AC977" s="186" t="s">
        <v>908</v>
      </c>
      <c r="AD977" s="186" t="s">
        <v>5474</v>
      </c>
      <c r="AE977" s="186" t="s">
        <v>5474</v>
      </c>
      <c r="AF977" s="186" t="s">
        <v>5474</v>
      </c>
      <c r="AG977" s="186" t="s">
        <v>5474</v>
      </c>
      <c r="AH977" s="186" t="s">
        <v>5474</v>
      </c>
      <c r="AI977" s="186" t="s">
        <v>5474</v>
      </c>
      <c r="AJ977" s="186" t="s">
        <v>5474</v>
      </c>
    </row>
    <row r="978" spans="28:36">
      <c r="AB978" s="186">
        <v>4154</v>
      </c>
      <c r="AC978" s="186" t="s">
        <v>909</v>
      </c>
      <c r="AD978" s="186" t="s">
        <v>5474</v>
      </c>
      <c r="AE978" s="186" t="s">
        <v>5474</v>
      </c>
      <c r="AF978" s="186" t="s">
        <v>5474</v>
      </c>
      <c r="AG978" s="186" t="s">
        <v>5474</v>
      </c>
      <c r="AH978" s="186" t="s">
        <v>5474</v>
      </c>
      <c r="AI978" s="186" t="s">
        <v>5474</v>
      </c>
      <c r="AJ978" s="186" t="s">
        <v>5474</v>
      </c>
    </row>
    <row r="979" spans="28:36">
      <c r="AB979" s="186">
        <v>4155</v>
      </c>
      <c r="AC979" s="186" t="s">
        <v>3114</v>
      </c>
      <c r="AD979" s="186" t="s">
        <v>5474</v>
      </c>
      <c r="AE979" s="186" t="s">
        <v>5474</v>
      </c>
      <c r="AF979" s="186" t="s">
        <v>5474</v>
      </c>
      <c r="AG979" s="186" t="s">
        <v>5474</v>
      </c>
      <c r="AH979" s="186" t="s">
        <v>5474</v>
      </c>
      <c r="AI979" s="186" t="s">
        <v>5474</v>
      </c>
      <c r="AJ979" s="186" t="s">
        <v>5474</v>
      </c>
    </row>
    <row r="980" spans="28:36">
      <c r="AB980" s="186">
        <v>4157</v>
      </c>
      <c r="AC980" s="186" t="s">
        <v>910</v>
      </c>
      <c r="AD980" s="186" t="s">
        <v>5474</v>
      </c>
      <c r="AE980" s="186" t="s">
        <v>5474</v>
      </c>
      <c r="AF980" s="186" t="s">
        <v>5474</v>
      </c>
      <c r="AG980" s="186" t="s">
        <v>5474</v>
      </c>
      <c r="AH980" s="186" t="s">
        <v>5474</v>
      </c>
      <c r="AI980" s="186" t="s">
        <v>5474</v>
      </c>
      <c r="AJ980" s="186" t="s">
        <v>5474</v>
      </c>
    </row>
    <row r="981" spans="28:36">
      <c r="AB981" s="186">
        <v>4159</v>
      </c>
      <c r="AC981" s="186" t="s">
        <v>3116</v>
      </c>
      <c r="AD981" s="186" t="s">
        <v>5474</v>
      </c>
      <c r="AE981" s="186" t="s">
        <v>5474</v>
      </c>
      <c r="AF981" s="186" t="s">
        <v>5474</v>
      </c>
      <c r="AG981" s="186" t="s">
        <v>5474</v>
      </c>
      <c r="AH981" s="186" t="s">
        <v>5474</v>
      </c>
      <c r="AI981" s="186" t="s">
        <v>5474</v>
      </c>
      <c r="AJ981" s="186" t="s">
        <v>5474</v>
      </c>
    </row>
    <row r="982" spans="28:36">
      <c r="AB982" s="186">
        <v>4160</v>
      </c>
      <c r="AC982" s="186" t="s">
        <v>911</v>
      </c>
      <c r="AD982" s="186" t="s">
        <v>5474</v>
      </c>
      <c r="AE982" s="186" t="s">
        <v>5474</v>
      </c>
      <c r="AF982" s="186" t="s">
        <v>5474</v>
      </c>
      <c r="AG982" s="186" t="s">
        <v>5474</v>
      </c>
      <c r="AH982" s="186" t="s">
        <v>5474</v>
      </c>
      <c r="AI982" s="186" t="s">
        <v>5474</v>
      </c>
      <c r="AJ982" s="186" t="s">
        <v>5474</v>
      </c>
    </row>
    <row r="983" spans="28:36">
      <c r="AB983" s="186">
        <v>4161</v>
      </c>
      <c r="AC983" s="186" t="s">
        <v>912</v>
      </c>
      <c r="AD983" s="186" t="s">
        <v>5474</v>
      </c>
      <c r="AE983" s="186" t="s">
        <v>5474</v>
      </c>
      <c r="AF983" s="186" t="s">
        <v>5474</v>
      </c>
      <c r="AG983" s="186" t="s">
        <v>5474</v>
      </c>
      <c r="AH983" s="186" t="s">
        <v>5474</v>
      </c>
      <c r="AI983" s="186" t="s">
        <v>5474</v>
      </c>
      <c r="AJ983" s="186" t="s">
        <v>5474</v>
      </c>
    </row>
    <row r="984" spans="28:36">
      <c r="AB984" s="186">
        <v>4162</v>
      </c>
      <c r="AC984" s="186" t="s">
        <v>913</v>
      </c>
      <c r="AD984" s="186" t="s">
        <v>5474</v>
      </c>
      <c r="AE984" s="186" t="s">
        <v>5474</v>
      </c>
      <c r="AF984" s="186" t="s">
        <v>5474</v>
      </c>
      <c r="AG984" s="186" t="s">
        <v>5474</v>
      </c>
      <c r="AH984" s="186" t="s">
        <v>5474</v>
      </c>
      <c r="AI984" s="186" t="s">
        <v>5474</v>
      </c>
      <c r="AJ984" s="186" t="s">
        <v>5474</v>
      </c>
    </row>
    <row r="985" spans="28:36">
      <c r="AB985" s="186">
        <v>4163</v>
      </c>
      <c r="AC985" s="186" t="s">
        <v>914</v>
      </c>
      <c r="AD985" s="186" t="s">
        <v>5474</v>
      </c>
      <c r="AE985" s="186" t="s">
        <v>5474</v>
      </c>
      <c r="AF985" s="186" t="s">
        <v>5474</v>
      </c>
      <c r="AG985" s="186" t="s">
        <v>5474</v>
      </c>
      <c r="AH985" s="186" t="s">
        <v>5474</v>
      </c>
      <c r="AI985" s="186" t="s">
        <v>5474</v>
      </c>
      <c r="AJ985" s="186" t="s">
        <v>5474</v>
      </c>
    </row>
    <row r="986" spans="28:36">
      <c r="AB986" s="186">
        <v>4164</v>
      </c>
      <c r="AC986" s="186" t="s">
        <v>915</v>
      </c>
      <c r="AD986" s="186" t="s">
        <v>5474</v>
      </c>
      <c r="AE986" s="186" t="s">
        <v>5474</v>
      </c>
      <c r="AF986" s="186" t="s">
        <v>5474</v>
      </c>
      <c r="AG986" s="186" t="s">
        <v>5474</v>
      </c>
      <c r="AH986" s="186" t="s">
        <v>5474</v>
      </c>
      <c r="AI986" s="186" t="s">
        <v>5474</v>
      </c>
      <c r="AJ986" s="186" t="s">
        <v>5474</v>
      </c>
    </row>
    <row r="987" spans="28:36">
      <c r="AB987" s="186">
        <v>4166</v>
      </c>
      <c r="AC987" s="186" t="s">
        <v>3124</v>
      </c>
      <c r="AD987" s="186" t="s">
        <v>5474</v>
      </c>
      <c r="AE987" s="186" t="s">
        <v>5474</v>
      </c>
      <c r="AF987" s="186" t="s">
        <v>5474</v>
      </c>
      <c r="AG987" s="186" t="s">
        <v>5474</v>
      </c>
      <c r="AH987" s="186" t="s">
        <v>5474</v>
      </c>
      <c r="AI987" s="186" t="s">
        <v>5474</v>
      </c>
      <c r="AJ987" s="186" t="s">
        <v>5474</v>
      </c>
    </row>
    <row r="988" spans="28:36">
      <c r="AB988" s="186">
        <v>4167</v>
      </c>
      <c r="AC988" s="186" t="s">
        <v>916</v>
      </c>
      <c r="AD988" s="186" t="s">
        <v>5474</v>
      </c>
      <c r="AE988" s="186" t="s">
        <v>5474</v>
      </c>
      <c r="AF988" s="186" t="s">
        <v>5474</v>
      </c>
      <c r="AG988" s="186" t="s">
        <v>5474</v>
      </c>
      <c r="AH988" s="186" t="s">
        <v>5474</v>
      </c>
      <c r="AI988" s="186" t="s">
        <v>5474</v>
      </c>
      <c r="AJ988" s="186" t="s">
        <v>5474</v>
      </c>
    </row>
    <row r="989" spans="28:36">
      <c r="AB989" s="186">
        <v>4168</v>
      </c>
      <c r="AC989" s="186" t="s">
        <v>917</v>
      </c>
      <c r="AD989" s="186" t="s">
        <v>5474</v>
      </c>
      <c r="AE989" s="186" t="s">
        <v>5474</v>
      </c>
      <c r="AF989" s="186" t="s">
        <v>5474</v>
      </c>
      <c r="AG989" s="186" t="s">
        <v>5474</v>
      </c>
      <c r="AH989" s="186" t="s">
        <v>5474</v>
      </c>
      <c r="AI989" s="186" t="s">
        <v>5474</v>
      </c>
      <c r="AJ989" s="186" t="s">
        <v>5474</v>
      </c>
    </row>
    <row r="990" spans="28:36">
      <c r="AB990" s="186">
        <v>4169</v>
      </c>
      <c r="AC990" s="186" t="s">
        <v>3129</v>
      </c>
      <c r="AD990" s="186" t="s">
        <v>5474</v>
      </c>
      <c r="AE990" s="186" t="s">
        <v>5474</v>
      </c>
      <c r="AF990" s="186" t="s">
        <v>5474</v>
      </c>
      <c r="AG990" s="186" t="s">
        <v>5474</v>
      </c>
      <c r="AH990" s="186" t="s">
        <v>5474</v>
      </c>
      <c r="AI990" s="186" t="s">
        <v>5474</v>
      </c>
      <c r="AJ990" s="186" t="s">
        <v>5474</v>
      </c>
    </row>
    <row r="991" spans="28:36">
      <c r="AB991" s="186">
        <v>4170</v>
      </c>
      <c r="AC991" s="186" t="s">
        <v>3131</v>
      </c>
      <c r="AD991" s="186" t="s">
        <v>5474</v>
      </c>
      <c r="AE991" s="186" t="s">
        <v>5474</v>
      </c>
      <c r="AF991" s="186" t="s">
        <v>5474</v>
      </c>
      <c r="AG991" s="186" t="s">
        <v>5474</v>
      </c>
      <c r="AH991" s="186" t="s">
        <v>5474</v>
      </c>
      <c r="AI991" s="186" t="s">
        <v>5474</v>
      </c>
      <c r="AJ991" s="186" t="s">
        <v>5474</v>
      </c>
    </row>
    <row r="992" spans="28:36">
      <c r="AB992" s="186">
        <v>4171</v>
      </c>
      <c r="AC992" s="186" t="s">
        <v>918</v>
      </c>
      <c r="AD992" s="186" t="s">
        <v>5474</v>
      </c>
      <c r="AE992" s="186" t="s">
        <v>5474</v>
      </c>
      <c r="AF992" s="186" t="s">
        <v>5474</v>
      </c>
      <c r="AG992" s="186" t="s">
        <v>5474</v>
      </c>
      <c r="AH992" s="186" t="s">
        <v>5474</v>
      </c>
      <c r="AI992" s="186" t="s">
        <v>5474</v>
      </c>
      <c r="AJ992" s="186" t="s">
        <v>5474</v>
      </c>
    </row>
    <row r="993" spans="28:36">
      <c r="AB993" s="186">
        <v>4172</v>
      </c>
      <c r="AC993" s="186" t="s">
        <v>3134</v>
      </c>
      <c r="AD993" s="186" t="s">
        <v>5474</v>
      </c>
      <c r="AE993" s="186" t="s">
        <v>5474</v>
      </c>
      <c r="AF993" s="186" t="s">
        <v>5474</v>
      </c>
      <c r="AG993" s="186" t="s">
        <v>5474</v>
      </c>
      <c r="AH993" s="186" t="s">
        <v>5474</v>
      </c>
      <c r="AI993" s="186" t="s">
        <v>5474</v>
      </c>
      <c r="AJ993" s="186" t="s">
        <v>5474</v>
      </c>
    </row>
    <row r="994" spans="28:36">
      <c r="AB994" s="186">
        <v>4173</v>
      </c>
      <c r="AC994" s="186" t="s">
        <v>919</v>
      </c>
      <c r="AD994" s="186" t="s">
        <v>5474</v>
      </c>
      <c r="AE994" s="186" t="s">
        <v>5474</v>
      </c>
      <c r="AF994" s="186" t="s">
        <v>5474</v>
      </c>
      <c r="AG994" s="186" t="s">
        <v>5474</v>
      </c>
      <c r="AH994" s="186" t="s">
        <v>5474</v>
      </c>
      <c r="AI994" s="186" t="s">
        <v>5474</v>
      </c>
      <c r="AJ994" s="186" t="s">
        <v>5474</v>
      </c>
    </row>
    <row r="995" spans="28:36">
      <c r="AB995" s="186">
        <v>4174</v>
      </c>
      <c r="AC995" s="186" t="s">
        <v>920</v>
      </c>
      <c r="AD995" s="186" t="s">
        <v>5474</v>
      </c>
      <c r="AE995" s="186" t="s">
        <v>5474</v>
      </c>
      <c r="AF995" s="186" t="s">
        <v>5474</v>
      </c>
      <c r="AG995" s="186" t="s">
        <v>5474</v>
      </c>
      <c r="AH995" s="186" t="s">
        <v>5474</v>
      </c>
      <c r="AI995" s="186" t="s">
        <v>5474</v>
      </c>
      <c r="AJ995" s="186" t="s">
        <v>5474</v>
      </c>
    </row>
    <row r="996" spans="28:36">
      <c r="AB996" s="186">
        <v>4175</v>
      </c>
      <c r="AC996" s="186" t="s">
        <v>921</v>
      </c>
      <c r="AD996" s="186" t="s">
        <v>5474</v>
      </c>
      <c r="AE996" s="186" t="s">
        <v>5474</v>
      </c>
      <c r="AF996" s="186" t="s">
        <v>5474</v>
      </c>
      <c r="AG996" s="186" t="s">
        <v>5474</v>
      </c>
      <c r="AH996" s="186" t="s">
        <v>5474</v>
      </c>
      <c r="AI996" s="186" t="s">
        <v>5474</v>
      </c>
      <c r="AJ996" s="186" t="s">
        <v>5474</v>
      </c>
    </row>
    <row r="997" spans="28:36">
      <c r="AB997" s="186">
        <v>4177</v>
      </c>
      <c r="AC997" s="186" t="s">
        <v>3138</v>
      </c>
      <c r="AD997" s="186" t="s">
        <v>5474</v>
      </c>
      <c r="AE997" s="186" t="s">
        <v>5474</v>
      </c>
      <c r="AF997" s="186" t="s">
        <v>5474</v>
      </c>
      <c r="AG997" s="186" t="s">
        <v>5474</v>
      </c>
      <c r="AH997" s="186" t="s">
        <v>5474</v>
      </c>
      <c r="AI997" s="186" t="s">
        <v>5474</v>
      </c>
      <c r="AJ997" s="186" t="s">
        <v>5474</v>
      </c>
    </row>
    <row r="998" spans="28:36">
      <c r="AB998" s="186">
        <v>4180</v>
      </c>
      <c r="AC998" s="186" t="s">
        <v>922</v>
      </c>
      <c r="AD998" s="186" t="s">
        <v>5474</v>
      </c>
      <c r="AE998" s="186" t="s">
        <v>5474</v>
      </c>
      <c r="AF998" s="186" t="s">
        <v>5474</v>
      </c>
      <c r="AG998" s="186" t="s">
        <v>5474</v>
      </c>
      <c r="AH998" s="186" t="s">
        <v>5474</v>
      </c>
      <c r="AI998" s="186" t="s">
        <v>5474</v>
      </c>
      <c r="AJ998" s="186" t="s">
        <v>5474</v>
      </c>
    </row>
    <row r="999" spans="28:36">
      <c r="AB999" s="186">
        <v>4183</v>
      </c>
      <c r="AC999" s="186" t="s">
        <v>923</v>
      </c>
      <c r="AD999" s="186" t="s">
        <v>5474</v>
      </c>
      <c r="AE999" s="186" t="s">
        <v>5474</v>
      </c>
      <c r="AF999" s="186" t="s">
        <v>5474</v>
      </c>
      <c r="AG999" s="186" t="s">
        <v>5474</v>
      </c>
      <c r="AH999" s="186" t="s">
        <v>5474</v>
      </c>
      <c r="AI999" s="186" t="s">
        <v>5474</v>
      </c>
      <c r="AJ999" s="186" t="s">
        <v>5474</v>
      </c>
    </row>
    <row r="1000" spans="28:36">
      <c r="AB1000" s="186">
        <v>4186</v>
      </c>
      <c r="AC1000" s="186" t="s">
        <v>3142</v>
      </c>
      <c r="AD1000" s="186" t="s">
        <v>5474</v>
      </c>
      <c r="AE1000" s="186" t="s">
        <v>5474</v>
      </c>
      <c r="AF1000" s="186" t="s">
        <v>5474</v>
      </c>
      <c r="AG1000" s="186" t="s">
        <v>5474</v>
      </c>
      <c r="AH1000" s="186" t="s">
        <v>5474</v>
      </c>
      <c r="AI1000" s="186" t="s">
        <v>5474</v>
      </c>
      <c r="AJ1000" s="186" t="s">
        <v>5474</v>
      </c>
    </row>
    <row r="1001" spans="28:36">
      <c r="AB1001" s="186">
        <v>4187</v>
      </c>
      <c r="AC1001" s="186" t="s">
        <v>5181</v>
      </c>
      <c r="AD1001" s="186" t="s">
        <v>5474</v>
      </c>
      <c r="AE1001" s="186" t="s">
        <v>5474</v>
      </c>
      <c r="AF1001" s="186" t="s">
        <v>5474</v>
      </c>
      <c r="AG1001" s="186" t="s">
        <v>5474</v>
      </c>
      <c r="AH1001" s="186" t="s">
        <v>5474</v>
      </c>
      <c r="AI1001" s="186" t="s">
        <v>5474</v>
      </c>
      <c r="AJ1001" s="186" t="s">
        <v>5474</v>
      </c>
    </row>
    <row r="1002" spans="28:36">
      <c r="AB1002" s="186">
        <v>4188</v>
      </c>
      <c r="AC1002" s="186" t="s">
        <v>924</v>
      </c>
      <c r="AD1002" s="186" t="s">
        <v>5474</v>
      </c>
      <c r="AE1002" s="186" t="s">
        <v>5474</v>
      </c>
      <c r="AF1002" s="186" t="s">
        <v>5474</v>
      </c>
      <c r="AG1002" s="186" t="s">
        <v>5474</v>
      </c>
      <c r="AH1002" s="186" t="s">
        <v>5474</v>
      </c>
      <c r="AI1002" s="186" t="s">
        <v>5474</v>
      </c>
      <c r="AJ1002" s="186" t="s">
        <v>5474</v>
      </c>
    </row>
    <row r="1003" spans="28:36">
      <c r="AB1003" s="186">
        <v>4190</v>
      </c>
      <c r="AC1003" s="186" t="s">
        <v>925</v>
      </c>
      <c r="AD1003" s="186" t="s">
        <v>5474</v>
      </c>
      <c r="AE1003" s="186" t="s">
        <v>5474</v>
      </c>
      <c r="AF1003" s="186" t="s">
        <v>5474</v>
      </c>
      <c r="AG1003" s="186" t="s">
        <v>5474</v>
      </c>
      <c r="AH1003" s="186" t="s">
        <v>5474</v>
      </c>
      <c r="AI1003" s="186" t="s">
        <v>5474</v>
      </c>
      <c r="AJ1003" s="186" t="s">
        <v>5474</v>
      </c>
    </row>
    <row r="1004" spans="28:36">
      <c r="AB1004" s="186">
        <v>4191</v>
      </c>
      <c r="AC1004" s="186" t="s">
        <v>3147</v>
      </c>
      <c r="AD1004" s="186" t="s">
        <v>5474</v>
      </c>
      <c r="AE1004" s="186" t="s">
        <v>5474</v>
      </c>
      <c r="AF1004" s="186" t="s">
        <v>5474</v>
      </c>
      <c r="AG1004" s="186" t="s">
        <v>5474</v>
      </c>
      <c r="AH1004" s="186" t="s">
        <v>5474</v>
      </c>
      <c r="AI1004" s="186" t="s">
        <v>5474</v>
      </c>
      <c r="AJ1004" s="186" t="s">
        <v>5474</v>
      </c>
    </row>
    <row r="1005" spans="28:36">
      <c r="AB1005" s="186">
        <v>4192</v>
      </c>
      <c r="AC1005" s="186" t="s">
        <v>926</v>
      </c>
      <c r="AD1005" s="186" t="s">
        <v>5474</v>
      </c>
      <c r="AE1005" s="186" t="s">
        <v>5474</v>
      </c>
      <c r="AF1005" s="186" t="s">
        <v>5474</v>
      </c>
      <c r="AG1005" s="186" t="s">
        <v>5474</v>
      </c>
      <c r="AH1005" s="186" t="s">
        <v>5474</v>
      </c>
      <c r="AI1005" s="186" t="s">
        <v>5474</v>
      </c>
      <c r="AJ1005" s="186" t="s">
        <v>5474</v>
      </c>
    </row>
    <row r="1006" spans="28:36">
      <c r="AB1006" s="186">
        <v>4193</v>
      </c>
      <c r="AC1006" s="186" t="s">
        <v>3149</v>
      </c>
      <c r="AD1006" s="186" t="s">
        <v>5474</v>
      </c>
      <c r="AE1006" s="186" t="s">
        <v>5474</v>
      </c>
      <c r="AF1006" s="186" t="s">
        <v>5474</v>
      </c>
      <c r="AG1006" s="186" t="s">
        <v>5474</v>
      </c>
      <c r="AH1006" s="186" t="s">
        <v>5474</v>
      </c>
      <c r="AI1006" s="186" t="s">
        <v>5474</v>
      </c>
      <c r="AJ1006" s="186" t="s">
        <v>5474</v>
      </c>
    </row>
    <row r="1007" spans="28:36">
      <c r="AB1007" s="186">
        <v>4194</v>
      </c>
      <c r="AC1007" s="186" t="s">
        <v>3151</v>
      </c>
      <c r="AD1007" s="186" t="s">
        <v>5474</v>
      </c>
      <c r="AE1007" s="186" t="s">
        <v>5474</v>
      </c>
      <c r="AF1007" s="186" t="s">
        <v>5474</v>
      </c>
      <c r="AG1007" s="186" t="s">
        <v>5474</v>
      </c>
      <c r="AH1007" s="186" t="s">
        <v>5474</v>
      </c>
      <c r="AI1007" s="186" t="s">
        <v>5474</v>
      </c>
      <c r="AJ1007" s="186" t="s">
        <v>5474</v>
      </c>
    </row>
    <row r="1008" spans="28:36">
      <c r="AB1008" s="186">
        <v>4195</v>
      </c>
      <c r="AC1008" s="186" t="s">
        <v>3153</v>
      </c>
      <c r="AD1008" s="186" t="s">
        <v>5474</v>
      </c>
      <c r="AE1008" s="186" t="s">
        <v>5474</v>
      </c>
      <c r="AF1008" s="186" t="s">
        <v>5474</v>
      </c>
      <c r="AG1008" s="186" t="s">
        <v>5474</v>
      </c>
      <c r="AH1008" s="186" t="s">
        <v>5474</v>
      </c>
      <c r="AI1008" s="186" t="s">
        <v>5474</v>
      </c>
      <c r="AJ1008" s="186" t="s">
        <v>5474</v>
      </c>
    </row>
    <row r="1009" spans="28:36">
      <c r="AB1009" s="186">
        <v>4197</v>
      </c>
      <c r="AC1009" s="186" t="s">
        <v>3155</v>
      </c>
      <c r="AD1009" s="186" t="s">
        <v>5474</v>
      </c>
      <c r="AE1009" s="186" t="s">
        <v>5474</v>
      </c>
      <c r="AF1009" s="186" t="s">
        <v>5474</v>
      </c>
      <c r="AG1009" s="186" t="s">
        <v>5474</v>
      </c>
      <c r="AH1009" s="186" t="s">
        <v>5474</v>
      </c>
      <c r="AI1009" s="186" t="s">
        <v>5474</v>
      </c>
      <c r="AJ1009" s="186" t="s">
        <v>5474</v>
      </c>
    </row>
    <row r="1010" spans="28:36">
      <c r="AB1010" s="186">
        <v>4198</v>
      </c>
      <c r="AC1010" s="186" t="s">
        <v>927</v>
      </c>
      <c r="AD1010" s="186" t="s">
        <v>5474</v>
      </c>
      <c r="AE1010" s="186" t="s">
        <v>5474</v>
      </c>
      <c r="AF1010" s="186" t="s">
        <v>5474</v>
      </c>
      <c r="AG1010" s="186" t="s">
        <v>5474</v>
      </c>
      <c r="AH1010" s="186" t="s">
        <v>5474</v>
      </c>
      <c r="AI1010" s="186" t="s">
        <v>5474</v>
      </c>
      <c r="AJ1010" s="186" t="s">
        <v>5474</v>
      </c>
    </row>
    <row r="1011" spans="28:36">
      <c r="AB1011" s="186">
        <v>4205</v>
      </c>
      <c r="AC1011" s="186" t="s">
        <v>928</v>
      </c>
      <c r="AD1011" s="186" t="s">
        <v>5474</v>
      </c>
      <c r="AE1011" s="186" t="s">
        <v>5474</v>
      </c>
      <c r="AF1011" s="186" t="s">
        <v>5474</v>
      </c>
      <c r="AG1011" s="186" t="s">
        <v>5474</v>
      </c>
      <c r="AH1011" s="186" t="s">
        <v>5474</v>
      </c>
      <c r="AI1011" s="186" t="s">
        <v>5474</v>
      </c>
      <c r="AJ1011" s="186" t="s">
        <v>5474</v>
      </c>
    </row>
    <row r="1012" spans="28:36">
      <c r="AB1012" s="186">
        <v>4207</v>
      </c>
      <c r="AC1012" s="186" t="s">
        <v>929</v>
      </c>
      <c r="AD1012" s="186" t="s">
        <v>5474</v>
      </c>
      <c r="AE1012" s="186" t="s">
        <v>5474</v>
      </c>
      <c r="AF1012" s="186" t="s">
        <v>5474</v>
      </c>
      <c r="AG1012" s="186" t="s">
        <v>5474</v>
      </c>
      <c r="AH1012" s="186" t="s">
        <v>5474</v>
      </c>
      <c r="AI1012" s="186" t="s">
        <v>5474</v>
      </c>
      <c r="AJ1012" s="186" t="s">
        <v>5474</v>
      </c>
    </row>
    <row r="1013" spans="28:36">
      <c r="AB1013" s="186">
        <v>4303</v>
      </c>
      <c r="AC1013" s="186" t="s">
        <v>930</v>
      </c>
      <c r="AD1013" s="186" t="s">
        <v>5474</v>
      </c>
      <c r="AE1013" s="186" t="s">
        <v>5474</v>
      </c>
      <c r="AF1013" s="186" t="s">
        <v>5474</v>
      </c>
      <c r="AG1013" s="186" t="s">
        <v>5474</v>
      </c>
      <c r="AH1013" s="186" t="s">
        <v>5474</v>
      </c>
      <c r="AI1013" s="186" t="s">
        <v>5474</v>
      </c>
      <c r="AJ1013" s="186" t="s">
        <v>5474</v>
      </c>
    </row>
    <row r="1014" spans="28:36">
      <c r="AB1014" s="186">
        <v>4304</v>
      </c>
      <c r="AC1014" s="186" t="s">
        <v>931</v>
      </c>
      <c r="AD1014" s="186" t="s">
        <v>5474</v>
      </c>
      <c r="AE1014" s="186" t="s">
        <v>5474</v>
      </c>
      <c r="AF1014" s="186" t="s">
        <v>5474</v>
      </c>
      <c r="AG1014" s="186" t="s">
        <v>5474</v>
      </c>
      <c r="AH1014" s="186" t="s">
        <v>5474</v>
      </c>
      <c r="AI1014" s="186" t="s">
        <v>5474</v>
      </c>
      <c r="AJ1014" s="186" t="s">
        <v>5474</v>
      </c>
    </row>
    <row r="1015" spans="28:36">
      <c r="AB1015" s="186">
        <v>4305</v>
      </c>
      <c r="AC1015" s="186" t="s">
        <v>932</v>
      </c>
      <c r="AD1015" s="186" t="s">
        <v>5474</v>
      </c>
      <c r="AE1015" s="186" t="s">
        <v>5474</v>
      </c>
      <c r="AF1015" s="186" t="s">
        <v>5474</v>
      </c>
      <c r="AG1015" s="186" t="s">
        <v>5474</v>
      </c>
      <c r="AH1015" s="186" t="s">
        <v>5474</v>
      </c>
      <c r="AI1015" s="186" t="s">
        <v>5474</v>
      </c>
      <c r="AJ1015" s="186" t="s">
        <v>5474</v>
      </c>
    </row>
    <row r="1016" spans="28:36">
      <c r="AB1016" s="186">
        <v>4306</v>
      </c>
      <c r="AC1016" s="186" t="s">
        <v>933</v>
      </c>
      <c r="AD1016" s="186" t="s">
        <v>5474</v>
      </c>
      <c r="AE1016" s="186" t="s">
        <v>5474</v>
      </c>
      <c r="AF1016" s="186" t="s">
        <v>5474</v>
      </c>
      <c r="AG1016" s="186" t="s">
        <v>5474</v>
      </c>
      <c r="AH1016" s="186" t="s">
        <v>5474</v>
      </c>
      <c r="AI1016" s="186" t="s">
        <v>5474</v>
      </c>
      <c r="AJ1016" s="186" t="s">
        <v>5474</v>
      </c>
    </row>
    <row r="1017" spans="28:36">
      <c r="AB1017" s="186">
        <v>4401</v>
      </c>
      <c r="AC1017" s="186" t="s">
        <v>934</v>
      </c>
      <c r="AD1017" s="186" t="s">
        <v>5474</v>
      </c>
      <c r="AE1017" s="186" t="s">
        <v>5474</v>
      </c>
      <c r="AF1017" s="186" t="s">
        <v>5474</v>
      </c>
      <c r="AG1017" s="186" t="s">
        <v>5474</v>
      </c>
      <c r="AH1017" s="186" t="s">
        <v>5474</v>
      </c>
      <c r="AI1017" s="186" t="s">
        <v>5474</v>
      </c>
      <c r="AJ1017" s="186" t="s">
        <v>5474</v>
      </c>
    </row>
    <row r="1018" spans="28:36">
      <c r="AB1018" s="186">
        <v>4402</v>
      </c>
      <c r="AC1018" s="186" t="s">
        <v>935</v>
      </c>
      <c r="AD1018" s="186" t="s">
        <v>5474</v>
      </c>
      <c r="AE1018" s="186" t="s">
        <v>5474</v>
      </c>
      <c r="AF1018" s="186" t="s">
        <v>5474</v>
      </c>
      <c r="AG1018" s="186" t="s">
        <v>5474</v>
      </c>
      <c r="AH1018" s="186" t="s">
        <v>5474</v>
      </c>
      <c r="AI1018" s="186" t="s">
        <v>5474</v>
      </c>
      <c r="AJ1018" s="186" t="s">
        <v>5474</v>
      </c>
    </row>
    <row r="1019" spans="28:36">
      <c r="AB1019" s="186">
        <v>4406</v>
      </c>
      <c r="AC1019" s="186" t="s">
        <v>936</v>
      </c>
      <c r="AD1019" s="186" t="s">
        <v>5474</v>
      </c>
      <c r="AE1019" s="186" t="s">
        <v>5474</v>
      </c>
      <c r="AF1019" s="186" t="s">
        <v>5474</v>
      </c>
      <c r="AG1019" s="186" t="s">
        <v>5474</v>
      </c>
      <c r="AH1019" s="186" t="s">
        <v>5474</v>
      </c>
      <c r="AI1019" s="186" t="s">
        <v>5474</v>
      </c>
      <c r="AJ1019" s="186" t="s">
        <v>5474</v>
      </c>
    </row>
    <row r="1020" spans="28:36">
      <c r="AB1020" s="186">
        <v>4413</v>
      </c>
      <c r="AC1020" s="186" t="s">
        <v>937</v>
      </c>
      <c r="AD1020" s="186" t="s">
        <v>5474</v>
      </c>
      <c r="AE1020" s="186" t="s">
        <v>5474</v>
      </c>
      <c r="AF1020" s="186" t="s">
        <v>5474</v>
      </c>
      <c r="AG1020" s="186" t="s">
        <v>5474</v>
      </c>
      <c r="AH1020" s="186" t="s">
        <v>5474</v>
      </c>
      <c r="AI1020" s="186" t="s">
        <v>5474</v>
      </c>
      <c r="AJ1020" s="186" t="s">
        <v>5474</v>
      </c>
    </row>
    <row r="1021" spans="28:36">
      <c r="AB1021" s="186">
        <v>4414</v>
      </c>
      <c r="AC1021" s="186" t="s">
        <v>938</v>
      </c>
      <c r="AD1021" s="186" t="s">
        <v>5474</v>
      </c>
      <c r="AE1021" s="186" t="s">
        <v>5474</v>
      </c>
      <c r="AF1021" s="186" t="s">
        <v>5474</v>
      </c>
      <c r="AG1021" s="186" t="s">
        <v>5474</v>
      </c>
      <c r="AH1021" s="186" t="s">
        <v>5474</v>
      </c>
      <c r="AI1021" s="186" t="s">
        <v>5474</v>
      </c>
      <c r="AJ1021" s="186" t="s">
        <v>5474</v>
      </c>
    </row>
    <row r="1022" spans="28:36">
      <c r="AB1022" s="186">
        <v>4415</v>
      </c>
      <c r="AC1022" s="186" t="s">
        <v>939</v>
      </c>
      <c r="AD1022" s="186" t="s">
        <v>5474</v>
      </c>
      <c r="AE1022" s="186" t="s">
        <v>5474</v>
      </c>
      <c r="AF1022" s="186" t="s">
        <v>5474</v>
      </c>
      <c r="AG1022" s="186" t="s">
        <v>5474</v>
      </c>
      <c r="AH1022" s="186" t="s">
        <v>5474</v>
      </c>
      <c r="AI1022" s="186" t="s">
        <v>5474</v>
      </c>
      <c r="AJ1022" s="186" t="s">
        <v>5474</v>
      </c>
    </row>
    <row r="1023" spans="28:36">
      <c r="AB1023" s="186">
        <v>4416</v>
      </c>
      <c r="AC1023" s="186" t="s">
        <v>940</v>
      </c>
      <c r="AD1023" s="186" t="s">
        <v>5474</v>
      </c>
      <c r="AE1023" s="186" t="s">
        <v>5474</v>
      </c>
      <c r="AF1023" s="186" t="s">
        <v>5474</v>
      </c>
      <c r="AG1023" s="186" t="s">
        <v>5474</v>
      </c>
      <c r="AH1023" s="186" t="s">
        <v>5474</v>
      </c>
      <c r="AI1023" s="186" t="s">
        <v>5474</v>
      </c>
      <c r="AJ1023" s="186" t="s">
        <v>5474</v>
      </c>
    </row>
    <row r="1024" spans="28:36">
      <c r="AB1024" s="186">
        <v>4417</v>
      </c>
      <c r="AC1024" s="186" t="s">
        <v>941</v>
      </c>
      <c r="AD1024" s="186" t="s">
        <v>5474</v>
      </c>
      <c r="AE1024" s="186" t="s">
        <v>5474</v>
      </c>
      <c r="AF1024" s="186" t="s">
        <v>5474</v>
      </c>
      <c r="AG1024" s="186" t="s">
        <v>5474</v>
      </c>
      <c r="AH1024" s="186" t="s">
        <v>5474</v>
      </c>
      <c r="AI1024" s="186" t="s">
        <v>5474</v>
      </c>
      <c r="AJ1024" s="186" t="s">
        <v>5474</v>
      </c>
    </row>
    <row r="1025" spans="28:36">
      <c r="AB1025" s="186">
        <v>4419</v>
      </c>
      <c r="AC1025" s="186" t="s">
        <v>3176</v>
      </c>
      <c r="AD1025" s="186" t="s">
        <v>5474</v>
      </c>
      <c r="AE1025" s="186" t="s">
        <v>5474</v>
      </c>
      <c r="AF1025" s="186" t="s">
        <v>5474</v>
      </c>
      <c r="AG1025" s="186" t="s">
        <v>5474</v>
      </c>
      <c r="AH1025" s="186" t="s">
        <v>5474</v>
      </c>
      <c r="AI1025" s="186" t="s">
        <v>5474</v>
      </c>
      <c r="AJ1025" s="186" t="s">
        <v>5474</v>
      </c>
    </row>
    <row r="1026" spans="28:36">
      <c r="AB1026" s="186">
        <v>4420</v>
      </c>
      <c r="AC1026" s="186" t="s">
        <v>942</v>
      </c>
      <c r="AD1026" s="186" t="s">
        <v>5474</v>
      </c>
      <c r="AE1026" s="186" t="s">
        <v>5474</v>
      </c>
      <c r="AF1026" s="186" t="s">
        <v>5474</v>
      </c>
      <c r="AG1026" s="186" t="s">
        <v>5474</v>
      </c>
      <c r="AH1026" s="186" t="s">
        <v>5474</v>
      </c>
      <c r="AI1026" s="186" t="s">
        <v>5474</v>
      </c>
      <c r="AJ1026" s="186" t="s">
        <v>5474</v>
      </c>
    </row>
    <row r="1027" spans="28:36">
      <c r="AB1027" s="186">
        <v>4426</v>
      </c>
      <c r="AC1027" s="186" t="s">
        <v>943</v>
      </c>
      <c r="AD1027" s="186" t="s">
        <v>5474</v>
      </c>
      <c r="AE1027" s="186" t="s">
        <v>5474</v>
      </c>
      <c r="AF1027" s="186" t="s">
        <v>5474</v>
      </c>
      <c r="AG1027" s="186" t="s">
        <v>5474</v>
      </c>
      <c r="AH1027" s="186" t="s">
        <v>5474</v>
      </c>
      <c r="AI1027" s="186" t="s">
        <v>5474</v>
      </c>
      <c r="AJ1027" s="186" t="s">
        <v>5474</v>
      </c>
    </row>
    <row r="1028" spans="28:36">
      <c r="AB1028" s="186">
        <v>4427</v>
      </c>
      <c r="AC1028" s="186" t="s">
        <v>3180</v>
      </c>
      <c r="AD1028" s="186" t="s">
        <v>5474</v>
      </c>
      <c r="AE1028" s="186" t="s">
        <v>5474</v>
      </c>
      <c r="AF1028" s="186" t="s">
        <v>5474</v>
      </c>
      <c r="AG1028" s="186" t="s">
        <v>5474</v>
      </c>
      <c r="AH1028" s="186" t="s">
        <v>5474</v>
      </c>
      <c r="AI1028" s="186" t="s">
        <v>5474</v>
      </c>
      <c r="AJ1028" s="186" t="s">
        <v>5474</v>
      </c>
    </row>
    <row r="1029" spans="28:36">
      <c r="AB1029" s="186">
        <v>4429</v>
      </c>
      <c r="AC1029" s="186" t="s">
        <v>944</v>
      </c>
      <c r="AD1029" s="186" t="s">
        <v>5474</v>
      </c>
      <c r="AE1029" s="186" t="s">
        <v>5474</v>
      </c>
      <c r="AF1029" s="186" t="s">
        <v>5474</v>
      </c>
      <c r="AG1029" s="186" t="s">
        <v>5474</v>
      </c>
      <c r="AH1029" s="186" t="s">
        <v>5474</v>
      </c>
      <c r="AI1029" s="186" t="s">
        <v>5474</v>
      </c>
      <c r="AJ1029" s="186" t="s">
        <v>5474</v>
      </c>
    </row>
    <row r="1030" spans="28:36">
      <c r="AB1030" s="186">
        <v>4430</v>
      </c>
      <c r="AC1030" s="186" t="s">
        <v>945</v>
      </c>
      <c r="AD1030" s="186" t="s">
        <v>5474</v>
      </c>
      <c r="AE1030" s="186" t="s">
        <v>5474</v>
      </c>
      <c r="AF1030" s="186" t="s">
        <v>5474</v>
      </c>
      <c r="AG1030" s="186" t="s">
        <v>5474</v>
      </c>
      <c r="AH1030" s="186" t="s">
        <v>5474</v>
      </c>
      <c r="AI1030" s="186" t="s">
        <v>5474</v>
      </c>
      <c r="AJ1030" s="186" t="s">
        <v>5474</v>
      </c>
    </row>
    <row r="1031" spans="28:36">
      <c r="AB1031" s="186">
        <v>4431</v>
      </c>
      <c r="AC1031" s="186" t="s">
        <v>3184</v>
      </c>
      <c r="AD1031" s="186" t="s">
        <v>5474</v>
      </c>
      <c r="AE1031" s="186" t="s">
        <v>5474</v>
      </c>
      <c r="AF1031" s="186" t="s">
        <v>5474</v>
      </c>
      <c r="AG1031" s="186" t="s">
        <v>5474</v>
      </c>
      <c r="AH1031" s="186" t="s">
        <v>5474</v>
      </c>
      <c r="AI1031" s="186" t="s">
        <v>5474</v>
      </c>
      <c r="AJ1031" s="186" t="s">
        <v>5474</v>
      </c>
    </row>
    <row r="1032" spans="28:36">
      <c r="AB1032" s="186">
        <v>4432</v>
      </c>
      <c r="AC1032" s="186" t="s">
        <v>946</v>
      </c>
      <c r="AD1032" s="186" t="s">
        <v>5474</v>
      </c>
      <c r="AE1032" s="186" t="s">
        <v>5474</v>
      </c>
      <c r="AF1032" s="186" t="s">
        <v>5474</v>
      </c>
      <c r="AG1032" s="186" t="s">
        <v>5474</v>
      </c>
      <c r="AH1032" s="186" t="s">
        <v>5474</v>
      </c>
      <c r="AI1032" s="186" t="s">
        <v>5474</v>
      </c>
      <c r="AJ1032" s="186" t="s">
        <v>5474</v>
      </c>
    </row>
    <row r="1033" spans="28:36">
      <c r="AB1033" s="186">
        <v>4433</v>
      </c>
      <c r="AC1033" s="186" t="s">
        <v>947</v>
      </c>
      <c r="AD1033" s="186" t="s">
        <v>5474</v>
      </c>
      <c r="AE1033" s="186" t="s">
        <v>5474</v>
      </c>
      <c r="AF1033" s="186" t="s">
        <v>5474</v>
      </c>
      <c r="AG1033" s="186" t="s">
        <v>5474</v>
      </c>
      <c r="AH1033" s="186" t="s">
        <v>5474</v>
      </c>
      <c r="AI1033" s="186" t="s">
        <v>5474</v>
      </c>
      <c r="AJ1033" s="186" t="s">
        <v>5474</v>
      </c>
    </row>
    <row r="1034" spans="28:36">
      <c r="AB1034" s="186">
        <v>4438</v>
      </c>
      <c r="AC1034" s="186" t="s">
        <v>948</v>
      </c>
      <c r="AD1034" s="186" t="s">
        <v>5474</v>
      </c>
      <c r="AE1034" s="186" t="s">
        <v>5474</v>
      </c>
      <c r="AF1034" s="186" t="s">
        <v>5474</v>
      </c>
      <c r="AG1034" s="186" t="s">
        <v>5474</v>
      </c>
      <c r="AH1034" s="186" t="s">
        <v>5474</v>
      </c>
      <c r="AI1034" s="186" t="s">
        <v>5474</v>
      </c>
      <c r="AJ1034" s="186" t="s">
        <v>5474</v>
      </c>
    </row>
    <row r="1035" spans="28:36">
      <c r="AB1035" s="186">
        <v>4502</v>
      </c>
      <c r="AC1035" s="186" t="s">
        <v>949</v>
      </c>
      <c r="AD1035" s="186" t="s">
        <v>5474</v>
      </c>
      <c r="AE1035" s="186" t="s">
        <v>5474</v>
      </c>
      <c r="AF1035" s="186" t="s">
        <v>5474</v>
      </c>
      <c r="AG1035" s="186" t="s">
        <v>5474</v>
      </c>
      <c r="AH1035" s="186" t="s">
        <v>5474</v>
      </c>
      <c r="AI1035" s="186" t="s">
        <v>5474</v>
      </c>
      <c r="AJ1035" s="186" t="s">
        <v>5474</v>
      </c>
    </row>
    <row r="1036" spans="28:36">
      <c r="AB1036" s="186">
        <v>4503</v>
      </c>
      <c r="AC1036" s="186" t="s">
        <v>950</v>
      </c>
      <c r="AD1036" s="186" t="s">
        <v>5474</v>
      </c>
      <c r="AE1036" s="186" t="s">
        <v>5474</v>
      </c>
      <c r="AF1036" s="186" t="s">
        <v>5474</v>
      </c>
      <c r="AG1036" s="186" t="s">
        <v>5474</v>
      </c>
      <c r="AH1036" s="186" t="s">
        <v>5474</v>
      </c>
      <c r="AI1036" s="186" t="s">
        <v>5474</v>
      </c>
      <c r="AJ1036" s="186" t="s">
        <v>5474</v>
      </c>
    </row>
    <row r="1037" spans="28:36">
      <c r="AB1037" s="186">
        <v>4506</v>
      </c>
      <c r="AC1037" s="186" t="s">
        <v>951</v>
      </c>
      <c r="AD1037" s="186" t="s">
        <v>5474</v>
      </c>
      <c r="AE1037" s="186" t="s">
        <v>5474</v>
      </c>
      <c r="AF1037" s="186" t="s">
        <v>5474</v>
      </c>
      <c r="AG1037" s="186" t="s">
        <v>5474</v>
      </c>
      <c r="AH1037" s="186" t="s">
        <v>5474</v>
      </c>
      <c r="AI1037" s="186" t="s">
        <v>5474</v>
      </c>
      <c r="AJ1037" s="186" t="s">
        <v>5474</v>
      </c>
    </row>
    <row r="1038" spans="28:36">
      <c r="AB1038" s="186">
        <v>4510</v>
      </c>
      <c r="AC1038" s="186" t="s">
        <v>952</v>
      </c>
      <c r="AD1038" s="186" t="s">
        <v>5474</v>
      </c>
      <c r="AE1038" s="186" t="s">
        <v>5474</v>
      </c>
      <c r="AF1038" s="186" t="s">
        <v>5474</v>
      </c>
      <c r="AG1038" s="186" t="s">
        <v>5474</v>
      </c>
      <c r="AH1038" s="186" t="s">
        <v>5474</v>
      </c>
      <c r="AI1038" s="186" t="s">
        <v>5474</v>
      </c>
      <c r="AJ1038" s="186" t="s">
        <v>5474</v>
      </c>
    </row>
    <row r="1039" spans="28:36">
      <c r="AB1039" s="186">
        <v>4513</v>
      </c>
      <c r="AC1039" s="186" t="s">
        <v>953</v>
      </c>
      <c r="AD1039" s="186" t="s">
        <v>5474</v>
      </c>
      <c r="AE1039" s="186" t="s">
        <v>5474</v>
      </c>
      <c r="AF1039" s="186" t="s">
        <v>5474</v>
      </c>
      <c r="AG1039" s="186" t="s">
        <v>5474</v>
      </c>
      <c r="AH1039" s="186" t="s">
        <v>5474</v>
      </c>
      <c r="AI1039" s="186" t="s">
        <v>5474</v>
      </c>
      <c r="AJ1039" s="186" t="s">
        <v>5474</v>
      </c>
    </row>
    <row r="1040" spans="28:36">
      <c r="AB1040" s="186">
        <v>4523</v>
      </c>
      <c r="AC1040" s="186" t="s">
        <v>954</v>
      </c>
      <c r="AD1040" s="186" t="s">
        <v>5474</v>
      </c>
      <c r="AE1040" s="186" t="s">
        <v>5474</v>
      </c>
      <c r="AF1040" s="186" t="s">
        <v>5474</v>
      </c>
      <c r="AG1040" s="186" t="s">
        <v>5474</v>
      </c>
      <c r="AH1040" s="186" t="s">
        <v>5474</v>
      </c>
      <c r="AI1040" s="186" t="s">
        <v>5474</v>
      </c>
      <c r="AJ1040" s="186" t="s">
        <v>5474</v>
      </c>
    </row>
    <row r="1041" spans="28:36">
      <c r="AB1041" s="186">
        <v>4526</v>
      </c>
      <c r="AC1041" s="186" t="s">
        <v>955</v>
      </c>
      <c r="AD1041" s="186" t="s">
        <v>5474</v>
      </c>
      <c r="AE1041" s="186" t="s">
        <v>5474</v>
      </c>
      <c r="AF1041" s="186" t="s">
        <v>5474</v>
      </c>
      <c r="AG1041" s="186" t="s">
        <v>5474</v>
      </c>
      <c r="AH1041" s="186" t="s">
        <v>5474</v>
      </c>
      <c r="AI1041" s="186" t="s">
        <v>5474</v>
      </c>
      <c r="AJ1041" s="186" t="s">
        <v>5474</v>
      </c>
    </row>
    <row r="1042" spans="28:36">
      <c r="AB1042" s="186">
        <v>4527</v>
      </c>
      <c r="AC1042" s="186" t="s">
        <v>956</v>
      </c>
      <c r="AD1042" s="186" t="s">
        <v>5474</v>
      </c>
      <c r="AE1042" s="186" t="s">
        <v>5474</v>
      </c>
      <c r="AF1042" s="186" t="s">
        <v>5474</v>
      </c>
      <c r="AG1042" s="186" t="s">
        <v>5474</v>
      </c>
      <c r="AH1042" s="186" t="s">
        <v>5474</v>
      </c>
      <c r="AI1042" s="186" t="s">
        <v>5474</v>
      </c>
      <c r="AJ1042" s="186" t="s">
        <v>5474</v>
      </c>
    </row>
    <row r="1043" spans="28:36">
      <c r="AB1043" s="186">
        <v>4528</v>
      </c>
      <c r="AC1043" s="186" t="s">
        <v>957</v>
      </c>
      <c r="AD1043" s="186" t="s">
        <v>5474</v>
      </c>
      <c r="AE1043" s="186" t="s">
        <v>5474</v>
      </c>
      <c r="AF1043" s="186" t="s">
        <v>5474</v>
      </c>
      <c r="AG1043" s="186" t="s">
        <v>5474</v>
      </c>
      <c r="AH1043" s="186" t="s">
        <v>5474</v>
      </c>
      <c r="AI1043" s="186" t="s">
        <v>5474</v>
      </c>
      <c r="AJ1043" s="186" t="s">
        <v>5474</v>
      </c>
    </row>
    <row r="1044" spans="28:36">
      <c r="AB1044" s="186">
        <v>4529</v>
      </c>
      <c r="AC1044" s="186" t="s">
        <v>1701</v>
      </c>
      <c r="AD1044" s="186" t="s">
        <v>5474</v>
      </c>
      <c r="AE1044" s="186" t="s">
        <v>5474</v>
      </c>
      <c r="AF1044" s="186" t="s">
        <v>5474</v>
      </c>
      <c r="AG1044" s="186" t="s">
        <v>5474</v>
      </c>
      <c r="AH1044" s="186" t="s">
        <v>5474</v>
      </c>
      <c r="AI1044" s="186" t="s">
        <v>5474</v>
      </c>
      <c r="AJ1044" s="186" t="s">
        <v>5474</v>
      </c>
    </row>
    <row r="1045" spans="28:36">
      <c r="AB1045" s="186">
        <v>4530</v>
      </c>
      <c r="AC1045" s="186" t="s">
        <v>958</v>
      </c>
      <c r="AD1045" s="186" t="s">
        <v>5474</v>
      </c>
      <c r="AE1045" s="186" t="s">
        <v>5474</v>
      </c>
      <c r="AF1045" s="186" t="s">
        <v>5474</v>
      </c>
      <c r="AG1045" s="186" t="s">
        <v>5474</v>
      </c>
      <c r="AH1045" s="186" t="s">
        <v>5474</v>
      </c>
      <c r="AI1045" s="186" t="s">
        <v>5474</v>
      </c>
      <c r="AJ1045" s="186" t="s">
        <v>5474</v>
      </c>
    </row>
    <row r="1046" spans="28:36">
      <c r="AB1046" s="186">
        <v>4532</v>
      </c>
      <c r="AC1046" s="186" t="s">
        <v>959</v>
      </c>
      <c r="AD1046" s="186" t="s">
        <v>5474</v>
      </c>
      <c r="AE1046" s="186" t="s">
        <v>5474</v>
      </c>
      <c r="AF1046" s="186" t="s">
        <v>5474</v>
      </c>
      <c r="AG1046" s="186" t="s">
        <v>5474</v>
      </c>
      <c r="AH1046" s="186" t="s">
        <v>5474</v>
      </c>
      <c r="AI1046" s="186" t="s">
        <v>5474</v>
      </c>
      <c r="AJ1046" s="186" t="s">
        <v>5474</v>
      </c>
    </row>
    <row r="1047" spans="28:36">
      <c r="AB1047" s="186">
        <v>4533</v>
      </c>
      <c r="AC1047" s="186" t="s">
        <v>960</v>
      </c>
      <c r="AD1047" s="186" t="s">
        <v>5474</v>
      </c>
      <c r="AE1047" s="186" t="s">
        <v>5474</v>
      </c>
      <c r="AF1047" s="186" t="s">
        <v>5474</v>
      </c>
      <c r="AG1047" s="186" t="s">
        <v>5474</v>
      </c>
      <c r="AH1047" s="186" t="s">
        <v>5474</v>
      </c>
      <c r="AI1047" s="186" t="s">
        <v>5474</v>
      </c>
      <c r="AJ1047" s="186" t="s">
        <v>5474</v>
      </c>
    </row>
    <row r="1048" spans="28:36">
      <c r="AB1048" s="186">
        <v>4534</v>
      </c>
      <c r="AC1048" s="186" t="s">
        <v>961</v>
      </c>
      <c r="AD1048" s="186" t="s">
        <v>5474</v>
      </c>
      <c r="AE1048" s="186" t="s">
        <v>5474</v>
      </c>
      <c r="AF1048" s="186" t="s">
        <v>5474</v>
      </c>
      <c r="AG1048" s="186" t="s">
        <v>5474</v>
      </c>
      <c r="AH1048" s="186" t="s">
        <v>5474</v>
      </c>
      <c r="AI1048" s="186" t="s">
        <v>5474</v>
      </c>
      <c r="AJ1048" s="186" t="s">
        <v>5474</v>
      </c>
    </row>
    <row r="1049" spans="28:36">
      <c r="AB1049" s="186">
        <v>4535</v>
      </c>
      <c r="AC1049" s="186" t="s">
        <v>962</v>
      </c>
      <c r="AD1049" s="186" t="s">
        <v>5474</v>
      </c>
      <c r="AE1049" s="186" t="s">
        <v>5474</v>
      </c>
      <c r="AF1049" s="186" t="s">
        <v>5474</v>
      </c>
      <c r="AG1049" s="186" t="s">
        <v>5474</v>
      </c>
      <c r="AH1049" s="186" t="s">
        <v>5474</v>
      </c>
      <c r="AI1049" s="186" t="s">
        <v>5474</v>
      </c>
      <c r="AJ1049" s="186" t="s">
        <v>5474</v>
      </c>
    </row>
    <row r="1050" spans="28:36">
      <c r="AB1050" s="186">
        <v>4536</v>
      </c>
      <c r="AC1050" s="186" t="s">
        <v>963</v>
      </c>
      <c r="AD1050" s="186" t="s">
        <v>5474</v>
      </c>
      <c r="AE1050" s="186" t="s">
        <v>5474</v>
      </c>
      <c r="AF1050" s="186" t="s">
        <v>5474</v>
      </c>
      <c r="AG1050" s="186" t="s">
        <v>5474</v>
      </c>
      <c r="AH1050" s="186" t="s">
        <v>5474</v>
      </c>
      <c r="AI1050" s="186" t="s">
        <v>5474</v>
      </c>
      <c r="AJ1050" s="186" t="s">
        <v>5474</v>
      </c>
    </row>
    <row r="1051" spans="28:36">
      <c r="AB1051" s="186">
        <v>4537</v>
      </c>
      <c r="AC1051" s="186" t="s">
        <v>3214</v>
      </c>
      <c r="AD1051" s="186" t="s">
        <v>5474</v>
      </c>
      <c r="AE1051" s="186" t="s">
        <v>5474</v>
      </c>
      <c r="AF1051" s="186" t="s">
        <v>5474</v>
      </c>
      <c r="AG1051" s="186" t="s">
        <v>5474</v>
      </c>
      <c r="AH1051" s="186" t="s">
        <v>5474</v>
      </c>
      <c r="AI1051" s="186" t="s">
        <v>5474</v>
      </c>
      <c r="AJ1051" s="186" t="s">
        <v>5474</v>
      </c>
    </row>
    <row r="1052" spans="28:36">
      <c r="AB1052" s="186">
        <v>4538</v>
      </c>
      <c r="AC1052" s="186" t="s">
        <v>3216</v>
      </c>
      <c r="AD1052" s="186" t="s">
        <v>5474</v>
      </c>
      <c r="AE1052" s="186" t="s">
        <v>5474</v>
      </c>
      <c r="AF1052" s="186" t="s">
        <v>5474</v>
      </c>
      <c r="AG1052" s="186" t="s">
        <v>5474</v>
      </c>
      <c r="AH1052" s="186" t="s">
        <v>5474</v>
      </c>
      <c r="AI1052" s="186" t="s">
        <v>5474</v>
      </c>
      <c r="AJ1052" s="186" t="s">
        <v>5474</v>
      </c>
    </row>
    <row r="1053" spans="28:36">
      <c r="AB1053" s="186">
        <v>4540</v>
      </c>
      <c r="AC1053" s="186" t="s">
        <v>3218</v>
      </c>
      <c r="AD1053" s="186" t="s">
        <v>5474</v>
      </c>
      <c r="AE1053" s="186" t="s">
        <v>5474</v>
      </c>
      <c r="AF1053" s="186" t="s">
        <v>5474</v>
      </c>
      <c r="AG1053" s="186" t="s">
        <v>5474</v>
      </c>
      <c r="AH1053" s="186" t="s">
        <v>5474</v>
      </c>
      <c r="AI1053" s="186" t="s">
        <v>5474</v>
      </c>
      <c r="AJ1053" s="186" t="s">
        <v>5474</v>
      </c>
    </row>
    <row r="1054" spans="28:36">
      <c r="AB1054" s="186">
        <v>4541</v>
      </c>
      <c r="AC1054" s="186" t="s">
        <v>964</v>
      </c>
      <c r="AD1054" s="186" t="s">
        <v>5474</v>
      </c>
      <c r="AE1054" s="186" t="s">
        <v>5474</v>
      </c>
      <c r="AF1054" s="186" t="s">
        <v>5474</v>
      </c>
      <c r="AG1054" s="186" t="s">
        <v>5474</v>
      </c>
      <c r="AH1054" s="186" t="s">
        <v>5474</v>
      </c>
      <c r="AI1054" s="186" t="s">
        <v>5474</v>
      </c>
      <c r="AJ1054" s="186" t="s">
        <v>5474</v>
      </c>
    </row>
    <row r="1055" spans="28:36">
      <c r="AB1055" s="186">
        <v>4542</v>
      </c>
      <c r="AC1055" s="186" t="s">
        <v>965</v>
      </c>
      <c r="AD1055" s="186" t="s">
        <v>5474</v>
      </c>
      <c r="AE1055" s="186" t="s">
        <v>5474</v>
      </c>
      <c r="AF1055" s="186" t="s">
        <v>5474</v>
      </c>
      <c r="AG1055" s="186" t="s">
        <v>5474</v>
      </c>
      <c r="AH1055" s="186" t="s">
        <v>5474</v>
      </c>
      <c r="AI1055" s="186" t="s">
        <v>5474</v>
      </c>
      <c r="AJ1055" s="186" t="s">
        <v>5474</v>
      </c>
    </row>
    <row r="1056" spans="28:36">
      <c r="AB1056" s="186">
        <v>4543</v>
      </c>
      <c r="AC1056" s="186" t="s">
        <v>966</v>
      </c>
      <c r="AD1056" s="186" t="s">
        <v>5474</v>
      </c>
      <c r="AE1056" s="186" t="s">
        <v>5474</v>
      </c>
      <c r="AF1056" s="186" t="s">
        <v>5474</v>
      </c>
      <c r="AG1056" s="186" t="s">
        <v>5474</v>
      </c>
      <c r="AH1056" s="186" t="s">
        <v>5474</v>
      </c>
      <c r="AI1056" s="186" t="s">
        <v>5474</v>
      </c>
      <c r="AJ1056" s="186" t="s">
        <v>5474</v>
      </c>
    </row>
    <row r="1057" spans="28:36">
      <c r="AB1057" s="186">
        <v>4544</v>
      </c>
      <c r="AC1057" s="186" t="s">
        <v>3224</v>
      </c>
      <c r="AD1057" s="186" t="s">
        <v>5474</v>
      </c>
      <c r="AE1057" s="186" t="s">
        <v>5474</v>
      </c>
      <c r="AF1057" s="186" t="s">
        <v>5474</v>
      </c>
      <c r="AG1057" s="186" t="s">
        <v>5474</v>
      </c>
      <c r="AH1057" s="186" t="s">
        <v>5474</v>
      </c>
      <c r="AI1057" s="186" t="s">
        <v>5474</v>
      </c>
      <c r="AJ1057" s="186" t="s">
        <v>5474</v>
      </c>
    </row>
    <row r="1058" spans="28:36">
      <c r="AB1058" s="186">
        <v>4545</v>
      </c>
      <c r="AC1058" s="186" t="s">
        <v>967</v>
      </c>
      <c r="AD1058" s="186" t="s">
        <v>5474</v>
      </c>
      <c r="AE1058" s="186" t="s">
        <v>5474</v>
      </c>
      <c r="AF1058" s="186" t="s">
        <v>5474</v>
      </c>
      <c r="AG1058" s="186" t="s">
        <v>5474</v>
      </c>
      <c r="AH1058" s="186" t="s">
        <v>5474</v>
      </c>
      <c r="AI1058" s="186" t="s">
        <v>5474</v>
      </c>
      <c r="AJ1058" s="186" t="s">
        <v>5474</v>
      </c>
    </row>
    <row r="1059" spans="28:36">
      <c r="AB1059" s="186">
        <v>4546</v>
      </c>
      <c r="AC1059" s="186" t="s">
        <v>3227</v>
      </c>
      <c r="AD1059" s="186" t="s">
        <v>5474</v>
      </c>
      <c r="AE1059" s="186" t="s">
        <v>5474</v>
      </c>
      <c r="AF1059" s="186" t="s">
        <v>5474</v>
      </c>
      <c r="AG1059" s="186" t="s">
        <v>5474</v>
      </c>
      <c r="AH1059" s="186" t="s">
        <v>5474</v>
      </c>
      <c r="AI1059" s="186" t="s">
        <v>5474</v>
      </c>
      <c r="AJ1059" s="186" t="s">
        <v>5474</v>
      </c>
    </row>
    <row r="1060" spans="28:36">
      <c r="AB1060" s="186">
        <v>4549</v>
      </c>
      <c r="AC1060" s="186" t="s">
        <v>968</v>
      </c>
      <c r="AD1060" s="186" t="s">
        <v>5474</v>
      </c>
      <c r="AE1060" s="186" t="s">
        <v>5474</v>
      </c>
      <c r="AF1060" s="186" t="s">
        <v>5474</v>
      </c>
      <c r="AG1060" s="186" t="s">
        <v>5474</v>
      </c>
      <c r="AH1060" s="186" t="s">
        <v>5474</v>
      </c>
      <c r="AI1060" s="186" t="s">
        <v>5474</v>
      </c>
      <c r="AJ1060" s="186" t="s">
        <v>5474</v>
      </c>
    </row>
    <row r="1061" spans="28:36">
      <c r="AB1061" s="186">
        <v>4550</v>
      </c>
      <c r="AC1061" s="186" t="s">
        <v>969</v>
      </c>
      <c r="AD1061" s="186" t="s">
        <v>5474</v>
      </c>
      <c r="AE1061" s="186" t="s">
        <v>5474</v>
      </c>
      <c r="AF1061" s="186" t="s">
        <v>5474</v>
      </c>
      <c r="AG1061" s="186" t="s">
        <v>5474</v>
      </c>
      <c r="AH1061" s="186" t="s">
        <v>5474</v>
      </c>
      <c r="AI1061" s="186" t="s">
        <v>5474</v>
      </c>
      <c r="AJ1061" s="186" t="s">
        <v>5474</v>
      </c>
    </row>
    <row r="1062" spans="28:36">
      <c r="AB1062" s="186">
        <v>4551</v>
      </c>
      <c r="AC1062" s="186" t="s">
        <v>970</v>
      </c>
      <c r="AD1062" s="186" t="s">
        <v>5474</v>
      </c>
      <c r="AE1062" s="186" t="s">
        <v>5474</v>
      </c>
      <c r="AF1062" s="186" t="s">
        <v>5474</v>
      </c>
      <c r="AG1062" s="186" t="s">
        <v>5474</v>
      </c>
      <c r="AH1062" s="186" t="s">
        <v>5474</v>
      </c>
      <c r="AI1062" s="186" t="s">
        <v>5474</v>
      </c>
      <c r="AJ1062" s="186" t="s">
        <v>5474</v>
      </c>
    </row>
    <row r="1063" spans="28:36">
      <c r="AB1063" s="186">
        <v>4552</v>
      </c>
      <c r="AC1063" s="186" t="s">
        <v>971</v>
      </c>
      <c r="AD1063" s="186" t="s">
        <v>5474</v>
      </c>
      <c r="AE1063" s="186" t="s">
        <v>5474</v>
      </c>
      <c r="AF1063" s="186" t="s">
        <v>5474</v>
      </c>
      <c r="AG1063" s="186" t="s">
        <v>5474</v>
      </c>
      <c r="AH1063" s="186" t="s">
        <v>5474</v>
      </c>
      <c r="AI1063" s="186" t="s">
        <v>5474</v>
      </c>
      <c r="AJ1063" s="186" t="s">
        <v>5474</v>
      </c>
    </row>
    <row r="1064" spans="28:36">
      <c r="AB1064" s="186">
        <v>4553</v>
      </c>
      <c r="AC1064" s="186" t="s">
        <v>3234</v>
      </c>
      <c r="AD1064" s="186" t="s">
        <v>5474</v>
      </c>
      <c r="AE1064" s="186" t="s">
        <v>5474</v>
      </c>
      <c r="AF1064" s="186" t="s">
        <v>5474</v>
      </c>
      <c r="AG1064" s="186" t="s">
        <v>5474</v>
      </c>
      <c r="AH1064" s="186" t="s">
        <v>5474</v>
      </c>
      <c r="AI1064" s="186" t="s">
        <v>5474</v>
      </c>
      <c r="AJ1064" s="186" t="s">
        <v>5474</v>
      </c>
    </row>
    <row r="1065" spans="28:36">
      <c r="AB1065" s="186">
        <v>4554</v>
      </c>
      <c r="AC1065" s="186" t="s">
        <v>972</v>
      </c>
      <c r="AD1065" s="186" t="s">
        <v>5474</v>
      </c>
      <c r="AE1065" s="186" t="s">
        <v>5474</v>
      </c>
      <c r="AF1065" s="186" t="s">
        <v>5474</v>
      </c>
      <c r="AG1065" s="186" t="s">
        <v>5474</v>
      </c>
      <c r="AH1065" s="186" t="s">
        <v>5474</v>
      </c>
      <c r="AI1065" s="186" t="s">
        <v>5474</v>
      </c>
      <c r="AJ1065" s="186" t="s">
        <v>5474</v>
      </c>
    </row>
    <row r="1066" spans="28:36">
      <c r="AB1066" s="186">
        <v>4555</v>
      </c>
      <c r="AC1066" s="186" t="s">
        <v>973</v>
      </c>
      <c r="AD1066" s="186" t="s">
        <v>5474</v>
      </c>
      <c r="AE1066" s="186" t="s">
        <v>5474</v>
      </c>
      <c r="AF1066" s="186" t="s">
        <v>5474</v>
      </c>
      <c r="AG1066" s="186" t="s">
        <v>5474</v>
      </c>
      <c r="AH1066" s="186" t="s">
        <v>5474</v>
      </c>
      <c r="AI1066" s="186" t="s">
        <v>5474</v>
      </c>
      <c r="AJ1066" s="186" t="s">
        <v>5474</v>
      </c>
    </row>
    <row r="1067" spans="28:36">
      <c r="AB1067" s="186">
        <v>4556</v>
      </c>
      <c r="AC1067" s="186" t="s">
        <v>974</v>
      </c>
      <c r="AD1067" s="186" t="s">
        <v>5474</v>
      </c>
      <c r="AE1067" s="186" t="s">
        <v>5474</v>
      </c>
      <c r="AF1067" s="186" t="s">
        <v>5474</v>
      </c>
      <c r="AG1067" s="186" t="s">
        <v>5474</v>
      </c>
      <c r="AH1067" s="186" t="s">
        <v>5474</v>
      </c>
      <c r="AI1067" s="186" t="s">
        <v>5474</v>
      </c>
      <c r="AJ1067" s="186" t="s">
        <v>5474</v>
      </c>
    </row>
    <row r="1068" spans="28:36">
      <c r="AB1068" s="186">
        <v>4557</v>
      </c>
      <c r="AC1068" s="186" t="s">
        <v>975</v>
      </c>
      <c r="AD1068" s="186" t="s">
        <v>5474</v>
      </c>
      <c r="AE1068" s="186" t="s">
        <v>5474</v>
      </c>
      <c r="AF1068" s="186" t="s">
        <v>5474</v>
      </c>
      <c r="AG1068" s="186" t="s">
        <v>5474</v>
      </c>
      <c r="AH1068" s="186" t="s">
        <v>5474</v>
      </c>
      <c r="AI1068" s="186" t="s">
        <v>5474</v>
      </c>
      <c r="AJ1068" s="186" t="s">
        <v>5474</v>
      </c>
    </row>
    <row r="1069" spans="28:36">
      <c r="AB1069" s="186">
        <v>4558</v>
      </c>
      <c r="AC1069" s="186" t="s">
        <v>3241</v>
      </c>
      <c r="AD1069" s="186" t="s">
        <v>5474</v>
      </c>
      <c r="AE1069" s="186" t="s">
        <v>5474</v>
      </c>
      <c r="AF1069" s="186" t="s">
        <v>5474</v>
      </c>
      <c r="AG1069" s="186" t="s">
        <v>5474</v>
      </c>
      <c r="AH1069" s="186" t="s">
        <v>5474</v>
      </c>
      <c r="AI1069" s="186" t="s">
        <v>5474</v>
      </c>
      <c r="AJ1069" s="186" t="s">
        <v>5474</v>
      </c>
    </row>
    <row r="1070" spans="28:36">
      <c r="AB1070" s="186">
        <v>4559</v>
      </c>
      <c r="AC1070" s="186" t="s">
        <v>3243</v>
      </c>
      <c r="AD1070" s="186" t="s">
        <v>5474</v>
      </c>
      <c r="AE1070" s="186" t="s">
        <v>5474</v>
      </c>
      <c r="AF1070" s="186" t="s">
        <v>5474</v>
      </c>
      <c r="AG1070" s="186" t="s">
        <v>5474</v>
      </c>
      <c r="AH1070" s="186" t="s">
        <v>5474</v>
      </c>
      <c r="AI1070" s="186" t="s">
        <v>5474</v>
      </c>
      <c r="AJ1070" s="186" t="s">
        <v>5474</v>
      </c>
    </row>
    <row r="1071" spans="28:36">
      <c r="AB1071" s="186">
        <v>4560</v>
      </c>
      <c r="AC1071" s="186" t="s">
        <v>3245</v>
      </c>
      <c r="AD1071" s="186" t="s">
        <v>5474</v>
      </c>
      <c r="AE1071" s="186" t="s">
        <v>5474</v>
      </c>
      <c r="AF1071" s="186" t="s">
        <v>5474</v>
      </c>
      <c r="AG1071" s="186" t="s">
        <v>5474</v>
      </c>
      <c r="AH1071" s="186" t="s">
        <v>5474</v>
      </c>
      <c r="AI1071" s="186" t="s">
        <v>5474</v>
      </c>
      <c r="AJ1071" s="186" t="s">
        <v>5474</v>
      </c>
    </row>
    <row r="1072" spans="28:36">
      <c r="AB1072" s="186">
        <v>4561</v>
      </c>
      <c r="AC1072" s="186" t="s">
        <v>3247</v>
      </c>
      <c r="AD1072" s="186" t="s">
        <v>5474</v>
      </c>
      <c r="AE1072" s="186" t="s">
        <v>5474</v>
      </c>
      <c r="AF1072" s="186" t="s">
        <v>5474</v>
      </c>
      <c r="AG1072" s="186" t="s">
        <v>5474</v>
      </c>
      <c r="AH1072" s="186" t="s">
        <v>5474</v>
      </c>
      <c r="AI1072" s="186" t="s">
        <v>5474</v>
      </c>
      <c r="AJ1072" s="186" t="s">
        <v>5474</v>
      </c>
    </row>
    <row r="1073" spans="28:36">
      <c r="AB1073" s="186">
        <v>4562</v>
      </c>
      <c r="AC1073" s="186" t="s">
        <v>3249</v>
      </c>
      <c r="AD1073" s="186" t="s">
        <v>5474</v>
      </c>
      <c r="AE1073" s="186" t="s">
        <v>5474</v>
      </c>
      <c r="AF1073" s="186" t="s">
        <v>5474</v>
      </c>
      <c r="AG1073" s="186" t="s">
        <v>5474</v>
      </c>
      <c r="AH1073" s="186" t="s">
        <v>5474</v>
      </c>
      <c r="AI1073" s="186" t="s">
        <v>5474</v>
      </c>
      <c r="AJ1073" s="186" t="s">
        <v>5474</v>
      </c>
    </row>
    <row r="1074" spans="28:36">
      <c r="AB1074" s="186">
        <v>4563</v>
      </c>
      <c r="AC1074" s="186" t="s">
        <v>3251</v>
      </c>
      <c r="AD1074" s="186" t="s">
        <v>5474</v>
      </c>
      <c r="AE1074" s="186" t="s">
        <v>5474</v>
      </c>
      <c r="AF1074" s="186" t="s">
        <v>5474</v>
      </c>
      <c r="AG1074" s="186" t="s">
        <v>5474</v>
      </c>
      <c r="AH1074" s="186" t="s">
        <v>5474</v>
      </c>
      <c r="AI1074" s="186" t="s">
        <v>5474</v>
      </c>
      <c r="AJ1074" s="186" t="s">
        <v>5474</v>
      </c>
    </row>
    <row r="1075" spans="28:36">
      <c r="AB1075" s="186">
        <v>4564</v>
      </c>
      <c r="AC1075" s="186" t="s">
        <v>3253</v>
      </c>
      <c r="AD1075" s="186" t="s">
        <v>5474</v>
      </c>
      <c r="AE1075" s="186" t="s">
        <v>5474</v>
      </c>
      <c r="AF1075" s="186" t="s">
        <v>5474</v>
      </c>
      <c r="AG1075" s="186" t="s">
        <v>5474</v>
      </c>
      <c r="AH1075" s="186" t="s">
        <v>5474</v>
      </c>
      <c r="AI1075" s="186" t="s">
        <v>5474</v>
      </c>
      <c r="AJ1075" s="186" t="s">
        <v>5474</v>
      </c>
    </row>
    <row r="1076" spans="28:36">
      <c r="AB1076" s="186">
        <v>4565</v>
      </c>
      <c r="AC1076" s="186" t="s">
        <v>3254</v>
      </c>
      <c r="AD1076" s="186" t="s">
        <v>5474</v>
      </c>
      <c r="AE1076" s="186" t="s">
        <v>5474</v>
      </c>
      <c r="AF1076" s="186" t="s">
        <v>5474</v>
      </c>
      <c r="AG1076" s="186" t="s">
        <v>5474</v>
      </c>
      <c r="AH1076" s="186" t="s">
        <v>5474</v>
      </c>
      <c r="AI1076" s="186" t="s">
        <v>5474</v>
      </c>
      <c r="AJ1076" s="186" t="s">
        <v>5474</v>
      </c>
    </row>
    <row r="1077" spans="28:36">
      <c r="AB1077" s="186">
        <v>4566</v>
      </c>
      <c r="AC1077" s="186" t="s">
        <v>3256</v>
      </c>
      <c r="AD1077" s="186" t="s">
        <v>5474</v>
      </c>
      <c r="AE1077" s="186" t="s">
        <v>5474</v>
      </c>
      <c r="AF1077" s="186" t="s">
        <v>5474</v>
      </c>
      <c r="AG1077" s="186" t="s">
        <v>5474</v>
      </c>
      <c r="AH1077" s="186" t="s">
        <v>5474</v>
      </c>
      <c r="AI1077" s="186" t="s">
        <v>5474</v>
      </c>
      <c r="AJ1077" s="186" t="s">
        <v>5474</v>
      </c>
    </row>
    <row r="1078" spans="28:36">
      <c r="AB1078" s="186">
        <v>4568</v>
      </c>
      <c r="AC1078" s="186" t="s">
        <v>4502</v>
      </c>
      <c r="AD1078" s="186" t="s">
        <v>5474</v>
      </c>
      <c r="AE1078" s="186" t="s">
        <v>5474</v>
      </c>
      <c r="AF1078" s="186" t="s">
        <v>5474</v>
      </c>
      <c r="AG1078" s="186" t="s">
        <v>5474</v>
      </c>
      <c r="AH1078" s="186" t="s">
        <v>5474</v>
      </c>
      <c r="AI1078" s="186" t="s">
        <v>5474</v>
      </c>
      <c r="AJ1078" s="186" t="s">
        <v>5474</v>
      </c>
    </row>
    <row r="1079" spans="28:36">
      <c r="AB1079" s="186">
        <v>4609</v>
      </c>
      <c r="AC1079" s="186" t="s">
        <v>976</v>
      </c>
      <c r="AD1079" s="186" t="s">
        <v>5474</v>
      </c>
      <c r="AE1079" s="186" t="s">
        <v>5474</v>
      </c>
      <c r="AF1079" s="186" t="s">
        <v>5474</v>
      </c>
      <c r="AG1079" s="186" t="s">
        <v>5474</v>
      </c>
      <c r="AH1079" s="186" t="s">
        <v>5474</v>
      </c>
      <c r="AI1079" s="186" t="s">
        <v>5474</v>
      </c>
      <c r="AJ1079" s="186" t="s">
        <v>5474</v>
      </c>
    </row>
    <row r="1080" spans="28:36">
      <c r="AB1080" s="186">
        <v>4702</v>
      </c>
      <c r="AC1080" s="186" t="s">
        <v>977</v>
      </c>
      <c r="AD1080" s="186" t="s">
        <v>5474</v>
      </c>
      <c r="AE1080" s="186" t="s">
        <v>5474</v>
      </c>
      <c r="AF1080" s="186" t="s">
        <v>5474</v>
      </c>
      <c r="AG1080" s="186" t="s">
        <v>5474</v>
      </c>
      <c r="AH1080" s="186" t="s">
        <v>5474</v>
      </c>
      <c r="AI1080" s="186" t="s">
        <v>5474</v>
      </c>
      <c r="AJ1080" s="186" t="s">
        <v>5474</v>
      </c>
    </row>
    <row r="1081" spans="28:36">
      <c r="AB1081" s="186">
        <v>4706</v>
      </c>
      <c r="AC1081" s="186" t="s">
        <v>978</v>
      </c>
      <c r="AD1081" s="186" t="s">
        <v>5474</v>
      </c>
      <c r="AE1081" s="186" t="s">
        <v>5474</v>
      </c>
      <c r="AF1081" s="186" t="s">
        <v>5474</v>
      </c>
      <c r="AG1081" s="186" t="s">
        <v>5474</v>
      </c>
      <c r="AH1081" s="186" t="s">
        <v>5474</v>
      </c>
      <c r="AI1081" s="186" t="s">
        <v>5474</v>
      </c>
      <c r="AJ1081" s="186" t="s">
        <v>5474</v>
      </c>
    </row>
    <row r="1082" spans="28:36">
      <c r="AB1082" s="186">
        <v>4707</v>
      </c>
      <c r="AC1082" s="186" t="s">
        <v>979</v>
      </c>
      <c r="AD1082" s="186" t="s">
        <v>5474</v>
      </c>
      <c r="AE1082" s="186" t="s">
        <v>5474</v>
      </c>
      <c r="AF1082" s="186" t="s">
        <v>5474</v>
      </c>
      <c r="AG1082" s="186" t="s">
        <v>5474</v>
      </c>
      <c r="AH1082" s="186" t="s">
        <v>5474</v>
      </c>
      <c r="AI1082" s="186" t="s">
        <v>5474</v>
      </c>
      <c r="AJ1082" s="186" t="s">
        <v>5474</v>
      </c>
    </row>
    <row r="1083" spans="28:36">
      <c r="AB1083" s="186">
        <v>4711</v>
      </c>
      <c r="AC1083" s="186" t="s">
        <v>980</v>
      </c>
      <c r="AD1083" s="186" t="s">
        <v>5474</v>
      </c>
      <c r="AE1083" s="186" t="s">
        <v>5474</v>
      </c>
      <c r="AF1083" s="186" t="s">
        <v>5474</v>
      </c>
      <c r="AG1083" s="186" t="s">
        <v>5474</v>
      </c>
      <c r="AH1083" s="186" t="s">
        <v>5474</v>
      </c>
      <c r="AI1083" s="186" t="s">
        <v>5474</v>
      </c>
      <c r="AJ1083" s="186" t="s">
        <v>5474</v>
      </c>
    </row>
    <row r="1084" spans="28:36">
      <c r="AB1084" s="186">
        <v>4712</v>
      </c>
      <c r="AC1084" s="186" t="s">
        <v>981</v>
      </c>
      <c r="AD1084" s="186" t="s">
        <v>5474</v>
      </c>
      <c r="AE1084" s="186" t="s">
        <v>5474</v>
      </c>
      <c r="AF1084" s="186" t="s">
        <v>5474</v>
      </c>
      <c r="AG1084" s="186" t="s">
        <v>5474</v>
      </c>
      <c r="AH1084" s="186" t="s">
        <v>5474</v>
      </c>
      <c r="AI1084" s="186" t="s">
        <v>5474</v>
      </c>
      <c r="AJ1084" s="186" t="s">
        <v>5474</v>
      </c>
    </row>
    <row r="1085" spans="28:36">
      <c r="AB1085" s="186">
        <v>4714</v>
      </c>
      <c r="AC1085" s="186" t="s">
        <v>982</v>
      </c>
      <c r="AD1085" s="186" t="s">
        <v>5474</v>
      </c>
      <c r="AE1085" s="186" t="s">
        <v>5474</v>
      </c>
      <c r="AF1085" s="186" t="s">
        <v>5474</v>
      </c>
      <c r="AG1085" s="186" t="s">
        <v>5474</v>
      </c>
      <c r="AH1085" s="186" t="s">
        <v>5474</v>
      </c>
      <c r="AI1085" s="186" t="s">
        <v>5474</v>
      </c>
      <c r="AJ1085" s="186" t="s">
        <v>5474</v>
      </c>
    </row>
    <row r="1086" spans="28:36">
      <c r="AB1086" s="186">
        <v>4716</v>
      </c>
      <c r="AC1086" s="186" t="s">
        <v>983</v>
      </c>
      <c r="AD1086" s="186" t="s">
        <v>5474</v>
      </c>
      <c r="AE1086" s="186" t="s">
        <v>5474</v>
      </c>
      <c r="AF1086" s="186" t="s">
        <v>5474</v>
      </c>
      <c r="AG1086" s="186" t="s">
        <v>5474</v>
      </c>
      <c r="AH1086" s="186" t="s">
        <v>5474</v>
      </c>
      <c r="AI1086" s="186" t="s">
        <v>5474</v>
      </c>
      <c r="AJ1086" s="186" t="s">
        <v>5474</v>
      </c>
    </row>
    <row r="1087" spans="28:36">
      <c r="AB1087" s="186">
        <v>4720</v>
      </c>
      <c r="AC1087" s="186" t="s">
        <v>984</v>
      </c>
      <c r="AD1087" s="186" t="s">
        <v>5474</v>
      </c>
      <c r="AE1087" s="186" t="s">
        <v>5474</v>
      </c>
      <c r="AF1087" s="186" t="s">
        <v>5474</v>
      </c>
      <c r="AG1087" s="186" t="s">
        <v>5474</v>
      </c>
      <c r="AH1087" s="186" t="s">
        <v>5474</v>
      </c>
      <c r="AI1087" s="186" t="s">
        <v>5474</v>
      </c>
      <c r="AJ1087" s="186" t="s">
        <v>5474</v>
      </c>
    </row>
    <row r="1088" spans="28:36">
      <c r="AB1088" s="186">
        <v>4721</v>
      </c>
      <c r="AC1088" s="186" t="s">
        <v>985</v>
      </c>
      <c r="AD1088" s="186" t="s">
        <v>5474</v>
      </c>
      <c r="AE1088" s="186" t="s">
        <v>5474</v>
      </c>
      <c r="AF1088" s="186" t="s">
        <v>5474</v>
      </c>
      <c r="AG1088" s="186" t="s">
        <v>5474</v>
      </c>
      <c r="AH1088" s="186" t="s">
        <v>5474</v>
      </c>
      <c r="AI1088" s="186" t="s">
        <v>5474</v>
      </c>
      <c r="AJ1088" s="186" t="s">
        <v>5474</v>
      </c>
    </row>
    <row r="1089" spans="28:36">
      <c r="AB1089" s="186">
        <v>4722</v>
      </c>
      <c r="AC1089" s="186" t="s">
        <v>986</v>
      </c>
      <c r="AD1089" s="186" t="s">
        <v>5474</v>
      </c>
      <c r="AE1089" s="186" t="s">
        <v>5474</v>
      </c>
      <c r="AF1089" s="186" t="s">
        <v>5474</v>
      </c>
      <c r="AG1089" s="186" t="s">
        <v>5474</v>
      </c>
      <c r="AH1089" s="186" t="s">
        <v>5474</v>
      </c>
      <c r="AI1089" s="186" t="s">
        <v>5474</v>
      </c>
      <c r="AJ1089" s="186" t="s">
        <v>5474</v>
      </c>
    </row>
    <row r="1090" spans="28:36">
      <c r="AB1090" s="186">
        <v>4725</v>
      </c>
      <c r="AC1090" s="186" t="s">
        <v>987</v>
      </c>
      <c r="AD1090" s="186" t="s">
        <v>5474</v>
      </c>
      <c r="AE1090" s="186" t="s">
        <v>5474</v>
      </c>
      <c r="AF1090" s="186" t="s">
        <v>5474</v>
      </c>
      <c r="AG1090" s="186" t="s">
        <v>5474</v>
      </c>
      <c r="AH1090" s="186" t="s">
        <v>5474</v>
      </c>
      <c r="AI1090" s="186" t="s">
        <v>5474</v>
      </c>
      <c r="AJ1090" s="186" t="s">
        <v>5474</v>
      </c>
    </row>
    <row r="1091" spans="28:36">
      <c r="AB1091" s="186">
        <v>4726</v>
      </c>
      <c r="AC1091" s="186" t="s">
        <v>988</v>
      </c>
      <c r="AD1091" s="186" t="s">
        <v>5474</v>
      </c>
      <c r="AE1091" s="186" t="s">
        <v>5474</v>
      </c>
      <c r="AF1091" s="186" t="s">
        <v>5474</v>
      </c>
      <c r="AG1091" s="186" t="s">
        <v>5474</v>
      </c>
      <c r="AH1091" s="186" t="s">
        <v>5474</v>
      </c>
      <c r="AI1091" s="186" t="s">
        <v>5474</v>
      </c>
      <c r="AJ1091" s="186" t="s">
        <v>5474</v>
      </c>
    </row>
    <row r="1092" spans="28:36">
      <c r="AB1092" s="186">
        <v>4728</v>
      </c>
      <c r="AC1092" s="186" t="s">
        <v>989</v>
      </c>
      <c r="AD1092" s="186" t="s">
        <v>5474</v>
      </c>
      <c r="AE1092" s="186" t="s">
        <v>5474</v>
      </c>
      <c r="AF1092" s="186" t="s">
        <v>5474</v>
      </c>
      <c r="AG1092" s="186" t="s">
        <v>5474</v>
      </c>
      <c r="AH1092" s="186" t="s">
        <v>5474</v>
      </c>
      <c r="AI1092" s="186" t="s">
        <v>5474</v>
      </c>
      <c r="AJ1092" s="186" t="s">
        <v>5474</v>
      </c>
    </row>
    <row r="1093" spans="28:36">
      <c r="AB1093" s="186">
        <v>4729</v>
      </c>
      <c r="AC1093" s="186" t="s">
        <v>990</v>
      </c>
      <c r="AD1093" s="186" t="s">
        <v>5474</v>
      </c>
      <c r="AE1093" s="186" t="s">
        <v>5474</v>
      </c>
      <c r="AF1093" s="186" t="s">
        <v>5474</v>
      </c>
      <c r="AG1093" s="186" t="s">
        <v>5474</v>
      </c>
      <c r="AH1093" s="186" t="s">
        <v>5474</v>
      </c>
      <c r="AI1093" s="186" t="s">
        <v>5474</v>
      </c>
      <c r="AJ1093" s="186" t="s">
        <v>5474</v>
      </c>
    </row>
    <row r="1094" spans="28:36">
      <c r="AB1094" s="186">
        <v>4730</v>
      </c>
      <c r="AC1094" s="186" t="s">
        <v>3278</v>
      </c>
      <c r="AD1094" s="186" t="s">
        <v>5474</v>
      </c>
      <c r="AE1094" s="186" t="s">
        <v>5474</v>
      </c>
      <c r="AF1094" s="186" t="s">
        <v>5474</v>
      </c>
      <c r="AG1094" s="186" t="s">
        <v>5474</v>
      </c>
      <c r="AH1094" s="186" t="s">
        <v>5474</v>
      </c>
      <c r="AI1094" s="186" t="s">
        <v>5474</v>
      </c>
      <c r="AJ1094" s="186" t="s">
        <v>5474</v>
      </c>
    </row>
    <row r="1095" spans="28:36">
      <c r="AB1095" s="186">
        <v>4732</v>
      </c>
      <c r="AC1095" s="186" t="s">
        <v>3280</v>
      </c>
      <c r="AD1095" s="186" t="s">
        <v>5474</v>
      </c>
      <c r="AE1095" s="186" t="s">
        <v>5474</v>
      </c>
      <c r="AF1095" s="186" t="s">
        <v>5474</v>
      </c>
      <c r="AG1095" s="186" t="s">
        <v>5474</v>
      </c>
      <c r="AH1095" s="186" t="s">
        <v>5474</v>
      </c>
      <c r="AI1095" s="186" t="s">
        <v>5474</v>
      </c>
      <c r="AJ1095" s="186" t="s">
        <v>5474</v>
      </c>
    </row>
    <row r="1096" spans="28:36">
      <c r="AB1096" s="186">
        <v>4735</v>
      </c>
      <c r="AC1096" s="186" t="s">
        <v>991</v>
      </c>
      <c r="AD1096" s="186" t="s">
        <v>5474</v>
      </c>
      <c r="AE1096" s="186" t="s">
        <v>5474</v>
      </c>
      <c r="AF1096" s="186" t="s">
        <v>5474</v>
      </c>
      <c r="AG1096" s="186" t="s">
        <v>5474</v>
      </c>
      <c r="AH1096" s="186" t="s">
        <v>5474</v>
      </c>
      <c r="AI1096" s="186" t="s">
        <v>5474</v>
      </c>
      <c r="AJ1096" s="186" t="s">
        <v>5474</v>
      </c>
    </row>
    <row r="1097" spans="28:36">
      <c r="AB1097" s="186">
        <v>4736</v>
      </c>
      <c r="AC1097" s="186" t="s">
        <v>992</v>
      </c>
      <c r="AD1097" s="186" t="s">
        <v>5474</v>
      </c>
      <c r="AE1097" s="186" t="s">
        <v>5474</v>
      </c>
      <c r="AF1097" s="186" t="s">
        <v>5474</v>
      </c>
      <c r="AG1097" s="186" t="s">
        <v>5474</v>
      </c>
      <c r="AH1097" s="186" t="s">
        <v>5474</v>
      </c>
      <c r="AI1097" s="186" t="s">
        <v>5474</v>
      </c>
      <c r="AJ1097" s="186" t="s">
        <v>5474</v>
      </c>
    </row>
    <row r="1098" spans="28:36">
      <c r="AB1098" s="186">
        <v>4737</v>
      </c>
      <c r="AC1098" s="186" t="s">
        <v>993</v>
      </c>
      <c r="AD1098" s="186" t="s">
        <v>5474</v>
      </c>
      <c r="AE1098" s="186" t="s">
        <v>5474</v>
      </c>
      <c r="AF1098" s="186" t="s">
        <v>5474</v>
      </c>
      <c r="AG1098" s="186" t="s">
        <v>5474</v>
      </c>
      <c r="AH1098" s="186" t="s">
        <v>5474</v>
      </c>
      <c r="AI1098" s="186" t="s">
        <v>5474</v>
      </c>
      <c r="AJ1098" s="186" t="s">
        <v>5474</v>
      </c>
    </row>
    <row r="1099" spans="28:36">
      <c r="AB1099" s="186">
        <v>4738</v>
      </c>
      <c r="AC1099" s="186" t="s">
        <v>3285</v>
      </c>
      <c r="AD1099" s="186" t="s">
        <v>5474</v>
      </c>
      <c r="AE1099" s="186" t="s">
        <v>5474</v>
      </c>
      <c r="AF1099" s="186" t="s">
        <v>5474</v>
      </c>
      <c r="AG1099" s="186" t="s">
        <v>5474</v>
      </c>
      <c r="AH1099" s="186" t="s">
        <v>5474</v>
      </c>
      <c r="AI1099" s="186" t="s">
        <v>5474</v>
      </c>
      <c r="AJ1099" s="186" t="s">
        <v>5474</v>
      </c>
    </row>
    <row r="1100" spans="28:36">
      <c r="AB1100" s="186">
        <v>4739</v>
      </c>
      <c r="AC1100" s="186" t="s">
        <v>994</v>
      </c>
      <c r="AD1100" s="186" t="s">
        <v>5474</v>
      </c>
      <c r="AE1100" s="186" t="s">
        <v>5474</v>
      </c>
      <c r="AF1100" s="186" t="s">
        <v>5474</v>
      </c>
      <c r="AG1100" s="186" t="s">
        <v>5474</v>
      </c>
      <c r="AH1100" s="186" t="s">
        <v>5474</v>
      </c>
      <c r="AI1100" s="186" t="s">
        <v>5474</v>
      </c>
      <c r="AJ1100" s="186" t="s">
        <v>5474</v>
      </c>
    </row>
    <row r="1101" spans="28:36">
      <c r="AB1101" s="186">
        <v>4741</v>
      </c>
      <c r="AC1101" s="186" t="s">
        <v>3289</v>
      </c>
      <c r="AD1101" s="186" t="s">
        <v>5474</v>
      </c>
      <c r="AE1101" s="186" t="s">
        <v>5474</v>
      </c>
      <c r="AF1101" s="186" t="s">
        <v>5474</v>
      </c>
      <c r="AG1101" s="186" t="s">
        <v>5474</v>
      </c>
      <c r="AH1101" s="186" t="s">
        <v>5474</v>
      </c>
      <c r="AI1101" s="186" t="s">
        <v>5474</v>
      </c>
      <c r="AJ1101" s="186" t="s">
        <v>5474</v>
      </c>
    </row>
    <row r="1102" spans="28:36">
      <c r="AB1102" s="186">
        <v>4743</v>
      </c>
      <c r="AC1102" s="186" t="s">
        <v>995</v>
      </c>
      <c r="AD1102" s="186" t="s">
        <v>5473</v>
      </c>
      <c r="AE1102" s="186" t="s">
        <v>5474</v>
      </c>
      <c r="AF1102" s="186" t="s">
        <v>5474</v>
      </c>
      <c r="AG1102" s="186" t="s">
        <v>5474</v>
      </c>
      <c r="AH1102" s="186" t="s">
        <v>5474</v>
      </c>
      <c r="AI1102" s="186" t="s">
        <v>5474</v>
      </c>
      <c r="AJ1102" s="186" t="s">
        <v>5473</v>
      </c>
    </row>
    <row r="1103" spans="28:36">
      <c r="AB1103" s="186">
        <v>4744</v>
      </c>
      <c r="AC1103" s="186" t="s">
        <v>3291</v>
      </c>
      <c r="AD1103" s="186" t="s">
        <v>5474</v>
      </c>
      <c r="AE1103" s="186" t="s">
        <v>5474</v>
      </c>
      <c r="AF1103" s="186" t="s">
        <v>5474</v>
      </c>
      <c r="AG1103" s="186" t="s">
        <v>5474</v>
      </c>
      <c r="AH1103" s="186" t="s">
        <v>5474</v>
      </c>
      <c r="AI1103" s="186" t="s">
        <v>5474</v>
      </c>
      <c r="AJ1103" s="186" t="s">
        <v>5474</v>
      </c>
    </row>
    <row r="1104" spans="28:36">
      <c r="AB1104" s="186">
        <v>4745</v>
      </c>
      <c r="AC1104" s="186" t="s">
        <v>996</v>
      </c>
      <c r="AD1104" s="186" t="s">
        <v>5474</v>
      </c>
      <c r="AE1104" s="186" t="s">
        <v>5474</v>
      </c>
      <c r="AF1104" s="186" t="s">
        <v>5474</v>
      </c>
      <c r="AG1104" s="186" t="s">
        <v>5474</v>
      </c>
      <c r="AH1104" s="186" t="s">
        <v>5474</v>
      </c>
      <c r="AI1104" s="186" t="s">
        <v>5474</v>
      </c>
      <c r="AJ1104" s="186" t="s">
        <v>5474</v>
      </c>
    </row>
    <row r="1105" spans="28:36">
      <c r="AB1105" s="186">
        <v>4746</v>
      </c>
      <c r="AC1105" s="186" t="s">
        <v>997</v>
      </c>
      <c r="AD1105" s="186" t="s">
        <v>5474</v>
      </c>
      <c r="AE1105" s="186" t="s">
        <v>5474</v>
      </c>
      <c r="AF1105" s="186" t="s">
        <v>5474</v>
      </c>
      <c r="AG1105" s="186" t="s">
        <v>5474</v>
      </c>
      <c r="AH1105" s="186" t="s">
        <v>5474</v>
      </c>
      <c r="AI1105" s="186" t="s">
        <v>5474</v>
      </c>
      <c r="AJ1105" s="186" t="s">
        <v>5474</v>
      </c>
    </row>
    <row r="1106" spans="28:36">
      <c r="AB1106" s="186">
        <v>4747</v>
      </c>
      <c r="AC1106" s="186" t="s">
        <v>998</v>
      </c>
      <c r="AD1106" s="186" t="s">
        <v>5474</v>
      </c>
      <c r="AE1106" s="186" t="s">
        <v>5474</v>
      </c>
      <c r="AF1106" s="186" t="s">
        <v>5474</v>
      </c>
      <c r="AG1106" s="186" t="s">
        <v>5474</v>
      </c>
      <c r="AH1106" s="186" t="s">
        <v>5474</v>
      </c>
      <c r="AI1106" s="186" t="s">
        <v>5474</v>
      </c>
      <c r="AJ1106" s="186" t="s">
        <v>5474</v>
      </c>
    </row>
    <row r="1107" spans="28:36">
      <c r="AB1107" s="186">
        <v>4752</v>
      </c>
      <c r="AC1107" s="186" t="s">
        <v>3296</v>
      </c>
      <c r="AD1107" s="186" t="s">
        <v>5474</v>
      </c>
      <c r="AE1107" s="186" t="s">
        <v>5474</v>
      </c>
      <c r="AF1107" s="186" t="s">
        <v>5474</v>
      </c>
      <c r="AG1107" s="186" t="s">
        <v>5474</v>
      </c>
      <c r="AH1107" s="186" t="s">
        <v>5474</v>
      </c>
      <c r="AI1107" s="186" t="s">
        <v>5474</v>
      </c>
      <c r="AJ1107" s="186" t="s">
        <v>5474</v>
      </c>
    </row>
    <row r="1108" spans="28:36">
      <c r="AB1108" s="186">
        <v>4754</v>
      </c>
      <c r="AC1108" s="186" t="s">
        <v>999</v>
      </c>
      <c r="AD1108" s="186" t="s">
        <v>5474</v>
      </c>
      <c r="AE1108" s="186" t="s">
        <v>5474</v>
      </c>
      <c r="AF1108" s="186" t="s">
        <v>5474</v>
      </c>
      <c r="AG1108" s="186" t="s">
        <v>5474</v>
      </c>
      <c r="AH1108" s="186" t="s">
        <v>5474</v>
      </c>
      <c r="AI1108" s="186" t="s">
        <v>5474</v>
      </c>
      <c r="AJ1108" s="186" t="s">
        <v>5474</v>
      </c>
    </row>
    <row r="1109" spans="28:36">
      <c r="AB1109" s="186">
        <v>4755</v>
      </c>
      <c r="AC1109" s="186" t="s">
        <v>1000</v>
      </c>
      <c r="AD1109" s="186" t="s">
        <v>5474</v>
      </c>
      <c r="AE1109" s="186" t="s">
        <v>5474</v>
      </c>
      <c r="AF1109" s="186" t="s">
        <v>5474</v>
      </c>
      <c r="AG1109" s="186" t="s">
        <v>5474</v>
      </c>
      <c r="AH1109" s="186" t="s">
        <v>5474</v>
      </c>
      <c r="AI1109" s="186" t="s">
        <v>5474</v>
      </c>
      <c r="AJ1109" s="186" t="s">
        <v>5474</v>
      </c>
    </row>
    <row r="1110" spans="28:36">
      <c r="AB1110" s="186">
        <v>4760</v>
      </c>
      <c r="AC1110" s="186" t="s">
        <v>3301</v>
      </c>
      <c r="AD1110" s="186" t="s">
        <v>5474</v>
      </c>
      <c r="AE1110" s="186" t="s">
        <v>5474</v>
      </c>
      <c r="AF1110" s="186" t="s">
        <v>5474</v>
      </c>
      <c r="AG1110" s="186" t="s">
        <v>5474</v>
      </c>
      <c r="AH1110" s="186" t="s">
        <v>5474</v>
      </c>
      <c r="AI1110" s="186" t="s">
        <v>5474</v>
      </c>
      <c r="AJ1110" s="186" t="s">
        <v>5474</v>
      </c>
    </row>
    <row r="1111" spans="28:36">
      <c r="AB1111" s="186">
        <v>4763</v>
      </c>
      <c r="AC1111" s="186" t="s">
        <v>1001</v>
      </c>
      <c r="AD1111" s="186" t="s">
        <v>5474</v>
      </c>
      <c r="AE1111" s="186" t="s">
        <v>5474</v>
      </c>
      <c r="AF1111" s="186" t="s">
        <v>5474</v>
      </c>
      <c r="AG1111" s="186" t="s">
        <v>5474</v>
      </c>
      <c r="AH1111" s="186" t="s">
        <v>5474</v>
      </c>
      <c r="AI1111" s="186" t="s">
        <v>5474</v>
      </c>
      <c r="AJ1111" s="186" t="s">
        <v>5474</v>
      </c>
    </row>
    <row r="1112" spans="28:36">
      <c r="AB1112" s="186">
        <v>4764</v>
      </c>
      <c r="AC1112" s="186" t="s">
        <v>3304</v>
      </c>
      <c r="AD1112" s="186" t="s">
        <v>5474</v>
      </c>
      <c r="AE1112" s="186" t="s">
        <v>5474</v>
      </c>
      <c r="AF1112" s="186" t="s">
        <v>5474</v>
      </c>
      <c r="AG1112" s="186" t="s">
        <v>5474</v>
      </c>
      <c r="AH1112" s="186" t="s">
        <v>5474</v>
      </c>
      <c r="AI1112" s="186" t="s">
        <v>5474</v>
      </c>
      <c r="AJ1112" s="186" t="s">
        <v>5474</v>
      </c>
    </row>
    <row r="1113" spans="28:36">
      <c r="AB1113" s="186">
        <v>4765</v>
      </c>
      <c r="AC1113" s="186" t="s">
        <v>3306</v>
      </c>
      <c r="AD1113" s="186" t="s">
        <v>5474</v>
      </c>
      <c r="AE1113" s="186" t="s">
        <v>5474</v>
      </c>
      <c r="AF1113" s="186" t="s">
        <v>5474</v>
      </c>
      <c r="AG1113" s="186" t="s">
        <v>5474</v>
      </c>
      <c r="AH1113" s="186" t="s">
        <v>5474</v>
      </c>
      <c r="AI1113" s="186" t="s">
        <v>5474</v>
      </c>
      <c r="AJ1113" s="186" t="s">
        <v>5474</v>
      </c>
    </row>
    <row r="1114" spans="28:36">
      <c r="AB1114" s="186">
        <v>4766</v>
      </c>
      <c r="AC1114" s="186" t="s">
        <v>3308</v>
      </c>
      <c r="AD1114" s="186" t="s">
        <v>5474</v>
      </c>
      <c r="AE1114" s="186" t="s">
        <v>5474</v>
      </c>
      <c r="AF1114" s="186" t="s">
        <v>5474</v>
      </c>
      <c r="AG1114" s="186" t="s">
        <v>5474</v>
      </c>
      <c r="AH1114" s="186" t="s">
        <v>5474</v>
      </c>
      <c r="AI1114" s="186" t="s">
        <v>5474</v>
      </c>
      <c r="AJ1114" s="186" t="s">
        <v>5474</v>
      </c>
    </row>
    <row r="1115" spans="28:36">
      <c r="AB1115" s="186">
        <v>4767</v>
      </c>
      <c r="AC1115" s="186" t="s">
        <v>4504</v>
      </c>
      <c r="AD1115" s="186" t="s">
        <v>5474</v>
      </c>
      <c r="AE1115" s="186" t="s">
        <v>5474</v>
      </c>
      <c r="AF1115" s="186" t="s">
        <v>5474</v>
      </c>
      <c r="AG1115" s="186" t="s">
        <v>5474</v>
      </c>
      <c r="AH1115" s="186" t="s">
        <v>5474</v>
      </c>
      <c r="AI1115" s="186" t="s">
        <v>5474</v>
      </c>
      <c r="AJ1115" s="186" t="s">
        <v>5474</v>
      </c>
    </row>
    <row r="1116" spans="28:36">
      <c r="AB1116" s="186">
        <v>4802</v>
      </c>
      <c r="AC1116" s="186" t="s">
        <v>5193</v>
      </c>
      <c r="AD1116" s="186" t="s">
        <v>5474</v>
      </c>
      <c r="AE1116" s="186" t="s">
        <v>5474</v>
      </c>
      <c r="AF1116" s="186" t="s">
        <v>5474</v>
      </c>
      <c r="AG1116" s="186" t="s">
        <v>5474</v>
      </c>
      <c r="AH1116" s="186" t="s">
        <v>5474</v>
      </c>
      <c r="AI1116" s="186" t="s">
        <v>5474</v>
      </c>
      <c r="AJ1116" s="186" t="s">
        <v>5474</v>
      </c>
    </row>
    <row r="1117" spans="28:36">
      <c r="AB1117" s="186">
        <v>4803</v>
      </c>
      <c r="AC1117" s="186" t="s">
        <v>1002</v>
      </c>
      <c r="AD1117" s="186" t="s">
        <v>5474</v>
      </c>
      <c r="AE1117" s="186" t="s">
        <v>5474</v>
      </c>
      <c r="AF1117" s="186" t="s">
        <v>5474</v>
      </c>
      <c r="AG1117" s="186" t="s">
        <v>5474</v>
      </c>
      <c r="AH1117" s="186" t="s">
        <v>5474</v>
      </c>
      <c r="AI1117" s="186" t="s">
        <v>5474</v>
      </c>
      <c r="AJ1117" s="186" t="s">
        <v>5474</v>
      </c>
    </row>
    <row r="1118" spans="28:36">
      <c r="AB1118" s="186">
        <v>4804</v>
      </c>
      <c r="AC1118" s="186" t="s">
        <v>1003</v>
      </c>
      <c r="AD1118" s="186" t="s">
        <v>5474</v>
      </c>
      <c r="AE1118" s="186" t="s">
        <v>5474</v>
      </c>
      <c r="AF1118" s="186" t="s">
        <v>5474</v>
      </c>
      <c r="AG1118" s="186" t="s">
        <v>5474</v>
      </c>
      <c r="AH1118" s="186" t="s">
        <v>5474</v>
      </c>
      <c r="AI1118" s="186" t="s">
        <v>5474</v>
      </c>
      <c r="AJ1118" s="186" t="s">
        <v>5474</v>
      </c>
    </row>
    <row r="1119" spans="28:36">
      <c r="AB1119" s="186">
        <v>4806</v>
      </c>
      <c r="AC1119" s="186" t="s">
        <v>1004</v>
      </c>
      <c r="AD1119" s="186" t="s">
        <v>5474</v>
      </c>
      <c r="AE1119" s="186" t="s">
        <v>5474</v>
      </c>
      <c r="AF1119" s="186" t="s">
        <v>5474</v>
      </c>
      <c r="AG1119" s="186" t="s">
        <v>5474</v>
      </c>
      <c r="AH1119" s="186" t="s">
        <v>5474</v>
      </c>
      <c r="AI1119" s="186" t="s">
        <v>5474</v>
      </c>
      <c r="AJ1119" s="186" t="s">
        <v>5474</v>
      </c>
    </row>
    <row r="1120" spans="28:36">
      <c r="AB1120" s="186">
        <v>4807</v>
      </c>
      <c r="AC1120" s="186" t="s">
        <v>3313</v>
      </c>
      <c r="AD1120" s="186" t="s">
        <v>5474</v>
      </c>
      <c r="AE1120" s="186" t="s">
        <v>5474</v>
      </c>
      <c r="AF1120" s="186" t="s">
        <v>5474</v>
      </c>
      <c r="AG1120" s="186" t="s">
        <v>5474</v>
      </c>
      <c r="AH1120" s="186" t="s">
        <v>5474</v>
      </c>
      <c r="AI1120" s="186" t="s">
        <v>5474</v>
      </c>
      <c r="AJ1120" s="186" t="s">
        <v>5474</v>
      </c>
    </row>
    <row r="1121" spans="28:36">
      <c r="AB1121" s="186">
        <v>4903</v>
      </c>
      <c r="AC1121" s="186" t="s">
        <v>1005</v>
      </c>
      <c r="AD1121" s="186" t="s">
        <v>5474</v>
      </c>
      <c r="AE1121" s="186" t="s">
        <v>5474</v>
      </c>
      <c r="AF1121" s="186" t="s">
        <v>5474</v>
      </c>
      <c r="AG1121" s="186" t="s">
        <v>5474</v>
      </c>
      <c r="AH1121" s="186" t="s">
        <v>5474</v>
      </c>
      <c r="AI1121" s="186" t="s">
        <v>5474</v>
      </c>
      <c r="AJ1121" s="186" t="s">
        <v>5474</v>
      </c>
    </row>
    <row r="1122" spans="28:36">
      <c r="AB1122" s="186">
        <v>4904</v>
      </c>
      <c r="AC1122" s="186" t="s">
        <v>1006</v>
      </c>
      <c r="AD1122" s="186" t="s">
        <v>5473</v>
      </c>
      <c r="AE1122" s="186" t="s">
        <v>5474</v>
      </c>
      <c r="AF1122" s="186" t="s">
        <v>5474</v>
      </c>
      <c r="AG1122" s="186" t="s">
        <v>5474</v>
      </c>
      <c r="AH1122" s="186" t="s">
        <v>5475</v>
      </c>
      <c r="AI1122" s="186" t="s">
        <v>5474</v>
      </c>
      <c r="AJ1122" s="186" t="s">
        <v>5477</v>
      </c>
    </row>
    <row r="1123" spans="28:36">
      <c r="AB1123" s="186">
        <v>4905</v>
      </c>
      <c r="AC1123" s="186" t="s">
        <v>1007</v>
      </c>
      <c r="AD1123" s="186" t="s">
        <v>5474</v>
      </c>
      <c r="AE1123" s="186" t="s">
        <v>5474</v>
      </c>
      <c r="AF1123" s="186" t="s">
        <v>5474</v>
      </c>
      <c r="AG1123" s="186" t="s">
        <v>5474</v>
      </c>
      <c r="AH1123" s="186" t="s">
        <v>5474</v>
      </c>
      <c r="AI1123" s="186" t="s">
        <v>5474</v>
      </c>
      <c r="AJ1123" s="186" t="s">
        <v>5474</v>
      </c>
    </row>
    <row r="1124" spans="28:36">
      <c r="AB1124" s="186">
        <v>4906</v>
      </c>
      <c r="AC1124" s="186" t="s">
        <v>1008</v>
      </c>
      <c r="AD1124" s="186" t="s">
        <v>5474</v>
      </c>
      <c r="AE1124" s="186" t="s">
        <v>5474</v>
      </c>
      <c r="AF1124" s="186" t="s">
        <v>5474</v>
      </c>
      <c r="AG1124" s="186" t="s">
        <v>5474</v>
      </c>
      <c r="AH1124" s="186" t="s">
        <v>5474</v>
      </c>
      <c r="AI1124" s="186" t="s">
        <v>5474</v>
      </c>
      <c r="AJ1124" s="186" t="s">
        <v>5474</v>
      </c>
    </row>
    <row r="1125" spans="28:36">
      <c r="AB1125" s="186">
        <v>4907</v>
      </c>
      <c r="AC1125" s="186" t="s">
        <v>1009</v>
      </c>
      <c r="AD1125" s="186" t="s">
        <v>5474</v>
      </c>
      <c r="AE1125" s="186" t="s">
        <v>5474</v>
      </c>
      <c r="AF1125" s="186" t="s">
        <v>5474</v>
      </c>
      <c r="AG1125" s="186" t="s">
        <v>5474</v>
      </c>
      <c r="AH1125" s="186" t="s">
        <v>5474</v>
      </c>
      <c r="AI1125" s="186" t="s">
        <v>5474</v>
      </c>
      <c r="AJ1125" s="186" t="s">
        <v>5474</v>
      </c>
    </row>
    <row r="1126" spans="28:36">
      <c r="AB1126" s="186">
        <v>4908</v>
      </c>
      <c r="AC1126" s="186" t="s">
        <v>1010</v>
      </c>
      <c r="AD1126" s="186" t="s">
        <v>5474</v>
      </c>
      <c r="AE1126" s="186" t="s">
        <v>5474</v>
      </c>
      <c r="AF1126" s="186" t="s">
        <v>5474</v>
      </c>
      <c r="AG1126" s="186" t="s">
        <v>5474</v>
      </c>
      <c r="AH1126" s="186" t="s">
        <v>5474</v>
      </c>
      <c r="AI1126" s="186" t="s">
        <v>5474</v>
      </c>
      <c r="AJ1126" s="186" t="s">
        <v>5474</v>
      </c>
    </row>
    <row r="1127" spans="28:36">
      <c r="AB1127" s="186">
        <v>4909</v>
      </c>
      <c r="AC1127" s="186" t="s">
        <v>1011</v>
      </c>
      <c r="AD1127" s="186" t="s">
        <v>5474</v>
      </c>
      <c r="AE1127" s="186" t="s">
        <v>5474</v>
      </c>
      <c r="AF1127" s="186" t="s">
        <v>5474</v>
      </c>
      <c r="AG1127" s="186" t="s">
        <v>5474</v>
      </c>
      <c r="AH1127" s="186" t="s">
        <v>5474</v>
      </c>
      <c r="AI1127" s="186" t="s">
        <v>5474</v>
      </c>
      <c r="AJ1127" s="186" t="s">
        <v>5474</v>
      </c>
    </row>
    <row r="1128" spans="28:36">
      <c r="AB1128" s="186">
        <v>4911</v>
      </c>
      <c r="AC1128" s="186" t="s">
        <v>1012</v>
      </c>
      <c r="AD1128" s="186" t="s">
        <v>5474</v>
      </c>
      <c r="AE1128" s="186" t="s">
        <v>5474</v>
      </c>
      <c r="AF1128" s="186" t="s">
        <v>5474</v>
      </c>
      <c r="AG1128" s="186" t="s">
        <v>5474</v>
      </c>
      <c r="AH1128" s="186" t="s">
        <v>5474</v>
      </c>
      <c r="AI1128" s="186" t="s">
        <v>5474</v>
      </c>
      <c r="AJ1128" s="186" t="s">
        <v>5474</v>
      </c>
    </row>
    <row r="1129" spans="28:36">
      <c r="AB1129" s="186">
        <v>4912</v>
      </c>
      <c r="AC1129" s="186" t="s">
        <v>1013</v>
      </c>
      <c r="AD1129" s="186" t="s">
        <v>5474</v>
      </c>
      <c r="AE1129" s="186" t="s">
        <v>5474</v>
      </c>
      <c r="AF1129" s="186" t="s">
        <v>5474</v>
      </c>
      <c r="AG1129" s="186" t="s">
        <v>5474</v>
      </c>
      <c r="AH1129" s="186" t="s">
        <v>5474</v>
      </c>
      <c r="AI1129" s="186" t="s">
        <v>5474</v>
      </c>
      <c r="AJ1129" s="186" t="s">
        <v>5474</v>
      </c>
    </row>
    <row r="1130" spans="28:36">
      <c r="AB1130" s="186">
        <v>4915</v>
      </c>
      <c r="AC1130" s="186" t="s">
        <v>1014</v>
      </c>
      <c r="AD1130" s="186" t="s">
        <v>5474</v>
      </c>
      <c r="AE1130" s="186" t="s">
        <v>5474</v>
      </c>
      <c r="AF1130" s="186" t="s">
        <v>5474</v>
      </c>
      <c r="AG1130" s="186" t="s">
        <v>5474</v>
      </c>
      <c r="AH1130" s="186" t="s">
        <v>5474</v>
      </c>
      <c r="AI1130" s="186" t="s">
        <v>5474</v>
      </c>
      <c r="AJ1130" s="186" t="s">
        <v>5474</v>
      </c>
    </row>
    <row r="1131" spans="28:36">
      <c r="AB1131" s="186">
        <v>4916</v>
      </c>
      <c r="AC1131" s="186" t="s">
        <v>1015</v>
      </c>
      <c r="AD1131" s="186" t="s">
        <v>5474</v>
      </c>
      <c r="AE1131" s="186" t="s">
        <v>5474</v>
      </c>
      <c r="AF1131" s="186" t="s">
        <v>5474</v>
      </c>
      <c r="AG1131" s="186" t="s">
        <v>5474</v>
      </c>
      <c r="AH1131" s="186" t="s">
        <v>5474</v>
      </c>
      <c r="AI1131" s="186" t="s">
        <v>5474</v>
      </c>
      <c r="AJ1131" s="186" t="s">
        <v>5474</v>
      </c>
    </row>
    <row r="1132" spans="28:36">
      <c r="AB1132" s="186">
        <v>4919</v>
      </c>
      <c r="AC1132" s="186" t="s">
        <v>1016</v>
      </c>
      <c r="AD1132" s="186" t="s">
        <v>5474</v>
      </c>
      <c r="AE1132" s="186" t="s">
        <v>5474</v>
      </c>
      <c r="AF1132" s="186" t="s">
        <v>5474</v>
      </c>
      <c r="AG1132" s="186" t="s">
        <v>5474</v>
      </c>
      <c r="AH1132" s="186" t="s">
        <v>5474</v>
      </c>
      <c r="AI1132" s="186" t="s">
        <v>5474</v>
      </c>
      <c r="AJ1132" s="186" t="s">
        <v>5474</v>
      </c>
    </row>
    <row r="1133" spans="28:36">
      <c r="AB1133" s="186">
        <v>4921</v>
      </c>
      <c r="AC1133" s="186" t="s">
        <v>5204</v>
      </c>
      <c r="AD1133" s="186" t="s">
        <v>5474</v>
      </c>
      <c r="AE1133" s="186" t="s">
        <v>5474</v>
      </c>
      <c r="AF1133" s="186" t="s">
        <v>5474</v>
      </c>
      <c r="AG1133" s="186" t="s">
        <v>5474</v>
      </c>
      <c r="AH1133" s="186" t="s">
        <v>5474</v>
      </c>
      <c r="AI1133" s="186" t="s">
        <v>5474</v>
      </c>
      <c r="AJ1133" s="186" t="s">
        <v>5474</v>
      </c>
    </row>
    <row r="1134" spans="28:36">
      <c r="AB1134" s="186">
        <v>4923</v>
      </c>
      <c r="AC1134" s="186" t="s">
        <v>3332</v>
      </c>
      <c r="AD1134" s="186" t="s">
        <v>5474</v>
      </c>
      <c r="AE1134" s="186" t="s">
        <v>5474</v>
      </c>
      <c r="AF1134" s="186" t="s">
        <v>5474</v>
      </c>
      <c r="AG1134" s="186" t="s">
        <v>5474</v>
      </c>
      <c r="AH1134" s="186" t="s">
        <v>5474</v>
      </c>
      <c r="AI1134" s="186" t="s">
        <v>5474</v>
      </c>
      <c r="AJ1134" s="186" t="s">
        <v>5474</v>
      </c>
    </row>
    <row r="1135" spans="28:36">
      <c r="AB1135" s="186">
        <v>4924</v>
      </c>
      <c r="AC1135" s="186" t="s">
        <v>1017</v>
      </c>
      <c r="AD1135" s="186" t="s">
        <v>5474</v>
      </c>
      <c r="AE1135" s="186" t="s">
        <v>5474</v>
      </c>
      <c r="AF1135" s="186" t="s">
        <v>5474</v>
      </c>
      <c r="AG1135" s="186" t="s">
        <v>5474</v>
      </c>
      <c r="AH1135" s="186" t="s">
        <v>5474</v>
      </c>
      <c r="AI1135" s="186" t="s">
        <v>5474</v>
      </c>
      <c r="AJ1135" s="186" t="s">
        <v>5474</v>
      </c>
    </row>
    <row r="1136" spans="28:36">
      <c r="AB1136" s="186">
        <v>4925</v>
      </c>
      <c r="AC1136" s="186" t="s">
        <v>3335</v>
      </c>
      <c r="AD1136" s="186" t="s">
        <v>5474</v>
      </c>
      <c r="AE1136" s="186" t="s">
        <v>5474</v>
      </c>
      <c r="AF1136" s="186" t="s">
        <v>5474</v>
      </c>
      <c r="AG1136" s="186" t="s">
        <v>5474</v>
      </c>
      <c r="AH1136" s="186" t="s">
        <v>5474</v>
      </c>
      <c r="AI1136" s="186" t="s">
        <v>5474</v>
      </c>
      <c r="AJ1136" s="186" t="s">
        <v>5474</v>
      </c>
    </row>
    <row r="1137" spans="28:36">
      <c r="AB1137" s="186">
        <v>4927</v>
      </c>
      <c r="AC1137" s="186" t="s">
        <v>1018</v>
      </c>
      <c r="AD1137" s="186" t="s">
        <v>5474</v>
      </c>
      <c r="AE1137" s="186" t="s">
        <v>5474</v>
      </c>
      <c r="AF1137" s="186" t="s">
        <v>5474</v>
      </c>
      <c r="AG1137" s="186" t="s">
        <v>5474</v>
      </c>
      <c r="AH1137" s="186" t="s">
        <v>5474</v>
      </c>
      <c r="AI1137" s="186" t="s">
        <v>5474</v>
      </c>
      <c r="AJ1137" s="186" t="s">
        <v>5474</v>
      </c>
    </row>
    <row r="1138" spans="28:36">
      <c r="AB1138" s="186">
        <v>4930</v>
      </c>
      <c r="AC1138" s="186" t="s">
        <v>1019</v>
      </c>
      <c r="AD1138" s="186" t="s">
        <v>5474</v>
      </c>
      <c r="AE1138" s="186" t="s">
        <v>5474</v>
      </c>
      <c r="AF1138" s="186" t="s">
        <v>5474</v>
      </c>
      <c r="AG1138" s="186" t="s">
        <v>5474</v>
      </c>
      <c r="AH1138" s="186" t="s">
        <v>5474</v>
      </c>
      <c r="AI1138" s="186" t="s">
        <v>5474</v>
      </c>
      <c r="AJ1138" s="186" t="s">
        <v>5474</v>
      </c>
    </row>
    <row r="1139" spans="28:36">
      <c r="AB1139" s="186">
        <v>4931</v>
      </c>
      <c r="AC1139" s="186" t="s">
        <v>3341</v>
      </c>
      <c r="AD1139" s="186" t="s">
        <v>5474</v>
      </c>
      <c r="AE1139" s="186" t="s">
        <v>5474</v>
      </c>
      <c r="AF1139" s="186" t="s">
        <v>5474</v>
      </c>
      <c r="AG1139" s="186" t="s">
        <v>5474</v>
      </c>
      <c r="AH1139" s="186" t="s">
        <v>5474</v>
      </c>
      <c r="AI1139" s="186" t="s">
        <v>5474</v>
      </c>
      <c r="AJ1139" s="186" t="s">
        <v>5474</v>
      </c>
    </row>
    <row r="1140" spans="28:36">
      <c r="AB1140" s="186">
        <v>4933</v>
      </c>
      <c r="AC1140" s="186" t="s">
        <v>1020</v>
      </c>
      <c r="AD1140" s="186" t="s">
        <v>5474</v>
      </c>
      <c r="AE1140" s="186" t="s">
        <v>5474</v>
      </c>
      <c r="AF1140" s="186" t="s">
        <v>5474</v>
      </c>
      <c r="AG1140" s="186" t="s">
        <v>5474</v>
      </c>
      <c r="AH1140" s="186" t="s">
        <v>5474</v>
      </c>
      <c r="AI1140" s="186" t="s">
        <v>5474</v>
      </c>
      <c r="AJ1140" s="186" t="s">
        <v>5474</v>
      </c>
    </row>
    <row r="1141" spans="28:36">
      <c r="AB1141" s="186">
        <v>4934</v>
      </c>
      <c r="AC1141" s="186" t="s">
        <v>1021</v>
      </c>
      <c r="AD1141" s="186" t="s">
        <v>5474</v>
      </c>
      <c r="AE1141" s="186" t="s">
        <v>5474</v>
      </c>
      <c r="AF1141" s="186" t="s">
        <v>5474</v>
      </c>
      <c r="AG1141" s="186" t="s">
        <v>5474</v>
      </c>
      <c r="AH1141" s="186" t="s">
        <v>5474</v>
      </c>
      <c r="AI1141" s="186" t="s">
        <v>5474</v>
      </c>
      <c r="AJ1141" s="186" t="s">
        <v>5474</v>
      </c>
    </row>
    <row r="1142" spans="28:36">
      <c r="AB1142" s="186">
        <v>4935</v>
      </c>
      <c r="AC1142" s="186" t="s">
        <v>1022</v>
      </c>
      <c r="AD1142" s="186" t="s">
        <v>5474</v>
      </c>
      <c r="AE1142" s="186" t="s">
        <v>5474</v>
      </c>
      <c r="AF1142" s="186" t="s">
        <v>5474</v>
      </c>
      <c r="AG1142" s="186" t="s">
        <v>5474</v>
      </c>
      <c r="AH1142" s="186" t="s">
        <v>5474</v>
      </c>
      <c r="AI1142" s="186" t="s">
        <v>5474</v>
      </c>
      <c r="AJ1142" s="186" t="s">
        <v>5474</v>
      </c>
    </row>
    <row r="1143" spans="28:36">
      <c r="AB1143" s="186">
        <v>4938</v>
      </c>
      <c r="AC1143" s="186" t="s">
        <v>1023</v>
      </c>
      <c r="AD1143" s="186" t="s">
        <v>5473</v>
      </c>
      <c r="AE1143" s="186" t="s">
        <v>5472</v>
      </c>
      <c r="AF1143" s="186" t="s">
        <v>5474</v>
      </c>
      <c r="AG1143" s="186" t="s">
        <v>5474</v>
      </c>
      <c r="AH1143" s="186" t="s">
        <v>5475</v>
      </c>
      <c r="AI1143" s="186" t="s">
        <v>5474</v>
      </c>
      <c r="AJ1143" s="186" t="s">
        <v>5476</v>
      </c>
    </row>
    <row r="1144" spans="28:36">
      <c r="AB1144" s="186">
        <v>4939</v>
      </c>
      <c r="AC1144" s="186" t="s">
        <v>1024</v>
      </c>
      <c r="AD1144" s="186" t="s">
        <v>5474</v>
      </c>
      <c r="AE1144" s="186" t="s">
        <v>5474</v>
      </c>
      <c r="AF1144" s="186" t="s">
        <v>5474</v>
      </c>
      <c r="AG1144" s="186" t="s">
        <v>5474</v>
      </c>
      <c r="AH1144" s="186" t="s">
        <v>5474</v>
      </c>
      <c r="AI1144" s="186" t="s">
        <v>5474</v>
      </c>
      <c r="AJ1144" s="186" t="s">
        <v>5474</v>
      </c>
    </row>
    <row r="1145" spans="28:36">
      <c r="AB1145" s="186">
        <v>4942</v>
      </c>
      <c r="AC1145" s="186" t="s">
        <v>1025</v>
      </c>
      <c r="AD1145" s="186" t="s">
        <v>5474</v>
      </c>
      <c r="AE1145" s="186" t="s">
        <v>5474</v>
      </c>
      <c r="AF1145" s="186" t="s">
        <v>5474</v>
      </c>
      <c r="AG1145" s="186" t="s">
        <v>5474</v>
      </c>
      <c r="AH1145" s="186" t="s">
        <v>5474</v>
      </c>
      <c r="AI1145" s="186" t="s">
        <v>5474</v>
      </c>
      <c r="AJ1145" s="186" t="s">
        <v>5474</v>
      </c>
    </row>
    <row r="1146" spans="28:36">
      <c r="AB1146" s="186">
        <v>4943</v>
      </c>
      <c r="AC1146" s="186" t="s">
        <v>1026</v>
      </c>
      <c r="AD1146" s="186" t="s">
        <v>5474</v>
      </c>
      <c r="AE1146" s="186" t="s">
        <v>5474</v>
      </c>
      <c r="AF1146" s="186" t="s">
        <v>5474</v>
      </c>
      <c r="AG1146" s="186" t="s">
        <v>5474</v>
      </c>
      <c r="AH1146" s="186" t="s">
        <v>5474</v>
      </c>
      <c r="AI1146" s="186" t="s">
        <v>5474</v>
      </c>
      <c r="AJ1146" s="186" t="s">
        <v>5474</v>
      </c>
    </row>
    <row r="1147" spans="28:36">
      <c r="AB1147" s="186">
        <v>4944</v>
      </c>
      <c r="AC1147" s="186" t="s">
        <v>1027</v>
      </c>
      <c r="AD1147" s="186" t="s">
        <v>5474</v>
      </c>
      <c r="AE1147" s="186" t="s">
        <v>5474</v>
      </c>
      <c r="AF1147" s="186" t="s">
        <v>5474</v>
      </c>
      <c r="AG1147" s="186" t="s">
        <v>5474</v>
      </c>
      <c r="AH1147" s="186" t="s">
        <v>5474</v>
      </c>
      <c r="AI1147" s="186" t="s">
        <v>5474</v>
      </c>
      <c r="AJ1147" s="186" t="s">
        <v>5474</v>
      </c>
    </row>
    <row r="1148" spans="28:36">
      <c r="AB1148" s="186">
        <v>4946</v>
      </c>
      <c r="AC1148" s="186" t="s">
        <v>1028</v>
      </c>
      <c r="AD1148" s="186" t="s">
        <v>5474</v>
      </c>
      <c r="AE1148" s="186" t="s">
        <v>5474</v>
      </c>
      <c r="AF1148" s="186" t="s">
        <v>5474</v>
      </c>
      <c r="AG1148" s="186" t="s">
        <v>5474</v>
      </c>
      <c r="AH1148" s="186" t="s">
        <v>5474</v>
      </c>
      <c r="AI1148" s="186" t="s">
        <v>5474</v>
      </c>
      <c r="AJ1148" s="186" t="s">
        <v>5474</v>
      </c>
    </row>
    <row r="1149" spans="28:36">
      <c r="AB1149" s="186">
        <v>4947</v>
      </c>
      <c r="AC1149" s="186" t="s">
        <v>1029</v>
      </c>
      <c r="AD1149" s="186" t="s">
        <v>5474</v>
      </c>
      <c r="AE1149" s="186" t="s">
        <v>5474</v>
      </c>
      <c r="AF1149" s="186" t="s">
        <v>5474</v>
      </c>
      <c r="AG1149" s="186" t="s">
        <v>5474</v>
      </c>
      <c r="AH1149" s="186" t="s">
        <v>5474</v>
      </c>
      <c r="AI1149" s="186" t="s">
        <v>5474</v>
      </c>
      <c r="AJ1149" s="186" t="s">
        <v>5474</v>
      </c>
    </row>
    <row r="1150" spans="28:36">
      <c r="AB1150" s="186">
        <v>4949</v>
      </c>
      <c r="AC1150" s="186" t="s">
        <v>5214</v>
      </c>
      <c r="AD1150" s="186" t="s">
        <v>5474</v>
      </c>
      <c r="AE1150" s="186" t="s">
        <v>5474</v>
      </c>
      <c r="AF1150" s="186" t="s">
        <v>5474</v>
      </c>
      <c r="AG1150" s="186" t="s">
        <v>5474</v>
      </c>
      <c r="AH1150" s="186" t="s">
        <v>5474</v>
      </c>
      <c r="AI1150" s="186" t="s">
        <v>5474</v>
      </c>
      <c r="AJ1150" s="186" t="s">
        <v>5474</v>
      </c>
    </row>
    <row r="1151" spans="28:36">
      <c r="AB1151" s="186">
        <v>4950</v>
      </c>
      <c r="AC1151" s="186" t="s">
        <v>3351</v>
      </c>
      <c r="AD1151" s="186" t="s">
        <v>5474</v>
      </c>
      <c r="AE1151" s="186" t="s">
        <v>5474</v>
      </c>
      <c r="AF1151" s="186" t="s">
        <v>5474</v>
      </c>
      <c r="AG1151" s="186" t="s">
        <v>5474</v>
      </c>
      <c r="AH1151" s="186" t="s">
        <v>5474</v>
      </c>
      <c r="AI1151" s="186" t="s">
        <v>5474</v>
      </c>
      <c r="AJ1151" s="186" t="s">
        <v>5474</v>
      </c>
    </row>
    <row r="1152" spans="28:36">
      <c r="AB1152" s="186">
        <v>4951</v>
      </c>
      <c r="AC1152" s="186" t="s">
        <v>3353</v>
      </c>
      <c r="AD1152" s="186" t="s">
        <v>5474</v>
      </c>
      <c r="AE1152" s="186" t="s">
        <v>5474</v>
      </c>
      <c r="AF1152" s="186" t="s">
        <v>5474</v>
      </c>
      <c r="AG1152" s="186" t="s">
        <v>5474</v>
      </c>
      <c r="AH1152" s="186" t="s">
        <v>5474</v>
      </c>
      <c r="AI1152" s="186" t="s">
        <v>5474</v>
      </c>
      <c r="AJ1152" s="186" t="s">
        <v>5474</v>
      </c>
    </row>
    <row r="1153" spans="28:36">
      <c r="AB1153" s="186">
        <v>4952</v>
      </c>
      <c r="AC1153" s="186" t="s">
        <v>1030</v>
      </c>
      <c r="AD1153" s="186" t="s">
        <v>5474</v>
      </c>
      <c r="AE1153" s="186" t="s">
        <v>5474</v>
      </c>
      <c r="AF1153" s="186" t="s">
        <v>5474</v>
      </c>
      <c r="AG1153" s="186" t="s">
        <v>5474</v>
      </c>
      <c r="AH1153" s="186" t="s">
        <v>5474</v>
      </c>
      <c r="AI1153" s="186" t="s">
        <v>5474</v>
      </c>
      <c r="AJ1153" s="186" t="s">
        <v>5474</v>
      </c>
    </row>
    <row r="1154" spans="28:36">
      <c r="AB1154" s="186">
        <v>4953</v>
      </c>
      <c r="AC1154" s="186" t="s">
        <v>1031</v>
      </c>
      <c r="AD1154" s="186" t="s">
        <v>5474</v>
      </c>
      <c r="AE1154" s="186" t="s">
        <v>5474</v>
      </c>
      <c r="AF1154" s="186" t="s">
        <v>5474</v>
      </c>
      <c r="AG1154" s="186" t="s">
        <v>5474</v>
      </c>
      <c r="AH1154" s="186" t="s">
        <v>5474</v>
      </c>
      <c r="AI1154" s="186" t="s">
        <v>5474</v>
      </c>
      <c r="AJ1154" s="186" t="s">
        <v>5474</v>
      </c>
    </row>
    <row r="1155" spans="28:36">
      <c r="AB1155" s="186">
        <v>4956</v>
      </c>
      <c r="AC1155" s="186" t="s">
        <v>1032</v>
      </c>
      <c r="AD1155" s="186" t="s">
        <v>5474</v>
      </c>
      <c r="AE1155" s="186" t="s">
        <v>5474</v>
      </c>
      <c r="AF1155" s="186" t="s">
        <v>5474</v>
      </c>
      <c r="AG1155" s="186" t="s">
        <v>5474</v>
      </c>
      <c r="AH1155" s="186" t="s">
        <v>5474</v>
      </c>
      <c r="AI1155" s="186" t="s">
        <v>5474</v>
      </c>
      <c r="AJ1155" s="186" t="s">
        <v>5474</v>
      </c>
    </row>
    <row r="1156" spans="28:36">
      <c r="AB1156" s="186">
        <v>4958</v>
      </c>
      <c r="AC1156" s="186" t="s">
        <v>1033</v>
      </c>
      <c r="AD1156" s="186" t="s">
        <v>5473</v>
      </c>
      <c r="AE1156" s="186" t="s">
        <v>5474</v>
      </c>
      <c r="AF1156" s="186" t="s">
        <v>5474</v>
      </c>
      <c r="AG1156" s="186" t="s">
        <v>5474</v>
      </c>
      <c r="AH1156" s="186" t="s">
        <v>5474</v>
      </c>
      <c r="AI1156" s="186" t="s">
        <v>5474</v>
      </c>
      <c r="AJ1156" s="186" t="s">
        <v>5473</v>
      </c>
    </row>
    <row r="1157" spans="28:36">
      <c r="AB1157" s="186">
        <v>4960</v>
      </c>
      <c r="AC1157" s="186" t="s">
        <v>1034</v>
      </c>
      <c r="AD1157" s="186" t="s">
        <v>5474</v>
      </c>
      <c r="AE1157" s="186" t="s">
        <v>5474</v>
      </c>
      <c r="AF1157" s="186" t="s">
        <v>5474</v>
      </c>
      <c r="AG1157" s="186" t="s">
        <v>5474</v>
      </c>
      <c r="AH1157" s="186" t="s">
        <v>5474</v>
      </c>
      <c r="AI1157" s="186" t="s">
        <v>5474</v>
      </c>
      <c r="AJ1157" s="186" t="s">
        <v>5474</v>
      </c>
    </row>
    <row r="1158" spans="28:36">
      <c r="AB1158" s="186">
        <v>4961</v>
      </c>
      <c r="AC1158" s="186" t="s">
        <v>3363</v>
      </c>
      <c r="AD1158" s="186" t="s">
        <v>5474</v>
      </c>
      <c r="AE1158" s="186" t="s">
        <v>5474</v>
      </c>
      <c r="AF1158" s="186" t="s">
        <v>5474</v>
      </c>
      <c r="AG1158" s="186" t="s">
        <v>5474</v>
      </c>
      <c r="AH1158" s="186" t="s">
        <v>5474</v>
      </c>
      <c r="AI1158" s="186" t="s">
        <v>5474</v>
      </c>
      <c r="AJ1158" s="186" t="s">
        <v>5474</v>
      </c>
    </row>
    <row r="1159" spans="28:36">
      <c r="AB1159" s="186">
        <v>4965</v>
      </c>
      <c r="AC1159" s="186" t="s">
        <v>1035</v>
      </c>
      <c r="AD1159" s="186" t="s">
        <v>5474</v>
      </c>
      <c r="AE1159" s="186" t="s">
        <v>5474</v>
      </c>
      <c r="AF1159" s="186" t="s">
        <v>5474</v>
      </c>
      <c r="AG1159" s="186" t="s">
        <v>5474</v>
      </c>
      <c r="AH1159" s="186" t="s">
        <v>5474</v>
      </c>
      <c r="AI1159" s="186" t="s">
        <v>5474</v>
      </c>
      <c r="AJ1159" s="186" t="s">
        <v>5474</v>
      </c>
    </row>
    <row r="1160" spans="28:36">
      <c r="AB1160" s="186">
        <v>4966</v>
      </c>
      <c r="AC1160" s="186" t="s">
        <v>1036</v>
      </c>
      <c r="AD1160" s="186" t="s">
        <v>5474</v>
      </c>
      <c r="AE1160" s="186" t="s">
        <v>5474</v>
      </c>
      <c r="AF1160" s="186" t="s">
        <v>5474</v>
      </c>
      <c r="AG1160" s="186" t="s">
        <v>5474</v>
      </c>
      <c r="AH1160" s="186" t="s">
        <v>5474</v>
      </c>
      <c r="AI1160" s="186" t="s">
        <v>5474</v>
      </c>
      <c r="AJ1160" s="186" t="s">
        <v>5474</v>
      </c>
    </row>
    <row r="1161" spans="28:36">
      <c r="AB1161" s="186">
        <v>4967</v>
      </c>
      <c r="AC1161" s="186" t="s">
        <v>3368</v>
      </c>
      <c r="AD1161" s="186" t="s">
        <v>5474</v>
      </c>
      <c r="AE1161" s="186" t="s">
        <v>5474</v>
      </c>
      <c r="AF1161" s="186" t="s">
        <v>5474</v>
      </c>
      <c r="AG1161" s="186" t="s">
        <v>5474</v>
      </c>
      <c r="AH1161" s="186" t="s">
        <v>5474</v>
      </c>
      <c r="AI1161" s="186" t="s">
        <v>5474</v>
      </c>
      <c r="AJ1161" s="186" t="s">
        <v>5474</v>
      </c>
    </row>
    <row r="1162" spans="28:36">
      <c r="AB1162" s="186">
        <v>4968</v>
      </c>
      <c r="AC1162" s="186" t="s">
        <v>1037</v>
      </c>
      <c r="AD1162" s="186" t="s">
        <v>5474</v>
      </c>
      <c r="AE1162" s="186" t="s">
        <v>5474</v>
      </c>
      <c r="AF1162" s="186" t="s">
        <v>5474</v>
      </c>
      <c r="AG1162" s="186" t="s">
        <v>5474</v>
      </c>
      <c r="AH1162" s="186" t="s">
        <v>5474</v>
      </c>
      <c r="AI1162" s="186" t="s">
        <v>5474</v>
      </c>
      <c r="AJ1162" s="186" t="s">
        <v>5474</v>
      </c>
    </row>
    <row r="1163" spans="28:36">
      <c r="AB1163" s="186">
        <v>4971</v>
      </c>
      <c r="AC1163" s="186" t="s">
        <v>1038</v>
      </c>
      <c r="AD1163" s="186" t="s">
        <v>5474</v>
      </c>
      <c r="AE1163" s="186" t="s">
        <v>5474</v>
      </c>
      <c r="AF1163" s="186" t="s">
        <v>5474</v>
      </c>
      <c r="AG1163" s="186" t="s">
        <v>5474</v>
      </c>
      <c r="AH1163" s="186" t="s">
        <v>5474</v>
      </c>
      <c r="AI1163" s="186" t="s">
        <v>5474</v>
      </c>
      <c r="AJ1163" s="186" t="s">
        <v>5474</v>
      </c>
    </row>
    <row r="1164" spans="28:36">
      <c r="AB1164" s="186">
        <v>4972</v>
      </c>
      <c r="AC1164" s="186" t="s">
        <v>1039</v>
      </c>
      <c r="AD1164" s="186" t="s">
        <v>5474</v>
      </c>
      <c r="AE1164" s="186" t="s">
        <v>5474</v>
      </c>
      <c r="AF1164" s="186" t="s">
        <v>5474</v>
      </c>
      <c r="AG1164" s="186" t="s">
        <v>5474</v>
      </c>
      <c r="AH1164" s="186" t="s">
        <v>5474</v>
      </c>
      <c r="AI1164" s="186" t="s">
        <v>5474</v>
      </c>
      <c r="AJ1164" s="186" t="s">
        <v>5474</v>
      </c>
    </row>
    <row r="1165" spans="28:36">
      <c r="AB1165" s="186">
        <v>4973</v>
      </c>
      <c r="AC1165" s="186" t="s">
        <v>1040</v>
      </c>
      <c r="AD1165" s="186" t="s">
        <v>5474</v>
      </c>
      <c r="AE1165" s="186" t="s">
        <v>5474</v>
      </c>
      <c r="AF1165" s="186" t="s">
        <v>5474</v>
      </c>
      <c r="AG1165" s="186" t="s">
        <v>5474</v>
      </c>
      <c r="AH1165" s="186" t="s">
        <v>5474</v>
      </c>
      <c r="AI1165" s="186" t="s">
        <v>5474</v>
      </c>
      <c r="AJ1165" s="186" t="s">
        <v>5474</v>
      </c>
    </row>
    <row r="1166" spans="28:36">
      <c r="AB1166" s="186">
        <v>4974</v>
      </c>
      <c r="AC1166" s="186" t="s">
        <v>1041</v>
      </c>
      <c r="AD1166" s="186" t="s">
        <v>5474</v>
      </c>
      <c r="AE1166" s="186" t="s">
        <v>5474</v>
      </c>
      <c r="AF1166" s="186" t="s">
        <v>5474</v>
      </c>
      <c r="AG1166" s="186" t="s">
        <v>5474</v>
      </c>
      <c r="AH1166" s="186" t="s">
        <v>5474</v>
      </c>
      <c r="AI1166" s="186" t="s">
        <v>5474</v>
      </c>
      <c r="AJ1166" s="186" t="s">
        <v>5474</v>
      </c>
    </row>
    <row r="1167" spans="28:36">
      <c r="AB1167" s="186">
        <v>4976</v>
      </c>
      <c r="AC1167" s="186" t="s">
        <v>1042</v>
      </c>
      <c r="AD1167" s="186" t="s">
        <v>5474</v>
      </c>
      <c r="AE1167" s="186" t="s">
        <v>5474</v>
      </c>
      <c r="AF1167" s="186" t="s">
        <v>5474</v>
      </c>
      <c r="AG1167" s="186" t="s">
        <v>5474</v>
      </c>
      <c r="AH1167" s="186" t="s">
        <v>5474</v>
      </c>
      <c r="AI1167" s="186" t="s">
        <v>5474</v>
      </c>
      <c r="AJ1167" s="186" t="s">
        <v>5474</v>
      </c>
    </row>
    <row r="1168" spans="28:36">
      <c r="AB1168" s="186">
        <v>4977</v>
      </c>
      <c r="AC1168" s="186" t="s">
        <v>1043</v>
      </c>
      <c r="AD1168" s="186" t="s">
        <v>5474</v>
      </c>
      <c r="AE1168" s="186" t="s">
        <v>5474</v>
      </c>
      <c r="AF1168" s="186" t="s">
        <v>5474</v>
      </c>
      <c r="AG1168" s="186" t="s">
        <v>5474</v>
      </c>
      <c r="AH1168" s="186" t="s">
        <v>5474</v>
      </c>
      <c r="AI1168" s="186" t="s">
        <v>5474</v>
      </c>
      <c r="AJ1168" s="186" t="s">
        <v>5474</v>
      </c>
    </row>
    <row r="1169" spans="28:36">
      <c r="AB1169" s="186">
        <v>4979</v>
      </c>
      <c r="AC1169" s="186" t="s">
        <v>1044</v>
      </c>
      <c r="AD1169" s="186" t="s">
        <v>5474</v>
      </c>
      <c r="AE1169" s="186" t="s">
        <v>5474</v>
      </c>
      <c r="AF1169" s="186" t="s">
        <v>5474</v>
      </c>
      <c r="AG1169" s="186" t="s">
        <v>5474</v>
      </c>
      <c r="AH1169" s="186" t="s">
        <v>5474</v>
      </c>
      <c r="AI1169" s="186" t="s">
        <v>5474</v>
      </c>
      <c r="AJ1169" s="186" t="s">
        <v>5474</v>
      </c>
    </row>
    <row r="1170" spans="28:36">
      <c r="AB1170" s="186">
        <v>4980</v>
      </c>
      <c r="AC1170" s="186" t="s">
        <v>3379</v>
      </c>
      <c r="AD1170" s="186" t="s">
        <v>5474</v>
      </c>
      <c r="AE1170" s="186" t="s">
        <v>5474</v>
      </c>
      <c r="AF1170" s="186" t="s">
        <v>5474</v>
      </c>
      <c r="AG1170" s="186" t="s">
        <v>5474</v>
      </c>
      <c r="AH1170" s="186" t="s">
        <v>5474</v>
      </c>
      <c r="AI1170" s="186" t="s">
        <v>5474</v>
      </c>
      <c r="AJ1170" s="186" t="s">
        <v>5474</v>
      </c>
    </row>
    <row r="1171" spans="28:36">
      <c r="AB1171" s="186">
        <v>4984</v>
      </c>
      <c r="AC1171" s="186" t="s">
        <v>1045</v>
      </c>
      <c r="AD1171" s="186" t="s">
        <v>5474</v>
      </c>
      <c r="AE1171" s="186" t="s">
        <v>5474</v>
      </c>
      <c r="AF1171" s="186" t="s">
        <v>5474</v>
      </c>
      <c r="AG1171" s="186" t="s">
        <v>5474</v>
      </c>
      <c r="AH1171" s="186" t="s">
        <v>5474</v>
      </c>
      <c r="AI1171" s="186" t="s">
        <v>5474</v>
      </c>
      <c r="AJ1171" s="186" t="s">
        <v>5474</v>
      </c>
    </row>
    <row r="1172" spans="28:36">
      <c r="AB1172" s="186">
        <v>4987</v>
      </c>
      <c r="AC1172" s="186" t="s">
        <v>1046</v>
      </c>
      <c r="AD1172" s="186" t="s">
        <v>5474</v>
      </c>
      <c r="AE1172" s="186" t="s">
        <v>5474</v>
      </c>
      <c r="AF1172" s="186" t="s">
        <v>5474</v>
      </c>
      <c r="AG1172" s="186" t="s">
        <v>5474</v>
      </c>
      <c r="AH1172" s="186" t="s">
        <v>5474</v>
      </c>
      <c r="AI1172" s="186" t="s">
        <v>5474</v>
      </c>
      <c r="AJ1172" s="186" t="s">
        <v>5474</v>
      </c>
    </row>
    <row r="1173" spans="28:36">
      <c r="AB1173" s="186">
        <v>4989</v>
      </c>
      <c r="AC1173" s="186" t="s">
        <v>3382</v>
      </c>
      <c r="AD1173" s="186" t="s">
        <v>5474</v>
      </c>
      <c r="AE1173" s="186" t="s">
        <v>5474</v>
      </c>
      <c r="AF1173" s="186" t="s">
        <v>5474</v>
      </c>
      <c r="AG1173" s="186" t="s">
        <v>5474</v>
      </c>
      <c r="AH1173" s="186" t="s">
        <v>5474</v>
      </c>
      <c r="AI1173" s="186" t="s">
        <v>5474</v>
      </c>
      <c r="AJ1173" s="186" t="s">
        <v>5474</v>
      </c>
    </row>
    <row r="1174" spans="28:36">
      <c r="AB1174" s="186">
        <v>4991</v>
      </c>
      <c r="AC1174" s="186" t="s">
        <v>1047</v>
      </c>
      <c r="AD1174" s="186" t="s">
        <v>5474</v>
      </c>
      <c r="AE1174" s="186" t="s">
        <v>5474</v>
      </c>
      <c r="AF1174" s="186" t="s">
        <v>5474</v>
      </c>
      <c r="AG1174" s="186" t="s">
        <v>5474</v>
      </c>
      <c r="AH1174" s="186" t="s">
        <v>5474</v>
      </c>
      <c r="AI1174" s="186" t="s">
        <v>5474</v>
      </c>
      <c r="AJ1174" s="186" t="s">
        <v>5474</v>
      </c>
    </row>
    <row r="1175" spans="28:36">
      <c r="AB1175" s="186">
        <v>4994</v>
      </c>
      <c r="AC1175" s="186" t="s">
        <v>1048</v>
      </c>
      <c r="AD1175" s="186" t="s">
        <v>5474</v>
      </c>
      <c r="AE1175" s="186" t="s">
        <v>5474</v>
      </c>
      <c r="AF1175" s="186" t="s">
        <v>5474</v>
      </c>
      <c r="AG1175" s="186" t="s">
        <v>5474</v>
      </c>
      <c r="AH1175" s="186" t="s">
        <v>5474</v>
      </c>
      <c r="AI1175" s="186" t="s">
        <v>5474</v>
      </c>
      <c r="AJ1175" s="186" t="s">
        <v>5474</v>
      </c>
    </row>
    <row r="1176" spans="28:36">
      <c r="AB1176" s="186">
        <v>4995</v>
      </c>
      <c r="AC1176" s="186" t="s">
        <v>1049</v>
      </c>
      <c r="AD1176" s="186" t="s">
        <v>5474</v>
      </c>
      <c r="AE1176" s="186" t="s">
        <v>5474</v>
      </c>
      <c r="AF1176" s="186" t="s">
        <v>5474</v>
      </c>
      <c r="AG1176" s="186" t="s">
        <v>5474</v>
      </c>
      <c r="AH1176" s="186" t="s">
        <v>5474</v>
      </c>
      <c r="AI1176" s="186" t="s">
        <v>5474</v>
      </c>
      <c r="AJ1176" s="186" t="s">
        <v>5474</v>
      </c>
    </row>
    <row r="1177" spans="28:36">
      <c r="AB1177" s="186">
        <v>4999</v>
      </c>
      <c r="AC1177" s="186" t="s">
        <v>1050</v>
      </c>
      <c r="AD1177" s="186" t="s">
        <v>5474</v>
      </c>
      <c r="AE1177" s="186" t="s">
        <v>5474</v>
      </c>
      <c r="AF1177" s="186" t="s">
        <v>5474</v>
      </c>
      <c r="AG1177" s="186" t="s">
        <v>5474</v>
      </c>
      <c r="AH1177" s="186" t="s">
        <v>5474</v>
      </c>
      <c r="AI1177" s="186" t="s">
        <v>5474</v>
      </c>
      <c r="AJ1177" s="186" t="s">
        <v>5474</v>
      </c>
    </row>
    <row r="1178" spans="28:36">
      <c r="AB1178" s="186">
        <v>5007</v>
      </c>
      <c r="AC1178" s="186" t="s">
        <v>1051</v>
      </c>
      <c r="AD1178" s="186" t="s">
        <v>5474</v>
      </c>
      <c r="AE1178" s="186" t="s">
        <v>5474</v>
      </c>
      <c r="AF1178" s="186" t="s">
        <v>5474</v>
      </c>
      <c r="AG1178" s="186" t="s">
        <v>5474</v>
      </c>
      <c r="AH1178" s="186" t="s">
        <v>5474</v>
      </c>
      <c r="AI1178" s="186" t="s">
        <v>5474</v>
      </c>
      <c r="AJ1178" s="186" t="s">
        <v>5474</v>
      </c>
    </row>
    <row r="1179" spans="28:36">
      <c r="AB1179" s="186">
        <v>5009</v>
      </c>
      <c r="AC1179" s="186" t="s">
        <v>1052</v>
      </c>
      <c r="AD1179" s="186" t="s">
        <v>5474</v>
      </c>
      <c r="AE1179" s="186" t="s">
        <v>5474</v>
      </c>
      <c r="AF1179" s="186" t="s">
        <v>5474</v>
      </c>
      <c r="AG1179" s="186" t="s">
        <v>5474</v>
      </c>
      <c r="AH1179" s="186" t="s">
        <v>5474</v>
      </c>
      <c r="AI1179" s="186" t="s">
        <v>5474</v>
      </c>
      <c r="AJ1179" s="186" t="s">
        <v>5474</v>
      </c>
    </row>
    <row r="1180" spans="28:36">
      <c r="AB1180" s="186">
        <v>5011</v>
      </c>
      <c r="AC1180" s="186" t="s">
        <v>3393</v>
      </c>
      <c r="AD1180" s="186" t="s">
        <v>5474</v>
      </c>
      <c r="AE1180" s="186" t="s">
        <v>5474</v>
      </c>
      <c r="AF1180" s="186" t="s">
        <v>5474</v>
      </c>
      <c r="AG1180" s="186" t="s">
        <v>5474</v>
      </c>
      <c r="AH1180" s="186" t="s">
        <v>5474</v>
      </c>
      <c r="AI1180" s="186" t="s">
        <v>5474</v>
      </c>
      <c r="AJ1180" s="186" t="s">
        <v>5474</v>
      </c>
    </row>
    <row r="1181" spans="28:36">
      <c r="AB1181" s="186">
        <v>5013</v>
      </c>
      <c r="AC1181" s="186" t="s">
        <v>1053</v>
      </c>
      <c r="AD1181" s="186" t="s">
        <v>5474</v>
      </c>
      <c r="AE1181" s="186" t="s">
        <v>5474</v>
      </c>
      <c r="AF1181" s="186" t="s">
        <v>5474</v>
      </c>
      <c r="AG1181" s="186" t="s">
        <v>5474</v>
      </c>
      <c r="AH1181" s="186" t="s">
        <v>5474</v>
      </c>
      <c r="AI1181" s="186" t="s">
        <v>5474</v>
      </c>
      <c r="AJ1181" s="186" t="s">
        <v>5474</v>
      </c>
    </row>
    <row r="1182" spans="28:36">
      <c r="AB1182" s="186">
        <v>5014</v>
      </c>
      <c r="AC1182" s="186" t="s">
        <v>1054</v>
      </c>
      <c r="AD1182" s="186" t="s">
        <v>5474</v>
      </c>
      <c r="AE1182" s="186" t="s">
        <v>5474</v>
      </c>
      <c r="AF1182" s="186" t="s">
        <v>5474</v>
      </c>
      <c r="AG1182" s="186" t="s">
        <v>5474</v>
      </c>
      <c r="AH1182" s="186" t="s">
        <v>5474</v>
      </c>
      <c r="AI1182" s="186" t="s">
        <v>5474</v>
      </c>
      <c r="AJ1182" s="186" t="s">
        <v>5474</v>
      </c>
    </row>
    <row r="1183" spans="28:36">
      <c r="AB1183" s="186">
        <v>5015</v>
      </c>
      <c r="AC1183" s="186" t="s">
        <v>1055</v>
      </c>
      <c r="AD1183" s="186" t="s">
        <v>5474</v>
      </c>
      <c r="AE1183" s="186" t="s">
        <v>5474</v>
      </c>
      <c r="AF1183" s="186" t="s">
        <v>5474</v>
      </c>
      <c r="AG1183" s="186" t="s">
        <v>5474</v>
      </c>
      <c r="AH1183" s="186" t="s">
        <v>5474</v>
      </c>
      <c r="AI1183" s="186" t="s">
        <v>5474</v>
      </c>
      <c r="AJ1183" s="186" t="s">
        <v>5474</v>
      </c>
    </row>
    <row r="1184" spans="28:36">
      <c r="AB1184" s="186">
        <v>5016</v>
      </c>
      <c r="AC1184" s="186" t="s">
        <v>1056</v>
      </c>
      <c r="AD1184" s="186" t="s">
        <v>5474</v>
      </c>
      <c r="AE1184" s="186" t="s">
        <v>5474</v>
      </c>
      <c r="AF1184" s="186" t="s">
        <v>5474</v>
      </c>
      <c r="AG1184" s="186" t="s">
        <v>5474</v>
      </c>
      <c r="AH1184" s="186" t="s">
        <v>5474</v>
      </c>
      <c r="AI1184" s="186" t="s">
        <v>5474</v>
      </c>
      <c r="AJ1184" s="186" t="s">
        <v>5474</v>
      </c>
    </row>
    <row r="1185" spans="28:36">
      <c r="AB1185" s="186">
        <v>5102</v>
      </c>
      <c r="AC1185" s="186" t="s">
        <v>1057</v>
      </c>
      <c r="AD1185" s="186" t="s">
        <v>5474</v>
      </c>
      <c r="AE1185" s="186" t="s">
        <v>5474</v>
      </c>
      <c r="AF1185" s="186" t="s">
        <v>5474</v>
      </c>
      <c r="AG1185" s="186" t="s">
        <v>5474</v>
      </c>
      <c r="AH1185" s="186" t="s">
        <v>5474</v>
      </c>
      <c r="AI1185" s="186" t="s">
        <v>5474</v>
      </c>
      <c r="AJ1185" s="186" t="s">
        <v>5474</v>
      </c>
    </row>
    <row r="1186" spans="28:36">
      <c r="AB1186" s="186">
        <v>5201</v>
      </c>
      <c r="AC1186" s="186" t="s">
        <v>1058</v>
      </c>
      <c r="AD1186" s="186" t="s">
        <v>5474</v>
      </c>
      <c r="AE1186" s="186" t="s">
        <v>5474</v>
      </c>
      <c r="AF1186" s="186" t="s">
        <v>5474</v>
      </c>
      <c r="AG1186" s="186" t="s">
        <v>5474</v>
      </c>
      <c r="AH1186" s="186" t="s">
        <v>5474</v>
      </c>
      <c r="AI1186" s="186" t="s">
        <v>5474</v>
      </c>
      <c r="AJ1186" s="186" t="s">
        <v>5474</v>
      </c>
    </row>
    <row r="1187" spans="28:36">
      <c r="AB1187" s="186">
        <v>5202</v>
      </c>
      <c r="AC1187" s="186" t="s">
        <v>1059</v>
      </c>
      <c r="AD1187" s="186" t="s">
        <v>5474</v>
      </c>
      <c r="AE1187" s="186" t="s">
        <v>5474</v>
      </c>
      <c r="AF1187" s="186" t="s">
        <v>5474</v>
      </c>
      <c r="AG1187" s="186" t="s">
        <v>5474</v>
      </c>
      <c r="AH1187" s="186" t="s">
        <v>5474</v>
      </c>
      <c r="AI1187" s="186" t="s">
        <v>5474</v>
      </c>
      <c r="AJ1187" s="186" t="s">
        <v>5474</v>
      </c>
    </row>
    <row r="1188" spans="28:36">
      <c r="AB1188" s="186">
        <v>5203</v>
      </c>
      <c r="AC1188" s="186" t="s">
        <v>1060</v>
      </c>
      <c r="AD1188" s="186" t="s">
        <v>5474</v>
      </c>
      <c r="AE1188" s="186" t="s">
        <v>5474</v>
      </c>
      <c r="AF1188" s="186" t="s">
        <v>5474</v>
      </c>
      <c r="AG1188" s="186" t="s">
        <v>5474</v>
      </c>
      <c r="AH1188" s="186" t="s">
        <v>5474</v>
      </c>
      <c r="AI1188" s="186" t="s">
        <v>5474</v>
      </c>
      <c r="AJ1188" s="186" t="s">
        <v>5474</v>
      </c>
    </row>
    <row r="1189" spans="28:36">
      <c r="AB1189" s="186">
        <v>5205</v>
      </c>
      <c r="AC1189" s="186" t="s">
        <v>1061</v>
      </c>
      <c r="AD1189" s="186" t="s">
        <v>5474</v>
      </c>
      <c r="AE1189" s="186" t="s">
        <v>5474</v>
      </c>
      <c r="AF1189" s="186" t="s">
        <v>5474</v>
      </c>
      <c r="AG1189" s="186" t="s">
        <v>5474</v>
      </c>
      <c r="AH1189" s="186" t="s">
        <v>5474</v>
      </c>
      <c r="AI1189" s="186" t="s">
        <v>5474</v>
      </c>
      <c r="AJ1189" s="186" t="s">
        <v>5474</v>
      </c>
    </row>
    <row r="1190" spans="28:36">
      <c r="AB1190" s="186">
        <v>5206</v>
      </c>
      <c r="AC1190" s="186" t="s">
        <v>1062</v>
      </c>
      <c r="AD1190" s="186" t="s">
        <v>5474</v>
      </c>
      <c r="AE1190" s="186" t="s">
        <v>5474</v>
      </c>
      <c r="AF1190" s="186" t="s">
        <v>5474</v>
      </c>
      <c r="AG1190" s="186" t="s">
        <v>5474</v>
      </c>
      <c r="AH1190" s="186" t="s">
        <v>5474</v>
      </c>
      <c r="AI1190" s="186" t="s">
        <v>5474</v>
      </c>
      <c r="AJ1190" s="186" t="s">
        <v>5474</v>
      </c>
    </row>
    <row r="1191" spans="28:36">
      <c r="AB1191" s="186">
        <v>5209</v>
      </c>
      <c r="AC1191" s="186" t="s">
        <v>1063</v>
      </c>
      <c r="AD1191" s="186" t="s">
        <v>5474</v>
      </c>
      <c r="AE1191" s="186" t="s">
        <v>5474</v>
      </c>
      <c r="AF1191" s="186" t="s">
        <v>5474</v>
      </c>
      <c r="AG1191" s="186" t="s">
        <v>5474</v>
      </c>
      <c r="AH1191" s="186" t="s">
        <v>5474</v>
      </c>
      <c r="AI1191" s="186" t="s">
        <v>5474</v>
      </c>
      <c r="AJ1191" s="186" t="s">
        <v>5474</v>
      </c>
    </row>
    <row r="1192" spans="28:36">
      <c r="AB1192" s="186">
        <v>5210</v>
      </c>
      <c r="AC1192" s="186" t="s">
        <v>1064</v>
      </c>
      <c r="AD1192" s="186" t="s">
        <v>5474</v>
      </c>
      <c r="AE1192" s="186" t="s">
        <v>5474</v>
      </c>
      <c r="AF1192" s="186" t="s">
        <v>5474</v>
      </c>
      <c r="AG1192" s="186" t="s">
        <v>5474</v>
      </c>
      <c r="AH1192" s="186" t="s">
        <v>5474</v>
      </c>
      <c r="AI1192" s="186" t="s">
        <v>5474</v>
      </c>
      <c r="AJ1192" s="186" t="s">
        <v>5474</v>
      </c>
    </row>
    <row r="1193" spans="28:36">
      <c r="AB1193" s="186">
        <v>5211</v>
      </c>
      <c r="AC1193" s="186" t="s">
        <v>1065</v>
      </c>
      <c r="AD1193" s="186" t="s">
        <v>5474</v>
      </c>
      <c r="AE1193" s="186" t="s">
        <v>5474</v>
      </c>
      <c r="AF1193" s="186" t="s">
        <v>5474</v>
      </c>
      <c r="AG1193" s="186" t="s">
        <v>5474</v>
      </c>
      <c r="AH1193" s="186" t="s">
        <v>5474</v>
      </c>
      <c r="AI1193" s="186" t="s">
        <v>5474</v>
      </c>
      <c r="AJ1193" s="186" t="s">
        <v>5474</v>
      </c>
    </row>
    <row r="1194" spans="28:36">
      <c r="AB1194" s="186">
        <v>5212</v>
      </c>
      <c r="AC1194" s="186" t="s">
        <v>1066</v>
      </c>
      <c r="AD1194" s="186" t="s">
        <v>5474</v>
      </c>
      <c r="AE1194" s="186" t="s">
        <v>5474</v>
      </c>
      <c r="AF1194" s="186" t="s">
        <v>5474</v>
      </c>
      <c r="AG1194" s="186" t="s">
        <v>5474</v>
      </c>
      <c r="AH1194" s="186" t="s">
        <v>5474</v>
      </c>
      <c r="AI1194" s="186" t="s">
        <v>5474</v>
      </c>
      <c r="AJ1194" s="186" t="s">
        <v>5474</v>
      </c>
    </row>
    <row r="1195" spans="28:36">
      <c r="AB1195" s="186">
        <v>5213</v>
      </c>
      <c r="AC1195" s="186" t="s">
        <v>1067</v>
      </c>
      <c r="AD1195" s="186" t="s">
        <v>5474</v>
      </c>
      <c r="AE1195" s="186" t="s">
        <v>5474</v>
      </c>
      <c r="AF1195" s="186" t="s">
        <v>5474</v>
      </c>
      <c r="AG1195" s="186" t="s">
        <v>5474</v>
      </c>
      <c r="AH1195" s="186" t="s">
        <v>5474</v>
      </c>
      <c r="AI1195" s="186" t="s">
        <v>5474</v>
      </c>
      <c r="AJ1195" s="186" t="s">
        <v>5474</v>
      </c>
    </row>
    <row r="1196" spans="28:36">
      <c r="AB1196" s="186">
        <v>5215</v>
      </c>
      <c r="AC1196" s="186" t="s">
        <v>1068</v>
      </c>
      <c r="AD1196" s="186" t="s">
        <v>5474</v>
      </c>
      <c r="AE1196" s="186" t="s">
        <v>5474</v>
      </c>
      <c r="AF1196" s="186" t="s">
        <v>5474</v>
      </c>
      <c r="AG1196" s="186" t="s">
        <v>5474</v>
      </c>
      <c r="AH1196" s="186" t="s">
        <v>5474</v>
      </c>
      <c r="AI1196" s="186" t="s">
        <v>5474</v>
      </c>
      <c r="AJ1196" s="186" t="s">
        <v>5474</v>
      </c>
    </row>
    <row r="1197" spans="28:36">
      <c r="AB1197" s="186">
        <v>5216</v>
      </c>
      <c r="AC1197" s="186" t="s">
        <v>3418</v>
      </c>
      <c r="AD1197" s="186" t="s">
        <v>5474</v>
      </c>
      <c r="AE1197" s="186" t="s">
        <v>5474</v>
      </c>
      <c r="AF1197" s="186" t="s">
        <v>5474</v>
      </c>
      <c r="AG1197" s="186" t="s">
        <v>5474</v>
      </c>
      <c r="AH1197" s="186" t="s">
        <v>5474</v>
      </c>
      <c r="AI1197" s="186" t="s">
        <v>5474</v>
      </c>
      <c r="AJ1197" s="186" t="s">
        <v>5474</v>
      </c>
    </row>
    <row r="1198" spans="28:36">
      <c r="AB1198" s="186">
        <v>5220</v>
      </c>
      <c r="AC1198" s="186" t="s">
        <v>5234</v>
      </c>
      <c r="AD1198" s="186" t="s">
        <v>5474</v>
      </c>
      <c r="AE1198" s="186" t="s">
        <v>5474</v>
      </c>
      <c r="AF1198" s="186" t="s">
        <v>5474</v>
      </c>
      <c r="AG1198" s="186" t="s">
        <v>5474</v>
      </c>
      <c r="AH1198" s="186" t="s">
        <v>5474</v>
      </c>
      <c r="AI1198" s="186" t="s">
        <v>5474</v>
      </c>
      <c r="AJ1198" s="186" t="s">
        <v>5474</v>
      </c>
    </row>
    <row r="1199" spans="28:36">
      <c r="AB1199" s="186">
        <v>5222</v>
      </c>
      <c r="AC1199" s="186" t="s">
        <v>3421</v>
      </c>
      <c r="AD1199" s="186" t="s">
        <v>5474</v>
      </c>
      <c r="AE1199" s="186" t="s">
        <v>5474</v>
      </c>
      <c r="AF1199" s="186" t="s">
        <v>5474</v>
      </c>
      <c r="AG1199" s="186" t="s">
        <v>5474</v>
      </c>
      <c r="AH1199" s="186" t="s">
        <v>5474</v>
      </c>
      <c r="AI1199" s="186" t="s">
        <v>5474</v>
      </c>
      <c r="AJ1199" s="186" t="s">
        <v>5474</v>
      </c>
    </row>
    <row r="1200" spans="28:36">
      <c r="AB1200" s="186">
        <v>5225</v>
      </c>
      <c r="AC1200" s="186" t="s">
        <v>1069</v>
      </c>
      <c r="AD1200" s="186" t="s">
        <v>5474</v>
      </c>
      <c r="AE1200" s="186" t="s">
        <v>5474</v>
      </c>
      <c r="AF1200" s="186" t="s">
        <v>5474</v>
      </c>
      <c r="AG1200" s="186" t="s">
        <v>5474</v>
      </c>
      <c r="AH1200" s="186" t="s">
        <v>5474</v>
      </c>
      <c r="AI1200" s="186" t="s">
        <v>5474</v>
      </c>
      <c r="AJ1200" s="186" t="s">
        <v>5474</v>
      </c>
    </row>
    <row r="1201" spans="28:36">
      <c r="AB1201" s="186">
        <v>5227</v>
      </c>
      <c r="AC1201" s="186" t="s">
        <v>1070</v>
      </c>
      <c r="AD1201" s="186" t="s">
        <v>5474</v>
      </c>
      <c r="AE1201" s="186" t="s">
        <v>5474</v>
      </c>
      <c r="AF1201" s="186" t="s">
        <v>5474</v>
      </c>
      <c r="AG1201" s="186" t="s">
        <v>5474</v>
      </c>
      <c r="AH1201" s="186" t="s">
        <v>5474</v>
      </c>
      <c r="AI1201" s="186" t="s">
        <v>5474</v>
      </c>
      <c r="AJ1201" s="186" t="s">
        <v>5474</v>
      </c>
    </row>
    <row r="1202" spans="28:36">
      <c r="AB1202" s="186">
        <v>5228</v>
      </c>
      <c r="AC1202" s="186" t="s">
        <v>3425</v>
      </c>
      <c r="AD1202" s="186" t="s">
        <v>5474</v>
      </c>
      <c r="AE1202" s="186" t="s">
        <v>5474</v>
      </c>
      <c r="AF1202" s="186" t="s">
        <v>5474</v>
      </c>
      <c r="AG1202" s="186" t="s">
        <v>5474</v>
      </c>
      <c r="AH1202" s="186" t="s">
        <v>5474</v>
      </c>
      <c r="AI1202" s="186" t="s">
        <v>5474</v>
      </c>
      <c r="AJ1202" s="186" t="s">
        <v>5474</v>
      </c>
    </row>
    <row r="1203" spans="28:36">
      <c r="AB1203" s="186">
        <v>5229</v>
      </c>
      <c r="AC1203" s="186" t="s">
        <v>5237</v>
      </c>
      <c r="AD1203" s="186" t="s">
        <v>5474</v>
      </c>
      <c r="AE1203" s="186" t="s">
        <v>5474</v>
      </c>
      <c r="AF1203" s="186" t="s">
        <v>5474</v>
      </c>
      <c r="AG1203" s="186" t="s">
        <v>5474</v>
      </c>
      <c r="AH1203" s="186" t="s">
        <v>5474</v>
      </c>
      <c r="AI1203" s="186" t="s">
        <v>5474</v>
      </c>
      <c r="AJ1203" s="186" t="s">
        <v>5474</v>
      </c>
    </row>
    <row r="1204" spans="28:36">
      <c r="AB1204" s="186">
        <v>5230</v>
      </c>
      <c r="AC1204" s="186" t="s">
        <v>1071</v>
      </c>
      <c r="AD1204" s="186" t="s">
        <v>5474</v>
      </c>
      <c r="AE1204" s="186" t="s">
        <v>5474</v>
      </c>
      <c r="AF1204" s="186" t="s">
        <v>5474</v>
      </c>
      <c r="AG1204" s="186" t="s">
        <v>5474</v>
      </c>
      <c r="AH1204" s="186" t="s">
        <v>5474</v>
      </c>
      <c r="AI1204" s="186" t="s">
        <v>5474</v>
      </c>
      <c r="AJ1204" s="186" t="s">
        <v>5474</v>
      </c>
    </row>
    <row r="1205" spans="28:36">
      <c r="AB1205" s="186">
        <v>5233</v>
      </c>
      <c r="AC1205" s="186" t="s">
        <v>3428</v>
      </c>
      <c r="AD1205" s="186" t="s">
        <v>5474</v>
      </c>
      <c r="AE1205" s="186" t="s">
        <v>5474</v>
      </c>
      <c r="AF1205" s="186" t="s">
        <v>5474</v>
      </c>
      <c r="AG1205" s="186" t="s">
        <v>5474</v>
      </c>
      <c r="AH1205" s="186" t="s">
        <v>5474</v>
      </c>
      <c r="AI1205" s="186" t="s">
        <v>5474</v>
      </c>
      <c r="AJ1205" s="186" t="s">
        <v>5474</v>
      </c>
    </row>
    <row r="1206" spans="28:36">
      <c r="AB1206" s="186">
        <v>5234</v>
      </c>
      <c r="AC1206" s="186" t="s">
        <v>1072</v>
      </c>
      <c r="AD1206" s="186" t="s">
        <v>5474</v>
      </c>
      <c r="AE1206" s="186" t="s">
        <v>5474</v>
      </c>
      <c r="AF1206" s="186" t="s">
        <v>5474</v>
      </c>
      <c r="AG1206" s="186" t="s">
        <v>5474</v>
      </c>
      <c r="AH1206" s="186" t="s">
        <v>5474</v>
      </c>
      <c r="AI1206" s="186" t="s">
        <v>5474</v>
      </c>
      <c r="AJ1206" s="186" t="s">
        <v>5474</v>
      </c>
    </row>
    <row r="1207" spans="28:36">
      <c r="AB1207" s="186">
        <v>5240</v>
      </c>
      <c r="AC1207" s="186" t="s">
        <v>3431</v>
      </c>
      <c r="AD1207" s="186" t="s">
        <v>5474</v>
      </c>
      <c r="AE1207" s="186" t="s">
        <v>5474</v>
      </c>
      <c r="AF1207" s="186" t="s">
        <v>5474</v>
      </c>
      <c r="AG1207" s="186" t="s">
        <v>5474</v>
      </c>
      <c r="AH1207" s="186" t="s">
        <v>5474</v>
      </c>
      <c r="AI1207" s="186" t="s">
        <v>5474</v>
      </c>
      <c r="AJ1207" s="186" t="s">
        <v>5474</v>
      </c>
    </row>
    <row r="1208" spans="28:36">
      <c r="AB1208" s="186">
        <v>5243</v>
      </c>
      <c r="AC1208" s="186" t="s">
        <v>1073</v>
      </c>
      <c r="AD1208" s="186" t="s">
        <v>5474</v>
      </c>
      <c r="AE1208" s="186" t="s">
        <v>5474</v>
      </c>
      <c r="AF1208" s="186" t="s">
        <v>5474</v>
      </c>
      <c r="AG1208" s="186" t="s">
        <v>5474</v>
      </c>
      <c r="AH1208" s="186" t="s">
        <v>5474</v>
      </c>
      <c r="AI1208" s="186" t="s">
        <v>5474</v>
      </c>
      <c r="AJ1208" s="186" t="s">
        <v>5474</v>
      </c>
    </row>
    <row r="1209" spans="28:36">
      <c r="AB1209" s="186">
        <v>5244</v>
      </c>
      <c r="AC1209" s="186" t="s">
        <v>3434</v>
      </c>
      <c r="AD1209" s="186" t="s">
        <v>5474</v>
      </c>
      <c r="AE1209" s="186" t="s">
        <v>5474</v>
      </c>
      <c r="AF1209" s="186" t="s">
        <v>5474</v>
      </c>
      <c r="AG1209" s="186" t="s">
        <v>5474</v>
      </c>
      <c r="AH1209" s="186" t="s">
        <v>5474</v>
      </c>
      <c r="AI1209" s="186" t="s">
        <v>5474</v>
      </c>
      <c r="AJ1209" s="186" t="s">
        <v>5474</v>
      </c>
    </row>
    <row r="1210" spans="28:36">
      <c r="AB1210" s="186">
        <v>5245</v>
      </c>
      <c r="AC1210" s="186" t="s">
        <v>1074</v>
      </c>
      <c r="AD1210" s="186" t="s">
        <v>5474</v>
      </c>
      <c r="AE1210" s="186" t="s">
        <v>5474</v>
      </c>
      <c r="AF1210" s="186" t="s">
        <v>5474</v>
      </c>
      <c r="AG1210" s="186" t="s">
        <v>5474</v>
      </c>
      <c r="AH1210" s="186" t="s">
        <v>5474</v>
      </c>
      <c r="AI1210" s="186" t="s">
        <v>5474</v>
      </c>
      <c r="AJ1210" s="186" t="s">
        <v>5474</v>
      </c>
    </row>
    <row r="1211" spans="28:36">
      <c r="AB1211" s="186">
        <v>5248</v>
      </c>
      <c r="AC1211" s="186" t="s">
        <v>3438</v>
      </c>
      <c r="AD1211" s="186" t="s">
        <v>5474</v>
      </c>
      <c r="AE1211" s="186" t="s">
        <v>5474</v>
      </c>
      <c r="AF1211" s="186" t="s">
        <v>5474</v>
      </c>
      <c r="AG1211" s="186" t="s">
        <v>5474</v>
      </c>
      <c r="AH1211" s="186" t="s">
        <v>5474</v>
      </c>
      <c r="AI1211" s="186" t="s">
        <v>5474</v>
      </c>
      <c r="AJ1211" s="186" t="s">
        <v>5474</v>
      </c>
    </row>
    <row r="1212" spans="28:36">
      <c r="AB1212" s="186">
        <v>5251</v>
      </c>
      <c r="AC1212" s="186" t="s">
        <v>1075</v>
      </c>
      <c r="AD1212" s="186" t="s">
        <v>5474</v>
      </c>
      <c r="AE1212" s="186" t="s">
        <v>5474</v>
      </c>
      <c r="AF1212" s="186" t="s">
        <v>5474</v>
      </c>
      <c r="AG1212" s="186" t="s">
        <v>5474</v>
      </c>
      <c r="AH1212" s="186" t="s">
        <v>5474</v>
      </c>
      <c r="AI1212" s="186" t="s">
        <v>5474</v>
      </c>
      <c r="AJ1212" s="186" t="s">
        <v>5474</v>
      </c>
    </row>
    <row r="1213" spans="28:36">
      <c r="AB1213" s="186">
        <v>5255</v>
      </c>
      <c r="AC1213" s="186" t="s">
        <v>1076</v>
      </c>
      <c r="AD1213" s="186" t="s">
        <v>5474</v>
      </c>
      <c r="AE1213" s="186" t="s">
        <v>5474</v>
      </c>
      <c r="AF1213" s="186" t="s">
        <v>5474</v>
      </c>
      <c r="AG1213" s="186" t="s">
        <v>5474</v>
      </c>
      <c r="AH1213" s="186" t="s">
        <v>5474</v>
      </c>
      <c r="AI1213" s="186" t="s">
        <v>5474</v>
      </c>
      <c r="AJ1213" s="186" t="s">
        <v>5474</v>
      </c>
    </row>
    <row r="1214" spans="28:36">
      <c r="AB1214" s="186">
        <v>5256</v>
      </c>
      <c r="AC1214" s="186" t="s">
        <v>3443</v>
      </c>
      <c r="AD1214" s="186" t="s">
        <v>5474</v>
      </c>
      <c r="AE1214" s="186" t="s">
        <v>5474</v>
      </c>
      <c r="AF1214" s="186" t="s">
        <v>5474</v>
      </c>
      <c r="AG1214" s="186" t="s">
        <v>5474</v>
      </c>
      <c r="AH1214" s="186" t="s">
        <v>5474</v>
      </c>
      <c r="AI1214" s="186" t="s">
        <v>5474</v>
      </c>
      <c r="AJ1214" s="186" t="s">
        <v>5474</v>
      </c>
    </row>
    <row r="1215" spans="28:36">
      <c r="AB1215" s="186">
        <v>5258</v>
      </c>
      <c r="AC1215" s="186" t="s">
        <v>1077</v>
      </c>
      <c r="AD1215" s="186" t="s">
        <v>5474</v>
      </c>
      <c r="AE1215" s="186" t="s">
        <v>5474</v>
      </c>
      <c r="AF1215" s="186" t="s">
        <v>5474</v>
      </c>
      <c r="AG1215" s="186" t="s">
        <v>5474</v>
      </c>
      <c r="AH1215" s="186" t="s">
        <v>5474</v>
      </c>
      <c r="AI1215" s="186" t="s">
        <v>5474</v>
      </c>
      <c r="AJ1215" s="186" t="s">
        <v>5474</v>
      </c>
    </row>
    <row r="1216" spans="28:36">
      <c r="AB1216" s="186">
        <v>5259</v>
      </c>
      <c r="AC1216" s="186" t="s">
        <v>1078</v>
      </c>
      <c r="AD1216" s="186" t="s">
        <v>5474</v>
      </c>
      <c r="AE1216" s="186" t="s">
        <v>5474</v>
      </c>
      <c r="AF1216" s="186" t="s">
        <v>5474</v>
      </c>
      <c r="AG1216" s="186" t="s">
        <v>5474</v>
      </c>
      <c r="AH1216" s="186" t="s">
        <v>5474</v>
      </c>
      <c r="AI1216" s="186" t="s">
        <v>5474</v>
      </c>
      <c r="AJ1216" s="186" t="s">
        <v>5474</v>
      </c>
    </row>
    <row r="1217" spans="28:36">
      <c r="AB1217" s="186">
        <v>5262</v>
      </c>
      <c r="AC1217" s="186" t="s">
        <v>3448</v>
      </c>
      <c r="AD1217" s="186" t="s">
        <v>5474</v>
      </c>
      <c r="AE1217" s="186" t="s">
        <v>5474</v>
      </c>
      <c r="AF1217" s="186" t="s">
        <v>5474</v>
      </c>
      <c r="AG1217" s="186" t="s">
        <v>5474</v>
      </c>
      <c r="AH1217" s="186" t="s">
        <v>5474</v>
      </c>
      <c r="AI1217" s="186" t="s">
        <v>5474</v>
      </c>
      <c r="AJ1217" s="186" t="s">
        <v>5474</v>
      </c>
    </row>
    <row r="1218" spans="28:36">
      <c r="AB1218" s="186">
        <v>5263</v>
      </c>
      <c r="AC1218" s="186" t="s">
        <v>1079</v>
      </c>
      <c r="AD1218" s="186" t="s">
        <v>5474</v>
      </c>
      <c r="AE1218" s="186" t="s">
        <v>5474</v>
      </c>
      <c r="AF1218" s="186" t="s">
        <v>5474</v>
      </c>
      <c r="AG1218" s="186" t="s">
        <v>5474</v>
      </c>
      <c r="AH1218" s="186" t="s">
        <v>5474</v>
      </c>
      <c r="AI1218" s="186" t="s">
        <v>5474</v>
      </c>
      <c r="AJ1218" s="186" t="s">
        <v>5474</v>
      </c>
    </row>
    <row r="1219" spans="28:36">
      <c r="AB1219" s="186">
        <v>5264</v>
      </c>
      <c r="AC1219" s="186" t="s">
        <v>1080</v>
      </c>
      <c r="AD1219" s="186" t="s">
        <v>5474</v>
      </c>
      <c r="AE1219" s="186" t="s">
        <v>5474</v>
      </c>
      <c r="AF1219" s="186" t="s">
        <v>5474</v>
      </c>
      <c r="AG1219" s="186" t="s">
        <v>5474</v>
      </c>
      <c r="AH1219" s="186" t="s">
        <v>5474</v>
      </c>
      <c r="AI1219" s="186" t="s">
        <v>5474</v>
      </c>
      <c r="AJ1219" s="186" t="s">
        <v>5474</v>
      </c>
    </row>
    <row r="1220" spans="28:36">
      <c r="AB1220" s="186">
        <v>5267</v>
      </c>
      <c r="AC1220" s="186" t="s">
        <v>3452</v>
      </c>
      <c r="AD1220" s="186" t="s">
        <v>5474</v>
      </c>
      <c r="AE1220" s="186" t="s">
        <v>5474</v>
      </c>
      <c r="AF1220" s="186" t="s">
        <v>5474</v>
      </c>
      <c r="AG1220" s="186" t="s">
        <v>5474</v>
      </c>
      <c r="AH1220" s="186" t="s">
        <v>5474</v>
      </c>
      <c r="AI1220" s="186" t="s">
        <v>5474</v>
      </c>
      <c r="AJ1220" s="186" t="s">
        <v>5474</v>
      </c>
    </row>
    <row r="1221" spans="28:36">
      <c r="AB1221" s="186">
        <v>5269</v>
      </c>
      <c r="AC1221" s="186" t="s">
        <v>1081</v>
      </c>
      <c r="AD1221" s="186" t="s">
        <v>5473</v>
      </c>
      <c r="AE1221" s="186" t="s">
        <v>5474</v>
      </c>
      <c r="AF1221" s="186" t="s">
        <v>5474</v>
      </c>
      <c r="AG1221" s="186" t="s">
        <v>5474</v>
      </c>
      <c r="AH1221" s="186" t="s">
        <v>5474</v>
      </c>
      <c r="AI1221" s="186" t="s">
        <v>5474</v>
      </c>
      <c r="AJ1221" s="186" t="s">
        <v>5473</v>
      </c>
    </row>
    <row r="1222" spans="28:36">
      <c r="AB1222" s="186">
        <v>5271</v>
      </c>
      <c r="AC1222" s="186" t="s">
        <v>3456</v>
      </c>
      <c r="AD1222" s="186" t="s">
        <v>5474</v>
      </c>
      <c r="AE1222" s="186" t="s">
        <v>5474</v>
      </c>
      <c r="AF1222" s="186" t="s">
        <v>5474</v>
      </c>
      <c r="AG1222" s="186" t="s">
        <v>5474</v>
      </c>
      <c r="AH1222" s="186" t="s">
        <v>5474</v>
      </c>
      <c r="AI1222" s="186" t="s">
        <v>5474</v>
      </c>
      <c r="AJ1222" s="186" t="s">
        <v>5474</v>
      </c>
    </row>
    <row r="1223" spans="28:36">
      <c r="AB1223" s="186">
        <v>5272</v>
      </c>
      <c r="AC1223" s="186" t="s">
        <v>1082</v>
      </c>
      <c r="AD1223" s="186" t="s">
        <v>5474</v>
      </c>
      <c r="AE1223" s="186" t="s">
        <v>5474</v>
      </c>
      <c r="AF1223" s="186" t="s">
        <v>5474</v>
      </c>
      <c r="AG1223" s="186" t="s">
        <v>5474</v>
      </c>
      <c r="AH1223" s="186" t="s">
        <v>5474</v>
      </c>
      <c r="AI1223" s="186" t="s">
        <v>5474</v>
      </c>
      <c r="AJ1223" s="186" t="s">
        <v>5474</v>
      </c>
    </row>
    <row r="1224" spans="28:36">
      <c r="AB1224" s="186">
        <v>5274</v>
      </c>
      <c r="AC1224" s="186" t="s">
        <v>1083</v>
      </c>
      <c r="AD1224" s="186" t="s">
        <v>5474</v>
      </c>
      <c r="AE1224" s="186" t="s">
        <v>5474</v>
      </c>
      <c r="AF1224" s="186" t="s">
        <v>5474</v>
      </c>
      <c r="AG1224" s="186" t="s">
        <v>5474</v>
      </c>
      <c r="AH1224" s="186" t="s">
        <v>5474</v>
      </c>
      <c r="AI1224" s="186" t="s">
        <v>5474</v>
      </c>
      <c r="AJ1224" s="186" t="s">
        <v>5474</v>
      </c>
    </row>
    <row r="1225" spans="28:36">
      <c r="AB1225" s="186">
        <v>5276</v>
      </c>
      <c r="AC1225" s="186" t="s">
        <v>1084</v>
      </c>
      <c r="AD1225" s="186" t="s">
        <v>5474</v>
      </c>
      <c r="AE1225" s="186" t="s">
        <v>5474</v>
      </c>
      <c r="AF1225" s="186" t="s">
        <v>5474</v>
      </c>
      <c r="AG1225" s="186" t="s">
        <v>5474</v>
      </c>
      <c r="AH1225" s="186" t="s">
        <v>5474</v>
      </c>
      <c r="AI1225" s="186" t="s">
        <v>5474</v>
      </c>
      <c r="AJ1225" s="186" t="s">
        <v>5474</v>
      </c>
    </row>
    <row r="1226" spans="28:36">
      <c r="AB1226" s="186">
        <v>5277</v>
      </c>
      <c r="AC1226" s="186" t="s">
        <v>3461</v>
      </c>
      <c r="AD1226" s="186" t="s">
        <v>5474</v>
      </c>
      <c r="AE1226" s="186" t="s">
        <v>5474</v>
      </c>
      <c r="AF1226" s="186" t="s">
        <v>5474</v>
      </c>
      <c r="AG1226" s="186" t="s">
        <v>5474</v>
      </c>
      <c r="AH1226" s="186" t="s">
        <v>5474</v>
      </c>
      <c r="AI1226" s="186" t="s">
        <v>5474</v>
      </c>
      <c r="AJ1226" s="186" t="s">
        <v>5474</v>
      </c>
    </row>
    <row r="1227" spans="28:36">
      <c r="AB1227" s="186">
        <v>5278</v>
      </c>
      <c r="AC1227" s="186" t="s">
        <v>1085</v>
      </c>
      <c r="AD1227" s="186" t="s">
        <v>5474</v>
      </c>
      <c r="AE1227" s="186" t="s">
        <v>5474</v>
      </c>
      <c r="AF1227" s="186" t="s">
        <v>5474</v>
      </c>
      <c r="AG1227" s="186" t="s">
        <v>5474</v>
      </c>
      <c r="AH1227" s="186" t="s">
        <v>5474</v>
      </c>
      <c r="AI1227" s="186" t="s">
        <v>5474</v>
      </c>
      <c r="AJ1227" s="186" t="s">
        <v>5474</v>
      </c>
    </row>
    <row r="1228" spans="28:36">
      <c r="AB1228" s="186">
        <v>5281</v>
      </c>
      <c r="AC1228" s="186" t="s">
        <v>1086</v>
      </c>
      <c r="AD1228" s="186" t="s">
        <v>5474</v>
      </c>
      <c r="AE1228" s="186" t="s">
        <v>5474</v>
      </c>
      <c r="AF1228" s="186" t="s">
        <v>5474</v>
      </c>
      <c r="AG1228" s="186" t="s">
        <v>5474</v>
      </c>
      <c r="AH1228" s="186" t="s">
        <v>5474</v>
      </c>
      <c r="AI1228" s="186" t="s">
        <v>5474</v>
      </c>
      <c r="AJ1228" s="186" t="s">
        <v>5474</v>
      </c>
    </row>
    <row r="1229" spans="28:36">
      <c r="AB1229" s="186">
        <v>5283</v>
      </c>
      <c r="AC1229" s="186" t="s">
        <v>3465</v>
      </c>
      <c r="AD1229" s="186" t="s">
        <v>5474</v>
      </c>
      <c r="AE1229" s="186" t="s">
        <v>5474</v>
      </c>
      <c r="AF1229" s="186" t="s">
        <v>5474</v>
      </c>
      <c r="AG1229" s="186" t="s">
        <v>5474</v>
      </c>
      <c r="AH1229" s="186" t="s">
        <v>5474</v>
      </c>
      <c r="AI1229" s="186" t="s">
        <v>5474</v>
      </c>
      <c r="AJ1229" s="186" t="s">
        <v>5474</v>
      </c>
    </row>
    <row r="1230" spans="28:36">
      <c r="AB1230" s="186">
        <v>5284</v>
      </c>
      <c r="AC1230" s="186" t="s">
        <v>1087</v>
      </c>
      <c r="AD1230" s="186" t="s">
        <v>5474</v>
      </c>
      <c r="AE1230" s="186" t="s">
        <v>5474</v>
      </c>
      <c r="AF1230" s="186" t="s">
        <v>5474</v>
      </c>
      <c r="AG1230" s="186" t="s">
        <v>5474</v>
      </c>
      <c r="AH1230" s="186" t="s">
        <v>5474</v>
      </c>
      <c r="AI1230" s="186" t="s">
        <v>5474</v>
      </c>
      <c r="AJ1230" s="186" t="s">
        <v>5474</v>
      </c>
    </row>
    <row r="1231" spans="28:36">
      <c r="AB1231" s="186">
        <v>5285</v>
      </c>
      <c r="AC1231" s="186" t="s">
        <v>1088</v>
      </c>
      <c r="AD1231" s="186" t="s">
        <v>5474</v>
      </c>
      <c r="AE1231" s="186" t="s">
        <v>5474</v>
      </c>
      <c r="AF1231" s="186" t="s">
        <v>5474</v>
      </c>
      <c r="AG1231" s="186" t="s">
        <v>5474</v>
      </c>
      <c r="AH1231" s="186" t="s">
        <v>5474</v>
      </c>
      <c r="AI1231" s="186" t="s">
        <v>5474</v>
      </c>
      <c r="AJ1231" s="186" t="s">
        <v>5474</v>
      </c>
    </row>
    <row r="1232" spans="28:36">
      <c r="AB1232" s="186">
        <v>5286</v>
      </c>
      <c r="AC1232" s="186" t="s">
        <v>3469</v>
      </c>
      <c r="AD1232" s="186" t="s">
        <v>5474</v>
      </c>
      <c r="AE1232" s="186" t="s">
        <v>5474</v>
      </c>
      <c r="AF1232" s="186" t="s">
        <v>5474</v>
      </c>
      <c r="AG1232" s="186" t="s">
        <v>5474</v>
      </c>
      <c r="AH1232" s="186" t="s">
        <v>5474</v>
      </c>
      <c r="AI1232" s="186" t="s">
        <v>5474</v>
      </c>
      <c r="AJ1232" s="186" t="s">
        <v>5474</v>
      </c>
    </row>
    <row r="1233" spans="28:36">
      <c r="AB1233" s="186">
        <v>5287</v>
      </c>
      <c r="AC1233" s="186" t="s">
        <v>1089</v>
      </c>
      <c r="AD1233" s="186" t="s">
        <v>5474</v>
      </c>
      <c r="AE1233" s="186" t="s">
        <v>5474</v>
      </c>
      <c r="AF1233" s="186" t="s">
        <v>5474</v>
      </c>
      <c r="AG1233" s="186" t="s">
        <v>5474</v>
      </c>
      <c r="AH1233" s="186" t="s">
        <v>5474</v>
      </c>
      <c r="AI1233" s="186" t="s">
        <v>5474</v>
      </c>
      <c r="AJ1233" s="186" t="s">
        <v>5474</v>
      </c>
    </row>
    <row r="1234" spans="28:36">
      <c r="AB1234" s="186">
        <v>5288</v>
      </c>
      <c r="AC1234" s="186" t="s">
        <v>1090</v>
      </c>
      <c r="AD1234" s="186" t="s">
        <v>5474</v>
      </c>
      <c r="AE1234" s="186" t="s">
        <v>5474</v>
      </c>
      <c r="AF1234" s="186" t="s">
        <v>5474</v>
      </c>
      <c r="AG1234" s="186" t="s">
        <v>5474</v>
      </c>
      <c r="AH1234" s="186" t="s">
        <v>5474</v>
      </c>
      <c r="AI1234" s="186" t="s">
        <v>5474</v>
      </c>
      <c r="AJ1234" s="186" t="s">
        <v>5474</v>
      </c>
    </row>
    <row r="1235" spans="28:36">
      <c r="AB1235" s="186">
        <v>5289</v>
      </c>
      <c r="AC1235" s="186" t="s">
        <v>1091</v>
      </c>
      <c r="AD1235" s="186" t="s">
        <v>5474</v>
      </c>
      <c r="AE1235" s="186" t="s">
        <v>5474</v>
      </c>
      <c r="AF1235" s="186" t="s">
        <v>5474</v>
      </c>
      <c r="AG1235" s="186" t="s">
        <v>5474</v>
      </c>
      <c r="AH1235" s="186" t="s">
        <v>5474</v>
      </c>
      <c r="AI1235" s="186" t="s">
        <v>5474</v>
      </c>
      <c r="AJ1235" s="186" t="s">
        <v>5474</v>
      </c>
    </row>
    <row r="1236" spans="28:36">
      <c r="AB1236" s="186">
        <v>5291</v>
      </c>
      <c r="AC1236" s="186" t="s">
        <v>1092</v>
      </c>
      <c r="AD1236" s="186" t="s">
        <v>5474</v>
      </c>
      <c r="AE1236" s="186" t="s">
        <v>5474</v>
      </c>
      <c r="AF1236" s="186" t="s">
        <v>5474</v>
      </c>
      <c r="AG1236" s="186" t="s">
        <v>5474</v>
      </c>
      <c r="AH1236" s="186" t="s">
        <v>5474</v>
      </c>
      <c r="AI1236" s="186" t="s">
        <v>5474</v>
      </c>
      <c r="AJ1236" s="186" t="s">
        <v>5474</v>
      </c>
    </row>
    <row r="1237" spans="28:36">
      <c r="AB1237" s="186">
        <v>5294</v>
      </c>
      <c r="AC1237" s="186" t="s">
        <v>3476</v>
      </c>
      <c r="AD1237" s="186" t="s">
        <v>5474</v>
      </c>
      <c r="AE1237" s="186" t="s">
        <v>5474</v>
      </c>
      <c r="AF1237" s="186" t="s">
        <v>5474</v>
      </c>
      <c r="AG1237" s="186" t="s">
        <v>5474</v>
      </c>
      <c r="AH1237" s="186" t="s">
        <v>5474</v>
      </c>
      <c r="AI1237" s="186" t="s">
        <v>5474</v>
      </c>
      <c r="AJ1237" s="186" t="s">
        <v>5474</v>
      </c>
    </row>
    <row r="1238" spans="28:36">
      <c r="AB1238" s="186">
        <v>5295</v>
      </c>
      <c r="AC1238" s="186" t="s">
        <v>5250</v>
      </c>
      <c r="AD1238" s="186" t="s">
        <v>5474</v>
      </c>
      <c r="AE1238" s="186" t="s">
        <v>5474</v>
      </c>
      <c r="AF1238" s="186" t="s">
        <v>5474</v>
      </c>
      <c r="AG1238" s="186" t="s">
        <v>5474</v>
      </c>
      <c r="AH1238" s="186" t="s">
        <v>5474</v>
      </c>
      <c r="AI1238" s="186" t="s">
        <v>5474</v>
      </c>
      <c r="AJ1238" s="186" t="s">
        <v>5474</v>
      </c>
    </row>
    <row r="1239" spans="28:36">
      <c r="AB1239" s="186">
        <v>5297</v>
      </c>
      <c r="AC1239" s="186" t="s">
        <v>3478</v>
      </c>
      <c r="AD1239" s="186" t="s">
        <v>5474</v>
      </c>
      <c r="AE1239" s="186" t="s">
        <v>5474</v>
      </c>
      <c r="AF1239" s="186" t="s">
        <v>5474</v>
      </c>
      <c r="AG1239" s="186" t="s">
        <v>5474</v>
      </c>
      <c r="AH1239" s="186" t="s">
        <v>5474</v>
      </c>
      <c r="AI1239" s="186" t="s">
        <v>5474</v>
      </c>
      <c r="AJ1239" s="186" t="s">
        <v>5474</v>
      </c>
    </row>
    <row r="1240" spans="28:36">
      <c r="AB1240" s="186">
        <v>5299</v>
      </c>
      <c r="AC1240" s="186" t="s">
        <v>3480</v>
      </c>
      <c r="AD1240" s="186" t="s">
        <v>5474</v>
      </c>
      <c r="AE1240" s="186" t="s">
        <v>5474</v>
      </c>
      <c r="AF1240" s="186" t="s">
        <v>5474</v>
      </c>
      <c r="AG1240" s="186" t="s">
        <v>5474</v>
      </c>
      <c r="AH1240" s="186" t="s">
        <v>5474</v>
      </c>
      <c r="AI1240" s="186" t="s">
        <v>5474</v>
      </c>
      <c r="AJ1240" s="186" t="s">
        <v>5474</v>
      </c>
    </row>
    <row r="1241" spans="28:36">
      <c r="AB1241" s="186">
        <v>5301</v>
      </c>
      <c r="AC1241" s="186" t="s">
        <v>1093</v>
      </c>
      <c r="AD1241" s="186" t="s">
        <v>5474</v>
      </c>
      <c r="AE1241" s="186" t="s">
        <v>5474</v>
      </c>
      <c r="AF1241" s="186" t="s">
        <v>5474</v>
      </c>
      <c r="AG1241" s="186" t="s">
        <v>5474</v>
      </c>
      <c r="AH1241" s="186" t="s">
        <v>5474</v>
      </c>
      <c r="AI1241" s="186" t="s">
        <v>5474</v>
      </c>
      <c r="AJ1241" s="186" t="s">
        <v>5474</v>
      </c>
    </row>
    <row r="1242" spans="28:36">
      <c r="AB1242" s="186">
        <v>5302</v>
      </c>
      <c r="AC1242" s="186" t="s">
        <v>1094</v>
      </c>
      <c r="AD1242" s="186" t="s">
        <v>5474</v>
      </c>
      <c r="AE1242" s="186" t="s">
        <v>5474</v>
      </c>
      <c r="AF1242" s="186" t="s">
        <v>5474</v>
      </c>
      <c r="AG1242" s="186" t="s">
        <v>5474</v>
      </c>
      <c r="AH1242" s="186" t="s">
        <v>5474</v>
      </c>
      <c r="AI1242" s="186" t="s">
        <v>5474</v>
      </c>
      <c r="AJ1242" s="186" t="s">
        <v>5474</v>
      </c>
    </row>
    <row r="1243" spans="28:36">
      <c r="AB1243" s="186">
        <v>5304</v>
      </c>
      <c r="AC1243" s="186" t="s">
        <v>1095</v>
      </c>
      <c r="AD1243" s="186" t="s">
        <v>5474</v>
      </c>
      <c r="AE1243" s="186" t="s">
        <v>5474</v>
      </c>
      <c r="AF1243" s="186" t="s">
        <v>5474</v>
      </c>
      <c r="AG1243" s="186" t="s">
        <v>5474</v>
      </c>
      <c r="AH1243" s="186" t="s">
        <v>5474</v>
      </c>
      <c r="AI1243" s="186" t="s">
        <v>5474</v>
      </c>
      <c r="AJ1243" s="186" t="s">
        <v>5474</v>
      </c>
    </row>
    <row r="1244" spans="28:36">
      <c r="AB1244" s="186">
        <v>5305</v>
      </c>
      <c r="AC1244" s="186" t="s">
        <v>1096</v>
      </c>
      <c r="AD1244" s="186" t="s">
        <v>5474</v>
      </c>
      <c r="AE1244" s="186" t="s">
        <v>5474</v>
      </c>
      <c r="AF1244" s="186" t="s">
        <v>5474</v>
      </c>
      <c r="AG1244" s="186" t="s">
        <v>5474</v>
      </c>
      <c r="AH1244" s="186" t="s">
        <v>5474</v>
      </c>
      <c r="AI1244" s="186" t="s">
        <v>5474</v>
      </c>
      <c r="AJ1244" s="186" t="s">
        <v>5474</v>
      </c>
    </row>
    <row r="1245" spans="28:36">
      <c r="AB1245" s="186">
        <v>5306</v>
      </c>
      <c r="AC1245" s="186" t="s">
        <v>1097</v>
      </c>
      <c r="AD1245" s="186" t="s">
        <v>5474</v>
      </c>
      <c r="AE1245" s="186" t="s">
        <v>5474</v>
      </c>
      <c r="AF1245" s="186" t="s">
        <v>5474</v>
      </c>
      <c r="AG1245" s="186" t="s">
        <v>5474</v>
      </c>
      <c r="AH1245" s="186" t="s">
        <v>5474</v>
      </c>
      <c r="AI1245" s="186" t="s">
        <v>5474</v>
      </c>
      <c r="AJ1245" s="186" t="s">
        <v>5474</v>
      </c>
    </row>
    <row r="1246" spans="28:36">
      <c r="AB1246" s="186">
        <v>5309</v>
      </c>
      <c r="AC1246" s="186" t="s">
        <v>1098</v>
      </c>
      <c r="AD1246" s="186" t="s">
        <v>5474</v>
      </c>
      <c r="AE1246" s="186" t="s">
        <v>5474</v>
      </c>
      <c r="AF1246" s="186" t="s">
        <v>5474</v>
      </c>
      <c r="AG1246" s="186" t="s">
        <v>5474</v>
      </c>
      <c r="AH1246" s="186" t="s">
        <v>5474</v>
      </c>
      <c r="AI1246" s="186" t="s">
        <v>5474</v>
      </c>
      <c r="AJ1246" s="186" t="s">
        <v>5474</v>
      </c>
    </row>
    <row r="1247" spans="28:36">
      <c r="AB1247" s="186">
        <v>5310</v>
      </c>
      <c r="AC1247" s="186" t="s">
        <v>1099</v>
      </c>
      <c r="AD1247" s="186" t="s">
        <v>5474</v>
      </c>
      <c r="AE1247" s="186" t="s">
        <v>5474</v>
      </c>
      <c r="AF1247" s="186" t="s">
        <v>5474</v>
      </c>
      <c r="AG1247" s="186" t="s">
        <v>5474</v>
      </c>
      <c r="AH1247" s="186" t="s">
        <v>5474</v>
      </c>
      <c r="AI1247" s="186" t="s">
        <v>5474</v>
      </c>
      <c r="AJ1247" s="186" t="s">
        <v>5474</v>
      </c>
    </row>
    <row r="1248" spans="28:36">
      <c r="AB1248" s="186">
        <v>5312</v>
      </c>
      <c r="AC1248" s="186" t="s">
        <v>1100</v>
      </c>
      <c r="AD1248" s="186" t="s">
        <v>5474</v>
      </c>
      <c r="AE1248" s="186" t="s">
        <v>5474</v>
      </c>
      <c r="AF1248" s="186" t="s">
        <v>5474</v>
      </c>
      <c r="AG1248" s="186" t="s">
        <v>5474</v>
      </c>
      <c r="AH1248" s="186" t="s">
        <v>5474</v>
      </c>
      <c r="AI1248" s="186" t="s">
        <v>5474</v>
      </c>
      <c r="AJ1248" s="186" t="s">
        <v>5474</v>
      </c>
    </row>
    <row r="1249" spans="28:36">
      <c r="AB1249" s="186">
        <v>5314</v>
      </c>
      <c r="AC1249" s="186" t="s">
        <v>1101</v>
      </c>
      <c r="AD1249" s="186" t="s">
        <v>5474</v>
      </c>
      <c r="AE1249" s="186" t="s">
        <v>5474</v>
      </c>
      <c r="AF1249" s="186" t="s">
        <v>5474</v>
      </c>
      <c r="AG1249" s="186" t="s">
        <v>5474</v>
      </c>
      <c r="AH1249" s="186" t="s">
        <v>5474</v>
      </c>
      <c r="AI1249" s="186" t="s">
        <v>5474</v>
      </c>
      <c r="AJ1249" s="186" t="s">
        <v>5474</v>
      </c>
    </row>
    <row r="1250" spans="28:36">
      <c r="AB1250" s="186">
        <v>5315</v>
      </c>
      <c r="AC1250" s="186" t="s">
        <v>1102</v>
      </c>
      <c r="AD1250" s="186" t="s">
        <v>5474</v>
      </c>
      <c r="AE1250" s="186" t="s">
        <v>5474</v>
      </c>
      <c r="AF1250" s="186" t="s">
        <v>5474</v>
      </c>
      <c r="AG1250" s="186" t="s">
        <v>5474</v>
      </c>
      <c r="AH1250" s="186" t="s">
        <v>5474</v>
      </c>
      <c r="AI1250" s="186" t="s">
        <v>5474</v>
      </c>
      <c r="AJ1250" s="186" t="s">
        <v>5474</v>
      </c>
    </row>
    <row r="1251" spans="28:36">
      <c r="AB1251" s="186">
        <v>5317</v>
      </c>
      <c r="AC1251" s="186" t="s">
        <v>1103</v>
      </c>
      <c r="AD1251" s="186" t="s">
        <v>5474</v>
      </c>
      <c r="AE1251" s="186" t="s">
        <v>5474</v>
      </c>
      <c r="AF1251" s="186" t="s">
        <v>5474</v>
      </c>
      <c r="AG1251" s="186" t="s">
        <v>5474</v>
      </c>
      <c r="AH1251" s="186" t="s">
        <v>5474</v>
      </c>
      <c r="AI1251" s="186" t="s">
        <v>5474</v>
      </c>
      <c r="AJ1251" s="186" t="s">
        <v>5474</v>
      </c>
    </row>
    <row r="1252" spans="28:36">
      <c r="AB1252" s="186">
        <v>5321</v>
      </c>
      <c r="AC1252" s="186" t="s">
        <v>1104</v>
      </c>
      <c r="AD1252" s="186" t="s">
        <v>5474</v>
      </c>
      <c r="AE1252" s="186" t="s">
        <v>5474</v>
      </c>
      <c r="AF1252" s="186" t="s">
        <v>5474</v>
      </c>
      <c r="AG1252" s="186" t="s">
        <v>5474</v>
      </c>
      <c r="AH1252" s="186" t="s">
        <v>5474</v>
      </c>
      <c r="AI1252" s="186" t="s">
        <v>5474</v>
      </c>
      <c r="AJ1252" s="186" t="s">
        <v>5474</v>
      </c>
    </row>
    <row r="1253" spans="28:36">
      <c r="AB1253" s="186">
        <v>5324</v>
      </c>
      <c r="AC1253" s="186" t="s">
        <v>1105</v>
      </c>
      <c r="AD1253" s="186" t="s">
        <v>5474</v>
      </c>
      <c r="AE1253" s="186" t="s">
        <v>5474</v>
      </c>
      <c r="AF1253" s="186" t="s">
        <v>5474</v>
      </c>
      <c r="AG1253" s="186" t="s">
        <v>5474</v>
      </c>
      <c r="AH1253" s="186" t="s">
        <v>5474</v>
      </c>
      <c r="AI1253" s="186" t="s">
        <v>5474</v>
      </c>
      <c r="AJ1253" s="186" t="s">
        <v>5474</v>
      </c>
    </row>
    <row r="1254" spans="28:36">
      <c r="AB1254" s="186">
        <v>5328</v>
      </c>
      <c r="AC1254" s="186" t="s">
        <v>1106</v>
      </c>
      <c r="AD1254" s="186" t="s">
        <v>5474</v>
      </c>
      <c r="AE1254" s="186" t="s">
        <v>5474</v>
      </c>
      <c r="AF1254" s="186" t="s">
        <v>5474</v>
      </c>
      <c r="AG1254" s="186" t="s">
        <v>5474</v>
      </c>
      <c r="AH1254" s="186" t="s">
        <v>5474</v>
      </c>
      <c r="AI1254" s="186" t="s">
        <v>5474</v>
      </c>
      <c r="AJ1254" s="186" t="s">
        <v>5474</v>
      </c>
    </row>
    <row r="1255" spans="28:36">
      <c r="AB1255" s="186">
        <v>5340</v>
      </c>
      <c r="AC1255" s="186" t="s">
        <v>1107</v>
      </c>
      <c r="AD1255" s="186" t="s">
        <v>5474</v>
      </c>
      <c r="AE1255" s="186" t="s">
        <v>5474</v>
      </c>
      <c r="AF1255" s="186" t="s">
        <v>5474</v>
      </c>
      <c r="AG1255" s="186" t="s">
        <v>5474</v>
      </c>
      <c r="AH1255" s="186" t="s">
        <v>5474</v>
      </c>
      <c r="AI1255" s="186" t="s">
        <v>5474</v>
      </c>
      <c r="AJ1255" s="186" t="s">
        <v>5474</v>
      </c>
    </row>
    <row r="1256" spans="28:36">
      <c r="AB1256" s="186">
        <v>5344</v>
      </c>
      <c r="AC1256" s="186" t="s">
        <v>1108</v>
      </c>
      <c r="AD1256" s="186" t="s">
        <v>5474</v>
      </c>
      <c r="AE1256" s="186" t="s">
        <v>5474</v>
      </c>
      <c r="AF1256" s="186" t="s">
        <v>5474</v>
      </c>
      <c r="AG1256" s="186" t="s">
        <v>5474</v>
      </c>
      <c r="AH1256" s="186" t="s">
        <v>5474</v>
      </c>
      <c r="AI1256" s="186" t="s">
        <v>5474</v>
      </c>
      <c r="AJ1256" s="186" t="s">
        <v>5474</v>
      </c>
    </row>
    <row r="1257" spans="28:36">
      <c r="AB1257" s="186">
        <v>5345</v>
      </c>
      <c r="AC1257" s="186" t="s">
        <v>1109</v>
      </c>
      <c r="AD1257" s="186" t="s">
        <v>5474</v>
      </c>
      <c r="AE1257" s="186" t="s">
        <v>5474</v>
      </c>
      <c r="AF1257" s="186" t="s">
        <v>5474</v>
      </c>
      <c r="AG1257" s="186" t="s">
        <v>5474</v>
      </c>
      <c r="AH1257" s="186" t="s">
        <v>5474</v>
      </c>
      <c r="AI1257" s="186" t="s">
        <v>5474</v>
      </c>
      <c r="AJ1257" s="186" t="s">
        <v>5474</v>
      </c>
    </row>
    <row r="1258" spans="28:36">
      <c r="AB1258" s="186">
        <v>5347</v>
      </c>
      <c r="AC1258" s="186" t="s">
        <v>1110</v>
      </c>
      <c r="AD1258" s="186" t="s">
        <v>5473</v>
      </c>
      <c r="AE1258" s="186" t="s">
        <v>5474</v>
      </c>
      <c r="AF1258" s="186" t="s">
        <v>5474</v>
      </c>
      <c r="AG1258" s="186" t="s">
        <v>5474</v>
      </c>
      <c r="AH1258" s="186" t="s">
        <v>5474</v>
      </c>
      <c r="AI1258" s="186" t="s">
        <v>5474</v>
      </c>
      <c r="AJ1258" s="186" t="s">
        <v>5473</v>
      </c>
    </row>
    <row r="1259" spans="28:36">
      <c r="AB1259" s="186">
        <v>5348</v>
      </c>
      <c r="AC1259" s="186" t="s">
        <v>1111</v>
      </c>
      <c r="AD1259" s="186" t="s">
        <v>5474</v>
      </c>
      <c r="AE1259" s="186" t="s">
        <v>5474</v>
      </c>
      <c r="AF1259" s="186" t="s">
        <v>5474</v>
      </c>
      <c r="AG1259" s="186" t="s">
        <v>5474</v>
      </c>
      <c r="AH1259" s="186" t="s">
        <v>5474</v>
      </c>
      <c r="AI1259" s="186" t="s">
        <v>5474</v>
      </c>
      <c r="AJ1259" s="186" t="s">
        <v>5474</v>
      </c>
    </row>
    <row r="1260" spans="28:36">
      <c r="AB1260" s="186">
        <v>5349</v>
      </c>
      <c r="AC1260" s="186" t="s">
        <v>1112</v>
      </c>
      <c r="AD1260" s="186" t="s">
        <v>5474</v>
      </c>
      <c r="AE1260" s="186" t="s">
        <v>5474</v>
      </c>
      <c r="AF1260" s="186" t="s">
        <v>5474</v>
      </c>
      <c r="AG1260" s="186" t="s">
        <v>5474</v>
      </c>
      <c r="AH1260" s="186" t="s">
        <v>5474</v>
      </c>
      <c r="AI1260" s="186" t="s">
        <v>5474</v>
      </c>
      <c r="AJ1260" s="186" t="s">
        <v>5474</v>
      </c>
    </row>
    <row r="1261" spans="28:36">
      <c r="AB1261" s="186">
        <v>5351</v>
      </c>
      <c r="AC1261" s="186" t="s">
        <v>1113</v>
      </c>
      <c r="AD1261" s="186" t="s">
        <v>5474</v>
      </c>
      <c r="AE1261" s="186" t="s">
        <v>5474</v>
      </c>
      <c r="AF1261" s="186" t="s">
        <v>5474</v>
      </c>
      <c r="AG1261" s="186" t="s">
        <v>5474</v>
      </c>
      <c r="AH1261" s="186" t="s">
        <v>5474</v>
      </c>
      <c r="AI1261" s="186" t="s">
        <v>5474</v>
      </c>
      <c r="AJ1261" s="186" t="s">
        <v>5474</v>
      </c>
    </row>
    <row r="1262" spans="28:36">
      <c r="AB1262" s="186">
        <v>5353</v>
      </c>
      <c r="AC1262" s="186" t="s">
        <v>1114</v>
      </c>
      <c r="AD1262" s="186" t="s">
        <v>5474</v>
      </c>
      <c r="AE1262" s="186" t="s">
        <v>5474</v>
      </c>
      <c r="AF1262" s="186" t="s">
        <v>5474</v>
      </c>
      <c r="AG1262" s="186" t="s">
        <v>5474</v>
      </c>
      <c r="AH1262" s="186" t="s">
        <v>5474</v>
      </c>
      <c r="AI1262" s="186" t="s">
        <v>5474</v>
      </c>
      <c r="AJ1262" s="186" t="s">
        <v>5474</v>
      </c>
    </row>
    <row r="1263" spans="28:36">
      <c r="AB1263" s="186">
        <v>5355</v>
      </c>
      <c r="AC1263" s="186" t="s">
        <v>1115</v>
      </c>
      <c r="AD1263" s="186" t="s">
        <v>5474</v>
      </c>
      <c r="AE1263" s="186" t="s">
        <v>5474</v>
      </c>
      <c r="AF1263" s="186" t="s">
        <v>5474</v>
      </c>
      <c r="AG1263" s="186" t="s">
        <v>5474</v>
      </c>
      <c r="AH1263" s="186" t="s">
        <v>5474</v>
      </c>
      <c r="AI1263" s="186" t="s">
        <v>5474</v>
      </c>
      <c r="AJ1263" s="186" t="s">
        <v>5474</v>
      </c>
    </row>
    <row r="1264" spans="28:36">
      <c r="AB1264" s="186">
        <v>5356</v>
      </c>
      <c r="AC1264" s="186" t="s">
        <v>1116</v>
      </c>
      <c r="AD1264" s="186" t="s">
        <v>5474</v>
      </c>
      <c r="AE1264" s="186" t="s">
        <v>5474</v>
      </c>
      <c r="AF1264" s="186" t="s">
        <v>5474</v>
      </c>
      <c r="AG1264" s="186" t="s">
        <v>5474</v>
      </c>
      <c r="AH1264" s="186" t="s">
        <v>5474</v>
      </c>
      <c r="AI1264" s="186" t="s">
        <v>5474</v>
      </c>
      <c r="AJ1264" s="186" t="s">
        <v>5474</v>
      </c>
    </row>
    <row r="1265" spans="28:36">
      <c r="AB1265" s="186">
        <v>5364</v>
      </c>
      <c r="AC1265" s="186" t="s">
        <v>1117</v>
      </c>
      <c r="AD1265" s="186" t="s">
        <v>5474</v>
      </c>
      <c r="AE1265" s="186" t="s">
        <v>5474</v>
      </c>
      <c r="AF1265" s="186" t="s">
        <v>5474</v>
      </c>
      <c r="AG1265" s="186" t="s">
        <v>5474</v>
      </c>
      <c r="AH1265" s="186" t="s">
        <v>5474</v>
      </c>
      <c r="AI1265" s="186" t="s">
        <v>5474</v>
      </c>
      <c r="AJ1265" s="186" t="s">
        <v>5474</v>
      </c>
    </row>
    <row r="1266" spans="28:36">
      <c r="AB1266" s="186">
        <v>5371</v>
      </c>
      <c r="AC1266" s="186" t="s">
        <v>1118</v>
      </c>
      <c r="AD1266" s="186" t="s">
        <v>5474</v>
      </c>
      <c r="AE1266" s="186" t="s">
        <v>5474</v>
      </c>
      <c r="AF1266" s="186" t="s">
        <v>5474</v>
      </c>
      <c r="AG1266" s="186" t="s">
        <v>5474</v>
      </c>
      <c r="AH1266" s="186" t="s">
        <v>5474</v>
      </c>
      <c r="AI1266" s="186" t="s">
        <v>5474</v>
      </c>
      <c r="AJ1266" s="186" t="s">
        <v>5474</v>
      </c>
    </row>
    <row r="1267" spans="28:36">
      <c r="AB1267" s="186">
        <v>5381</v>
      </c>
      <c r="AC1267" s="186" t="s">
        <v>1119</v>
      </c>
      <c r="AD1267" s="186" t="s">
        <v>5474</v>
      </c>
      <c r="AE1267" s="186" t="s">
        <v>5474</v>
      </c>
      <c r="AF1267" s="186" t="s">
        <v>5474</v>
      </c>
      <c r="AG1267" s="186" t="s">
        <v>5474</v>
      </c>
      <c r="AH1267" s="186" t="s">
        <v>5474</v>
      </c>
      <c r="AI1267" s="186" t="s">
        <v>5474</v>
      </c>
      <c r="AJ1267" s="186" t="s">
        <v>5474</v>
      </c>
    </row>
    <row r="1268" spans="28:36">
      <c r="AB1268" s="186">
        <v>5383</v>
      </c>
      <c r="AC1268" s="186" t="s">
        <v>1120</v>
      </c>
      <c r="AD1268" s="186" t="s">
        <v>5474</v>
      </c>
      <c r="AE1268" s="186" t="s">
        <v>5474</v>
      </c>
      <c r="AF1268" s="186" t="s">
        <v>5474</v>
      </c>
      <c r="AG1268" s="186" t="s">
        <v>5474</v>
      </c>
      <c r="AH1268" s="186" t="s">
        <v>5474</v>
      </c>
      <c r="AI1268" s="186" t="s">
        <v>5474</v>
      </c>
      <c r="AJ1268" s="186" t="s">
        <v>5474</v>
      </c>
    </row>
    <row r="1269" spans="28:36">
      <c r="AB1269" s="186">
        <v>5386</v>
      </c>
      <c r="AC1269" s="186" t="s">
        <v>1121</v>
      </c>
      <c r="AD1269" s="186" t="s">
        <v>5474</v>
      </c>
      <c r="AE1269" s="186" t="s">
        <v>5474</v>
      </c>
      <c r="AF1269" s="186" t="s">
        <v>5474</v>
      </c>
      <c r="AG1269" s="186" t="s">
        <v>5474</v>
      </c>
      <c r="AH1269" s="186" t="s">
        <v>5474</v>
      </c>
      <c r="AI1269" s="186" t="s">
        <v>5474</v>
      </c>
      <c r="AJ1269" s="186" t="s">
        <v>5474</v>
      </c>
    </row>
    <row r="1270" spans="28:36">
      <c r="AB1270" s="186">
        <v>5388</v>
      </c>
      <c r="AC1270" s="186" t="s">
        <v>1122</v>
      </c>
      <c r="AD1270" s="186" t="s">
        <v>5474</v>
      </c>
      <c r="AE1270" s="186" t="s">
        <v>5474</v>
      </c>
      <c r="AF1270" s="186" t="s">
        <v>5474</v>
      </c>
      <c r="AG1270" s="186" t="s">
        <v>5474</v>
      </c>
      <c r="AH1270" s="186" t="s">
        <v>5474</v>
      </c>
      <c r="AI1270" s="186" t="s">
        <v>5474</v>
      </c>
      <c r="AJ1270" s="186" t="s">
        <v>5474</v>
      </c>
    </row>
    <row r="1271" spans="28:36">
      <c r="AB1271" s="186">
        <v>5392</v>
      </c>
      <c r="AC1271" s="186" t="s">
        <v>1123</v>
      </c>
      <c r="AD1271" s="186" t="s">
        <v>5474</v>
      </c>
      <c r="AE1271" s="186" t="s">
        <v>5474</v>
      </c>
      <c r="AF1271" s="186" t="s">
        <v>5474</v>
      </c>
      <c r="AG1271" s="186" t="s">
        <v>5474</v>
      </c>
      <c r="AH1271" s="186" t="s">
        <v>5474</v>
      </c>
      <c r="AI1271" s="186" t="s">
        <v>5474</v>
      </c>
      <c r="AJ1271" s="186" t="s">
        <v>5474</v>
      </c>
    </row>
    <row r="1272" spans="28:36">
      <c r="AB1272" s="186">
        <v>5398</v>
      </c>
      <c r="AC1272" s="186" t="s">
        <v>3525</v>
      </c>
      <c r="AD1272" s="186" t="s">
        <v>5474</v>
      </c>
      <c r="AE1272" s="186" t="s">
        <v>5474</v>
      </c>
      <c r="AF1272" s="186" t="s">
        <v>5474</v>
      </c>
      <c r="AG1272" s="186" t="s">
        <v>5474</v>
      </c>
      <c r="AH1272" s="186" t="s">
        <v>5474</v>
      </c>
      <c r="AI1272" s="186" t="s">
        <v>5474</v>
      </c>
      <c r="AJ1272" s="186" t="s">
        <v>5474</v>
      </c>
    </row>
    <row r="1273" spans="28:36">
      <c r="AB1273" s="186">
        <v>5403</v>
      </c>
      <c r="AC1273" s="186" t="s">
        <v>1124</v>
      </c>
      <c r="AD1273" s="186" t="s">
        <v>5474</v>
      </c>
      <c r="AE1273" s="186" t="s">
        <v>5474</v>
      </c>
      <c r="AF1273" s="186" t="s">
        <v>5474</v>
      </c>
      <c r="AG1273" s="186" t="s">
        <v>5474</v>
      </c>
      <c r="AH1273" s="186" t="s">
        <v>5474</v>
      </c>
      <c r="AI1273" s="186" t="s">
        <v>5474</v>
      </c>
      <c r="AJ1273" s="186" t="s">
        <v>5474</v>
      </c>
    </row>
    <row r="1274" spans="28:36">
      <c r="AB1274" s="186">
        <v>5410</v>
      </c>
      <c r="AC1274" s="186" t="s">
        <v>1125</v>
      </c>
      <c r="AD1274" s="186" t="s">
        <v>5474</v>
      </c>
      <c r="AE1274" s="186" t="s">
        <v>5474</v>
      </c>
      <c r="AF1274" s="186" t="s">
        <v>5474</v>
      </c>
      <c r="AG1274" s="186" t="s">
        <v>5474</v>
      </c>
      <c r="AH1274" s="186" t="s">
        <v>5474</v>
      </c>
      <c r="AI1274" s="186" t="s">
        <v>5474</v>
      </c>
      <c r="AJ1274" s="186" t="s">
        <v>5474</v>
      </c>
    </row>
    <row r="1275" spans="28:36">
      <c r="AB1275" s="186">
        <v>5425</v>
      </c>
      <c r="AC1275" s="186" t="s">
        <v>1126</v>
      </c>
      <c r="AD1275" s="186" t="s">
        <v>5474</v>
      </c>
      <c r="AE1275" s="186" t="s">
        <v>5474</v>
      </c>
      <c r="AF1275" s="186" t="s">
        <v>5474</v>
      </c>
      <c r="AG1275" s="186" t="s">
        <v>5474</v>
      </c>
      <c r="AH1275" s="186" t="s">
        <v>5474</v>
      </c>
      <c r="AI1275" s="186" t="s">
        <v>5474</v>
      </c>
      <c r="AJ1275" s="186" t="s">
        <v>5474</v>
      </c>
    </row>
    <row r="1276" spans="28:36">
      <c r="AB1276" s="186">
        <v>5426</v>
      </c>
      <c r="AC1276" s="186" t="s">
        <v>1127</v>
      </c>
      <c r="AD1276" s="186" t="s">
        <v>5474</v>
      </c>
      <c r="AE1276" s="186" t="s">
        <v>5474</v>
      </c>
      <c r="AF1276" s="186" t="s">
        <v>5474</v>
      </c>
      <c r="AG1276" s="186" t="s">
        <v>5474</v>
      </c>
      <c r="AH1276" s="186" t="s">
        <v>5474</v>
      </c>
      <c r="AI1276" s="186" t="s">
        <v>5474</v>
      </c>
      <c r="AJ1276" s="186" t="s">
        <v>5474</v>
      </c>
    </row>
    <row r="1277" spans="28:36">
      <c r="AB1277" s="186">
        <v>5432</v>
      </c>
      <c r="AC1277" s="186" t="s">
        <v>1128</v>
      </c>
      <c r="AD1277" s="186" t="s">
        <v>5474</v>
      </c>
      <c r="AE1277" s="186" t="s">
        <v>5474</v>
      </c>
      <c r="AF1277" s="186" t="s">
        <v>5474</v>
      </c>
      <c r="AG1277" s="186" t="s">
        <v>5474</v>
      </c>
      <c r="AH1277" s="186" t="s">
        <v>5474</v>
      </c>
      <c r="AI1277" s="186" t="s">
        <v>5474</v>
      </c>
      <c r="AJ1277" s="186" t="s">
        <v>5474</v>
      </c>
    </row>
    <row r="1278" spans="28:36">
      <c r="AB1278" s="186">
        <v>5434</v>
      </c>
      <c r="AC1278" s="186" t="s">
        <v>1129</v>
      </c>
      <c r="AD1278" s="186" t="s">
        <v>5474</v>
      </c>
      <c r="AE1278" s="186" t="s">
        <v>5474</v>
      </c>
      <c r="AF1278" s="186" t="s">
        <v>5474</v>
      </c>
      <c r="AG1278" s="186" t="s">
        <v>5474</v>
      </c>
      <c r="AH1278" s="186" t="s">
        <v>5474</v>
      </c>
      <c r="AI1278" s="186" t="s">
        <v>5474</v>
      </c>
      <c r="AJ1278" s="186" t="s">
        <v>5474</v>
      </c>
    </row>
    <row r="1279" spans="28:36">
      <c r="AB1279" s="186">
        <v>5438</v>
      </c>
      <c r="AC1279" s="186" t="s">
        <v>1130</v>
      </c>
      <c r="AD1279" s="186" t="s">
        <v>5474</v>
      </c>
      <c r="AE1279" s="186" t="s">
        <v>5474</v>
      </c>
      <c r="AF1279" s="186" t="s">
        <v>5474</v>
      </c>
      <c r="AG1279" s="186" t="s">
        <v>5474</v>
      </c>
      <c r="AH1279" s="186" t="s">
        <v>5474</v>
      </c>
      <c r="AI1279" s="186" t="s">
        <v>5474</v>
      </c>
      <c r="AJ1279" s="186" t="s">
        <v>5474</v>
      </c>
    </row>
    <row r="1280" spans="28:36">
      <c r="AB1280" s="186">
        <v>5439</v>
      </c>
      <c r="AC1280" s="186" t="s">
        <v>1131</v>
      </c>
      <c r="AD1280" s="186" t="s">
        <v>5474</v>
      </c>
      <c r="AE1280" s="186" t="s">
        <v>5474</v>
      </c>
      <c r="AF1280" s="186" t="s">
        <v>5474</v>
      </c>
      <c r="AG1280" s="186" t="s">
        <v>5474</v>
      </c>
      <c r="AH1280" s="186" t="s">
        <v>5474</v>
      </c>
      <c r="AI1280" s="186" t="s">
        <v>5474</v>
      </c>
      <c r="AJ1280" s="186" t="s">
        <v>5474</v>
      </c>
    </row>
    <row r="1281" spans="28:36">
      <c r="AB1281" s="186">
        <v>5443</v>
      </c>
      <c r="AC1281" s="186" t="s">
        <v>1132</v>
      </c>
      <c r="AD1281" s="186" t="s">
        <v>5474</v>
      </c>
      <c r="AE1281" s="186" t="s">
        <v>5474</v>
      </c>
      <c r="AF1281" s="186" t="s">
        <v>5474</v>
      </c>
      <c r="AG1281" s="186" t="s">
        <v>5474</v>
      </c>
      <c r="AH1281" s="186" t="s">
        <v>5474</v>
      </c>
      <c r="AI1281" s="186" t="s">
        <v>5474</v>
      </c>
      <c r="AJ1281" s="186" t="s">
        <v>5474</v>
      </c>
    </row>
    <row r="1282" spans="28:36">
      <c r="AB1282" s="186">
        <v>5450</v>
      </c>
      <c r="AC1282" s="186" t="s">
        <v>1133</v>
      </c>
      <c r="AD1282" s="186" t="s">
        <v>5474</v>
      </c>
      <c r="AE1282" s="186" t="s">
        <v>5474</v>
      </c>
      <c r="AF1282" s="186" t="s">
        <v>5474</v>
      </c>
      <c r="AG1282" s="186" t="s">
        <v>5474</v>
      </c>
      <c r="AH1282" s="186" t="s">
        <v>5474</v>
      </c>
      <c r="AI1282" s="186" t="s">
        <v>5474</v>
      </c>
      <c r="AJ1282" s="186" t="s">
        <v>5474</v>
      </c>
    </row>
    <row r="1283" spans="28:36">
      <c r="AB1283" s="186">
        <v>5452</v>
      </c>
      <c r="AC1283" s="186" t="s">
        <v>1134</v>
      </c>
      <c r="AD1283" s="186" t="s">
        <v>5474</v>
      </c>
      <c r="AE1283" s="186" t="s">
        <v>5474</v>
      </c>
      <c r="AF1283" s="186" t="s">
        <v>5474</v>
      </c>
      <c r="AG1283" s="186" t="s">
        <v>5474</v>
      </c>
      <c r="AH1283" s="186" t="s">
        <v>5474</v>
      </c>
      <c r="AI1283" s="186" t="s">
        <v>5474</v>
      </c>
      <c r="AJ1283" s="186" t="s">
        <v>5474</v>
      </c>
    </row>
    <row r="1284" spans="28:36">
      <c r="AB1284" s="186">
        <v>5455</v>
      </c>
      <c r="AC1284" s="186" t="s">
        <v>4508</v>
      </c>
      <c r="AD1284" s="186" t="s">
        <v>5474</v>
      </c>
      <c r="AE1284" s="186" t="s">
        <v>5474</v>
      </c>
      <c r="AF1284" s="186" t="s">
        <v>5474</v>
      </c>
      <c r="AG1284" s="186" t="s">
        <v>5474</v>
      </c>
      <c r="AH1284" s="186" t="s">
        <v>5474</v>
      </c>
      <c r="AI1284" s="186" t="s">
        <v>5474</v>
      </c>
      <c r="AJ1284" s="186" t="s">
        <v>5474</v>
      </c>
    </row>
    <row r="1285" spans="28:36">
      <c r="AB1285" s="186">
        <v>5457</v>
      </c>
      <c r="AC1285" s="186" t="s">
        <v>1135</v>
      </c>
      <c r="AD1285" s="186" t="s">
        <v>5474</v>
      </c>
      <c r="AE1285" s="186" t="s">
        <v>5474</v>
      </c>
      <c r="AF1285" s="186" t="s">
        <v>5474</v>
      </c>
      <c r="AG1285" s="186" t="s">
        <v>5474</v>
      </c>
      <c r="AH1285" s="186" t="s">
        <v>5474</v>
      </c>
      <c r="AI1285" s="186" t="s">
        <v>5474</v>
      </c>
      <c r="AJ1285" s="186" t="s">
        <v>5474</v>
      </c>
    </row>
    <row r="1286" spans="28:36">
      <c r="AB1286" s="186">
        <v>5460</v>
      </c>
      <c r="AC1286" s="186" t="s">
        <v>1136</v>
      </c>
      <c r="AD1286" s="186" t="s">
        <v>5474</v>
      </c>
      <c r="AE1286" s="186" t="s">
        <v>5474</v>
      </c>
      <c r="AF1286" s="186" t="s">
        <v>5474</v>
      </c>
      <c r="AG1286" s="186" t="s">
        <v>5474</v>
      </c>
      <c r="AH1286" s="186" t="s">
        <v>5474</v>
      </c>
      <c r="AI1286" s="186" t="s">
        <v>5474</v>
      </c>
      <c r="AJ1286" s="186" t="s">
        <v>5474</v>
      </c>
    </row>
    <row r="1287" spans="28:36">
      <c r="AB1287" s="186">
        <v>5464</v>
      </c>
      <c r="AC1287" s="186" t="s">
        <v>1137</v>
      </c>
      <c r="AD1287" s="186" t="s">
        <v>5474</v>
      </c>
      <c r="AE1287" s="186" t="s">
        <v>5474</v>
      </c>
      <c r="AF1287" s="186" t="s">
        <v>5474</v>
      </c>
      <c r="AG1287" s="186" t="s">
        <v>5474</v>
      </c>
      <c r="AH1287" s="186" t="s">
        <v>5474</v>
      </c>
      <c r="AI1287" s="186" t="s">
        <v>5474</v>
      </c>
      <c r="AJ1287" s="186" t="s">
        <v>5474</v>
      </c>
    </row>
    <row r="1288" spans="28:36">
      <c r="AB1288" s="186">
        <v>5465</v>
      </c>
      <c r="AC1288" s="186" t="s">
        <v>1138</v>
      </c>
      <c r="AD1288" s="186" t="s">
        <v>5474</v>
      </c>
      <c r="AE1288" s="186" t="s">
        <v>5474</v>
      </c>
      <c r="AF1288" s="186" t="s">
        <v>5474</v>
      </c>
      <c r="AG1288" s="186" t="s">
        <v>5474</v>
      </c>
      <c r="AH1288" s="186" t="s">
        <v>5474</v>
      </c>
      <c r="AI1288" s="186" t="s">
        <v>5474</v>
      </c>
      <c r="AJ1288" s="186" t="s">
        <v>5474</v>
      </c>
    </row>
    <row r="1289" spans="28:36">
      <c r="AB1289" s="186">
        <v>5468</v>
      </c>
      <c r="AC1289" s="186" t="s">
        <v>1139</v>
      </c>
      <c r="AD1289" s="186" t="s">
        <v>5474</v>
      </c>
      <c r="AE1289" s="186" t="s">
        <v>5474</v>
      </c>
      <c r="AF1289" s="186" t="s">
        <v>5474</v>
      </c>
      <c r="AG1289" s="186" t="s">
        <v>5474</v>
      </c>
      <c r="AH1289" s="186" t="s">
        <v>5474</v>
      </c>
      <c r="AI1289" s="186" t="s">
        <v>5474</v>
      </c>
      <c r="AJ1289" s="186" t="s">
        <v>5474</v>
      </c>
    </row>
    <row r="1290" spans="28:36">
      <c r="AB1290" s="186">
        <v>5469</v>
      </c>
      <c r="AC1290" s="186" t="s">
        <v>1140</v>
      </c>
      <c r="AD1290" s="186" t="s">
        <v>5474</v>
      </c>
      <c r="AE1290" s="186" t="s">
        <v>5474</v>
      </c>
      <c r="AF1290" s="186" t="s">
        <v>5474</v>
      </c>
      <c r="AG1290" s="186" t="s">
        <v>5474</v>
      </c>
      <c r="AH1290" s="186" t="s">
        <v>5474</v>
      </c>
      <c r="AI1290" s="186" t="s">
        <v>5474</v>
      </c>
      <c r="AJ1290" s="186" t="s">
        <v>5474</v>
      </c>
    </row>
    <row r="1291" spans="28:36">
      <c r="AB1291" s="186">
        <v>5471</v>
      </c>
      <c r="AC1291" s="186" t="s">
        <v>1141</v>
      </c>
      <c r="AD1291" s="186" t="s">
        <v>5474</v>
      </c>
      <c r="AE1291" s="186" t="s">
        <v>5474</v>
      </c>
      <c r="AF1291" s="186" t="s">
        <v>5474</v>
      </c>
      <c r="AG1291" s="186" t="s">
        <v>5474</v>
      </c>
      <c r="AH1291" s="186" t="s">
        <v>5474</v>
      </c>
      <c r="AI1291" s="186" t="s">
        <v>5474</v>
      </c>
      <c r="AJ1291" s="186" t="s">
        <v>5474</v>
      </c>
    </row>
    <row r="1292" spans="28:36">
      <c r="AB1292" s="186">
        <v>5474</v>
      </c>
      <c r="AC1292" s="186" t="s">
        <v>1142</v>
      </c>
      <c r="AD1292" s="186" t="s">
        <v>5474</v>
      </c>
      <c r="AE1292" s="186" t="s">
        <v>5474</v>
      </c>
      <c r="AF1292" s="186" t="s">
        <v>5474</v>
      </c>
      <c r="AG1292" s="186" t="s">
        <v>5474</v>
      </c>
      <c r="AH1292" s="186" t="s">
        <v>5474</v>
      </c>
      <c r="AI1292" s="186" t="s">
        <v>5474</v>
      </c>
      <c r="AJ1292" s="186" t="s">
        <v>5474</v>
      </c>
    </row>
    <row r="1293" spans="28:36">
      <c r="AB1293" s="186">
        <v>5475</v>
      </c>
      <c r="AC1293" s="186" t="s">
        <v>1143</v>
      </c>
      <c r="AD1293" s="186" t="s">
        <v>5474</v>
      </c>
      <c r="AE1293" s="186" t="s">
        <v>5474</v>
      </c>
      <c r="AF1293" s="186" t="s">
        <v>5474</v>
      </c>
      <c r="AG1293" s="186" t="s">
        <v>5474</v>
      </c>
      <c r="AH1293" s="186" t="s">
        <v>5474</v>
      </c>
      <c r="AI1293" s="186" t="s">
        <v>5474</v>
      </c>
      <c r="AJ1293" s="186" t="s">
        <v>5474</v>
      </c>
    </row>
    <row r="1294" spans="28:36">
      <c r="AB1294" s="186">
        <v>5478</v>
      </c>
      <c r="AC1294" s="186" t="s">
        <v>1144</v>
      </c>
      <c r="AD1294" s="186" t="s">
        <v>5474</v>
      </c>
      <c r="AE1294" s="186" t="s">
        <v>5474</v>
      </c>
      <c r="AF1294" s="186" t="s">
        <v>5474</v>
      </c>
      <c r="AG1294" s="186" t="s">
        <v>5474</v>
      </c>
      <c r="AH1294" s="186" t="s">
        <v>5474</v>
      </c>
      <c r="AI1294" s="186" t="s">
        <v>5474</v>
      </c>
      <c r="AJ1294" s="186" t="s">
        <v>5474</v>
      </c>
    </row>
    <row r="1295" spans="28:36">
      <c r="AB1295" s="186">
        <v>5480</v>
      </c>
      <c r="AC1295" s="186" t="s">
        <v>1145</v>
      </c>
      <c r="AD1295" s="186" t="s">
        <v>5474</v>
      </c>
      <c r="AE1295" s="186" t="s">
        <v>5474</v>
      </c>
      <c r="AF1295" s="186" t="s">
        <v>5474</v>
      </c>
      <c r="AG1295" s="186" t="s">
        <v>5474</v>
      </c>
      <c r="AH1295" s="186" t="s">
        <v>5474</v>
      </c>
      <c r="AI1295" s="186" t="s">
        <v>5474</v>
      </c>
      <c r="AJ1295" s="186" t="s">
        <v>5474</v>
      </c>
    </row>
    <row r="1296" spans="28:36">
      <c r="AB1296" s="186">
        <v>5481</v>
      </c>
      <c r="AC1296" s="186" t="s">
        <v>1146</v>
      </c>
      <c r="AD1296" s="186" t="s">
        <v>5474</v>
      </c>
      <c r="AE1296" s="186" t="s">
        <v>5474</v>
      </c>
      <c r="AF1296" s="186" t="s">
        <v>5474</v>
      </c>
      <c r="AG1296" s="186" t="s">
        <v>5474</v>
      </c>
      <c r="AH1296" s="186" t="s">
        <v>5474</v>
      </c>
      <c r="AI1296" s="186" t="s">
        <v>5474</v>
      </c>
      <c r="AJ1296" s="186" t="s">
        <v>5474</v>
      </c>
    </row>
    <row r="1297" spans="28:36">
      <c r="AB1297" s="186">
        <v>5483</v>
      </c>
      <c r="AC1297" s="186" t="s">
        <v>1147</v>
      </c>
      <c r="AD1297" s="186" t="s">
        <v>5474</v>
      </c>
      <c r="AE1297" s="186" t="s">
        <v>5474</v>
      </c>
      <c r="AF1297" s="186" t="s">
        <v>5474</v>
      </c>
      <c r="AG1297" s="186" t="s">
        <v>5474</v>
      </c>
      <c r="AH1297" s="186" t="s">
        <v>5474</v>
      </c>
      <c r="AI1297" s="186" t="s">
        <v>5474</v>
      </c>
      <c r="AJ1297" s="186" t="s">
        <v>5474</v>
      </c>
    </row>
    <row r="1298" spans="28:36">
      <c r="AB1298" s="186">
        <v>5484</v>
      </c>
      <c r="AC1298" s="186" t="s">
        <v>1148</v>
      </c>
      <c r="AD1298" s="186" t="s">
        <v>5474</v>
      </c>
      <c r="AE1298" s="186" t="s">
        <v>5474</v>
      </c>
      <c r="AF1298" s="186" t="s">
        <v>5474</v>
      </c>
      <c r="AG1298" s="186" t="s">
        <v>5474</v>
      </c>
      <c r="AH1298" s="186" t="s">
        <v>5474</v>
      </c>
      <c r="AI1298" s="186" t="s">
        <v>5474</v>
      </c>
      <c r="AJ1298" s="186" t="s">
        <v>5474</v>
      </c>
    </row>
    <row r="1299" spans="28:36">
      <c r="AB1299" s="186">
        <v>5487</v>
      </c>
      <c r="AC1299" s="186" t="s">
        <v>1149</v>
      </c>
      <c r="AD1299" s="186" t="s">
        <v>5474</v>
      </c>
      <c r="AE1299" s="186" t="s">
        <v>5474</v>
      </c>
      <c r="AF1299" s="186" t="s">
        <v>5474</v>
      </c>
      <c r="AG1299" s="186" t="s">
        <v>5474</v>
      </c>
      <c r="AH1299" s="186" t="s">
        <v>5474</v>
      </c>
      <c r="AI1299" s="186" t="s">
        <v>5474</v>
      </c>
      <c r="AJ1299" s="186" t="s">
        <v>5474</v>
      </c>
    </row>
    <row r="1300" spans="28:36">
      <c r="AB1300" s="186">
        <v>5488</v>
      </c>
      <c r="AC1300" s="186" t="s">
        <v>1150</v>
      </c>
      <c r="AD1300" s="186" t="s">
        <v>5474</v>
      </c>
      <c r="AE1300" s="186" t="s">
        <v>5474</v>
      </c>
      <c r="AF1300" s="186" t="s">
        <v>5474</v>
      </c>
      <c r="AG1300" s="186" t="s">
        <v>5474</v>
      </c>
      <c r="AH1300" s="186" t="s">
        <v>5474</v>
      </c>
      <c r="AI1300" s="186" t="s">
        <v>5474</v>
      </c>
      <c r="AJ1300" s="186" t="s">
        <v>5474</v>
      </c>
    </row>
    <row r="1301" spans="28:36">
      <c r="AB1301" s="186">
        <v>5489</v>
      </c>
      <c r="AC1301" s="186" t="s">
        <v>1151</v>
      </c>
      <c r="AD1301" s="186" t="s">
        <v>5474</v>
      </c>
      <c r="AE1301" s="186" t="s">
        <v>5474</v>
      </c>
      <c r="AF1301" s="186" t="s">
        <v>5474</v>
      </c>
      <c r="AG1301" s="186" t="s">
        <v>5474</v>
      </c>
      <c r="AH1301" s="186" t="s">
        <v>5474</v>
      </c>
      <c r="AI1301" s="186" t="s">
        <v>5474</v>
      </c>
      <c r="AJ1301" s="186" t="s">
        <v>5474</v>
      </c>
    </row>
    <row r="1302" spans="28:36">
      <c r="AB1302" s="186">
        <v>5490</v>
      </c>
      <c r="AC1302" s="186" t="s">
        <v>1152</v>
      </c>
      <c r="AD1302" s="186" t="s">
        <v>5474</v>
      </c>
      <c r="AE1302" s="186" t="s">
        <v>5474</v>
      </c>
      <c r="AF1302" s="186" t="s">
        <v>5474</v>
      </c>
      <c r="AG1302" s="186" t="s">
        <v>5474</v>
      </c>
      <c r="AH1302" s="186" t="s">
        <v>5474</v>
      </c>
      <c r="AI1302" s="186" t="s">
        <v>5474</v>
      </c>
      <c r="AJ1302" s="186" t="s">
        <v>5474</v>
      </c>
    </row>
    <row r="1303" spans="28:36">
      <c r="AB1303" s="186">
        <v>5491</v>
      </c>
      <c r="AC1303" s="186" t="s">
        <v>1153</v>
      </c>
      <c r="AD1303" s="186" t="s">
        <v>5474</v>
      </c>
      <c r="AE1303" s="186" t="s">
        <v>5474</v>
      </c>
      <c r="AF1303" s="186" t="s">
        <v>5474</v>
      </c>
      <c r="AG1303" s="186" t="s">
        <v>5474</v>
      </c>
      <c r="AH1303" s="186" t="s">
        <v>5474</v>
      </c>
      <c r="AI1303" s="186" t="s">
        <v>5474</v>
      </c>
      <c r="AJ1303" s="186" t="s">
        <v>5474</v>
      </c>
    </row>
    <row r="1304" spans="28:36">
      <c r="AB1304" s="186">
        <v>5493</v>
      </c>
      <c r="AC1304" s="186" t="s">
        <v>1154</v>
      </c>
      <c r="AD1304" s="186" t="s">
        <v>5474</v>
      </c>
      <c r="AE1304" s="186" t="s">
        <v>5474</v>
      </c>
      <c r="AF1304" s="186" t="s">
        <v>5474</v>
      </c>
      <c r="AG1304" s="186" t="s">
        <v>5474</v>
      </c>
      <c r="AH1304" s="186" t="s">
        <v>5474</v>
      </c>
      <c r="AI1304" s="186" t="s">
        <v>5474</v>
      </c>
      <c r="AJ1304" s="186" t="s">
        <v>5474</v>
      </c>
    </row>
    <row r="1305" spans="28:36">
      <c r="AB1305" s="186">
        <v>5498</v>
      </c>
      <c r="AC1305" s="186" t="s">
        <v>1155</v>
      </c>
      <c r="AD1305" s="186" t="s">
        <v>5474</v>
      </c>
      <c r="AE1305" s="186" t="s">
        <v>5474</v>
      </c>
      <c r="AF1305" s="186" t="s">
        <v>5474</v>
      </c>
      <c r="AG1305" s="186" t="s">
        <v>5474</v>
      </c>
      <c r="AH1305" s="186" t="s">
        <v>5474</v>
      </c>
      <c r="AI1305" s="186" t="s">
        <v>5474</v>
      </c>
      <c r="AJ1305" s="186" t="s">
        <v>5474</v>
      </c>
    </row>
    <row r="1306" spans="28:36">
      <c r="AB1306" s="186">
        <v>5508</v>
      </c>
      <c r="AC1306" s="186" t="s">
        <v>1156</v>
      </c>
      <c r="AD1306" s="186" t="s">
        <v>5474</v>
      </c>
      <c r="AE1306" s="186" t="s">
        <v>5474</v>
      </c>
      <c r="AF1306" s="186" t="s">
        <v>5474</v>
      </c>
      <c r="AG1306" s="186" t="s">
        <v>5474</v>
      </c>
      <c r="AH1306" s="186" t="s">
        <v>5474</v>
      </c>
      <c r="AI1306" s="186" t="s">
        <v>5474</v>
      </c>
      <c r="AJ1306" s="186" t="s">
        <v>5474</v>
      </c>
    </row>
    <row r="1307" spans="28:36">
      <c r="AB1307" s="186">
        <v>5511</v>
      </c>
      <c r="AC1307" s="186" t="s">
        <v>1157</v>
      </c>
      <c r="AD1307" s="186" t="s">
        <v>5474</v>
      </c>
      <c r="AE1307" s="186" t="s">
        <v>5474</v>
      </c>
      <c r="AF1307" s="186" t="s">
        <v>5474</v>
      </c>
      <c r="AG1307" s="186" t="s">
        <v>5474</v>
      </c>
      <c r="AH1307" s="186" t="s">
        <v>5474</v>
      </c>
      <c r="AI1307" s="186" t="s">
        <v>5474</v>
      </c>
      <c r="AJ1307" s="186" t="s">
        <v>5474</v>
      </c>
    </row>
    <row r="1308" spans="28:36">
      <c r="AB1308" s="186">
        <v>5512</v>
      </c>
      <c r="AC1308" s="186" t="s">
        <v>1158</v>
      </c>
      <c r="AD1308" s="186" t="s">
        <v>5474</v>
      </c>
      <c r="AE1308" s="186" t="s">
        <v>5474</v>
      </c>
      <c r="AF1308" s="186" t="s">
        <v>5474</v>
      </c>
      <c r="AG1308" s="186" t="s">
        <v>5474</v>
      </c>
      <c r="AH1308" s="186" t="s">
        <v>5474</v>
      </c>
      <c r="AI1308" s="186" t="s">
        <v>5474</v>
      </c>
      <c r="AJ1308" s="186" t="s">
        <v>5474</v>
      </c>
    </row>
    <row r="1309" spans="28:36">
      <c r="AB1309" s="186">
        <v>5514</v>
      </c>
      <c r="AC1309" s="186" t="s">
        <v>1159</v>
      </c>
      <c r="AD1309" s="186" t="s">
        <v>5474</v>
      </c>
      <c r="AE1309" s="186" t="s">
        <v>5474</v>
      </c>
      <c r="AF1309" s="186" t="s">
        <v>5474</v>
      </c>
      <c r="AG1309" s="186" t="s">
        <v>5474</v>
      </c>
      <c r="AH1309" s="186" t="s">
        <v>5474</v>
      </c>
      <c r="AI1309" s="186" t="s">
        <v>5474</v>
      </c>
      <c r="AJ1309" s="186" t="s">
        <v>5474</v>
      </c>
    </row>
    <row r="1310" spans="28:36">
      <c r="AB1310" s="186">
        <v>5515</v>
      </c>
      <c r="AC1310" s="186" t="s">
        <v>1160</v>
      </c>
      <c r="AD1310" s="186" t="s">
        <v>5474</v>
      </c>
      <c r="AE1310" s="186" t="s">
        <v>5474</v>
      </c>
      <c r="AF1310" s="186" t="s">
        <v>5474</v>
      </c>
      <c r="AG1310" s="186" t="s">
        <v>5474</v>
      </c>
      <c r="AH1310" s="186" t="s">
        <v>5474</v>
      </c>
      <c r="AI1310" s="186" t="s">
        <v>5474</v>
      </c>
      <c r="AJ1310" s="186" t="s">
        <v>5474</v>
      </c>
    </row>
    <row r="1311" spans="28:36">
      <c r="AB1311" s="186">
        <v>5516</v>
      </c>
      <c r="AC1311" s="186" t="s">
        <v>1161</v>
      </c>
      <c r="AD1311" s="186" t="s">
        <v>5474</v>
      </c>
      <c r="AE1311" s="186" t="s">
        <v>5474</v>
      </c>
      <c r="AF1311" s="186" t="s">
        <v>5474</v>
      </c>
      <c r="AG1311" s="186" t="s">
        <v>5474</v>
      </c>
      <c r="AH1311" s="186" t="s">
        <v>5474</v>
      </c>
      <c r="AI1311" s="186" t="s">
        <v>5474</v>
      </c>
      <c r="AJ1311" s="186" t="s">
        <v>5474</v>
      </c>
    </row>
    <row r="1312" spans="28:36">
      <c r="AB1312" s="186">
        <v>5519</v>
      </c>
      <c r="AC1312" s="186" t="s">
        <v>1162</v>
      </c>
      <c r="AD1312" s="186" t="s">
        <v>5474</v>
      </c>
      <c r="AE1312" s="186" t="s">
        <v>5474</v>
      </c>
      <c r="AF1312" s="186" t="s">
        <v>5474</v>
      </c>
      <c r="AG1312" s="186" t="s">
        <v>5474</v>
      </c>
      <c r="AH1312" s="186" t="s">
        <v>5474</v>
      </c>
      <c r="AI1312" s="186" t="s">
        <v>5474</v>
      </c>
      <c r="AJ1312" s="186" t="s">
        <v>5474</v>
      </c>
    </row>
    <row r="1313" spans="28:36">
      <c r="AB1313" s="186">
        <v>5520</v>
      </c>
      <c r="AC1313" s="186" t="s">
        <v>1163</v>
      </c>
      <c r="AD1313" s="186" t="s">
        <v>5474</v>
      </c>
      <c r="AE1313" s="186" t="s">
        <v>5474</v>
      </c>
      <c r="AF1313" s="186" t="s">
        <v>5474</v>
      </c>
      <c r="AG1313" s="186" t="s">
        <v>5474</v>
      </c>
      <c r="AH1313" s="186" t="s">
        <v>5474</v>
      </c>
      <c r="AI1313" s="186" t="s">
        <v>5474</v>
      </c>
      <c r="AJ1313" s="186" t="s">
        <v>5474</v>
      </c>
    </row>
    <row r="1314" spans="28:36">
      <c r="AB1314" s="186">
        <v>5521</v>
      </c>
      <c r="AC1314" s="186" t="s">
        <v>1164</v>
      </c>
      <c r="AD1314" s="186" t="s">
        <v>5474</v>
      </c>
      <c r="AE1314" s="186" t="s">
        <v>5474</v>
      </c>
      <c r="AF1314" s="186" t="s">
        <v>5474</v>
      </c>
      <c r="AG1314" s="186" t="s">
        <v>5474</v>
      </c>
      <c r="AH1314" s="186" t="s">
        <v>5474</v>
      </c>
      <c r="AI1314" s="186" t="s">
        <v>5474</v>
      </c>
      <c r="AJ1314" s="186" t="s">
        <v>5474</v>
      </c>
    </row>
    <row r="1315" spans="28:36">
      <c r="AB1315" s="186">
        <v>5522</v>
      </c>
      <c r="AC1315" s="186" t="s">
        <v>1165</v>
      </c>
      <c r="AD1315" s="186" t="s">
        <v>5474</v>
      </c>
      <c r="AE1315" s="186" t="s">
        <v>5472</v>
      </c>
      <c r="AF1315" s="186" t="s">
        <v>5474</v>
      </c>
      <c r="AG1315" s="186" t="s">
        <v>5474</v>
      </c>
      <c r="AH1315" s="186" t="s">
        <v>5474</v>
      </c>
      <c r="AI1315" s="186" t="s">
        <v>5474</v>
      </c>
      <c r="AJ1315" s="186" t="s">
        <v>5472</v>
      </c>
    </row>
    <row r="1316" spans="28:36">
      <c r="AB1316" s="186">
        <v>5523</v>
      </c>
      <c r="AC1316" s="186" t="s">
        <v>1166</v>
      </c>
      <c r="AD1316" s="186" t="s">
        <v>5474</v>
      </c>
      <c r="AE1316" s="186" t="s">
        <v>5474</v>
      </c>
      <c r="AF1316" s="186" t="s">
        <v>5474</v>
      </c>
      <c r="AG1316" s="186" t="s">
        <v>5474</v>
      </c>
      <c r="AH1316" s="186" t="s">
        <v>5474</v>
      </c>
      <c r="AI1316" s="186" t="s">
        <v>5474</v>
      </c>
      <c r="AJ1316" s="186" t="s">
        <v>5474</v>
      </c>
    </row>
    <row r="1317" spans="28:36">
      <c r="AB1317" s="186">
        <v>5525</v>
      </c>
      <c r="AC1317" s="186" t="s">
        <v>1167</v>
      </c>
      <c r="AD1317" s="186" t="s">
        <v>5474</v>
      </c>
      <c r="AE1317" s="186" t="s">
        <v>5474</v>
      </c>
      <c r="AF1317" s="186" t="s">
        <v>5474</v>
      </c>
      <c r="AG1317" s="186" t="s">
        <v>5474</v>
      </c>
      <c r="AH1317" s="186" t="s">
        <v>5474</v>
      </c>
      <c r="AI1317" s="186" t="s">
        <v>5474</v>
      </c>
      <c r="AJ1317" s="186" t="s">
        <v>5474</v>
      </c>
    </row>
    <row r="1318" spans="28:36">
      <c r="AB1318" s="186">
        <v>5529</v>
      </c>
      <c r="AC1318" s="186" t="s">
        <v>1168</v>
      </c>
      <c r="AD1318" s="186" t="s">
        <v>5474</v>
      </c>
      <c r="AE1318" s="186" t="s">
        <v>5474</v>
      </c>
      <c r="AF1318" s="186" t="s">
        <v>5474</v>
      </c>
      <c r="AG1318" s="186" t="s">
        <v>5474</v>
      </c>
      <c r="AH1318" s="186" t="s">
        <v>5474</v>
      </c>
      <c r="AI1318" s="186" t="s">
        <v>5474</v>
      </c>
      <c r="AJ1318" s="186" t="s">
        <v>5474</v>
      </c>
    </row>
    <row r="1319" spans="28:36">
      <c r="AB1319" s="186">
        <v>5530</v>
      </c>
      <c r="AC1319" s="186" t="s">
        <v>1169</v>
      </c>
      <c r="AD1319" s="186" t="s">
        <v>5474</v>
      </c>
      <c r="AE1319" s="186" t="s">
        <v>5474</v>
      </c>
      <c r="AF1319" s="186" t="s">
        <v>5474</v>
      </c>
      <c r="AG1319" s="186" t="s">
        <v>5474</v>
      </c>
      <c r="AH1319" s="186" t="s">
        <v>5474</v>
      </c>
      <c r="AI1319" s="186" t="s">
        <v>5474</v>
      </c>
      <c r="AJ1319" s="186" t="s">
        <v>5474</v>
      </c>
    </row>
    <row r="1320" spans="28:36">
      <c r="AB1320" s="186">
        <v>5531</v>
      </c>
      <c r="AC1320" s="186" t="s">
        <v>1170</v>
      </c>
      <c r="AD1320" s="186" t="s">
        <v>5474</v>
      </c>
      <c r="AE1320" s="186" t="s">
        <v>5474</v>
      </c>
      <c r="AF1320" s="186" t="s">
        <v>5474</v>
      </c>
      <c r="AG1320" s="186" t="s">
        <v>5474</v>
      </c>
      <c r="AH1320" s="186" t="s">
        <v>5474</v>
      </c>
      <c r="AI1320" s="186" t="s">
        <v>5474</v>
      </c>
      <c r="AJ1320" s="186" t="s">
        <v>5474</v>
      </c>
    </row>
    <row r="1321" spans="28:36">
      <c r="AB1321" s="186">
        <v>5533</v>
      </c>
      <c r="AC1321" s="186" t="s">
        <v>1171</v>
      </c>
      <c r="AD1321" s="186" t="s">
        <v>5474</v>
      </c>
      <c r="AE1321" s="186" t="s">
        <v>5474</v>
      </c>
      <c r="AF1321" s="186" t="s">
        <v>5474</v>
      </c>
      <c r="AG1321" s="186" t="s">
        <v>5474</v>
      </c>
      <c r="AH1321" s="186" t="s">
        <v>5474</v>
      </c>
      <c r="AI1321" s="186" t="s">
        <v>5474</v>
      </c>
      <c r="AJ1321" s="186" t="s">
        <v>5474</v>
      </c>
    </row>
    <row r="1322" spans="28:36">
      <c r="AB1322" s="186">
        <v>5534</v>
      </c>
      <c r="AC1322" s="186" t="s">
        <v>1172</v>
      </c>
      <c r="AD1322" s="186" t="s">
        <v>5474</v>
      </c>
      <c r="AE1322" s="186" t="s">
        <v>5474</v>
      </c>
      <c r="AF1322" s="186" t="s">
        <v>5474</v>
      </c>
      <c r="AG1322" s="186" t="s">
        <v>5474</v>
      </c>
      <c r="AH1322" s="186" t="s">
        <v>5474</v>
      </c>
      <c r="AI1322" s="186" t="s">
        <v>5474</v>
      </c>
      <c r="AJ1322" s="186" t="s">
        <v>5474</v>
      </c>
    </row>
    <row r="1323" spans="28:36">
      <c r="AB1323" s="186">
        <v>5536</v>
      </c>
      <c r="AC1323" s="186" t="s">
        <v>1173</v>
      </c>
      <c r="AD1323" s="186" t="s">
        <v>5474</v>
      </c>
      <c r="AE1323" s="186" t="s">
        <v>5474</v>
      </c>
      <c r="AF1323" s="186" t="s">
        <v>5474</v>
      </c>
      <c r="AG1323" s="186" t="s">
        <v>5474</v>
      </c>
      <c r="AH1323" s="186" t="s">
        <v>5474</v>
      </c>
      <c r="AI1323" s="186" t="s">
        <v>5474</v>
      </c>
      <c r="AJ1323" s="186" t="s">
        <v>5474</v>
      </c>
    </row>
    <row r="1324" spans="28:36">
      <c r="AB1324" s="186">
        <v>5538</v>
      </c>
      <c r="AC1324" s="186" t="s">
        <v>1174</v>
      </c>
      <c r="AD1324" s="186" t="s">
        <v>5474</v>
      </c>
      <c r="AE1324" s="186" t="s">
        <v>5474</v>
      </c>
      <c r="AF1324" s="186" t="s">
        <v>5474</v>
      </c>
      <c r="AG1324" s="186" t="s">
        <v>5474</v>
      </c>
      <c r="AH1324" s="186" t="s">
        <v>5474</v>
      </c>
      <c r="AI1324" s="186" t="s">
        <v>5474</v>
      </c>
      <c r="AJ1324" s="186" t="s">
        <v>5474</v>
      </c>
    </row>
    <row r="1325" spans="28:36">
      <c r="AB1325" s="186">
        <v>5543</v>
      </c>
      <c r="AC1325" s="186" t="s">
        <v>1175</v>
      </c>
      <c r="AD1325" s="186" t="s">
        <v>5474</v>
      </c>
      <c r="AE1325" s="186" t="s">
        <v>5474</v>
      </c>
      <c r="AF1325" s="186" t="s">
        <v>5474</v>
      </c>
      <c r="AG1325" s="186" t="s">
        <v>5474</v>
      </c>
      <c r="AH1325" s="186" t="s">
        <v>5474</v>
      </c>
      <c r="AI1325" s="186" t="s">
        <v>5474</v>
      </c>
      <c r="AJ1325" s="186" t="s">
        <v>5474</v>
      </c>
    </row>
    <row r="1326" spans="28:36">
      <c r="AB1326" s="186">
        <v>5601</v>
      </c>
      <c r="AC1326" s="186" t="s">
        <v>1176</v>
      </c>
      <c r="AD1326" s="186" t="s">
        <v>5474</v>
      </c>
      <c r="AE1326" s="186" t="s">
        <v>5474</v>
      </c>
      <c r="AF1326" s="186" t="s">
        <v>5474</v>
      </c>
      <c r="AG1326" s="186" t="s">
        <v>5474</v>
      </c>
      <c r="AH1326" s="186" t="s">
        <v>5474</v>
      </c>
      <c r="AI1326" s="186" t="s">
        <v>5474</v>
      </c>
      <c r="AJ1326" s="186" t="s">
        <v>5474</v>
      </c>
    </row>
    <row r="1327" spans="28:36">
      <c r="AB1327" s="186">
        <v>5603</v>
      </c>
      <c r="AC1327" s="186" t="s">
        <v>1177</v>
      </c>
      <c r="AD1327" s="186" t="s">
        <v>5474</v>
      </c>
      <c r="AE1327" s="186" t="s">
        <v>5474</v>
      </c>
      <c r="AF1327" s="186" t="s">
        <v>5474</v>
      </c>
      <c r="AG1327" s="186" t="s">
        <v>5474</v>
      </c>
      <c r="AH1327" s="186" t="s">
        <v>5474</v>
      </c>
      <c r="AI1327" s="186" t="s">
        <v>5474</v>
      </c>
      <c r="AJ1327" s="186" t="s">
        <v>5474</v>
      </c>
    </row>
    <row r="1328" spans="28:36">
      <c r="AB1328" s="186">
        <v>5604</v>
      </c>
      <c r="AC1328" s="186" t="s">
        <v>1178</v>
      </c>
      <c r="AD1328" s="186" t="s">
        <v>5474</v>
      </c>
      <c r="AE1328" s="186" t="s">
        <v>5474</v>
      </c>
      <c r="AF1328" s="186" t="s">
        <v>5474</v>
      </c>
      <c r="AG1328" s="186" t="s">
        <v>5474</v>
      </c>
      <c r="AH1328" s="186" t="s">
        <v>5474</v>
      </c>
      <c r="AI1328" s="186" t="s">
        <v>5474</v>
      </c>
      <c r="AJ1328" s="186" t="s">
        <v>5474</v>
      </c>
    </row>
    <row r="1329" spans="28:36">
      <c r="AB1329" s="186">
        <v>5607</v>
      </c>
      <c r="AC1329" s="186" t="s">
        <v>1179</v>
      </c>
      <c r="AD1329" s="186" t="s">
        <v>5474</v>
      </c>
      <c r="AE1329" s="186" t="s">
        <v>5474</v>
      </c>
      <c r="AF1329" s="186" t="s">
        <v>5474</v>
      </c>
      <c r="AG1329" s="186" t="s">
        <v>5474</v>
      </c>
      <c r="AH1329" s="186" t="s">
        <v>5474</v>
      </c>
      <c r="AI1329" s="186" t="s">
        <v>5474</v>
      </c>
      <c r="AJ1329" s="186" t="s">
        <v>5474</v>
      </c>
    </row>
    <row r="1330" spans="28:36">
      <c r="AB1330" s="186">
        <v>5608</v>
      </c>
      <c r="AC1330" s="186" t="s">
        <v>1180</v>
      </c>
      <c r="AD1330" s="186" t="s">
        <v>5474</v>
      </c>
      <c r="AE1330" s="186" t="s">
        <v>5474</v>
      </c>
      <c r="AF1330" s="186" t="s">
        <v>5474</v>
      </c>
      <c r="AG1330" s="186" t="s">
        <v>5474</v>
      </c>
      <c r="AH1330" s="186" t="s">
        <v>5474</v>
      </c>
      <c r="AI1330" s="186" t="s">
        <v>5474</v>
      </c>
      <c r="AJ1330" s="186" t="s">
        <v>5474</v>
      </c>
    </row>
    <row r="1331" spans="28:36">
      <c r="AB1331" s="186">
        <v>5609</v>
      </c>
      <c r="AC1331" s="186" t="s">
        <v>1181</v>
      </c>
      <c r="AD1331" s="186" t="s">
        <v>5474</v>
      </c>
      <c r="AE1331" s="186" t="s">
        <v>5474</v>
      </c>
      <c r="AF1331" s="186" t="s">
        <v>5474</v>
      </c>
      <c r="AG1331" s="186" t="s">
        <v>5474</v>
      </c>
      <c r="AH1331" s="186" t="s">
        <v>5474</v>
      </c>
      <c r="AI1331" s="186" t="s">
        <v>5474</v>
      </c>
      <c r="AJ1331" s="186" t="s">
        <v>5474</v>
      </c>
    </row>
    <row r="1332" spans="28:36">
      <c r="AB1332" s="186">
        <v>5701</v>
      </c>
      <c r="AC1332" s="186" t="s">
        <v>1182</v>
      </c>
      <c r="AD1332" s="186" t="s">
        <v>5474</v>
      </c>
      <c r="AE1332" s="186" t="s">
        <v>5474</v>
      </c>
      <c r="AF1332" s="186" t="s">
        <v>5474</v>
      </c>
      <c r="AG1332" s="186" t="s">
        <v>5474</v>
      </c>
      <c r="AH1332" s="186" t="s">
        <v>5474</v>
      </c>
      <c r="AI1332" s="186" t="s">
        <v>5474</v>
      </c>
      <c r="AJ1332" s="186" t="s">
        <v>5474</v>
      </c>
    </row>
    <row r="1333" spans="28:36">
      <c r="AB1333" s="186">
        <v>5703</v>
      </c>
      <c r="AC1333" s="186" t="s">
        <v>1183</v>
      </c>
      <c r="AD1333" s="186" t="s">
        <v>5474</v>
      </c>
      <c r="AE1333" s="186" t="s">
        <v>5474</v>
      </c>
      <c r="AF1333" s="186" t="s">
        <v>5474</v>
      </c>
      <c r="AG1333" s="186" t="s">
        <v>5474</v>
      </c>
      <c r="AH1333" s="186" t="s">
        <v>5474</v>
      </c>
      <c r="AI1333" s="186" t="s">
        <v>5474</v>
      </c>
      <c r="AJ1333" s="186" t="s">
        <v>5474</v>
      </c>
    </row>
    <row r="1334" spans="28:36">
      <c r="AB1334" s="186">
        <v>5704</v>
      </c>
      <c r="AC1334" s="186" t="s">
        <v>1184</v>
      </c>
      <c r="AD1334" s="186" t="s">
        <v>5474</v>
      </c>
      <c r="AE1334" s="186" t="s">
        <v>5474</v>
      </c>
      <c r="AF1334" s="186" t="s">
        <v>5474</v>
      </c>
      <c r="AG1334" s="186" t="s">
        <v>5474</v>
      </c>
      <c r="AH1334" s="186" t="s">
        <v>5474</v>
      </c>
      <c r="AI1334" s="186" t="s">
        <v>5474</v>
      </c>
      <c r="AJ1334" s="186" t="s">
        <v>5474</v>
      </c>
    </row>
    <row r="1335" spans="28:36">
      <c r="AB1335" s="186">
        <v>5706</v>
      </c>
      <c r="AC1335" s="186" t="s">
        <v>1185</v>
      </c>
      <c r="AD1335" s="186" t="s">
        <v>5474</v>
      </c>
      <c r="AE1335" s="186" t="s">
        <v>5474</v>
      </c>
      <c r="AF1335" s="186" t="s">
        <v>5474</v>
      </c>
      <c r="AG1335" s="186" t="s">
        <v>5474</v>
      </c>
      <c r="AH1335" s="186" t="s">
        <v>5474</v>
      </c>
      <c r="AI1335" s="186" t="s">
        <v>5474</v>
      </c>
      <c r="AJ1335" s="186" t="s">
        <v>5474</v>
      </c>
    </row>
    <row r="1336" spans="28:36">
      <c r="AB1336" s="186">
        <v>5820</v>
      </c>
      <c r="AC1336" s="186" t="s">
        <v>1186</v>
      </c>
      <c r="AD1336" s="186" t="s">
        <v>5474</v>
      </c>
      <c r="AE1336" s="186" t="s">
        <v>5474</v>
      </c>
      <c r="AF1336" s="186" t="s">
        <v>5474</v>
      </c>
      <c r="AG1336" s="186" t="s">
        <v>5474</v>
      </c>
      <c r="AH1336" s="186" t="s">
        <v>5474</v>
      </c>
      <c r="AI1336" s="186" t="s">
        <v>5474</v>
      </c>
      <c r="AJ1336" s="186" t="s">
        <v>5474</v>
      </c>
    </row>
    <row r="1337" spans="28:36">
      <c r="AB1337" s="186">
        <v>5859</v>
      </c>
      <c r="AC1337" s="186" t="s">
        <v>3606</v>
      </c>
      <c r="AD1337" s="186" t="s">
        <v>5474</v>
      </c>
      <c r="AE1337" s="186" t="s">
        <v>5474</v>
      </c>
      <c r="AF1337" s="186" t="s">
        <v>5474</v>
      </c>
      <c r="AG1337" s="186" t="s">
        <v>5474</v>
      </c>
      <c r="AH1337" s="186" t="s">
        <v>5474</v>
      </c>
      <c r="AI1337" s="186" t="s">
        <v>5474</v>
      </c>
      <c r="AJ1337" s="186" t="s">
        <v>5474</v>
      </c>
    </row>
    <row r="1338" spans="28:36">
      <c r="AB1338" s="186">
        <v>5863</v>
      </c>
      <c r="AC1338" s="186" t="s">
        <v>3607</v>
      </c>
      <c r="AD1338" s="186" t="s">
        <v>5474</v>
      </c>
      <c r="AE1338" s="186" t="s">
        <v>5474</v>
      </c>
      <c r="AF1338" s="186" t="s">
        <v>5474</v>
      </c>
      <c r="AG1338" s="186" t="s">
        <v>5474</v>
      </c>
      <c r="AH1338" s="186" t="s">
        <v>5474</v>
      </c>
      <c r="AI1338" s="186" t="s">
        <v>5474</v>
      </c>
      <c r="AJ1338" s="186" t="s">
        <v>5474</v>
      </c>
    </row>
    <row r="1339" spans="28:36">
      <c r="AB1339" s="186">
        <v>5864</v>
      </c>
      <c r="AC1339" s="186" t="s">
        <v>3610</v>
      </c>
      <c r="AD1339" s="186" t="s">
        <v>5474</v>
      </c>
      <c r="AE1339" s="186" t="s">
        <v>5474</v>
      </c>
      <c r="AF1339" s="186" t="s">
        <v>5474</v>
      </c>
      <c r="AG1339" s="186" t="s">
        <v>5474</v>
      </c>
      <c r="AH1339" s="186" t="s">
        <v>5474</v>
      </c>
      <c r="AI1339" s="186" t="s">
        <v>5474</v>
      </c>
      <c r="AJ1339" s="186" t="s">
        <v>5474</v>
      </c>
    </row>
    <row r="1340" spans="28:36">
      <c r="AB1340" s="186">
        <v>5871</v>
      </c>
      <c r="AC1340" s="186" t="s">
        <v>1187</v>
      </c>
      <c r="AD1340" s="186" t="s">
        <v>5473</v>
      </c>
      <c r="AE1340" s="186" t="s">
        <v>5474</v>
      </c>
      <c r="AF1340" s="186" t="s">
        <v>5474</v>
      </c>
      <c r="AG1340" s="186" t="s">
        <v>5474</v>
      </c>
      <c r="AH1340" s="186" t="s">
        <v>5475</v>
      </c>
      <c r="AI1340" s="186" t="s">
        <v>5474</v>
      </c>
      <c r="AJ1340" s="186" t="s">
        <v>5477</v>
      </c>
    </row>
    <row r="1341" spans="28:36">
      <c r="AB1341" s="186">
        <v>5876</v>
      </c>
      <c r="AC1341" s="186" t="s">
        <v>3612</v>
      </c>
      <c r="AD1341" s="186" t="s">
        <v>5473</v>
      </c>
      <c r="AE1341" s="186" t="s">
        <v>5474</v>
      </c>
      <c r="AF1341" s="186" t="s">
        <v>5474</v>
      </c>
      <c r="AG1341" s="186" t="s">
        <v>5474</v>
      </c>
      <c r="AH1341" s="186" t="s">
        <v>5475</v>
      </c>
      <c r="AI1341" s="186" t="s">
        <v>5474</v>
      </c>
      <c r="AJ1341" s="186" t="s">
        <v>5477</v>
      </c>
    </row>
    <row r="1342" spans="28:36">
      <c r="AB1342" s="186">
        <v>5878</v>
      </c>
      <c r="AC1342" s="186" t="s">
        <v>1188</v>
      </c>
      <c r="AD1342" s="186" t="s">
        <v>5474</v>
      </c>
      <c r="AE1342" s="186" t="s">
        <v>5474</v>
      </c>
      <c r="AF1342" s="186" t="s">
        <v>5474</v>
      </c>
      <c r="AG1342" s="186" t="s">
        <v>5474</v>
      </c>
      <c r="AH1342" s="186" t="s">
        <v>5474</v>
      </c>
      <c r="AI1342" s="186" t="s">
        <v>5474</v>
      </c>
      <c r="AJ1342" s="186" t="s">
        <v>5474</v>
      </c>
    </row>
    <row r="1343" spans="28:36">
      <c r="AB1343" s="186">
        <v>5880</v>
      </c>
      <c r="AC1343" s="186" t="s">
        <v>1189</v>
      </c>
      <c r="AD1343" s="186" t="s">
        <v>5473</v>
      </c>
      <c r="AE1343" s="186" t="s">
        <v>5474</v>
      </c>
      <c r="AF1343" s="186" t="s">
        <v>5474</v>
      </c>
      <c r="AG1343" s="186" t="s">
        <v>5474</v>
      </c>
      <c r="AH1343" s="186" t="s">
        <v>5475</v>
      </c>
      <c r="AI1343" s="186" t="s">
        <v>5474</v>
      </c>
      <c r="AJ1343" s="186" t="s">
        <v>5477</v>
      </c>
    </row>
    <row r="1344" spans="28:36">
      <c r="AB1344" s="186">
        <v>5902</v>
      </c>
      <c r="AC1344" s="186" t="s">
        <v>1190</v>
      </c>
      <c r="AD1344" s="186" t="s">
        <v>5474</v>
      </c>
      <c r="AE1344" s="186" t="s">
        <v>5474</v>
      </c>
      <c r="AF1344" s="186" t="s">
        <v>5474</v>
      </c>
      <c r="AG1344" s="186" t="s">
        <v>5474</v>
      </c>
      <c r="AH1344" s="186" t="s">
        <v>5474</v>
      </c>
      <c r="AI1344" s="186" t="s">
        <v>5474</v>
      </c>
      <c r="AJ1344" s="186" t="s">
        <v>5474</v>
      </c>
    </row>
    <row r="1345" spans="28:36">
      <c r="AB1345" s="186">
        <v>5903</v>
      </c>
      <c r="AC1345" s="186" t="s">
        <v>1191</v>
      </c>
      <c r="AD1345" s="186" t="s">
        <v>5474</v>
      </c>
      <c r="AE1345" s="186" t="s">
        <v>5474</v>
      </c>
      <c r="AF1345" s="186" t="s">
        <v>5474</v>
      </c>
      <c r="AG1345" s="186" t="s">
        <v>5474</v>
      </c>
      <c r="AH1345" s="186" t="s">
        <v>5474</v>
      </c>
      <c r="AI1345" s="186" t="s">
        <v>5474</v>
      </c>
      <c r="AJ1345" s="186" t="s">
        <v>5474</v>
      </c>
    </row>
    <row r="1346" spans="28:36">
      <c r="AB1346" s="186">
        <v>5904</v>
      </c>
      <c r="AC1346" s="186" t="s">
        <v>1192</v>
      </c>
      <c r="AD1346" s="186" t="s">
        <v>5474</v>
      </c>
      <c r="AE1346" s="186" t="s">
        <v>5474</v>
      </c>
      <c r="AF1346" s="186" t="s">
        <v>5474</v>
      </c>
      <c r="AG1346" s="186" t="s">
        <v>5474</v>
      </c>
      <c r="AH1346" s="186" t="s">
        <v>5474</v>
      </c>
      <c r="AI1346" s="186" t="s">
        <v>5474</v>
      </c>
      <c r="AJ1346" s="186" t="s">
        <v>5474</v>
      </c>
    </row>
    <row r="1347" spans="28:36">
      <c r="AB1347" s="186">
        <v>5905</v>
      </c>
      <c r="AC1347" s="186" t="s">
        <v>1193</v>
      </c>
      <c r="AD1347" s="186" t="s">
        <v>5474</v>
      </c>
      <c r="AE1347" s="186" t="s">
        <v>5474</v>
      </c>
      <c r="AF1347" s="186" t="s">
        <v>5474</v>
      </c>
      <c r="AG1347" s="186" t="s">
        <v>5474</v>
      </c>
      <c r="AH1347" s="186" t="s">
        <v>5474</v>
      </c>
      <c r="AI1347" s="186" t="s">
        <v>5474</v>
      </c>
      <c r="AJ1347" s="186" t="s">
        <v>5474</v>
      </c>
    </row>
    <row r="1348" spans="28:36">
      <c r="AB1348" s="186">
        <v>5906</v>
      </c>
      <c r="AC1348" s="186" t="s">
        <v>1194</v>
      </c>
      <c r="AD1348" s="186" t="s">
        <v>5474</v>
      </c>
      <c r="AE1348" s="186" t="s">
        <v>5474</v>
      </c>
      <c r="AF1348" s="186" t="s">
        <v>5474</v>
      </c>
      <c r="AG1348" s="186" t="s">
        <v>5474</v>
      </c>
      <c r="AH1348" s="186" t="s">
        <v>5474</v>
      </c>
      <c r="AI1348" s="186" t="s">
        <v>5474</v>
      </c>
      <c r="AJ1348" s="186" t="s">
        <v>5474</v>
      </c>
    </row>
    <row r="1349" spans="28:36">
      <c r="AB1349" s="186">
        <v>5907</v>
      </c>
      <c r="AC1349" s="186" t="s">
        <v>1195</v>
      </c>
      <c r="AD1349" s="186" t="s">
        <v>5474</v>
      </c>
      <c r="AE1349" s="186" t="s">
        <v>5474</v>
      </c>
      <c r="AF1349" s="186" t="s">
        <v>5474</v>
      </c>
      <c r="AG1349" s="186" t="s">
        <v>5474</v>
      </c>
      <c r="AH1349" s="186" t="s">
        <v>5474</v>
      </c>
      <c r="AI1349" s="186" t="s">
        <v>5474</v>
      </c>
      <c r="AJ1349" s="186" t="s">
        <v>5474</v>
      </c>
    </row>
    <row r="1350" spans="28:36">
      <c r="AB1350" s="186">
        <v>6005</v>
      </c>
      <c r="AC1350" s="186" t="s">
        <v>1196</v>
      </c>
      <c r="AD1350" s="186" t="s">
        <v>5474</v>
      </c>
      <c r="AE1350" s="186" t="s">
        <v>5474</v>
      </c>
      <c r="AF1350" s="186" t="s">
        <v>5474</v>
      </c>
      <c r="AG1350" s="186" t="s">
        <v>5474</v>
      </c>
      <c r="AH1350" s="186" t="s">
        <v>5474</v>
      </c>
      <c r="AI1350" s="186" t="s">
        <v>5474</v>
      </c>
      <c r="AJ1350" s="186" t="s">
        <v>5474</v>
      </c>
    </row>
    <row r="1351" spans="28:36">
      <c r="AB1351" s="186">
        <v>6015</v>
      </c>
      <c r="AC1351" s="186" t="s">
        <v>1197</v>
      </c>
      <c r="AD1351" s="186" t="s">
        <v>5474</v>
      </c>
      <c r="AE1351" s="186" t="s">
        <v>5474</v>
      </c>
      <c r="AF1351" s="186" t="s">
        <v>5474</v>
      </c>
      <c r="AG1351" s="186" t="s">
        <v>5474</v>
      </c>
      <c r="AH1351" s="186" t="s">
        <v>5474</v>
      </c>
      <c r="AI1351" s="186" t="s">
        <v>5474</v>
      </c>
      <c r="AJ1351" s="186" t="s">
        <v>5474</v>
      </c>
    </row>
    <row r="1352" spans="28:36">
      <c r="AB1352" s="186">
        <v>6016</v>
      </c>
      <c r="AC1352" s="186" t="s">
        <v>1198</v>
      </c>
      <c r="AD1352" s="186" t="s">
        <v>5474</v>
      </c>
      <c r="AE1352" s="186" t="s">
        <v>5474</v>
      </c>
      <c r="AF1352" s="186" t="s">
        <v>5474</v>
      </c>
      <c r="AG1352" s="186" t="s">
        <v>5474</v>
      </c>
      <c r="AH1352" s="186" t="s">
        <v>5474</v>
      </c>
      <c r="AI1352" s="186" t="s">
        <v>5474</v>
      </c>
      <c r="AJ1352" s="186" t="s">
        <v>5474</v>
      </c>
    </row>
    <row r="1353" spans="28:36">
      <c r="AB1353" s="186">
        <v>6020</v>
      </c>
      <c r="AC1353" s="186" t="s">
        <v>1199</v>
      </c>
      <c r="AD1353" s="186" t="s">
        <v>5474</v>
      </c>
      <c r="AE1353" s="186" t="s">
        <v>5474</v>
      </c>
      <c r="AF1353" s="186" t="s">
        <v>5474</v>
      </c>
      <c r="AG1353" s="186" t="s">
        <v>5474</v>
      </c>
      <c r="AH1353" s="186" t="s">
        <v>5474</v>
      </c>
      <c r="AI1353" s="186" t="s">
        <v>5474</v>
      </c>
      <c r="AJ1353" s="186" t="s">
        <v>5474</v>
      </c>
    </row>
    <row r="1354" spans="28:36">
      <c r="AB1354" s="186">
        <v>6021</v>
      </c>
      <c r="AC1354" s="186" t="s">
        <v>1200</v>
      </c>
      <c r="AD1354" s="186" t="s">
        <v>5474</v>
      </c>
      <c r="AE1354" s="186" t="s">
        <v>5474</v>
      </c>
      <c r="AF1354" s="186" t="s">
        <v>5474</v>
      </c>
      <c r="AG1354" s="186" t="s">
        <v>5474</v>
      </c>
      <c r="AH1354" s="186" t="s">
        <v>5474</v>
      </c>
      <c r="AI1354" s="186" t="s">
        <v>5474</v>
      </c>
      <c r="AJ1354" s="186" t="s">
        <v>5474</v>
      </c>
    </row>
    <row r="1355" spans="28:36">
      <c r="AB1355" s="186">
        <v>6023</v>
      </c>
      <c r="AC1355" s="186" t="s">
        <v>1201</v>
      </c>
      <c r="AD1355" s="186" t="s">
        <v>5474</v>
      </c>
      <c r="AE1355" s="186" t="s">
        <v>5474</v>
      </c>
      <c r="AF1355" s="186" t="s">
        <v>5474</v>
      </c>
      <c r="AG1355" s="186" t="s">
        <v>5474</v>
      </c>
      <c r="AH1355" s="186" t="s">
        <v>5474</v>
      </c>
      <c r="AI1355" s="186" t="s">
        <v>5474</v>
      </c>
      <c r="AJ1355" s="186" t="s">
        <v>5474</v>
      </c>
    </row>
    <row r="1356" spans="28:36">
      <c r="AB1356" s="186">
        <v>6024</v>
      </c>
      <c r="AC1356" s="186" t="s">
        <v>1202</v>
      </c>
      <c r="AD1356" s="186" t="s">
        <v>5474</v>
      </c>
      <c r="AE1356" s="186" t="s">
        <v>5474</v>
      </c>
      <c r="AF1356" s="186" t="s">
        <v>5474</v>
      </c>
      <c r="AG1356" s="186" t="s">
        <v>5474</v>
      </c>
      <c r="AH1356" s="186" t="s">
        <v>5474</v>
      </c>
      <c r="AI1356" s="186" t="s">
        <v>5474</v>
      </c>
      <c r="AJ1356" s="186" t="s">
        <v>5474</v>
      </c>
    </row>
    <row r="1357" spans="28:36">
      <c r="AB1357" s="186">
        <v>6026</v>
      </c>
      <c r="AC1357" s="186" t="s">
        <v>1203</v>
      </c>
      <c r="AD1357" s="186" t="s">
        <v>5474</v>
      </c>
      <c r="AE1357" s="186" t="s">
        <v>5474</v>
      </c>
      <c r="AF1357" s="186" t="s">
        <v>5474</v>
      </c>
      <c r="AG1357" s="186" t="s">
        <v>5474</v>
      </c>
      <c r="AH1357" s="186" t="s">
        <v>5474</v>
      </c>
      <c r="AI1357" s="186" t="s">
        <v>5474</v>
      </c>
      <c r="AJ1357" s="186" t="s">
        <v>5474</v>
      </c>
    </row>
    <row r="1358" spans="28:36">
      <c r="AB1358" s="186">
        <v>6027</v>
      </c>
      <c r="AC1358" s="186" t="s">
        <v>3636</v>
      </c>
      <c r="AD1358" s="186" t="s">
        <v>5474</v>
      </c>
      <c r="AE1358" s="186" t="s">
        <v>5474</v>
      </c>
      <c r="AF1358" s="186" t="s">
        <v>5474</v>
      </c>
      <c r="AG1358" s="186" t="s">
        <v>5474</v>
      </c>
      <c r="AH1358" s="186" t="s">
        <v>5474</v>
      </c>
      <c r="AI1358" s="186" t="s">
        <v>5474</v>
      </c>
      <c r="AJ1358" s="186" t="s">
        <v>5474</v>
      </c>
    </row>
    <row r="1359" spans="28:36">
      <c r="AB1359" s="186">
        <v>6101</v>
      </c>
      <c r="AC1359" s="186" t="s">
        <v>4509</v>
      </c>
      <c r="AD1359" s="186" t="s">
        <v>5474</v>
      </c>
      <c r="AE1359" s="186" t="s">
        <v>5474</v>
      </c>
      <c r="AF1359" s="186" t="s">
        <v>5474</v>
      </c>
      <c r="AG1359" s="186" t="s">
        <v>5474</v>
      </c>
      <c r="AH1359" s="186" t="s">
        <v>5474</v>
      </c>
      <c r="AI1359" s="186" t="s">
        <v>5474</v>
      </c>
      <c r="AJ1359" s="186" t="s">
        <v>5474</v>
      </c>
    </row>
    <row r="1360" spans="28:36">
      <c r="AB1360" s="186">
        <v>6103</v>
      </c>
      <c r="AC1360" s="186" t="s">
        <v>1204</v>
      </c>
      <c r="AD1360" s="186" t="s">
        <v>5474</v>
      </c>
      <c r="AE1360" s="186" t="s">
        <v>5474</v>
      </c>
      <c r="AF1360" s="186" t="s">
        <v>5474</v>
      </c>
      <c r="AG1360" s="186" t="s">
        <v>5474</v>
      </c>
      <c r="AH1360" s="186" t="s">
        <v>5474</v>
      </c>
      <c r="AI1360" s="186" t="s">
        <v>5474</v>
      </c>
      <c r="AJ1360" s="186" t="s">
        <v>5474</v>
      </c>
    </row>
    <row r="1361" spans="28:36">
      <c r="AB1361" s="186">
        <v>6104</v>
      </c>
      <c r="AC1361" s="186" t="s">
        <v>1205</v>
      </c>
      <c r="AD1361" s="186" t="s">
        <v>5474</v>
      </c>
      <c r="AE1361" s="186" t="s">
        <v>5474</v>
      </c>
      <c r="AF1361" s="186" t="s">
        <v>5474</v>
      </c>
      <c r="AG1361" s="186" t="s">
        <v>5474</v>
      </c>
      <c r="AH1361" s="186" t="s">
        <v>5474</v>
      </c>
      <c r="AI1361" s="186" t="s">
        <v>5474</v>
      </c>
      <c r="AJ1361" s="186" t="s">
        <v>5474</v>
      </c>
    </row>
    <row r="1362" spans="28:36">
      <c r="AB1362" s="186">
        <v>6107</v>
      </c>
      <c r="AC1362" s="186" t="s">
        <v>1206</v>
      </c>
      <c r="AD1362" s="186" t="s">
        <v>5474</v>
      </c>
      <c r="AE1362" s="186" t="s">
        <v>5474</v>
      </c>
      <c r="AF1362" s="186" t="s">
        <v>5474</v>
      </c>
      <c r="AG1362" s="186" t="s">
        <v>5474</v>
      </c>
      <c r="AH1362" s="186" t="s">
        <v>5474</v>
      </c>
      <c r="AI1362" s="186" t="s">
        <v>5474</v>
      </c>
      <c r="AJ1362" s="186" t="s">
        <v>5474</v>
      </c>
    </row>
    <row r="1363" spans="28:36">
      <c r="AB1363" s="186">
        <v>6108</v>
      </c>
      <c r="AC1363" s="186" t="s">
        <v>1207</v>
      </c>
      <c r="AD1363" s="186" t="s">
        <v>5474</v>
      </c>
      <c r="AE1363" s="186" t="s">
        <v>5474</v>
      </c>
      <c r="AF1363" s="186" t="s">
        <v>5474</v>
      </c>
      <c r="AG1363" s="186" t="s">
        <v>5474</v>
      </c>
      <c r="AH1363" s="186" t="s">
        <v>5474</v>
      </c>
      <c r="AI1363" s="186" t="s">
        <v>5474</v>
      </c>
      <c r="AJ1363" s="186" t="s">
        <v>5474</v>
      </c>
    </row>
    <row r="1364" spans="28:36">
      <c r="AB1364" s="186">
        <v>6109</v>
      </c>
      <c r="AC1364" s="186" t="s">
        <v>1208</v>
      </c>
      <c r="AD1364" s="186" t="s">
        <v>5474</v>
      </c>
      <c r="AE1364" s="186" t="s">
        <v>5474</v>
      </c>
      <c r="AF1364" s="186" t="s">
        <v>5474</v>
      </c>
      <c r="AG1364" s="186" t="s">
        <v>5474</v>
      </c>
      <c r="AH1364" s="186" t="s">
        <v>5474</v>
      </c>
      <c r="AI1364" s="186" t="s">
        <v>5474</v>
      </c>
      <c r="AJ1364" s="186" t="s">
        <v>5474</v>
      </c>
    </row>
    <row r="1365" spans="28:36">
      <c r="AB1365" s="186">
        <v>6111</v>
      </c>
      <c r="AC1365" s="186" t="s">
        <v>1209</v>
      </c>
      <c r="AD1365" s="186" t="s">
        <v>5474</v>
      </c>
      <c r="AE1365" s="186" t="s">
        <v>5474</v>
      </c>
      <c r="AF1365" s="186" t="s">
        <v>5474</v>
      </c>
      <c r="AG1365" s="186" t="s">
        <v>5474</v>
      </c>
      <c r="AH1365" s="186" t="s">
        <v>5474</v>
      </c>
      <c r="AI1365" s="186" t="s">
        <v>5474</v>
      </c>
      <c r="AJ1365" s="186" t="s">
        <v>5474</v>
      </c>
    </row>
    <row r="1366" spans="28:36">
      <c r="AB1366" s="186">
        <v>6112</v>
      </c>
      <c r="AC1366" s="186" t="s">
        <v>1210</v>
      </c>
      <c r="AD1366" s="186" t="s">
        <v>5474</v>
      </c>
      <c r="AE1366" s="186" t="s">
        <v>5474</v>
      </c>
      <c r="AF1366" s="186" t="s">
        <v>5474</v>
      </c>
      <c r="AG1366" s="186" t="s">
        <v>5474</v>
      </c>
      <c r="AH1366" s="186" t="s">
        <v>5474</v>
      </c>
      <c r="AI1366" s="186" t="s">
        <v>5474</v>
      </c>
      <c r="AJ1366" s="186" t="s">
        <v>5474</v>
      </c>
    </row>
    <row r="1367" spans="28:36">
      <c r="AB1367" s="186">
        <v>6113</v>
      </c>
      <c r="AC1367" s="186" t="s">
        <v>1211</v>
      </c>
      <c r="AD1367" s="186" t="s">
        <v>5474</v>
      </c>
      <c r="AE1367" s="186" t="s">
        <v>5474</v>
      </c>
      <c r="AF1367" s="186" t="s">
        <v>5474</v>
      </c>
      <c r="AG1367" s="186" t="s">
        <v>5474</v>
      </c>
      <c r="AH1367" s="186" t="s">
        <v>5474</v>
      </c>
      <c r="AI1367" s="186" t="s">
        <v>5474</v>
      </c>
      <c r="AJ1367" s="186" t="s">
        <v>5474</v>
      </c>
    </row>
    <row r="1368" spans="28:36">
      <c r="AB1368" s="186">
        <v>6114</v>
      </c>
      <c r="AC1368" s="186" t="s">
        <v>1212</v>
      </c>
      <c r="AD1368" s="186" t="s">
        <v>5474</v>
      </c>
      <c r="AE1368" s="186" t="s">
        <v>5474</v>
      </c>
      <c r="AF1368" s="186" t="s">
        <v>5474</v>
      </c>
      <c r="AG1368" s="186" t="s">
        <v>5474</v>
      </c>
      <c r="AH1368" s="186" t="s">
        <v>5474</v>
      </c>
      <c r="AI1368" s="186" t="s">
        <v>5474</v>
      </c>
      <c r="AJ1368" s="186" t="s">
        <v>5474</v>
      </c>
    </row>
    <row r="1369" spans="28:36">
      <c r="AB1369" s="186">
        <v>6115</v>
      </c>
      <c r="AC1369" s="186" t="s">
        <v>1213</v>
      </c>
      <c r="AD1369" s="186" t="s">
        <v>5474</v>
      </c>
      <c r="AE1369" s="186" t="s">
        <v>5474</v>
      </c>
      <c r="AF1369" s="186" t="s">
        <v>5474</v>
      </c>
      <c r="AG1369" s="186" t="s">
        <v>5474</v>
      </c>
      <c r="AH1369" s="186" t="s">
        <v>5474</v>
      </c>
      <c r="AI1369" s="186" t="s">
        <v>5474</v>
      </c>
      <c r="AJ1369" s="186" t="s">
        <v>5474</v>
      </c>
    </row>
    <row r="1370" spans="28:36">
      <c r="AB1370" s="186">
        <v>6116</v>
      </c>
      <c r="AC1370" s="186" t="s">
        <v>1214</v>
      </c>
      <c r="AD1370" s="186" t="s">
        <v>5474</v>
      </c>
      <c r="AE1370" s="186" t="s">
        <v>5474</v>
      </c>
      <c r="AF1370" s="186" t="s">
        <v>5474</v>
      </c>
      <c r="AG1370" s="186" t="s">
        <v>5474</v>
      </c>
      <c r="AH1370" s="186" t="s">
        <v>5474</v>
      </c>
      <c r="AI1370" s="186" t="s">
        <v>5474</v>
      </c>
      <c r="AJ1370" s="186" t="s">
        <v>5474</v>
      </c>
    </row>
    <row r="1371" spans="28:36">
      <c r="AB1371" s="186">
        <v>6117</v>
      </c>
      <c r="AC1371" s="186" t="s">
        <v>1215</v>
      </c>
      <c r="AD1371" s="186" t="s">
        <v>5474</v>
      </c>
      <c r="AE1371" s="186" t="s">
        <v>5474</v>
      </c>
      <c r="AF1371" s="186" t="s">
        <v>5474</v>
      </c>
      <c r="AG1371" s="186" t="s">
        <v>5474</v>
      </c>
      <c r="AH1371" s="186" t="s">
        <v>5474</v>
      </c>
      <c r="AI1371" s="186" t="s">
        <v>5474</v>
      </c>
      <c r="AJ1371" s="186" t="s">
        <v>5474</v>
      </c>
    </row>
    <row r="1372" spans="28:36">
      <c r="AB1372" s="186">
        <v>6118</v>
      </c>
      <c r="AC1372" s="186" t="s">
        <v>1216</v>
      </c>
      <c r="AD1372" s="186" t="s">
        <v>5474</v>
      </c>
      <c r="AE1372" s="186" t="s">
        <v>5474</v>
      </c>
      <c r="AF1372" s="186" t="s">
        <v>5474</v>
      </c>
      <c r="AG1372" s="186" t="s">
        <v>5474</v>
      </c>
      <c r="AH1372" s="186" t="s">
        <v>5474</v>
      </c>
      <c r="AI1372" s="186" t="s">
        <v>5474</v>
      </c>
      <c r="AJ1372" s="186" t="s">
        <v>5474</v>
      </c>
    </row>
    <row r="1373" spans="28:36">
      <c r="AB1373" s="186">
        <v>6120</v>
      </c>
      <c r="AC1373" s="186" t="s">
        <v>1217</v>
      </c>
      <c r="AD1373" s="186" t="s">
        <v>5474</v>
      </c>
      <c r="AE1373" s="186" t="s">
        <v>5474</v>
      </c>
      <c r="AF1373" s="186" t="s">
        <v>5474</v>
      </c>
      <c r="AG1373" s="186" t="s">
        <v>5474</v>
      </c>
      <c r="AH1373" s="186" t="s">
        <v>5474</v>
      </c>
      <c r="AI1373" s="186" t="s">
        <v>5474</v>
      </c>
      <c r="AJ1373" s="186" t="s">
        <v>5474</v>
      </c>
    </row>
    <row r="1374" spans="28:36">
      <c r="AB1374" s="186">
        <v>6121</v>
      </c>
      <c r="AC1374" s="186" t="s">
        <v>1218</v>
      </c>
      <c r="AD1374" s="186" t="s">
        <v>5474</v>
      </c>
      <c r="AE1374" s="186" t="s">
        <v>5474</v>
      </c>
      <c r="AF1374" s="186" t="s">
        <v>5474</v>
      </c>
      <c r="AG1374" s="186" t="s">
        <v>5474</v>
      </c>
      <c r="AH1374" s="186" t="s">
        <v>5474</v>
      </c>
      <c r="AI1374" s="186" t="s">
        <v>5474</v>
      </c>
      <c r="AJ1374" s="186" t="s">
        <v>5474</v>
      </c>
    </row>
    <row r="1375" spans="28:36">
      <c r="AB1375" s="186">
        <v>6122</v>
      </c>
      <c r="AC1375" s="186" t="s">
        <v>1219</v>
      </c>
      <c r="AD1375" s="186" t="s">
        <v>5474</v>
      </c>
      <c r="AE1375" s="186" t="s">
        <v>5474</v>
      </c>
      <c r="AF1375" s="186" t="s">
        <v>5474</v>
      </c>
      <c r="AG1375" s="186" t="s">
        <v>5474</v>
      </c>
      <c r="AH1375" s="186" t="s">
        <v>5474</v>
      </c>
      <c r="AI1375" s="186" t="s">
        <v>5474</v>
      </c>
      <c r="AJ1375" s="186" t="s">
        <v>5474</v>
      </c>
    </row>
    <row r="1376" spans="28:36">
      <c r="AB1376" s="186">
        <v>6123</v>
      </c>
      <c r="AC1376" s="186" t="s">
        <v>1220</v>
      </c>
      <c r="AD1376" s="186" t="s">
        <v>5474</v>
      </c>
      <c r="AE1376" s="186" t="s">
        <v>5474</v>
      </c>
      <c r="AF1376" s="186" t="s">
        <v>5474</v>
      </c>
      <c r="AG1376" s="186" t="s">
        <v>5474</v>
      </c>
      <c r="AH1376" s="186" t="s">
        <v>5474</v>
      </c>
      <c r="AI1376" s="186" t="s">
        <v>5474</v>
      </c>
      <c r="AJ1376" s="186" t="s">
        <v>5474</v>
      </c>
    </row>
    <row r="1377" spans="28:36">
      <c r="AB1377" s="186">
        <v>6124</v>
      </c>
      <c r="AC1377" s="186" t="s">
        <v>1221</v>
      </c>
      <c r="AD1377" s="186" t="s">
        <v>5474</v>
      </c>
      <c r="AE1377" s="186" t="s">
        <v>5474</v>
      </c>
      <c r="AF1377" s="186" t="s">
        <v>5474</v>
      </c>
      <c r="AG1377" s="186" t="s">
        <v>5474</v>
      </c>
      <c r="AH1377" s="186" t="s">
        <v>5474</v>
      </c>
      <c r="AI1377" s="186" t="s">
        <v>5474</v>
      </c>
      <c r="AJ1377" s="186" t="s">
        <v>5474</v>
      </c>
    </row>
    <row r="1378" spans="28:36">
      <c r="AB1378" s="186">
        <v>6125</v>
      </c>
      <c r="AC1378" s="186" t="s">
        <v>1222</v>
      </c>
      <c r="AD1378" s="186" t="s">
        <v>5474</v>
      </c>
      <c r="AE1378" s="186" t="s">
        <v>5474</v>
      </c>
      <c r="AF1378" s="186" t="s">
        <v>5474</v>
      </c>
      <c r="AG1378" s="186" t="s">
        <v>5474</v>
      </c>
      <c r="AH1378" s="186" t="s">
        <v>5474</v>
      </c>
      <c r="AI1378" s="186" t="s">
        <v>5474</v>
      </c>
      <c r="AJ1378" s="186" t="s">
        <v>5474</v>
      </c>
    </row>
    <row r="1379" spans="28:36">
      <c r="AB1379" s="186">
        <v>6126</v>
      </c>
      <c r="AC1379" s="186" t="s">
        <v>1223</v>
      </c>
      <c r="AD1379" s="186" t="s">
        <v>5474</v>
      </c>
      <c r="AE1379" s="186" t="s">
        <v>5474</v>
      </c>
      <c r="AF1379" s="186" t="s">
        <v>5474</v>
      </c>
      <c r="AG1379" s="186" t="s">
        <v>5474</v>
      </c>
      <c r="AH1379" s="186" t="s">
        <v>5474</v>
      </c>
      <c r="AI1379" s="186" t="s">
        <v>5474</v>
      </c>
      <c r="AJ1379" s="186" t="s">
        <v>5474</v>
      </c>
    </row>
    <row r="1380" spans="28:36">
      <c r="AB1380" s="186">
        <v>6127</v>
      </c>
      <c r="AC1380" s="186" t="s">
        <v>1224</v>
      </c>
      <c r="AD1380" s="186" t="s">
        <v>5474</v>
      </c>
      <c r="AE1380" s="186" t="s">
        <v>5474</v>
      </c>
      <c r="AF1380" s="186" t="s">
        <v>5474</v>
      </c>
      <c r="AG1380" s="186" t="s">
        <v>5474</v>
      </c>
      <c r="AH1380" s="186" t="s">
        <v>5474</v>
      </c>
      <c r="AI1380" s="186" t="s">
        <v>5474</v>
      </c>
      <c r="AJ1380" s="186" t="s">
        <v>5474</v>
      </c>
    </row>
    <row r="1381" spans="28:36">
      <c r="AB1381" s="186">
        <v>6128</v>
      </c>
      <c r="AC1381" s="186" t="s">
        <v>1225</v>
      </c>
      <c r="AD1381" s="186" t="s">
        <v>5474</v>
      </c>
      <c r="AE1381" s="186" t="s">
        <v>5474</v>
      </c>
      <c r="AF1381" s="186" t="s">
        <v>5474</v>
      </c>
      <c r="AG1381" s="186" t="s">
        <v>5474</v>
      </c>
      <c r="AH1381" s="186" t="s">
        <v>5474</v>
      </c>
      <c r="AI1381" s="186" t="s">
        <v>5474</v>
      </c>
      <c r="AJ1381" s="186" t="s">
        <v>5474</v>
      </c>
    </row>
    <row r="1382" spans="28:36">
      <c r="AB1382" s="186">
        <v>6129</v>
      </c>
      <c r="AC1382" s="186" t="s">
        <v>1226</v>
      </c>
      <c r="AD1382" s="186" t="s">
        <v>5474</v>
      </c>
      <c r="AE1382" s="186" t="s">
        <v>5474</v>
      </c>
      <c r="AF1382" s="186" t="s">
        <v>5474</v>
      </c>
      <c r="AG1382" s="186" t="s">
        <v>5474</v>
      </c>
      <c r="AH1382" s="186" t="s">
        <v>5474</v>
      </c>
      <c r="AI1382" s="186" t="s">
        <v>5474</v>
      </c>
      <c r="AJ1382" s="186" t="s">
        <v>5474</v>
      </c>
    </row>
    <row r="1383" spans="28:36">
      <c r="AB1383" s="186">
        <v>6130</v>
      </c>
      <c r="AC1383" s="186" t="s">
        <v>3674</v>
      </c>
      <c r="AD1383" s="186" t="s">
        <v>5474</v>
      </c>
      <c r="AE1383" s="186" t="s">
        <v>5474</v>
      </c>
      <c r="AF1383" s="186" t="s">
        <v>5474</v>
      </c>
      <c r="AG1383" s="186" t="s">
        <v>5474</v>
      </c>
      <c r="AH1383" s="186" t="s">
        <v>5474</v>
      </c>
      <c r="AI1383" s="186" t="s">
        <v>5474</v>
      </c>
      <c r="AJ1383" s="186" t="s">
        <v>5474</v>
      </c>
    </row>
    <row r="1384" spans="28:36">
      <c r="AB1384" s="186">
        <v>6131</v>
      </c>
      <c r="AC1384" s="186" t="s">
        <v>1227</v>
      </c>
      <c r="AD1384" s="186" t="s">
        <v>5474</v>
      </c>
      <c r="AE1384" s="186" t="s">
        <v>5474</v>
      </c>
      <c r="AF1384" s="186" t="s">
        <v>5474</v>
      </c>
      <c r="AG1384" s="186" t="s">
        <v>5474</v>
      </c>
      <c r="AH1384" s="186" t="s">
        <v>5474</v>
      </c>
      <c r="AI1384" s="186" t="s">
        <v>5474</v>
      </c>
      <c r="AJ1384" s="186" t="s">
        <v>5474</v>
      </c>
    </row>
    <row r="1385" spans="28:36">
      <c r="AB1385" s="186">
        <v>6133</v>
      </c>
      <c r="AC1385" s="186" t="s">
        <v>1228</v>
      </c>
      <c r="AD1385" s="186" t="s">
        <v>5474</v>
      </c>
      <c r="AE1385" s="186" t="s">
        <v>5474</v>
      </c>
      <c r="AF1385" s="186" t="s">
        <v>5474</v>
      </c>
      <c r="AG1385" s="186" t="s">
        <v>5474</v>
      </c>
      <c r="AH1385" s="186" t="s">
        <v>5474</v>
      </c>
      <c r="AI1385" s="186" t="s">
        <v>5474</v>
      </c>
      <c r="AJ1385" s="186" t="s">
        <v>5474</v>
      </c>
    </row>
    <row r="1386" spans="28:36">
      <c r="AB1386" s="186">
        <v>6134</v>
      </c>
      <c r="AC1386" s="186" t="s">
        <v>1229</v>
      </c>
      <c r="AD1386" s="186" t="s">
        <v>5474</v>
      </c>
      <c r="AE1386" s="186" t="s">
        <v>5474</v>
      </c>
      <c r="AF1386" s="186" t="s">
        <v>5474</v>
      </c>
      <c r="AG1386" s="186" t="s">
        <v>5474</v>
      </c>
      <c r="AH1386" s="186" t="s">
        <v>5474</v>
      </c>
      <c r="AI1386" s="186" t="s">
        <v>5474</v>
      </c>
      <c r="AJ1386" s="186" t="s">
        <v>5474</v>
      </c>
    </row>
    <row r="1387" spans="28:36">
      <c r="AB1387" s="186">
        <v>6136</v>
      </c>
      <c r="AC1387" s="186" t="s">
        <v>1230</v>
      </c>
      <c r="AD1387" s="186" t="s">
        <v>5474</v>
      </c>
      <c r="AE1387" s="186" t="s">
        <v>5474</v>
      </c>
      <c r="AF1387" s="186" t="s">
        <v>5474</v>
      </c>
      <c r="AG1387" s="186" t="s">
        <v>5474</v>
      </c>
      <c r="AH1387" s="186" t="s">
        <v>5474</v>
      </c>
      <c r="AI1387" s="186" t="s">
        <v>5474</v>
      </c>
      <c r="AJ1387" s="186" t="s">
        <v>5474</v>
      </c>
    </row>
    <row r="1388" spans="28:36">
      <c r="AB1388" s="186">
        <v>6138</v>
      </c>
      <c r="AC1388" s="186" t="s">
        <v>1231</v>
      </c>
      <c r="AD1388" s="186" t="s">
        <v>5474</v>
      </c>
      <c r="AE1388" s="186" t="s">
        <v>5474</v>
      </c>
      <c r="AF1388" s="186" t="s">
        <v>5474</v>
      </c>
      <c r="AG1388" s="186" t="s">
        <v>5474</v>
      </c>
      <c r="AH1388" s="186" t="s">
        <v>5474</v>
      </c>
      <c r="AI1388" s="186" t="s">
        <v>5474</v>
      </c>
      <c r="AJ1388" s="186" t="s">
        <v>5474</v>
      </c>
    </row>
    <row r="1389" spans="28:36">
      <c r="AB1389" s="186">
        <v>6139</v>
      </c>
      <c r="AC1389" s="186" t="s">
        <v>1232</v>
      </c>
      <c r="AD1389" s="186" t="s">
        <v>5474</v>
      </c>
      <c r="AE1389" s="186" t="s">
        <v>5474</v>
      </c>
      <c r="AF1389" s="186" t="s">
        <v>5474</v>
      </c>
      <c r="AG1389" s="186" t="s">
        <v>5474</v>
      </c>
      <c r="AH1389" s="186" t="s">
        <v>5474</v>
      </c>
      <c r="AI1389" s="186" t="s">
        <v>5474</v>
      </c>
      <c r="AJ1389" s="186" t="s">
        <v>5474</v>
      </c>
    </row>
    <row r="1390" spans="28:36">
      <c r="AB1390" s="186">
        <v>6140</v>
      </c>
      <c r="AC1390" s="186" t="s">
        <v>1233</v>
      </c>
      <c r="AD1390" s="186" t="s">
        <v>5474</v>
      </c>
      <c r="AE1390" s="186" t="s">
        <v>5474</v>
      </c>
      <c r="AF1390" s="186" t="s">
        <v>5474</v>
      </c>
      <c r="AG1390" s="186" t="s">
        <v>5474</v>
      </c>
      <c r="AH1390" s="186" t="s">
        <v>5474</v>
      </c>
      <c r="AI1390" s="186" t="s">
        <v>5474</v>
      </c>
      <c r="AJ1390" s="186" t="s">
        <v>5474</v>
      </c>
    </row>
    <row r="1391" spans="28:36">
      <c r="AB1391" s="186">
        <v>6141</v>
      </c>
      <c r="AC1391" s="186" t="s">
        <v>1234</v>
      </c>
      <c r="AD1391" s="186" t="s">
        <v>5474</v>
      </c>
      <c r="AE1391" s="186" t="s">
        <v>5474</v>
      </c>
      <c r="AF1391" s="186" t="s">
        <v>5474</v>
      </c>
      <c r="AG1391" s="186" t="s">
        <v>5474</v>
      </c>
      <c r="AH1391" s="186" t="s">
        <v>5474</v>
      </c>
      <c r="AI1391" s="186" t="s">
        <v>5474</v>
      </c>
      <c r="AJ1391" s="186" t="s">
        <v>5474</v>
      </c>
    </row>
    <row r="1392" spans="28:36">
      <c r="AB1392" s="186">
        <v>6142</v>
      </c>
      <c r="AC1392" s="186" t="s">
        <v>1235</v>
      </c>
      <c r="AD1392" s="186" t="s">
        <v>5474</v>
      </c>
      <c r="AE1392" s="186" t="s">
        <v>5474</v>
      </c>
      <c r="AF1392" s="186" t="s">
        <v>5474</v>
      </c>
      <c r="AG1392" s="186" t="s">
        <v>5474</v>
      </c>
      <c r="AH1392" s="186" t="s">
        <v>5474</v>
      </c>
      <c r="AI1392" s="186" t="s">
        <v>5474</v>
      </c>
      <c r="AJ1392" s="186" t="s">
        <v>5474</v>
      </c>
    </row>
    <row r="1393" spans="28:36">
      <c r="AB1393" s="186">
        <v>6143</v>
      </c>
      <c r="AC1393" s="186" t="s">
        <v>1236</v>
      </c>
      <c r="AD1393" s="186" t="s">
        <v>5474</v>
      </c>
      <c r="AE1393" s="186" t="s">
        <v>5474</v>
      </c>
      <c r="AF1393" s="186" t="s">
        <v>5474</v>
      </c>
      <c r="AG1393" s="186" t="s">
        <v>5474</v>
      </c>
      <c r="AH1393" s="186" t="s">
        <v>5474</v>
      </c>
      <c r="AI1393" s="186" t="s">
        <v>5474</v>
      </c>
      <c r="AJ1393" s="186" t="s">
        <v>5474</v>
      </c>
    </row>
    <row r="1394" spans="28:36">
      <c r="AB1394" s="186">
        <v>6144</v>
      </c>
      <c r="AC1394" s="186" t="s">
        <v>1237</v>
      </c>
      <c r="AD1394" s="186" t="s">
        <v>5474</v>
      </c>
      <c r="AE1394" s="186" t="s">
        <v>5474</v>
      </c>
      <c r="AF1394" s="186" t="s">
        <v>5474</v>
      </c>
      <c r="AG1394" s="186" t="s">
        <v>5474</v>
      </c>
      <c r="AH1394" s="186" t="s">
        <v>5474</v>
      </c>
      <c r="AI1394" s="186" t="s">
        <v>5474</v>
      </c>
      <c r="AJ1394" s="186" t="s">
        <v>5474</v>
      </c>
    </row>
    <row r="1395" spans="28:36">
      <c r="AB1395" s="186">
        <v>6145</v>
      </c>
      <c r="AC1395" s="186" t="s">
        <v>1238</v>
      </c>
      <c r="AD1395" s="186" t="s">
        <v>5474</v>
      </c>
      <c r="AE1395" s="186" t="s">
        <v>5474</v>
      </c>
      <c r="AF1395" s="186" t="s">
        <v>5474</v>
      </c>
      <c r="AG1395" s="186" t="s">
        <v>5474</v>
      </c>
      <c r="AH1395" s="186" t="s">
        <v>5474</v>
      </c>
      <c r="AI1395" s="186" t="s">
        <v>5474</v>
      </c>
      <c r="AJ1395" s="186" t="s">
        <v>5474</v>
      </c>
    </row>
    <row r="1396" spans="28:36">
      <c r="AB1396" s="186">
        <v>6146</v>
      </c>
      <c r="AC1396" s="186" t="s">
        <v>1239</v>
      </c>
      <c r="AD1396" s="186" t="s">
        <v>5474</v>
      </c>
      <c r="AE1396" s="186" t="s">
        <v>5474</v>
      </c>
      <c r="AF1396" s="186" t="s">
        <v>5474</v>
      </c>
      <c r="AG1396" s="186" t="s">
        <v>5474</v>
      </c>
      <c r="AH1396" s="186" t="s">
        <v>5474</v>
      </c>
      <c r="AI1396" s="186" t="s">
        <v>5474</v>
      </c>
      <c r="AJ1396" s="186" t="s">
        <v>5474</v>
      </c>
    </row>
    <row r="1397" spans="28:36">
      <c r="AB1397" s="186">
        <v>6147</v>
      </c>
      <c r="AC1397" s="186" t="s">
        <v>1240</v>
      </c>
      <c r="AD1397" s="186" t="s">
        <v>5474</v>
      </c>
      <c r="AE1397" s="186" t="s">
        <v>5474</v>
      </c>
      <c r="AF1397" s="186" t="s">
        <v>5474</v>
      </c>
      <c r="AG1397" s="186" t="s">
        <v>5474</v>
      </c>
      <c r="AH1397" s="186" t="s">
        <v>5474</v>
      </c>
      <c r="AI1397" s="186" t="s">
        <v>5474</v>
      </c>
      <c r="AJ1397" s="186" t="s">
        <v>5474</v>
      </c>
    </row>
    <row r="1398" spans="28:36">
      <c r="AB1398" s="186">
        <v>6148</v>
      </c>
      <c r="AC1398" s="186" t="s">
        <v>1241</v>
      </c>
      <c r="AD1398" s="186" t="s">
        <v>5474</v>
      </c>
      <c r="AE1398" s="186" t="s">
        <v>5474</v>
      </c>
      <c r="AF1398" s="186" t="s">
        <v>5474</v>
      </c>
      <c r="AG1398" s="186" t="s">
        <v>5474</v>
      </c>
      <c r="AH1398" s="186" t="s">
        <v>5474</v>
      </c>
      <c r="AI1398" s="186" t="s">
        <v>5474</v>
      </c>
      <c r="AJ1398" s="186" t="s">
        <v>5474</v>
      </c>
    </row>
    <row r="1399" spans="28:36">
      <c r="AB1399" s="186">
        <v>6150</v>
      </c>
      <c r="AC1399" s="186" t="s">
        <v>1242</v>
      </c>
      <c r="AD1399" s="186" t="s">
        <v>5474</v>
      </c>
      <c r="AE1399" s="186" t="s">
        <v>5474</v>
      </c>
      <c r="AF1399" s="186" t="s">
        <v>5474</v>
      </c>
      <c r="AG1399" s="186" t="s">
        <v>5474</v>
      </c>
      <c r="AH1399" s="186" t="s">
        <v>5474</v>
      </c>
      <c r="AI1399" s="186" t="s">
        <v>5474</v>
      </c>
      <c r="AJ1399" s="186" t="s">
        <v>5474</v>
      </c>
    </row>
    <row r="1400" spans="28:36">
      <c r="AB1400" s="186">
        <v>6151</v>
      </c>
      <c r="AC1400" s="186" t="s">
        <v>1243</v>
      </c>
      <c r="AD1400" s="186" t="s">
        <v>5474</v>
      </c>
      <c r="AE1400" s="186" t="s">
        <v>5474</v>
      </c>
      <c r="AF1400" s="186" t="s">
        <v>5474</v>
      </c>
      <c r="AG1400" s="186" t="s">
        <v>5474</v>
      </c>
      <c r="AH1400" s="186" t="s">
        <v>5474</v>
      </c>
      <c r="AI1400" s="186" t="s">
        <v>5474</v>
      </c>
      <c r="AJ1400" s="186" t="s">
        <v>5474</v>
      </c>
    </row>
    <row r="1401" spans="28:36">
      <c r="AB1401" s="186">
        <v>6152</v>
      </c>
      <c r="AC1401" s="186" t="s">
        <v>1244</v>
      </c>
      <c r="AD1401" s="186" t="s">
        <v>5474</v>
      </c>
      <c r="AE1401" s="186" t="s">
        <v>5474</v>
      </c>
      <c r="AF1401" s="186" t="s">
        <v>5474</v>
      </c>
      <c r="AG1401" s="186" t="s">
        <v>5474</v>
      </c>
      <c r="AH1401" s="186" t="s">
        <v>5474</v>
      </c>
      <c r="AI1401" s="186" t="s">
        <v>5474</v>
      </c>
      <c r="AJ1401" s="186" t="s">
        <v>5474</v>
      </c>
    </row>
    <row r="1402" spans="28:36">
      <c r="AB1402" s="186">
        <v>6153</v>
      </c>
      <c r="AC1402" s="186" t="s">
        <v>1245</v>
      </c>
      <c r="AD1402" s="186" t="s">
        <v>5474</v>
      </c>
      <c r="AE1402" s="186" t="s">
        <v>5474</v>
      </c>
      <c r="AF1402" s="186" t="s">
        <v>5474</v>
      </c>
      <c r="AG1402" s="186" t="s">
        <v>5474</v>
      </c>
      <c r="AH1402" s="186" t="s">
        <v>5474</v>
      </c>
      <c r="AI1402" s="186" t="s">
        <v>5474</v>
      </c>
      <c r="AJ1402" s="186" t="s">
        <v>5474</v>
      </c>
    </row>
    <row r="1403" spans="28:36">
      <c r="AB1403" s="186">
        <v>6154</v>
      </c>
      <c r="AC1403" s="186" t="s">
        <v>1246</v>
      </c>
      <c r="AD1403" s="186" t="s">
        <v>5474</v>
      </c>
      <c r="AE1403" s="186" t="s">
        <v>5474</v>
      </c>
      <c r="AF1403" s="186" t="s">
        <v>5474</v>
      </c>
      <c r="AG1403" s="186" t="s">
        <v>5474</v>
      </c>
      <c r="AH1403" s="186" t="s">
        <v>5474</v>
      </c>
      <c r="AI1403" s="186" t="s">
        <v>5474</v>
      </c>
      <c r="AJ1403" s="186" t="s">
        <v>5474</v>
      </c>
    </row>
    <row r="1404" spans="28:36">
      <c r="AB1404" s="186">
        <v>6155</v>
      </c>
      <c r="AC1404" s="186" t="s">
        <v>1247</v>
      </c>
      <c r="AD1404" s="186" t="s">
        <v>5474</v>
      </c>
      <c r="AE1404" s="186" t="s">
        <v>5474</v>
      </c>
      <c r="AF1404" s="186" t="s">
        <v>5474</v>
      </c>
      <c r="AG1404" s="186" t="s">
        <v>5474</v>
      </c>
      <c r="AH1404" s="186" t="s">
        <v>5474</v>
      </c>
      <c r="AI1404" s="186" t="s">
        <v>5474</v>
      </c>
      <c r="AJ1404" s="186" t="s">
        <v>5474</v>
      </c>
    </row>
    <row r="1405" spans="28:36">
      <c r="AB1405" s="186">
        <v>6156</v>
      </c>
      <c r="AC1405" s="186" t="s">
        <v>1248</v>
      </c>
      <c r="AD1405" s="186" t="s">
        <v>5474</v>
      </c>
      <c r="AE1405" s="186" t="s">
        <v>5474</v>
      </c>
      <c r="AF1405" s="186" t="s">
        <v>5474</v>
      </c>
      <c r="AG1405" s="186" t="s">
        <v>5474</v>
      </c>
      <c r="AH1405" s="186" t="s">
        <v>5474</v>
      </c>
      <c r="AI1405" s="186" t="s">
        <v>5474</v>
      </c>
      <c r="AJ1405" s="186" t="s">
        <v>5474</v>
      </c>
    </row>
    <row r="1406" spans="28:36">
      <c r="AB1406" s="186">
        <v>6158</v>
      </c>
      <c r="AC1406" s="186" t="s">
        <v>1249</v>
      </c>
      <c r="AD1406" s="186" t="s">
        <v>5474</v>
      </c>
      <c r="AE1406" s="186" t="s">
        <v>5474</v>
      </c>
      <c r="AF1406" s="186" t="s">
        <v>5474</v>
      </c>
      <c r="AG1406" s="186" t="s">
        <v>5474</v>
      </c>
      <c r="AH1406" s="186" t="s">
        <v>5474</v>
      </c>
      <c r="AI1406" s="186" t="s">
        <v>5474</v>
      </c>
      <c r="AJ1406" s="186" t="s">
        <v>5474</v>
      </c>
    </row>
    <row r="1407" spans="28:36">
      <c r="AB1407" s="186">
        <v>6160</v>
      </c>
      <c r="AC1407" s="186" t="s">
        <v>1250</v>
      </c>
      <c r="AD1407" s="186" t="s">
        <v>5474</v>
      </c>
      <c r="AE1407" s="186" t="s">
        <v>5474</v>
      </c>
      <c r="AF1407" s="186" t="s">
        <v>5474</v>
      </c>
      <c r="AG1407" s="186" t="s">
        <v>5474</v>
      </c>
      <c r="AH1407" s="186" t="s">
        <v>5474</v>
      </c>
      <c r="AI1407" s="186" t="s">
        <v>5474</v>
      </c>
      <c r="AJ1407" s="186" t="s">
        <v>5474</v>
      </c>
    </row>
    <row r="1408" spans="28:36">
      <c r="AB1408" s="186">
        <v>6161</v>
      </c>
      <c r="AC1408" s="186" t="s">
        <v>1251</v>
      </c>
      <c r="AD1408" s="186" t="s">
        <v>5474</v>
      </c>
      <c r="AE1408" s="186" t="s">
        <v>5474</v>
      </c>
      <c r="AF1408" s="186" t="s">
        <v>5474</v>
      </c>
      <c r="AG1408" s="186" t="s">
        <v>5474</v>
      </c>
      <c r="AH1408" s="186" t="s">
        <v>5474</v>
      </c>
      <c r="AI1408" s="186" t="s">
        <v>5474</v>
      </c>
      <c r="AJ1408" s="186" t="s">
        <v>5474</v>
      </c>
    </row>
    <row r="1409" spans="28:36">
      <c r="AB1409" s="186">
        <v>6163</v>
      </c>
      <c r="AC1409" s="186" t="s">
        <v>1252</v>
      </c>
      <c r="AD1409" s="186" t="s">
        <v>5474</v>
      </c>
      <c r="AE1409" s="186" t="s">
        <v>5474</v>
      </c>
      <c r="AF1409" s="186" t="s">
        <v>5474</v>
      </c>
      <c r="AG1409" s="186" t="s">
        <v>5474</v>
      </c>
      <c r="AH1409" s="186" t="s">
        <v>5474</v>
      </c>
      <c r="AI1409" s="186" t="s">
        <v>5474</v>
      </c>
      <c r="AJ1409" s="186" t="s">
        <v>5474</v>
      </c>
    </row>
    <row r="1410" spans="28:36">
      <c r="AB1410" s="186">
        <v>6164</v>
      </c>
      <c r="AC1410" s="186" t="s">
        <v>1253</v>
      </c>
      <c r="AD1410" s="186" t="s">
        <v>5474</v>
      </c>
      <c r="AE1410" s="186" t="s">
        <v>5474</v>
      </c>
      <c r="AF1410" s="186" t="s">
        <v>5474</v>
      </c>
      <c r="AG1410" s="186" t="s">
        <v>5474</v>
      </c>
      <c r="AH1410" s="186" t="s">
        <v>5474</v>
      </c>
      <c r="AI1410" s="186" t="s">
        <v>5474</v>
      </c>
      <c r="AJ1410" s="186" t="s">
        <v>5474</v>
      </c>
    </row>
    <row r="1411" spans="28:36">
      <c r="AB1411" s="186">
        <v>6165</v>
      </c>
      <c r="AC1411" s="186" t="s">
        <v>1254</v>
      </c>
      <c r="AD1411" s="186" t="s">
        <v>5474</v>
      </c>
      <c r="AE1411" s="186" t="s">
        <v>5474</v>
      </c>
      <c r="AF1411" s="186" t="s">
        <v>5474</v>
      </c>
      <c r="AG1411" s="186" t="s">
        <v>5474</v>
      </c>
      <c r="AH1411" s="186" t="s">
        <v>5474</v>
      </c>
      <c r="AI1411" s="186" t="s">
        <v>5474</v>
      </c>
      <c r="AJ1411" s="186" t="s">
        <v>5474</v>
      </c>
    </row>
    <row r="1412" spans="28:36">
      <c r="AB1412" s="186">
        <v>6166</v>
      </c>
      <c r="AC1412" s="186" t="s">
        <v>1255</v>
      </c>
      <c r="AD1412" s="186" t="s">
        <v>5474</v>
      </c>
      <c r="AE1412" s="186" t="s">
        <v>5474</v>
      </c>
      <c r="AF1412" s="186" t="s">
        <v>5474</v>
      </c>
      <c r="AG1412" s="186" t="s">
        <v>5474</v>
      </c>
      <c r="AH1412" s="186" t="s">
        <v>5474</v>
      </c>
      <c r="AI1412" s="186" t="s">
        <v>5474</v>
      </c>
      <c r="AJ1412" s="186" t="s">
        <v>5474</v>
      </c>
    </row>
    <row r="1413" spans="28:36">
      <c r="AB1413" s="186">
        <v>6167</v>
      </c>
      <c r="AC1413" s="186" t="s">
        <v>1256</v>
      </c>
      <c r="AD1413" s="186" t="s">
        <v>5474</v>
      </c>
      <c r="AE1413" s="186" t="s">
        <v>5474</v>
      </c>
      <c r="AF1413" s="186" t="s">
        <v>5474</v>
      </c>
      <c r="AG1413" s="186" t="s">
        <v>5474</v>
      </c>
      <c r="AH1413" s="186" t="s">
        <v>5474</v>
      </c>
      <c r="AI1413" s="186" t="s">
        <v>5474</v>
      </c>
      <c r="AJ1413" s="186" t="s">
        <v>5474</v>
      </c>
    </row>
    <row r="1414" spans="28:36">
      <c r="AB1414" s="186">
        <v>6168</v>
      </c>
      <c r="AC1414" s="186" t="s">
        <v>1257</v>
      </c>
      <c r="AD1414" s="186" t="s">
        <v>5474</v>
      </c>
      <c r="AE1414" s="186" t="s">
        <v>5474</v>
      </c>
      <c r="AF1414" s="186" t="s">
        <v>5474</v>
      </c>
      <c r="AG1414" s="186" t="s">
        <v>5474</v>
      </c>
      <c r="AH1414" s="186" t="s">
        <v>5474</v>
      </c>
      <c r="AI1414" s="186" t="s">
        <v>5474</v>
      </c>
      <c r="AJ1414" s="186" t="s">
        <v>5474</v>
      </c>
    </row>
    <row r="1415" spans="28:36">
      <c r="AB1415" s="186">
        <v>6169</v>
      </c>
      <c r="AC1415" s="186" t="s">
        <v>1258</v>
      </c>
      <c r="AD1415" s="186" t="s">
        <v>5474</v>
      </c>
      <c r="AE1415" s="186" t="s">
        <v>5474</v>
      </c>
      <c r="AF1415" s="186" t="s">
        <v>5474</v>
      </c>
      <c r="AG1415" s="186" t="s">
        <v>5474</v>
      </c>
      <c r="AH1415" s="186" t="s">
        <v>5474</v>
      </c>
      <c r="AI1415" s="186" t="s">
        <v>5474</v>
      </c>
      <c r="AJ1415" s="186" t="s">
        <v>5474</v>
      </c>
    </row>
    <row r="1416" spans="28:36">
      <c r="AB1416" s="186">
        <v>6170</v>
      </c>
      <c r="AC1416" s="186" t="s">
        <v>1259</v>
      </c>
      <c r="AD1416" s="186" t="s">
        <v>5474</v>
      </c>
      <c r="AE1416" s="186" t="s">
        <v>5474</v>
      </c>
      <c r="AF1416" s="186" t="s">
        <v>5474</v>
      </c>
      <c r="AG1416" s="186" t="s">
        <v>5474</v>
      </c>
      <c r="AH1416" s="186" t="s">
        <v>5474</v>
      </c>
      <c r="AI1416" s="186" t="s">
        <v>5474</v>
      </c>
      <c r="AJ1416" s="186" t="s">
        <v>5474</v>
      </c>
    </row>
    <row r="1417" spans="28:36">
      <c r="AB1417" s="186">
        <v>6171</v>
      </c>
      <c r="AC1417" s="186" t="s">
        <v>1260</v>
      </c>
      <c r="AD1417" s="186" t="s">
        <v>5474</v>
      </c>
      <c r="AE1417" s="186" t="s">
        <v>5474</v>
      </c>
      <c r="AF1417" s="186" t="s">
        <v>5474</v>
      </c>
      <c r="AG1417" s="186" t="s">
        <v>5474</v>
      </c>
      <c r="AH1417" s="186" t="s">
        <v>5474</v>
      </c>
      <c r="AI1417" s="186" t="s">
        <v>5474</v>
      </c>
      <c r="AJ1417" s="186" t="s">
        <v>5474</v>
      </c>
    </row>
    <row r="1418" spans="28:36">
      <c r="AB1418" s="186">
        <v>6172</v>
      </c>
      <c r="AC1418" s="186" t="s">
        <v>1261</v>
      </c>
      <c r="AD1418" s="186" t="s">
        <v>5474</v>
      </c>
      <c r="AE1418" s="186" t="s">
        <v>5474</v>
      </c>
      <c r="AF1418" s="186" t="s">
        <v>5474</v>
      </c>
      <c r="AG1418" s="186" t="s">
        <v>5474</v>
      </c>
      <c r="AH1418" s="186" t="s">
        <v>5474</v>
      </c>
      <c r="AI1418" s="186" t="s">
        <v>5474</v>
      </c>
      <c r="AJ1418" s="186" t="s">
        <v>5474</v>
      </c>
    </row>
    <row r="1419" spans="28:36">
      <c r="AB1419" s="186">
        <v>6173</v>
      </c>
      <c r="AC1419" s="186" t="s">
        <v>1262</v>
      </c>
      <c r="AD1419" s="186" t="s">
        <v>5474</v>
      </c>
      <c r="AE1419" s="186" t="s">
        <v>5474</v>
      </c>
      <c r="AF1419" s="186" t="s">
        <v>5474</v>
      </c>
      <c r="AG1419" s="186" t="s">
        <v>5474</v>
      </c>
      <c r="AH1419" s="186" t="s">
        <v>5474</v>
      </c>
      <c r="AI1419" s="186" t="s">
        <v>5474</v>
      </c>
      <c r="AJ1419" s="186" t="s">
        <v>5474</v>
      </c>
    </row>
    <row r="1420" spans="28:36">
      <c r="AB1420" s="186">
        <v>6174</v>
      </c>
      <c r="AC1420" s="186" t="s">
        <v>1263</v>
      </c>
      <c r="AD1420" s="186" t="s">
        <v>5474</v>
      </c>
      <c r="AE1420" s="186" t="s">
        <v>5474</v>
      </c>
      <c r="AF1420" s="186" t="s">
        <v>5474</v>
      </c>
      <c r="AG1420" s="186" t="s">
        <v>5474</v>
      </c>
      <c r="AH1420" s="186" t="s">
        <v>5474</v>
      </c>
      <c r="AI1420" s="186" t="s">
        <v>5474</v>
      </c>
      <c r="AJ1420" s="186" t="s">
        <v>5474</v>
      </c>
    </row>
    <row r="1421" spans="28:36">
      <c r="AB1421" s="186">
        <v>6175</v>
      </c>
      <c r="AC1421" s="186" t="s">
        <v>1264</v>
      </c>
      <c r="AD1421" s="186" t="s">
        <v>5474</v>
      </c>
      <c r="AE1421" s="186" t="s">
        <v>5474</v>
      </c>
      <c r="AF1421" s="186" t="s">
        <v>5474</v>
      </c>
      <c r="AG1421" s="186" t="s">
        <v>5474</v>
      </c>
      <c r="AH1421" s="186" t="s">
        <v>5474</v>
      </c>
      <c r="AI1421" s="186" t="s">
        <v>5474</v>
      </c>
      <c r="AJ1421" s="186" t="s">
        <v>5474</v>
      </c>
    </row>
    <row r="1422" spans="28:36">
      <c r="AB1422" s="186">
        <v>6176</v>
      </c>
      <c r="AC1422" s="186" t="s">
        <v>1265</v>
      </c>
      <c r="AD1422" s="186" t="s">
        <v>5474</v>
      </c>
      <c r="AE1422" s="186" t="s">
        <v>5472</v>
      </c>
      <c r="AF1422" s="186" t="s">
        <v>5474</v>
      </c>
      <c r="AG1422" s="186" t="s">
        <v>5474</v>
      </c>
      <c r="AH1422" s="186" t="s">
        <v>5474</v>
      </c>
      <c r="AI1422" s="186" t="s">
        <v>5474</v>
      </c>
      <c r="AJ1422" s="186" t="s">
        <v>5472</v>
      </c>
    </row>
    <row r="1423" spans="28:36">
      <c r="AB1423" s="186">
        <v>6177</v>
      </c>
      <c r="AC1423" s="186" t="s">
        <v>1266</v>
      </c>
      <c r="AD1423" s="186" t="s">
        <v>5474</v>
      </c>
      <c r="AE1423" s="186" t="s">
        <v>5474</v>
      </c>
      <c r="AF1423" s="186" t="s">
        <v>5474</v>
      </c>
      <c r="AG1423" s="186" t="s">
        <v>5474</v>
      </c>
      <c r="AH1423" s="186" t="s">
        <v>5474</v>
      </c>
      <c r="AI1423" s="186" t="s">
        <v>5474</v>
      </c>
      <c r="AJ1423" s="186" t="s">
        <v>5474</v>
      </c>
    </row>
    <row r="1424" spans="28:36">
      <c r="AB1424" s="186">
        <v>6179</v>
      </c>
      <c r="AC1424" s="186" t="s">
        <v>1267</v>
      </c>
      <c r="AD1424" s="186" t="s">
        <v>5474</v>
      </c>
      <c r="AE1424" s="186" t="s">
        <v>5474</v>
      </c>
      <c r="AF1424" s="186" t="s">
        <v>5474</v>
      </c>
      <c r="AG1424" s="186" t="s">
        <v>5474</v>
      </c>
      <c r="AH1424" s="186" t="s">
        <v>5474</v>
      </c>
      <c r="AI1424" s="186" t="s">
        <v>5474</v>
      </c>
      <c r="AJ1424" s="186" t="s">
        <v>5474</v>
      </c>
    </row>
    <row r="1425" spans="28:36">
      <c r="AB1425" s="186">
        <v>6180</v>
      </c>
      <c r="AC1425" s="186" t="s">
        <v>1268</v>
      </c>
      <c r="AD1425" s="186" t="s">
        <v>5474</v>
      </c>
      <c r="AE1425" s="186" t="s">
        <v>5474</v>
      </c>
      <c r="AF1425" s="186" t="s">
        <v>5474</v>
      </c>
      <c r="AG1425" s="186" t="s">
        <v>5474</v>
      </c>
      <c r="AH1425" s="186" t="s">
        <v>5474</v>
      </c>
      <c r="AI1425" s="186" t="s">
        <v>5474</v>
      </c>
      <c r="AJ1425" s="186" t="s">
        <v>5474</v>
      </c>
    </row>
    <row r="1426" spans="28:36">
      <c r="AB1426" s="186">
        <v>6182</v>
      </c>
      <c r="AC1426" s="186" t="s">
        <v>1269</v>
      </c>
      <c r="AD1426" s="186" t="s">
        <v>5474</v>
      </c>
      <c r="AE1426" s="186" t="s">
        <v>5474</v>
      </c>
      <c r="AF1426" s="186" t="s">
        <v>5474</v>
      </c>
      <c r="AG1426" s="186" t="s">
        <v>5474</v>
      </c>
      <c r="AH1426" s="186" t="s">
        <v>5474</v>
      </c>
      <c r="AI1426" s="186" t="s">
        <v>5474</v>
      </c>
      <c r="AJ1426" s="186" t="s">
        <v>5474</v>
      </c>
    </row>
    <row r="1427" spans="28:36">
      <c r="AB1427" s="186">
        <v>6183</v>
      </c>
      <c r="AC1427" s="186" t="s">
        <v>1270</v>
      </c>
      <c r="AD1427" s="186" t="s">
        <v>5474</v>
      </c>
      <c r="AE1427" s="186" t="s">
        <v>5474</v>
      </c>
      <c r="AF1427" s="186" t="s">
        <v>5474</v>
      </c>
      <c r="AG1427" s="186" t="s">
        <v>5474</v>
      </c>
      <c r="AH1427" s="186" t="s">
        <v>5474</v>
      </c>
      <c r="AI1427" s="186" t="s">
        <v>5474</v>
      </c>
      <c r="AJ1427" s="186" t="s">
        <v>5474</v>
      </c>
    </row>
    <row r="1428" spans="28:36">
      <c r="AB1428" s="186">
        <v>6184</v>
      </c>
      <c r="AC1428" s="186" t="s">
        <v>1271</v>
      </c>
      <c r="AD1428" s="186" t="s">
        <v>5474</v>
      </c>
      <c r="AE1428" s="186" t="s">
        <v>5474</v>
      </c>
      <c r="AF1428" s="186" t="s">
        <v>5474</v>
      </c>
      <c r="AG1428" s="186" t="s">
        <v>5474</v>
      </c>
      <c r="AH1428" s="186" t="s">
        <v>5474</v>
      </c>
      <c r="AI1428" s="186" t="s">
        <v>5474</v>
      </c>
      <c r="AJ1428" s="186" t="s">
        <v>5474</v>
      </c>
    </row>
    <row r="1429" spans="28:36">
      <c r="AB1429" s="186">
        <v>6185</v>
      </c>
      <c r="AC1429" s="186" t="s">
        <v>1272</v>
      </c>
      <c r="AD1429" s="186" t="s">
        <v>5474</v>
      </c>
      <c r="AE1429" s="186" t="s">
        <v>5474</v>
      </c>
      <c r="AF1429" s="186" t="s">
        <v>5474</v>
      </c>
      <c r="AG1429" s="186" t="s">
        <v>5474</v>
      </c>
      <c r="AH1429" s="186" t="s">
        <v>5474</v>
      </c>
      <c r="AI1429" s="186" t="s">
        <v>5474</v>
      </c>
      <c r="AJ1429" s="186" t="s">
        <v>5474</v>
      </c>
    </row>
    <row r="1430" spans="28:36">
      <c r="AB1430" s="186">
        <v>6186</v>
      </c>
      <c r="AC1430" s="186" t="s">
        <v>1273</v>
      </c>
      <c r="AD1430" s="186" t="s">
        <v>5474</v>
      </c>
      <c r="AE1430" s="186" t="s">
        <v>5474</v>
      </c>
      <c r="AF1430" s="186" t="s">
        <v>5474</v>
      </c>
      <c r="AG1430" s="186" t="s">
        <v>5474</v>
      </c>
      <c r="AH1430" s="186" t="s">
        <v>5474</v>
      </c>
      <c r="AI1430" s="186" t="s">
        <v>5474</v>
      </c>
      <c r="AJ1430" s="186" t="s">
        <v>5474</v>
      </c>
    </row>
    <row r="1431" spans="28:36">
      <c r="AB1431" s="186">
        <v>6187</v>
      </c>
      <c r="AC1431" s="186" t="s">
        <v>1274</v>
      </c>
      <c r="AD1431" s="186" t="s">
        <v>5474</v>
      </c>
      <c r="AE1431" s="186" t="s">
        <v>5474</v>
      </c>
      <c r="AF1431" s="186" t="s">
        <v>5474</v>
      </c>
      <c r="AG1431" s="186" t="s">
        <v>5474</v>
      </c>
      <c r="AH1431" s="186" t="s">
        <v>5474</v>
      </c>
      <c r="AI1431" s="186" t="s">
        <v>5474</v>
      </c>
      <c r="AJ1431" s="186" t="s">
        <v>5474</v>
      </c>
    </row>
    <row r="1432" spans="28:36">
      <c r="AB1432" s="186">
        <v>6188</v>
      </c>
      <c r="AC1432" s="186" t="s">
        <v>1275</v>
      </c>
      <c r="AD1432" s="186" t="s">
        <v>5474</v>
      </c>
      <c r="AE1432" s="186" t="s">
        <v>5474</v>
      </c>
      <c r="AF1432" s="186" t="s">
        <v>5474</v>
      </c>
      <c r="AG1432" s="186" t="s">
        <v>5474</v>
      </c>
      <c r="AH1432" s="186" t="s">
        <v>5474</v>
      </c>
      <c r="AI1432" s="186" t="s">
        <v>5474</v>
      </c>
      <c r="AJ1432" s="186" t="s">
        <v>5474</v>
      </c>
    </row>
    <row r="1433" spans="28:36">
      <c r="AB1433" s="186">
        <v>6189</v>
      </c>
      <c r="AC1433" s="186" t="s">
        <v>1276</v>
      </c>
      <c r="AD1433" s="186" t="s">
        <v>5474</v>
      </c>
      <c r="AE1433" s="186" t="s">
        <v>5474</v>
      </c>
      <c r="AF1433" s="186" t="s">
        <v>5474</v>
      </c>
      <c r="AG1433" s="186" t="s">
        <v>5474</v>
      </c>
      <c r="AH1433" s="186" t="s">
        <v>5474</v>
      </c>
      <c r="AI1433" s="186" t="s">
        <v>5474</v>
      </c>
      <c r="AJ1433" s="186" t="s">
        <v>5474</v>
      </c>
    </row>
    <row r="1434" spans="28:36">
      <c r="AB1434" s="186">
        <v>6190</v>
      </c>
      <c r="AC1434" s="186" t="s">
        <v>1277</v>
      </c>
      <c r="AD1434" s="186" t="s">
        <v>5474</v>
      </c>
      <c r="AE1434" s="186" t="s">
        <v>5474</v>
      </c>
      <c r="AF1434" s="186" t="s">
        <v>5474</v>
      </c>
      <c r="AG1434" s="186" t="s">
        <v>5474</v>
      </c>
      <c r="AH1434" s="186" t="s">
        <v>5474</v>
      </c>
      <c r="AI1434" s="186" t="s">
        <v>5474</v>
      </c>
      <c r="AJ1434" s="186" t="s">
        <v>5474</v>
      </c>
    </row>
    <row r="1435" spans="28:36">
      <c r="AB1435" s="186">
        <v>6191</v>
      </c>
      <c r="AC1435" s="186" t="s">
        <v>1278</v>
      </c>
      <c r="AD1435" s="186" t="s">
        <v>5474</v>
      </c>
      <c r="AE1435" s="186" t="s">
        <v>5474</v>
      </c>
      <c r="AF1435" s="186" t="s">
        <v>5474</v>
      </c>
      <c r="AG1435" s="186" t="s">
        <v>5474</v>
      </c>
      <c r="AH1435" s="186" t="s">
        <v>5474</v>
      </c>
      <c r="AI1435" s="186" t="s">
        <v>5474</v>
      </c>
      <c r="AJ1435" s="186" t="s">
        <v>5474</v>
      </c>
    </row>
    <row r="1436" spans="28:36">
      <c r="AB1436" s="186">
        <v>6192</v>
      </c>
      <c r="AC1436" s="186" t="s">
        <v>1279</v>
      </c>
      <c r="AD1436" s="186" t="s">
        <v>5474</v>
      </c>
      <c r="AE1436" s="186" t="s">
        <v>5474</v>
      </c>
      <c r="AF1436" s="186" t="s">
        <v>5474</v>
      </c>
      <c r="AG1436" s="186" t="s">
        <v>5474</v>
      </c>
      <c r="AH1436" s="186" t="s">
        <v>5474</v>
      </c>
      <c r="AI1436" s="186" t="s">
        <v>5474</v>
      </c>
      <c r="AJ1436" s="186" t="s">
        <v>5474</v>
      </c>
    </row>
    <row r="1437" spans="28:36">
      <c r="AB1437" s="186">
        <v>6194</v>
      </c>
      <c r="AC1437" s="186" t="s">
        <v>1280</v>
      </c>
      <c r="AD1437" s="186" t="s">
        <v>5474</v>
      </c>
      <c r="AE1437" s="186" t="s">
        <v>5474</v>
      </c>
      <c r="AF1437" s="186" t="s">
        <v>5474</v>
      </c>
      <c r="AG1437" s="186" t="s">
        <v>5474</v>
      </c>
      <c r="AH1437" s="186" t="s">
        <v>5474</v>
      </c>
      <c r="AI1437" s="186" t="s">
        <v>5474</v>
      </c>
      <c r="AJ1437" s="186" t="s">
        <v>5474</v>
      </c>
    </row>
    <row r="1438" spans="28:36">
      <c r="AB1438" s="186">
        <v>6195</v>
      </c>
      <c r="AC1438" s="186" t="s">
        <v>1281</v>
      </c>
      <c r="AD1438" s="186" t="s">
        <v>5474</v>
      </c>
      <c r="AE1438" s="186" t="s">
        <v>5474</v>
      </c>
      <c r="AF1438" s="186" t="s">
        <v>5474</v>
      </c>
      <c r="AG1438" s="186" t="s">
        <v>5474</v>
      </c>
      <c r="AH1438" s="186" t="s">
        <v>5474</v>
      </c>
      <c r="AI1438" s="186" t="s">
        <v>5474</v>
      </c>
      <c r="AJ1438" s="186" t="s">
        <v>5474</v>
      </c>
    </row>
    <row r="1439" spans="28:36">
      <c r="AB1439" s="186">
        <v>6196</v>
      </c>
      <c r="AC1439" s="186" t="s">
        <v>1282</v>
      </c>
      <c r="AD1439" s="186" t="s">
        <v>5474</v>
      </c>
      <c r="AE1439" s="186" t="s">
        <v>5474</v>
      </c>
      <c r="AF1439" s="186" t="s">
        <v>5474</v>
      </c>
      <c r="AG1439" s="186" t="s">
        <v>5474</v>
      </c>
      <c r="AH1439" s="186" t="s">
        <v>5474</v>
      </c>
      <c r="AI1439" s="186" t="s">
        <v>5474</v>
      </c>
      <c r="AJ1439" s="186" t="s">
        <v>5474</v>
      </c>
    </row>
    <row r="1440" spans="28:36">
      <c r="AB1440" s="186">
        <v>6197</v>
      </c>
      <c r="AC1440" s="186" t="s">
        <v>1283</v>
      </c>
      <c r="AD1440" s="186" t="s">
        <v>5474</v>
      </c>
      <c r="AE1440" s="186" t="s">
        <v>5474</v>
      </c>
      <c r="AF1440" s="186" t="s">
        <v>5474</v>
      </c>
      <c r="AG1440" s="186" t="s">
        <v>5474</v>
      </c>
      <c r="AH1440" s="186" t="s">
        <v>5474</v>
      </c>
      <c r="AI1440" s="186" t="s">
        <v>5474</v>
      </c>
      <c r="AJ1440" s="186" t="s">
        <v>5474</v>
      </c>
    </row>
    <row r="1441" spans="28:36">
      <c r="AB1441" s="186">
        <v>6198</v>
      </c>
      <c r="AC1441" s="186" t="s">
        <v>1284</v>
      </c>
      <c r="AD1441" s="186" t="s">
        <v>5474</v>
      </c>
      <c r="AE1441" s="186" t="s">
        <v>5474</v>
      </c>
      <c r="AF1441" s="186" t="s">
        <v>5474</v>
      </c>
      <c r="AG1441" s="186" t="s">
        <v>5474</v>
      </c>
      <c r="AH1441" s="186" t="s">
        <v>5474</v>
      </c>
      <c r="AI1441" s="186" t="s">
        <v>5474</v>
      </c>
      <c r="AJ1441" s="186" t="s">
        <v>5474</v>
      </c>
    </row>
    <row r="1442" spans="28:36">
      <c r="AB1442" s="186">
        <v>6199</v>
      </c>
      <c r="AC1442" s="186" t="s">
        <v>1285</v>
      </c>
      <c r="AD1442" s="186" t="s">
        <v>5474</v>
      </c>
      <c r="AE1442" s="186" t="s">
        <v>5474</v>
      </c>
      <c r="AF1442" s="186" t="s">
        <v>5474</v>
      </c>
      <c r="AG1442" s="186" t="s">
        <v>5474</v>
      </c>
      <c r="AH1442" s="186" t="s">
        <v>5474</v>
      </c>
      <c r="AI1442" s="186" t="s">
        <v>5474</v>
      </c>
      <c r="AJ1442" s="186" t="s">
        <v>5474</v>
      </c>
    </row>
    <row r="1443" spans="28:36">
      <c r="AB1443" s="186">
        <v>6201</v>
      </c>
      <c r="AC1443" s="186" t="s">
        <v>1286</v>
      </c>
      <c r="AD1443" s="186" t="s">
        <v>5474</v>
      </c>
      <c r="AE1443" s="186" t="s">
        <v>5474</v>
      </c>
      <c r="AF1443" s="186" t="s">
        <v>5474</v>
      </c>
      <c r="AG1443" s="186" t="s">
        <v>5474</v>
      </c>
      <c r="AH1443" s="186" t="s">
        <v>5474</v>
      </c>
      <c r="AI1443" s="186" t="s">
        <v>5474</v>
      </c>
      <c r="AJ1443" s="186" t="s">
        <v>5474</v>
      </c>
    </row>
    <row r="1444" spans="28:36">
      <c r="AB1444" s="186">
        <v>6202</v>
      </c>
      <c r="AC1444" s="186" t="s">
        <v>1287</v>
      </c>
      <c r="AD1444" s="186" t="s">
        <v>5474</v>
      </c>
      <c r="AE1444" s="186" t="s">
        <v>5474</v>
      </c>
      <c r="AF1444" s="186" t="s">
        <v>5474</v>
      </c>
      <c r="AG1444" s="186" t="s">
        <v>5474</v>
      </c>
      <c r="AH1444" s="186" t="s">
        <v>5474</v>
      </c>
      <c r="AI1444" s="186" t="s">
        <v>5474</v>
      </c>
      <c r="AJ1444" s="186" t="s">
        <v>5474</v>
      </c>
    </row>
    <row r="1445" spans="28:36">
      <c r="AB1445" s="186">
        <v>6203</v>
      </c>
      <c r="AC1445" s="186" t="s">
        <v>1288</v>
      </c>
      <c r="AD1445" s="186" t="s">
        <v>5474</v>
      </c>
      <c r="AE1445" s="186" t="s">
        <v>5474</v>
      </c>
      <c r="AF1445" s="186" t="s">
        <v>5474</v>
      </c>
      <c r="AG1445" s="186" t="s">
        <v>5474</v>
      </c>
      <c r="AH1445" s="186" t="s">
        <v>5474</v>
      </c>
      <c r="AI1445" s="186" t="s">
        <v>5474</v>
      </c>
      <c r="AJ1445" s="186" t="s">
        <v>5474</v>
      </c>
    </row>
    <row r="1446" spans="28:36">
      <c r="AB1446" s="186">
        <v>6204</v>
      </c>
      <c r="AC1446" s="186" t="s">
        <v>1289</v>
      </c>
      <c r="AD1446" s="186" t="s">
        <v>5474</v>
      </c>
      <c r="AE1446" s="186" t="s">
        <v>5474</v>
      </c>
      <c r="AF1446" s="186" t="s">
        <v>5474</v>
      </c>
      <c r="AG1446" s="186" t="s">
        <v>5474</v>
      </c>
      <c r="AH1446" s="186" t="s">
        <v>5474</v>
      </c>
      <c r="AI1446" s="186" t="s">
        <v>5474</v>
      </c>
      <c r="AJ1446" s="186" t="s">
        <v>5474</v>
      </c>
    </row>
    <row r="1447" spans="28:36">
      <c r="AB1447" s="186">
        <v>6205</v>
      </c>
      <c r="AC1447" s="186" t="s">
        <v>1290</v>
      </c>
      <c r="AD1447" s="186" t="s">
        <v>5474</v>
      </c>
      <c r="AE1447" s="186" t="s">
        <v>5474</v>
      </c>
      <c r="AF1447" s="186" t="s">
        <v>5474</v>
      </c>
      <c r="AG1447" s="186" t="s">
        <v>5474</v>
      </c>
      <c r="AH1447" s="186" t="s">
        <v>5474</v>
      </c>
      <c r="AI1447" s="186" t="s">
        <v>5474</v>
      </c>
      <c r="AJ1447" s="186" t="s">
        <v>5474</v>
      </c>
    </row>
    <row r="1448" spans="28:36">
      <c r="AB1448" s="186">
        <v>6206</v>
      </c>
      <c r="AC1448" s="186" t="s">
        <v>1291</v>
      </c>
      <c r="AD1448" s="186" t="s">
        <v>5474</v>
      </c>
      <c r="AE1448" s="186" t="s">
        <v>5474</v>
      </c>
      <c r="AF1448" s="186" t="s">
        <v>5474</v>
      </c>
      <c r="AG1448" s="186" t="s">
        <v>5474</v>
      </c>
      <c r="AH1448" s="186" t="s">
        <v>5474</v>
      </c>
      <c r="AI1448" s="186" t="s">
        <v>5474</v>
      </c>
      <c r="AJ1448" s="186" t="s">
        <v>5474</v>
      </c>
    </row>
    <row r="1449" spans="28:36">
      <c r="AB1449" s="186">
        <v>6207</v>
      </c>
      <c r="AC1449" s="186" t="s">
        <v>1292</v>
      </c>
      <c r="AD1449" s="186" t="s">
        <v>5474</v>
      </c>
      <c r="AE1449" s="186" t="s">
        <v>5474</v>
      </c>
      <c r="AF1449" s="186" t="s">
        <v>5474</v>
      </c>
      <c r="AG1449" s="186" t="s">
        <v>5474</v>
      </c>
      <c r="AH1449" s="186" t="s">
        <v>5474</v>
      </c>
      <c r="AI1449" s="186" t="s">
        <v>5474</v>
      </c>
      <c r="AJ1449" s="186" t="s">
        <v>5474</v>
      </c>
    </row>
    <row r="1450" spans="28:36">
      <c r="AB1450" s="186">
        <v>6208</v>
      </c>
      <c r="AC1450" s="186" t="s">
        <v>1293</v>
      </c>
      <c r="AD1450" s="186" t="s">
        <v>5474</v>
      </c>
      <c r="AE1450" s="186" t="s">
        <v>5474</v>
      </c>
      <c r="AF1450" s="186" t="s">
        <v>5474</v>
      </c>
      <c r="AG1450" s="186" t="s">
        <v>5474</v>
      </c>
      <c r="AH1450" s="186" t="s">
        <v>5474</v>
      </c>
      <c r="AI1450" s="186" t="s">
        <v>5474</v>
      </c>
      <c r="AJ1450" s="186" t="s">
        <v>5474</v>
      </c>
    </row>
    <row r="1451" spans="28:36">
      <c r="AB1451" s="186">
        <v>6209</v>
      </c>
      <c r="AC1451" s="186" t="s">
        <v>1294</v>
      </c>
      <c r="AD1451" s="186" t="s">
        <v>5474</v>
      </c>
      <c r="AE1451" s="186" t="s">
        <v>5474</v>
      </c>
      <c r="AF1451" s="186" t="s">
        <v>5474</v>
      </c>
      <c r="AG1451" s="186" t="s">
        <v>5474</v>
      </c>
      <c r="AH1451" s="186" t="s">
        <v>5474</v>
      </c>
      <c r="AI1451" s="186" t="s">
        <v>5474</v>
      </c>
      <c r="AJ1451" s="186" t="s">
        <v>5474</v>
      </c>
    </row>
    <row r="1452" spans="28:36">
      <c r="AB1452" s="186">
        <v>6210</v>
      </c>
      <c r="AC1452" s="186" t="s">
        <v>1295</v>
      </c>
      <c r="AD1452" s="186" t="s">
        <v>5474</v>
      </c>
      <c r="AE1452" s="186" t="s">
        <v>5474</v>
      </c>
      <c r="AF1452" s="186" t="s">
        <v>5474</v>
      </c>
      <c r="AG1452" s="186" t="s">
        <v>5474</v>
      </c>
      <c r="AH1452" s="186" t="s">
        <v>5474</v>
      </c>
      <c r="AI1452" s="186" t="s">
        <v>5474</v>
      </c>
      <c r="AJ1452" s="186" t="s">
        <v>5474</v>
      </c>
    </row>
    <row r="1453" spans="28:36">
      <c r="AB1453" s="186">
        <v>6212</v>
      </c>
      <c r="AC1453" s="186" t="s">
        <v>1296</v>
      </c>
      <c r="AD1453" s="186" t="s">
        <v>5474</v>
      </c>
      <c r="AE1453" s="186" t="s">
        <v>5474</v>
      </c>
      <c r="AF1453" s="186" t="s">
        <v>5474</v>
      </c>
      <c r="AG1453" s="186" t="s">
        <v>5474</v>
      </c>
      <c r="AH1453" s="186" t="s">
        <v>5474</v>
      </c>
      <c r="AI1453" s="186" t="s">
        <v>5474</v>
      </c>
      <c r="AJ1453" s="186" t="s">
        <v>5474</v>
      </c>
    </row>
    <row r="1454" spans="28:36">
      <c r="AB1454" s="186">
        <v>6213</v>
      </c>
      <c r="AC1454" s="186" t="s">
        <v>1297</v>
      </c>
      <c r="AD1454" s="186" t="s">
        <v>5474</v>
      </c>
      <c r="AE1454" s="186" t="s">
        <v>5474</v>
      </c>
      <c r="AF1454" s="186" t="s">
        <v>5474</v>
      </c>
      <c r="AG1454" s="186" t="s">
        <v>5474</v>
      </c>
      <c r="AH1454" s="186" t="s">
        <v>5474</v>
      </c>
      <c r="AI1454" s="186" t="s">
        <v>5474</v>
      </c>
      <c r="AJ1454" s="186" t="s">
        <v>5474</v>
      </c>
    </row>
    <row r="1455" spans="28:36">
      <c r="AB1455" s="186">
        <v>6214</v>
      </c>
      <c r="AC1455" s="186" t="s">
        <v>1298</v>
      </c>
      <c r="AD1455" s="186" t="s">
        <v>5474</v>
      </c>
      <c r="AE1455" s="186" t="s">
        <v>5474</v>
      </c>
      <c r="AF1455" s="186" t="s">
        <v>5474</v>
      </c>
      <c r="AG1455" s="186" t="s">
        <v>5474</v>
      </c>
      <c r="AH1455" s="186" t="s">
        <v>5474</v>
      </c>
      <c r="AI1455" s="186" t="s">
        <v>5474</v>
      </c>
      <c r="AJ1455" s="186" t="s">
        <v>5474</v>
      </c>
    </row>
    <row r="1456" spans="28:36">
      <c r="AB1456" s="186">
        <v>6215</v>
      </c>
      <c r="AC1456" s="186" t="s">
        <v>1299</v>
      </c>
      <c r="AD1456" s="186" t="s">
        <v>5474</v>
      </c>
      <c r="AE1456" s="186" t="s">
        <v>5474</v>
      </c>
      <c r="AF1456" s="186" t="s">
        <v>5474</v>
      </c>
      <c r="AG1456" s="186" t="s">
        <v>5474</v>
      </c>
      <c r="AH1456" s="186" t="s">
        <v>5474</v>
      </c>
      <c r="AI1456" s="186" t="s">
        <v>5474</v>
      </c>
      <c r="AJ1456" s="186" t="s">
        <v>5474</v>
      </c>
    </row>
    <row r="1457" spans="28:36">
      <c r="AB1457" s="186">
        <v>6216</v>
      </c>
      <c r="AC1457" s="186" t="s">
        <v>1300</v>
      </c>
      <c r="AD1457" s="186" t="s">
        <v>5474</v>
      </c>
      <c r="AE1457" s="186" t="s">
        <v>5474</v>
      </c>
      <c r="AF1457" s="186" t="s">
        <v>5474</v>
      </c>
      <c r="AG1457" s="186" t="s">
        <v>5474</v>
      </c>
      <c r="AH1457" s="186" t="s">
        <v>5474</v>
      </c>
      <c r="AI1457" s="186" t="s">
        <v>5474</v>
      </c>
      <c r="AJ1457" s="186" t="s">
        <v>5474</v>
      </c>
    </row>
    <row r="1458" spans="28:36">
      <c r="AB1458" s="186">
        <v>6217</v>
      </c>
      <c r="AC1458" s="186" t="s">
        <v>1301</v>
      </c>
      <c r="AD1458" s="186" t="s">
        <v>5474</v>
      </c>
      <c r="AE1458" s="186" t="s">
        <v>5474</v>
      </c>
      <c r="AF1458" s="186" t="s">
        <v>5474</v>
      </c>
      <c r="AG1458" s="186" t="s">
        <v>5474</v>
      </c>
      <c r="AH1458" s="186" t="s">
        <v>5474</v>
      </c>
      <c r="AI1458" s="186" t="s">
        <v>5474</v>
      </c>
      <c r="AJ1458" s="186" t="s">
        <v>5474</v>
      </c>
    </row>
    <row r="1459" spans="28:36">
      <c r="AB1459" s="186">
        <v>6218</v>
      </c>
      <c r="AC1459" s="186" t="s">
        <v>1302</v>
      </c>
      <c r="AD1459" s="186" t="s">
        <v>5474</v>
      </c>
      <c r="AE1459" s="186" t="s">
        <v>5474</v>
      </c>
      <c r="AF1459" s="186" t="s">
        <v>5474</v>
      </c>
      <c r="AG1459" s="186" t="s">
        <v>5474</v>
      </c>
      <c r="AH1459" s="186" t="s">
        <v>5474</v>
      </c>
      <c r="AI1459" s="186" t="s">
        <v>5474</v>
      </c>
      <c r="AJ1459" s="186" t="s">
        <v>5474</v>
      </c>
    </row>
    <row r="1460" spans="28:36">
      <c r="AB1460" s="186">
        <v>6219</v>
      </c>
      <c r="AC1460" s="186" t="s">
        <v>1303</v>
      </c>
      <c r="AD1460" s="186" t="s">
        <v>5474</v>
      </c>
      <c r="AE1460" s="186" t="s">
        <v>5474</v>
      </c>
      <c r="AF1460" s="186" t="s">
        <v>5474</v>
      </c>
      <c r="AG1460" s="186" t="s">
        <v>5474</v>
      </c>
      <c r="AH1460" s="186" t="s">
        <v>5474</v>
      </c>
      <c r="AI1460" s="186" t="s">
        <v>5474</v>
      </c>
      <c r="AJ1460" s="186" t="s">
        <v>5474</v>
      </c>
    </row>
    <row r="1461" spans="28:36">
      <c r="AB1461" s="186">
        <v>6220</v>
      </c>
      <c r="AC1461" s="186" t="s">
        <v>1304</v>
      </c>
      <c r="AD1461" s="186" t="s">
        <v>5474</v>
      </c>
      <c r="AE1461" s="186" t="s">
        <v>5474</v>
      </c>
      <c r="AF1461" s="186" t="s">
        <v>5474</v>
      </c>
      <c r="AG1461" s="186" t="s">
        <v>5474</v>
      </c>
      <c r="AH1461" s="186" t="s">
        <v>5474</v>
      </c>
      <c r="AI1461" s="186" t="s">
        <v>5474</v>
      </c>
      <c r="AJ1461" s="186" t="s">
        <v>5474</v>
      </c>
    </row>
    <row r="1462" spans="28:36">
      <c r="AB1462" s="186">
        <v>6221</v>
      </c>
      <c r="AC1462" s="186" t="s">
        <v>1305</v>
      </c>
      <c r="AD1462" s="186" t="s">
        <v>5474</v>
      </c>
      <c r="AE1462" s="186" t="s">
        <v>5474</v>
      </c>
      <c r="AF1462" s="186" t="s">
        <v>5474</v>
      </c>
      <c r="AG1462" s="186" t="s">
        <v>5474</v>
      </c>
      <c r="AH1462" s="186" t="s">
        <v>5474</v>
      </c>
      <c r="AI1462" s="186" t="s">
        <v>5474</v>
      </c>
      <c r="AJ1462" s="186" t="s">
        <v>5474</v>
      </c>
    </row>
    <row r="1463" spans="28:36">
      <c r="AB1463" s="186">
        <v>6222</v>
      </c>
      <c r="AC1463" s="186" t="s">
        <v>1306</v>
      </c>
      <c r="AD1463" s="186" t="s">
        <v>5474</v>
      </c>
      <c r="AE1463" s="186" t="s">
        <v>5474</v>
      </c>
      <c r="AF1463" s="186" t="s">
        <v>5474</v>
      </c>
      <c r="AG1463" s="186" t="s">
        <v>5474</v>
      </c>
      <c r="AH1463" s="186" t="s">
        <v>5474</v>
      </c>
      <c r="AI1463" s="186" t="s">
        <v>5474</v>
      </c>
      <c r="AJ1463" s="186" t="s">
        <v>5474</v>
      </c>
    </row>
    <row r="1464" spans="28:36">
      <c r="AB1464" s="186">
        <v>6223</v>
      </c>
      <c r="AC1464" s="186" t="s">
        <v>1307</v>
      </c>
      <c r="AD1464" s="186" t="s">
        <v>5474</v>
      </c>
      <c r="AE1464" s="186" t="s">
        <v>5474</v>
      </c>
      <c r="AF1464" s="186" t="s">
        <v>5474</v>
      </c>
      <c r="AG1464" s="186" t="s">
        <v>5474</v>
      </c>
      <c r="AH1464" s="186" t="s">
        <v>5474</v>
      </c>
      <c r="AI1464" s="186" t="s">
        <v>5474</v>
      </c>
      <c r="AJ1464" s="186" t="s">
        <v>5474</v>
      </c>
    </row>
    <row r="1465" spans="28:36">
      <c r="AB1465" s="186">
        <v>6224</v>
      </c>
      <c r="AC1465" s="186" t="s">
        <v>1308</v>
      </c>
      <c r="AD1465" s="186" t="s">
        <v>5474</v>
      </c>
      <c r="AE1465" s="186" t="s">
        <v>5474</v>
      </c>
      <c r="AF1465" s="186" t="s">
        <v>5474</v>
      </c>
      <c r="AG1465" s="186" t="s">
        <v>5474</v>
      </c>
      <c r="AH1465" s="186" t="s">
        <v>5474</v>
      </c>
      <c r="AI1465" s="186" t="s">
        <v>5474</v>
      </c>
      <c r="AJ1465" s="186" t="s">
        <v>5474</v>
      </c>
    </row>
    <row r="1466" spans="28:36">
      <c r="AB1466" s="186">
        <v>6225</v>
      </c>
      <c r="AC1466" s="186" t="s">
        <v>1309</v>
      </c>
      <c r="AD1466" s="186" t="s">
        <v>5474</v>
      </c>
      <c r="AE1466" s="186" t="s">
        <v>5474</v>
      </c>
      <c r="AF1466" s="186" t="s">
        <v>5474</v>
      </c>
      <c r="AG1466" s="186" t="s">
        <v>5474</v>
      </c>
      <c r="AH1466" s="186" t="s">
        <v>5474</v>
      </c>
      <c r="AI1466" s="186" t="s">
        <v>5474</v>
      </c>
      <c r="AJ1466" s="186" t="s">
        <v>5474</v>
      </c>
    </row>
    <row r="1467" spans="28:36">
      <c r="AB1467" s="186">
        <v>6226</v>
      </c>
      <c r="AC1467" s="186" t="s">
        <v>1310</v>
      </c>
      <c r="AD1467" s="186" t="s">
        <v>5474</v>
      </c>
      <c r="AE1467" s="186" t="s">
        <v>5474</v>
      </c>
      <c r="AF1467" s="186" t="s">
        <v>5474</v>
      </c>
      <c r="AG1467" s="186" t="s">
        <v>5474</v>
      </c>
      <c r="AH1467" s="186" t="s">
        <v>5474</v>
      </c>
      <c r="AI1467" s="186" t="s">
        <v>5474</v>
      </c>
      <c r="AJ1467" s="186" t="s">
        <v>5474</v>
      </c>
    </row>
    <row r="1468" spans="28:36">
      <c r="AB1468" s="186">
        <v>6227</v>
      </c>
      <c r="AC1468" s="186" t="s">
        <v>1311</v>
      </c>
      <c r="AD1468" s="186" t="s">
        <v>5474</v>
      </c>
      <c r="AE1468" s="186" t="s">
        <v>5474</v>
      </c>
      <c r="AF1468" s="186" t="s">
        <v>5474</v>
      </c>
      <c r="AG1468" s="186" t="s">
        <v>5474</v>
      </c>
      <c r="AH1468" s="186" t="s">
        <v>5474</v>
      </c>
      <c r="AI1468" s="186" t="s">
        <v>5474</v>
      </c>
      <c r="AJ1468" s="186" t="s">
        <v>5474</v>
      </c>
    </row>
    <row r="1469" spans="28:36">
      <c r="AB1469" s="186">
        <v>6228</v>
      </c>
      <c r="AC1469" s="186" t="s">
        <v>1312</v>
      </c>
      <c r="AD1469" s="186" t="s">
        <v>5474</v>
      </c>
      <c r="AE1469" s="186" t="s">
        <v>5474</v>
      </c>
      <c r="AF1469" s="186" t="s">
        <v>5474</v>
      </c>
      <c r="AG1469" s="186" t="s">
        <v>5474</v>
      </c>
      <c r="AH1469" s="186" t="s">
        <v>5474</v>
      </c>
      <c r="AI1469" s="186" t="s">
        <v>5474</v>
      </c>
      <c r="AJ1469" s="186" t="s">
        <v>5474</v>
      </c>
    </row>
    <row r="1470" spans="28:36">
      <c r="AB1470" s="186">
        <v>6229</v>
      </c>
      <c r="AC1470" s="186" t="s">
        <v>1313</v>
      </c>
      <c r="AD1470" s="186" t="s">
        <v>5474</v>
      </c>
      <c r="AE1470" s="186" t="s">
        <v>5474</v>
      </c>
      <c r="AF1470" s="186" t="s">
        <v>5474</v>
      </c>
      <c r="AG1470" s="186" t="s">
        <v>5474</v>
      </c>
      <c r="AH1470" s="186" t="s">
        <v>5474</v>
      </c>
      <c r="AI1470" s="186" t="s">
        <v>5474</v>
      </c>
      <c r="AJ1470" s="186" t="s">
        <v>5474</v>
      </c>
    </row>
    <row r="1471" spans="28:36">
      <c r="AB1471" s="186">
        <v>6230</v>
      </c>
      <c r="AC1471" s="186" t="s">
        <v>1314</v>
      </c>
      <c r="AD1471" s="186" t="s">
        <v>5474</v>
      </c>
      <c r="AE1471" s="186" t="s">
        <v>5474</v>
      </c>
      <c r="AF1471" s="186" t="s">
        <v>5474</v>
      </c>
      <c r="AG1471" s="186" t="s">
        <v>5474</v>
      </c>
      <c r="AH1471" s="186" t="s">
        <v>5474</v>
      </c>
      <c r="AI1471" s="186" t="s">
        <v>5474</v>
      </c>
      <c r="AJ1471" s="186" t="s">
        <v>5474</v>
      </c>
    </row>
    <row r="1472" spans="28:36">
      <c r="AB1472" s="186">
        <v>6231</v>
      </c>
      <c r="AC1472" s="186" t="s">
        <v>1315</v>
      </c>
      <c r="AD1472" s="186" t="s">
        <v>5474</v>
      </c>
      <c r="AE1472" s="186" t="s">
        <v>5474</v>
      </c>
      <c r="AF1472" s="186" t="s">
        <v>5474</v>
      </c>
      <c r="AG1472" s="186" t="s">
        <v>5474</v>
      </c>
      <c r="AH1472" s="186" t="s">
        <v>5474</v>
      </c>
      <c r="AI1472" s="186" t="s">
        <v>5474</v>
      </c>
      <c r="AJ1472" s="186" t="s">
        <v>5474</v>
      </c>
    </row>
    <row r="1473" spans="28:36">
      <c r="AB1473" s="186">
        <v>6233</v>
      </c>
      <c r="AC1473" s="186" t="s">
        <v>1316</v>
      </c>
      <c r="AD1473" s="186" t="s">
        <v>5474</v>
      </c>
      <c r="AE1473" s="186" t="s">
        <v>5474</v>
      </c>
      <c r="AF1473" s="186" t="s">
        <v>5474</v>
      </c>
      <c r="AG1473" s="186" t="s">
        <v>5474</v>
      </c>
      <c r="AH1473" s="186" t="s">
        <v>5474</v>
      </c>
      <c r="AI1473" s="186" t="s">
        <v>5474</v>
      </c>
      <c r="AJ1473" s="186" t="s">
        <v>5474</v>
      </c>
    </row>
    <row r="1474" spans="28:36">
      <c r="AB1474" s="186">
        <v>6234</v>
      </c>
      <c r="AC1474" s="186" t="s">
        <v>1317</v>
      </c>
      <c r="AD1474" s="186" t="s">
        <v>5474</v>
      </c>
      <c r="AE1474" s="186" t="s">
        <v>5474</v>
      </c>
      <c r="AF1474" s="186" t="s">
        <v>5474</v>
      </c>
      <c r="AG1474" s="186" t="s">
        <v>5474</v>
      </c>
      <c r="AH1474" s="186" t="s">
        <v>5474</v>
      </c>
      <c r="AI1474" s="186" t="s">
        <v>5474</v>
      </c>
      <c r="AJ1474" s="186" t="s">
        <v>5474</v>
      </c>
    </row>
    <row r="1475" spans="28:36">
      <c r="AB1475" s="186">
        <v>6235</v>
      </c>
      <c r="AC1475" s="186" t="s">
        <v>1318</v>
      </c>
      <c r="AD1475" s="186" t="s">
        <v>5474</v>
      </c>
      <c r="AE1475" s="186" t="s">
        <v>5474</v>
      </c>
      <c r="AF1475" s="186" t="s">
        <v>5474</v>
      </c>
      <c r="AG1475" s="186" t="s">
        <v>5474</v>
      </c>
      <c r="AH1475" s="186" t="s">
        <v>5474</v>
      </c>
      <c r="AI1475" s="186" t="s">
        <v>5474</v>
      </c>
      <c r="AJ1475" s="186" t="s">
        <v>5474</v>
      </c>
    </row>
    <row r="1476" spans="28:36">
      <c r="AB1476" s="186">
        <v>6236</v>
      </c>
      <c r="AC1476" s="186" t="s">
        <v>1319</v>
      </c>
      <c r="AD1476" s="186" t="s">
        <v>5474</v>
      </c>
      <c r="AE1476" s="186" t="s">
        <v>5474</v>
      </c>
      <c r="AF1476" s="186" t="s">
        <v>5474</v>
      </c>
      <c r="AG1476" s="186" t="s">
        <v>5474</v>
      </c>
      <c r="AH1476" s="186" t="s">
        <v>5474</v>
      </c>
      <c r="AI1476" s="186" t="s">
        <v>5474</v>
      </c>
      <c r="AJ1476" s="186" t="s">
        <v>5474</v>
      </c>
    </row>
    <row r="1477" spans="28:36">
      <c r="AB1477" s="186">
        <v>6237</v>
      </c>
      <c r="AC1477" s="186" t="s">
        <v>1320</v>
      </c>
      <c r="AD1477" s="186" t="s">
        <v>5474</v>
      </c>
      <c r="AE1477" s="186" t="s">
        <v>5474</v>
      </c>
      <c r="AF1477" s="186" t="s">
        <v>5474</v>
      </c>
      <c r="AG1477" s="186" t="s">
        <v>5474</v>
      </c>
      <c r="AH1477" s="186" t="s">
        <v>5474</v>
      </c>
      <c r="AI1477" s="186" t="s">
        <v>5474</v>
      </c>
      <c r="AJ1477" s="186" t="s">
        <v>5474</v>
      </c>
    </row>
    <row r="1478" spans="28:36">
      <c r="AB1478" s="186">
        <v>6238</v>
      </c>
      <c r="AC1478" s="186" t="s">
        <v>1321</v>
      </c>
      <c r="AD1478" s="186" t="s">
        <v>5474</v>
      </c>
      <c r="AE1478" s="186" t="s">
        <v>5474</v>
      </c>
      <c r="AF1478" s="186" t="s">
        <v>5474</v>
      </c>
      <c r="AG1478" s="186" t="s">
        <v>5474</v>
      </c>
      <c r="AH1478" s="186" t="s">
        <v>5474</v>
      </c>
      <c r="AI1478" s="186" t="s">
        <v>5474</v>
      </c>
      <c r="AJ1478" s="186" t="s">
        <v>5474</v>
      </c>
    </row>
    <row r="1479" spans="28:36">
      <c r="AB1479" s="186">
        <v>6239</v>
      </c>
      <c r="AC1479" s="186" t="s">
        <v>1322</v>
      </c>
      <c r="AD1479" s="186" t="s">
        <v>5473</v>
      </c>
      <c r="AE1479" s="186" t="s">
        <v>5474</v>
      </c>
      <c r="AF1479" s="186" t="s">
        <v>5474</v>
      </c>
      <c r="AG1479" s="186" t="s">
        <v>5474</v>
      </c>
      <c r="AH1479" s="186" t="s">
        <v>5474</v>
      </c>
      <c r="AI1479" s="186" t="s">
        <v>5474</v>
      </c>
      <c r="AJ1479" s="186" t="s">
        <v>5473</v>
      </c>
    </row>
    <row r="1480" spans="28:36">
      <c r="AB1480" s="186">
        <v>6240</v>
      </c>
      <c r="AC1480" s="186" t="s">
        <v>1323</v>
      </c>
      <c r="AD1480" s="186" t="s">
        <v>5474</v>
      </c>
      <c r="AE1480" s="186" t="s">
        <v>5474</v>
      </c>
      <c r="AF1480" s="186" t="s">
        <v>5474</v>
      </c>
      <c r="AG1480" s="186" t="s">
        <v>5474</v>
      </c>
      <c r="AH1480" s="186" t="s">
        <v>5474</v>
      </c>
      <c r="AI1480" s="186" t="s">
        <v>5474</v>
      </c>
      <c r="AJ1480" s="186" t="s">
        <v>5474</v>
      </c>
    </row>
    <row r="1481" spans="28:36">
      <c r="AB1481" s="186">
        <v>6241</v>
      </c>
      <c r="AC1481" s="186" t="s">
        <v>1324</v>
      </c>
      <c r="AD1481" s="186" t="s">
        <v>5474</v>
      </c>
      <c r="AE1481" s="186" t="s">
        <v>5474</v>
      </c>
      <c r="AF1481" s="186" t="s">
        <v>5474</v>
      </c>
      <c r="AG1481" s="186" t="s">
        <v>5474</v>
      </c>
      <c r="AH1481" s="186" t="s">
        <v>5474</v>
      </c>
      <c r="AI1481" s="186" t="s">
        <v>5474</v>
      </c>
      <c r="AJ1481" s="186" t="s">
        <v>5474</v>
      </c>
    </row>
    <row r="1482" spans="28:36">
      <c r="AB1482" s="186">
        <v>6242</v>
      </c>
      <c r="AC1482" s="186" t="s">
        <v>1325</v>
      </c>
      <c r="AD1482" s="186" t="s">
        <v>5474</v>
      </c>
      <c r="AE1482" s="186" t="s">
        <v>5474</v>
      </c>
      <c r="AF1482" s="186" t="s">
        <v>5474</v>
      </c>
      <c r="AG1482" s="186" t="s">
        <v>5474</v>
      </c>
      <c r="AH1482" s="186" t="s">
        <v>5474</v>
      </c>
      <c r="AI1482" s="186" t="s">
        <v>5474</v>
      </c>
      <c r="AJ1482" s="186" t="s">
        <v>5474</v>
      </c>
    </row>
    <row r="1483" spans="28:36">
      <c r="AB1483" s="186">
        <v>6243</v>
      </c>
      <c r="AC1483" s="186" t="s">
        <v>1326</v>
      </c>
      <c r="AD1483" s="186" t="s">
        <v>5474</v>
      </c>
      <c r="AE1483" s="186" t="s">
        <v>5474</v>
      </c>
      <c r="AF1483" s="186" t="s">
        <v>5474</v>
      </c>
      <c r="AG1483" s="186" t="s">
        <v>5474</v>
      </c>
      <c r="AH1483" s="186" t="s">
        <v>5474</v>
      </c>
      <c r="AI1483" s="186" t="s">
        <v>5474</v>
      </c>
      <c r="AJ1483" s="186" t="s">
        <v>5474</v>
      </c>
    </row>
    <row r="1484" spans="28:36">
      <c r="AB1484" s="186">
        <v>6244</v>
      </c>
      <c r="AC1484" s="186" t="s">
        <v>1327</v>
      </c>
      <c r="AD1484" s="186" t="s">
        <v>5474</v>
      </c>
      <c r="AE1484" s="186" t="s">
        <v>5474</v>
      </c>
      <c r="AF1484" s="186" t="s">
        <v>5474</v>
      </c>
      <c r="AG1484" s="186" t="s">
        <v>5474</v>
      </c>
      <c r="AH1484" s="186" t="s">
        <v>5474</v>
      </c>
      <c r="AI1484" s="186" t="s">
        <v>5474</v>
      </c>
      <c r="AJ1484" s="186" t="s">
        <v>5474</v>
      </c>
    </row>
    <row r="1485" spans="28:36">
      <c r="AB1485" s="186">
        <v>6245</v>
      </c>
      <c r="AC1485" s="186" t="s">
        <v>1328</v>
      </c>
      <c r="AD1485" s="186" t="s">
        <v>5474</v>
      </c>
      <c r="AE1485" s="186" t="s">
        <v>5474</v>
      </c>
      <c r="AF1485" s="186" t="s">
        <v>5474</v>
      </c>
      <c r="AG1485" s="186" t="s">
        <v>5474</v>
      </c>
      <c r="AH1485" s="186" t="s">
        <v>5474</v>
      </c>
      <c r="AI1485" s="186" t="s">
        <v>5474</v>
      </c>
      <c r="AJ1485" s="186" t="s">
        <v>5474</v>
      </c>
    </row>
    <row r="1486" spans="28:36">
      <c r="AB1486" s="186">
        <v>6246</v>
      </c>
      <c r="AC1486" s="186" t="s">
        <v>1329</v>
      </c>
      <c r="AD1486" s="186" t="s">
        <v>5474</v>
      </c>
      <c r="AE1486" s="186" t="s">
        <v>5474</v>
      </c>
      <c r="AF1486" s="186" t="s">
        <v>5474</v>
      </c>
      <c r="AG1486" s="186" t="s">
        <v>5474</v>
      </c>
      <c r="AH1486" s="186" t="s">
        <v>5474</v>
      </c>
      <c r="AI1486" s="186" t="s">
        <v>5474</v>
      </c>
      <c r="AJ1486" s="186" t="s">
        <v>5474</v>
      </c>
    </row>
    <row r="1487" spans="28:36">
      <c r="AB1487" s="186">
        <v>6247</v>
      </c>
      <c r="AC1487" s="186" t="s">
        <v>1330</v>
      </c>
      <c r="AD1487" s="186" t="s">
        <v>5474</v>
      </c>
      <c r="AE1487" s="186" t="s">
        <v>5474</v>
      </c>
      <c r="AF1487" s="186" t="s">
        <v>5474</v>
      </c>
      <c r="AG1487" s="186" t="s">
        <v>5474</v>
      </c>
      <c r="AH1487" s="186" t="s">
        <v>5474</v>
      </c>
      <c r="AI1487" s="186" t="s">
        <v>5474</v>
      </c>
      <c r="AJ1487" s="186" t="s">
        <v>5474</v>
      </c>
    </row>
    <row r="1488" spans="28:36">
      <c r="AB1488" s="186">
        <v>6248</v>
      </c>
      <c r="AC1488" s="186" t="s">
        <v>1331</v>
      </c>
      <c r="AD1488" s="186" t="s">
        <v>5474</v>
      </c>
      <c r="AE1488" s="186" t="s">
        <v>5474</v>
      </c>
      <c r="AF1488" s="186" t="s">
        <v>5474</v>
      </c>
      <c r="AG1488" s="186" t="s">
        <v>5474</v>
      </c>
      <c r="AH1488" s="186" t="s">
        <v>5474</v>
      </c>
      <c r="AI1488" s="186" t="s">
        <v>5474</v>
      </c>
      <c r="AJ1488" s="186" t="s">
        <v>5474</v>
      </c>
    </row>
    <row r="1489" spans="28:36">
      <c r="AB1489" s="186">
        <v>6251</v>
      </c>
      <c r="AC1489" s="186" t="s">
        <v>1332</v>
      </c>
      <c r="AD1489" s="186" t="s">
        <v>5474</v>
      </c>
      <c r="AE1489" s="186" t="s">
        <v>5474</v>
      </c>
      <c r="AF1489" s="186" t="s">
        <v>5474</v>
      </c>
      <c r="AG1489" s="186" t="s">
        <v>5474</v>
      </c>
      <c r="AH1489" s="186" t="s">
        <v>5474</v>
      </c>
      <c r="AI1489" s="186" t="s">
        <v>5474</v>
      </c>
      <c r="AJ1489" s="186" t="s">
        <v>5474</v>
      </c>
    </row>
    <row r="1490" spans="28:36">
      <c r="AB1490" s="186">
        <v>6257</v>
      </c>
      <c r="AC1490" s="186" t="s">
        <v>1333</v>
      </c>
      <c r="AD1490" s="186" t="s">
        <v>5474</v>
      </c>
      <c r="AE1490" s="186" t="s">
        <v>5474</v>
      </c>
      <c r="AF1490" s="186" t="s">
        <v>5474</v>
      </c>
      <c r="AG1490" s="186" t="s">
        <v>5474</v>
      </c>
      <c r="AH1490" s="186" t="s">
        <v>5474</v>
      </c>
      <c r="AI1490" s="186" t="s">
        <v>5474</v>
      </c>
      <c r="AJ1490" s="186" t="s">
        <v>5474</v>
      </c>
    </row>
    <row r="1491" spans="28:36">
      <c r="AB1491" s="186">
        <v>6259</v>
      </c>
      <c r="AC1491" s="186" t="s">
        <v>1334</v>
      </c>
      <c r="AD1491" s="186" t="s">
        <v>5474</v>
      </c>
      <c r="AE1491" s="186" t="s">
        <v>5474</v>
      </c>
      <c r="AF1491" s="186" t="s">
        <v>5474</v>
      </c>
      <c r="AG1491" s="186" t="s">
        <v>5474</v>
      </c>
      <c r="AH1491" s="186" t="s">
        <v>5474</v>
      </c>
      <c r="AI1491" s="186" t="s">
        <v>5474</v>
      </c>
      <c r="AJ1491" s="186" t="s">
        <v>5474</v>
      </c>
    </row>
    <row r="1492" spans="28:36">
      <c r="AB1492" s="186">
        <v>6261</v>
      </c>
      <c r="AC1492" s="186" t="s">
        <v>1335</v>
      </c>
      <c r="AD1492" s="186" t="s">
        <v>5474</v>
      </c>
      <c r="AE1492" s="186" t="s">
        <v>5474</v>
      </c>
      <c r="AF1492" s="186" t="s">
        <v>5474</v>
      </c>
      <c r="AG1492" s="186" t="s">
        <v>5474</v>
      </c>
      <c r="AH1492" s="186" t="s">
        <v>5474</v>
      </c>
      <c r="AI1492" s="186" t="s">
        <v>5474</v>
      </c>
      <c r="AJ1492" s="186" t="s">
        <v>5474</v>
      </c>
    </row>
    <row r="1493" spans="28:36">
      <c r="AB1493" s="186">
        <v>6263</v>
      </c>
      <c r="AC1493" s="186" t="s">
        <v>1336</v>
      </c>
      <c r="AD1493" s="186" t="s">
        <v>5474</v>
      </c>
      <c r="AE1493" s="186" t="s">
        <v>5474</v>
      </c>
      <c r="AF1493" s="186" t="s">
        <v>5474</v>
      </c>
      <c r="AG1493" s="186" t="s">
        <v>5474</v>
      </c>
      <c r="AH1493" s="186" t="s">
        <v>5474</v>
      </c>
      <c r="AI1493" s="186" t="s">
        <v>5474</v>
      </c>
      <c r="AJ1493" s="186" t="s">
        <v>5474</v>
      </c>
    </row>
    <row r="1494" spans="28:36">
      <c r="AB1494" s="186">
        <v>6264</v>
      </c>
      <c r="AC1494" s="186" t="s">
        <v>1337</v>
      </c>
      <c r="AD1494" s="186" t="s">
        <v>5474</v>
      </c>
      <c r="AE1494" s="186" t="s">
        <v>5474</v>
      </c>
      <c r="AF1494" s="186" t="s">
        <v>5474</v>
      </c>
      <c r="AG1494" s="186" t="s">
        <v>5474</v>
      </c>
      <c r="AH1494" s="186" t="s">
        <v>5474</v>
      </c>
      <c r="AI1494" s="186" t="s">
        <v>5474</v>
      </c>
      <c r="AJ1494" s="186" t="s">
        <v>5474</v>
      </c>
    </row>
    <row r="1495" spans="28:36">
      <c r="AB1495" s="186">
        <v>6265</v>
      </c>
      <c r="AC1495" s="186" t="s">
        <v>1338</v>
      </c>
      <c r="AD1495" s="186" t="s">
        <v>5474</v>
      </c>
      <c r="AE1495" s="186" t="s">
        <v>5474</v>
      </c>
      <c r="AF1495" s="186" t="s">
        <v>5474</v>
      </c>
      <c r="AG1495" s="186" t="s">
        <v>5474</v>
      </c>
      <c r="AH1495" s="186" t="s">
        <v>5474</v>
      </c>
      <c r="AI1495" s="186" t="s">
        <v>5474</v>
      </c>
      <c r="AJ1495" s="186" t="s">
        <v>5474</v>
      </c>
    </row>
    <row r="1496" spans="28:36">
      <c r="AB1496" s="186">
        <v>6266</v>
      </c>
      <c r="AC1496" s="186" t="s">
        <v>1339</v>
      </c>
      <c r="AD1496" s="186" t="s">
        <v>5474</v>
      </c>
      <c r="AE1496" s="186" t="s">
        <v>5474</v>
      </c>
      <c r="AF1496" s="186" t="s">
        <v>5474</v>
      </c>
      <c r="AG1496" s="186" t="s">
        <v>5474</v>
      </c>
      <c r="AH1496" s="186" t="s">
        <v>5474</v>
      </c>
      <c r="AI1496" s="186" t="s">
        <v>5474</v>
      </c>
      <c r="AJ1496" s="186" t="s">
        <v>5474</v>
      </c>
    </row>
    <row r="1497" spans="28:36">
      <c r="AB1497" s="186">
        <v>6269</v>
      </c>
      <c r="AC1497" s="186" t="s">
        <v>1340</v>
      </c>
      <c r="AD1497" s="186" t="s">
        <v>5474</v>
      </c>
      <c r="AE1497" s="186" t="s">
        <v>5474</v>
      </c>
      <c r="AF1497" s="186" t="s">
        <v>5474</v>
      </c>
      <c r="AG1497" s="186" t="s">
        <v>5474</v>
      </c>
      <c r="AH1497" s="186" t="s">
        <v>5474</v>
      </c>
      <c r="AI1497" s="186" t="s">
        <v>5474</v>
      </c>
      <c r="AJ1497" s="186" t="s">
        <v>5474</v>
      </c>
    </row>
    <row r="1498" spans="28:36">
      <c r="AB1498" s="186">
        <v>6270</v>
      </c>
      <c r="AC1498" s="186" t="s">
        <v>1341</v>
      </c>
      <c r="AD1498" s="186" t="s">
        <v>5474</v>
      </c>
      <c r="AE1498" s="186" t="s">
        <v>5474</v>
      </c>
      <c r="AF1498" s="186" t="s">
        <v>5474</v>
      </c>
      <c r="AG1498" s="186" t="s">
        <v>5474</v>
      </c>
      <c r="AH1498" s="186" t="s">
        <v>5474</v>
      </c>
      <c r="AI1498" s="186" t="s">
        <v>5474</v>
      </c>
      <c r="AJ1498" s="186" t="s">
        <v>5474</v>
      </c>
    </row>
    <row r="1499" spans="28:36">
      <c r="AB1499" s="186">
        <v>6271</v>
      </c>
      <c r="AC1499" s="186" t="s">
        <v>1342</v>
      </c>
      <c r="AD1499" s="186" t="s">
        <v>5474</v>
      </c>
      <c r="AE1499" s="186" t="s">
        <v>5474</v>
      </c>
      <c r="AF1499" s="186" t="s">
        <v>5474</v>
      </c>
      <c r="AG1499" s="186" t="s">
        <v>5474</v>
      </c>
      <c r="AH1499" s="186" t="s">
        <v>5474</v>
      </c>
      <c r="AI1499" s="186" t="s">
        <v>5474</v>
      </c>
      <c r="AJ1499" s="186" t="s">
        <v>5474</v>
      </c>
    </row>
    <row r="1500" spans="28:36">
      <c r="AB1500" s="186">
        <v>6272</v>
      </c>
      <c r="AC1500" s="186" t="s">
        <v>3835</v>
      </c>
      <c r="AD1500" s="186" t="s">
        <v>5474</v>
      </c>
      <c r="AE1500" s="186" t="s">
        <v>5474</v>
      </c>
      <c r="AF1500" s="186" t="s">
        <v>5474</v>
      </c>
      <c r="AG1500" s="186" t="s">
        <v>5474</v>
      </c>
      <c r="AH1500" s="186" t="s">
        <v>5474</v>
      </c>
      <c r="AI1500" s="186" t="s">
        <v>5474</v>
      </c>
      <c r="AJ1500" s="186" t="s">
        <v>5474</v>
      </c>
    </row>
    <row r="1501" spans="28:36">
      <c r="AB1501" s="186">
        <v>6274</v>
      </c>
      <c r="AC1501" s="186" t="s">
        <v>1343</v>
      </c>
      <c r="AD1501" s="186" t="s">
        <v>5474</v>
      </c>
      <c r="AE1501" s="186" t="s">
        <v>5474</v>
      </c>
      <c r="AF1501" s="186" t="s">
        <v>5474</v>
      </c>
      <c r="AG1501" s="186" t="s">
        <v>5474</v>
      </c>
      <c r="AH1501" s="186" t="s">
        <v>5474</v>
      </c>
      <c r="AI1501" s="186" t="s">
        <v>5474</v>
      </c>
      <c r="AJ1501" s="186" t="s">
        <v>5474</v>
      </c>
    </row>
    <row r="1502" spans="28:36">
      <c r="AB1502" s="186">
        <v>6275</v>
      </c>
      <c r="AC1502" s="186" t="s">
        <v>1344</v>
      </c>
      <c r="AD1502" s="186" t="s">
        <v>5474</v>
      </c>
      <c r="AE1502" s="186" t="s">
        <v>5474</v>
      </c>
      <c r="AF1502" s="186" t="s">
        <v>5474</v>
      </c>
      <c r="AG1502" s="186" t="s">
        <v>5474</v>
      </c>
      <c r="AH1502" s="186" t="s">
        <v>5474</v>
      </c>
      <c r="AI1502" s="186" t="s">
        <v>5474</v>
      </c>
      <c r="AJ1502" s="186" t="s">
        <v>5474</v>
      </c>
    </row>
    <row r="1503" spans="28:36">
      <c r="AB1503" s="186">
        <v>6276</v>
      </c>
      <c r="AC1503" s="186" t="s">
        <v>1345</v>
      </c>
      <c r="AD1503" s="186" t="s">
        <v>5474</v>
      </c>
      <c r="AE1503" s="186" t="s">
        <v>5474</v>
      </c>
      <c r="AF1503" s="186" t="s">
        <v>5474</v>
      </c>
      <c r="AG1503" s="186" t="s">
        <v>5474</v>
      </c>
      <c r="AH1503" s="186" t="s">
        <v>5474</v>
      </c>
      <c r="AI1503" s="186" t="s">
        <v>5474</v>
      </c>
      <c r="AJ1503" s="186" t="s">
        <v>5474</v>
      </c>
    </row>
    <row r="1504" spans="28:36">
      <c r="AB1504" s="186">
        <v>6277</v>
      </c>
      <c r="AC1504" s="186" t="s">
        <v>1346</v>
      </c>
      <c r="AD1504" s="186" t="s">
        <v>5474</v>
      </c>
      <c r="AE1504" s="186" t="s">
        <v>5474</v>
      </c>
      <c r="AF1504" s="186" t="s">
        <v>5474</v>
      </c>
      <c r="AG1504" s="186" t="s">
        <v>5474</v>
      </c>
      <c r="AH1504" s="186" t="s">
        <v>5474</v>
      </c>
      <c r="AI1504" s="186" t="s">
        <v>5474</v>
      </c>
      <c r="AJ1504" s="186" t="s">
        <v>5474</v>
      </c>
    </row>
    <row r="1505" spans="28:36">
      <c r="AB1505" s="186">
        <v>6278</v>
      </c>
      <c r="AC1505" s="186" t="s">
        <v>1347</v>
      </c>
      <c r="AD1505" s="186" t="s">
        <v>5474</v>
      </c>
      <c r="AE1505" s="186" t="s">
        <v>5474</v>
      </c>
      <c r="AF1505" s="186" t="s">
        <v>5474</v>
      </c>
      <c r="AG1505" s="186" t="s">
        <v>5474</v>
      </c>
      <c r="AH1505" s="186" t="s">
        <v>5474</v>
      </c>
      <c r="AI1505" s="186" t="s">
        <v>5474</v>
      </c>
      <c r="AJ1505" s="186" t="s">
        <v>5474</v>
      </c>
    </row>
    <row r="1506" spans="28:36">
      <c r="AB1506" s="186">
        <v>6279</v>
      </c>
      <c r="AC1506" s="186" t="s">
        <v>1348</v>
      </c>
      <c r="AD1506" s="186" t="s">
        <v>5474</v>
      </c>
      <c r="AE1506" s="186" t="s">
        <v>5474</v>
      </c>
      <c r="AF1506" s="186" t="s">
        <v>5474</v>
      </c>
      <c r="AG1506" s="186" t="s">
        <v>5474</v>
      </c>
      <c r="AH1506" s="186" t="s">
        <v>5474</v>
      </c>
      <c r="AI1506" s="186" t="s">
        <v>5474</v>
      </c>
      <c r="AJ1506" s="186" t="s">
        <v>5474</v>
      </c>
    </row>
    <row r="1507" spans="28:36">
      <c r="AB1507" s="186">
        <v>6281</v>
      </c>
      <c r="AC1507" s="186" t="s">
        <v>1349</v>
      </c>
      <c r="AD1507" s="186" t="s">
        <v>5474</v>
      </c>
      <c r="AE1507" s="186" t="s">
        <v>5474</v>
      </c>
      <c r="AF1507" s="186" t="s">
        <v>5474</v>
      </c>
      <c r="AG1507" s="186" t="s">
        <v>5474</v>
      </c>
      <c r="AH1507" s="186" t="s">
        <v>5474</v>
      </c>
      <c r="AI1507" s="186" t="s">
        <v>5474</v>
      </c>
      <c r="AJ1507" s="186" t="s">
        <v>5474</v>
      </c>
    </row>
    <row r="1508" spans="28:36">
      <c r="AB1508" s="186">
        <v>6282</v>
      </c>
      <c r="AC1508" s="186" t="s">
        <v>1350</v>
      </c>
      <c r="AD1508" s="186" t="s">
        <v>5474</v>
      </c>
      <c r="AE1508" s="186" t="s">
        <v>5474</v>
      </c>
      <c r="AF1508" s="186" t="s">
        <v>5474</v>
      </c>
      <c r="AG1508" s="186" t="s">
        <v>5474</v>
      </c>
      <c r="AH1508" s="186" t="s">
        <v>5474</v>
      </c>
      <c r="AI1508" s="186" t="s">
        <v>5474</v>
      </c>
      <c r="AJ1508" s="186" t="s">
        <v>5474</v>
      </c>
    </row>
    <row r="1509" spans="28:36">
      <c r="AB1509" s="186">
        <v>6283</v>
      </c>
      <c r="AC1509" s="186" t="s">
        <v>1351</v>
      </c>
      <c r="AD1509" s="186" t="s">
        <v>5474</v>
      </c>
      <c r="AE1509" s="186" t="s">
        <v>5474</v>
      </c>
      <c r="AF1509" s="186" t="s">
        <v>5474</v>
      </c>
      <c r="AG1509" s="186" t="s">
        <v>5474</v>
      </c>
      <c r="AH1509" s="186" t="s">
        <v>5474</v>
      </c>
      <c r="AI1509" s="186" t="s">
        <v>5474</v>
      </c>
      <c r="AJ1509" s="186" t="s">
        <v>5474</v>
      </c>
    </row>
    <row r="1510" spans="28:36">
      <c r="AB1510" s="186">
        <v>6284</v>
      </c>
      <c r="AC1510" s="186" t="s">
        <v>1352</v>
      </c>
      <c r="AD1510" s="186" t="s">
        <v>5474</v>
      </c>
      <c r="AE1510" s="186" t="s">
        <v>5474</v>
      </c>
      <c r="AF1510" s="186" t="s">
        <v>5474</v>
      </c>
      <c r="AG1510" s="186" t="s">
        <v>5474</v>
      </c>
      <c r="AH1510" s="186" t="s">
        <v>5474</v>
      </c>
      <c r="AI1510" s="186" t="s">
        <v>5474</v>
      </c>
      <c r="AJ1510" s="186" t="s">
        <v>5474</v>
      </c>
    </row>
    <row r="1511" spans="28:36">
      <c r="AB1511" s="186">
        <v>6285</v>
      </c>
      <c r="AC1511" s="186" t="s">
        <v>1353</v>
      </c>
      <c r="AD1511" s="186" t="s">
        <v>5474</v>
      </c>
      <c r="AE1511" s="186" t="s">
        <v>5474</v>
      </c>
      <c r="AF1511" s="186" t="s">
        <v>5474</v>
      </c>
      <c r="AG1511" s="186" t="s">
        <v>5474</v>
      </c>
      <c r="AH1511" s="186" t="s">
        <v>5474</v>
      </c>
      <c r="AI1511" s="186" t="s">
        <v>5474</v>
      </c>
      <c r="AJ1511" s="186" t="s">
        <v>5474</v>
      </c>
    </row>
    <row r="1512" spans="28:36">
      <c r="AB1512" s="186">
        <v>6287</v>
      </c>
      <c r="AC1512" s="186" t="s">
        <v>1354</v>
      </c>
      <c r="AD1512" s="186" t="s">
        <v>5474</v>
      </c>
      <c r="AE1512" s="186" t="s">
        <v>5474</v>
      </c>
      <c r="AF1512" s="186" t="s">
        <v>5474</v>
      </c>
      <c r="AG1512" s="186" t="s">
        <v>5474</v>
      </c>
      <c r="AH1512" s="186" t="s">
        <v>5474</v>
      </c>
      <c r="AI1512" s="186" t="s">
        <v>5474</v>
      </c>
      <c r="AJ1512" s="186" t="s">
        <v>5474</v>
      </c>
    </row>
    <row r="1513" spans="28:36">
      <c r="AB1513" s="186">
        <v>6288</v>
      </c>
      <c r="AC1513" s="186" t="s">
        <v>3853</v>
      </c>
      <c r="AD1513" s="186" t="s">
        <v>5474</v>
      </c>
      <c r="AE1513" s="186" t="s">
        <v>5474</v>
      </c>
      <c r="AF1513" s="186" t="s">
        <v>5474</v>
      </c>
      <c r="AG1513" s="186" t="s">
        <v>5474</v>
      </c>
      <c r="AH1513" s="186" t="s">
        <v>5474</v>
      </c>
      <c r="AI1513" s="186" t="s">
        <v>5474</v>
      </c>
      <c r="AJ1513" s="186" t="s">
        <v>5474</v>
      </c>
    </row>
    <row r="1514" spans="28:36">
      <c r="AB1514" s="186">
        <v>6289</v>
      </c>
      <c r="AC1514" s="186" t="s">
        <v>1355</v>
      </c>
      <c r="AD1514" s="186" t="s">
        <v>5474</v>
      </c>
      <c r="AE1514" s="186" t="s">
        <v>5474</v>
      </c>
      <c r="AF1514" s="186" t="s">
        <v>5474</v>
      </c>
      <c r="AG1514" s="186" t="s">
        <v>5474</v>
      </c>
      <c r="AH1514" s="186" t="s">
        <v>5474</v>
      </c>
      <c r="AI1514" s="186" t="s">
        <v>5474</v>
      </c>
      <c r="AJ1514" s="186" t="s">
        <v>5474</v>
      </c>
    </row>
    <row r="1515" spans="28:36">
      <c r="AB1515" s="186">
        <v>6290</v>
      </c>
      <c r="AC1515" s="186" t="s">
        <v>1356</v>
      </c>
      <c r="AD1515" s="186" t="s">
        <v>5474</v>
      </c>
      <c r="AE1515" s="186" t="s">
        <v>5474</v>
      </c>
      <c r="AF1515" s="186" t="s">
        <v>5474</v>
      </c>
      <c r="AG1515" s="186" t="s">
        <v>5474</v>
      </c>
      <c r="AH1515" s="186" t="s">
        <v>5474</v>
      </c>
      <c r="AI1515" s="186" t="s">
        <v>5474</v>
      </c>
      <c r="AJ1515" s="186" t="s">
        <v>5474</v>
      </c>
    </row>
    <row r="1516" spans="28:36">
      <c r="AB1516" s="186">
        <v>6291</v>
      </c>
      <c r="AC1516" s="186" t="s">
        <v>1357</v>
      </c>
      <c r="AD1516" s="186" t="s">
        <v>5474</v>
      </c>
      <c r="AE1516" s="186" t="s">
        <v>5474</v>
      </c>
      <c r="AF1516" s="186" t="s">
        <v>5474</v>
      </c>
      <c r="AG1516" s="186" t="s">
        <v>5474</v>
      </c>
      <c r="AH1516" s="186" t="s">
        <v>5474</v>
      </c>
      <c r="AI1516" s="186" t="s">
        <v>5474</v>
      </c>
      <c r="AJ1516" s="186" t="s">
        <v>5474</v>
      </c>
    </row>
    <row r="1517" spans="28:36">
      <c r="AB1517" s="186">
        <v>6292</v>
      </c>
      <c r="AC1517" s="186" t="s">
        <v>1358</v>
      </c>
      <c r="AD1517" s="186" t="s">
        <v>5474</v>
      </c>
      <c r="AE1517" s="186" t="s">
        <v>5474</v>
      </c>
      <c r="AF1517" s="186" t="s">
        <v>5474</v>
      </c>
      <c r="AG1517" s="186" t="s">
        <v>5474</v>
      </c>
      <c r="AH1517" s="186" t="s">
        <v>5474</v>
      </c>
      <c r="AI1517" s="186" t="s">
        <v>5474</v>
      </c>
      <c r="AJ1517" s="186" t="s">
        <v>5474</v>
      </c>
    </row>
    <row r="1518" spans="28:36">
      <c r="AB1518" s="186">
        <v>6294</v>
      </c>
      <c r="AC1518" s="186" t="s">
        <v>1359</v>
      </c>
      <c r="AD1518" s="186" t="s">
        <v>5474</v>
      </c>
      <c r="AE1518" s="186" t="s">
        <v>5474</v>
      </c>
      <c r="AF1518" s="186" t="s">
        <v>5474</v>
      </c>
      <c r="AG1518" s="186" t="s">
        <v>5474</v>
      </c>
      <c r="AH1518" s="186" t="s">
        <v>5474</v>
      </c>
      <c r="AI1518" s="186" t="s">
        <v>5474</v>
      </c>
      <c r="AJ1518" s="186" t="s">
        <v>5474</v>
      </c>
    </row>
    <row r="1519" spans="28:36">
      <c r="AB1519" s="186">
        <v>6298</v>
      </c>
      <c r="AC1519" s="186" t="s">
        <v>1360</v>
      </c>
      <c r="AD1519" s="186" t="s">
        <v>5474</v>
      </c>
      <c r="AE1519" s="186" t="s">
        <v>5474</v>
      </c>
      <c r="AF1519" s="186" t="s">
        <v>5474</v>
      </c>
      <c r="AG1519" s="186" t="s">
        <v>5474</v>
      </c>
      <c r="AH1519" s="186" t="s">
        <v>5474</v>
      </c>
      <c r="AI1519" s="186" t="s">
        <v>5474</v>
      </c>
      <c r="AJ1519" s="186" t="s">
        <v>5474</v>
      </c>
    </row>
    <row r="1520" spans="28:36">
      <c r="AB1520" s="186">
        <v>6403</v>
      </c>
      <c r="AC1520" s="186" t="s">
        <v>3860</v>
      </c>
      <c r="AD1520" s="186" t="s">
        <v>5474</v>
      </c>
      <c r="AE1520" s="186" t="s">
        <v>5474</v>
      </c>
      <c r="AF1520" s="186" t="s">
        <v>5474</v>
      </c>
      <c r="AG1520" s="186" t="s">
        <v>5474</v>
      </c>
      <c r="AH1520" s="186" t="s">
        <v>5474</v>
      </c>
      <c r="AI1520" s="186" t="s">
        <v>5474</v>
      </c>
      <c r="AJ1520" s="186" t="s">
        <v>5474</v>
      </c>
    </row>
    <row r="1521" spans="28:36">
      <c r="AB1521" s="186">
        <v>6404</v>
      </c>
      <c r="AC1521" s="186" t="s">
        <v>1361</v>
      </c>
      <c r="AD1521" s="186" t="s">
        <v>5474</v>
      </c>
      <c r="AE1521" s="186" t="s">
        <v>5474</v>
      </c>
      <c r="AF1521" s="186" t="s">
        <v>5474</v>
      </c>
      <c r="AG1521" s="186" t="s">
        <v>5474</v>
      </c>
      <c r="AH1521" s="186" t="s">
        <v>5474</v>
      </c>
      <c r="AI1521" s="186" t="s">
        <v>5474</v>
      </c>
      <c r="AJ1521" s="186" t="s">
        <v>5474</v>
      </c>
    </row>
    <row r="1522" spans="28:36">
      <c r="AB1522" s="186">
        <v>6405</v>
      </c>
      <c r="AC1522" s="186" t="s">
        <v>1362</v>
      </c>
      <c r="AD1522" s="186" t="s">
        <v>5474</v>
      </c>
      <c r="AE1522" s="186" t="s">
        <v>5474</v>
      </c>
      <c r="AF1522" s="186" t="s">
        <v>5474</v>
      </c>
      <c r="AG1522" s="186" t="s">
        <v>5474</v>
      </c>
      <c r="AH1522" s="186" t="s">
        <v>5474</v>
      </c>
      <c r="AI1522" s="186" t="s">
        <v>5474</v>
      </c>
      <c r="AJ1522" s="186" t="s">
        <v>5474</v>
      </c>
    </row>
    <row r="1523" spans="28:36">
      <c r="AB1523" s="186">
        <v>6407</v>
      </c>
      <c r="AC1523" s="186" t="s">
        <v>3864</v>
      </c>
      <c r="AD1523" s="186" t="s">
        <v>5474</v>
      </c>
      <c r="AE1523" s="186" t="s">
        <v>5474</v>
      </c>
      <c r="AF1523" s="186" t="s">
        <v>5474</v>
      </c>
      <c r="AG1523" s="186" t="s">
        <v>5474</v>
      </c>
      <c r="AH1523" s="186" t="s">
        <v>5474</v>
      </c>
      <c r="AI1523" s="186" t="s">
        <v>5474</v>
      </c>
      <c r="AJ1523" s="186" t="s">
        <v>5474</v>
      </c>
    </row>
    <row r="1524" spans="28:36">
      <c r="AB1524" s="186">
        <v>6409</v>
      </c>
      <c r="AC1524" s="186" t="s">
        <v>1363</v>
      </c>
      <c r="AD1524" s="186" t="s">
        <v>5474</v>
      </c>
      <c r="AE1524" s="186" t="s">
        <v>5474</v>
      </c>
      <c r="AF1524" s="186" t="s">
        <v>5474</v>
      </c>
      <c r="AG1524" s="186" t="s">
        <v>5474</v>
      </c>
      <c r="AH1524" s="186" t="s">
        <v>5474</v>
      </c>
      <c r="AI1524" s="186" t="s">
        <v>5474</v>
      </c>
      <c r="AJ1524" s="186" t="s">
        <v>5474</v>
      </c>
    </row>
    <row r="1525" spans="28:36">
      <c r="AB1525" s="186">
        <v>6411</v>
      </c>
      <c r="AC1525" s="186" t="s">
        <v>1364</v>
      </c>
      <c r="AD1525" s="186" t="s">
        <v>5474</v>
      </c>
      <c r="AE1525" s="186" t="s">
        <v>5474</v>
      </c>
      <c r="AF1525" s="186" t="s">
        <v>5474</v>
      </c>
      <c r="AG1525" s="186" t="s">
        <v>5474</v>
      </c>
      <c r="AH1525" s="186" t="s">
        <v>5474</v>
      </c>
      <c r="AI1525" s="186" t="s">
        <v>5474</v>
      </c>
      <c r="AJ1525" s="186" t="s">
        <v>5474</v>
      </c>
    </row>
    <row r="1526" spans="28:36">
      <c r="AB1526" s="186">
        <v>6412</v>
      </c>
      <c r="AC1526" s="186" t="s">
        <v>1365</v>
      </c>
      <c r="AD1526" s="186" t="s">
        <v>5474</v>
      </c>
      <c r="AE1526" s="186" t="s">
        <v>5474</v>
      </c>
      <c r="AF1526" s="186" t="s">
        <v>5474</v>
      </c>
      <c r="AG1526" s="186" t="s">
        <v>5474</v>
      </c>
      <c r="AH1526" s="186" t="s">
        <v>5474</v>
      </c>
      <c r="AI1526" s="186" t="s">
        <v>5474</v>
      </c>
      <c r="AJ1526" s="186" t="s">
        <v>5474</v>
      </c>
    </row>
    <row r="1527" spans="28:36">
      <c r="AB1527" s="186">
        <v>6414</v>
      </c>
      <c r="AC1527" s="186" t="s">
        <v>1366</v>
      </c>
      <c r="AD1527" s="186" t="s">
        <v>5474</v>
      </c>
      <c r="AE1527" s="186" t="s">
        <v>5474</v>
      </c>
      <c r="AF1527" s="186" t="s">
        <v>5474</v>
      </c>
      <c r="AG1527" s="186" t="s">
        <v>5474</v>
      </c>
      <c r="AH1527" s="186" t="s">
        <v>5474</v>
      </c>
      <c r="AI1527" s="186" t="s">
        <v>5474</v>
      </c>
      <c r="AJ1527" s="186" t="s">
        <v>5474</v>
      </c>
    </row>
    <row r="1528" spans="28:36">
      <c r="AB1528" s="186">
        <v>6415</v>
      </c>
      <c r="AC1528" s="186" t="s">
        <v>1367</v>
      </c>
      <c r="AD1528" s="186" t="s">
        <v>5473</v>
      </c>
      <c r="AE1528" s="186" t="s">
        <v>5474</v>
      </c>
      <c r="AF1528" s="186" t="s">
        <v>5474</v>
      </c>
      <c r="AG1528" s="186" t="s">
        <v>5474</v>
      </c>
      <c r="AH1528" s="186" t="s">
        <v>5475</v>
      </c>
      <c r="AI1528" s="186" t="s">
        <v>5474</v>
      </c>
      <c r="AJ1528" s="186" t="s">
        <v>5477</v>
      </c>
    </row>
    <row r="1529" spans="28:36">
      <c r="AB1529" s="186">
        <v>6416</v>
      </c>
      <c r="AC1529" s="186" t="s">
        <v>5346</v>
      </c>
      <c r="AD1529" s="186" t="s">
        <v>5474</v>
      </c>
      <c r="AE1529" s="186" t="s">
        <v>5474</v>
      </c>
      <c r="AF1529" s="186" t="s">
        <v>5474</v>
      </c>
      <c r="AG1529" s="186" t="s">
        <v>5474</v>
      </c>
      <c r="AH1529" s="186" t="s">
        <v>5474</v>
      </c>
      <c r="AI1529" s="186" t="s">
        <v>5474</v>
      </c>
      <c r="AJ1529" s="186" t="s">
        <v>5474</v>
      </c>
    </row>
    <row r="1530" spans="28:36">
      <c r="AB1530" s="186">
        <v>6417</v>
      </c>
      <c r="AC1530" s="186" t="s">
        <v>1368</v>
      </c>
      <c r="AD1530" s="186" t="s">
        <v>5474</v>
      </c>
      <c r="AE1530" s="186" t="s">
        <v>5474</v>
      </c>
      <c r="AF1530" s="186" t="s">
        <v>5474</v>
      </c>
      <c r="AG1530" s="186" t="s">
        <v>5474</v>
      </c>
      <c r="AH1530" s="186" t="s">
        <v>5474</v>
      </c>
      <c r="AI1530" s="186" t="s">
        <v>5474</v>
      </c>
      <c r="AJ1530" s="186" t="s">
        <v>5474</v>
      </c>
    </row>
    <row r="1531" spans="28:36">
      <c r="AB1531" s="186">
        <v>6418</v>
      </c>
      <c r="AC1531" s="186" t="s">
        <v>3872</v>
      </c>
      <c r="AD1531" s="186" t="s">
        <v>5474</v>
      </c>
      <c r="AE1531" s="186" t="s">
        <v>5474</v>
      </c>
      <c r="AF1531" s="186" t="s">
        <v>5474</v>
      </c>
      <c r="AG1531" s="186" t="s">
        <v>5474</v>
      </c>
      <c r="AH1531" s="186" t="s">
        <v>5474</v>
      </c>
      <c r="AI1531" s="186" t="s">
        <v>5474</v>
      </c>
      <c r="AJ1531" s="186" t="s">
        <v>5474</v>
      </c>
    </row>
    <row r="1532" spans="28:36">
      <c r="AB1532" s="186">
        <v>6419</v>
      </c>
      <c r="AC1532" s="186" t="s">
        <v>1369</v>
      </c>
      <c r="AD1532" s="186" t="s">
        <v>5474</v>
      </c>
      <c r="AE1532" s="186" t="s">
        <v>5474</v>
      </c>
      <c r="AF1532" s="186" t="s">
        <v>5474</v>
      </c>
      <c r="AG1532" s="186" t="s">
        <v>5474</v>
      </c>
      <c r="AH1532" s="186" t="s">
        <v>5474</v>
      </c>
      <c r="AI1532" s="186" t="s">
        <v>5474</v>
      </c>
      <c r="AJ1532" s="186" t="s">
        <v>5474</v>
      </c>
    </row>
    <row r="1533" spans="28:36">
      <c r="AB1533" s="186">
        <v>6422</v>
      </c>
      <c r="AC1533" s="186" t="s">
        <v>1370</v>
      </c>
      <c r="AD1533" s="186" t="s">
        <v>5474</v>
      </c>
      <c r="AE1533" s="186" t="s">
        <v>5474</v>
      </c>
      <c r="AF1533" s="186" t="s">
        <v>5474</v>
      </c>
      <c r="AG1533" s="186" t="s">
        <v>5474</v>
      </c>
      <c r="AH1533" s="186" t="s">
        <v>5474</v>
      </c>
      <c r="AI1533" s="186" t="s">
        <v>5474</v>
      </c>
      <c r="AJ1533" s="186" t="s">
        <v>5474</v>
      </c>
    </row>
    <row r="1534" spans="28:36">
      <c r="AB1534" s="186">
        <v>6423</v>
      </c>
      <c r="AC1534" s="186" t="s">
        <v>3874</v>
      </c>
      <c r="AD1534" s="186" t="s">
        <v>5474</v>
      </c>
      <c r="AE1534" s="186" t="s">
        <v>5474</v>
      </c>
      <c r="AF1534" s="186" t="s">
        <v>5474</v>
      </c>
      <c r="AG1534" s="186" t="s">
        <v>5474</v>
      </c>
      <c r="AH1534" s="186" t="s">
        <v>5474</v>
      </c>
      <c r="AI1534" s="186" t="s">
        <v>5474</v>
      </c>
      <c r="AJ1534" s="186" t="s">
        <v>5474</v>
      </c>
    </row>
    <row r="1535" spans="28:36">
      <c r="AB1535" s="186">
        <v>6425</v>
      </c>
      <c r="AC1535" s="186" t="s">
        <v>3876</v>
      </c>
      <c r="AD1535" s="186" t="s">
        <v>5474</v>
      </c>
      <c r="AE1535" s="186" t="s">
        <v>5474</v>
      </c>
      <c r="AF1535" s="186" t="s">
        <v>5474</v>
      </c>
      <c r="AG1535" s="186" t="s">
        <v>5474</v>
      </c>
      <c r="AH1535" s="186" t="s">
        <v>5474</v>
      </c>
      <c r="AI1535" s="186" t="s">
        <v>5474</v>
      </c>
      <c r="AJ1535" s="186" t="s">
        <v>5474</v>
      </c>
    </row>
    <row r="1536" spans="28:36">
      <c r="AB1536" s="186">
        <v>6426</v>
      </c>
      <c r="AC1536" s="186" t="s">
        <v>1371</v>
      </c>
      <c r="AD1536" s="186" t="s">
        <v>5474</v>
      </c>
      <c r="AE1536" s="186" t="s">
        <v>5474</v>
      </c>
      <c r="AF1536" s="186" t="s">
        <v>5474</v>
      </c>
      <c r="AG1536" s="186" t="s">
        <v>5474</v>
      </c>
      <c r="AH1536" s="186" t="s">
        <v>5474</v>
      </c>
      <c r="AI1536" s="186" t="s">
        <v>5474</v>
      </c>
      <c r="AJ1536" s="186" t="s">
        <v>5474</v>
      </c>
    </row>
    <row r="1537" spans="28:36">
      <c r="AB1537" s="186">
        <v>6428</v>
      </c>
      <c r="AC1537" s="186" t="s">
        <v>3878</v>
      </c>
      <c r="AD1537" s="186" t="s">
        <v>5474</v>
      </c>
      <c r="AE1537" s="186" t="s">
        <v>5474</v>
      </c>
      <c r="AF1537" s="186" t="s">
        <v>5474</v>
      </c>
      <c r="AG1537" s="186" t="s">
        <v>5474</v>
      </c>
      <c r="AH1537" s="186" t="s">
        <v>5474</v>
      </c>
      <c r="AI1537" s="186" t="s">
        <v>5474</v>
      </c>
      <c r="AJ1537" s="186" t="s">
        <v>5474</v>
      </c>
    </row>
    <row r="1538" spans="28:36">
      <c r="AB1538" s="186">
        <v>6431</v>
      </c>
      <c r="AC1538" s="186" t="s">
        <v>1372</v>
      </c>
      <c r="AD1538" s="186" t="s">
        <v>5474</v>
      </c>
      <c r="AE1538" s="186" t="s">
        <v>5474</v>
      </c>
      <c r="AF1538" s="186" t="s">
        <v>5474</v>
      </c>
      <c r="AG1538" s="186" t="s">
        <v>5474</v>
      </c>
      <c r="AH1538" s="186" t="s">
        <v>5474</v>
      </c>
      <c r="AI1538" s="186" t="s">
        <v>5474</v>
      </c>
      <c r="AJ1538" s="186" t="s">
        <v>5474</v>
      </c>
    </row>
    <row r="1539" spans="28:36">
      <c r="AB1539" s="186">
        <v>6432</v>
      </c>
      <c r="AC1539" s="186" t="s">
        <v>1373</v>
      </c>
      <c r="AD1539" s="186" t="s">
        <v>5474</v>
      </c>
      <c r="AE1539" s="186" t="s">
        <v>5474</v>
      </c>
      <c r="AF1539" s="186" t="s">
        <v>5474</v>
      </c>
      <c r="AG1539" s="186" t="s">
        <v>5474</v>
      </c>
      <c r="AH1539" s="186" t="s">
        <v>5474</v>
      </c>
      <c r="AI1539" s="186" t="s">
        <v>5474</v>
      </c>
      <c r="AJ1539" s="186" t="s">
        <v>5474</v>
      </c>
    </row>
    <row r="1540" spans="28:36">
      <c r="AB1540" s="186">
        <v>6434</v>
      </c>
      <c r="AC1540" s="186" t="s">
        <v>3883</v>
      </c>
      <c r="AD1540" s="186" t="s">
        <v>5474</v>
      </c>
      <c r="AE1540" s="186" t="s">
        <v>5474</v>
      </c>
      <c r="AF1540" s="186" t="s">
        <v>5474</v>
      </c>
      <c r="AG1540" s="186" t="s">
        <v>5474</v>
      </c>
      <c r="AH1540" s="186" t="s">
        <v>5474</v>
      </c>
      <c r="AI1540" s="186" t="s">
        <v>5474</v>
      </c>
      <c r="AJ1540" s="186" t="s">
        <v>5474</v>
      </c>
    </row>
    <row r="1541" spans="28:36">
      <c r="AB1541" s="186">
        <v>6435</v>
      </c>
      <c r="AC1541" s="186" t="s">
        <v>1374</v>
      </c>
      <c r="AD1541" s="186" t="s">
        <v>5474</v>
      </c>
      <c r="AE1541" s="186" t="s">
        <v>5474</v>
      </c>
      <c r="AF1541" s="186" t="s">
        <v>5474</v>
      </c>
      <c r="AG1541" s="186" t="s">
        <v>5474</v>
      </c>
      <c r="AH1541" s="186" t="s">
        <v>5474</v>
      </c>
      <c r="AI1541" s="186" t="s">
        <v>5474</v>
      </c>
      <c r="AJ1541" s="186" t="s">
        <v>5474</v>
      </c>
    </row>
    <row r="1542" spans="28:36">
      <c r="AB1542" s="186">
        <v>6438</v>
      </c>
      <c r="AC1542" s="186" t="s">
        <v>1630</v>
      </c>
      <c r="AD1542" s="186" t="s">
        <v>5474</v>
      </c>
      <c r="AE1542" s="186" t="s">
        <v>5474</v>
      </c>
      <c r="AF1542" s="186" t="s">
        <v>5474</v>
      </c>
      <c r="AG1542" s="186" t="s">
        <v>5474</v>
      </c>
      <c r="AH1542" s="186" t="s">
        <v>5474</v>
      </c>
      <c r="AI1542" s="186" t="s">
        <v>5474</v>
      </c>
      <c r="AJ1542" s="186" t="s">
        <v>5474</v>
      </c>
    </row>
    <row r="1543" spans="28:36">
      <c r="AB1543" s="186">
        <v>6441</v>
      </c>
      <c r="AC1543" s="186" t="s">
        <v>3887</v>
      </c>
      <c r="AD1543" s="186" t="s">
        <v>5474</v>
      </c>
      <c r="AE1543" s="186" t="s">
        <v>5474</v>
      </c>
      <c r="AF1543" s="186" t="s">
        <v>5474</v>
      </c>
      <c r="AG1543" s="186" t="s">
        <v>5474</v>
      </c>
      <c r="AH1543" s="186" t="s">
        <v>5474</v>
      </c>
      <c r="AI1543" s="186" t="s">
        <v>5474</v>
      </c>
      <c r="AJ1543" s="186" t="s">
        <v>5474</v>
      </c>
    </row>
    <row r="1544" spans="28:36">
      <c r="AB1544" s="186">
        <v>6442</v>
      </c>
      <c r="AC1544" s="186" t="s">
        <v>1375</v>
      </c>
      <c r="AD1544" s="186" t="s">
        <v>5474</v>
      </c>
      <c r="AE1544" s="186" t="s">
        <v>5474</v>
      </c>
      <c r="AF1544" s="186" t="s">
        <v>5474</v>
      </c>
      <c r="AG1544" s="186" t="s">
        <v>5474</v>
      </c>
      <c r="AH1544" s="186" t="s">
        <v>5474</v>
      </c>
      <c r="AI1544" s="186" t="s">
        <v>5474</v>
      </c>
      <c r="AJ1544" s="186" t="s">
        <v>5474</v>
      </c>
    </row>
    <row r="1545" spans="28:36">
      <c r="AB1545" s="186">
        <v>6443</v>
      </c>
      <c r="AC1545" s="186" t="s">
        <v>1376</v>
      </c>
      <c r="AD1545" s="186" t="s">
        <v>5474</v>
      </c>
      <c r="AE1545" s="186" t="s">
        <v>5474</v>
      </c>
      <c r="AF1545" s="186" t="s">
        <v>5474</v>
      </c>
      <c r="AG1545" s="186" t="s">
        <v>5474</v>
      </c>
      <c r="AH1545" s="186" t="s">
        <v>5474</v>
      </c>
      <c r="AI1545" s="186" t="s">
        <v>5474</v>
      </c>
      <c r="AJ1545" s="186" t="s">
        <v>5474</v>
      </c>
    </row>
    <row r="1546" spans="28:36">
      <c r="AB1546" s="186">
        <v>6445</v>
      </c>
      <c r="AC1546" s="186" t="s">
        <v>3892</v>
      </c>
      <c r="AD1546" s="186" t="s">
        <v>5474</v>
      </c>
      <c r="AE1546" s="186" t="s">
        <v>5474</v>
      </c>
      <c r="AF1546" s="186" t="s">
        <v>5474</v>
      </c>
      <c r="AG1546" s="186" t="s">
        <v>5474</v>
      </c>
      <c r="AH1546" s="186" t="s">
        <v>5474</v>
      </c>
      <c r="AI1546" s="186" t="s">
        <v>5474</v>
      </c>
      <c r="AJ1546" s="186" t="s">
        <v>5474</v>
      </c>
    </row>
    <row r="1547" spans="28:36">
      <c r="AB1547" s="186">
        <v>6446</v>
      </c>
      <c r="AC1547" s="186" t="s">
        <v>1377</v>
      </c>
      <c r="AD1547" s="186" t="s">
        <v>5474</v>
      </c>
      <c r="AE1547" s="186" t="s">
        <v>5474</v>
      </c>
      <c r="AF1547" s="186" t="s">
        <v>5474</v>
      </c>
      <c r="AG1547" s="186" t="s">
        <v>5474</v>
      </c>
      <c r="AH1547" s="186" t="s">
        <v>5474</v>
      </c>
      <c r="AI1547" s="186" t="s">
        <v>5474</v>
      </c>
      <c r="AJ1547" s="186" t="s">
        <v>5474</v>
      </c>
    </row>
    <row r="1548" spans="28:36">
      <c r="AB1548" s="186">
        <v>6449</v>
      </c>
      <c r="AC1548" s="186" t="s">
        <v>1378</v>
      </c>
      <c r="AD1548" s="186" t="s">
        <v>5474</v>
      </c>
      <c r="AE1548" s="186" t="s">
        <v>5474</v>
      </c>
      <c r="AF1548" s="186" t="s">
        <v>5474</v>
      </c>
      <c r="AG1548" s="186" t="s">
        <v>5474</v>
      </c>
      <c r="AH1548" s="186" t="s">
        <v>5474</v>
      </c>
      <c r="AI1548" s="186" t="s">
        <v>5474</v>
      </c>
      <c r="AJ1548" s="186" t="s">
        <v>5474</v>
      </c>
    </row>
    <row r="1549" spans="28:36">
      <c r="AB1549" s="186">
        <v>6451</v>
      </c>
      <c r="AC1549" s="186" t="s">
        <v>1379</v>
      </c>
      <c r="AD1549" s="186" t="s">
        <v>5474</v>
      </c>
      <c r="AE1549" s="186" t="s">
        <v>5474</v>
      </c>
      <c r="AF1549" s="186" t="s">
        <v>5474</v>
      </c>
      <c r="AG1549" s="186" t="s">
        <v>5474</v>
      </c>
      <c r="AH1549" s="186" t="s">
        <v>5474</v>
      </c>
      <c r="AI1549" s="186" t="s">
        <v>5474</v>
      </c>
      <c r="AJ1549" s="186" t="s">
        <v>5474</v>
      </c>
    </row>
    <row r="1550" spans="28:36">
      <c r="AB1550" s="186">
        <v>6452</v>
      </c>
      <c r="AC1550" s="186" t="s">
        <v>1380</v>
      </c>
      <c r="AD1550" s="186" t="s">
        <v>5474</v>
      </c>
      <c r="AE1550" s="186" t="s">
        <v>5474</v>
      </c>
      <c r="AF1550" s="186" t="s">
        <v>5474</v>
      </c>
      <c r="AG1550" s="186" t="s">
        <v>5474</v>
      </c>
      <c r="AH1550" s="186" t="s">
        <v>5474</v>
      </c>
      <c r="AI1550" s="186" t="s">
        <v>5474</v>
      </c>
      <c r="AJ1550" s="186" t="s">
        <v>5474</v>
      </c>
    </row>
    <row r="1551" spans="28:36">
      <c r="AB1551" s="186">
        <v>6453</v>
      </c>
      <c r="AC1551" s="186" t="s">
        <v>5351</v>
      </c>
      <c r="AD1551" s="186" t="s">
        <v>5474</v>
      </c>
      <c r="AE1551" s="186" t="s">
        <v>5474</v>
      </c>
      <c r="AF1551" s="186" t="s">
        <v>5474</v>
      </c>
      <c r="AG1551" s="186" t="s">
        <v>5474</v>
      </c>
      <c r="AH1551" s="186" t="s">
        <v>5474</v>
      </c>
      <c r="AI1551" s="186" t="s">
        <v>5474</v>
      </c>
      <c r="AJ1551" s="186" t="s">
        <v>5474</v>
      </c>
    </row>
    <row r="1552" spans="28:36">
      <c r="AB1552" s="186">
        <v>6456</v>
      </c>
      <c r="AC1552" s="186" t="s">
        <v>1381</v>
      </c>
      <c r="AD1552" s="186" t="s">
        <v>5474</v>
      </c>
      <c r="AE1552" s="186" t="s">
        <v>5474</v>
      </c>
      <c r="AF1552" s="186" t="s">
        <v>5474</v>
      </c>
      <c r="AG1552" s="186" t="s">
        <v>5474</v>
      </c>
      <c r="AH1552" s="186" t="s">
        <v>5474</v>
      </c>
      <c r="AI1552" s="186" t="s">
        <v>5474</v>
      </c>
      <c r="AJ1552" s="186" t="s">
        <v>5474</v>
      </c>
    </row>
    <row r="1553" spans="28:36">
      <c r="AB1553" s="186">
        <v>6457</v>
      </c>
      <c r="AC1553" s="186" t="s">
        <v>1382</v>
      </c>
      <c r="AD1553" s="186" t="s">
        <v>5474</v>
      </c>
      <c r="AE1553" s="186" t="s">
        <v>5474</v>
      </c>
      <c r="AF1553" s="186" t="s">
        <v>5474</v>
      </c>
      <c r="AG1553" s="186" t="s">
        <v>5474</v>
      </c>
      <c r="AH1553" s="186" t="s">
        <v>5474</v>
      </c>
      <c r="AI1553" s="186" t="s">
        <v>5474</v>
      </c>
      <c r="AJ1553" s="186" t="s">
        <v>5474</v>
      </c>
    </row>
    <row r="1554" spans="28:36">
      <c r="AB1554" s="186">
        <v>6461</v>
      </c>
      <c r="AC1554" s="186" t="s">
        <v>3899</v>
      </c>
      <c r="AD1554" s="186" t="s">
        <v>5474</v>
      </c>
      <c r="AE1554" s="186" t="s">
        <v>5474</v>
      </c>
      <c r="AF1554" s="186" t="s">
        <v>5474</v>
      </c>
      <c r="AG1554" s="186" t="s">
        <v>5474</v>
      </c>
      <c r="AH1554" s="186" t="s">
        <v>5474</v>
      </c>
      <c r="AI1554" s="186" t="s">
        <v>5474</v>
      </c>
      <c r="AJ1554" s="186" t="s">
        <v>5474</v>
      </c>
    </row>
    <row r="1555" spans="28:36">
      <c r="AB1555" s="186">
        <v>6462</v>
      </c>
      <c r="AC1555" s="186" t="s">
        <v>1383</v>
      </c>
      <c r="AD1555" s="186" t="s">
        <v>5474</v>
      </c>
      <c r="AE1555" s="186" t="s">
        <v>5474</v>
      </c>
      <c r="AF1555" s="186" t="s">
        <v>5474</v>
      </c>
      <c r="AG1555" s="186" t="s">
        <v>5474</v>
      </c>
      <c r="AH1555" s="186" t="s">
        <v>5474</v>
      </c>
      <c r="AI1555" s="186" t="s">
        <v>5474</v>
      </c>
      <c r="AJ1555" s="186" t="s">
        <v>5474</v>
      </c>
    </row>
    <row r="1556" spans="28:36">
      <c r="AB1556" s="186">
        <v>6464</v>
      </c>
      <c r="AC1556" s="186" t="s">
        <v>1384</v>
      </c>
      <c r="AD1556" s="186" t="s">
        <v>5474</v>
      </c>
      <c r="AE1556" s="186" t="s">
        <v>5474</v>
      </c>
      <c r="AF1556" s="186" t="s">
        <v>5474</v>
      </c>
      <c r="AG1556" s="186" t="s">
        <v>5474</v>
      </c>
      <c r="AH1556" s="186" t="s">
        <v>5474</v>
      </c>
      <c r="AI1556" s="186" t="s">
        <v>5474</v>
      </c>
      <c r="AJ1556" s="186" t="s">
        <v>5474</v>
      </c>
    </row>
    <row r="1557" spans="28:36">
      <c r="AB1557" s="186">
        <v>6465</v>
      </c>
      <c r="AC1557" s="186" t="s">
        <v>1385</v>
      </c>
      <c r="AD1557" s="186" t="s">
        <v>5474</v>
      </c>
      <c r="AE1557" s="186" t="s">
        <v>5474</v>
      </c>
      <c r="AF1557" s="186" t="s">
        <v>5474</v>
      </c>
      <c r="AG1557" s="186" t="s">
        <v>5474</v>
      </c>
      <c r="AH1557" s="186" t="s">
        <v>5474</v>
      </c>
      <c r="AI1557" s="186" t="s">
        <v>5474</v>
      </c>
      <c r="AJ1557" s="186" t="s">
        <v>5474</v>
      </c>
    </row>
    <row r="1558" spans="28:36">
      <c r="AB1558" s="186">
        <v>6467</v>
      </c>
      <c r="AC1558" s="186" t="s">
        <v>5354</v>
      </c>
      <c r="AD1558" s="186" t="s">
        <v>5474</v>
      </c>
      <c r="AE1558" s="186" t="s">
        <v>5474</v>
      </c>
      <c r="AF1558" s="186" t="s">
        <v>5474</v>
      </c>
      <c r="AG1558" s="186" t="s">
        <v>5474</v>
      </c>
      <c r="AH1558" s="186" t="s">
        <v>5474</v>
      </c>
      <c r="AI1558" s="186" t="s">
        <v>5474</v>
      </c>
      <c r="AJ1558" s="186" t="s">
        <v>5474</v>
      </c>
    </row>
    <row r="1559" spans="28:36">
      <c r="AB1559" s="186">
        <v>6468</v>
      </c>
      <c r="AC1559" s="186" t="s">
        <v>3905</v>
      </c>
      <c r="AD1559" s="186" t="s">
        <v>5474</v>
      </c>
      <c r="AE1559" s="186" t="s">
        <v>5474</v>
      </c>
      <c r="AF1559" s="186" t="s">
        <v>5474</v>
      </c>
      <c r="AG1559" s="186" t="s">
        <v>5474</v>
      </c>
      <c r="AH1559" s="186" t="s">
        <v>5474</v>
      </c>
      <c r="AI1559" s="186" t="s">
        <v>5474</v>
      </c>
      <c r="AJ1559" s="186" t="s">
        <v>5474</v>
      </c>
    </row>
    <row r="1560" spans="28:36">
      <c r="AB1560" s="186">
        <v>6469</v>
      </c>
      <c r="AC1560" s="186" t="s">
        <v>1386</v>
      </c>
      <c r="AD1560" s="186" t="s">
        <v>5474</v>
      </c>
      <c r="AE1560" s="186" t="s">
        <v>5474</v>
      </c>
      <c r="AF1560" s="186" t="s">
        <v>5474</v>
      </c>
      <c r="AG1560" s="186" t="s">
        <v>5474</v>
      </c>
      <c r="AH1560" s="186" t="s">
        <v>5474</v>
      </c>
      <c r="AI1560" s="186" t="s">
        <v>5474</v>
      </c>
      <c r="AJ1560" s="186" t="s">
        <v>5474</v>
      </c>
    </row>
    <row r="1561" spans="28:36">
      <c r="AB1561" s="186">
        <v>6470</v>
      </c>
      <c r="AC1561" s="186" t="s">
        <v>1387</v>
      </c>
      <c r="AD1561" s="186" t="s">
        <v>5474</v>
      </c>
      <c r="AE1561" s="186" t="s">
        <v>5474</v>
      </c>
      <c r="AF1561" s="186" t="s">
        <v>5474</v>
      </c>
      <c r="AG1561" s="186" t="s">
        <v>5474</v>
      </c>
      <c r="AH1561" s="186" t="s">
        <v>5474</v>
      </c>
      <c r="AI1561" s="186" t="s">
        <v>5474</v>
      </c>
      <c r="AJ1561" s="186" t="s">
        <v>5474</v>
      </c>
    </row>
    <row r="1562" spans="28:36">
      <c r="AB1562" s="186">
        <v>6471</v>
      </c>
      <c r="AC1562" s="186" t="s">
        <v>5356</v>
      </c>
      <c r="AD1562" s="186" t="s">
        <v>5474</v>
      </c>
      <c r="AE1562" s="186" t="s">
        <v>5474</v>
      </c>
      <c r="AF1562" s="186" t="s">
        <v>5474</v>
      </c>
      <c r="AG1562" s="186" t="s">
        <v>5474</v>
      </c>
      <c r="AH1562" s="186" t="s">
        <v>5474</v>
      </c>
      <c r="AI1562" s="186" t="s">
        <v>5474</v>
      </c>
      <c r="AJ1562" s="186" t="s">
        <v>5474</v>
      </c>
    </row>
    <row r="1563" spans="28:36">
      <c r="AB1563" s="186">
        <v>6472</v>
      </c>
      <c r="AC1563" s="186" t="s">
        <v>3909</v>
      </c>
      <c r="AD1563" s="186" t="s">
        <v>5474</v>
      </c>
      <c r="AE1563" s="186" t="s">
        <v>5474</v>
      </c>
      <c r="AF1563" s="186" t="s">
        <v>5474</v>
      </c>
      <c r="AG1563" s="186" t="s">
        <v>5474</v>
      </c>
      <c r="AH1563" s="186" t="s">
        <v>5474</v>
      </c>
      <c r="AI1563" s="186" t="s">
        <v>5474</v>
      </c>
      <c r="AJ1563" s="186" t="s">
        <v>5474</v>
      </c>
    </row>
    <row r="1564" spans="28:36">
      <c r="AB1564" s="186">
        <v>6473</v>
      </c>
      <c r="AC1564" s="186" t="s">
        <v>3910</v>
      </c>
      <c r="AD1564" s="186" t="s">
        <v>5474</v>
      </c>
      <c r="AE1564" s="186" t="s">
        <v>5474</v>
      </c>
      <c r="AF1564" s="186" t="s">
        <v>5474</v>
      </c>
      <c r="AG1564" s="186" t="s">
        <v>5474</v>
      </c>
      <c r="AH1564" s="186" t="s">
        <v>5474</v>
      </c>
      <c r="AI1564" s="186" t="s">
        <v>5474</v>
      </c>
      <c r="AJ1564" s="186" t="s">
        <v>5474</v>
      </c>
    </row>
    <row r="1565" spans="28:36">
      <c r="AB1565" s="186">
        <v>6475</v>
      </c>
      <c r="AC1565" s="186" t="s">
        <v>3912</v>
      </c>
      <c r="AD1565" s="186" t="s">
        <v>5474</v>
      </c>
      <c r="AE1565" s="186" t="s">
        <v>5474</v>
      </c>
      <c r="AF1565" s="186" t="s">
        <v>5474</v>
      </c>
      <c r="AG1565" s="186" t="s">
        <v>5474</v>
      </c>
      <c r="AH1565" s="186" t="s">
        <v>5474</v>
      </c>
      <c r="AI1565" s="186" t="s">
        <v>5474</v>
      </c>
      <c r="AJ1565" s="186" t="s">
        <v>5474</v>
      </c>
    </row>
    <row r="1566" spans="28:36">
      <c r="AB1566" s="186">
        <v>6477</v>
      </c>
      <c r="AC1566" s="186" t="s">
        <v>1388</v>
      </c>
      <c r="AD1566" s="186" t="s">
        <v>5474</v>
      </c>
      <c r="AE1566" s="186" t="s">
        <v>5474</v>
      </c>
      <c r="AF1566" s="186" t="s">
        <v>5474</v>
      </c>
      <c r="AG1566" s="186" t="s">
        <v>5474</v>
      </c>
      <c r="AH1566" s="186" t="s">
        <v>5474</v>
      </c>
      <c r="AI1566" s="186" t="s">
        <v>5474</v>
      </c>
      <c r="AJ1566" s="186" t="s">
        <v>5474</v>
      </c>
    </row>
    <row r="1567" spans="28:36">
      <c r="AB1567" s="186">
        <v>6479</v>
      </c>
      <c r="AC1567" s="186" t="s">
        <v>3915</v>
      </c>
      <c r="AD1567" s="186" t="s">
        <v>5474</v>
      </c>
      <c r="AE1567" s="186" t="s">
        <v>5474</v>
      </c>
      <c r="AF1567" s="186" t="s">
        <v>5474</v>
      </c>
      <c r="AG1567" s="186" t="s">
        <v>5474</v>
      </c>
      <c r="AH1567" s="186" t="s">
        <v>5474</v>
      </c>
      <c r="AI1567" s="186" t="s">
        <v>5474</v>
      </c>
      <c r="AJ1567" s="186" t="s">
        <v>5474</v>
      </c>
    </row>
    <row r="1568" spans="28:36">
      <c r="AB1568" s="186">
        <v>6481</v>
      </c>
      <c r="AC1568" s="186" t="s">
        <v>5359</v>
      </c>
      <c r="AD1568" s="186" t="s">
        <v>5474</v>
      </c>
      <c r="AE1568" s="186" t="s">
        <v>5474</v>
      </c>
      <c r="AF1568" s="186" t="s">
        <v>5474</v>
      </c>
      <c r="AG1568" s="186" t="s">
        <v>5474</v>
      </c>
      <c r="AH1568" s="186" t="s">
        <v>5474</v>
      </c>
      <c r="AI1568" s="186" t="s">
        <v>5474</v>
      </c>
      <c r="AJ1568" s="186" t="s">
        <v>5474</v>
      </c>
    </row>
    <row r="1569" spans="28:36">
      <c r="AB1569" s="186">
        <v>6482</v>
      </c>
      <c r="AC1569" s="186" t="s">
        <v>1389</v>
      </c>
      <c r="AD1569" s="186" t="s">
        <v>5474</v>
      </c>
      <c r="AE1569" s="186" t="s">
        <v>5474</v>
      </c>
      <c r="AF1569" s="186" t="s">
        <v>5474</v>
      </c>
      <c r="AG1569" s="186" t="s">
        <v>5474</v>
      </c>
      <c r="AH1569" s="186" t="s">
        <v>5474</v>
      </c>
      <c r="AI1569" s="186" t="s">
        <v>5474</v>
      </c>
      <c r="AJ1569" s="186" t="s">
        <v>5474</v>
      </c>
    </row>
    <row r="1570" spans="28:36">
      <c r="AB1570" s="186">
        <v>6485</v>
      </c>
      <c r="AC1570" s="186" t="s">
        <v>1390</v>
      </c>
      <c r="AD1570" s="186" t="s">
        <v>5474</v>
      </c>
      <c r="AE1570" s="186" t="s">
        <v>5474</v>
      </c>
      <c r="AF1570" s="186" t="s">
        <v>5474</v>
      </c>
      <c r="AG1570" s="186" t="s">
        <v>5474</v>
      </c>
      <c r="AH1570" s="186" t="s">
        <v>5474</v>
      </c>
      <c r="AI1570" s="186" t="s">
        <v>5474</v>
      </c>
      <c r="AJ1570" s="186" t="s">
        <v>5474</v>
      </c>
    </row>
    <row r="1571" spans="28:36">
      <c r="AB1571" s="186">
        <v>6486</v>
      </c>
      <c r="AC1571" s="186" t="s">
        <v>1391</v>
      </c>
      <c r="AD1571" s="186" t="s">
        <v>5474</v>
      </c>
      <c r="AE1571" s="186" t="s">
        <v>5474</v>
      </c>
      <c r="AF1571" s="186" t="s">
        <v>5474</v>
      </c>
      <c r="AG1571" s="186" t="s">
        <v>5474</v>
      </c>
      <c r="AH1571" s="186" t="s">
        <v>5474</v>
      </c>
      <c r="AI1571" s="186" t="s">
        <v>5474</v>
      </c>
      <c r="AJ1571" s="186" t="s">
        <v>5474</v>
      </c>
    </row>
    <row r="1572" spans="28:36">
      <c r="AB1572" s="186">
        <v>6487</v>
      </c>
      <c r="AC1572" s="186" t="s">
        <v>5361</v>
      </c>
      <c r="AD1572" s="186" t="s">
        <v>5474</v>
      </c>
      <c r="AE1572" s="186" t="s">
        <v>5474</v>
      </c>
      <c r="AF1572" s="186" t="s">
        <v>5474</v>
      </c>
      <c r="AG1572" s="186" t="s">
        <v>5474</v>
      </c>
      <c r="AH1572" s="186" t="s">
        <v>5474</v>
      </c>
      <c r="AI1572" s="186" t="s">
        <v>5474</v>
      </c>
      <c r="AJ1572" s="186" t="s">
        <v>5474</v>
      </c>
    </row>
    <row r="1573" spans="28:36">
      <c r="AB1573" s="186">
        <v>6488</v>
      </c>
      <c r="AC1573" s="186" t="s">
        <v>1392</v>
      </c>
      <c r="AD1573" s="186" t="s">
        <v>5473</v>
      </c>
      <c r="AE1573" s="186" t="s">
        <v>5474</v>
      </c>
      <c r="AF1573" s="186" t="s">
        <v>5474</v>
      </c>
      <c r="AG1573" s="186" t="s">
        <v>5474</v>
      </c>
      <c r="AH1573" s="186" t="s">
        <v>5474</v>
      </c>
      <c r="AI1573" s="186" t="s">
        <v>5474</v>
      </c>
      <c r="AJ1573" s="186" t="s">
        <v>5473</v>
      </c>
    </row>
    <row r="1574" spans="28:36">
      <c r="AB1574" s="186">
        <v>6489</v>
      </c>
      <c r="AC1574" s="186" t="s">
        <v>5363</v>
      </c>
      <c r="AD1574" s="186" t="s">
        <v>5474</v>
      </c>
      <c r="AE1574" s="186" t="s">
        <v>5474</v>
      </c>
      <c r="AF1574" s="186" t="s">
        <v>5474</v>
      </c>
      <c r="AG1574" s="186" t="s">
        <v>5474</v>
      </c>
      <c r="AH1574" s="186" t="s">
        <v>5474</v>
      </c>
      <c r="AI1574" s="186" t="s">
        <v>5474</v>
      </c>
      <c r="AJ1574" s="186" t="s">
        <v>5474</v>
      </c>
    </row>
    <row r="1575" spans="28:36">
      <c r="AB1575" s="186">
        <v>6490</v>
      </c>
      <c r="AC1575" s="186" t="s">
        <v>3921</v>
      </c>
      <c r="AD1575" s="186" t="s">
        <v>5474</v>
      </c>
      <c r="AE1575" s="186" t="s">
        <v>5474</v>
      </c>
      <c r="AF1575" s="186" t="s">
        <v>5474</v>
      </c>
      <c r="AG1575" s="186" t="s">
        <v>5474</v>
      </c>
      <c r="AH1575" s="186" t="s">
        <v>5474</v>
      </c>
      <c r="AI1575" s="186" t="s">
        <v>5474</v>
      </c>
      <c r="AJ1575" s="186" t="s">
        <v>5474</v>
      </c>
    </row>
    <row r="1576" spans="28:36">
      <c r="AB1576" s="186">
        <v>6491</v>
      </c>
      <c r="AC1576" s="186" t="s">
        <v>3923</v>
      </c>
      <c r="AD1576" s="186" t="s">
        <v>5474</v>
      </c>
      <c r="AE1576" s="186" t="s">
        <v>5474</v>
      </c>
      <c r="AF1576" s="186" t="s">
        <v>5474</v>
      </c>
      <c r="AG1576" s="186" t="s">
        <v>5474</v>
      </c>
      <c r="AH1576" s="186" t="s">
        <v>5474</v>
      </c>
      <c r="AI1576" s="186" t="s">
        <v>5474</v>
      </c>
      <c r="AJ1576" s="186" t="s">
        <v>5474</v>
      </c>
    </row>
    <row r="1577" spans="28:36">
      <c r="AB1577" s="186">
        <v>6492</v>
      </c>
      <c r="AC1577" s="186" t="s">
        <v>3925</v>
      </c>
      <c r="AD1577" s="186" t="s">
        <v>5474</v>
      </c>
      <c r="AE1577" s="186" t="s">
        <v>5474</v>
      </c>
      <c r="AF1577" s="186" t="s">
        <v>5474</v>
      </c>
      <c r="AG1577" s="186" t="s">
        <v>5474</v>
      </c>
      <c r="AH1577" s="186" t="s">
        <v>5474</v>
      </c>
      <c r="AI1577" s="186" t="s">
        <v>5474</v>
      </c>
      <c r="AJ1577" s="186" t="s">
        <v>5474</v>
      </c>
    </row>
    <row r="1578" spans="28:36">
      <c r="AB1578" s="186">
        <v>6493</v>
      </c>
      <c r="AC1578" s="186" t="s">
        <v>3927</v>
      </c>
      <c r="AD1578" s="186" t="s">
        <v>5474</v>
      </c>
      <c r="AE1578" s="186" t="s">
        <v>5474</v>
      </c>
      <c r="AF1578" s="186" t="s">
        <v>5474</v>
      </c>
      <c r="AG1578" s="186" t="s">
        <v>5474</v>
      </c>
      <c r="AH1578" s="186" t="s">
        <v>5474</v>
      </c>
      <c r="AI1578" s="186" t="s">
        <v>5474</v>
      </c>
      <c r="AJ1578" s="186" t="s">
        <v>5474</v>
      </c>
    </row>
    <row r="1579" spans="28:36">
      <c r="AB1579" s="186">
        <v>6494</v>
      </c>
      <c r="AC1579" s="186" t="s">
        <v>1393</v>
      </c>
      <c r="AD1579" s="186" t="s">
        <v>5474</v>
      </c>
      <c r="AE1579" s="186" t="s">
        <v>5474</v>
      </c>
      <c r="AF1579" s="186" t="s">
        <v>5474</v>
      </c>
      <c r="AG1579" s="186" t="s">
        <v>5474</v>
      </c>
      <c r="AH1579" s="186" t="s">
        <v>5474</v>
      </c>
      <c r="AI1579" s="186" t="s">
        <v>5474</v>
      </c>
      <c r="AJ1579" s="186" t="s">
        <v>5474</v>
      </c>
    </row>
    <row r="1580" spans="28:36">
      <c r="AB1580" s="186">
        <v>6495</v>
      </c>
      <c r="AC1580" s="186" t="s">
        <v>3930</v>
      </c>
      <c r="AD1580" s="186" t="s">
        <v>5474</v>
      </c>
      <c r="AE1580" s="186" t="s">
        <v>5474</v>
      </c>
      <c r="AF1580" s="186" t="s">
        <v>5474</v>
      </c>
      <c r="AG1580" s="186" t="s">
        <v>5474</v>
      </c>
      <c r="AH1580" s="186" t="s">
        <v>5474</v>
      </c>
      <c r="AI1580" s="186" t="s">
        <v>5474</v>
      </c>
      <c r="AJ1580" s="186" t="s">
        <v>5474</v>
      </c>
    </row>
    <row r="1581" spans="28:36">
      <c r="AB1581" s="186">
        <v>6496</v>
      </c>
      <c r="AC1581" s="186" t="s">
        <v>1394</v>
      </c>
      <c r="AD1581" s="186" t="s">
        <v>5474</v>
      </c>
      <c r="AE1581" s="186" t="s">
        <v>5474</v>
      </c>
      <c r="AF1581" s="186" t="s">
        <v>5474</v>
      </c>
      <c r="AG1581" s="186" t="s">
        <v>5474</v>
      </c>
      <c r="AH1581" s="186" t="s">
        <v>5474</v>
      </c>
      <c r="AI1581" s="186" t="s">
        <v>5474</v>
      </c>
      <c r="AJ1581" s="186" t="s">
        <v>5474</v>
      </c>
    </row>
    <row r="1582" spans="28:36">
      <c r="AB1582" s="186">
        <v>6497</v>
      </c>
      <c r="AC1582" s="186" t="s">
        <v>3933</v>
      </c>
      <c r="AD1582" s="186" t="s">
        <v>5474</v>
      </c>
      <c r="AE1582" s="186" t="s">
        <v>5474</v>
      </c>
      <c r="AF1582" s="186" t="s">
        <v>5474</v>
      </c>
      <c r="AG1582" s="186" t="s">
        <v>5474</v>
      </c>
      <c r="AH1582" s="186" t="s">
        <v>5474</v>
      </c>
      <c r="AI1582" s="186" t="s">
        <v>5474</v>
      </c>
      <c r="AJ1582" s="186" t="s">
        <v>5474</v>
      </c>
    </row>
    <row r="1583" spans="28:36">
      <c r="AB1583" s="186">
        <v>6498</v>
      </c>
      <c r="AC1583" s="186" t="s">
        <v>3934</v>
      </c>
      <c r="AD1583" s="186" t="s">
        <v>5474</v>
      </c>
      <c r="AE1583" s="186" t="s">
        <v>5474</v>
      </c>
      <c r="AF1583" s="186" t="s">
        <v>5474</v>
      </c>
      <c r="AG1583" s="186" t="s">
        <v>5474</v>
      </c>
      <c r="AH1583" s="186" t="s">
        <v>5474</v>
      </c>
      <c r="AI1583" s="186" t="s">
        <v>5474</v>
      </c>
      <c r="AJ1583" s="186" t="s">
        <v>5474</v>
      </c>
    </row>
    <row r="1584" spans="28:36">
      <c r="AB1584" s="186">
        <v>6499</v>
      </c>
      <c r="AC1584" s="186" t="s">
        <v>1395</v>
      </c>
      <c r="AD1584" s="186" t="s">
        <v>5474</v>
      </c>
      <c r="AE1584" s="186" t="s">
        <v>5474</v>
      </c>
      <c r="AF1584" s="186" t="s">
        <v>5474</v>
      </c>
      <c r="AG1584" s="186" t="s">
        <v>5474</v>
      </c>
      <c r="AH1584" s="186" t="s">
        <v>5474</v>
      </c>
      <c r="AI1584" s="186" t="s">
        <v>5474</v>
      </c>
      <c r="AJ1584" s="186" t="s">
        <v>5474</v>
      </c>
    </row>
    <row r="1585" spans="28:36">
      <c r="AB1585" s="186">
        <v>6504</v>
      </c>
      <c r="AC1585" s="186" t="s">
        <v>1396</v>
      </c>
      <c r="AD1585" s="186" t="s">
        <v>5474</v>
      </c>
      <c r="AE1585" s="186" t="s">
        <v>5474</v>
      </c>
      <c r="AF1585" s="186" t="s">
        <v>5474</v>
      </c>
      <c r="AG1585" s="186" t="s">
        <v>5474</v>
      </c>
      <c r="AH1585" s="186" t="s">
        <v>5474</v>
      </c>
      <c r="AI1585" s="186" t="s">
        <v>5474</v>
      </c>
      <c r="AJ1585" s="186" t="s">
        <v>5474</v>
      </c>
    </row>
    <row r="1586" spans="28:36">
      <c r="AB1586" s="186">
        <v>6505</v>
      </c>
      <c r="AC1586" s="186" t="s">
        <v>1397</v>
      </c>
      <c r="AD1586" s="186" t="s">
        <v>5473</v>
      </c>
      <c r="AE1586" s="186" t="s">
        <v>5474</v>
      </c>
      <c r="AF1586" s="186" t="s">
        <v>5474</v>
      </c>
      <c r="AG1586" s="186" t="s">
        <v>5474</v>
      </c>
      <c r="AH1586" s="186" t="s">
        <v>5475</v>
      </c>
      <c r="AI1586" s="186" t="s">
        <v>5474</v>
      </c>
      <c r="AJ1586" s="186" t="s">
        <v>5477</v>
      </c>
    </row>
    <row r="1587" spans="28:36">
      <c r="AB1587" s="186">
        <v>6506</v>
      </c>
      <c r="AC1587" s="186" t="s">
        <v>1398</v>
      </c>
      <c r="AD1587" s="186" t="s">
        <v>5474</v>
      </c>
      <c r="AE1587" s="186" t="s">
        <v>5474</v>
      </c>
      <c r="AF1587" s="186" t="s">
        <v>5474</v>
      </c>
      <c r="AG1587" s="186" t="s">
        <v>5474</v>
      </c>
      <c r="AH1587" s="186" t="s">
        <v>5474</v>
      </c>
      <c r="AI1587" s="186" t="s">
        <v>5474</v>
      </c>
      <c r="AJ1587" s="186" t="s">
        <v>5474</v>
      </c>
    </row>
    <row r="1588" spans="28:36">
      <c r="AB1588" s="186">
        <v>6508</v>
      </c>
      <c r="AC1588" s="186" t="s">
        <v>1399</v>
      </c>
      <c r="AD1588" s="186" t="s">
        <v>5474</v>
      </c>
      <c r="AE1588" s="186" t="s">
        <v>5474</v>
      </c>
      <c r="AF1588" s="186" t="s">
        <v>5474</v>
      </c>
      <c r="AG1588" s="186" t="s">
        <v>5474</v>
      </c>
      <c r="AH1588" s="186" t="s">
        <v>5474</v>
      </c>
      <c r="AI1588" s="186" t="s">
        <v>5474</v>
      </c>
      <c r="AJ1588" s="186" t="s">
        <v>5474</v>
      </c>
    </row>
    <row r="1589" spans="28:36">
      <c r="AB1589" s="186">
        <v>6509</v>
      </c>
      <c r="AC1589" s="186" t="s">
        <v>1400</v>
      </c>
      <c r="AD1589" s="186" t="s">
        <v>5474</v>
      </c>
      <c r="AE1589" s="186" t="s">
        <v>5474</v>
      </c>
      <c r="AF1589" s="186" t="s">
        <v>5474</v>
      </c>
      <c r="AG1589" s="186" t="s">
        <v>5474</v>
      </c>
      <c r="AH1589" s="186" t="s">
        <v>5474</v>
      </c>
      <c r="AI1589" s="186" t="s">
        <v>5474</v>
      </c>
      <c r="AJ1589" s="186" t="s">
        <v>5474</v>
      </c>
    </row>
    <row r="1590" spans="28:36">
      <c r="AB1590" s="186">
        <v>6510</v>
      </c>
      <c r="AC1590" s="186" t="s">
        <v>1401</v>
      </c>
      <c r="AD1590" s="186" t="s">
        <v>5474</v>
      </c>
      <c r="AE1590" s="186" t="s">
        <v>5474</v>
      </c>
      <c r="AF1590" s="186" t="s">
        <v>5474</v>
      </c>
      <c r="AG1590" s="186" t="s">
        <v>5474</v>
      </c>
      <c r="AH1590" s="186" t="s">
        <v>5474</v>
      </c>
      <c r="AI1590" s="186" t="s">
        <v>5474</v>
      </c>
      <c r="AJ1590" s="186" t="s">
        <v>5474</v>
      </c>
    </row>
    <row r="1591" spans="28:36">
      <c r="AB1591" s="186">
        <v>6511</v>
      </c>
      <c r="AC1591" s="186" t="s">
        <v>3943</v>
      </c>
      <c r="AD1591" s="186" t="s">
        <v>5474</v>
      </c>
      <c r="AE1591" s="186" t="s">
        <v>5474</v>
      </c>
      <c r="AF1591" s="186" t="s">
        <v>5474</v>
      </c>
      <c r="AG1591" s="186" t="s">
        <v>5474</v>
      </c>
      <c r="AH1591" s="186" t="s">
        <v>5474</v>
      </c>
      <c r="AI1591" s="186" t="s">
        <v>5474</v>
      </c>
      <c r="AJ1591" s="186" t="s">
        <v>5474</v>
      </c>
    </row>
    <row r="1592" spans="28:36">
      <c r="AB1592" s="186">
        <v>6512</v>
      </c>
      <c r="AC1592" s="186" t="s">
        <v>1402</v>
      </c>
      <c r="AD1592" s="186" t="s">
        <v>5474</v>
      </c>
      <c r="AE1592" s="186" t="s">
        <v>5474</v>
      </c>
      <c r="AF1592" s="186" t="s">
        <v>5474</v>
      </c>
      <c r="AG1592" s="186" t="s">
        <v>5474</v>
      </c>
      <c r="AH1592" s="186" t="s">
        <v>5474</v>
      </c>
      <c r="AI1592" s="186" t="s">
        <v>5474</v>
      </c>
      <c r="AJ1592" s="186" t="s">
        <v>5474</v>
      </c>
    </row>
    <row r="1593" spans="28:36">
      <c r="AB1593" s="186">
        <v>6514</v>
      </c>
      <c r="AC1593" s="186" t="s">
        <v>1403</v>
      </c>
      <c r="AD1593" s="186" t="s">
        <v>5474</v>
      </c>
      <c r="AE1593" s="186" t="s">
        <v>5474</v>
      </c>
      <c r="AF1593" s="186" t="s">
        <v>5474</v>
      </c>
      <c r="AG1593" s="186" t="s">
        <v>5474</v>
      </c>
      <c r="AH1593" s="186" t="s">
        <v>5474</v>
      </c>
      <c r="AI1593" s="186" t="s">
        <v>5474</v>
      </c>
      <c r="AJ1593" s="186" t="s">
        <v>5474</v>
      </c>
    </row>
    <row r="1594" spans="28:36">
      <c r="AB1594" s="186">
        <v>6516</v>
      </c>
      <c r="AC1594" s="186" t="s">
        <v>3948</v>
      </c>
      <c r="AD1594" s="186" t="s">
        <v>5474</v>
      </c>
      <c r="AE1594" s="186" t="s">
        <v>5474</v>
      </c>
      <c r="AF1594" s="186" t="s">
        <v>5474</v>
      </c>
      <c r="AG1594" s="186" t="s">
        <v>5474</v>
      </c>
      <c r="AH1594" s="186" t="s">
        <v>5474</v>
      </c>
      <c r="AI1594" s="186" t="s">
        <v>5474</v>
      </c>
      <c r="AJ1594" s="186" t="s">
        <v>5474</v>
      </c>
    </row>
    <row r="1595" spans="28:36">
      <c r="AB1595" s="186">
        <v>6518</v>
      </c>
      <c r="AC1595" s="186" t="s">
        <v>3951</v>
      </c>
      <c r="AD1595" s="186" t="s">
        <v>5474</v>
      </c>
      <c r="AE1595" s="186" t="s">
        <v>5474</v>
      </c>
      <c r="AF1595" s="186" t="s">
        <v>5474</v>
      </c>
      <c r="AG1595" s="186" t="s">
        <v>5474</v>
      </c>
      <c r="AH1595" s="186" t="s">
        <v>5474</v>
      </c>
      <c r="AI1595" s="186" t="s">
        <v>5474</v>
      </c>
      <c r="AJ1595" s="186" t="s">
        <v>5474</v>
      </c>
    </row>
    <row r="1596" spans="28:36">
      <c r="AB1596" s="186">
        <v>6521</v>
      </c>
      <c r="AC1596" s="186" t="s">
        <v>5371</v>
      </c>
      <c r="AD1596" s="186" t="s">
        <v>5474</v>
      </c>
      <c r="AE1596" s="186" t="s">
        <v>5474</v>
      </c>
      <c r="AF1596" s="186" t="s">
        <v>5474</v>
      </c>
      <c r="AG1596" s="186" t="s">
        <v>5474</v>
      </c>
      <c r="AH1596" s="186" t="s">
        <v>5474</v>
      </c>
      <c r="AI1596" s="186" t="s">
        <v>5474</v>
      </c>
      <c r="AJ1596" s="186" t="s">
        <v>5474</v>
      </c>
    </row>
    <row r="1597" spans="28:36">
      <c r="AB1597" s="186">
        <v>6523</v>
      </c>
      <c r="AC1597" s="186" t="s">
        <v>1404</v>
      </c>
      <c r="AD1597" s="186" t="s">
        <v>5474</v>
      </c>
      <c r="AE1597" s="186" t="s">
        <v>5474</v>
      </c>
      <c r="AF1597" s="186" t="s">
        <v>5474</v>
      </c>
      <c r="AG1597" s="186" t="s">
        <v>5474</v>
      </c>
      <c r="AH1597" s="186" t="s">
        <v>5474</v>
      </c>
      <c r="AI1597" s="186" t="s">
        <v>5474</v>
      </c>
      <c r="AJ1597" s="186" t="s">
        <v>5474</v>
      </c>
    </row>
    <row r="1598" spans="28:36">
      <c r="AB1598" s="186">
        <v>6525</v>
      </c>
      <c r="AC1598" s="186" t="s">
        <v>1405</v>
      </c>
      <c r="AD1598" s="186" t="s">
        <v>5474</v>
      </c>
      <c r="AE1598" s="186" t="s">
        <v>5474</v>
      </c>
      <c r="AF1598" s="186" t="s">
        <v>5474</v>
      </c>
      <c r="AG1598" s="186" t="s">
        <v>5474</v>
      </c>
      <c r="AH1598" s="186" t="s">
        <v>5474</v>
      </c>
      <c r="AI1598" s="186" t="s">
        <v>5474</v>
      </c>
      <c r="AJ1598" s="186" t="s">
        <v>5474</v>
      </c>
    </row>
    <row r="1599" spans="28:36">
      <c r="AB1599" s="186">
        <v>6527</v>
      </c>
      <c r="AC1599" s="186" t="s">
        <v>3955</v>
      </c>
      <c r="AD1599" s="186" t="s">
        <v>5474</v>
      </c>
      <c r="AE1599" s="186" t="s">
        <v>5474</v>
      </c>
      <c r="AF1599" s="186" t="s">
        <v>5474</v>
      </c>
      <c r="AG1599" s="186" t="s">
        <v>5474</v>
      </c>
      <c r="AH1599" s="186" t="s">
        <v>5474</v>
      </c>
      <c r="AI1599" s="186" t="s">
        <v>5474</v>
      </c>
      <c r="AJ1599" s="186" t="s">
        <v>5474</v>
      </c>
    </row>
    <row r="1600" spans="28:36">
      <c r="AB1600" s="186">
        <v>6529</v>
      </c>
      <c r="AC1600" s="186" t="s">
        <v>3957</v>
      </c>
      <c r="AD1600" s="186" t="s">
        <v>5474</v>
      </c>
      <c r="AE1600" s="186" t="s">
        <v>5474</v>
      </c>
      <c r="AF1600" s="186" t="s">
        <v>5474</v>
      </c>
      <c r="AG1600" s="186" t="s">
        <v>5474</v>
      </c>
      <c r="AH1600" s="186" t="s">
        <v>5474</v>
      </c>
      <c r="AI1600" s="186" t="s">
        <v>5474</v>
      </c>
      <c r="AJ1600" s="186" t="s">
        <v>5474</v>
      </c>
    </row>
    <row r="1601" spans="28:36">
      <c r="AB1601" s="186">
        <v>6530</v>
      </c>
      <c r="AC1601" s="186" t="s">
        <v>3959</v>
      </c>
      <c r="AD1601" s="186" t="s">
        <v>5474</v>
      </c>
      <c r="AE1601" s="186" t="s">
        <v>5474</v>
      </c>
      <c r="AF1601" s="186" t="s">
        <v>5474</v>
      </c>
      <c r="AG1601" s="186" t="s">
        <v>5474</v>
      </c>
      <c r="AH1601" s="186" t="s">
        <v>5474</v>
      </c>
      <c r="AI1601" s="186" t="s">
        <v>5474</v>
      </c>
      <c r="AJ1601" s="186" t="s">
        <v>5474</v>
      </c>
    </row>
    <row r="1602" spans="28:36">
      <c r="AB1602" s="186">
        <v>6531</v>
      </c>
      <c r="AC1602" s="186" t="s">
        <v>1406</v>
      </c>
      <c r="AD1602" s="186" t="s">
        <v>5474</v>
      </c>
      <c r="AE1602" s="186" t="s">
        <v>5474</v>
      </c>
      <c r="AF1602" s="186" t="s">
        <v>5474</v>
      </c>
      <c r="AG1602" s="186" t="s">
        <v>5474</v>
      </c>
      <c r="AH1602" s="186" t="s">
        <v>5474</v>
      </c>
      <c r="AI1602" s="186" t="s">
        <v>5474</v>
      </c>
      <c r="AJ1602" s="186" t="s">
        <v>5474</v>
      </c>
    </row>
    <row r="1603" spans="28:36">
      <c r="AB1603" s="186">
        <v>6532</v>
      </c>
      <c r="AC1603" s="186" t="s">
        <v>1407</v>
      </c>
      <c r="AD1603" s="186" t="s">
        <v>5474</v>
      </c>
      <c r="AE1603" s="186" t="s">
        <v>5474</v>
      </c>
      <c r="AF1603" s="186" t="s">
        <v>5474</v>
      </c>
      <c r="AG1603" s="186" t="s">
        <v>5474</v>
      </c>
      <c r="AH1603" s="186" t="s">
        <v>5474</v>
      </c>
      <c r="AI1603" s="186" t="s">
        <v>5474</v>
      </c>
      <c r="AJ1603" s="186" t="s">
        <v>5474</v>
      </c>
    </row>
    <row r="1604" spans="28:36">
      <c r="AB1604" s="186">
        <v>6533</v>
      </c>
      <c r="AC1604" s="186" t="s">
        <v>1408</v>
      </c>
      <c r="AD1604" s="186" t="s">
        <v>5474</v>
      </c>
      <c r="AE1604" s="186" t="s">
        <v>5474</v>
      </c>
      <c r="AF1604" s="186" t="s">
        <v>5474</v>
      </c>
      <c r="AG1604" s="186" t="s">
        <v>5474</v>
      </c>
      <c r="AH1604" s="186" t="s">
        <v>5474</v>
      </c>
      <c r="AI1604" s="186" t="s">
        <v>5474</v>
      </c>
      <c r="AJ1604" s="186" t="s">
        <v>5474</v>
      </c>
    </row>
    <row r="1605" spans="28:36">
      <c r="AB1605" s="186">
        <v>6534</v>
      </c>
      <c r="AC1605" s="186" t="s">
        <v>3965</v>
      </c>
      <c r="AD1605" s="186" t="s">
        <v>5474</v>
      </c>
      <c r="AE1605" s="186" t="s">
        <v>5474</v>
      </c>
      <c r="AF1605" s="186" t="s">
        <v>5474</v>
      </c>
      <c r="AG1605" s="186" t="s">
        <v>5474</v>
      </c>
      <c r="AH1605" s="186" t="s">
        <v>5474</v>
      </c>
      <c r="AI1605" s="186" t="s">
        <v>5474</v>
      </c>
      <c r="AJ1605" s="186" t="s">
        <v>5474</v>
      </c>
    </row>
    <row r="1606" spans="28:36">
      <c r="AB1606" s="186">
        <v>6535</v>
      </c>
      <c r="AC1606" s="186" t="s">
        <v>1409</v>
      </c>
      <c r="AD1606" s="186" t="s">
        <v>5474</v>
      </c>
      <c r="AE1606" s="186" t="s">
        <v>5474</v>
      </c>
      <c r="AF1606" s="186" t="s">
        <v>5474</v>
      </c>
      <c r="AG1606" s="186" t="s">
        <v>5474</v>
      </c>
      <c r="AH1606" s="186" t="s">
        <v>5474</v>
      </c>
      <c r="AI1606" s="186" t="s">
        <v>5474</v>
      </c>
      <c r="AJ1606" s="186" t="s">
        <v>5474</v>
      </c>
    </row>
    <row r="1607" spans="28:36">
      <c r="AB1607" s="186">
        <v>6536</v>
      </c>
      <c r="AC1607" s="186" t="s">
        <v>3967</v>
      </c>
      <c r="AD1607" s="186" t="s">
        <v>5474</v>
      </c>
      <c r="AE1607" s="186" t="s">
        <v>5474</v>
      </c>
      <c r="AF1607" s="186" t="s">
        <v>5474</v>
      </c>
      <c r="AG1607" s="186" t="s">
        <v>5474</v>
      </c>
      <c r="AH1607" s="186" t="s">
        <v>5474</v>
      </c>
      <c r="AI1607" s="186" t="s">
        <v>5474</v>
      </c>
      <c r="AJ1607" s="186" t="s">
        <v>5474</v>
      </c>
    </row>
    <row r="1608" spans="28:36">
      <c r="AB1608" s="186">
        <v>6538</v>
      </c>
      <c r="AC1608" s="186" t="s">
        <v>1410</v>
      </c>
      <c r="AD1608" s="186" t="s">
        <v>5474</v>
      </c>
      <c r="AE1608" s="186" t="s">
        <v>5474</v>
      </c>
      <c r="AF1608" s="186" t="s">
        <v>5474</v>
      </c>
      <c r="AG1608" s="186" t="s">
        <v>5474</v>
      </c>
      <c r="AH1608" s="186" t="s">
        <v>5474</v>
      </c>
      <c r="AI1608" s="186" t="s">
        <v>5474</v>
      </c>
      <c r="AJ1608" s="186" t="s">
        <v>5474</v>
      </c>
    </row>
    <row r="1609" spans="28:36">
      <c r="AB1609" s="186">
        <v>6539</v>
      </c>
      <c r="AC1609" s="186" t="s">
        <v>3970</v>
      </c>
      <c r="AD1609" s="186" t="s">
        <v>5474</v>
      </c>
      <c r="AE1609" s="186" t="s">
        <v>5474</v>
      </c>
      <c r="AF1609" s="186" t="s">
        <v>5474</v>
      </c>
      <c r="AG1609" s="186" t="s">
        <v>5474</v>
      </c>
      <c r="AH1609" s="186" t="s">
        <v>5474</v>
      </c>
      <c r="AI1609" s="186" t="s">
        <v>5474</v>
      </c>
      <c r="AJ1609" s="186" t="s">
        <v>5474</v>
      </c>
    </row>
    <row r="1610" spans="28:36">
      <c r="AB1610" s="186">
        <v>6540</v>
      </c>
      <c r="AC1610" s="186" t="s">
        <v>5374</v>
      </c>
      <c r="AD1610" s="186" t="s">
        <v>5474</v>
      </c>
      <c r="AE1610" s="186" t="s">
        <v>5474</v>
      </c>
      <c r="AF1610" s="186" t="s">
        <v>5474</v>
      </c>
      <c r="AG1610" s="186" t="s">
        <v>5474</v>
      </c>
      <c r="AH1610" s="186" t="s">
        <v>5474</v>
      </c>
      <c r="AI1610" s="186" t="s">
        <v>5474</v>
      </c>
      <c r="AJ1610" s="186" t="s">
        <v>5474</v>
      </c>
    </row>
    <row r="1611" spans="28:36">
      <c r="AB1611" s="186">
        <v>6541</v>
      </c>
      <c r="AC1611" s="186" t="s">
        <v>3972</v>
      </c>
      <c r="AD1611" s="186" t="s">
        <v>5474</v>
      </c>
      <c r="AE1611" s="186" t="s">
        <v>5474</v>
      </c>
      <c r="AF1611" s="186" t="s">
        <v>5474</v>
      </c>
      <c r="AG1611" s="186" t="s">
        <v>5474</v>
      </c>
      <c r="AH1611" s="186" t="s">
        <v>5474</v>
      </c>
      <c r="AI1611" s="186" t="s">
        <v>5474</v>
      </c>
      <c r="AJ1611" s="186" t="s">
        <v>5474</v>
      </c>
    </row>
    <row r="1612" spans="28:36">
      <c r="AB1612" s="186">
        <v>6542</v>
      </c>
      <c r="AC1612" s="186" t="s">
        <v>1411</v>
      </c>
      <c r="AD1612" s="186" t="s">
        <v>5474</v>
      </c>
      <c r="AE1612" s="186" t="s">
        <v>5474</v>
      </c>
      <c r="AF1612" s="186" t="s">
        <v>5474</v>
      </c>
      <c r="AG1612" s="186" t="s">
        <v>5474</v>
      </c>
      <c r="AH1612" s="186" t="s">
        <v>5474</v>
      </c>
      <c r="AI1612" s="186" t="s">
        <v>5474</v>
      </c>
      <c r="AJ1612" s="186" t="s">
        <v>5474</v>
      </c>
    </row>
    <row r="1613" spans="28:36">
      <c r="AB1613" s="186">
        <v>6545</v>
      </c>
      <c r="AC1613" s="186" t="s">
        <v>3975</v>
      </c>
      <c r="AD1613" s="186" t="s">
        <v>5474</v>
      </c>
      <c r="AE1613" s="186" t="s">
        <v>5474</v>
      </c>
      <c r="AF1613" s="186" t="s">
        <v>5474</v>
      </c>
      <c r="AG1613" s="186" t="s">
        <v>5474</v>
      </c>
      <c r="AH1613" s="186" t="s">
        <v>5474</v>
      </c>
      <c r="AI1613" s="186" t="s">
        <v>5474</v>
      </c>
      <c r="AJ1613" s="186" t="s">
        <v>5474</v>
      </c>
    </row>
    <row r="1614" spans="28:36">
      <c r="AB1614" s="186">
        <v>6546</v>
      </c>
      <c r="AC1614" s="186" t="s">
        <v>5376</v>
      </c>
      <c r="AD1614" s="186" t="s">
        <v>5474</v>
      </c>
      <c r="AE1614" s="186" t="s">
        <v>5474</v>
      </c>
      <c r="AF1614" s="186" t="s">
        <v>5474</v>
      </c>
      <c r="AG1614" s="186" t="s">
        <v>5474</v>
      </c>
      <c r="AH1614" s="186" t="s">
        <v>5474</v>
      </c>
      <c r="AI1614" s="186" t="s">
        <v>5474</v>
      </c>
      <c r="AJ1614" s="186" t="s">
        <v>5474</v>
      </c>
    </row>
    <row r="1615" spans="28:36">
      <c r="AB1615" s="186">
        <v>6547</v>
      </c>
      <c r="AC1615" s="186" t="s">
        <v>3976</v>
      </c>
      <c r="AD1615" s="186" t="s">
        <v>5474</v>
      </c>
      <c r="AE1615" s="186" t="s">
        <v>5474</v>
      </c>
      <c r="AF1615" s="186" t="s">
        <v>5474</v>
      </c>
      <c r="AG1615" s="186" t="s">
        <v>5474</v>
      </c>
      <c r="AH1615" s="186" t="s">
        <v>5474</v>
      </c>
      <c r="AI1615" s="186" t="s">
        <v>5474</v>
      </c>
      <c r="AJ1615" s="186" t="s">
        <v>5474</v>
      </c>
    </row>
    <row r="1616" spans="28:36">
      <c r="AB1616" s="186">
        <v>6548</v>
      </c>
      <c r="AC1616" s="186" t="s">
        <v>1412</v>
      </c>
      <c r="AD1616" s="186" t="s">
        <v>5474</v>
      </c>
      <c r="AE1616" s="186" t="s">
        <v>5474</v>
      </c>
      <c r="AF1616" s="186" t="s">
        <v>5474</v>
      </c>
      <c r="AG1616" s="186" t="s">
        <v>5474</v>
      </c>
      <c r="AH1616" s="186" t="s">
        <v>5474</v>
      </c>
      <c r="AI1616" s="186" t="s">
        <v>5474</v>
      </c>
      <c r="AJ1616" s="186" t="s">
        <v>5474</v>
      </c>
    </row>
    <row r="1617" spans="28:36">
      <c r="AB1617" s="186">
        <v>6549</v>
      </c>
      <c r="AC1617" s="186" t="s">
        <v>3979</v>
      </c>
      <c r="AD1617" s="186" t="s">
        <v>5474</v>
      </c>
      <c r="AE1617" s="186" t="s">
        <v>5474</v>
      </c>
      <c r="AF1617" s="186" t="s">
        <v>5474</v>
      </c>
      <c r="AG1617" s="186" t="s">
        <v>5474</v>
      </c>
      <c r="AH1617" s="186" t="s">
        <v>5474</v>
      </c>
      <c r="AI1617" s="186" t="s">
        <v>5474</v>
      </c>
      <c r="AJ1617" s="186" t="s">
        <v>5474</v>
      </c>
    </row>
    <row r="1618" spans="28:36">
      <c r="AB1618" s="186">
        <v>6550</v>
      </c>
      <c r="AC1618" s="186" t="s">
        <v>3980</v>
      </c>
      <c r="AD1618" s="186" t="s">
        <v>5474</v>
      </c>
      <c r="AE1618" s="186" t="s">
        <v>5474</v>
      </c>
      <c r="AF1618" s="186" t="s">
        <v>5474</v>
      </c>
      <c r="AG1618" s="186" t="s">
        <v>5474</v>
      </c>
      <c r="AH1618" s="186" t="s">
        <v>5474</v>
      </c>
      <c r="AI1618" s="186" t="s">
        <v>5474</v>
      </c>
      <c r="AJ1618" s="186" t="s">
        <v>5474</v>
      </c>
    </row>
    <row r="1619" spans="28:36">
      <c r="AB1619" s="186">
        <v>6552</v>
      </c>
      <c r="AC1619" s="186" t="s">
        <v>1413</v>
      </c>
      <c r="AD1619" s="186" t="s">
        <v>5474</v>
      </c>
      <c r="AE1619" s="186" t="s">
        <v>5474</v>
      </c>
      <c r="AF1619" s="186" t="s">
        <v>5474</v>
      </c>
      <c r="AG1619" s="186" t="s">
        <v>5474</v>
      </c>
      <c r="AH1619" s="186" t="s">
        <v>5474</v>
      </c>
      <c r="AI1619" s="186" t="s">
        <v>5474</v>
      </c>
      <c r="AJ1619" s="186" t="s">
        <v>5474</v>
      </c>
    </row>
    <row r="1620" spans="28:36">
      <c r="AB1620" s="186">
        <v>6553</v>
      </c>
      <c r="AC1620" s="186" t="s">
        <v>3984</v>
      </c>
      <c r="AD1620" s="186" t="s">
        <v>5474</v>
      </c>
      <c r="AE1620" s="186" t="s">
        <v>5474</v>
      </c>
      <c r="AF1620" s="186" t="s">
        <v>5474</v>
      </c>
      <c r="AG1620" s="186" t="s">
        <v>5474</v>
      </c>
      <c r="AH1620" s="186" t="s">
        <v>5474</v>
      </c>
      <c r="AI1620" s="186" t="s">
        <v>5474</v>
      </c>
      <c r="AJ1620" s="186" t="s">
        <v>5474</v>
      </c>
    </row>
    <row r="1621" spans="28:36">
      <c r="AB1621" s="186">
        <v>6554</v>
      </c>
      <c r="AC1621" s="186" t="s">
        <v>1414</v>
      </c>
      <c r="AD1621" s="186" t="s">
        <v>5474</v>
      </c>
      <c r="AE1621" s="186" t="s">
        <v>5474</v>
      </c>
      <c r="AF1621" s="186" t="s">
        <v>5474</v>
      </c>
      <c r="AG1621" s="186" t="s">
        <v>5474</v>
      </c>
      <c r="AH1621" s="186" t="s">
        <v>5474</v>
      </c>
      <c r="AI1621" s="186" t="s">
        <v>5474</v>
      </c>
      <c r="AJ1621" s="186" t="s">
        <v>5474</v>
      </c>
    </row>
    <row r="1622" spans="28:36">
      <c r="AB1622" s="186">
        <v>6555</v>
      </c>
      <c r="AC1622" s="186" t="s">
        <v>3986</v>
      </c>
      <c r="AD1622" s="186" t="s">
        <v>5474</v>
      </c>
      <c r="AE1622" s="186" t="s">
        <v>5474</v>
      </c>
      <c r="AF1622" s="186" t="s">
        <v>5474</v>
      </c>
      <c r="AG1622" s="186" t="s">
        <v>5474</v>
      </c>
      <c r="AH1622" s="186" t="s">
        <v>5474</v>
      </c>
      <c r="AI1622" s="186" t="s">
        <v>5474</v>
      </c>
      <c r="AJ1622" s="186" t="s">
        <v>5474</v>
      </c>
    </row>
    <row r="1623" spans="28:36">
      <c r="AB1623" s="186">
        <v>6556</v>
      </c>
      <c r="AC1623" s="186" t="s">
        <v>3988</v>
      </c>
      <c r="AD1623" s="186" t="s">
        <v>5474</v>
      </c>
      <c r="AE1623" s="186" t="s">
        <v>5474</v>
      </c>
      <c r="AF1623" s="186" t="s">
        <v>5474</v>
      </c>
      <c r="AG1623" s="186" t="s">
        <v>5474</v>
      </c>
      <c r="AH1623" s="186" t="s">
        <v>5474</v>
      </c>
      <c r="AI1623" s="186" t="s">
        <v>5474</v>
      </c>
      <c r="AJ1623" s="186" t="s">
        <v>5474</v>
      </c>
    </row>
    <row r="1624" spans="28:36">
      <c r="AB1624" s="186">
        <v>6558</v>
      </c>
      <c r="AC1624" s="186" t="s">
        <v>3990</v>
      </c>
      <c r="AD1624" s="186" t="s">
        <v>5474</v>
      </c>
      <c r="AE1624" s="186" t="s">
        <v>5474</v>
      </c>
      <c r="AF1624" s="186" t="s">
        <v>5474</v>
      </c>
      <c r="AG1624" s="186" t="s">
        <v>5474</v>
      </c>
      <c r="AH1624" s="186" t="s">
        <v>5474</v>
      </c>
      <c r="AI1624" s="186" t="s">
        <v>5474</v>
      </c>
      <c r="AJ1624" s="186" t="s">
        <v>5474</v>
      </c>
    </row>
    <row r="1625" spans="28:36">
      <c r="AB1625" s="186">
        <v>6559</v>
      </c>
      <c r="AC1625" s="186" t="s">
        <v>3992</v>
      </c>
      <c r="AD1625" s="186" t="s">
        <v>5474</v>
      </c>
      <c r="AE1625" s="186" t="s">
        <v>5474</v>
      </c>
      <c r="AF1625" s="186" t="s">
        <v>5474</v>
      </c>
      <c r="AG1625" s="186" t="s">
        <v>5474</v>
      </c>
      <c r="AH1625" s="186" t="s">
        <v>5474</v>
      </c>
      <c r="AI1625" s="186" t="s">
        <v>5474</v>
      </c>
      <c r="AJ1625" s="186" t="s">
        <v>5474</v>
      </c>
    </row>
    <row r="1626" spans="28:36">
      <c r="AB1626" s="186">
        <v>6560</v>
      </c>
      <c r="AC1626" s="186" t="s">
        <v>1415</v>
      </c>
      <c r="AD1626" s="186" t="s">
        <v>5474</v>
      </c>
      <c r="AE1626" s="186" t="s">
        <v>5474</v>
      </c>
      <c r="AF1626" s="186" t="s">
        <v>5474</v>
      </c>
      <c r="AG1626" s="186" t="s">
        <v>5474</v>
      </c>
      <c r="AH1626" s="186" t="s">
        <v>5474</v>
      </c>
      <c r="AI1626" s="186" t="s">
        <v>5474</v>
      </c>
      <c r="AJ1626" s="186" t="s">
        <v>5474</v>
      </c>
    </row>
    <row r="1627" spans="28:36">
      <c r="AB1627" s="186">
        <v>6561</v>
      </c>
      <c r="AC1627" s="186" t="s">
        <v>3995</v>
      </c>
      <c r="AD1627" s="186" t="s">
        <v>5474</v>
      </c>
      <c r="AE1627" s="186" t="s">
        <v>5474</v>
      </c>
      <c r="AF1627" s="186" t="s">
        <v>5474</v>
      </c>
      <c r="AG1627" s="186" t="s">
        <v>5474</v>
      </c>
      <c r="AH1627" s="186" t="s">
        <v>5474</v>
      </c>
      <c r="AI1627" s="186" t="s">
        <v>5474</v>
      </c>
      <c r="AJ1627" s="186" t="s">
        <v>5474</v>
      </c>
    </row>
    <row r="1628" spans="28:36">
      <c r="AB1628" s="186">
        <v>6562</v>
      </c>
      <c r="AC1628" s="186" t="s">
        <v>3997</v>
      </c>
      <c r="AD1628" s="186" t="s">
        <v>5474</v>
      </c>
      <c r="AE1628" s="186" t="s">
        <v>5474</v>
      </c>
      <c r="AF1628" s="186" t="s">
        <v>5474</v>
      </c>
      <c r="AG1628" s="186" t="s">
        <v>5474</v>
      </c>
      <c r="AH1628" s="186" t="s">
        <v>5474</v>
      </c>
      <c r="AI1628" s="186" t="s">
        <v>5474</v>
      </c>
      <c r="AJ1628" s="186" t="s">
        <v>5474</v>
      </c>
    </row>
    <row r="1629" spans="28:36">
      <c r="AB1629" s="186">
        <v>6565</v>
      </c>
      <c r="AC1629" s="186" t="s">
        <v>3999</v>
      </c>
      <c r="AD1629" s="186" t="s">
        <v>5474</v>
      </c>
      <c r="AE1629" s="186" t="s">
        <v>5474</v>
      </c>
      <c r="AF1629" s="186" t="s">
        <v>5474</v>
      </c>
      <c r="AG1629" s="186" t="s">
        <v>5474</v>
      </c>
      <c r="AH1629" s="186" t="s">
        <v>5474</v>
      </c>
      <c r="AI1629" s="186" t="s">
        <v>5474</v>
      </c>
      <c r="AJ1629" s="186" t="s">
        <v>5474</v>
      </c>
    </row>
    <row r="1630" spans="28:36">
      <c r="AB1630" s="186">
        <v>6566</v>
      </c>
      <c r="AC1630" s="186" t="s">
        <v>4001</v>
      </c>
      <c r="AD1630" s="186" t="s">
        <v>5474</v>
      </c>
      <c r="AE1630" s="186" t="s">
        <v>5474</v>
      </c>
      <c r="AF1630" s="186" t="s">
        <v>5474</v>
      </c>
      <c r="AG1630" s="186" t="s">
        <v>5474</v>
      </c>
      <c r="AH1630" s="186" t="s">
        <v>5474</v>
      </c>
      <c r="AI1630" s="186" t="s">
        <v>5474</v>
      </c>
      <c r="AJ1630" s="186" t="s">
        <v>5474</v>
      </c>
    </row>
    <row r="1631" spans="28:36">
      <c r="AB1631" s="186">
        <v>6567</v>
      </c>
      <c r="AC1631" s="186" t="s">
        <v>5379</v>
      </c>
      <c r="AD1631" s="186" t="s">
        <v>5474</v>
      </c>
      <c r="AE1631" s="186" t="s">
        <v>5474</v>
      </c>
      <c r="AF1631" s="186" t="s">
        <v>5474</v>
      </c>
      <c r="AG1631" s="186" t="s">
        <v>5474</v>
      </c>
      <c r="AH1631" s="186" t="s">
        <v>5474</v>
      </c>
      <c r="AI1631" s="186" t="s">
        <v>5474</v>
      </c>
      <c r="AJ1631" s="186" t="s">
        <v>5474</v>
      </c>
    </row>
    <row r="1632" spans="28:36">
      <c r="AB1632" s="186">
        <v>6568</v>
      </c>
      <c r="AC1632" s="186" t="s">
        <v>1416</v>
      </c>
      <c r="AD1632" s="186" t="s">
        <v>5474</v>
      </c>
      <c r="AE1632" s="186" t="s">
        <v>5474</v>
      </c>
      <c r="AF1632" s="186" t="s">
        <v>5474</v>
      </c>
      <c r="AG1632" s="186" t="s">
        <v>5474</v>
      </c>
      <c r="AH1632" s="186" t="s">
        <v>5474</v>
      </c>
      <c r="AI1632" s="186" t="s">
        <v>5474</v>
      </c>
      <c r="AJ1632" s="186" t="s">
        <v>5474</v>
      </c>
    </row>
    <row r="1633" spans="28:36">
      <c r="AB1633" s="186">
        <v>6569</v>
      </c>
      <c r="AC1633" s="186" t="s">
        <v>1417</v>
      </c>
      <c r="AD1633" s="186" t="s">
        <v>5474</v>
      </c>
      <c r="AE1633" s="186" t="s">
        <v>5474</v>
      </c>
      <c r="AF1633" s="186" t="s">
        <v>5474</v>
      </c>
      <c r="AG1633" s="186" t="s">
        <v>5474</v>
      </c>
      <c r="AH1633" s="186" t="s">
        <v>5474</v>
      </c>
      <c r="AI1633" s="186" t="s">
        <v>5474</v>
      </c>
      <c r="AJ1633" s="186" t="s">
        <v>5474</v>
      </c>
    </row>
    <row r="1634" spans="28:36">
      <c r="AB1634" s="186">
        <v>6570</v>
      </c>
      <c r="AC1634" s="186" t="s">
        <v>4005</v>
      </c>
      <c r="AD1634" s="186" t="s">
        <v>5474</v>
      </c>
      <c r="AE1634" s="186" t="s">
        <v>5474</v>
      </c>
      <c r="AF1634" s="186" t="s">
        <v>5474</v>
      </c>
      <c r="AG1634" s="186" t="s">
        <v>5474</v>
      </c>
      <c r="AH1634" s="186" t="s">
        <v>5474</v>
      </c>
      <c r="AI1634" s="186" t="s">
        <v>5474</v>
      </c>
      <c r="AJ1634" s="186" t="s">
        <v>5474</v>
      </c>
    </row>
    <row r="1635" spans="28:36">
      <c r="AB1635" s="186">
        <v>6572</v>
      </c>
      <c r="AC1635" s="186" t="s">
        <v>4007</v>
      </c>
      <c r="AD1635" s="186" t="s">
        <v>5474</v>
      </c>
      <c r="AE1635" s="186" t="s">
        <v>5474</v>
      </c>
      <c r="AF1635" s="186" t="s">
        <v>5474</v>
      </c>
      <c r="AG1635" s="186" t="s">
        <v>5474</v>
      </c>
      <c r="AH1635" s="186" t="s">
        <v>5474</v>
      </c>
      <c r="AI1635" s="186" t="s">
        <v>5474</v>
      </c>
      <c r="AJ1635" s="186" t="s">
        <v>5474</v>
      </c>
    </row>
    <row r="1636" spans="28:36">
      <c r="AB1636" s="186">
        <v>6573</v>
      </c>
      <c r="AC1636" s="186" t="s">
        <v>4516</v>
      </c>
      <c r="AD1636" s="186" t="s">
        <v>5474</v>
      </c>
      <c r="AE1636" s="186" t="s">
        <v>5474</v>
      </c>
      <c r="AF1636" s="186" t="s">
        <v>5474</v>
      </c>
      <c r="AG1636" s="186" t="s">
        <v>5474</v>
      </c>
      <c r="AH1636" s="186" t="s">
        <v>5474</v>
      </c>
      <c r="AI1636" s="186" t="s">
        <v>5474</v>
      </c>
      <c r="AJ1636" s="186" t="s">
        <v>5474</v>
      </c>
    </row>
    <row r="1637" spans="28:36">
      <c r="AB1637" s="186">
        <v>6574</v>
      </c>
      <c r="AC1637" s="186" t="s">
        <v>4009</v>
      </c>
      <c r="AD1637" s="186" t="s">
        <v>5474</v>
      </c>
      <c r="AE1637" s="186" t="s">
        <v>5474</v>
      </c>
      <c r="AF1637" s="186" t="s">
        <v>5474</v>
      </c>
      <c r="AG1637" s="186" t="s">
        <v>5474</v>
      </c>
      <c r="AH1637" s="186" t="s">
        <v>5474</v>
      </c>
      <c r="AI1637" s="186" t="s">
        <v>5474</v>
      </c>
      <c r="AJ1637" s="186" t="s">
        <v>5474</v>
      </c>
    </row>
    <row r="1638" spans="28:36">
      <c r="AB1638" s="186">
        <v>6575</v>
      </c>
      <c r="AC1638" s="186" t="s">
        <v>4011</v>
      </c>
      <c r="AD1638" s="186" t="s">
        <v>5474</v>
      </c>
      <c r="AE1638" s="186" t="s">
        <v>5474</v>
      </c>
      <c r="AF1638" s="186" t="s">
        <v>5474</v>
      </c>
      <c r="AG1638" s="186" t="s">
        <v>5474</v>
      </c>
      <c r="AH1638" s="186" t="s">
        <v>5474</v>
      </c>
      <c r="AI1638" s="186" t="s">
        <v>5474</v>
      </c>
      <c r="AJ1638" s="186" t="s">
        <v>5474</v>
      </c>
    </row>
    <row r="1639" spans="28:36">
      <c r="AB1639" s="186">
        <v>6576</v>
      </c>
      <c r="AC1639" s="186" t="s">
        <v>4012</v>
      </c>
      <c r="AD1639" s="186" t="s">
        <v>5474</v>
      </c>
      <c r="AE1639" s="186" t="s">
        <v>5474</v>
      </c>
      <c r="AF1639" s="186" t="s">
        <v>5474</v>
      </c>
      <c r="AG1639" s="186" t="s">
        <v>5474</v>
      </c>
      <c r="AH1639" s="186" t="s">
        <v>5474</v>
      </c>
      <c r="AI1639" s="186" t="s">
        <v>5474</v>
      </c>
      <c r="AJ1639" s="186" t="s">
        <v>5474</v>
      </c>
    </row>
    <row r="1640" spans="28:36">
      <c r="AB1640" s="186">
        <v>6577</v>
      </c>
      <c r="AC1640" s="186" t="s">
        <v>4013</v>
      </c>
      <c r="AD1640" s="186" t="s">
        <v>5474</v>
      </c>
      <c r="AE1640" s="186" t="s">
        <v>5474</v>
      </c>
      <c r="AF1640" s="186" t="s">
        <v>5474</v>
      </c>
      <c r="AG1640" s="186" t="s">
        <v>5474</v>
      </c>
      <c r="AH1640" s="186" t="s">
        <v>5474</v>
      </c>
      <c r="AI1640" s="186" t="s">
        <v>5474</v>
      </c>
      <c r="AJ1640" s="186" t="s">
        <v>5474</v>
      </c>
    </row>
    <row r="1641" spans="28:36">
      <c r="AB1641" s="186">
        <v>6578</v>
      </c>
      <c r="AC1641" s="186" t="s">
        <v>4015</v>
      </c>
      <c r="AD1641" s="186" t="s">
        <v>5474</v>
      </c>
      <c r="AE1641" s="186" t="s">
        <v>5474</v>
      </c>
      <c r="AF1641" s="186" t="s">
        <v>5474</v>
      </c>
      <c r="AG1641" s="186" t="s">
        <v>5474</v>
      </c>
      <c r="AH1641" s="186" t="s">
        <v>5474</v>
      </c>
      <c r="AI1641" s="186" t="s">
        <v>5474</v>
      </c>
      <c r="AJ1641" s="186" t="s">
        <v>5474</v>
      </c>
    </row>
    <row r="1642" spans="28:36">
      <c r="AB1642" s="186">
        <v>6579</v>
      </c>
      <c r="AC1642" s="186" t="s">
        <v>4017</v>
      </c>
      <c r="AD1642" s="186" t="s">
        <v>5474</v>
      </c>
      <c r="AE1642" s="186" t="s">
        <v>5474</v>
      </c>
      <c r="AF1642" s="186" t="s">
        <v>5474</v>
      </c>
      <c r="AG1642" s="186" t="s">
        <v>5474</v>
      </c>
      <c r="AH1642" s="186" t="s">
        <v>5474</v>
      </c>
      <c r="AI1642" s="186" t="s">
        <v>5474</v>
      </c>
      <c r="AJ1642" s="186" t="s">
        <v>5474</v>
      </c>
    </row>
    <row r="1643" spans="28:36">
      <c r="AB1643" s="186">
        <v>6580</v>
      </c>
      <c r="AC1643" s="186" t="s">
        <v>4019</v>
      </c>
      <c r="AD1643" s="186" t="s">
        <v>5474</v>
      </c>
      <c r="AE1643" s="186" t="s">
        <v>5474</v>
      </c>
      <c r="AF1643" s="186" t="s">
        <v>5474</v>
      </c>
      <c r="AG1643" s="186" t="s">
        <v>5474</v>
      </c>
      <c r="AH1643" s="186" t="s">
        <v>5474</v>
      </c>
      <c r="AI1643" s="186" t="s">
        <v>5474</v>
      </c>
      <c r="AJ1643" s="186" t="s">
        <v>5474</v>
      </c>
    </row>
    <row r="1644" spans="28:36">
      <c r="AB1644" s="186">
        <v>6581</v>
      </c>
      <c r="AC1644" s="186" t="s">
        <v>4021</v>
      </c>
      <c r="AD1644" s="186" t="s">
        <v>5474</v>
      </c>
      <c r="AE1644" s="186" t="s">
        <v>5474</v>
      </c>
      <c r="AF1644" s="186" t="s">
        <v>5474</v>
      </c>
      <c r="AG1644" s="186" t="s">
        <v>5474</v>
      </c>
      <c r="AH1644" s="186" t="s">
        <v>5474</v>
      </c>
      <c r="AI1644" s="186" t="s">
        <v>5474</v>
      </c>
      <c r="AJ1644" s="186" t="s">
        <v>5474</v>
      </c>
    </row>
    <row r="1645" spans="28:36">
      <c r="AB1645" s="186">
        <v>6582</v>
      </c>
      <c r="AC1645" s="186" t="s">
        <v>4022</v>
      </c>
      <c r="AD1645" s="186" t="s">
        <v>5474</v>
      </c>
      <c r="AE1645" s="186" t="s">
        <v>5474</v>
      </c>
      <c r="AF1645" s="186" t="s">
        <v>5474</v>
      </c>
      <c r="AG1645" s="186" t="s">
        <v>5474</v>
      </c>
      <c r="AH1645" s="186" t="s">
        <v>5474</v>
      </c>
      <c r="AI1645" s="186" t="s">
        <v>5474</v>
      </c>
      <c r="AJ1645" s="186" t="s">
        <v>5474</v>
      </c>
    </row>
    <row r="1646" spans="28:36">
      <c r="AB1646" s="186">
        <v>6583</v>
      </c>
      <c r="AC1646" s="186" t="s">
        <v>4024</v>
      </c>
      <c r="AD1646" s="186" t="s">
        <v>5474</v>
      </c>
      <c r="AE1646" s="186" t="s">
        <v>5474</v>
      </c>
      <c r="AF1646" s="186" t="s">
        <v>5474</v>
      </c>
      <c r="AG1646" s="186" t="s">
        <v>5474</v>
      </c>
      <c r="AH1646" s="186" t="s">
        <v>5474</v>
      </c>
      <c r="AI1646" s="186" t="s">
        <v>5474</v>
      </c>
      <c r="AJ1646" s="186" t="s">
        <v>5474</v>
      </c>
    </row>
    <row r="1647" spans="28:36">
      <c r="AB1647" s="186">
        <v>6584</v>
      </c>
      <c r="AC1647" s="186" t="s">
        <v>4026</v>
      </c>
      <c r="AD1647" s="186" t="s">
        <v>5474</v>
      </c>
      <c r="AE1647" s="186" t="s">
        <v>5474</v>
      </c>
      <c r="AF1647" s="186" t="s">
        <v>5474</v>
      </c>
      <c r="AG1647" s="186" t="s">
        <v>5474</v>
      </c>
      <c r="AH1647" s="186" t="s">
        <v>5474</v>
      </c>
      <c r="AI1647" s="186" t="s">
        <v>5474</v>
      </c>
      <c r="AJ1647" s="186" t="s">
        <v>5474</v>
      </c>
    </row>
    <row r="1648" spans="28:36">
      <c r="AB1648" s="186">
        <v>6585</v>
      </c>
      <c r="AC1648" s="186" t="s">
        <v>4028</v>
      </c>
      <c r="AD1648" s="186" t="s">
        <v>5474</v>
      </c>
      <c r="AE1648" s="186" t="s">
        <v>5474</v>
      </c>
      <c r="AF1648" s="186" t="s">
        <v>5474</v>
      </c>
      <c r="AG1648" s="186" t="s">
        <v>5474</v>
      </c>
      <c r="AH1648" s="186" t="s">
        <v>5474</v>
      </c>
      <c r="AI1648" s="186" t="s">
        <v>5474</v>
      </c>
      <c r="AJ1648" s="186" t="s">
        <v>5474</v>
      </c>
    </row>
    <row r="1649" spans="28:36">
      <c r="AB1649" s="186">
        <v>6586</v>
      </c>
      <c r="AC1649" s="186" t="s">
        <v>4520</v>
      </c>
      <c r="AD1649" s="186" t="s">
        <v>5474</v>
      </c>
      <c r="AE1649" s="186" t="s">
        <v>5474</v>
      </c>
      <c r="AF1649" s="186" t="s">
        <v>5474</v>
      </c>
      <c r="AG1649" s="186" t="s">
        <v>5474</v>
      </c>
      <c r="AH1649" s="186" t="s">
        <v>5474</v>
      </c>
      <c r="AI1649" s="186" t="s">
        <v>5474</v>
      </c>
      <c r="AJ1649" s="186" t="s">
        <v>5474</v>
      </c>
    </row>
    <row r="1650" spans="28:36">
      <c r="AB1650" s="186">
        <v>6588</v>
      </c>
      <c r="AC1650" s="186" t="s">
        <v>4030</v>
      </c>
      <c r="AD1650" s="186" t="s">
        <v>5474</v>
      </c>
      <c r="AE1650" s="186" t="s">
        <v>5474</v>
      </c>
      <c r="AF1650" s="186" t="s">
        <v>5474</v>
      </c>
      <c r="AG1650" s="186" t="s">
        <v>5474</v>
      </c>
      <c r="AH1650" s="186" t="s">
        <v>5474</v>
      </c>
      <c r="AI1650" s="186" t="s">
        <v>5474</v>
      </c>
      <c r="AJ1650" s="186" t="s">
        <v>5474</v>
      </c>
    </row>
    <row r="1651" spans="28:36">
      <c r="AB1651" s="186">
        <v>6589</v>
      </c>
      <c r="AC1651" s="186" t="s">
        <v>4033</v>
      </c>
      <c r="AD1651" s="186" t="s">
        <v>5474</v>
      </c>
      <c r="AE1651" s="186" t="s">
        <v>5474</v>
      </c>
      <c r="AF1651" s="186" t="s">
        <v>5474</v>
      </c>
      <c r="AG1651" s="186" t="s">
        <v>5474</v>
      </c>
      <c r="AH1651" s="186" t="s">
        <v>5474</v>
      </c>
      <c r="AI1651" s="186" t="s">
        <v>5474</v>
      </c>
      <c r="AJ1651" s="186" t="s">
        <v>5474</v>
      </c>
    </row>
    <row r="1652" spans="28:36">
      <c r="AB1652" s="186">
        <v>6590</v>
      </c>
      <c r="AC1652" s="186" t="s">
        <v>4035</v>
      </c>
      <c r="AD1652" s="186" t="s">
        <v>5474</v>
      </c>
      <c r="AE1652" s="186" t="s">
        <v>5474</v>
      </c>
      <c r="AF1652" s="186" t="s">
        <v>5474</v>
      </c>
      <c r="AG1652" s="186" t="s">
        <v>5474</v>
      </c>
      <c r="AH1652" s="186" t="s">
        <v>5474</v>
      </c>
      <c r="AI1652" s="186" t="s">
        <v>5474</v>
      </c>
      <c r="AJ1652" s="186" t="s">
        <v>5474</v>
      </c>
    </row>
    <row r="1653" spans="28:36">
      <c r="AB1653" s="186">
        <v>6591</v>
      </c>
      <c r="AC1653" s="186" t="s">
        <v>4037</v>
      </c>
      <c r="AD1653" s="186" t="s">
        <v>5474</v>
      </c>
      <c r="AE1653" s="186" t="s">
        <v>5474</v>
      </c>
      <c r="AF1653" s="186" t="s">
        <v>5474</v>
      </c>
      <c r="AG1653" s="186" t="s">
        <v>5474</v>
      </c>
      <c r="AH1653" s="186" t="s">
        <v>5474</v>
      </c>
      <c r="AI1653" s="186" t="s">
        <v>5474</v>
      </c>
      <c r="AJ1653" s="186" t="s">
        <v>5474</v>
      </c>
    </row>
    <row r="1654" spans="28:36">
      <c r="AB1654" s="186">
        <v>6593</v>
      </c>
      <c r="AC1654" s="186" t="s">
        <v>4039</v>
      </c>
      <c r="AD1654" s="186" t="s">
        <v>5474</v>
      </c>
      <c r="AE1654" s="186" t="s">
        <v>5474</v>
      </c>
      <c r="AF1654" s="186" t="s">
        <v>5474</v>
      </c>
      <c r="AG1654" s="186" t="s">
        <v>5474</v>
      </c>
      <c r="AH1654" s="186" t="s">
        <v>5474</v>
      </c>
      <c r="AI1654" s="186" t="s">
        <v>5474</v>
      </c>
      <c r="AJ1654" s="186" t="s">
        <v>5474</v>
      </c>
    </row>
    <row r="1655" spans="28:36">
      <c r="AB1655" s="186">
        <v>6594</v>
      </c>
      <c r="AC1655" s="186" t="s">
        <v>4041</v>
      </c>
      <c r="AD1655" s="186" t="s">
        <v>5474</v>
      </c>
      <c r="AE1655" s="186" t="s">
        <v>5474</v>
      </c>
      <c r="AF1655" s="186" t="s">
        <v>5474</v>
      </c>
      <c r="AG1655" s="186" t="s">
        <v>5474</v>
      </c>
      <c r="AH1655" s="186" t="s">
        <v>5474</v>
      </c>
      <c r="AI1655" s="186" t="s">
        <v>5474</v>
      </c>
      <c r="AJ1655" s="186" t="s">
        <v>5474</v>
      </c>
    </row>
    <row r="1656" spans="28:36">
      <c r="AB1656" s="186">
        <v>6596</v>
      </c>
      <c r="AC1656" s="186" t="s">
        <v>4043</v>
      </c>
      <c r="AD1656" s="186" t="s">
        <v>5474</v>
      </c>
      <c r="AE1656" s="186" t="s">
        <v>5474</v>
      </c>
      <c r="AF1656" s="186" t="s">
        <v>5474</v>
      </c>
      <c r="AG1656" s="186" t="s">
        <v>5474</v>
      </c>
      <c r="AH1656" s="186" t="s">
        <v>5474</v>
      </c>
      <c r="AI1656" s="186" t="s">
        <v>5474</v>
      </c>
      <c r="AJ1656" s="186" t="s">
        <v>5474</v>
      </c>
    </row>
    <row r="1657" spans="28:36">
      <c r="AB1657" s="186">
        <v>6598</v>
      </c>
      <c r="AC1657" s="186" t="s">
        <v>4045</v>
      </c>
      <c r="AD1657" s="186" t="s">
        <v>5474</v>
      </c>
      <c r="AE1657" s="186" t="s">
        <v>5474</v>
      </c>
      <c r="AF1657" s="186" t="s">
        <v>5474</v>
      </c>
      <c r="AG1657" s="186" t="s">
        <v>5474</v>
      </c>
      <c r="AH1657" s="186" t="s">
        <v>5474</v>
      </c>
      <c r="AI1657" s="186" t="s">
        <v>5474</v>
      </c>
      <c r="AJ1657" s="186" t="s">
        <v>5474</v>
      </c>
    </row>
    <row r="1658" spans="28:36">
      <c r="AB1658" s="186">
        <v>6603</v>
      </c>
      <c r="AC1658" s="186" t="s">
        <v>1418</v>
      </c>
      <c r="AD1658" s="186" t="s">
        <v>5474</v>
      </c>
      <c r="AE1658" s="186" t="s">
        <v>5474</v>
      </c>
      <c r="AF1658" s="186" t="s">
        <v>5474</v>
      </c>
      <c r="AG1658" s="186" t="s">
        <v>5474</v>
      </c>
      <c r="AH1658" s="186" t="s">
        <v>5474</v>
      </c>
      <c r="AI1658" s="186" t="s">
        <v>5474</v>
      </c>
      <c r="AJ1658" s="186" t="s">
        <v>5474</v>
      </c>
    </row>
    <row r="1659" spans="28:36">
      <c r="AB1659" s="186">
        <v>6605</v>
      </c>
      <c r="AC1659" s="186" t="s">
        <v>1419</v>
      </c>
      <c r="AD1659" s="186" t="s">
        <v>5474</v>
      </c>
      <c r="AE1659" s="186" t="s">
        <v>5474</v>
      </c>
      <c r="AF1659" s="186" t="s">
        <v>5474</v>
      </c>
      <c r="AG1659" s="186" t="s">
        <v>5474</v>
      </c>
      <c r="AH1659" s="186" t="s">
        <v>5474</v>
      </c>
      <c r="AI1659" s="186" t="s">
        <v>5474</v>
      </c>
      <c r="AJ1659" s="186" t="s">
        <v>5474</v>
      </c>
    </row>
    <row r="1660" spans="28:36">
      <c r="AB1660" s="186">
        <v>6609</v>
      </c>
      <c r="AC1660" s="186" t="s">
        <v>1420</v>
      </c>
      <c r="AD1660" s="186" t="s">
        <v>5474</v>
      </c>
      <c r="AE1660" s="186" t="s">
        <v>5474</v>
      </c>
      <c r="AF1660" s="186" t="s">
        <v>5474</v>
      </c>
      <c r="AG1660" s="186" t="s">
        <v>5474</v>
      </c>
      <c r="AH1660" s="186" t="s">
        <v>5474</v>
      </c>
      <c r="AI1660" s="186" t="s">
        <v>5474</v>
      </c>
      <c r="AJ1660" s="186" t="s">
        <v>5474</v>
      </c>
    </row>
    <row r="1661" spans="28:36">
      <c r="AB1661" s="186">
        <v>6610</v>
      </c>
      <c r="AC1661" s="186" t="s">
        <v>4050</v>
      </c>
      <c r="AD1661" s="186" t="s">
        <v>5474</v>
      </c>
      <c r="AE1661" s="186" t="s">
        <v>5474</v>
      </c>
      <c r="AF1661" s="186" t="s">
        <v>5474</v>
      </c>
      <c r="AG1661" s="186" t="s">
        <v>5474</v>
      </c>
      <c r="AH1661" s="186" t="s">
        <v>5474</v>
      </c>
      <c r="AI1661" s="186" t="s">
        <v>5474</v>
      </c>
      <c r="AJ1661" s="186" t="s">
        <v>5474</v>
      </c>
    </row>
    <row r="1662" spans="28:36">
      <c r="AB1662" s="186">
        <v>6611</v>
      </c>
      <c r="AC1662" s="186" t="s">
        <v>4051</v>
      </c>
      <c r="AD1662" s="186" t="s">
        <v>5474</v>
      </c>
      <c r="AE1662" s="186" t="s">
        <v>5474</v>
      </c>
      <c r="AF1662" s="186" t="s">
        <v>5474</v>
      </c>
      <c r="AG1662" s="186" t="s">
        <v>5474</v>
      </c>
      <c r="AH1662" s="186" t="s">
        <v>5474</v>
      </c>
      <c r="AI1662" s="186" t="s">
        <v>5474</v>
      </c>
      <c r="AJ1662" s="186" t="s">
        <v>5474</v>
      </c>
    </row>
    <row r="1663" spans="28:36">
      <c r="AB1663" s="186">
        <v>6612</v>
      </c>
      <c r="AC1663" s="186" t="s">
        <v>4053</v>
      </c>
      <c r="AD1663" s="186" t="s">
        <v>5474</v>
      </c>
      <c r="AE1663" s="186" t="s">
        <v>5474</v>
      </c>
      <c r="AF1663" s="186" t="s">
        <v>5474</v>
      </c>
      <c r="AG1663" s="186" t="s">
        <v>5474</v>
      </c>
      <c r="AH1663" s="186" t="s">
        <v>5474</v>
      </c>
      <c r="AI1663" s="186" t="s">
        <v>5474</v>
      </c>
      <c r="AJ1663" s="186" t="s">
        <v>5474</v>
      </c>
    </row>
    <row r="1664" spans="28:36">
      <c r="AB1664" s="186">
        <v>6613</v>
      </c>
      <c r="AC1664" s="186" t="s">
        <v>4055</v>
      </c>
      <c r="AD1664" s="186" t="s">
        <v>5474</v>
      </c>
      <c r="AE1664" s="186" t="s">
        <v>5474</v>
      </c>
      <c r="AF1664" s="186" t="s">
        <v>5474</v>
      </c>
      <c r="AG1664" s="186" t="s">
        <v>5474</v>
      </c>
      <c r="AH1664" s="186" t="s">
        <v>5474</v>
      </c>
      <c r="AI1664" s="186" t="s">
        <v>5474</v>
      </c>
      <c r="AJ1664" s="186" t="s">
        <v>5474</v>
      </c>
    </row>
    <row r="1665" spans="28:36">
      <c r="AB1665" s="186">
        <v>6615</v>
      </c>
      <c r="AC1665" s="186" t="s">
        <v>4057</v>
      </c>
      <c r="AD1665" s="186" t="s">
        <v>5474</v>
      </c>
      <c r="AE1665" s="186" t="s">
        <v>5474</v>
      </c>
      <c r="AF1665" s="186" t="s">
        <v>5474</v>
      </c>
      <c r="AG1665" s="186" t="s">
        <v>5474</v>
      </c>
      <c r="AH1665" s="186" t="s">
        <v>5474</v>
      </c>
      <c r="AI1665" s="186" t="s">
        <v>5474</v>
      </c>
      <c r="AJ1665" s="186" t="s">
        <v>5474</v>
      </c>
    </row>
    <row r="1666" spans="28:36">
      <c r="AB1666" s="186">
        <v>6617</v>
      </c>
      <c r="AC1666" s="186" t="s">
        <v>4059</v>
      </c>
      <c r="AD1666" s="186" t="s">
        <v>5474</v>
      </c>
      <c r="AE1666" s="186" t="s">
        <v>5474</v>
      </c>
      <c r="AF1666" s="186" t="s">
        <v>5474</v>
      </c>
      <c r="AG1666" s="186" t="s">
        <v>5474</v>
      </c>
      <c r="AH1666" s="186" t="s">
        <v>5474</v>
      </c>
      <c r="AI1666" s="186" t="s">
        <v>5474</v>
      </c>
      <c r="AJ1666" s="186" t="s">
        <v>5474</v>
      </c>
    </row>
    <row r="1667" spans="28:36">
      <c r="AB1667" s="186">
        <v>6618</v>
      </c>
      <c r="AC1667" s="186" t="s">
        <v>4523</v>
      </c>
      <c r="AD1667" s="186" t="s">
        <v>5474</v>
      </c>
      <c r="AE1667" s="186" t="s">
        <v>5474</v>
      </c>
      <c r="AF1667" s="186" t="s">
        <v>5474</v>
      </c>
      <c r="AG1667" s="186" t="s">
        <v>5474</v>
      </c>
      <c r="AH1667" s="186" t="s">
        <v>5474</v>
      </c>
      <c r="AI1667" s="186" t="s">
        <v>5474</v>
      </c>
      <c r="AJ1667" s="186" t="s">
        <v>5474</v>
      </c>
    </row>
    <row r="1668" spans="28:36">
      <c r="AB1668" s="186">
        <v>6620</v>
      </c>
      <c r="AC1668" s="186" t="s">
        <v>4061</v>
      </c>
      <c r="AD1668" s="186" t="s">
        <v>5474</v>
      </c>
      <c r="AE1668" s="186" t="s">
        <v>5474</v>
      </c>
      <c r="AF1668" s="186" t="s">
        <v>5474</v>
      </c>
      <c r="AG1668" s="186" t="s">
        <v>5474</v>
      </c>
      <c r="AH1668" s="186" t="s">
        <v>5474</v>
      </c>
      <c r="AI1668" s="186" t="s">
        <v>5474</v>
      </c>
      <c r="AJ1668" s="186" t="s">
        <v>5474</v>
      </c>
    </row>
    <row r="1669" spans="28:36">
      <c r="AB1669" s="186">
        <v>6621</v>
      </c>
      <c r="AC1669" s="186" t="s">
        <v>4063</v>
      </c>
      <c r="AD1669" s="186" t="s">
        <v>5474</v>
      </c>
      <c r="AE1669" s="186" t="s">
        <v>5474</v>
      </c>
      <c r="AF1669" s="186" t="s">
        <v>5474</v>
      </c>
      <c r="AG1669" s="186" t="s">
        <v>5474</v>
      </c>
      <c r="AH1669" s="186" t="s">
        <v>5474</v>
      </c>
      <c r="AI1669" s="186" t="s">
        <v>5474</v>
      </c>
      <c r="AJ1669" s="186" t="s">
        <v>5474</v>
      </c>
    </row>
    <row r="1670" spans="28:36">
      <c r="AB1670" s="186">
        <v>6622</v>
      </c>
      <c r="AC1670" s="186" t="s">
        <v>4065</v>
      </c>
      <c r="AD1670" s="186" t="s">
        <v>5474</v>
      </c>
      <c r="AE1670" s="186" t="s">
        <v>5474</v>
      </c>
      <c r="AF1670" s="186" t="s">
        <v>5474</v>
      </c>
      <c r="AG1670" s="186" t="s">
        <v>5474</v>
      </c>
      <c r="AH1670" s="186" t="s">
        <v>5474</v>
      </c>
      <c r="AI1670" s="186" t="s">
        <v>5474</v>
      </c>
      <c r="AJ1670" s="186" t="s">
        <v>5474</v>
      </c>
    </row>
    <row r="1671" spans="28:36">
      <c r="AB1671" s="186">
        <v>6624</v>
      </c>
      <c r="AC1671" s="186" t="s">
        <v>4067</v>
      </c>
      <c r="AD1671" s="186" t="s">
        <v>5474</v>
      </c>
      <c r="AE1671" s="186" t="s">
        <v>5474</v>
      </c>
      <c r="AF1671" s="186" t="s">
        <v>5474</v>
      </c>
      <c r="AG1671" s="186" t="s">
        <v>5474</v>
      </c>
      <c r="AH1671" s="186" t="s">
        <v>5474</v>
      </c>
      <c r="AI1671" s="186" t="s">
        <v>5474</v>
      </c>
      <c r="AJ1671" s="186" t="s">
        <v>5474</v>
      </c>
    </row>
    <row r="1672" spans="28:36">
      <c r="AB1672" s="186">
        <v>6625</v>
      </c>
      <c r="AC1672" s="186" t="s">
        <v>4069</v>
      </c>
      <c r="AD1672" s="186" t="s">
        <v>5474</v>
      </c>
      <c r="AE1672" s="186" t="s">
        <v>5474</v>
      </c>
      <c r="AF1672" s="186" t="s">
        <v>5474</v>
      </c>
      <c r="AG1672" s="186" t="s">
        <v>5474</v>
      </c>
      <c r="AH1672" s="186" t="s">
        <v>5474</v>
      </c>
      <c r="AI1672" s="186" t="s">
        <v>5474</v>
      </c>
      <c r="AJ1672" s="186" t="s">
        <v>5474</v>
      </c>
    </row>
    <row r="1673" spans="28:36">
      <c r="AB1673" s="186">
        <v>6626</v>
      </c>
      <c r="AC1673" s="186" t="s">
        <v>4071</v>
      </c>
      <c r="AD1673" s="186" t="s">
        <v>5474</v>
      </c>
      <c r="AE1673" s="186" t="s">
        <v>5474</v>
      </c>
      <c r="AF1673" s="186" t="s">
        <v>5474</v>
      </c>
      <c r="AG1673" s="186" t="s">
        <v>5474</v>
      </c>
      <c r="AH1673" s="186" t="s">
        <v>5474</v>
      </c>
      <c r="AI1673" s="186" t="s">
        <v>5474</v>
      </c>
      <c r="AJ1673" s="186" t="s">
        <v>5474</v>
      </c>
    </row>
    <row r="1674" spans="28:36">
      <c r="AB1674" s="186">
        <v>6627</v>
      </c>
      <c r="AC1674" s="186" t="s">
        <v>5383</v>
      </c>
      <c r="AD1674" s="186" t="s">
        <v>5474</v>
      </c>
      <c r="AE1674" s="186" t="s">
        <v>5474</v>
      </c>
      <c r="AF1674" s="186" t="s">
        <v>5474</v>
      </c>
      <c r="AG1674" s="186" t="s">
        <v>5474</v>
      </c>
      <c r="AH1674" s="186" t="s">
        <v>5474</v>
      </c>
      <c r="AI1674" s="186" t="s">
        <v>5474</v>
      </c>
      <c r="AJ1674" s="186" t="s">
        <v>5474</v>
      </c>
    </row>
    <row r="1675" spans="28:36">
      <c r="AB1675" s="186">
        <v>6633</v>
      </c>
      <c r="AC1675" s="186" t="s">
        <v>4073</v>
      </c>
      <c r="AD1675" s="186" t="s">
        <v>5474</v>
      </c>
      <c r="AE1675" s="186" t="s">
        <v>5474</v>
      </c>
      <c r="AF1675" s="186" t="s">
        <v>5474</v>
      </c>
      <c r="AG1675" s="186" t="s">
        <v>5474</v>
      </c>
      <c r="AH1675" s="186" t="s">
        <v>5474</v>
      </c>
      <c r="AI1675" s="186" t="s">
        <v>5474</v>
      </c>
      <c r="AJ1675" s="186" t="s">
        <v>5474</v>
      </c>
    </row>
    <row r="1676" spans="28:36">
      <c r="AB1676" s="186">
        <v>6634</v>
      </c>
      <c r="AC1676" s="186" t="s">
        <v>4074</v>
      </c>
      <c r="AD1676" s="186" t="s">
        <v>5474</v>
      </c>
      <c r="AE1676" s="186" t="s">
        <v>5474</v>
      </c>
      <c r="AF1676" s="186" t="s">
        <v>5474</v>
      </c>
      <c r="AG1676" s="186" t="s">
        <v>5474</v>
      </c>
      <c r="AH1676" s="186" t="s">
        <v>5474</v>
      </c>
      <c r="AI1676" s="186" t="s">
        <v>5474</v>
      </c>
      <c r="AJ1676" s="186" t="s">
        <v>5474</v>
      </c>
    </row>
    <row r="1677" spans="28:36">
      <c r="AB1677" s="186">
        <v>6637</v>
      </c>
      <c r="AC1677" s="186" t="s">
        <v>4076</v>
      </c>
      <c r="AD1677" s="186" t="s">
        <v>5474</v>
      </c>
      <c r="AE1677" s="186" t="s">
        <v>5474</v>
      </c>
      <c r="AF1677" s="186" t="s">
        <v>5474</v>
      </c>
      <c r="AG1677" s="186" t="s">
        <v>5474</v>
      </c>
      <c r="AH1677" s="186" t="s">
        <v>5474</v>
      </c>
      <c r="AI1677" s="186" t="s">
        <v>5474</v>
      </c>
      <c r="AJ1677" s="186" t="s">
        <v>5474</v>
      </c>
    </row>
    <row r="1678" spans="28:36">
      <c r="AB1678" s="186">
        <v>6638</v>
      </c>
      <c r="AC1678" s="186" t="s">
        <v>4078</v>
      </c>
      <c r="AD1678" s="186" t="s">
        <v>5474</v>
      </c>
      <c r="AE1678" s="186" t="s">
        <v>5474</v>
      </c>
      <c r="AF1678" s="186" t="s">
        <v>5474</v>
      </c>
      <c r="AG1678" s="186" t="s">
        <v>5474</v>
      </c>
      <c r="AH1678" s="186" t="s">
        <v>5474</v>
      </c>
      <c r="AI1678" s="186" t="s">
        <v>5474</v>
      </c>
      <c r="AJ1678" s="186" t="s">
        <v>5474</v>
      </c>
    </row>
    <row r="1679" spans="28:36">
      <c r="AB1679" s="186">
        <v>6640</v>
      </c>
      <c r="AC1679" s="186" t="s">
        <v>4080</v>
      </c>
      <c r="AD1679" s="186" t="s">
        <v>5474</v>
      </c>
      <c r="AE1679" s="186" t="s">
        <v>5474</v>
      </c>
      <c r="AF1679" s="186" t="s">
        <v>5474</v>
      </c>
      <c r="AG1679" s="186" t="s">
        <v>5474</v>
      </c>
      <c r="AH1679" s="186" t="s">
        <v>5474</v>
      </c>
      <c r="AI1679" s="186" t="s">
        <v>5474</v>
      </c>
      <c r="AJ1679" s="186" t="s">
        <v>5474</v>
      </c>
    </row>
    <row r="1680" spans="28:36">
      <c r="AB1680" s="186">
        <v>6642</v>
      </c>
      <c r="AC1680" s="186" t="s">
        <v>4525</v>
      </c>
      <c r="AD1680" s="186" t="s">
        <v>5474</v>
      </c>
      <c r="AE1680" s="186" t="s">
        <v>5474</v>
      </c>
      <c r="AF1680" s="186" t="s">
        <v>5474</v>
      </c>
      <c r="AG1680" s="186" t="s">
        <v>5474</v>
      </c>
      <c r="AH1680" s="186" t="s">
        <v>5474</v>
      </c>
      <c r="AI1680" s="186" t="s">
        <v>5474</v>
      </c>
      <c r="AJ1680" s="186" t="s">
        <v>5474</v>
      </c>
    </row>
    <row r="1681" spans="28:36">
      <c r="AB1681" s="186">
        <v>6643</v>
      </c>
      <c r="AC1681" s="186" t="s">
        <v>4526</v>
      </c>
      <c r="AD1681" s="186" t="s">
        <v>5474</v>
      </c>
      <c r="AE1681" s="186" t="s">
        <v>5474</v>
      </c>
      <c r="AF1681" s="186" t="s">
        <v>5474</v>
      </c>
      <c r="AG1681" s="186" t="s">
        <v>5474</v>
      </c>
      <c r="AH1681" s="186" t="s">
        <v>5474</v>
      </c>
      <c r="AI1681" s="186" t="s">
        <v>5474</v>
      </c>
      <c r="AJ1681" s="186" t="s">
        <v>5474</v>
      </c>
    </row>
    <row r="1682" spans="28:36">
      <c r="AB1682" s="186">
        <v>6645</v>
      </c>
      <c r="AC1682" s="186" t="s">
        <v>4082</v>
      </c>
      <c r="AD1682" s="186" t="s">
        <v>5474</v>
      </c>
      <c r="AE1682" s="186" t="s">
        <v>5474</v>
      </c>
      <c r="AF1682" s="186" t="s">
        <v>5474</v>
      </c>
      <c r="AG1682" s="186" t="s">
        <v>5474</v>
      </c>
      <c r="AH1682" s="186" t="s">
        <v>5474</v>
      </c>
      <c r="AI1682" s="186" t="s">
        <v>5474</v>
      </c>
      <c r="AJ1682" s="186" t="s">
        <v>5474</v>
      </c>
    </row>
    <row r="1683" spans="28:36">
      <c r="AB1683" s="186">
        <v>6648</v>
      </c>
      <c r="AC1683" s="186" t="s">
        <v>4084</v>
      </c>
      <c r="AD1683" s="186" t="s">
        <v>5474</v>
      </c>
      <c r="AE1683" s="186" t="s">
        <v>5474</v>
      </c>
      <c r="AF1683" s="186" t="s">
        <v>5474</v>
      </c>
      <c r="AG1683" s="186" t="s">
        <v>5474</v>
      </c>
      <c r="AH1683" s="186" t="s">
        <v>5474</v>
      </c>
      <c r="AI1683" s="186" t="s">
        <v>5474</v>
      </c>
      <c r="AJ1683" s="186" t="s">
        <v>5474</v>
      </c>
    </row>
    <row r="1684" spans="28:36">
      <c r="AB1684" s="186">
        <v>6649</v>
      </c>
      <c r="AC1684" s="186" t="s">
        <v>4086</v>
      </c>
      <c r="AD1684" s="186" t="s">
        <v>5474</v>
      </c>
      <c r="AE1684" s="186" t="s">
        <v>5474</v>
      </c>
      <c r="AF1684" s="186" t="s">
        <v>5474</v>
      </c>
      <c r="AG1684" s="186" t="s">
        <v>5474</v>
      </c>
      <c r="AH1684" s="186" t="s">
        <v>5474</v>
      </c>
      <c r="AI1684" s="186" t="s">
        <v>5474</v>
      </c>
      <c r="AJ1684" s="186" t="s">
        <v>5474</v>
      </c>
    </row>
    <row r="1685" spans="28:36">
      <c r="AB1685" s="186">
        <v>6650</v>
      </c>
      <c r="AC1685" s="186" t="s">
        <v>4529</v>
      </c>
      <c r="AD1685" s="186" t="s">
        <v>5474</v>
      </c>
      <c r="AE1685" s="186" t="s">
        <v>5474</v>
      </c>
      <c r="AF1685" s="186" t="s">
        <v>5474</v>
      </c>
      <c r="AG1685" s="186" t="s">
        <v>5474</v>
      </c>
      <c r="AH1685" s="186" t="s">
        <v>5474</v>
      </c>
      <c r="AI1685" s="186" t="s">
        <v>5474</v>
      </c>
      <c r="AJ1685" s="186" t="s">
        <v>5474</v>
      </c>
    </row>
    <row r="1686" spans="28:36">
      <c r="AB1686" s="186">
        <v>6651</v>
      </c>
      <c r="AC1686" s="186" t="s">
        <v>4531</v>
      </c>
      <c r="AD1686" s="186" t="s">
        <v>5474</v>
      </c>
      <c r="AE1686" s="186" t="s">
        <v>5474</v>
      </c>
      <c r="AF1686" s="186" t="s">
        <v>5474</v>
      </c>
      <c r="AG1686" s="186" t="s">
        <v>5474</v>
      </c>
      <c r="AH1686" s="186" t="s">
        <v>5474</v>
      </c>
      <c r="AI1686" s="186" t="s">
        <v>5474</v>
      </c>
      <c r="AJ1686" s="186" t="s">
        <v>5474</v>
      </c>
    </row>
    <row r="1687" spans="28:36">
      <c r="AB1687" s="186">
        <v>6653</v>
      </c>
      <c r="AC1687" s="186" t="s">
        <v>5385</v>
      </c>
      <c r="AD1687" s="186" t="s">
        <v>5474</v>
      </c>
      <c r="AE1687" s="186" t="s">
        <v>5474</v>
      </c>
      <c r="AF1687" s="186" t="s">
        <v>5474</v>
      </c>
      <c r="AG1687" s="186" t="s">
        <v>5474</v>
      </c>
      <c r="AH1687" s="186" t="s">
        <v>5474</v>
      </c>
      <c r="AI1687" s="186" t="s">
        <v>5474</v>
      </c>
      <c r="AJ1687" s="186" t="s">
        <v>5474</v>
      </c>
    </row>
    <row r="1688" spans="28:36">
      <c r="AB1688" s="186">
        <v>6654</v>
      </c>
      <c r="AC1688" s="186" t="s">
        <v>4532</v>
      </c>
      <c r="AD1688" s="186" t="s">
        <v>5474</v>
      </c>
      <c r="AE1688" s="186" t="s">
        <v>5474</v>
      </c>
      <c r="AF1688" s="186" t="s">
        <v>5474</v>
      </c>
      <c r="AG1688" s="186" t="s">
        <v>5474</v>
      </c>
      <c r="AH1688" s="186" t="s">
        <v>5474</v>
      </c>
      <c r="AI1688" s="186" t="s">
        <v>5474</v>
      </c>
      <c r="AJ1688" s="186" t="s">
        <v>5474</v>
      </c>
    </row>
    <row r="1689" spans="28:36">
      <c r="AB1689" s="186">
        <v>6655</v>
      </c>
      <c r="AC1689" s="186" t="s">
        <v>4534</v>
      </c>
      <c r="AD1689" s="186" t="s">
        <v>5474</v>
      </c>
      <c r="AE1689" s="186" t="s">
        <v>5474</v>
      </c>
      <c r="AF1689" s="186" t="s">
        <v>5474</v>
      </c>
      <c r="AG1689" s="186" t="s">
        <v>5474</v>
      </c>
      <c r="AH1689" s="186" t="s">
        <v>5474</v>
      </c>
      <c r="AI1689" s="186" t="s">
        <v>5474</v>
      </c>
      <c r="AJ1689" s="186" t="s">
        <v>5474</v>
      </c>
    </row>
    <row r="1690" spans="28:36">
      <c r="AB1690" s="186">
        <v>6661</v>
      </c>
      <c r="AC1690" s="186" t="s">
        <v>4536</v>
      </c>
      <c r="AD1690" s="186" t="s">
        <v>5474</v>
      </c>
      <c r="AE1690" s="186" t="s">
        <v>5474</v>
      </c>
      <c r="AF1690" s="186" t="s">
        <v>5474</v>
      </c>
      <c r="AG1690" s="186" t="s">
        <v>5474</v>
      </c>
      <c r="AH1690" s="186" t="s">
        <v>5474</v>
      </c>
      <c r="AI1690" s="186" t="s">
        <v>5474</v>
      </c>
      <c r="AJ1690" s="186" t="s">
        <v>5474</v>
      </c>
    </row>
    <row r="1691" spans="28:36">
      <c r="AB1691" s="186">
        <v>6664</v>
      </c>
      <c r="AC1691" s="186" t="s">
        <v>4538</v>
      </c>
      <c r="AD1691" s="186" t="s">
        <v>5474</v>
      </c>
      <c r="AE1691" s="186" t="s">
        <v>5474</v>
      </c>
      <c r="AF1691" s="186" t="s">
        <v>5474</v>
      </c>
      <c r="AG1691" s="186" t="s">
        <v>5474</v>
      </c>
      <c r="AH1691" s="186" t="s">
        <v>5474</v>
      </c>
      <c r="AI1691" s="186" t="s">
        <v>5474</v>
      </c>
      <c r="AJ1691" s="186" t="s">
        <v>5474</v>
      </c>
    </row>
    <row r="1692" spans="28:36">
      <c r="AB1692" s="186">
        <v>6665</v>
      </c>
      <c r="AC1692" s="186" t="s">
        <v>4540</v>
      </c>
      <c r="AD1692" s="186" t="s">
        <v>5474</v>
      </c>
      <c r="AE1692" s="186" t="s">
        <v>5474</v>
      </c>
      <c r="AF1692" s="186" t="s">
        <v>5474</v>
      </c>
      <c r="AG1692" s="186" t="s">
        <v>5474</v>
      </c>
      <c r="AH1692" s="186" t="s">
        <v>5474</v>
      </c>
      <c r="AI1692" s="186" t="s">
        <v>5474</v>
      </c>
      <c r="AJ1692" s="186" t="s">
        <v>5474</v>
      </c>
    </row>
    <row r="1693" spans="28:36">
      <c r="AB1693" s="186">
        <v>6667</v>
      </c>
      <c r="AC1693" s="186" t="s">
        <v>4542</v>
      </c>
      <c r="AD1693" s="186" t="s">
        <v>5474</v>
      </c>
      <c r="AE1693" s="186" t="s">
        <v>5474</v>
      </c>
      <c r="AF1693" s="186" t="s">
        <v>5474</v>
      </c>
      <c r="AG1693" s="186" t="s">
        <v>5474</v>
      </c>
      <c r="AH1693" s="186" t="s">
        <v>5474</v>
      </c>
      <c r="AI1693" s="186" t="s">
        <v>5474</v>
      </c>
      <c r="AJ1693" s="186" t="s">
        <v>5474</v>
      </c>
    </row>
    <row r="1694" spans="28:36">
      <c r="AB1694" s="186">
        <v>6668</v>
      </c>
      <c r="AC1694" s="186" t="s">
        <v>4544</v>
      </c>
      <c r="AD1694" s="186" t="s">
        <v>5474</v>
      </c>
      <c r="AE1694" s="186" t="s">
        <v>5474</v>
      </c>
      <c r="AF1694" s="186" t="s">
        <v>5474</v>
      </c>
      <c r="AG1694" s="186" t="s">
        <v>5474</v>
      </c>
      <c r="AH1694" s="186" t="s">
        <v>5474</v>
      </c>
      <c r="AI1694" s="186" t="s">
        <v>5474</v>
      </c>
      <c r="AJ1694" s="186" t="s">
        <v>5474</v>
      </c>
    </row>
    <row r="1695" spans="28:36">
      <c r="AB1695" s="186">
        <v>6669</v>
      </c>
      <c r="AC1695" s="186" t="s">
        <v>4546</v>
      </c>
      <c r="AD1695" s="186" t="s">
        <v>5473</v>
      </c>
      <c r="AE1695" s="186" t="s">
        <v>5474</v>
      </c>
      <c r="AF1695" s="186" t="s">
        <v>5474</v>
      </c>
      <c r="AG1695" s="186" t="s">
        <v>5474</v>
      </c>
      <c r="AH1695" s="186" t="s">
        <v>5475</v>
      </c>
      <c r="AI1695" s="186" t="s">
        <v>5474</v>
      </c>
      <c r="AJ1695" s="186" t="s">
        <v>5477</v>
      </c>
    </row>
    <row r="1696" spans="28:36">
      <c r="AB1696" s="186">
        <v>6670</v>
      </c>
      <c r="AC1696" s="186" t="s">
        <v>4548</v>
      </c>
      <c r="AD1696" s="186" t="s">
        <v>5474</v>
      </c>
      <c r="AE1696" s="186" t="s">
        <v>5474</v>
      </c>
      <c r="AF1696" s="186" t="s">
        <v>5474</v>
      </c>
      <c r="AG1696" s="186" t="s">
        <v>5474</v>
      </c>
      <c r="AH1696" s="186" t="s">
        <v>5474</v>
      </c>
      <c r="AI1696" s="186" t="s">
        <v>5474</v>
      </c>
      <c r="AJ1696" s="186" t="s">
        <v>5474</v>
      </c>
    </row>
    <row r="1697" spans="28:36">
      <c r="AB1697" s="186">
        <v>6803</v>
      </c>
      <c r="AC1697" s="186" t="s">
        <v>1421</v>
      </c>
      <c r="AD1697" s="186" t="s">
        <v>5474</v>
      </c>
      <c r="AE1697" s="186" t="s">
        <v>5474</v>
      </c>
      <c r="AF1697" s="186" t="s">
        <v>5474</v>
      </c>
      <c r="AG1697" s="186" t="s">
        <v>5474</v>
      </c>
      <c r="AH1697" s="186" t="s">
        <v>5474</v>
      </c>
      <c r="AI1697" s="186" t="s">
        <v>5474</v>
      </c>
      <c r="AJ1697" s="186" t="s">
        <v>5474</v>
      </c>
    </row>
    <row r="1698" spans="28:36">
      <c r="AB1698" s="186">
        <v>7402</v>
      </c>
      <c r="AC1698" s="186" t="s">
        <v>1422</v>
      </c>
      <c r="AD1698" s="186" t="s">
        <v>5474</v>
      </c>
      <c r="AE1698" s="186" t="s">
        <v>5474</v>
      </c>
      <c r="AF1698" s="186" t="s">
        <v>5474</v>
      </c>
      <c r="AG1698" s="186" t="s">
        <v>5474</v>
      </c>
      <c r="AH1698" s="186" t="s">
        <v>5474</v>
      </c>
      <c r="AI1698" s="186" t="s">
        <v>5474</v>
      </c>
      <c r="AJ1698" s="186" t="s">
        <v>5474</v>
      </c>
    </row>
    <row r="1699" spans="28:36">
      <c r="AB1699" s="186">
        <v>7421</v>
      </c>
      <c r="AC1699" s="186" t="s">
        <v>5387</v>
      </c>
      <c r="AD1699" s="186" t="s">
        <v>5474</v>
      </c>
      <c r="AE1699" s="186" t="s">
        <v>5474</v>
      </c>
      <c r="AF1699" s="186" t="s">
        <v>5474</v>
      </c>
      <c r="AG1699" s="186" t="s">
        <v>5474</v>
      </c>
      <c r="AH1699" s="186" t="s">
        <v>5474</v>
      </c>
      <c r="AI1699" s="186" t="s">
        <v>5474</v>
      </c>
      <c r="AJ1699" s="186" t="s">
        <v>5474</v>
      </c>
    </row>
    <row r="1700" spans="28:36">
      <c r="AB1700" s="186">
        <v>7443</v>
      </c>
      <c r="AC1700" s="186" t="s">
        <v>4090</v>
      </c>
      <c r="AD1700" s="186" t="s">
        <v>5474</v>
      </c>
      <c r="AE1700" s="186" t="s">
        <v>5474</v>
      </c>
      <c r="AF1700" s="186" t="s">
        <v>5474</v>
      </c>
      <c r="AG1700" s="186" t="s">
        <v>5474</v>
      </c>
      <c r="AH1700" s="186" t="s">
        <v>5474</v>
      </c>
      <c r="AI1700" s="186" t="s">
        <v>5474</v>
      </c>
      <c r="AJ1700" s="186" t="s">
        <v>5474</v>
      </c>
    </row>
    <row r="1701" spans="28:36">
      <c r="AB1701" s="186">
        <v>8011</v>
      </c>
      <c r="AC1701" s="186" t="s">
        <v>1423</v>
      </c>
      <c r="AD1701" s="186" t="s">
        <v>5474</v>
      </c>
      <c r="AE1701" s="186" t="s">
        <v>5474</v>
      </c>
      <c r="AF1701" s="186" t="s">
        <v>5474</v>
      </c>
      <c r="AG1701" s="186" t="s">
        <v>5474</v>
      </c>
      <c r="AH1701" s="186" t="s">
        <v>5474</v>
      </c>
      <c r="AI1701" s="186" t="s">
        <v>5474</v>
      </c>
      <c r="AJ1701" s="186" t="s">
        <v>5474</v>
      </c>
    </row>
    <row r="1702" spans="28:36">
      <c r="AB1702" s="186">
        <v>8016</v>
      </c>
      <c r="AC1702" s="186" t="s">
        <v>1424</v>
      </c>
      <c r="AD1702" s="186" t="s">
        <v>5474</v>
      </c>
      <c r="AE1702" s="186" t="s">
        <v>5474</v>
      </c>
      <c r="AF1702" s="186" t="s">
        <v>5474</v>
      </c>
      <c r="AG1702" s="186" t="s">
        <v>5474</v>
      </c>
      <c r="AH1702" s="186" t="s">
        <v>5474</v>
      </c>
      <c r="AI1702" s="186" t="s">
        <v>5474</v>
      </c>
      <c r="AJ1702" s="186" t="s">
        <v>5474</v>
      </c>
    </row>
    <row r="1703" spans="28:36">
      <c r="AB1703" s="186">
        <v>8021</v>
      </c>
      <c r="AC1703" s="186" t="s">
        <v>1425</v>
      </c>
      <c r="AD1703" s="186" t="s">
        <v>5474</v>
      </c>
      <c r="AE1703" s="186" t="s">
        <v>5474</v>
      </c>
      <c r="AF1703" s="186" t="s">
        <v>5474</v>
      </c>
      <c r="AG1703" s="186" t="s">
        <v>5474</v>
      </c>
      <c r="AH1703" s="186" t="s">
        <v>5474</v>
      </c>
      <c r="AI1703" s="186" t="s">
        <v>5474</v>
      </c>
      <c r="AJ1703" s="186" t="s">
        <v>5474</v>
      </c>
    </row>
    <row r="1704" spans="28:36">
      <c r="AB1704" s="186">
        <v>8024</v>
      </c>
      <c r="AC1704" s="186" t="s">
        <v>1426</v>
      </c>
      <c r="AD1704" s="186" t="s">
        <v>5474</v>
      </c>
      <c r="AE1704" s="186" t="s">
        <v>5474</v>
      </c>
      <c r="AF1704" s="186" t="s">
        <v>5474</v>
      </c>
      <c r="AG1704" s="186" t="s">
        <v>5474</v>
      </c>
      <c r="AH1704" s="186" t="s">
        <v>5474</v>
      </c>
      <c r="AI1704" s="186" t="s">
        <v>5474</v>
      </c>
      <c r="AJ1704" s="186" t="s">
        <v>5474</v>
      </c>
    </row>
    <row r="1705" spans="28:36">
      <c r="AB1705" s="186">
        <v>8026</v>
      </c>
      <c r="AC1705" s="186" t="s">
        <v>4098</v>
      </c>
      <c r="AD1705" s="186" t="s">
        <v>5474</v>
      </c>
      <c r="AE1705" s="186" t="s">
        <v>5474</v>
      </c>
      <c r="AF1705" s="186" t="s">
        <v>5474</v>
      </c>
      <c r="AG1705" s="186" t="s">
        <v>5474</v>
      </c>
      <c r="AH1705" s="186" t="s">
        <v>5474</v>
      </c>
      <c r="AI1705" s="186" t="s">
        <v>5474</v>
      </c>
      <c r="AJ1705" s="186" t="s">
        <v>5474</v>
      </c>
    </row>
    <row r="1706" spans="28:36">
      <c r="AB1706" s="186">
        <v>8027</v>
      </c>
      <c r="AC1706" s="186" t="s">
        <v>1427</v>
      </c>
      <c r="AD1706" s="186" t="s">
        <v>5474</v>
      </c>
      <c r="AE1706" s="186" t="s">
        <v>5474</v>
      </c>
      <c r="AF1706" s="186" t="s">
        <v>5474</v>
      </c>
      <c r="AG1706" s="186" t="s">
        <v>5474</v>
      </c>
      <c r="AH1706" s="186" t="s">
        <v>5474</v>
      </c>
      <c r="AI1706" s="186" t="s">
        <v>5474</v>
      </c>
      <c r="AJ1706" s="186" t="s">
        <v>5474</v>
      </c>
    </row>
    <row r="1707" spans="28:36">
      <c r="AB1707" s="186">
        <v>8028</v>
      </c>
      <c r="AC1707" s="186" t="s">
        <v>5390</v>
      </c>
      <c r="AD1707" s="186" t="s">
        <v>5474</v>
      </c>
      <c r="AE1707" s="186" t="s">
        <v>5474</v>
      </c>
      <c r="AF1707" s="186" t="s">
        <v>5474</v>
      </c>
      <c r="AG1707" s="186" t="s">
        <v>5474</v>
      </c>
      <c r="AH1707" s="186" t="s">
        <v>5474</v>
      </c>
      <c r="AI1707" s="186" t="s">
        <v>5474</v>
      </c>
      <c r="AJ1707" s="186" t="s">
        <v>5474</v>
      </c>
    </row>
    <row r="1708" spans="28:36">
      <c r="AB1708" s="186">
        <v>8032</v>
      </c>
      <c r="AC1708" s="186" t="s">
        <v>1428</v>
      </c>
      <c r="AD1708" s="186" t="s">
        <v>5474</v>
      </c>
      <c r="AE1708" s="186" t="s">
        <v>5474</v>
      </c>
      <c r="AF1708" s="186" t="s">
        <v>5474</v>
      </c>
      <c r="AG1708" s="186" t="s">
        <v>5474</v>
      </c>
      <c r="AH1708" s="186" t="s">
        <v>5474</v>
      </c>
      <c r="AI1708" s="186" t="s">
        <v>5474</v>
      </c>
      <c r="AJ1708" s="186" t="s">
        <v>5474</v>
      </c>
    </row>
    <row r="1709" spans="28:36">
      <c r="AB1709" s="186">
        <v>8033</v>
      </c>
      <c r="AC1709" s="186" t="s">
        <v>1429</v>
      </c>
      <c r="AD1709" s="186" t="s">
        <v>5474</v>
      </c>
      <c r="AE1709" s="186" t="s">
        <v>5474</v>
      </c>
      <c r="AF1709" s="186" t="s">
        <v>5474</v>
      </c>
      <c r="AG1709" s="186" t="s">
        <v>5474</v>
      </c>
      <c r="AH1709" s="186" t="s">
        <v>5474</v>
      </c>
      <c r="AI1709" s="186" t="s">
        <v>5474</v>
      </c>
      <c r="AJ1709" s="186" t="s">
        <v>5474</v>
      </c>
    </row>
    <row r="1710" spans="28:36">
      <c r="AB1710" s="186">
        <v>8034</v>
      </c>
      <c r="AC1710" s="186" t="s">
        <v>1430</v>
      </c>
      <c r="AD1710" s="186" t="s">
        <v>5474</v>
      </c>
      <c r="AE1710" s="186" t="s">
        <v>5474</v>
      </c>
      <c r="AF1710" s="186" t="s">
        <v>5474</v>
      </c>
      <c r="AG1710" s="186" t="s">
        <v>5474</v>
      </c>
      <c r="AH1710" s="186" t="s">
        <v>5474</v>
      </c>
      <c r="AI1710" s="186" t="s">
        <v>5474</v>
      </c>
      <c r="AJ1710" s="186" t="s">
        <v>5474</v>
      </c>
    </row>
    <row r="1711" spans="28:36">
      <c r="AB1711" s="186">
        <v>8038</v>
      </c>
      <c r="AC1711" s="186" t="s">
        <v>1431</v>
      </c>
      <c r="AD1711" s="186" t="s">
        <v>5474</v>
      </c>
      <c r="AE1711" s="186" t="s">
        <v>5474</v>
      </c>
      <c r="AF1711" s="186" t="s">
        <v>5474</v>
      </c>
      <c r="AG1711" s="186" t="s">
        <v>5474</v>
      </c>
      <c r="AH1711" s="186" t="s">
        <v>5474</v>
      </c>
      <c r="AI1711" s="186" t="s">
        <v>5474</v>
      </c>
      <c r="AJ1711" s="186" t="s">
        <v>5474</v>
      </c>
    </row>
    <row r="1712" spans="28:36">
      <c r="AB1712" s="186">
        <v>8039</v>
      </c>
      <c r="AC1712" s="186" t="s">
        <v>1432</v>
      </c>
      <c r="AD1712" s="186" t="s">
        <v>5474</v>
      </c>
      <c r="AE1712" s="186" t="s">
        <v>5474</v>
      </c>
      <c r="AF1712" s="186" t="s">
        <v>5474</v>
      </c>
      <c r="AG1712" s="186" t="s">
        <v>5474</v>
      </c>
      <c r="AH1712" s="186" t="s">
        <v>5474</v>
      </c>
      <c r="AI1712" s="186" t="s">
        <v>5474</v>
      </c>
      <c r="AJ1712" s="186" t="s">
        <v>5474</v>
      </c>
    </row>
    <row r="1713" spans="28:36">
      <c r="AB1713" s="186">
        <v>8040</v>
      </c>
      <c r="AC1713" s="186" t="s">
        <v>1433</v>
      </c>
      <c r="AD1713" s="186" t="s">
        <v>5474</v>
      </c>
      <c r="AE1713" s="186" t="s">
        <v>5474</v>
      </c>
      <c r="AF1713" s="186" t="s">
        <v>5474</v>
      </c>
      <c r="AG1713" s="186" t="s">
        <v>5474</v>
      </c>
      <c r="AH1713" s="186" t="s">
        <v>5474</v>
      </c>
      <c r="AI1713" s="186" t="s">
        <v>5474</v>
      </c>
      <c r="AJ1713" s="186" t="s">
        <v>5474</v>
      </c>
    </row>
    <row r="1714" spans="28:36">
      <c r="AB1714" s="186">
        <v>8041</v>
      </c>
      <c r="AC1714" s="186" t="s">
        <v>4113</v>
      </c>
      <c r="AD1714" s="186" t="s">
        <v>5474</v>
      </c>
      <c r="AE1714" s="186" t="s">
        <v>5474</v>
      </c>
      <c r="AF1714" s="186" t="s">
        <v>5474</v>
      </c>
      <c r="AG1714" s="186" t="s">
        <v>5474</v>
      </c>
      <c r="AH1714" s="186" t="s">
        <v>5474</v>
      </c>
      <c r="AI1714" s="186" t="s">
        <v>5474</v>
      </c>
      <c r="AJ1714" s="186" t="s">
        <v>5474</v>
      </c>
    </row>
    <row r="1715" spans="28:36">
      <c r="AB1715" s="186">
        <v>8042</v>
      </c>
      <c r="AC1715" s="186" t="s">
        <v>1434</v>
      </c>
      <c r="AD1715" s="186" t="s">
        <v>5474</v>
      </c>
      <c r="AE1715" s="186" t="s">
        <v>5474</v>
      </c>
      <c r="AF1715" s="186" t="s">
        <v>5474</v>
      </c>
      <c r="AG1715" s="186" t="s">
        <v>5474</v>
      </c>
      <c r="AH1715" s="186" t="s">
        <v>5474</v>
      </c>
      <c r="AI1715" s="186" t="s">
        <v>5474</v>
      </c>
      <c r="AJ1715" s="186" t="s">
        <v>5474</v>
      </c>
    </row>
    <row r="1716" spans="28:36">
      <c r="AB1716" s="186">
        <v>8043</v>
      </c>
      <c r="AC1716" s="186" t="s">
        <v>1435</v>
      </c>
      <c r="AD1716" s="186" t="s">
        <v>5474</v>
      </c>
      <c r="AE1716" s="186" t="s">
        <v>5474</v>
      </c>
      <c r="AF1716" s="186" t="s">
        <v>5474</v>
      </c>
      <c r="AG1716" s="186" t="s">
        <v>5474</v>
      </c>
      <c r="AH1716" s="186" t="s">
        <v>5474</v>
      </c>
      <c r="AI1716" s="186" t="s">
        <v>5474</v>
      </c>
      <c r="AJ1716" s="186" t="s">
        <v>5474</v>
      </c>
    </row>
    <row r="1717" spans="28:36">
      <c r="AB1717" s="186">
        <v>8044</v>
      </c>
      <c r="AC1717" s="186" t="s">
        <v>1436</v>
      </c>
      <c r="AD1717" s="186" t="s">
        <v>5474</v>
      </c>
      <c r="AE1717" s="186" t="s">
        <v>5474</v>
      </c>
      <c r="AF1717" s="186" t="s">
        <v>5474</v>
      </c>
      <c r="AG1717" s="186" t="s">
        <v>5474</v>
      </c>
      <c r="AH1717" s="186" t="s">
        <v>5474</v>
      </c>
      <c r="AI1717" s="186" t="s">
        <v>5474</v>
      </c>
      <c r="AJ1717" s="186" t="s">
        <v>5474</v>
      </c>
    </row>
    <row r="1718" spans="28:36">
      <c r="AB1718" s="186">
        <v>8045</v>
      </c>
      <c r="AC1718" s="186" t="s">
        <v>4119</v>
      </c>
      <c r="AD1718" s="186" t="s">
        <v>5474</v>
      </c>
      <c r="AE1718" s="186" t="s">
        <v>5474</v>
      </c>
      <c r="AF1718" s="186" t="s">
        <v>5474</v>
      </c>
      <c r="AG1718" s="186" t="s">
        <v>5474</v>
      </c>
      <c r="AH1718" s="186" t="s">
        <v>5474</v>
      </c>
      <c r="AI1718" s="186" t="s">
        <v>5474</v>
      </c>
      <c r="AJ1718" s="186" t="s">
        <v>5474</v>
      </c>
    </row>
    <row r="1719" spans="28:36">
      <c r="AB1719" s="186">
        <v>8046</v>
      </c>
      <c r="AC1719" s="186" t="s">
        <v>1437</v>
      </c>
      <c r="AD1719" s="186" t="s">
        <v>5473</v>
      </c>
      <c r="AE1719" s="186" t="s">
        <v>5474</v>
      </c>
      <c r="AF1719" s="186" t="s">
        <v>5474</v>
      </c>
      <c r="AG1719" s="186" t="s">
        <v>5474</v>
      </c>
      <c r="AH1719" s="186" t="s">
        <v>5475</v>
      </c>
      <c r="AI1719" s="186" t="s">
        <v>5474</v>
      </c>
      <c r="AJ1719" s="186" t="s">
        <v>5477</v>
      </c>
    </row>
    <row r="1720" spans="28:36">
      <c r="AB1720" s="186">
        <v>8047</v>
      </c>
      <c r="AC1720" s="186" t="s">
        <v>1438</v>
      </c>
      <c r="AD1720" s="186" t="s">
        <v>5474</v>
      </c>
      <c r="AE1720" s="186" t="s">
        <v>5474</v>
      </c>
      <c r="AF1720" s="186" t="s">
        <v>5474</v>
      </c>
      <c r="AG1720" s="186" t="s">
        <v>5474</v>
      </c>
      <c r="AH1720" s="186" t="s">
        <v>5474</v>
      </c>
      <c r="AI1720" s="186" t="s">
        <v>5474</v>
      </c>
      <c r="AJ1720" s="186" t="s">
        <v>5474</v>
      </c>
    </row>
    <row r="1721" spans="28:36">
      <c r="AB1721" s="186">
        <v>8048</v>
      </c>
      <c r="AC1721" s="186" t="s">
        <v>1439</v>
      </c>
      <c r="AD1721" s="186" t="s">
        <v>5474</v>
      </c>
      <c r="AE1721" s="186" t="s">
        <v>5474</v>
      </c>
      <c r="AF1721" s="186" t="s">
        <v>5474</v>
      </c>
      <c r="AG1721" s="186" t="s">
        <v>5474</v>
      </c>
      <c r="AH1721" s="186" t="s">
        <v>5474</v>
      </c>
      <c r="AI1721" s="186" t="s">
        <v>5474</v>
      </c>
      <c r="AJ1721" s="186" t="s">
        <v>5474</v>
      </c>
    </row>
    <row r="1722" spans="28:36">
      <c r="AB1722" s="186">
        <v>8049</v>
      </c>
      <c r="AC1722" s="186" t="s">
        <v>1440</v>
      </c>
      <c r="AD1722" s="186" t="s">
        <v>5474</v>
      </c>
      <c r="AE1722" s="186" t="s">
        <v>5474</v>
      </c>
      <c r="AF1722" s="186" t="s">
        <v>5474</v>
      </c>
      <c r="AG1722" s="186" t="s">
        <v>5474</v>
      </c>
      <c r="AH1722" s="186" t="s">
        <v>5474</v>
      </c>
      <c r="AI1722" s="186" t="s">
        <v>5474</v>
      </c>
      <c r="AJ1722" s="186" t="s">
        <v>5474</v>
      </c>
    </row>
    <row r="1723" spans="28:36">
      <c r="AB1723" s="186">
        <v>8050</v>
      </c>
      <c r="AC1723" s="186" t="s">
        <v>1441</v>
      </c>
      <c r="AD1723" s="186" t="s">
        <v>5474</v>
      </c>
      <c r="AE1723" s="186" t="s">
        <v>5474</v>
      </c>
      <c r="AF1723" s="186" t="s">
        <v>5474</v>
      </c>
      <c r="AG1723" s="186" t="s">
        <v>5474</v>
      </c>
      <c r="AH1723" s="186" t="s">
        <v>5474</v>
      </c>
      <c r="AI1723" s="186" t="s">
        <v>5474</v>
      </c>
      <c r="AJ1723" s="186" t="s">
        <v>5474</v>
      </c>
    </row>
    <row r="1724" spans="28:36">
      <c r="AB1724" s="186">
        <v>8054</v>
      </c>
      <c r="AC1724" s="186" t="s">
        <v>1442</v>
      </c>
      <c r="AD1724" s="186" t="s">
        <v>5474</v>
      </c>
      <c r="AE1724" s="186" t="s">
        <v>5474</v>
      </c>
      <c r="AF1724" s="186" t="s">
        <v>5474</v>
      </c>
      <c r="AG1724" s="186" t="s">
        <v>5474</v>
      </c>
      <c r="AH1724" s="186" t="s">
        <v>5474</v>
      </c>
      <c r="AI1724" s="186" t="s">
        <v>5474</v>
      </c>
      <c r="AJ1724" s="186" t="s">
        <v>5474</v>
      </c>
    </row>
    <row r="1725" spans="28:36">
      <c r="AB1725" s="186">
        <v>8059</v>
      </c>
      <c r="AC1725" s="186" t="s">
        <v>1443</v>
      </c>
      <c r="AD1725" s="186" t="s">
        <v>5474</v>
      </c>
      <c r="AE1725" s="186" t="s">
        <v>5474</v>
      </c>
      <c r="AF1725" s="186" t="s">
        <v>5474</v>
      </c>
      <c r="AG1725" s="186" t="s">
        <v>5474</v>
      </c>
      <c r="AH1725" s="186" t="s">
        <v>5474</v>
      </c>
      <c r="AI1725" s="186" t="s">
        <v>5474</v>
      </c>
      <c r="AJ1725" s="186" t="s">
        <v>5474</v>
      </c>
    </row>
    <row r="1726" spans="28:36">
      <c r="AB1726" s="186">
        <v>8064</v>
      </c>
      <c r="AC1726" s="186" t="s">
        <v>1444</v>
      </c>
      <c r="AD1726" s="186" t="s">
        <v>5474</v>
      </c>
      <c r="AE1726" s="186" t="s">
        <v>5474</v>
      </c>
      <c r="AF1726" s="186" t="s">
        <v>5474</v>
      </c>
      <c r="AG1726" s="186" t="s">
        <v>5474</v>
      </c>
      <c r="AH1726" s="186" t="s">
        <v>5474</v>
      </c>
      <c r="AI1726" s="186" t="s">
        <v>5474</v>
      </c>
      <c r="AJ1726" s="186" t="s">
        <v>5474</v>
      </c>
    </row>
    <row r="1727" spans="28:36">
      <c r="AB1727" s="186">
        <v>8066</v>
      </c>
      <c r="AC1727" s="186" t="s">
        <v>1445</v>
      </c>
      <c r="AD1727" s="186" t="s">
        <v>5474</v>
      </c>
      <c r="AE1727" s="186" t="s">
        <v>5474</v>
      </c>
      <c r="AF1727" s="186" t="s">
        <v>5474</v>
      </c>
      <c r="AG1727" s="186" t="s">
        <v>5474</v>
      </c>
      <c r="AH1727" s="186" t="s">
        <v>5474</v>
      </c>
      <c r="AI1727" s="186" t="s">
        <v>5474</v>
      </c>
      <c r="AJ1727" s="186" t="s">
        <v>5474</v>
      </c>
    </row>
    <row r="1728" spans="28:36">
      <c r="AB1728" s="186">
        <v>8067</v>
      </c>
      <c r="AC1728" s="186" t="s">
        <v>1446</v>
      </c>
      <c r="AD1728" s="186" t="s">
        <v>5474</v>
      </c>
      <c r="AE1728" s="186" t="s">
        <v>5474</v>
      </c>
      <c r="AF1728" s="186" t="s">
        <v>5474</v>
      </c>
      <c r="AG1728" s="186" t="s">
        <v>5474</v>
      </c>
      <c r="AH1728" s="186" t="s">
        <v>5474</v>
      </c>
      <c r="AI1728" s="186" t="s">
        <v>5474</v>
      </c>
      <c r="AJ1728" s="186" t="s">
        <v>5474</v>
      </c>
    </row>
    <row r="1729" spans="28:36">
      <c r="AB1729" s="186">
        <v>8068</v>
      </c>
      <c r="AC1729" s="186" t="s">
        <v>1447</v>
      </c>
      <c r="AD1729" s="186" t="s">
        <v>5474</v>
      </c>
      <c r="AE1729" s="186" t="s">
        <v>5474</v>
      </c>
      <c r="AF1729" s="186" t="s">
        <v>5474</v>
      </c>
      <c r="AG1729" s="186" t="s">
        <v>5474</v>
      </c>
      <c r="AH1729" s="186" t="s">
        <v>5474</v>
      </c>
      <c r="AI1729" s="186" t="s">
        <v>5474</v>
      </c>
      <c r="AJ1729" s="186" t="s">
        <v>5474</v>
      </c>
    </row>
    <row r="1730" spans="28:36">
      <c r="AB1730" s="186">
        <v>8069</v>
      </c>
      <c r="AC1730" s="186" t="s">
        <v>1448</v>
      </c>
      <c r="AD1730" s="186" t="s">
        <v>5474</v>
      </c>
      <c r="AE1730" s="186" t="s">
        <v>5474</v>
      </c>
      <c r="AF1730" s="186" t="s">
        <v>5474</v>
      </c>
      <c r="AG1730" s="186" t="s">
        <v>5474</v>
      </c>
      <c r="AH1730" s="186" t="s">
        <v>5474</v>
      </c>
      <c r="AI1730" s="186" t="s">
        <v>5474</v>
      </c>
      <c r="AJ1730" s="186" t="s">
        <v>5474</v>
      </c>
    </row>
    <row r="1731" spans="28:36">
      <c r="AB1731" s="186">
        <v>8070</v>
      </c>
      <c r="AC1731" s="186" t="s">
        <v>1449</v>
      </c>
      <c r="AD1731" s="186" t="s">
        <v>5474</v>
      </c>
      <c r="AE1731" s="186" t="s">
        <v>5474</v>
      </c>
      <c r="AF1731" s="186" t="s">
        <v>5474</v>
      </c>
      <c r="AG1731" s="186" t="s">
        <v>5474</v>
      </c>
      <c r="AH1731" s="186" t="s">
        <v>5474</v>
      </c>
      <c r="AI1731" s="186" t="s">
        <v>5474</v>
      </c>
      <c r="AJ1731" s="186" t="s">
        <v>5474</v>
      </c>
    </row>
    <row r="1732" spans="28:36">
      <c r="AB1732" s="186">
        <v>8071</v>
      </c>
      <c r="AC1732" s="186" t="s">
        <v>4448</v>
      </c>
      <c r="AD1732" s="186" t="s">
        <v>5474</v>
      </c>
      <c r="AE1732" s="186" t="s">
        <v>5474</v>
      </c>
      <c r="AF1732" s="186" t="s">
        <v>5474</v>
      </c>
      <c r="AG1732" s="186" t="s">
        <v>5474</v>
      </c>
      <c r="AH1732" s="186" t="s">
        <v>5474</v>
      </c>
      <c r="AI1732" s="186" t="s">
        <v>5474</v>
      </c>
      <c r="AJ1732" s="186" t="s">
        <v>5474</v>
      </c>
    </row>
    <row r="1733" spans="28:36">
      <c r="AB1733" s="186">
        <v>8072</v>
      </c>
      <c r="AC1733" s="186" t="s">
        <v>1450</v>
      </c>
      <c r="AD1733" s="186" t="s">
        <v>5474</v>
      </c>
      <c r="AE1733" s="186" t="s">
        <v>5474</v>
      </c>
      <c r="AF1733" s="186" t="s">
        <v>5474</v>
      </c>
      <c r="AG1733" s="186" t="s">
        <v>5474</v>
      </c>
      <c r="AH1733" s="186" t="s">
        <v>5474</v>
      </c>
      <c r="AI1733" s="186" t="s">
        <v>5474</v>
      </c>
      <c r="AJ1733" s="186" t="s">
        <v>5474</v>
      </c>
    </row>
    <row r="1734" spans="28:36">
      <c r="AB1734" s="186">
        <v>8074</v>
      </c>
      <c r="AC1734" s="186" t="s">
        <v>1451</v>
      </c>
      <c r="AD1734" s="186" t="s">
        <v>5474</v>
      </c>
      <c r="AE1734" s="186" t="s">
        <v>5474</v>
      </c>
      <c r="AF1734" s="186" t="s">
        <v>5474</v>
      </c>
      <c r="AG1734" s="186" t="s">
        <v>5474</v>
      </c>
      <c r="AH1734" s="186" t="s">
        <v>5474</v>
      </c>
      <c r="AI1734" s="186" t="s">
        <v>5474</v>
      </c>
      <c r="AJ1734" s="186" t="s">
        <v>5474</v>
      </c>
    </row>
    <row r="1735" spans="28:36">
      <c r="AB1735" s="186">
        <v>8076</v>
      </c>
      <c r="AC1735" s="186" t="s">
        <v>1452</v>
      </c>
      <c r="AD1735" s="186" t="s">
        <v>5474</v>
      </c>
      <c r="AE1735" s="186" t="s">
        <v>5474</v>
      </c>
      <c r="AF1735" s="186" t="s">
        <v>5474</v>
      </c>
      <c r="AG1735" s="186" t="s">
        <v>5474</v>
      </c>
      <c r="AH1735" s="186" t="s">
        <v>5474</v>
      </c>
      <c r="AI1735" s="186" t="s">
        <v>5474</v>
      </c>
      <c r="AJ1735" s="186" t="s">
        <v>5474</v>
      </c>
    </row>
    <row r="1736" spans="28:36">
      <c r="AB1736" s="186">
        <v>8077</v>
      </c>
      <c r="AC1736" s="186" t="s">
        <v>1453</v>
      </c>
      <c r="AD1736" s="186" t="s">
        <v>5474</v>
      </c>
      <c r="AE1736" s="186" t="s">
        <v>5474</v>
      </c>
      <c r="AF1736" s="186" t="s">
        <v>5474</v>
      </c>
      <c r="AG1736" s="186" t="s">
        <v>5474</v>
      </c>
      <c r="AH1736" s="186" t="s">
        <v>5474</v>
      </c>
      <c r="AI1736" s="186" t="s">
        <v>5474</v>
      </c>
      <c r="AJ1736" s="186" t="s">
        <v>5474</v>
      </c>
    </row>
    <row r="1737" spans="28:36">
      <c r="AB1737" s="186">
        <v>8080</v>
      </c>
      <c r="AC1737" s="186" t="s">
        <v>1454</v>
      </c>
      <c r="AD1737" s="186" t="s">
        <v>5474</v>
      </c>
      <c r="AE1737" s="186" t="s">
        <v>5474</v>
      </c>
      <c r="AF1737" s="186" t="s">
        <v>5474</v>
      </c>
      <c r="AG1737" s="186" t="s">
        <v>5474</v>
      </c>
      <c r="AH1737" s="186" t="s">
        <v>5474</v>
      </c>
      <c r="AI1737" s="186" t="s">
        <v>5474</v>
      </c>
      <c r="AJ1737" s="186" t="s">
        <v>5474</v>
      </c>
    </row>
    <row r="1738" spans="28:36">
      <c r="AB1738" s="186">
        <v>8081</v>
      </c>
      <c r="AC1738" s="186" t="s">
        <v>1455</v>
      </c>
      <c r="AD1738" s="186" t="s">
        <v>5474</v>
      </c>
      <c r="AE1738" s="186" t="s">
        <v>5474</v>
      </c>
      <c r="AF1738" s="186" t="s">
        <v>5474</v>
      </c>
      <c r="AG1738" s="186" t="s">
        <v>5474</v>
      </c>
      <c r="AH1738" s="186" t="s">
        <v>5474</v>
      </c>
      <c r="AI1738" s="186" t="s">
        <v>5474</v>
      </c>
      <c r="AJ1738" s="186" t="s">
        <v>5474</v>
      </c>
    </row>
    <row r="1739" spans="28:36">
      <c r="AB1739" s="186">
        <v>8083</v>
      </c>
      <c r="AC1739" s="186" t="s">
        <v>1456</v>
      </c>
      <c r="AD1739" s="186" t="s">
        <v>5474</v>
      </c>
      <c r="AE1739" s="186" t="s">
        <v>5474</v>
      </c>
      <c r="AF1739" s="186" t="s">
        <v>5474</v>
      </c>
      <c r="AG1739" s="186" t="s">
        <v>5474</v>
      </c>
      <c r="AH1739" s="186" t="s">
        <v>5474</v>
      </c>
      <c r="AI1739" s="186" t="s">
        <v>5474</v>
      </c>
      <c r="AJ1739" s="186" t="s">
        <v>5474</v>
      </c>
    </row>
    <row r="1740" spans="28:36">
      <c r="AB1740" s="186">
        <v>8084</v>
      </c>
      <c r="AC1740" s="186" t="s">
        <v>1457</v>
      </c>
      <c r="AD1740" s="186" t="s">
        <v>5474</v>
      </c>
      <c r="AE1740" s="186" t="s">
        <v>5474</v>
      </c>
      <c r="AF1740" s="186" t="s">
        <v>5474</v>
      </c>
      <c r="AG1740" s="186" t="s">
        <v>5474</v>
      </c>
      <c r="AH1740" s="186" t="s">
        <v>5474</v>
      </c>
      <c r="AI1740" s="186" t="s">
        <v>5474</v>
      </c>
      <c r="AJ1740" s="186" t="s">
        <v>5474</v>
      </c>
    </row>
    <row r="1741" spans="28:36">
      <c r="AB1741" s="186">
        <v>8085</v>
      </c>
      <c r="AC1741" s="186" t="s">
        <v>1458</v>
      </c>
      <c r="AD1741" s="186" t="s">
        <v>5474</v>
      </c>
      <c r="AE1741" s="186" t="s">
        <v>5474</v>
      </c>
      <c r="AF1741" s="186" t="s">
        <v>5474</v>
      </c>
      <c r="AG1741" s="186" t="s">
        <v>5474</v>
      </c>
      <c r="AH1741" s="186" t="s">
        <v>5474</v>
      </c>
      <c r="AI1741" s="186" t="s">
        <v>5474</v>
      </c>
      <c r="AJ1741" s="186" t="s">
        <v>5474</v>
      </c>
    </row>
    <row r="1742" spans="28:36">
      <c r="AB1742" s="186">
        <v>8086</v>
      </c>
      <c r="AC1742" s="186" t="s">
        <v>1459</v>
      </c>
      <c r="AD1742" s="186" t="s">
        <v>5474</v>
      </c>
      <c r="AE1742" s="186" t="s">
        <v>5474</v>
      </c>
      <c r="AF1742" s="186" t="s">
        <v>5474</v>
      </c>
      <c r="AG1742" s="186" t="s">
        <v>5474</v>
      </c>
      <c r="AH1742" s="186" t="s">
        <v>5474</v>
      </c>
      <c r="AI1742" s="186" t="s">
        <v>5474</v>
      </c>
      <c r="AJ1742" s="186" t="s">
        <v>5474</v>
      </c>
    </row>
    <row r="1743" spans="28:36">
      <c r="AB1743" s="186">
        <v>8087</v>
      </c>
      <c r="AC1743" s="186" t="s">
        <v>1460</v>
      </c>
      <c r="AD1743" s="186" t="s">
        <v>5474</v>
      </c>
      <c r="AE1743" s="186" t="s">
        <v>5474</v>
      </c>
      <c r="AF1743" s="186" t="s">
        <v>5474</v>
      </c>
      <c r="AG1743" s="186" t="s">
        <v>5474</v>
      </c>
      <c r="AH1743" s="186" t="s">
        <v>5474</v>
      </c>
      <c r="AI1743" s="186" t="s">
        <v>5474</v>
      </c>
      <c r="AJ1743" s="186" t="s">
        <v>5474</v>
      </c>
    </row>
    <row r="1744" spans="28:36">
      <c r="AB1744" s="186">
        <v>8088</v>
      </c>
      <c r="AC1744" s="186" t="s">
        <v>1461</v>
      </c>
      <c r="AD1744" s="186" t="s">
        <v>5474</v>
      </c>
      <c r="AE1744" s="186" t="s">
        <v>5474</v>
      </c>
      <c r="AF1744" s="186" t="s">
        <v>5474</v>
      </c>
      <c r="AG1744" s="186" t="s">
        <v>5474</v>
      </c>
      <c r="AH1744" s="186" t="s">
        <v>5474</v>
      </c>
      <c r="AI1744" s="186" t="s">
        <v>5474</v>
      </c>
      <c r="AJ1744" s="186" t="s">
        <v>5474</v>
      </c>
    </row>
    <row r="1745" spans="28:36">
      <c r="AB1745" s="186">
        <v>8091</v>
      </c>
      <c r="AC1745" s="186" t="s">
        <v>1462</v>
      </c>
      <c r="AD1745" s="186" t="s">
        <v>5474</v>
      </c>
      <c r="AE1745" s="186" t="s">
        <v>5474</v>
      </c>
      <c r="AF1745" s="186" t="s">
        <v>5474</v>
      </c>
      <c r="AG1745" s="186" t="s">
        <v>5474</v>
      </c>
      <c r="AH1745" s="186" t="s">
        <v>5474</v>
      </c>
      <c r="AI1745" s="186" t="s">
        <v>5474</v>
      </c>
      <c r="AJ1745" s="186" t="s">
        <v>5474</v>
      </c>
    </row>
    <row r="1746" spans="28:36">
      <c r="AB1746" s="186">
        <v>8092</v>
      </c>
      <c r="AC1746" s="186" t="s">
        <v>1463</v>
      </c>
      <c r="AD1746" s="186" t="s">
        <v>5474</v>
      </c>
      <c r="AE1746" s="186" t="s">
        <v>5474</v>
      </c>
      <c r="AF1746" s="186" t="s">
        <v>5474</v>
      </c>
      <c r="AG1746" s="186" t="s">
        <v>5474</v>
      </c>
      <c r="AH1746" s="186" t="s">
        <v>5474</v>
      </c>
      <c r="AI1746" s="186" t="s">
        <v>5474</v>
      </c>
      <c r="AJ1746" s="186" t="s">
        <v>5474</v>
      </c>
    </row>
    <row r="1747" spans="28:36">
      <c r="AB1747" s="186">
        <v>8093</v>
      </c>
      <c r="AC1747" s="186" t="s">
        <v>1464</v>
      </c>
      <c r="AD1747" s="186" t="s">
        <v>5474</v>
      </c>
      <c r="AE1747" s="186" t="s">
        <v>5474</v>
      </c>
      <c r="AF1747" s="186" t="s">
        <v>5474</v>
      </c>
      <c r="AG1747" s="186" t="s">
        <v>5474</v>
      </c>
      <c r="AH1747" s="186" t="s">
        <v>5474</v>
      </c>
      <c r="AI1747" s="186" t="s">
        <v>5474</v>
      </c>
      <c r="AJ1747" s="186" t="s">
        <v>5474</v>
      </c>
    </row>
    <row r="1748" spans="28:36">
      <c r="AB1748" s="186">
        <v>8096</v>
      </c>
      <c r="AC1748" s="186" t="s">
        <v>1465</v>
      </c>
      <c r="AD1748" s="186" t="s">
        <v>5474</v>
      </c>
      <c r="AE1748" s="186" t="s">
        <v>5474</v>
      </c>
      <c r="AF1748" s="186" t="s">
        <v>5474</v>
      </c>
      <c r="AG1748" s="186" t="s">
        <v>5474</v>
      </c>
      <c r="AH1748" s="186" t="s">
        <v>5474</v>
      </c>
      <c r="AI1748" s="186" t="s">
        <v>5474</v>
      </c>
      <c r="AJ1748" s="186" t="s">
        <v>5474</v>
      </c>
    </row>
    <row r="1749" spans="28:36">
      <c r="AB1749" s="186">
        <v>8097</v>
      </c>
      <c r="AC1749" s="186" t="s">
        <v>1466</v>
      </c>
      <c r="AD1749" s="186" t="s">
        <v>5474</v>
      </c>
      <c r="AE1749" s="186" t="s">
        <v>5474</v>
      </c>
      <c r="AF1749" s="186" t="s">
        <v>5474</v>
      </c>
      <c r="AG1749" s="186" t="s">
        <v>5474</v>
      </c>
      <c r="AH1749" s="186" t="s">
        <v>5474</v>
      </c>
      <c r="AI1749" s="186" t="s">
        <v>5474</v>
      </c>
      <c r="AJ1749" s="186" t="s">
        <v>5474</v>
      </c>
    </row>
    <row r="1750" spans="28:36">
      <c r="AB1750" s="186">
        <v>8099</v>
      </c>
      <c r="AC1750" s="186" t="s">
        <v>1467</v>
      </c>
      <c r="AD1750" s="186" t="s">
        <v>5474</v>
      </c>
      <c r="AE1750" s="186" t="s">
        <v>5474</v>
      </c>
      <c r="AF1750" s="186" t="s">
        <v>5474</v>
      </c>
      <c r="AG1750" s="186" t="s">
        <v>5474</v>
      </c>
      <c r="AH1750" s="186" t="s">
        <v>5474</v>
      </c>
      <c r="AI1750" s="186" t="s">
        <v>5474</v>
      </c>
      <c r="AJ1750" s="186" t="s">
        <v>5474</v>
      </c>
    </row>
    <row r="1751" spans="28:36">
      <c r="AB1751" s="186">
        <v>8101</v>
      </c>
      <c r="AC1751" s="186" t="s">
        <v>1468</v>
      </c>
      <c r="AD1751" s="186" t="s">
        <v>5474</v>
      </c>
      <c r="AE1751" s="186" t="s">
        <v>5474</v>
      </c>
      <c r="AF1751" s="186" t="s">
        <v>5474</v>
      </c>
      <c r="AG1751" s="186" t="s">
        <v>5474</v>
      </c>
      <c r="AH1751" s="186" t="s">
        <v>5474</v>
      </c>
      <c r="AI1751" s="186" t="s">
        <v>5474</v>
      </c>
      <c r="AJ1751" s="186" t="s">
        <v>5474</v>
      </c>
    </row>
    <row r="1752" spans="28:36">
      <c r="AB1752" s="186">
        <v>8103</v>
      </c>
      <c r="AC1752" s="186" t="s">
        <v>1469</v>
      </c>
      <c r="AD1752" s="186" t="s">
        <v>5474</v>
      </c>
      <c r="AE1752" s="186" t="s">
        <v>5474</v>
      </c>
      <c r="AF1752" s="186" t="s">
        <v>5474</v>
      </c>
      <c r="AG1752" s="186" t="s">
        <v>5474</v>
      </c>
      <c r="AH1752" s="186" t="s">
        <v>5474</v>
      </c>
      <c r="AI1752" s="186" t="s">
        <v>5474</v>
      </c>
      <c r="AJ1752" s="186" t="s">
        <v>5474</v>
      </c>
    </row>
    <row r="1753" spans="28:36">
      <c r="AB1753" s="186">
        <v>8104</v>
      </c>
      <c r="AC1753" s="186" t="s">
        <v>4172</v>
      </c>
      <c r="AD1753" s="186" t="s">
        <v>5474</v>
      </c>
      <c r="AE1753" s="186" t="s">
        <v>5474</v>
      </c>
      <c r="AF1753" s="186" t="s">
        <v>5474</v>
      </c>
      <c r="AG1753" s="186" t="s">
        <v>5474</v>
      </c>
      <c r="AH1753" s="186" t="s">
        <v>5474</v>
      </c>
      <c r="AI1753" s="186" t="s">
        <v>5474</v>
      </c>
      <c r="AJ1753" s="186" t="s">
        <v>5474</v>
      </c>
    </row>
    <row r="1754" spans="28:36">
      <c r="AB1754" s="186">
        <v>8105</v>
      </c>
      <c r="AC1754" s="186" t="s">
        <v>1470</v>
      </c>
      <c r="AD1754" s="186" t="s">
        <v>5474</v>
      </c>
      <c r="AE1754" s="186" t="s">
        <v>5474</v>
      </c>
      <c r="AF1754" s="186" t="s">
        <v>5474</v>
      </c>
      <c r="AG1754" s="186" t="s">
        <v>5474</v>
      </c>
      <c r="AH1754" s="186" t="s">
        <v>5474</v>
      </c>
      <c r="AI1754" s="186" t="s">
        <v>5474</v>
      </c>
      <c r="AJ1754" s="186" t="s">
        <v>5474</v>
      </c>
    </row>
    <row r="1755" spans="28:36">
      <c r="AB1755" s="186">
        <v>8107</v>
      </c>
      <c r="AC1755" s="186" t="s">
        <v>4551</v>
      </c>
      <c r="AD1755" s="186" t="s">
        <v>5474</v>
      </c>
      <c r="AE1755" s="186" t="s">
        <v>5474</v>
      </c>
      <c r="AF1755" s="186" t="s">
        <v>5474</v>
      </c>
      <c r="AG1755" s="186" t="s">
        <v>5474</v>
      </c>
      <c r="AH1755" s="186" t="s">
        <v>5474</v>
      </c>
      <c r="AI1755" s="186" t="s">
        <v>5474</v>
      </c>
      <c r="AJ1755" s="186" t="s">
        <v>5474</v>
      </c>
    </row>
    <row r="1756" spans="28:36">
      <c r="AB1756" s="186">
        <v>8109</v>
      </c>
      <c r="AC1756" s="186" t="s">
        <v>1471</v>
      </c>
      <c r="AD1756" s="186" t="s">
        <v>5474</v>
      </c>
      <c r="AE1756" s="186" t="s">
        <v>5474</v>
      </c>
      <c r="AF1756" s="186" t="s">
        <v>5474</v>
      </c>
      <c r="AG1756" s="186" t="s">
        <v>5474</v>
      </c>
      <c r="AH1756" s="186" t="s">
        <v>5474</v>
      </c>
      <c r="AI1756" s="186" t="s">
        <v>5474</v>
      </c>
      <c r="AJ1756" s="186" t="s">
        <v>5474</v>
      </c>
    </row>
    <row r="1757" spans="28:36">
      <c r="AB1757" s="186">
        <v>8110</v>
      </c>
      <c r="AC1757" s="186" t="s">
        <v>1472</v>
      </c>
      <c r="AD1757" s="186" t="s">
        <v>5474</v>
      </c>
      <c r="AE1757" s="186" t="s">
        <v>5474</v>
      </c>
      <c r="AF1757" s="186" t="s">
        <v>5474</v>
      </c>
      <c r="AG1757" s="186" t="s">
        <v>5474</v>
      </c>
      <c r="AH1757" s="186" t="s">
        <v>5474</v>
      </c>
      <c r="AI1757" s="186" t="s">
        <v>5474</v>
      </c>
      <c r="AJ1757" s="186" t="s">
        <v>5474</v>
      </c>
    </row>
    <row r="1758" spans="28:36">
      <c r="AB1758" s="186">
        <v>8111</v>
      </c>
      <c r="AC1758" s="186" t="s">
        <v>1473</v>
      </c>
      <c r="AD1758" s="186" t="s">
        <v>5474</v>
      </c>
      <c r="AE1758" s="186" t="s">
        <v>5474</v>
      </c>
      <c r="AF1758" s="186" t="s">
        <v>5474</v>
      </c>
      <c r="AG1758" s="186" t="s">
        <v>5474</v>
      </c>
      <c r="AH1758" s="186" t="s">
        <v>5474</v>
      </c>
      <c r="AI1758" s="186" t="s">
        <v>5474</v>
      </c>
      <c r="AJ1758" s="186" t="s">
        <v>5474</v>
      </c>
    </row>
    <row r="1759" spans="28:36">
      <c r="AB1759" s="186">
        <v>8112</v>
      </c>
      <c r="AC1759" s="186" t="s">
        <v>1474</v>
      </c>
      <c r="AD1759" s="186" t="s">
        <v>5474</v>
      </c>
      <c r="AE1759" s="186" t="s">
        <v>5474</v>
      </c>
      <c r="AF1759" s="186" t="s">
        <v>5474</v>
      </c>
      <c r="AG1759" s="186" t="s">
        <v>5474</v>
      </c>
      <c r="AH1759" s="186" t="s">
        <v>5474</v>
      </c>
      <c r="AI1759" s="186" t="s">
        <v>5474</v>
      </c>
      <c r="AJ1759" s="186" t="s">
        <v>5474</v>
      </c>
    </row>
    <row r="1760" spans="28:36">
      <c r="AB1760" s="186">
        <v>8114</v>
      </c>
      <c r="AC1760" s="186" t="s">
        <v>1475</v>
      </c>
      <c r="AD1760" s="186" t="s">
        <v>5474</v>
      </c>
      <c r="AE1760" s="186" t="s">
        <v>5474</v>
      </c>
      <c r="AF1760" s="186" t="s">
        <v>5474</v>
      </c>
      <c r="AG1760" s="186" t="s">
        <v>5474</v>
      </c>
      <c r="AH1760" s="186" t="s">
        <v>5474</v>
      </c>
      <c r="AI1760" s="186" t="s">
        <v>5474</v>
      </c>
      <c r="AJ1760" s="186" t="s">
        <v>5474</v>
      </c>
    </row>
    <row r="1761" spans="28:36">
      <c r="AB1761" s="186">
        <v>8115</v>
      </c>
      <c r="AC1761" s="186" t="s">
        <v>4185</v>
      </c>
      <c r="AD1761" s="186" t="s">
        <v>5474</v>
      </c>
      <c r="AE1761" s="186" t="s">
        <v>5474</v>
      </c>
      <c r="AF1761" s="186" t="s">
        <v>5474</v>
      </c>
      <c r="AG1761" s="186" t="s">
        <v>5474</v>
      </c>
      <c r="AH1761" s="186" t="s">
        <v>5474</v>
      </c>
      <c r="AI1761" s="186" t="s">
        <v>5474</v>
      </c>
      <c r="AJ1761" s="186" t="s">
        <v>5474</v>
      </c>
    </row>
    <row r="1762" spans="28:36">
      <c r="AB1762" s="186">
        <v>8119</v>
      </c>
      <c r="AC1762" s="186" t="s">
        <v>4188</v>
      </c>
      <c r="AD1762" s="186" t="s">
        <v>5474</v>
      </c>
      <c r="AE1762" s="186" t="s">
        <v>5474</v>
      </c>
      <c r="AF1762" s="186" t="s">
        <v>5474</v>
      </c>
      <c r="AG1762" s="186" t="s">
        <v>5474</v>
      </c>
      <c r="AH1762" s="186" t="s">
        <v>5474</v>
      </c>
      <c r="AI1762" s="186" t="s">
        <v>5474</v>
      </c>
      <c r="AJ1762" s="186" t="s">
        <v>5474</v>
      </c>
    </row>
    <row r="1763" spans="28:36">
      <c r="AB1763" s="186">
        <v>8121</v>
      </c>
      <c r="AC1763" s="186" t="s">
        <v>1476</v>
      </c>
      <c r="AD1763" s="186" t="s">
        <v>5474</v>
      </c>
      <c r="AE1763" s="186" t="s">
        <v>5474</v>
      </c>
      <c r="AF1763" s="186" t="s">
        <v>5474</v>
      </c>
      <c r="AG1763" s="186" t="s">
        <v>5474</v>
      </c>
      <c r="AH1763" s="186" t="s">
        <v>5474</v>
      </c>
      <c r="AI1763" s="186" t="s">
        <v>5474</v>
      </c>
      <c r="AJ1763" s="186" t="s">
        <v>5474</v>
      </c>
    </row>
    <row r="1764" spans="28:36">
      <c r="AB1764" s="186">
        <v>8122</v>
      </c>
      <c r="AC1764" s="186" t="s">
        <v>4192</v>
      </c>
      <c r="AD1764" s="186" t="s">
        <v>5474</v>
      </c>
      <c r="AE1764" s="186" t="s">
        <v>5474</v>
      </c>
      <c r="AF1764" s="186" t="s">
        <v>5474</v>
      </c>
      <c r="AG1764" s="186" t="s">
        <v>5474</v>
      </c>
      <c r="AH1764" s="186" t="s">
        <v>5474</v>
      </c>
      <c r="AI1764" s="186" t="s">
        <v>5474</v>
      </c>
      <c r="AJ1764" s="186" t="s">
        <v>5474</v>
      </c>
    </row>
    <row r="1765" spans="28:36">
      <c r="AB1765" s="186">
        <v>8127</v>
      </c>
      <c r="AC1765" s="186" t="s">
        <v>4195</v>
      </c>
      <c r="AD1765" s="186" t="s">
        <v>5474</v>
      </c>
      <c r="AE1765" s="186" t="s">
        <v>5474</v>
      </c>
      <c r="AF1765" s="186" t="s">
        <v>5474</v>
      </c>
      <c r="AG1765" s="186" t="s">
        <v>5474</v>
      </c>
      <c r="AH1765" s="186" t="s">
        <v>5474</v>
      </c>
      <c r="AI1765" s="186" t="s">
        <v>5474</v>
      </c>
      <c r="AJ1765" s="186" t="s">
        <v>5474</v>
      </c>
    </row>
    <row r="1766" spans="28:36">
      <c r="AB1766" s="186">
        <v>8131</v>
      </c>
      <c r="AC1766" s="186" t="s">
        <v>1477</v>
      </c>
      <c r="AD1766" s="186" t="s">
        <v>5474</v>
      </c>
      <c r="AE1766" s="186" t="s">
        <v>5474</v>
      </c>
      <c r="AF1766" s="186" t="s">
        <v>5474</v>
      </c>
      <c r="AG1766" s="186" t="s">
        <v>5474</v>
      </c>
      <c r="AH1766" s="186" t="s">
        <v>5474</v>
      </c>
      <c r="AI1766" s="186" t="s">
        <v>5474</v>
      </c>
      <c r="AJ1766" s="186" t="s">
        <v>5474</v>
      </c>
    </row>
    <row r="1767" spans="28:36">
      <c r="AB1767" s="186">
        <v>8147</v>
      </c>
      <c r="AC1767" s="186" t="s">
        <v>1478</v>
      </c>
      <c r="AD1767" s="186" t="s">
        <v>5474</v>
      </c>
      <c r="AE1767" s="186" t="s">
        <v>5474</v>
      </c>
      <c r="AF1767" s="186" t="s">
        <v>5474</v>
      </c>
      <c r="AG1767" s="186" t="s">
        <v>5474</v>
      </c>
      <c r="AH1767" s="186" t="s">
        <v>5474</v>
      </c>
      <c r="AI1767" s="186" t="s">
        <v>5474</v>
      </c>
      <c r="AJ1767" s="186" t="s">
        <v>5474</v>
      </c>
    </row>
    <row r="1768" spans="28:36">
      <c r="AB1768" s="186">
        <v>8150</v>
      </c>
      <c r="AC1768" s="186" t="s">
        <v>1479</v>
      </c>
      <c r="AD1768" s="186" t="s">
        <v>5474</v>
      </c>
      <c r="AE1768" s="186" t="s">
        <v>5474</v>
      </c>
      <c r="AF1768" s="186" t="s">
        <v>5474</v>
      </c>
      <c r="AG1768" s="186" t="s">
        <v>5474</v>
      </c>
      <c r="AH1768" s="186" t="s">
        <v>5474</v>
      </c>
      <c r="AI1768" s="186" t="s">
        <v>5474</v>
      </c>
      <c r="AJ1768" s="186" t="s">
        <v>5474</v>
      </c>
    </row>
    <row r="1769" spans="28:36">
      <c r="AB1769" s="186">
        <v>8155</v>
      </c>
      <c r="AC1769" s="186" t="s">
        <v>1480</v>
      </c>
      <c r="AD1769" s="186" t="s">
        <v>5474</v>
      </c>
      <c r="AE1769" s="186" t="s">
        <v>5474</v>
      </c>
      <c r="AF1769" s="186" t="s">
        <v>5474</v>
      </c>
      <c r="AG1769" s="186" t="s">
        <v>5474</v>
      </c>
      <c r="AH1769" s="186" t="s">
        <v>5474</v>
      </c>
      <c r="AI1769" s="186" t="s">
        <v>5474</v>
      </c>
      <c r="AJ1769" s="186" t="s">
        <v>5474</v>
      </c>
    </row>
    <row r="1770" spans="28:36">
      <c r="AB1770" s="186">
        <v>8163</v>
      </c>
      <c r="AC1770" s="186" t="s">
        <v>1481</v>
      </c>
      <c r="AD1770" s="186" t="s">
        <v>5474</v>
      </c>
      <c r="AE1770" s="186" t="s">
        <v>5474</v>
      </c>
      <c r="AF1770" s="186" t="s">
        <v>5474</v>
      </c>
      <c r="AG1770" s="186" t="s">
        <v>5474</v>
      </c>
      <c r="AH1770" s="186" t="s">
        <v>5474</v>
      </c>
      <c r="AI1770" s="186" t="s">
        <v>5474</v>
      </c>
      <c r="AJ1770" s="186" t="s">
        <v>5474</v>
      </c>
    </row>
    <row r="1771" spans="28:36">
      <c r="AB1771" s="186">
        <v>8171</v>
      </c>
      <c r="AC1771" s="186" t="s">
        <v>1482</v>
      </c>
      <c r="AD1771" s="186" t="s">
        <v>5474</v>
      </c>
      <c r="AE1771" s="186" t="s">
        <v>5474</v>
      </c>
      <c r="AF1771" s="186" t="s">
        <v>5474</v>
      </c>
      <c r="AG1771" s="186" t="s">
        <v>5474</v>
      </c>
      <c r="AH1771" s="186" t="s">
        <v>5474</v>
      </c>
      <c r="AI1771" s="186" t="s">
        <v>5474</v>
      </c>
      <c r="AJ1771" s="186" t="s">
        <v>5474</v>
      </c>
    </row>
    <row r="1772" spans="28:36">
      <c r="AB1772" s="186">
        <v>8176</v>
      </c>
      <c r="AC1772" s="186" t="s">
        <v>1483</v>
      </c>
      <c r="AD1772" s="186" t="s">
        <v>5474</v>
      </c>
      <c r="AE1772" s="186" t="s">
        <v>5474</v>
      </c>
      <c r="AF1772" s="186" t="s">
        <v>5474</v>
      </c>
      <c r="AG1772" s="186" t="s">
        <v>5474</v>
      </c>
      <c r="AH1772" s="186" t="s">
        <v>5474</v>
      </c>
      <c r="AI1772" s="186" t="s">
        <v>5474</v>
      </c>
      <c r="AJ1772" s="186" t="s">
        <v>5474</v>
      </c>
    </row>
    <row r="1773" spans="28:36">
      <c r="AB1773" s="186">
        <v>8179</v>
      </c>
      <c r="AC1773" s="186" t="s">
        <v>4209</v>
      </c>
      <c r="AD1773" s="186" t="s">
        <v>5474</v>
      </c>
      <c r="AE1773" s="186" t="s">
        <v>5474</v>
      </c>
      <c r="AF1773" s="186" t="s">
        <v>5474</v>
      </c>
      <c r="AG1773" s="186" t="s">
        <v>5474</v>
      </c>
      <c r="AH1773" s="186" t="s">
        <v>5474</v>
      </c>
      <c r="AI1773" s="186" t="s">
        <v>5474</v>
      </c>
      <c r="AJ1773" s="186" t="s">
        <v>5474</v>
      </c>
    </row>
    <row r="1774" spans="28:36">
      <c r="AB1774" s="186">
        <v>8182</v>
      </c>
      <c r="AC1774" s="186" t="s">
        <v>1484</v>
      </c>
      <c r="AD1774" s="186" t="s">
        <v>5474</v>
      </c>
      <c r="AE1774" s="186" t="s">
        <v>5474</v>
      </c>
      <c r="AF1774" s="186" t="s">
        <v>5474</v>
      </c>
      <c r="AG1774" s="186" t="s">
        <v>5474</v>
      </c>
      <c r="AH1774" s="186" t="s">
        <v>5474</v>
      </c>
      <c r="AI1774" s="186" t="s">
        <v>5474</v>
      </c>
      <c r="AJ1774" s="186" t="s">
        <v>5474</v>
      </c>
    </row>
    <row r="1775" spans="28:36">
      <c r="AB1775" s="186">
        <v>8183</v>
      </c>
      <c r="AC1775" s="186" t="s">
        <v>1485</v>
      </c>
      <c r="AD1775" s="186" t="s">
        <v>5474</v>
      </c>
      <c r="AE1775" s="186" t="s">
        <v>5474</v>
      </c>
      <c r="AF1775" s="186" t="s">
        <v>5474</v>
      </c>
      <c r="AG1775" s="186" t="s">
        <v>5474</v>
      </c>
      <c r="AH1775" s="186" t="s">
        <v>5474</v>
      </c>
      <c r="AI1775" s="186" t="s">
        <v>5474</v>
      </c>
      <c r="AJ1775" s="186" t="s">
        <v>5474</v>
      </c>
    </row>
    <row r="1776" spans="28:36">
      <c r="AB1776" s="186">
        <v>8201</v>
      </c>
      <c r="AC1776" s="186" t="s">
        <v>1486</v>
      </c>
      <c r="AD1776" s="186" t="s">
        <v>5474</v>
      </c>
      <c r="AE1776" s="186" t="s">
        <v>5474</v>
      </c>
      <c r="AF1776" s="186" t="s">
        <v>5474</v>
      </c>
      <c r="AG1776" s="186" t="s">
        <v>5474</v>
      </c>
      <c r="AH1776" s="186" t="s">
        <v>5474</v>
      </c>
      <c r="AI1776" s="186" t="s">
        <v>5474</v>
      </c>
      <c r="AJ1776" s="186" t="s">
        <v>5474</v>
      </c>
    </row>
    <row r="1777" spans="28:36">
      <c r="AB1777" s="186">
        <v>8210</v>
      </c>
      <c r="AC1777" s="186" t="s">
        <v>1487</v>
      </c>
      <c r="AD1777" s="186" t="s">
        <v>5474</v>
      </c>
      <c r="AE1777" s="186" t="s">
        <v>5474</v>
      </c>
      <c r="AF1777" s="186" t="s">
        <v>5474</v>
      </c>
      <c r="AG1777" s="186" t="s">
        <v>5474</v>
      </c>
      <c r="AH1777" s="186" t="s">
        <v>5474</v>
      </c>
      <c r="AI1777" s="186" t="s">
        <v>5474</v>
      </c>
      <c r="AJ1777" s="186" t="s">
        <v>5474</v>
      </c>
    </row>
    <row r="1778" spans="28:36">
      <c r="AB1778" s="186">
        <v>8213</v>
      </c>
      <c r="AC1778" s="186" t="s">
        <v>1488</v>
      </c>
      <c r="AD1778" s="186" t="s">
        <v>5474</v>
      </c>
      <c r="AE1778" s="186" t="s">
        <v>5474</v>
      </c>
      <c r="AF1778" s="186" t="s">
        <v>5474</v>
      </c>
      <c r="AG1778" s="186" t="s">
        <v>5474</v>
      </c>
      <c r="AH1778" s="186" t="s">
        <v>5474</v>
      </c>
      <c r="AI1778" s="186" t="s">
        <v>5474</v>
      </c>
      <c r="AJ1778" s="186" t="s">
        <v>5474</v>
      </c>
    </row>
    <row r="1779" spans="28:36">
      <c r="AB1779" s="186">
        <v>8215</v>
      </c>
      <c r="AC1779" s="186" t="s">
        <v>1489</v>
      </c>
      <c r="AD1779" s="186" t="s">
        <v>5474</v>
      </c>
      <c r="AE1779" s="186" t="s">
        <v>5474</v>
      </c>
      <c r="AF1779" s="186" t="s">
        <v>5474</v>
      </c>
      <c r="AG1779" s="186" t="s">
        <v>5474</v>
      </c>
      <c r="AH1779" s="186" t="s">
        <v>5474</v>
      </c>
      <c r="AI1779" s="186" t="s">
        <v>5474</v>
      </c>
      <c r="AJ1779" s="186" t="s">
        <v>5474</v>
      </c>
    </row>
    <row r="1780" spans="28:36">
      <c r="AB1780" s="186">
        <v>8222</v>
      </c>
      <c r="AC1780" s="186" t="s">
        <v>1490</v>
      </c>
      <c r="AD1780" s="186" t="s">
        <v>5474</v>
      </c>
      <c r="AE1780" s="186" t="s">
        <v>5474</v>
      </c>
      <c r="AF1780" s="186" t="s">
        <v>5474</v>
      </c>
      <c r="AG1780" s="186" t="s">
        <v>5474</v>
      </c>
      <c r="AH1780" s="186" t="s">
        <v>5474</v>
      </c>
      <c r="AI1780" s="186" t="s">
        <v>5474</v>
      </c>
      <c r="AJ1780" s="186" t="s">
        <v>5474</v>
      </c>
    </row>
    <row r="1781" spans="28:36">
      <c r="AB1781" s="186">
        <v>8234</v>
      </c>
      <c r="AC1781" s="186" t="s">
        <v>1491</v>
      </c>
      <c r="AD1781" s="186" t="s">
        <v>5474</v>
      </c>
      <c r="AE1781" s="186" t="s">
        <v>5474</v>
      </c>
      <c r="AF1781" s="186" t="s">
        <v>5474</v>
      </c>
      <c r="AG1781" s="186" t="s">
        <v>5474</v>
      </c>
      <c r="AH1781" s="186" t="s">
        <v>5474</v>
      </c>
      <c r="AI1781" s="186" t="s">
        <v>5474</v>
      </c>
      <c r="AJ1781" s="186" t="s">
        <v>5474</v>
      </c>
    </row>
    <row r="1782" spans="28:36">
      <c r="AB1782" s="186">
        <v>8240</v>
      </c>
      <c r="AC1782" s="186" t="s">
        <v>1492</v>
      </c>
      <c r="AD1782" s="186" t="s">
        <v>5474</v>
      </c>
      <c r="AE1782" s="186" t="s">
        <v>5474</v>
      </c>
      <c r="AF1782" s="186" t="s">
        <v>5474</v>
      </c>
      <c r="AG1782" s="186" t="s">
        <v>5474</v>
      </c>
      <c r="AH1782" s="186" t="s">
        <v>5474</v>
      </c>
      <c r="AI1782" s="186" t="s">
        <v>5474</v>
      </c>
      <c r="AJ1782" s="186" t="s">
        <v>5474</v>
      </c>
    </row>
    <row r="1783" spans="28:36">
      <c r="AB1783" s="186">
        <v>8249</v>
      </c>
      <c r="AC1783" s="186" t="s">
        <v>1493</v>
      </c>
      <c r="AD1783" s="186" t="s">
        <v>5474</v>
      </c>
      <c r="AE1783" s="186" t="s">
        <v>5474</v>
      </c>
      <c r="AF1783" s="186" t="s">
        <v>5474</v>
      </c>
      <c r="AG1783" s="186" t="s">
        <v>5474</v>
      </c>
      <c r="AH1783" s="186" t="s">
        <v>5474</v>
      </c>
      <c r="AI1783" s="186" t="s">
        <v>5474</v>
      </c>
      <c r="AJ1783" s="186" t="s">
        <v>5474</v>
      </c>
    </row>
    <row r="1784" spans="28:36">
      <c r="AB1784" s="186">
        <v>8255</v>
      </c>
      <c r="AC1784" s="186" t="s">
        <v>1494</v>
      </c>
      <c r="AD1784" s="186" t="s">
        <v>5474</v>
      </c>
      <c r="AE1784" s="186" t="s">
        <v>5474</v>
      </c>
      <c r="AF1784" s="186" t="s">
        <v>5474</v>
      </c>
      <c r="AG1784" s="186" t="s">
        <v>5474</v>
      </c>
      <c r="AH1784" s="186" t="s">
        <v>5474</v>
      </c>
      <c r="AI1784" s="186" t="s">
        <v>5474</v>
      </c>
      <c r="AJ1784" s="186" t="s">
        <v>5474</v>
      </c>
    </row>
    <row r="1785" spans="28:36">
      <c r="AB1785" s="186">
        <v>8261</v>
      </c>
      <c r="AC1785" s="186" t="s">
        <v>1495</v>
      </c>
      <c r="AD1785" s="186" t="s">
        <v>5474</v>
      </c>
      <c r="AE1785" s="186" t="s">
        <v>5474</v>
      </c>
      <c r="AF1785" s="186" t="s">
        <v>5474</v>
      </c>
      <c r="AG1785" s="186" t="s">
        <v>5474</v>
      </c>
      <c r="AH1785" s="186" t="s">
        <v>5474</v>
      </c>
      <c r="AI1785" s="186" t="s">
        <v>5474</v>
      </c>
      <c r="AJ1785" s="186" t="s">
        <v>5474</v>
      </c>
    </row>
    <row r="1786" spans="28:36">
      <c r="AB1786" s="186">
        <v>8271</v>
      </c>
      <c r="AC1786" s="186" t="s">
        <v>1496</v>
      </c>
      <c r="AD1786" s="186" t="s">
        <v>5474</v>
      </c>
      <c r="AE1786" s="186" t="s">
        <v>5474</v>
      </c>
      <c r="AF1786" s="186" t="s">
        <v>5474</v>
      </c>
      <c r="AG1786" s="186" t="s">
        <v>5474</v>
      </c>
      <c r="AH1786" s="186" t="s">
        <v>5474</v>
      </c>
      <c r="AI1786" s="186" t="s">
        <v>5474</v>
      </c>
      <c r="AJ1786" s="186" t="s">
        <v>5474</v>
      </c>
    </row>
    <row r="1787" spans="28:36">
      <c r="AB1787" s="186">
        <v>8277</v>
      </c>
      <c r="AC1787" s="186" t="s">
        <v>1497</v>
      </c>
      <c r="AD1787" s="186" t="s">
        <v>5474</v>
      </c>
      <c r="AE1787" s="186" t="s">
        <v>5474</v>
      </c>
      <c r="AF1787" s="186" t="s">
        <v>5474</v>
      </c>
      <c r="AG1787" s="186" t="s">
        <v>5474</v>
      </c>
      <c r="AH1787" s="186" t="s">
        <v>5474</v>
      </c>
      <c r="AI1787" s="186" t="s">
        <v>5474</v>
      </c>
      <c r="AJ1787" s="186" t="s">
        <v>5474</v>
      </c>
    </row>
    <row r="1788" spans="28:36">
      <c r="AB1788" s="186">
        <v>8279</v>
      </c>
      <c r="AC1788" s="186" t="s">
        <v>1498</v>
      </c>
      <c r="AD1788" s="186" t="s">
        <v>5474</v>
      </c>
      <c r="AE1788" s="186" t="s">
        <v>5474</v>
      </c>
      <c r="AF1788" s="186" t="s">
        <v>5474</v>
      </c>
      <c r="AG1788" s="186" t="s">
        <v>5474</v>
      </c>
      <c r="AH1788" s="186" t="s">
        <v>5474</v>
      </c>
      <c r="AI1788" s="186" t="s">
        <v>5474</v>
      </c>
      <c r="AJ1788" s="186" t="s">
        <v>5474</v>
      </c>
    </row>
    <row r="1789" spans="28:36">
      <c r="AB1789" s="186">
        <v>8281</v>
      </c>
      <c r="AC1789" s="186" t="s">
        <v>4232</v>
      </c>
      <c r="AD1789" s="186" t="s">
        <v>5474</v>
      </c>
      <c r="AE1789" s="186" t="s">
        <v>5474</v>
      </c>
      <c r="AF1789" s="186" t="s">
        <v>5474</v>
      </c>
      <c r="AG1789" s="186" t="s">
        <v>5474</v>
      </c>
      <c r="AH1789" s="186" t="s">
        <v>5474</v>
      </c>
      <c r="AI1789" s="186" t="s">
        <v>5474</v>
      </c>
      <c r="AJ1789" s="186" t="s">
        <v>5474</v>
      </c>
    </row>
    <row r="1790" spans="28:36">
      <c r="AB1790" s="186">
        <v>8284</v>
      </c>
      <c r="AC1790" s="186" t="s">
        <v>4234</v>
      </c>
      <c r="AD1790" s="186" t="s">
        <v>5474</v>
      </c>
      <c r="AE1790" s="186" t="s">
        <v>5474</v>
      </c>
      <c r="AF1790" s="186" t="s">
        <v>5474</v>
      </c>
      <c r="AG1790" s="186" t="s">
        <v>5474</v>
      </c>
      <c r="AH1790" s="186" t="s">
        <v>5474</v>
      </c>
      <c r="AI1790" s="186" t="s">
        <v>5474</v>
      </c>
      <c r="AJ1790" s="186" t="s">
        <v>5474</v>
      </c>
    </row>
    <row r="1791" spans="28:36">
      <c r="AB1791" s="186">
        <v>8287</v>
      </c>
      <c r="AC1791" s="186" t="s">
        <v>1499</v>
      </c>
      <c r="AD1791" s="186" t="s">
        <v>5474</v>
      </c>
      <c r="AE1791" s="186" t="s">
        <v>5474</v>
      </c>
      <c r="AF1791" s="186" t="s">
        <v>5474</v>
      </c>
      <c r="AG1791" s="186" t="s">
        <v>5474</v>
      </c>
      <c r="AH1791" s="186" t="s">
        <v>5474</v>
      </c>
      <c r="AI1791" s="186" t="s">
        <v>5474</v>
      </c>
      <c r="AJ1791" s="186" t="s">
        <v>5474</v>
      </c>
    </row>
    <row r="1792" spans="28:36">
      <c r="AB1792" s="186">
        <v>8289</v>
      </c>
      <c r="AC1792" s="186" t="s">
        <v>1500</v>
      </c>
      <c r="AD1792" s="186" t="s">
        <v>5474</v>
      </c>
      <c r="AE1792" s="186" t="s">
        <v>5474</v>
      </c>
      <c r="AF1792" s="186" t="s">
        <v>5474</v>
      </c>
      <c r="AG1792" s="186" t="s">
        <v>5474</v>
      </c>
      <c r="AH1792" s="186" t="s">
        <v>5474</v>
      </c>
      <c r="AI1792" s="186" t="s">
        <v>5474</v>
      </c>
      <c r="AJ1792" s="186" t="s">
        <v>5474</v>
      </c>
    </row>
    <row r="1793" spans="28:36">
      <c r="AB1793" s="186">
        <v>8291</v>
      </c>
      <c r="AC1793" s="186" t="s">
        <v>1501</v>
      </c>
      <c r="AD1793" s="186" t="s">
        <v>5474</v>
      </c>
      <c r="AE1793" s="186" t="s">
        <v>5474</v>
      </c>
      <c r="AF1793" s="186" t="s">
        <v>5474</v>
      </c>
      <c r="AG1793" s="186" t="s">
        <v>5474</v>
      </c>
      <c r="AH1793" s="186" t="s">
        <v>5474</v>
      </c>
      <c r="AI1793" s="186" t="s">
        <v>5474</v>
      </c>
      <c r="AJ1793" s="186" t="s">
        <v>5474</v>
      </c>
    </row>
    <row r="1794" spans="28:36">
      <c r="AB1794" s="186">
        <v>8299</v>
      </c>
      <c r="AC1794" s="186" t="s">
        <v>1502</v>
      </c>
      <c r="AD1794" s="186" t="s">
        <v>5473</v>
      </c>
      <c r="AE1794" s="186" t="s">
        <v>5474</v>
      </c>
      <c r="AF1794" s="186" t="s">
        <v>5474</v>
      </c>
      <c r="AG1794" s="186" t="s">
        <v>5474</v>
      </c>
      <c r="AH1794" s="186" t="s">
        <v>5474</v>
      </c>
      <c r="AI1794" s="186" t="s">
        <v>5474</v>
      </c>
      <c r="AJ1794" s="186" t="s">
        <v>5473</v>
      </c>
    </row>
    <row r="1795" spans="28:36">
      <c r="AB1795" s="186">
        <v>8325</v>
      </c>
      <c r="AC1795" s="186" t="s">
        <v>4239</v>
      </c>
      <c r="AD1795" s="186" t="s">
        <v>5474</v>
      </c>
      <c r="AE1795" s="186" t="s">
        <v>5474</v>
      </c>
      <c r="AF1795" s="186" t="s">
        <v>5474</v>
      </c>
      <c r="AG1795" s="186" t="s">
        <v>5474</v>
      </c>
      <c r="AH1795" s="186" t="s">
        <v>5474</v>
      </c>
      <c r="AI1795" s="186" t="s">
        <v>5474</v>
      </c>
      <c r="AJ1795" s="186" t="s">
        <v>5474</v>
      </c>
    </row>
    <row r="1796" spans="28:36">
      <c r="AB1796" s="186">
        <v>8329</v>
      </c>
      <c r="AC1796" s="186" t="s">
        <v>4241</v>
      </c>
      <c r="AD1796" s="186" t="s">
        <v>5474</v>
      </c>
      <c r="AE1796" s="186" t="s">
        <v>5474</v>
      </c>
      <c r="AF1796" s="186" t="s">
        <v>5474</v>
      </c>
      <c r="AG1796" s="186" t="s">
        <v>5474</v>
      </c>
      <c r="AH1796" s="186" t="s">
        <v>5474</v>
      </c>
      <c r="AI1796" s="186" t="s">
        <v>5474</v>
      </c>
      <c r="AJ1796" s="186" t="s">
        <v>5474</v>
      </c>
    </row>
    <row r="1797" spans="28:36">
      <c r="AB1797" s="186">
        <v>8341</v>
      </c>
      <c r="AC1797" s="186" t="s">
        <v>1503</v>
      </c>
      <c r="AD1797" s="186" t="s">
        <v>5474</v>
      </c>
      <c r="AE1797" s="186" t="s">
        <v>5474</v>
      </c>
      <c r="AF1797" s="186" t="s">
        <v>5474</v>
      </c>
      <c r="AG1797" s="186" t="s">
        <v>5474</v>
      </c>
      <c r="AH1797" s="186" t="s">
        <v>5474</v>
      </c>
      <c r="AI1797" s="186" t="s">
        <v>5474</v>
      </c>
      <c r="AJ1797" s="186" t="s">
        <v>5474</v>
      </c>
    </row>
    <row r="1798" spans="28:36">
      <c r="AB1798" s="186">
        <v>8342</v>
      </c>
      <c r="AC1798" s="186" t="s">
        <v>4244</v>
      </c>
      <c r="AD1798" s="186" t="s">
        <v>5474</v>
      </c>
      <c r="AE1798" s="186" t="s">
        <v>5474</v>
      </c>
      <c r="AF1798" s="186" t="s">
        <v>5474</v>
      </c>
      <c r="AG1798" s="186" t="s">
        <v>5474</v>
      </c>
      <c r="AH1798" s="186" t="s">
        <v>5474</v>
      </c>
      <c r="AI1798" s="186" t="s">
        <v>5474</v>
      </c>
      <c r="AJ1798" s="186" t="s">
        <v>5474</v>
      </c>
    </row>
    <row r="1799" spans="28:36">
      <c r="AB1799" s="186">
        <v>8349</v>
      </c>
      <c r="AC1799" s="186" t="s">
        <v>1504</v>
      </c>
      <c r="AD1799" s="186" t="s">
        <v>5474</v>
      </c>
      <c r="AE1799" s="186" t="s">
        <v>5474</v>
      </c>
      <c r="AF1799" s="186" t="s">
        <v>5474</v>
      </c>
      <c r="AG1799" s="186" t="s">
        <v>5474</v>
      </c>
      <c r="AH1799" s="186" t="s">
        <v>5474</v>
      </c>
      <c r="AI1799" s="186" t="s">
        <v>5474</v>
      </c>
      <c r="AJ1799" s="186" t="s">
        <v>5474</v>
      </c>
    </row>
    <row r="1800" spans="28:36">
      <c r="AB1800" s="186">
        <v>8351</v>
      </c>
      <c r="AC1800" s="186" t="s">
        <v>5412</v>
      </c>
      <c r="AD1800" s="186" t="s">
        <v>5474</v>
      </c>
      <c r="AE1800" s="186" t="s">
        <v>5474</v>
      </c>
      <c r="AF1800" s="186" t="s">
        <v>5474</v>
      </c>
      <c r="AG1800" s="186" t="s">
        <v>5474</v>
      </c>
      <c r="AH1800" s="186" t="s">
        <v>5474</v>
      </c>
      <c r="AI1800" s="186" t="s">
        <v>5474</v>
      </c>
      <c r="AJ1800" s="186" t="s">
        <v>5474</v>
      </c>
    </row>
    <row r="1801" spans="28:36">
      <c r="AB1801" s="186">
        <v>8354</v>
      </c>
      <c r="AC1801" s="186" t="s">
        <v>1505</v>
      </c>
      <c r="AD1801" s="186" t="s">
        <v>5474</v>
      </c>
      <c r="AE1801" s="186" t="s">
        <v>5474</v>
      </c>
      <c r="AF1801" s="186" t="s">
        <v>5474</v>
      </c>
      <c r="AG1801" s="186" t="s">
        <v>5474</v>
      </c>
      <c r="AH1801" s="186" t="s">
        <v>5474</v>
      </c>
      <c r="AI1801" s="186" t="s">
        <v>5474</v>
      </c>
      <c r="AJ1801" s="186" t="s">
        <v>5474</v>
      </c>
    </row>
    <row r="1802" spans="28:36">
      <c r="AB1802" s="186">
        <v>8358</v>
      </c>
      <c r="AC1802" s="186" t="s">
        <v>1506</v>
      </c>
      <c r="AD1802" s="186" t="s">
        <v>5474</v>
      </c>
      <c r="AE1802" s="186" t="s">
        <v>5474</v>
      </c>
      <c r="AF1802" s="186" t="s">
        <v>5474</v>
      </c>
      <c r="AG1802" s="186" t="s">
        <v>5474</v>
      </c>
      <c r="AH1802" s="186" t="s">
        <v>5474</v>
      </c>
      <c r="AI1802" s="186" t="s">
        <v>5474</v>
      </c>
      <c r="AJ1802" s="186" t="s">
        <v>5474</v>
      </c>
    </row>
    <row r="1803" spans="28:36">
      <c r="AB1803" s="186">
        <v>8359</v>
      </c>
      <c r="AC1803" s="186" t="s">
        <v>4248</v>
      </c>
      <c r="AD1803" s="186" t="s">
        <v>5474</v>
      </c>
      <c r="AE1803" s="186" t="s">
        <v>5474</v>
      </c>
      <c r="AF1803" s="186" t="s">
        <v>5474</v>
      </c>
      <c r="AG1803" s="186" t="s">
        <v>5474</v>
      </c>
      <c r="AH1803" s="186" t="s">
        <v>5474</v>
      </c>
      <c r="AI1803" s="186" t="s">
        <v>5474</v>
      </c>
      <c r="AJ1803" s="186" t="s">
        <v>5474</v>
      </c>
    </row>
    <row r="1804" spans="28:36">
      <c r="AB1804" s="186">
        <v>8367</v>
      </c>
      <c r="AC1804" s="186" t="s">
        <v>4250</v>
      </c>
      <c r="AD1804" s="186" t="s">
        <v>5474</v>
      </c>
      <c r="AE1804" s="186" t="s">
        <v>5474</v>
      </c>
      <c r="AF1804" s="186" t="s">
        <v>5474</v>
      </c>
      <c r="AG1804" s="186" t="s">
        <v>5474</v>
      </c>
      <c r="AH1804" s="186" t="s">
        <v>5474</v>
      </c>
      <c r="AI1804" s="186" t="s">
        <v>5474</v>
      </c>
      <c r="AJ1804" s="186" t="s">
        <v>5474</v>
      </c>
    </row>
    <row r="1805" spans="28:36">
      <c r="AB1805" s="186">
        <v>8374</v>
      </c>
      <c r="AC1805" s="186" t="s">
        <v>1507</v>
      </c>
      <c r="AD1805" s="186" t="s">
        <v>5474</v>
      </c>
      <c r="AE1805" s="186" t="s">
        <v>5474</v>
      </c>
      <c r="AF1805" s="186" t="s">
        <v>5474</v>
      </c>
      <c r="AG1805" s="186" t="s">
        <v>5474</v>
      </c>
      <c r="AH1805" s="186" t="s">
        <v>5474</v>
      </c>
      <c r="AI1805" s="186" t="s">
        <v>5474</v>
      </c>
      <c r="AJ1805" s="186" t="s">
        <v>5474</v>
      </c>
    </row>
    <row r="1806" spans="28:36">
      <c r="AB1806" s="186">
        <v>8383</v>
      </c>
      <c r="AC1806" s="186" t="s">
        <v>1508</v>
      </c>
      <c r="AD1806" s="186" t="s">
        <v>5474</v>
      </c>
      <c r="AE1806" s="186" t="s">
        <v>5474</v>
      </c>
      <c r="AF1806" s="186" t="s">
        <v>5474</v>
      </c>
      <c r="AG1806" s="186" t="s">
        <v>5474</v>
      </c>
      <c r="AH1806" s="186" t="s">
        <v>5474</v>
      </c>
      <c r="AI1806" s="186" t="s">
        <v>5474</v>
      </c>
      <c r="AJ1806" s="186" t="s">
        <v>5474</v>
      </c>
    </row>
    <row r="1807" spans="28:36">
      <c r="AB1807" s="186">
        <v>8390</v>
      </c>
      <c r="AC1807" s="186" t="s">
        <v>1509</v>
      </c>
      <c r="AD1807" s="186" t="s">
        <v>5474</v>
      </c>
      <c r="AE1807" s="186" t="s">
        <v>5474</v>
      </c>
      <c r="AF1807" s="186" t="s">
        <v>5474</v>
      </c>
      <c r="AG1807" s="186" t="s">
        <v>5474</v>
      </c>
      <c r="AH1807" s="186" t="s">
        <v>5474</v>
      </c>
      <c r="AI1807" s="186" t="s">
        <v>5474</v>
      </c>
      <c r="AJ1807" s="186" t="s">
        <v>5474</v>
      </c>
    </row>
    <row r="1808" spans="28:36">
      <c r="AB1808" s="186">
        <v>8401</v>
      </c>
      <c r="AC1808" s="186" t="s">
        <v>1510</v>
      </c>
      <c r="AD1808" s="186" t="s">
        <v>5474</v>
      </c>
      <c r="AE1808" s="186" t="s">
        <v>5474</v>
      </c>
      <c r="AF1808" s="186" t="s">
        <v>5474</v>
      </c>
      <c r="AG1808" s="186" t="s">
        <v>5474</v>
      </c>
      <c r="AH1808" s="186" t="s">
        <v>5474</v>
      </c>
      <c r="AI1808" s="186" t="s">
        <v>5474</v>
      </c>
      <c r="AJ1808" s="186" t="s">
        <v>5474</v>
      </c>
    </row>
    <row r="1809" spans="28:36">
      <c r="AB1809" s="186">
        <v>8403</v>
      </c>
      <c r="AC1809" s="186" t="s">
        <v>1511</v>
      </c>
      <c r="AD1809" s="186" t="s">
        <v>5474</v>
      </c>
      <c r="AE1809" s="186" t="s">
        <v>5474</v>
      </c>
      <c r="AF1809" s="186" t="s">
        <v>5474</v>
      </c>
      <c r="AG1809" s="186" t="s">
        <v>5474</v>
      </c>
      <c r="AH1809" s="186" t="s">
        <v>5474</v>
      </c>
      <c r="AI1809" s="186" t="s">
        <v>5474</v>
      </c>
      <c r="AJ1809" s="186" t="s">
        <v>5474</v>
      </c>
    </row>
    <row r="1810" spans="28:36">
      <c r="AB1810" s="186">
        <v>8404</v>
      </c>
      <c r="AC1810" s="186" t="s">
        <v>1512</v>
      </c>
      <c r="AD1810" s="186" t="s">
        <v>5474</v>
      </c>
      <c r="AE1810" s="186" t="s">
        <v>5474</v>
      </c>
      <c r="AF1810" s="186" t="s">
        <v>5474</v>
      </c>
      <c r="AG1810" s="186" t="s">
        <v>5474</v>
      </c>
      <c r="AH1810" s="186" t="s">
        <v>5474</v>
      </c>
      <c r="AI1810" s="186" t="s">
        <v>5474</v>
      </c>
      <c r="AJ1810" s="186" t="s">
        <v>5474</v>
      </c>
    </row>
    <row r="1811" spans="28:36">
      <c r="AB1811" s="186">
        <v>8406</v>
      </c>
      <c r="AC1811" s="186" t="s">
        <v>1513</v>
      </c>
      <c r="AD1811" s="186" t="s">
        <v>5474</v>
      </c>
      <c r="AE1811" s="186" t="s">
        <v>5474</v>
      </c>
      <c r="AF1811" s="186" t="s">
        <v>5474</v>
      </c>
      <c r="AG1811" s="186" t="s">
        <v>5474</v>
      </c>
      <c r="AH1811" s="186" t="s">
        <v>5474</v>
      </c>
      <c r="AI1811" s="186" t="s">
        <v>5474</v>
      </c>
      <c r="AJ1811" s="186" t="s">
        <v>5474</v>
      </c>
    </row>
    <row r="1812" spans="28:36">
      <c r="AB1812" s="186">
        <v>8409</v>
      </c>
      <c r="AC1812" s="186" t="s">
        <v>1514</v>
      </c>
      <c r="AD1812" s="186" t="s">
        <v>5474</v>
      </c>
      <c r="AE1812" s="186" t="s">
        <v>5474</v>
      </c>
      <c r="AF1812" s="186" t="s">
        <v>5474</v>
      </c>
      <c r="AG1812" s="186" t="s">
        <v>5474</v>
      </c>
      <c r="AH1812" s="186" t="s">
        <v>5474</v>
      </c>
      <c r="AI1812" s="186" t="s">
        <v>5474</v>
      </c>
      <c r="AJ1812" s="186" t="s">
        <v>5474</v>
      </c>
    </row>
    <row r="1813" spans="28:36">
      <c r="AB1813" s="186">
        <v>8410</v>
      </c>
      <c r="AC1813" s="186" t="s">
        <v>1515</v>
      </c>
      <c r="AD1813" s="186" t="s">
        <v>5474</v>
      </c>
      <c r="AE1813" s="186" t="s">
        <v>5474</v>
      </c>
      <c r="AF1813" s="186" t="s">
        <v>5474</v>
      </c>
      <c r="AG1813" s="186" t="s">
        <v>5474</v>
      </c>
      <c r="AH1813" s="186" t="s">
        <v>5474</v>
      </c>
      <c r="AI1813" s="186" t="s">
        <v>5474</v>
      </c>
      <c r="AJ1813" s="186" t="s">
        <v>5474</v>
      </c>
    </row>
    <row r="1814" spans="28:36">
      <c r="AB1814" s="186">
        <v>8411</v>
      </c>
      <c r="AC1814" s="186" t="s">
        <v>1516</v>
      </c>
      <c r="AD1814" s="186" t="s">
        <v>5474</v>
      </c>
      <c r="AE1814" s="186" t="s">
        <v>5474</v>
      </c>
      <c r="AF1814" s="186" t="s">
        <v>5474</v>
      </c>
      <c r="AG1814" s="186" t="s">
        <v>5474</v>
      </c>
      <c r="AH1814" s="186" t="s">
        <v>5474</v>
      </c>
      <c r="AI1814" s="186" t="s">
        <v>5474</v>
      </c>
      <c r="AJ1814" s="186" t="s">
        <v>5474</v>
      </c>
    </row>
    <row r="1815" spans="28:36">
      <c r="AB1815" s="186">
        <v>8415</v>
      </c>
      <c r="AC1815" s="186" t="s">
        <v>1517</v>
      </c>
      <c r="AD1815" s="186" t="s">
        <v>5474</v>
      </c>
      <c r="AE1815" s="186" t="s">
        <v>5474</v>
      </c>
      <c r="AF1815" s="186" t="s">
        <v>5474</v>
      </c>
      <c r="AG1815" s="186" t="s">
        <v>5474</v>
      </c>
      <c r="AH1815" s="186" t="s">
        <v>5474</v>
      </c>
      <c r="AI1815" s="186" t="s">
        <v>5474</v>
      </c>
      <c r="AJ1815" s="186" t="s">
        <v>5474</v>
      </c>
    </row>
    <row r="1816" spans="28:36">
      <c r="AB1816" s="186">
        <v>8416</v>
      </c>
      <c r="AC1816" s="186" t="s">
        <v>1518</v>
      </c>
      <c r="AD1816" s="186" t="s">
        <v>5474</v>
      </c>
      <c r="AE1816" s="186" t="s">
        <v>5474</v>
      </c>
      <c r="AF1816" s="186" t="s">
        <v>5474</v>
      </c>
      <c r="AG1816" s="186" t="s">
        <v>5474</v>
      </c>
      <c r="AH1816" s="186" t="s">
        <v>5474</v>
      </c>
      <c r="AI1816" s="186" t="s">
        <v>5474</v>
      </c>
      <c r="AJ1816" s="186" t="s">
        <v>5474</v>
      </c>
    </row>
    <row r="1817" spans="28:36">
      <c r="AB1817" s="186">
        <v>8418</v>
      </c>
      <c r="AC1817" s="186" t="s">
        <v>1519</v>
      </c>
      <c r="AD1817" s="186" t="s">
        <v>5474</v>
      </c>
      <c r="AE1817" s="186" t="s">
        <v>5474</v>
      </c>
      <c r="AF1817" s="186" t="s">
        <v>5474</v>
      </c>
      <c r="AG1817" s="186" t="s">
        <v>5474</v>
      </c>
      <c r="AH1817" s="186" t="s">
        <v>5474</v>
      </c>
      <c r="AI1817" s="186" t="s">
        <v>5474</v>
      </c>
      <c r="AJ1817" s="186" t="s">
        <v>5474</v>
      </c>
    </row>
    <row r="1818" spans="28:36">
      <c r="AB1818" s="186">
        <v>8420</v>
      </c>
      <c r="AC1818" s="186" t="s">
        <v>1520</v>
      </c>
      <c r="AD1818" s="186" t="s">
        <v>5474</v>
      </c>
      <c r="AE1818" s="186" t="s">
        <v>5474</v>
      </c>
      <c r="AF1818" s="186" t="s">
        <v>5474</v>
      </c>
      <c r="AG1818" s="186" t="s">
        <v>5474</v>
      </c>
      <c r="AH1818" s="186" t="s">
        <v>5474</v>
      </c>
      <c r="AI1818" s="186" t="s">
        <v>5474</v>
      </c>
      <c r="AJ1818" s="186" t="s">
        <v>5474</v>
      </c>
    </row>
    <row r="1819" spans="28:36">
      <c r="AB1819" s="186">
        <v>8421</v>
      </c>
      <c r="AC1819" s="186" t="s">
        <v>1521</v>
      </c>
      <c r="AD1819" s="186" t="s">
        <v>5474</v>
      </c>
      <c r="AE1819" s="186" t="s">
        <v>5474</v>
      </c>
      <c r="AF1819" s="186" t="s">
        <v>5474</v>
      </c>
      <c r="AG1819" s="186" t="s">
        <v>5474</v>
      </c>
      <c r="AH1819" s="186" t="s">
        <v>5474</v>
      </c>
      <c r="AI1819" s="186" t="s">
        <v>5474</v>
      </c>
      <c r="AJ1819" s="186" t="s">
        <v>5474</v>
      </c>
    </row>
    <row r="1820" spans="28:36">
      <c r="AB1820" s="186">
        <v>8422</v>
      </c>
      <c r="AC1820" s="186" t="s">
        <v>1522</v>
      </c>
      <c r="AD1820" s="186" t="s">
        <v>5474</v>
      </c>
      <c r="AE1820" s="186" t="s">
        <v>5474</v>
      </c>
      <c r="AF1820" s="186" t="s">
        <v>5474</v>
      </c>
      <c r="AG1820" s="186" t="s">
        <v>5474</v>
      </c>
      <c r="AH1820" s="186" t="s">
        <v>5474</v>
      </c>
      <c r="AI1820" s="186" t="s">
        <v>5474</v>
      </c>
      <c r="AJ1820" s="186" t="s">
        <v>5474</v>
      </c>
    </row>
    <row r="1821" spans="28:36">
      <c r="AB1821" s="186">
        <v>8423</v>
      </c>
      <c r="AC1821" s="186" t="s">
        <v>1523</v>
      </c>
      <c r="AD1821" s="186" t="s">
        <v>5474</v>
      </c>
      <c r="AE1821" s="186" t="s">
        <v>5474</v>
      </c>
      <c r="AF1821" s="186" t="s">
        <v>5474</v>
      </c>
      <c r="AG1821" s="186" t="s">
        <v>5474</v>
      </c>
      <c r="AH1821" s="186" t="s">
        <v>5474</v>
      </c>
      <c r="AI1821" s="186" t="s">
        <v>5474</v>
      </c>
      <c r="AJ1821" s="186" t="s">
        <v>5474</v>
      </c>
    </row>
    <row r="1822" spans="28:36">
      <c r="AB1822" s="186">
        <v>8424</v>
      </c>
      <c r="AC1822" s="186" t="s">
        <v>1524</v>
      </c>
      <c r="AD1822" s="186" t="s">
        <v>5474</v>
      </c>
      <c r="AE1822" s="186" t="s">
        <v>5474</v>
      </c>
      <c r="AF1822" s="186" t="s">
        <v>5474</v>
      </c>
      <c r="AG1822" s="186" t="s">
        <v>5474</v>
      </c>
      <c r="AH1822" s="186" t="s">
        <v>5474</v>
      </c>
      <c r="AI1822" s="186" t="s">
        <v>5474</v>
      </c>
      <c r="AJ1822" s="186" t="s">
        <v>5474</v>
      </c>
    </row>
    <row r="1823" spans="28:36">
      <c r="AB1823" s="186">
        <v>8426</v>
      </c>
      <c r="AC1823" s="186" t="s">
        <v>1525</v>
      </c>
      <c r="AD1823" s="186" t="s">
        <v>5474</v>
      </c>
      <c r="AE1823" s="186" t="s">
        <v>5474</v>
      </c>
      <c r="AF1823" s="186" t="s">
        <v>5474</v>
      </c>
      <c r="AG1823" s="186" t="s">
        <v>5474</v>
      </c>
      <c r="AH1823" s="186" t="s">
        <v>5474</v>
      </c>
      <c r="AI1823" s="186" t="s">
        <v>5474</v>
      </c>
      <c r="AJ1823" s="186" t="s">
        <v>5474</v>
      </c>
    </row>
    <row r="1824" spans="28:36">
      <c r="AB1824" s="186">
        <v>8427</v>
      </c>
      <c r="AC1824" s="186" t="s">
        <v>1526</v>
      </c>
      <c r="AD1824" s="186" t="s">
        <v>5474</v>
      </c>
      <c r="AE1824" s="186" t="s">
        <v>5474</v>
      </c>
      <c r="AF1824" s="186" t="s">
        <v>5474</v>
      </c>
      <c r="AG1824" s="186" t="s">
        <v>5474</v>
      </c>
      <c r="AH1824" s="186" t="s">
        <v>5474</v>
      </c>
      <c r="AI1824" s="186" t="s">
        <v>5474</v>
      </c>
      <c r="AJ1824" s="186" t="s">
        <v>5474</v>
      </c>
    </row>
    <row r="1825" spans="28:36">
      <c r="AB1825" s="186">
        <v>8429</v>
      </c>
      <c r="AC1825" s="186" t="s">
        <v>1527</v>
      </c>
      <c r="AD1825" s="186" t="s">
        <v>5474</v>
      </c>
      <c r="AE1825" s="186" t="s">
        <v>5474</v>
      </c>
      <c r="AF1825" s="186" t="s">
        <v>5474</v>
      </c>
      <c r="AG1825" s="186" t="s">
        <v>5474</v>
      </c>
      <c r="AH1825" s="186" t="s">
        <v>5474</v>
      </c>
      <c r="AI1825" s="186" t="s">
        <v>5474</v>
      </c>
      <c r="AJ1825" s="186" t="s">
        <v>5474</v>
      </c>
    </row>
    <row r="1826" spans="28:36">
      <c r="AB1826" s="186">
        <v>8431</v>
      </c>
      <c r="AC1826" s="186" t="s">
        <v>1528</v>
      </c>
      <c r="AD1826" s="186" t="s">
        <v>5474</v>
      </c>
      <c r="AE1826" s="186" t="s">
        <v>5474</v>
      </c>
      <c r="AF1826" s="186" t="s">
        <v>5474</v>
      </c>
      <c r="AG1826" s="186" t="s">
        <v>5474</v>
      </c>
      <c r="AH1826" s="186" t="s">
        <v>5474</v>
      </c>
      <c r="AI1826" s="186" t="s">
        <v>5474</v>
      </c>
      <c r="AJ1826" s="186" t="s">
        <v>5474</v>
      </c>
    </row>
    <row r="1827" spans="28:36">
      <c r="AB1827" s="186">
        <v>8432</v>
      </c>
      <c r="AC1827" s="186" t="s">
        <v>1529</v>
      </c>
      <c r="AD1827" s="186" t="s">
        <v>5474</v>
      </c>
      <c r="AE1827" s="186" t="s">
        <v>5474</v>
      </c>
      <c r="AF1827" s="186" t="s">
        <v>5474</v>
      </c>
      <c r="AG1827" s="186" t="s">
        <v>5474</v>
      </c>
      <c r="AH1827" s="186" t="s">
        <v>5474</v>
      </c>
      <c r="AI1827" s="186" t="s">
        <v>5474</v>
      </c>
      <c r="AJ1827" s="186" t="s">
        <v>5474</v>
      </c>
    </row>
    <row r="1828" spans="28:36">
      <c r="AB1828" s="186">
        <v>8433</v>
      </c>
      <c r="AC1828" s="186" t="s">
        <v>1530</v>
      </c>
      <c r="AD1828" s="186" t="s">
        <v>5474</v>
      </c>
      <c r="AE1828" s="186" t="s">
        <v>5474</v>
      </c>
      <c r="AF1828" s="186" t="s">
        <v>5474</v>
      </c>
      <c r="AG1828" s="186" t="s">
        <v>5474</v>
      </c>
      <c r="AH1828" s="186" t="s">
        <v>5474</v>
      </c>
      <c r="AI1828" s="186" t="s">
        <v>5474</v>
      </c>
      <c r="AJ1828" s="186" t="s">
        <v>5474</v>
      </c>
    </row>
    <row r="1829" spans="28:36">
      <c r="AB1829" s="186">
        <v>8435</v>
      </c>
      <c r="AC1829" s="186" t="s">
        <v>1531</v>
      </c>
      <c r="AD1829" s="186" t="s">
        <v>5474</v>
      </c>
      <c r="AE1829" s="186" t="s">
        <v>5474</v>
      </c>
      <c r="AF1829" s="186" t="s">
        <v>5474</v>
      </c>
      <c r="AG1829" s="186" t="s">
        <v>5474</v>
      </c>
      <c r="AH1829" s="186" t="s">
        <v>5474</v>
      </c>
      <c r="AI1829" s="186" t="s">
        <v>5474</v>
      </c>
      <c r="AJ1829" s="186" t="s">
        <v>5474</v>
      </c>
    </row>
    <row r="1830" spans="28:36">
      <c r="AB1830" s="186">
        <v>8436</v>
      </c>
      <c r="AC1830" s="186" t="s">
        <v>1532</v>
      </c>
      <c r="AD1830" s="186" t="s">
        <v>5474</v>
      </c>
      <c r="AE1830" s="186" t="s">
        <v>5474</v>
      </c>
      <c r="AF1830" s="186" t="s">
        <v>5474</v>
      </c>
      <c r="AG1830" s="186" t="s">
        <v>5474</v>
      </c>
      <c r="AH1830" s="186" t="s">
        <v>5474</v>
      </c>
      <c r="AI1830" s="186" t="s">
        <v>5474</v>
      </c>
      <c r="AJ1830" s="186" t="s">
        <v>5474</v>
      </c>
    </row>
    <row r="1831" spans="28:36">
      <c r="AB1831" s="186">
        <v>8437</v>
      </c>
      <c r="AC1831" s="186" t="s">
        <v>1533</v>
      </c>
      <c r="AD1831" s="186" t="s">
        <v>5474</v>
      </c>
      <c r="AE1831" s="186" t="s">
        <v>5474</v>
      </c>
      <c r="AF1831" s="186" t="s">
        <v>5474</v>
      </c>
      <c r="AG1831" s="186" t="s">
        <v>5474</v>
      </c>
      <c r="AH1831" s="186" t="s">
        <v>5474</v>
      </c>
      <c r="AI1831" s="186" t="s">
        <v>5474</v>
      </c>
      <c r="AJ1831" s="186" t="s">
        <v>5474</v>
      </c>
    </row>
    <row r="1832" spans="28:36">
      <c r="AB1832" s="186">
        <v>8438</v>
      </c>
      <c r="AC1832" s="186" t="s">
        <v>4290</v>
      </c>
      <c r="AD1832" s="186" t="s">
        <v>5474</v>
      </c>
      <c r="AE1832" s="186" t="s">
        <v>5474</v>
      </c>
      <c r="AF1832" s="186" t="s">
        <v>5474</v>
      </c>
      <c r="AG1832" s="186" t="s">
        <v>5474</v>
      </c>
      <c r="AH1832" s="186" t="s">
        <v>5474</v>
      </c>
      <c r="AI1832" s="186" t="s">
        <v>5474</v>
      </c>
      <c r="AJ1832" s="186" t="s">
        <v>5474</v>
      </c>
    </row>
    <row r="1833" spans="28:36">
      <c r="AB1833" s="186">
        <v>8440</v>
      </c>
      <c r="AC1833" s="186" t="s">
        <v>4685</v>
      </c>
      <c r="AD1833" s="186" t="s">
        <v>5474</v>
      </c>
      <c r="AE1833" s="186" t="s">
        <v>5474</v>
      </c>
      <c r="AF1833" s="186" t="s">
        <v>5474</v>
      </c>
      <c r="AG1833" s="186" t="s">
        <v>5474</v>
      </c>
      <c r="AH1833" s="186" t="s">
        <v>5474</v>
      </c>
      <c r="AI1833" s="186" t="s">
        <v>5474</v>
      </c>
      <c r="AJ1833" s="186" t="s">
        <v>5474</v>
      </c>
    </row>
    <row r="1834" spans="28:36">
      <c r="AB1834" s="186">
        <v>8442</v>
      </c>
      <c r="AC1834" s="186" t="s">
        <v>1534</v>
      </c>
      <c r="AD1834" s="186" t="s">
        <v>5474</v>
      </c>
      <c r="AE1834" s="186" t="s">
        <v>5474</v>
      </c>
      <c r="AF1834" s="186" t="s">
        <v>5474</v>
      </c>
      <c r="AG1834" s="186" t="s">
        <v>5474</v>
      </c>
      <c r="AH1834" s="186" t="s">
        <v>5474</v>
      </c>
      <c r="AI1834" s="186" t="s">
        <v>5474</v>
      </c>
      <c r="AJ1834" s="186" t="s">
        <v>5474</v>
      </c>
    </row>
    <row r="1835" spans="28:36">
      <c r="AB1835" s="186">
        <v>8443</v>
      </c>
      <c r="AC1835" s="186" t="s">
        <v>1535</v>
      </c>
      <c r="AD1835" s="186" t="s">
        <v>5474</v>
      </c>
      <c r="AE1835" s="186" t="s">
        <v>5474</v>
      </c>
      <c r="AF1835" s="186" t="s">
        <v>5474</v>
      </c>
      <c r="AG1835" s="186" t="s">
        <v>5474</v>
      </c>
      <c r="AH1835" s="186" t="s">
        <v>5474</v>
      </c>
      <c r="AI1835" s="186" t="s">
        <v>5474</v>
      </c>
      <c r="AJ1835" s="186" t="s">
        <v>5474</v>
      </c>
    </row>
    <row r="1836" spans="28:36">
      <c r="AB1836" s="186">
        <v>8444</v>
      </c>
      <c r="AC1836" s="186" t="s">
        <v>1536</v>
      </c>
      <c r="AD1836" s="186" t="s">
        <v>5474</v>
      </c>
      <c r="AE1836" s="186" t="s">
        <v>5474</v>
      </c>
      <c r="AF1836" s="186" t="s">
        <v>5474</v>
      </c>
      <c r="AG1836" s="186" t="s">
        <v>5474</v>
      </c>
      <c r="AH1836" s="186" t="s">
        <v>5474</v>
      </c>
      <c r="AI1836" s="186" t="s">
        <v>5474</v>
      </c>
      <c r="AJ1836" s="186" t="s">
        <v>5474</v>
      </c>
    </row>
    <row r="1837" spans="28:36">
      <c r="AB1837" s="186">
        <v>8446</v>
      </c>
      <c r="AC1837" s="186" t="s">
        <v>1537</v>
      </c>
      <c r="AD1837" s="186" t="s">
        <v>5474</v>
      </c>
      <c r="AE1837" s="186" t="s">
        <v>5474</v>
      </c>
      <c r="AF1837" s="186" t="s">
        <v>5474</v>
      </c>
      <c r="AG1837" s="186" t="s">
        <v>5474</v>
      </c>
      <c r="AH1837" s="186" t="s">
        <v>5474</v>
      </c>
      <c r="AI1837" s="186" t="s">
        <v>5474</v>
      </c>
      <c r="AJ1837" s="186" t="s">
        <v>5474</v>
      </c>
    </row>
    <row r="1838" spans="28:36">
      <c r="AB1838" s="186">
        <v>8450</v>
      </c>
      <c r="AC1838" s="186" t="s">
        <v>1538</v>
      </c>
      <c r="AD1838" s="186" t="s">
        <v>5474</v>
      </c>
      <c r="AE1838" s="186" t="s">
        <v>5474</v>
      </c>
      <c r="AF1838" s="186" t="s">
        <v>5474</v>
      </c>
      <c r="AG1838" s="186" t="s">
        <v>5474</v>
      </c>
      <c r="AH1838" s="186" t="s">
        <v>5474</v>
      </c>
      <c r="AI1838" s="186" t="s">
        <v>5474</v>
      </c>
      <c r="AJ1838" s="186" t="s">
        <v>5474</v>
      </c>
    </row>
    <row r="1839" spans="28:36">
      <c r="AB1839" s="186">
        <v>8454</v>
      </c>
      <c r="AC1839" s="186" t="s">
        <v>1539</v>
      </c>
      <c r="AD1839" s="186" t="s">
        <v>5474</v>
      </c>
      <c r="AE1839" s="186" t="s">
        <v>5474</v>
      </c>
      <c r="AF1839" s="186" t="s">
        <v>5474</v>
      </c>
      <c r="AG1839" s="186" t="s">
        <v>5474</v>
      </c>
      <c r="AH1839" s="186" t="s">
        <v>5474</v>
      </c>
      <c r="AI1839" s="186" t="s">
        <v>5474</v>
      </c>
      <c r="AJ1839" s="186" t="s">
        <v>5474</v>
      </c>
    </row>
    <row r="1840" spans="28:36">
      <c r="AB1840" s="186">
        <v>8455</v>
      </c>
      <c r="AC1840" s="186" t="s">
        <v>1540</v>
      </c>
      <c r="AD1840" s="186" t="s">
        <v>5474</v>
      </c>
      <c r="AE1840" s="186" t="s">
        <v>5474</v>
      </c>
      <c r="AF1840" s="186" t="s">
        <v>5474</v>
      </c>
      <c r="AG1840" s="186" t="s">
        <v>5474</v>
      </c>
      <c r="AH1840" s="186" t="s">
        <v>5474</v>
      </c>
      <c r="AI1840" s="186" t="s">
        <v>5474</v>
      </c>
      <c r="AJ1840" s="186" t="s">
        <v>5474</v>
      </c>
    </row>
    <row r="1841" spans="28:36">
      <c r="AB1841" s="186">
        <v>8458</v>
      </c>
      <c r="AC1841" s="186" t="s">
        <v>4301</v>
      </c>
      <c r="AD1841" s="186" t="s">
        <v>5474</v>
      </c>
      <c r="AE1841" s="186" t="s">
        <v>5474</v>
      </c>
      <c r="AF1841" s="186" t="s">
        <v>5474</v>
      </c>
      <c r="AG1841" s="186" t="s">
        <v>5474</v>
      </c>
      <c r="AH1841" s="186" t="s">
        <v>5474</v>
      </c>
      <c r="AI1841" s="186" t="s">
        <v>5474</v>
      </c>
      <c r="AJ1841" s="186" t="s">
        <v>5474</v>
      </c>
    </row>
    <row r="1842" spans="28:36">
      <c r="AB1842" s="186">
        <v>8462</v>
      </c>
      <c r="AC1842" s="186" t="s">
        <v>1541</v>
      </c>
      <c r="AD1842" s="186" t="s">
        <v>5474</v>
      </c>
      <c r="AE1842" s="186" t="s">
        <v>5474</v>
      </c>
      <c r="AF1842" s="186" t="s">
        <v>5474</v>
      </c>
      <c r="AG1842" s="186" t="s">
        <v>5474</v>
      </c>
      <c r="AH1842" s="186" t="s">
        <v>5474</v>
      </c>
      <c r="AI1842" s="186" t="s">
        <v>5474</v>
      </c>
      <c r="AJ1842" s="186" t="s">
        <v>5474</v>
      </c>
    </row>
    <row r="1843" spans="28:36">
      <c r="AB1843" s="186">
        <v>8463</v>
      </c>
      <c r="AC1843" s="186" t="s">
        <v>1542</v>
      </c>
      <c r="AD1843" s="186" t="s">
        <v>5474</v>
      </c>
      <c r="AE1843" s="186" t="s">
        <v>5474</v>
      </c>
      <c r="AF1843" s="186" t="s">
        <v>5474</v>
      </c>
      <c r="AG1843" s="186" t="s">
        <v>5474</v>
      </c>
      <c r="AH1843" s="186" t="s">
        <v>5474</v>
      </c>
      <c r="AI1843" s="186" t="s">
        <v>5474</v>
      </c>
      <c r="AJ1843" s="186" t="s">
        <v>5474</v>
      </c>
    </row>
    <row r="1844" spans="28:36">
      <c r="AB1844" s="186">
        <v>8464</v>
      </c>
      <c r="AC1844" s="186" t="s">
        <v>1543</v>
      </c>
      <c r="AD1844" s="186" t="s">
        <v>5473</v>
      </c>
      <c r="AE1844" s="186" t="s">
        <v>5474</v>
      </c>
      <c r="AF1844" s="186" t="s">
        <v>5474</v>
      </c>
      <c r="AG1844" s="186" t="s">
        <v>5474</v>
      </c>
      <c r="AH1844" s="186" t="s">
        <v>5474</v>
      </c>
      <c r="AI1844" s="186" t="s">
        <v>5474</v>
      </c>
      <c r="AJ1844" s="186" t="s">
        <v>5473</v>
      </c>
    </row>
    <row r="1845" spans="28:36">
      <c r="AB1845" s="186">
        <v>8465</v>
      </c>
      <c r="AC1845" s="186" t="s">
        <v>4306</v>
      </c>
      <c r="AD1845" s="186" t="s">
        <v>5474</v>
      </c>
      <c r="AE1845" s="186" t="s">
        <v>5474</v>
      </c>
      <c r="AF1845" s="186" t="s">
        <v>5474</v>
      </c>
      <c r="AG1845" s="186" t="s">
        <v>5474</v>
      </c>
      <c r="AH1845" s="186" t="s">
        <v>5474</v>
      </c>
      <c r="AI1845" s="186" t="s">
        <v>5474</v>
      </c>
      <c r="AJ1845" s="186" t="s">
        <v>5474</v>
      </c>
    </row>
    <row r="1846" spans="28:36">
      <c r="AB1846" s="186">
        <v>8466</v>
      </c>
      <c r="AC1846" s="186" t="s">
        <v>1544</v>
      </c>
      <c r="AD1846" s="186" t="s">
        <v>5474</v>
      </c>
      <c r="AE1846" s="186" t="s">
        <v>5474</v>
      </c>
      <c r="AF1846" s="186" t="s">
        <v>5474</v>
      </c>
      <c r="AG1846" s="186" t="s">
        <v>5474</v>
      </c>
      <c r="AH1846" s="186" t="s">
        <v>5474</v>
      </c>
      <c r="AI1846" s="186" t="s">
        <v>5474</v>
      </c>
      <c r="AJ1846" s="186" t="s">
        <v>5474</v>
      </c>
    </row>
    <row r="1847" spans="28:36">
      <c r="AB1847" s="186">
        <v>8467</v>
      </c>
      <c r="AC1847" s="186" t="s">
        <v>1545</v>
      </c>
      <c r="AD1847" s="186" t="s">
        <v>5474</v>
      </c>
      <c r="AE1847" s="186" t="s">
        <v>5474</v>
      </c>
      <c r="AF1847" s="186" t="s">
        <v>5474</v>
      </c>
      <c r="AG1847" s="186" t="s">
        <v>5474</v>
      </c>
      <c r="AH1847" s="186" t="s">
        <v>5474</v>
      </c>
      <c r="AI1847" s="186" t="s">
        <v>5474</v>
      </c>
      <c r="AJ1847" s="186" t="s">
        <v>5474</v>
      </c>
    </row>
    <row r="1848" spans="28:36">
      <c r="AB1848" s="186">
        <v>8472</v>
      </c>
      <c r="AC1848" s="186" t="s">
        <v>1546</v>
      </c>
      <c r="AD1848" s="186" t="s">
        <v>5474</v>
      </c>
      <c r="AE1848" s="186" t="s">
        <v>5474</v>
      </c>
      <c r="AF1848" s="186" t="s">
        <v>5474</v>
      </c>
      <c r="AG1848" s="186" t="s">
        <v>5474</v>
      </c>
      <c r="AH1848" s="186" t="s">
        <v>5474</v>
      </c>
      <c r="AI1848" s="186" t="s">
        <v>5474</v>
      </c>
      <c r="AJ1848" s="186" t="s">
        <v>5474</v>
      </c>
    </row>
    <row r="1849" spans="28:36">
      <c r="AB1849" s="186">
        <v>8473</v>
      </c>
      <c r="AC1849" s="186" t="s">
        <v>1547</v>
      </c>
      <c r="AD1849" s="186" t="s">
        <v>5474</v>
      </c>
      <c r="AE1849" s="186" t="s">
        <v>5474</v>
      </c>
      <c r="AF1849" s="186" t="s">
        <v>5474</v>
      </c>
      <c r="AG1849" s="186" t="s">
        <v>5474</v>
      </c>
      <c r="AH1849" s="186" t="s">
        <v>5474</v>
      </c>
      <c r="AI1849" s="186" t="s">
        <v>5474</v>
      </c>
      <c r="AJ1849" s="186" t="s">
        <v>5474</v>
      </c>
    </row>
    <row r="1850" spans="28:36">
      <c r="AB1850" s="186">
        <v>8476</v>
      </c>
      <c r="AC1850" s="186" t="s">
        <v>4312</v>
      </c>
      <c r="AD1850" s="186" t="s">
        <v>5474</v>
      </c>
      <c r="AE1850" s="186" t="s">
        <v>5474</v>
      </c>
      <c r="AF1850" s="186" t="s">
        <v>5474</v>
      </c>
      <c r="AG1850" s="186" t="s">
        <v>5474</v>
      </c>
      <c r="AH1850" s="186" t="s">
        <v>5474</v>
      </c>
      <c r="AI1850" s="186" t="s">
        <v>5474</v>
      </c>
      <c r="AJ1850" s="186" t="s">
        <v>5474</v>
      </c>
    </row>
    <row r="1851" spans="28:36">
      <c r="AB1851" s="186">
        <v>8477</v>
      </c>
      <c r="AC1851" s="186" t="s">
        <v>1548</v>
      </c>
      <c r="AD1851" s="186" t="s">
        <v>5474</v>
      </c>
      <c r="AE1851" s="186" t="s">
        <v>5474</v>
      </c>
      <c r="AF1851" s="186" t="s">
        <v>5474</v>
      </c>
      <c r="AG1851" s="186" t="s">
        <v>5474</v>
      </c>
      <c r="AH1851" s="186" t="s">
        <v>5474</v>
      </c>
      <c r="AI1851" s="186" t="s">
        <v>5474</v>
      </c>
      <c r="AJ1851" s="186" t="s">
        <v>5474</v>
      </c>
    </row>
    <row r="1852" spans="28:36">
      <c r="AB1852" s="186">
        <v>8478</v>
      </c>
      <c r="AC1852" s="186" t="s">
        <v>4315</v>
      </c>
      <c r="AD1852" s="186" t="s">
        <v>5474</v>
      </c>
      <c r="AE1852" s="186" t="s">
        <v>5474</v>
      </c>
      <c r="AF1852" s="186" t="s">
        <v>5474</v>
      </c>
      <c r="AG1852" s="186" t="s">
        <v>5474</v>
      </c>
      <c r="AH1852" s="186" t="s">
        <v>5474</v>
      </c>
      <c r="AI1852" s="186" t="s">
        <v>5474</v>
      </c>
      <c r="AJ1852" s="186" t="s">
        <v>5474</v>
      </c>
    </row>
    <row r="1853" spans="28:36">
      <c r="AB1853" s="186">
        <v>8479</v>
      </c>
      <c r="AC1853" s="186" t="s">
        <v>4317</v>
      </c>
      <c r="AD1853" s="186" t="s">
        <v>5474</v>
      </c>
      <c r="AE1853" s="186" t="s">
        <v>5474</v>
      </c>
      <c r="AF1853" s="186" t="s">
        <v>5474</v>
      </c>
      <c r="AG1853" s="186" t="s">
        <v>5474</v>
      </c>
      <c r="AH1853" s="186" t="s">
        <v>5474</v>
      </c>
      <c r="AI1853" s="186" t="s">
        <v>5474</v>
      </c>
      <c r="AJ1853" s="186" t="s">
        <v>5474</v>
      </c>
    </row>
    <row r="1854" spans="28:36">
      <c r="AB1854" s="186">
        <v>8480</v>
      </c>
      <c r="AC1854" s="186" t="s">
        <v>4319</v>
      </c>
      <c r="AD1854" s="186" t="s">
        <v>5474</v>
      </c>
      <c r="AE1854" s="186" t="s">
        <v>5474</v>
      </c>
      <c r="AF1854" s="186" t="s">
        <v>5474</v>
      </c>
      <c r="AG1854" s="186" t="s">
        <v>5474</v>
      </c>
      <c r="AH1854" s="186" t="s">
        <v>5474</v>
      </c>
      <c r="AI1854" s="186" t="s">
        <v>5474</v>
      </c>
      <c r="AJ1854" s="186" t="s">
        <v>5474</v>
      </c>
    </row>
    <row r="1855" spans="28:36">
      <c r="AB1855" s="186">
        <v>8481</v>
      </c>
      <c r="AC1855" s="186" t="s">
        <v>1549</v>
      </c>
      <c r="AD1855" s="186" t="s">
        <v>5474</v>
      </c>
      <c r="AE1855" s="186" t="s">
        <v>5474</v>
      </c>
      <c r="AF1855" s="186" t="s">
        <v>5474</v>
      </c>
      <c r="AG1855" s="186" t="s">
        <v>5474</v>
      </c>
      <c r="AH1855" s="186" t="s">
        <v>5474</v>
      </c>
      <c r="AI1855" s="186" t="s">
        <v>5474</v>
      </c>
      <c r="AJ1855" s="186" t="s">
        <v>5474</v>
      </c>
    </row>
    <row r="1856" spans="28:36">
      <c r="AB1856" s="186">
        <v>8487</v>
      </c>
      <c r="AC1856" s="186" t="s">
        <v>4322</v>
      </c>
      <c r="AD1856" s="186" t="s">
        <v>5474</v>
      </c>
      <c r="AE1856" s="186" t="s">
        <v>5474</v>
      </c>
      <c r="AF1856" s="186" t="s">
        <v>5474</v>
      </c>
      <c r="AG1856" s="186" t="s">
        <v>5474</v>
      </c>
      <c r="AH1856" s="186" t="s">
        <v>5474</v>
      </c>
      <c r="AI1856" s="186" t="s">
        <v>5474</v>
      </c>
      <c r="AJ1856" s="186" t="s">
        <v>5474</v>
      </c>
    </row>
    <row r="1857" spans="28:36">
      <c r="AB1857" s="186">
        <v>8488</v>
      </c>
      <c r="AC1857" s="186" t="s">
        <v>1550</v>
      </c>
      <c r="AD1857" s="186" t="s">
        <v>5474</v>
      </c>
      <c r="AE1857" s="186" t="s">
        <v>5474</v>
      </c>
      <c r="AF1857" s="186" t="s">
        <v>5474</v>
      </c>
      <c r="AG1857" s="186" t="s">
        <v>5474</v>
      </c>
      <c r="AH1857" s="186" t="s">
        <v>5474</v>
      </c>
      <c r="AI1857" s="186" t="s">
        <v>5474</v>
      </c>
      <c r="AJ1857" s="186" t="s">
        <v>5474</v>
      </c>
    </row>
    <row r="1858" spans="28:36">
      <c r="AB1858" s="186">
        <v>8489</v>
      </c>
      <c r="AC1858" s="186" t="s">
        <v>4325</v>
      </c>
      <c r="AD1858" s="186" t="s">
        <v>5474</v>
      </c>
      <c r="AE1858" s="186" t="s">
        <v>5474</v>
      </c>
      <c r="AF1858" s="186" t="s">
        <v>5474</v>
      </c>
      <c r="AG1858" s="186" t="s">
        <v>5474</v>
      </c>
      <c r="AH1858" s="186" t="s">
        <v>5474</v>
      </c>
      <c r="AI1858" s="186" t="s">
        <v>5474</v>
      </c>
      <c r="AJ1858" s="186" t="s">
        <v>5474</v>
      </c>
    </row>
    <row r="1859" spans="28:36">
      <c r="AB1859" s="186">
        <v>8490</v>
      </c>
      <c r="AC1859" s="186" t="s">
        <v>4327</v>
      </c>
      <c r="AD1859" s="186" t="s">
        <v>5474</v>
      </c>
      <c r="AE1859" s="186" t="s">
        <v>5474</v>
      </c>
      <c r="AF1859" s="186" t="s">
        <v>5474</v>
      </c>
      <c r="AG1859" s="186" t="s">
        <v>5474</v>
      </c>
      <c r="AH1859" s="186" t="s">
        <v>5474</v>
      </c>
      <c r="AI1859" s="186" t="s">
        <v>5474</v>
      </c>
      <c r="AJ1859" s="186" t="s">
        <v>5474</v>
      </c>
    </row>
    <row r="1860" spans="28:36">
      <c r="AB1860" s="186">
        <v>8491</v>
      </c>
      <c r="AC1860" s="186" t="s">
        <v>4329</v>
      </c>
      <c r="AD1860" s="186" t="s">
        <v>5474</v>
      </c>
      <c r="AE1860" s="186" t="s">
        <v>5474</v>
      </c>
      <c r="AF1860" s="186" t="s">
        <v>5474</v>
      </c>
      <c r="AG1860" s="186" t="s">
        <v>5474</v>
      </c>
      <c r="AH1860" s="186" t="s">
        <v>5474</v>
      </c>
      <c r="AI1860" s="186" t="s">
        <v>5474</v>
      </c>
      <c r="AJ1860" s="186" t="s">
        <v>5474</v>
      </c>
    </row>
    <row r="1861" spans="28:36">
      <c r="AB1861" s="186">
        <v>8492</v>
      </c>
      <c r="AC1861" s="186" t="s">
        <v>4331</v>
      </c>
      <c r="AD1861" s="186" t="s">
        <v>5474</v>
      </c>
      <c r="AE1861" s="186" t="s">
        <v>5474</v>
      </c>
      <c r="AF1861" s="186" t="s">
        <v>5474</v>
      </c>
      <c r="AG1861" s="186" t="s">
        <v>5474</v>
      </c>
      <c r="AH1861" s="186" t="s">
        <v>5474</v>
      </c>
      <c r="AI1861" s="186" t="s">
        <v>5474</v>
      </c>
      <c r="AJ1861" s="186" t="s">
        <v>5474</v>
      </c>
    </row>
    <row r="1862" spans="28:36">
      <c r="AB1862" s="186">
        <v>8495</v>
      </c>
      <c r="AC1862" s="186" t="s">
        <v>4333</v>
      </c>
      <c r="AD1862" s="186" t="s">
        <v>5474</v>
      </c>
      <c r="AE1862" s="186" t="s">
        <v>5474</v>
      </c>
      <c r="AF1862" s="186" t="s">
        <v>5474</v>
      </c>
      <c r="AG1862" s="186" t="s">
        <v>5474</v>
      </c>
      <c r="AH1862" s="186" t="s">
        <v>5474</v>
      </c>
      <c r="AI1862" s="186" t="s">
        <v>5474</v>
      </c>
      <c r="AJ1862" s="186" t="s">
        <v>5474</v>
      </c>
    </row>
    <row r="1863" spans="28:36">
      <c r="AB1863" s="186">
        <v>8496</v>
      </c>
      <c r="AC1863" s="186" t="s">
        <v>4335</v>
      </c>
      <c r="AD1863" s="186" t="s">
        <v>5474</v>
      </c>
      <c r="AE1863" s="186" t="s">
        <v>5474</v>
      </c>
      <c r="AF1863" s="186" t="s">
        <v>5474</v>
      </c>
      <c r="AG1863" s="186" t="s">
        <v>5474</v>
      </c>
      <c r="AH1863" s="186" t="s">
        <v>5474</v>
      </c>
      <c r="AI1863" s="186" t="s">
        <v>5474</v>
      </c>
      <c r="AJ1863" s="186" t="s">
        <v>5474</v>
      </c>
    </row>
    <row r="1864" spans="28:36">
      <c r="AB1864" s="186">
        <v>8497</v>
      </c>
      <c r="AC1864" s="186" t="s">
        <v>4337</v>
      </c>
      <c r="AD1864" s="186" t="s">
        <v>5474</v>
      </c>
      <c r="AE1864" s="186" t="s">
        <v>5474</v>
      </c>
      <c r="AF1864" s="186" t="s">
        <v>5474</v>
      </c>
      <c r="AG1864" s="186" t="s">
        <v>5474</v>
      </c>
      <c r="AH1864" s="186" t="s">
        <v>5474</v>
      </c>
      <c r="AI1864" s="186" t="s">
        <v>5474</v>
      </c>
      <c r="AJ1864" s="186" t="s">
        <v>5474</v>
      </c>
    </row>
    <row r="1865" spans="28:36">
      <c r="AB1865" s="186">
        <v>8499</v>
      </c>
      <c r="AC1865" s="186" t="s">
        <v>4552</v>
      </c>
      <c r="AD1865" s="186" t="s">
        <v>5474</v>
      </c>
      <c r="AE1865" s="186" t="s">
        <v>5474</v>
      </c>
      <c r="AF1865" s="186" t="s">
        <v>5474</v>
      </c>
      <c r="AG1865" s="186" t="s">
        <v>5474</v>
      </c>
      <c r="AH1865" s="186" t="s">
        <v>5474</v>
      </c>
      <c r="AI1865" s="186" t="s">
        <v>5474</v>
      </c>
      <c r="AJ1865" s="186" t="s">
        <v>5474</v>
      </c>
    </row>
    <row r="1866" spans="28:36">
      <c r="AB1866" s="186">
        <v>8905</v>
      </c>
      <c r="AC1866" s="186" t="s">
        <v>1551</v>
      </c>
      <c r="AD1866" s="186" t="s">
        <v>5474</v>
      </c>
      <c r="AE1866" s="186" t="s">
        <v>5474</v>
      </c>
      <c r="AF1866" s="186" t="s">
        <v>5474</v>
      </c>
      <c r="AG1866" s="186" t="s">
        <v>5474</v>
      </c>
      <c r="AH1866" s="186" t="s">
        <v>5474</v>
      </c>
      <c r="AI1866" s="186" t="s">
        <v>5474</v>
      </c>
      <c r="AJ1866" s="186" t="s">
        <v>5474</v>
      </c>
    </row>
    <row r="1867" spans="28:36">
      <c r="AB1867" s="186">
        <v>8906</v>
      </c>
      <c r="AC1867" s="186" t="s">
        <v>1552</v>
      </c>
      <c r="AD1867" s="186" t="s">
        <v>5474</v>
      </c>
      <c r="AE1867" s="186" t="s">
        <v>5474</v>
      </c>
      <c r="AF1867" s="186" t="s">
        <v>5474</v>
      </c>
      <c r="AG1867" s="186" t="s">
        <v>5474</v>
      </c>
      <c r="AH1867" s="186" t="s">
        <v>5474</v>
      </c>
      <c r="AI1867" s="186" t="s">
        <v>5474</v>
      </c>
      <c r="AJ1867" s="186" t="s">
        <v>5474</v>
      </c>
    </row>
    <row r="1868" spans="28:36">
      <c r="AB1868" s="186">
        <v>8908</v>
      </c>
      <c r="AC1868" s="186" t="s">
        <v>1553</v>
      </c>
      <c r="AD1868" s="186" t="s">
        <v>5474</v>
      </c>
      <c r="AE1868" s="186" t="s">
        <v>5474</v>
      </c>
      <c r="AF1868" s="186" t="s">
        <v>5474</v>
      </c>
      <c r="AG1868" s="186" t="s">
        <v>5474</v>
      </c>
      <c r="AH1868" s="186" t="s">
        <v>5474</v>
      </c>
      <c r="AI1868" s="186" t="s">
        <v>5474</v>
      </c>
      <c r="AJ1868" s="186" t="s">
        <v>5474</v>
      </c>
    </row>
    <row r="1869" spans="28:36">
      <c r="AB1869" s="186">
        <v>8913</v>
      </c>
      <c r="AC1869" s="186" t="s">
        <v>1554</v>
      </c>
      <c r="AD1869" s="186" t="s">
        <v>5474</v>
      </c>
      <c r="AE1869" s="186" t="s">
        <v>5474</v>
      </c>
      <c r="AF1869" s="186" t="s">
        <v>5474</v>
      </c>
      <c r="AG1869" s="186" t="s">
        <v>5474</v>
      </c>
      <c r="AH1869" s="186" t="s">
        <v>5474</v>
      </c>
      <c r="AI1869" s="186" t="s">
        <v>5474</v>
      </c>
      <c r="AJ1869" s="186" t="s">
        <v>5474</v>
      </c>
    </row>
    <row r="1870" spans="28:36">
      <c r="AB1870" s="186">
        <v>8916</v>
      </c>
      <c r="AC1870" s="186" t="s">
        <v>1555</v>
      </c>
      <c r="AD1870" s="186" t="s">
        <v>5474</v>
      </c>
      <c r="AE1870" s="186" t="s">
        <v>5474</v>
      </c>
      <c r="AF1870" s="186" t="s">
        <v>5474</v>
      </c>
      <c r="AG1870" s="186" t="s">
        <v>5474</v>
      </c>
      <c r="AH1870" s="186" t="s">
        <v>5474</v>
      </c>
      <c r="AI1870" s="186" t="s">
        <v>5474</v>
      </c>
      <c r="AJ1870" s="186" t="s">
        <v>5474</v>
      </c>
    </row>
    <row r="1871" spans="28:36">
      <c r="AB1871" s="186">
        <v>8917</v>
      </c>
      <c r="AC1871" s="186" t="s">
        <v>1556</v>
      </c>
      <c r="AD1871" s="186" t="s">
        <v>5474</v>
      </c>
      <c r="AE1871" s="186" t="s">
        <v>5474</v>
      </c>
      <c r="AF1871" s="186" t="s">
        <v>5474</v>
      </c>
      <c r="AG1871" s="186" t="s">
        <v>5474</v>
      </c>
      <c r="AH1871" s="186" t="s">
        <v>5474</v>
      </c>
      <c r="AI1871" s="186" t="s">
        <v>5474</v>
      </c>
      <c r="AJ1871" s="186" t="s">
        <v>5474</v>
      </c>
    </row>
    <row r="1872" spans="28:36">
      <c r="AB1872" s="186">
        <v>8921</v>
      </c>
      <c r="AC1872" s="186" t="s">
        <v>1557</v>
      </c>
      <c r="AD1872" s="186" t="s">
        <v>5474</v>
      </c>
      <c r="AE1872" s="186" t="s">
        <v>5474</v>
      </c>
      <c r="AF1872" s="186" t="s">
        <v>5474</v>
      </c>
      <c r="AG1872" s="186" t="s">
        <v>5474</v>
      </c>
      <c r="AH1872" s="186" t="s">
        <v>5474</v>
      </c>
      <c r="AI1872" s="186" t="s">
        <v>5474</v>
      </c>
      <c r="AJ1872" s="186" t="s">
        <v>5474</v>
      </c>
    </row>
    <row r="1873" spans="28:36">
      <c r="AB1873" s="186">
        <v>8923</v>
      </c>
      <c r="AC1873" s="186" t="s">
        <v>1558</v>
      </c>
      <c r="AD1873" s="186" t="s">
        <v>5474</v>
      </c>
      <c r="AE1873" s="186" t="s">
        <v>5474</v>
      </c>
      <c r="AF1873" s="186" t="s">
        <v>5474</v>
      </c>
      <c r="AG1873" s="186" t="s">
        <v>5474</v>
      </c>
      <c r="AH1873" s="186" t="s">
        <v>5474</v>
      </c>
      <c r="AI1873" s="186" t="s">
        <v>5474</v>
      </c>
      <c r="AJ1873" s="186" t="s">
        <v>5474</v>
      </c>
    </row>
    <row r="1874" spans="28:36">
      <c r="AB1874" s="186">
        <v>8924</v>
      </c>
      <c r="AC1874" s="186" t="s">
        <v>1559</v>
      </c>
      <c r="AD1874" s="186" t="s">
        <v>5474</v>
      </c>
      <c r="AE1874" s="186" t="s">
        <v>5474</v>
      </c>
      <c r="AF1874" s="186" t="s">
        <v>5474</v>
      </c>
      <c r="AG1874" s="186" t="s">
        <v>5474</v>
      </c>
      <c r="AH1874" s="186" t="s">
        <v>5474</v>
      </c>
      <c r="AI1874" s="186" t="s">
        <v>5474</v>
      </c>
      <c r="AJ1874" s="186" t="s">
        <v>5474</v>
      </c>
    </row>
    <row r="1875" spans="28:36">
      <c r="AB1875" s="186">
        <v>8926</v>
      </c>
      <c r="AC1875" s="186" t="s">
        <v>1560</v>
      </c>
      <c r="AD1875" s="186" t="s">
        <v>5474</v>
      </c>
      <c r="AE1875" s="186" t="s">
        <v>5474</v>
      </c>
      <c r="AF1875" s="186" t="s">
        <v>5474</v>
      </c>
      <c r="AG1875" s="186" t="s">
        <v>5474</v>
      </c>
      <c r="AH1875" s="186" t="s">
        <v>5474</v>
      </c>
      <c r="AI1875" s="186" t="s">
        <v>5474</v>
      </c>
      <c r="AJ1875" s="186" t="s">
        <v>5474</v>
      </c>
    </row>
    <row r="1876" spans="28:36">
      <c r="AB1876" s="186">
        <v>8927</v>
      </c>
      <c r="AC1876" s="186" t="s">
        <v>1561</v>
      </c>
      <c r="AD1876" s="186" t="s">
        <v>5474</v>
      </c>
      <c r="AE1876" s="186" t="s">
        <v>5474</v>
      </c>
      <c r="AF1876" s="186" t="s">
        <v>5474</v>
      </c>
      <c r="AG1876" s="186" t="s">
        <v>5474</v>
      </c>
      <c r="AH1876" s="186" t="s">
        <v>5474</v>
      </c>
      <c r="AI1876" s="186" t="s">
        <v>5474</v>
      </c>
      <c r="AJ1876" s="186" t="s">
        <v>5474</v>
      </c>
    </row>
    <row r="1877" spans="28:36">
      <c r="AB1877" s="186">
        <v>8928</v>
      </c>
      <c r="AC1877" s="186" t="s">
        <v>4353</v>
      </c>
      <c r="AD1877" s="186" t="s">
        <v>5474</v>
      </c>
      <c r="AE1877" s="186" t="s">
        <v>5474</v>
      </c>
      <c r="AF1877" s="186" t="s">
        <v>5474</v>
      </c>
      <c r="AG1877" s="186" t="s">
        <v>5474</v>
      </c>
      <c r="AH1877" s="186" t="s">
        <v>5474</v>
      </c>
      <c r="AI1877" s="186" t="s">
        <v>5474</v>
      </c>
      <c r="AJ1877" s="186" t="s">
        <v>5474</v>
      </c>
    </row>
    <row r="1878" spans="28:36">
      <c r="AB1878" s="186">
        <v>8929</v>
      </c>
      <c r="AC1878" s="186" t="s">
        <v>1562</v>
      </c>
      <c r="AD1878" s="186" t="s">
        <v>5474</v>
      </c>
      <c r="AE1878" s="186" t="s">
        <v>5474</v>
      </c>
      <c r="AF1878" s="186" t="s">
        <v>5474</v>
      </c>
      <c r="AG1878" s="186" t="s">
        <v>5474</v>
      </c>
      <c r="AH1878" s="186" t="s">
        <v>5474</v>
      </c>
      <c r="AI1878" s="186" t="s">
        <v>5474</v>
      </c>
      <c r="AJ1878" s="186" t="s">
        <v>5474</v>
      </c>
    </row>
    <row r="1879" spans="28:36">
      <c r="AB1879" s="186">
        <v>8930</v>
      </c>
      <c r="AC1879" s="186" t="s">
        <v>1563</v>
      </c>
      <c r="AD1879" s="186" t="s">
        <v>5474</v>
      </c>
      <c r="AE1879" s="186" t="s">
        <v>5474</v>
      </c>
      <c r="AF1879" s="186" t="s">
        <v>5474</v>
      </c>
      <c r="AG1879" s="186" t="s">
        <v>5474</v>
      </c>
      <c r="AH1879" s="186" t="s">
        <v>5474</v>
      </c>
      <c r="AI1879" s="186" t="s">
        <v>5474</v>
      </c>
      <c r="AJ1879" s="186" t="s">
        <v>5474</v>
      </c>
    </row>
    <row r="1880" spans="28:36">
      <c r="AB1880" s="186">
        <v>8931</v>
      </c>
      <c r="AC1880" s="186" t="s">
        <v>1564</v>
      </c>
      <c r="AD1880" s="186" t="s">
        <v>5474</v>
      </c>
      <c r="AE1880" s="186" t="s">
        <v>5474</v>
      </c>
      <c r="AF1880" s="186" t="s">
        <v>5474</v>
      </c>
      <c r="AG1880" s="186" t="s">
        <v>5474</v>
      </c>
      <c r="AH1880" s="186" t="s">
        <v>5474</v>
      </c>
      <c r="AI1880" s="186" t="s">
        <v>5474</v>
      </c>
      <c r="AJ1880" s="186" t="s">
        <v>5474</v>
      </c>
    </row>
    <row r="1881" spans="28:36">
      <c r="AB1881" s="186">
        <v>8932</v>
      </c>
      <c r="AC1881" s="186" t="s">
        <v>1565</v>
      </c>
      <c r="AD1881" s="186" t="s">
        <v>5474</v>
      </c>
      <c r="AE1881" s="186" t="s">
        <v>5474</v>
      </c>
      <c r="AF1881" s="186" t="s">
        <v>5474</v>
      </c>
      <c r="AG1881" s="186" t="s">
        <v>5474</v>
      </c>
      <c r="AH1881" s="186" t="s">
        <v>5474</v>
      </c>
      <c r="AI1881" s="186" t="s">
        <v>5474</v>
      </c>
      <c r="AJ1881" s="186" t="s">
        <v>5474</v>
      </c>
    </row>
    <row r="1882" spans="28:36">
      <c r="AB1882" s="186">
        <v>8933</v>
      </c>
      <c r="AC1882" s="186" t="s">
        <v>1566</v>
      </c>
      <c r="AD1882" s="186" t="s">
        <v>5474</v>
      </c>
      <c r="AE1882" s="186" t="s">
        <v>5474</v>
      </c>
      <c r="AF1882" s="186" t="s">
        <v>5474</v>
      </c>
      <c r="AG1882" s="186" t="s">
        <v>5474</v>
      </c>
      <c r="AH1882" s="186" t="s">
        <v>5474</v>
      </c>
      <c r="AI1882" s="186" t="s">
        <v>5474</v>
      </c>
      <c r="AJ1882" s="186" t="s">
        <v>5474</v>
      </c>
    </row>
    <row r="1883" spans="28:36">
      <c r="AB1883" s="186">
        <v>8934</v>
      </c>
      <c r="AC1883" s="186" t="s">
        <v>1567</v>
      </c>
      <c r="AD1883" s="186" t="s">
        <v>5474</v>
      </c>
      <c r="AE1883" s="186" t="s">
        <v>5474</v>
      </c>
      <c r="AF1883" s="186" t="s">
        <v>5474</v>
      </c>
      <c r="AG1883" s="186" t="s">
        <v>5474</v>
      </c>
      <c r="AH1883" s="186" t="s">
        <v>5474</v>
      </c>
      <c r="AI1883" s="186" t="s">
        <v>5474</v>
      </c>
      <c r="AJ1883" s="186" t="s">
        <v>5474</v>
      </c>
    </row>
    <row r="1884" spans="28:36">
      <c r="AB1884" s="186">
        <v>8935</v>
      </c>
      <c r="AC1884" s="186" t="s">
        <v>1568</v>
      </c>
      <c r="AD1884" s="186" t="s">
        <v>5474</v>
      </c>
      <c r="AE1884" s="186" t="s">
        <v>5474</v>
      </c>
      <c r="AF1884" s="186" t="s">
        <v>5474</v>
      </c>
      <c r="AG1884" s="186" t="s">
        <v>5474</v>
      </c>
      <c r="AH1884" s="186" t="s">
        <v>5474</v>
      </c>
      <c r="AI1884" s="186" t="s">
        <v>5474</v>
      </c>
      <c r="AJ1884" s="186" t="s">
        <v>5474</v>
      </c>
    </row>
    <row r="1885" spans="28:36">
      <c r="AB1885" s="186">
        <v>8936</v>
      </c>
      <c r="AC1885" s="186" t="s">
        <v>1569</v>
      </c>
      <c r="AD1885" s="186" t="s">
        <v>5474</v>
      </c>
      <c r="AE1885" s="186" t="s">
        <v>5474</v>
      </c>
      <c r="AF1885" s="186" t="s">
        <v>5474</v>
      </c>
      <c r="AG1885" s="186" t="s">
        <v>5474</v>
      </c>
      <c r="AH1885" s="186" t="s">
        <v>5474</v>
      </c>
      <c r="AI1885" s="186" t="s">
        <v>5474</v>
      </c>
      <c r="AJ1885" s="186" t="s">
        <v>5474</v>
      </c>
    </row>
    <row r="1886" spans="28:36">
      <c r="AB1886" s="186">
        <v>8937</v>
      </c>
      <c r="AC1886" s="186" t="s">
        <v>1570</v>
      </c>
      <c r="AD1886" s="186" t="s">
        <v>5474</v>
      </c>
      <c r="AE1886" s="186" t="s">
        <v>5474</v>
      </c>
      <c r="AF1886" s="186" t="s">
        <v>5474</v>
      </c>
      <c r="AG1886" s="186" t="s">
        <v>5474</v>
      </c>
      <c r="AH1886" s="186" t="s">
        <v>5474</v>
      </c>
      <c r="AI1886" s="186" t="s">
        <v>5474</v>
      </c>
      <c r="AJ1886" s="186" t="s">
        <v>5474</v>
      </c>
    </row>
    <row r="1887" spans="28:36">
      <c r="AB1887" s="186">
        <v>8938</v>
      </c>
      <c r="AC1887" s="186" t="s">
        <v>1571</v>
      </c>
      <c r="AD1887" s="186" t="s">
        <v>5474</v>
      </c>
      <c r="AE1887" s="186" t="s">
        <v>5474</v>
      </c>
      <c r="AF1887" s="186" t="s">
        <v>5474</v>
      </c>
      <c r="AG1887" s="186" t="s">
        <v>5474</v>
      </c>
      <c r="AH1887" s="186" t="s">
        <v>5474</v>
      </c>
      <c r="AI1887" s="186" t="s">
        <v>5474</v>
      </c>
      <c r="AJ1887" s="186" t="s">
        <v>5474</v>
      </c>
    </row>
    <row r="1888" spans="28:36">
      <c r="AB1888" s="186">
        <v>8940</v>
      </c>
      <c r="AC1888" s="186" t="s">
        <v>1572</v>
      </c>
      <c r="AD1888" s="186" t="s">
        <v>5474</v>
      </c>
      <c r="AE1888" s="186" t="s">
        <v>5474</v>
      </c>
      <c r="AF1888" s="186" t="s">
        <v>5474</v>
      </c>
      <c r="AG1888" s="186" t="s">
        <v>5474</v>
      </c>
      <c r="AH1888" s="186" t="s">
        <v>5474</v>
      </c>
      <c r="AI1888" s="186" t="s">
        <v>5474</v>
      </c>
      <c r="AJ1888" s="186" t="s">
        <v>5474</v>
      </c>
    </row>
    <row r="1889" spans="28:36">
      <c r="AB1889" s="186">
        <v>8941</v>
      </c>
      <c r="AC1889" s="186" t="s">
        <v>1573</v>
      </c>
      <c r="AD1889" s="186" t="s">
        <v>5474</v>
      </c>
      <c r="AE1889" s="186" t="s">
        <v>5474</v>
      </c>
      <c r="AF1889" s="186" t="s">
        <v>5474</v>
      </c>
      <c r="AG1889" s="186" t="s">
        <v>5474</v>
      </c>
      <c r="AH1889" s="186" t="s">
        <v>5474</v>
      </c>
      <c r="AI1889" s="186" t="s">
        <v>5474</v>
      </c>
      <c r="AJ1889" s="186" t="s">
        <v>5474</v>
      </c>
    </row>
    <row r="1890" spans="28:36">
      <c r="AB1890" s="186">
        <v>8942</v>
      </c>
      <c r="AC1890" s="186" t="s">
        <v>1574</v>
      </c>
      <c r="AD1890" s="186" t="s">
        <v>5474</v>
      </c>
      <c r="AE1890" s="186" t="s">
        <v>5474</v>
      </c>
      <c r="AF1890" s="186" t="s">
        <v>5474</v>
      </c>
      <c r="AG1890" s="186" t="s">
        <v>5474</v>
      </c>
      <c r="AH1890" s="186" t="s">
        <v>5474</v>
      </c>
      <c r="AI1890" s="186" t="s">
        <v>5474</v>
      </c>
      <c r="AJ1890" s="186" t="s">
        <v>5474</v>
      </c>
    </row>
    <row r="1891" spans="28:36">
      <c r="AB1891" s="186">
        <v>8996</v>
      </c>
      <c r="AC1891" s="186" t="s">
        <v>1575</v>
      </c>
      <c r="AD1891" s="186" t="s">
        <v>5474</v>
      </c>
      <c r="AE1891" s="186" t="s">
        <v>5474</v>
      </c>
      <c r="AF1891" s="186" t="s">
        <v>5474</v>
      </c>
      <c r="AG1891" s="186" t="s">
        <v>5474</v>
      </c>
      <c r="AH1891" s="186" t="s">
        <v>5474</v>
      </c>
      <c r="AI1891" s="186" t="s">
        <v>5474</v>
      </c>
      <c r="AJ1891" s="186" t="s">
        <v>5474</v>
      </c>
    </row>
    <row r="1892" spans="28:36">
      <c r="AB1892" s="186">
        <v>9103</v>
      </c>
      <c r="AC1892" s="186" t="s">
        <v>4374</v>
      </c>
      <c r="AD1892" s="186" t="s">
        <v>5474</v>
      </c>
      <c r="AE1892" s="186" t="s">
        <v>5474</v>
      </c>
      <c r="AF1892" s="186" t="s">
        <v>5474</v>
      </c>
      <c r="AG1892" s="186" t="s">
        <v>5474</v>
      </c>
      <c r="AH1892" s="186" t="s">
        <v>5474</v>
      </c>
      <c r="AI1892" s="186" t="s">
        <v>5474</v>
      </c>
      <c r="AJ1892" s="186" t="s">
        <v>5474</v>
      </c>
    </row>
    <row r="1893" spans="28:36">
      <c r="AB1893" s="186">
        <v>9105</v>
      </c>
      <c r="AC1893" s="186" t="s">
        <v>1576</v>
      </c>
      <c r="AD1893" s="186" t="s">
        <v>5474</v>
      </c>
      <c r="AE1893" s="186" t="s">
        <v>5474</v>
      </c>
      <c r="AF1893" s="186" t="s">
        <v>5474</v>
      </c>
      <c r="AG1893" s="186" t="s">
        <v>5474</v>
      </c>
      <c r="AH1893" s="186" t="s">
        <v>5474</v>
      </c>
      <c r="AI1893" s="186" t="s">
        <v>5474</v>
      </c>
      <c r="AJ1893" s="186" t="s">
        <v>5474</v>
      </c>
    </row>
    <row r="1894" spans="28:36">
      <c r="AB1894" s="186">
        <v>9110</v>
      </c>
      <c r="AC1894" s="186" t="s">
        <v>1577</v>
      </c>
      <c r="AD1894" s="186" t="s">
        <v>5474</v>
      </c>
      <c r="AE1894" s="186" t="s">
        <v>5474</v>
      </c>
      <c r="AF1894" s="186" t="s">
        <v>5474</v>
      </c>
      <c r="AG1894" s="186" t="s">
        <v>5474</v>
      </c>
      <c r="AH1894" s="186" t="s">
        <v>5474</v>
      </c>
      <c r="AI1894" s="186" t="s">
        <v>5474</v>
      </c>
      <c r="AJ1894" s="186" t="s">
        <v>5474</v>
      </c>
    </row>
    <row r="1895" spans="28:36">
      <c r="AB1895" s="186">
        <v>9136</v>
      </c>
      <c r="AC1895" s="186" t="s">
        <v>1578</v>
      </c>
      <c r="AD1895" s="186" t="s">
        <v>5474</v>
      </c>
      <c r="AE1895" s="186" t="s">
        <v>5474</v>
      </c>
      <c r="AF1895" s="186" t="s">
        <v>5474</v>
      </c>
      <c r="AG1895" s="186" t="s">
        <v>5474</v>
      </c>
      <c r="AH1895" s="186" t="s">
        <v>5474</v>
      </c>
      <c r="AI1895" s="186" t="s">
        <v>5474</v>
      </c>
      <c r="AJ1895" s="186" t="s">
        <v>5474</v>
      </c>
    </row>
    <row r="1896" spans="28:36">
      <c r="AB1896" s="186">
        <v>9157</v>
      </c>
      <c r="AC1896" s="186" t="s">
        <v>1579</v>
      </c>
      <c r="AD1896" s="186" t="s">
        <v>5474</v>
      </c>
      <c r="AE1896" s="186" t="s">
        <v>5474</v>
      </c>
      <c r="AF1896" s="186" t="s">
        <v>5474</v>
      </c>
      <c r="AG1896" s="186" t="s">
        <v>5474</v>
      </c>
      <c r="AH1896" s="186" t="s">
        <v>5474</v>
      </c>
      <c r="AI1896" s="186" t="s">
        <v>5474</v>
      </c>
      <c r="AJ1896" s="186" t="s">
        <v>5474</v>
      </c>
    </row>
    <row r="1897" spans="28:36">
      <c r="AB1897" s="186">
        <v>9188</v>
      </c>
      <c r="AC1897" s="186" t="s">
        <v>1580</v>
      </c>
      <c r="AD1897" s="186" t="s">
        <v>5474</v>
      </c>
      <c r="AE1897" s="186" t="s">
        <v>5474</v>
      </c>
      <c r="AF1897" s="186" t="s">
        <v>5474</v>
      </c>
      <c r="AG1897" s="186" t="s">
        <v>5474</v>
      </c>
      <c r="AH1897" s="186" t="s">
        <v>5474</v>
      </c>
      <c r="AI1897" s="186" t="s">
        <v>5474</v>
      </c>
      <c r="AJ1897" s="186" t="s">
        <v>5474</v>
      </c>
    </row>
    <row r="1898" spans="28:36">
      <c r="AB1898" s="186">
        <v>9802</v>
      </c>
      <c r="AC1898" s="186" t="s">
        <v>1581</v>
      </c>
      <c r="AD1898" s="186" t="s">
        <v>5474</v>
      </c>
      <c r="AE1898" s="186" t="s">
        <v>5474</v>
      </c>
      <c r="AF1898" s="186" t="s">
        <v>5474</v>
      </c>
      <c r="AG1898" s="186" t="s">
        <v>5474</v>
      </c>
      <c r="AH1898" s="186" t="s">
        <v>5474</v>
      </c>
      <c r="AI1898" s="186" t="s">
        <v>5474</v>
      </c>
      <c r="AJ1898" s="186" t="s">
        <v>5474</v>
      </c>
    </row>
    <row r="1899" spans="28:36">
      <c r="AB1899" s="186">
        <v>9902</v>
      </c>
      <c r="AC1899" s="186" t="s">
        <v>1582</v>
      </c>
      <c r="AD1899" s="186" t="s">
        <v>5474</v>
      </c>
      <c r="AE1899" s="186" t="s">
        <v>5474</v>
      </c>
      <c r="AF1899" s="186" t="s">
        <v>5474</v>
      </c>
      <c r="AG1899" s="186" t="s">
        <v>5474</v>
      </c>
      <c r="AH1899" s="186" t="s">
        <v>5474</v>
      </c>
      <c r="AI1899" s="186" t="s">
        <v>5474</v>
      </c>
      <c r="AJ1899" s="186" t="s">
        <v>5474</v>
      </c>
    </row>
    <row r="1900" spans="28:36">
      <c r="AB1900" s="186">
        <v>9904</v>
      </c>
      <c r="AC1900" s="186" t="s">
        <v>1583</v>
      </c>
      <c r="AD1900" s="186" t="s">
        <v>5473</v>
      </c>
      <c r="AE1900" s="186" t="s">
        <v>5474</v>
      </c>
      <c r="AF1900" s="186" t="s">
        <v>5474</v>
      </c>
      <c r="AG1900" s="186" t="s">
        <v>5474</v>
      </c>
      <c r="AH1900" s="186" t="s">
        <v>5474</v>
      </c>
      <c r="AI1900" s="186" t="s">
        <v>5474</v>
      </c>
      <c r="AJ1900" s="186" t="s">
        <v>5473</v>
      </c>
    </row>
    <row r="1901" spans="28:36">
      <c r="AB1901" s="186">
        <v>9905</v>
      </c>
      <c r="AC1901" s="186" t="s">
        <v>1584</v>
      </c>
      <c r="AD1901" s="186" t="s">
        <v>5474</v>
      </c>
      <c r="AE1901" s="186" t="s">
        <v>5474</v>
      </c>
      <c r="AF1901" s="186" t="s">
        <v>5474</v>
      </c>
      <c r="AG1901" s="186" t="s">
        <v>5474</v>
      </c>
      <c r="AH1901" s="186" t="s">
        <v>5474</v>
      </c>
      <c r="AI1901" s="186" t="s">
        <v>5474</v>
      </c>
      <c r="AJ1901" s="186" t="s">
        <v>5474</v>
      </c>
    </row>
    <row r="1902" spans="28:36">
      <c r="AB1902" s="186">
        <v>9906</v>
      </c>
      <c r="AC1902" s="186" t="s">
        <v>1585</v>
      </c>
      <c r="AD1902" s="186" t="s">
        <v>5474</v>
      </c>
      <c r="AE1902" s="186" t="s">
        <v>5474</v>
      </c>
      <c r="AF1902" s="186" t="s">
        <v>5474</v>
      </c>
      <c r="AG1902" s="186" t="s">
        <v>5474</v>
      </c>
      <c r="AH1902" s="186" t="s">
        <v>5474</v>
      </c>
      <c r="AI1902" s="186" t="s">
        <v>5474</v>
      </c>
      <c r="AJ1902" s="186" t="s">
        <v>5474</v>
      </c>
    </row>
    <row r="1903" spans="28:36">
      <c r="AB1903" s="186">
        <v>9907</v>
      </c>
      <c r="AC1903" s="186" t="s">
        <v>1586</v>
      </c>
      <c r="AD1903" s="186" t="s">
        <v>5474</v>
      </c>
      <c r="AE1903" s="186" t="s">
        <v>5474</v>
      </c>
      <c r="AF1903" s="186" t="s">
        <v>5474</v>
      </c>
      <c r="AG1903" s="186" t="s">
        <v>5474</v>
      </c>
      <c r="AH1903" s="186" t="s">
        <v>5474</v>
      </c>
      <c r="AI1903" s="186" t="s">
        <v>5474</v>
      </c>
      <c r="AJ1903" s="186" t="s">
        <v>5474</v>
      </c>
    </row>
    <row r="1904" spans="28:36">
      <c r="AB1904" s="186">
        <v>9908</v>
      </c>
      <c r="AC1904" s="186" t="s">
        <v>1587</v>
      </c>
      <c r="AD1904" s="186" t="s">
        <v>5474</v>
      </c>
      <c r="AE1904" s="186" t="s">
        <v>5474</v>
      </c>
      <c r="AF1904" s="186" t="s">
        <v>5474</v>
      </c>
      <c r="AG1904" s="186" t="s">
        <v>5474</v>
      </c>
      <c r="AH1904" s="186" t="s">
        <v>5474</v>
      </c>
      <c r="AI1904" s="186" t="s">
        <v>5474</v>
      </c>
      <c r="AJ1904" s="186" t="s">
        <v>5474</v>
      </c>
    </row>
    <row r="1905" spans="28:36">
      <c r="AB1905" s="186">
        <v>9910</v>
      </c>
      <c r="AC1905" s="186" t="s">
        <v>1588</v>
      </c>
      <c r="AD1905" s="186" t="s">
        <v>5473</v>
      </c>
      <c r="AE1905" s="186" t="s">
        <v>5474</v>
      </c>
      <c r="AF1905" s="186" t="s">
        <v>5474</v>
      </c>
      <c r="AG1905" s="186" t="s">
        <v>5474</v>
      </c>
      <c r="AH1905" s="186" t="s">
        <v>5475</v>
      </c>
      <c r="AI1905" s="186" t="s">
        <v>5474</v>
      </c>
      <c r="AJ1905" s="186" t="s">
        <v>5477</v>
      </c>
    </row>
    <row r="1906" spans="28:36">
      <c r="AB1906" s="186">
        <v>9911</v>
      </c>
      <c r="AC1906" s="186" t="s">
        <v>1589</v>
      </c>
      <c r="AD1906" s="186" t="s">
        <v>5474</v>
      </c>
      <c r="AE1906" s="186" t="s">
        <v>5474</v>
      </c>
      <c r="AF1906" s="186" t="s">
        <v>5474</v>
      </c>
      <c r="AG1906" s="186" t="s">
        <v>5474</v>
      </c>
      <c r="AH1906" s="186" t="s">
        <v>5474</v>
      </c>
      <c r="AI1906" s="186" t="s">
        <v>5474</v>
      </c>
      <c r="AJ1906" s="186" t="s">
        <v>5474</v>
      </c>
    </row>
    <row r="1907" spans="28:36">
      <c r="AB1907" s="186">
        <v>9912</v>
      </c>
      <c r="AC1907" s="186" t="s">
        <v>1590</v>
      </c>
      <c r="AD1907" s="186" t="s">
        <v>5474</v>
      </c>
      <c r="AE1907" s="186" t="s">
        <v>5474</v>
      </c>
      <c r="AF1907" s="186" t="s">
        <v>5474</v>
      </c>
      <c r="AG1907" s="186" t="s">
        <v>5474</v>
      </c>
      <c r="AH1907" s="186" t="s">
        <v>5474</v>
      </c>
      <c r="AI1907" s="186" t="s">
        <v>5474</v>
      </c>
      <c r="AJ1907" s="186" t="s">
        <v>5474</v>
      </c>
    </row>
    <row r="1908" spans="28:36">
      <c r="AB1908" s="186">
        <v>9914</v>
      </c>
      <c r="AC1908" s="186" t="s">
        <v>1591</v>
      </c>
      <c r="AD1908" s="186" t="s">
        <v>5474</v>
      </c>
      <c r="AE1908" s="186" t="s">
        <v>5474</v>
      </c>
      <c r="AF1908" s="186" t="s">
        <v>5474</v>
      </c>
      <c r="AG1908" s="186" t="s">
        <v>5474</v>
      </c>
      <c r="AH1908" s="186" t="s">
        <v>5474</v>
      </c>
      <c r="AI1908" s="186" t="s">
        <v>5474</v>
      </c>
      <c r="AJ1908" s="186" t="s">
        <v>5474</v>
      </c>
    </row>
    <row r="1909" spans="28:36">
      <c r="AB1909" s="186">
        <v>9917</v>
      </c>
      <c r="AC1909" s="186" t="s">
        <v>1592</v>
      </c>
      <c r="AD1909" s="186" t="s">
        <v>5474</v>
      </c>
      <c r="AE1909" s="186" t="s">
        <v>5474</v>
      </c>
      <c r="AF1909" s="186" t="s">
        <v>5474</v>
      </c>
      <c r="AG1909" s="186" t="s">
        <v>5474</v>
      </c>
      <c r="AH1909" s="186" t="s">
        <v>5474</v>
      </c>
      <c r="AI1909" s="186" t="s">
        <v>5474</v>
      </c>
      <c r="AJ1909" s="186" t="s">
        <v>5474</v>
      </c>
    </row>
    <row r="1910" spans="28:36">
      <c r="AB1910" s="186">
        <v>9918</v>
      </c>
      <c r="AC1910" s="186" t="s">
        <v>1593</v>
      </c>
      <c r="AD1910" s="186" t="s">
        <v>5474</v>
      </c>
      <c r="AE1910" s="186" t="s">
        <v>5474</v>
      </c>
      <c r="AF1910" s="186" t="s">
        <v>5474</v>
      </c>
      <c r="AG1910" s="186" t="s">
        <v>5474</v>
      </c>
      <c r="AH1910" s="186" t="s">
        <v>5474</v>
      </c>
      <c r="AI1910" s="186" t="s">
        <v>5474</v>
      </c>
      <c r="AJ1910" s="186" t="s">
        <v>5474</v>
      </c>
    </row>
    <row r="1911" spans="28:36">
      <c r="AB1911" s="186">
        <v>9919</v>
      </c>
      <c r="AC1911" s="186" t="s">
        <v>1594</v>
      </c>
      <c r="AD1911" s="186" t="s">
        <v>5474</v>
      </c>
      <c r="AE1911" s="186" t="s">
        <v>5474</v>
      </c>
      <c r="AF1911" s="186" t="s">
        <v>5474</v>
      </c>
      <c r="AG1911" s="186" t="s">
        <v>5474</v>
      </c>
      <c r="AH1911" s="186" t="s">
        <v>5474</v>
      </c>
      <c r="AI1911" s="186" t="s">
        <v>5474</v>
      </c>
      <c r="AJ1911" s="186" t="s">
        <v>5474</v>
      </c>
    </row>
    <row r="1912" spans="28:36">
      <c r="AB1912" s="186">
        <v>9921</v>
      </c>
      <c r="AC1912" s="186" t="s">
        <v>1595</v>
      </c>
      <c r="AD1912" s="186" t="s">
        <v>5473</v>
      </c>
      <c r="AE1912" s="186" t="s">
        <v>5474</v>
      </c>
      <c r="AF1912" s="186" t="s">
        <v>5474</v>
      </c>
      <c r="AG1912" s="186" t="s">
        <v>5474</v>
      </c>
      <c r="AH1912" s="186" t="s">
        <v>5474</v>
      </c>
      <c r="AI1912" s="186" t="s">
        <v>5474</v>
      </c>
      <c r="AJ1912" s="186" t="s">
        <v>5473</v>
      </c>
    </row>
    <row r="1913" spans="28:36">
      <c r="AB1913" s="186">
        <v>9924</v>
      </c>
      <c r="AC1913" s="186" t="s">
        <v>1596</v>
      </c>
      <c r="AD1913" s="186" t="s">
        <v>5474</v>
      </c>
      <c r="AE1913" s="186" t="s">
        <v>5474</v>
      </c>
      <c r="AF1913" s="186" t="s">
        <v>5474</v>
      </c>
      <c r="AG1913" s="186" t="s">
        <v>5474</v>
      </c>
      <c r="AH1913" s="186" t="s">
        <v>5474</v>
      </c>
      <c r="AI1913" s="186" t="s">
        <v>5474</v>
      </c>
      <c r="AJ1913" s="186" t="s">
        <v>5474</v>
      </c>
    </row>
    <row r="1914" spans="28:36">
      <c r="AB1914" s="186">
        <v>9925</v>
      </c>
      <c r="AC1914" s="186" t="s">
        <v>1597</v>
      </c>
      <c r="AD1914" s="186" t="s">
        <v>5474</v>
      </c>
      <c r="AE1914" s="186" t="s">
        <v>5474</v>
      </c>
      <c r="AF1914" s="186" t="s">
        <v>5474</v>
      </c>
      <c r="AG1914" s="186" t="s">
        <v>5474</v>
      </c>
      <c r="AH1914" s="186" t="s">
        <v>5474</v>
      </c>
      <c r="AI1914" s="186" t="s">
        <v>5474</v>
      </c>
      <c r="AJ1914" s="186" t="s">
        <v>5474</v>
      </c>
    </row>
    <row r="1915" spans="28:36">
      <c r="AB1915" s="186">
        <v>9926</v>
      </c>
      <c r="AC1915" s="186" t="s">
        <v>1598</v>
      </c>
      <c r="AD1915" s="186" t="s">
        <v>5474</v>
      </c>
      <c r="AE1915" s="186" t="s">
        <v>5474</v>
      </c>
      <c r="AF1915" s="186" t="s">
        <v>5474</v>
      </c>
      <c r="AG1915" s="186" t="s">
        <v>5474</v>
      </c>
      <c r="AH1915" s="186" t="s">
        <v>5474</v>
      </c>
      <c r="AI1915" s="186" t="s">
        <v>5474</v>
      </c>
      <c r="AJ1915" s="186" t="s">
        <v>5474</v>
      </c>
    </row>
    <row r="1916" spans="28:36">
      <c r="AB1916" s="186">
        <v>9927</v>
      </c>
      <c r="AC1916" s="186" t="s">
        <v>1599</v>
      </c>
      <c r="AD1916" s="186" t="s">
        <v>5474</v>
      </c>
      <c r="AE1916" s="186" t="s">
        <v>5474</v>
      </c>
      <c r="AF1916" s="186" t="s">
        <v>5474</v>
      </c>
      <c r="AG1916" s="186" t="s">
        <v>5474</v>
      </c>
      <c r="AH1916" s="186" t="s">
        <v>5474</v>
      </c>
      <c r="AI1916" s="186" t="s">
        <v>5474</v>
      </c>
      <c r="AJ1916" s="186" t="s">
        <v>5474</v>
      </c>
    </row>
    <row r="1917" spans="28:36">
      <c r="AB1917" s="186">
        <v>9928</v>
      </c>
      <c r="AC1917" s="186" t="s">
        <v>1600</v>
      </c>
      <c r="AD1917" s="186" t="s">
        <v>5474</v>
      </c>
      <c r="AE1917" s="186" t="s">
        <v>5474</v>
      </c>
      <c r="AF1917" s="186" t="s">
        <v>5474</v>
      </c>
      <c r="AG1917" s="186" t="s">
        <v>5474</v>
      </c>
      <c r="AH1917" s="186" t="s">
        <v>5474</v>
      </c>
      <c r="AI1917" s="186" t="s">
        <v>5474</v>
      </c>
      <c r="AJ1917" s="186" t="s">
        <v>5474</v>
      </c>
    </row>
    <row r="1918" spans="28:36">
      <c r="AB1918" s="186">
        <v>9929</v>
      </c>
      <c r="AC1918" s="186" t="s">
        <v>1601</v>
      </c>
      <c r="AD1918" s="186" t="s">
        <v>5474</v>
      </c>
      <c r="AE1918" s="186" t="s">
        <v>5474</v>
      </c>
      <c r="AF1918" s="186" t="s">
        <v>5474</v>
      </c>
      <c r="AG1918" s="186" t="s">
        <v>5474</v>
      </c>
      <c r="AH1918" s="186" t="s">
        <v>5474</v>
      </c>
      <c r="AI1918" s="186" t="s">
        <v>5474</v>
      </c>
      <c r="AJ1918" s="186" t="s">
        <v>5474</v>
      </c>
    </row>
    <row r="1919" spans="28:36">
      <c r="AB1919" s="186">
        <v>9930</v>
      </c>
      <c r="AC1919" s="186" t="s">
        <v>1602</v>
      </c>
      <c r="AD1919" s="186" t="s">
        <v>5474</v>
      </c>
      <c r="AE1919" s="186" t="s">
        <v>5474</v>
      </c>
      <c r="AF1919" s="186" t="s">
        <v>5474</v>
      </c>
      <c r="AG1919" s="186" t="s">
        <v>5474</v>
      </c>
      <c r="AH1919" s="186" t="s">
        <v>5474</v>
      </c>
      <c r="AI1919" s="186" t="s">
        <v>5474</v>
      </c>
      <c r="AJ1919" s="186" t="s">
        <v>5474</v>
      </c>
    </row>
    <row r="1920" spans="28:36">
      <c r="AB1920" s="186">
        <v>9931</v>
      </c>
      <c r="AC1920" s="186" t="s">
        <v>1603</v>
      </c>
      <c r="AD1920" s="186" t="s">
        <v>5474</v>
      </c>
      <c r="AE1920" s="186" t="s">
        <v>5474</v>
      </c>
      <c r="AF1920" s="186" t="s">
        <v>5474</v>
      </c>
      <c r="AG1920" s="186" t="s">
        <v>5474</v>
      </c>
      <c r="AH1920" s="186" t="s">
        <v>5474</v>
      </c>
      <c r="AI1920" s="186" t="s">
        <v>5474</v>
      </c>
      <c r="AJ1920" s="186" t="s">
        <v>5474</v>
      </c>
    </row>
    <row r="1921" spans="28:36">
      <c r="AB1921" s="186">
        <v>9933</v>
      </c>
      <c r="AC1921" s="186" t="s">
        <v>1604</v>
      </c>
      <c r="AD1921" s="186" t="s">
        <v>5474</v>
      </c>
      <c r="AE1921" s="186" t="s">
        <v>5474</v>
      </c>
      <c r="AF1921" s="186" t="s">
        <v>5474</v>
      </c>
      <c r="AG1921" s="186" t="s">
        <v>5474</v>
      </c>
      <c r="AH1921" s="186" t="s">
        <v>5474</v>
      </c>
      <c r="AI1921" s="186" t="s">
        <v>5474</v>
      </c>
      <c r="AJ1921" s="186" t="s">
        <v>5474</v>
      </c>
    </row>
    <row r="1922" spans="28:36">
      <c r="AB1922" s="186">
        <v>9934</v>
      </c>
      <c r="AC1922" s="186" t="s">
        <v>4412</v>
      </c>
      <c r="AD1922" s="186" t="s">
        <v>5474</v>
      </c>
      <c r="AE1922" s="186" t="s">
        <v>5474</v>
      </c>
      <c r="AF1922" s="186" t="s">
        <v>5474</v>
      </c>
      <c r="AG1922" s="186" t="s">
        <v>5474</v>
      </c>
      <c r="AH1922" s="186" t="s">
        <v>5474</v>
      </c>
      <c r="AI1922" s="186" t="s">
        <v>5474</v>
      </c>
      <c r="AJ1922" s="186" t="s">
        <v>5474</v>
      </c>
    </row>
    <row r="1923" spans="28:36">
      <c r="AB1923" s="186">
        <v>9935</v>
      </c>
      <c r="AC1923" s="186" t="s">
        <v>1605</v>
      </c>
      <c r="AD1923" s="186" t="s">
        <v>5474</v>
      </c>
      <c r="AE1923" s="186" t="s">
        <v>5474</v>
      </c>
      <c r="AF1923" s="186" t="s">
        <v>5474</v>
      </c>
      <c r="AG1923" s="186" t="s">
        <v>5474</v>
      </c>
      <c r="AH1923" s="186" t="s">
        <v>5474</v>
      </c>
      <c r="AI1923" s="186" t="s">
        <v>5474</v>
      </c>
      <c r="AJ1923" s="186" t="s">
        <v>5474</v>
      </c>
    </row>
    <row r="1924" spans="28:36">
      <c r="AB1924" s="186">
        <v>9937</v>
      </c>
      <c r="AC1924" s="186" t="s">
        <v>1606</v>
      </c>
      <c r="AD1924" s="186" t="s">
        <v>5474</v>
      </c>
      <c r="AE1924" s="186" t="s">
        <v>5474</v>
      </c>
      <c r="AF1924" s="186" t="s">
        <v>5474</v>
      </c>
      <c r="AG1924" s="186" t="s">
        <v>5474</v>
      </c>
      <c r="AH1924" s="186" t="s">
        <v>5474</v>
      </c>
      <c r="AI1924" s="186" t="s">
        <v>5474</v>
      </c>
      <c r="AJ1924" s="186" t="s">
        <v>5474</v>
      </c>
    </row>
    <row r="1925" spans="28:36">
      <c r="AB1925" s="186">
        <v>9938</v>
      </c>
      <c r="AC1925" s="186" t="s">
        <v>1607</v>
      </c>
      <c r="AD1925" s="186" t="s">
        <v>5474</v>
      </c>
      <c r="AE1925" s="186" t="s">
        <v>5474</v>
      </c>
      <c r="AF1925" s="186" t="s">
        <v>5474</v>
      </c>
      <c r="AG1925" s="186" t="s">
        <v>5474</v>
      </c>
      <c r="AH1925" s="186" t="s">
        <v>5474</v>
      </c>
      <c r="AI1925" s="186" t="s">
        <v>5474</v>
      </c>
      <c r="AJ1925" s="186" t="s">
        <v>5474</v>
      </c>
    </row>
    <row r="1926" spans="28:36">
      <c r="AB1926" s="186">
        <v>9939</v>
      </c>
      <c r="AC1926" s="186" t="s">
        <v>1608</v>
      </c>
      <c r="AD1926" s="186" t="s">
        <v>5474</v>
      </c>
      <c r="AE1926" s="186" t="s">
        <v>5474</v>
      </c>
      <c r="AF1926" s="186" t="s">
        <v>5474</v>
      </c>
      <c r="AG1926" s="186" t="s">
        <v>5474</v>
      </c>
      <c r="AH1926" s="186" t="s">
        <v>5474</v>
      </c>
      <c r="AI1926" s="186" t="s">
        <v>5474</v>
      </c>
      <c r="AJ1926" s="186" t="s">
        <v>5474</v>
      </c>
    </row>
    <row r="1927" spans="28:36">
      <c r="AB1927" s="186">
        <v>9940</v>
      </c>
      <c r="AC1927" s="186" t="s">
        <v>1609</v>
      </c>
      <c r="AD1927" s="186" t="s">
        <v>5474</v>
      </c>
      <c r="AE1927" s="186" t="s">
        <v>5474</v>
      </c>
      <c r="AF1927" s="186" t="s">
        <v>5474</v>
      </c>
      <c r="AG1927" s="186" t="s">
        <v>5474</v>
      </c>
      <c r="AH1927" s="186" t="s">
        <v>5474</v>
      </c>
      <c r="AI1927" s="186" t="s">
        <v>5474</v>
      </c>
      <c r="AJ1927" s="186" t="s">
        <v>5474</v>
      </c>
    </row>
    <row r="1928" spans="28:36">
      <c r="AB1928" s="186">
        <v>9941</v>
      </c>
      <c r="AC1928" s="186" t="s">
        <v>1610</v>
      </c>
      <c r="AD1928" s="186" t="s">
        <v>5474</v>
      </c>
      <c r="AE1928" s="186" t="s">
        <v>5474</v>
      </c>
      <c r="AF1928" s="186" t="s">
        <v>5474</v>
      </c>
      <c r="AG1928" s="186" t="s">
        <v>5474</v>
      </c>
      <c r="AH1928" s="186" t="s">
        <v>5474</v>
      </c>
      <c r="AI1928" s="186" t="s">
        <v>5474</v>
      </c>
      <c r="AJ1928" s="186" t="s">
        <v>5474</v>
      </c>
    </row>
    <row r="1929" spans="28:36">
      <c r="AB1929" s="186">
        <v>9942</v>
      </c>
      <c r="AC1929" s="186" t="s">
        <v>1611</v>
      </c>
      <c r="AD1929" s="186" t="s">
        <v>5474</v>
      </c>
      <c r="AE1929" s="186" t="s">
        <v>5474</v>
      </c>
      <c r="AF1929" s="186" t="s">
        <v>5474</v>
      </c>
      <c r="AG1929" s="186" t="s">
        <v>5474</v>
      </c>
      <c r="AH1929" s="186" t="s">
        <v>5474</v>
      </c>
      <c r="AI1929" s="186" t="s">
        <v>5474</v>
      </c>
      <c r="AJ1929" s="186" t="s">
        <v>5474</v>
      </c>
    </row>
    <row r="1930" spans="28:36">
      <c r="AB1930" s="186">
        <v>9943</v>
      </c>
      <c r="AC1930" s="186" t="s">
        <v>1612</v>
      </c>
      <c r="AD1930" s="186" t="s">
        <v>5474</v>
      </c>
      <c r="AE1930" s="186" t="s">
        <v>5474</v>
      </c>
      <c r="AF1930" s="186" t="s">
        <v>5474</v>
      </c>
      <c r="AG1930" s="186" t="s">
        <v>5474</v>
      </c>
      <c r="AH1930" s="186" t="s">
        <v>5474</v>
      </c>
      <c r="AI1930" s="186" t="s">
        <v>5474</v>
      </c>
      <c r="AJ1930" s="186" t="s">
        <v>5474</v>
      </c>
    </row>
    <row r="1931" spans="28:36">
      <c r="AB1931" s="186">
        <v>9944</v>
      </c>
      <c r="AC1931" s="186" t="s">
        <v>1613</v>
      </c>
      <c r="AD1931" s="186" t="s">
        <v>5474</v>
      </c>
      <c r="AE1931" s="186" t="s">
        <v>5474</v>
      </c>
      <c r="AF1931" s="186" t="s">
        <v>5474</v>
      </c>
      <c r="AG1931" s="186" t="s">
        <v>5474</v>
      </c>
      <c r="AH1931" s="186" t="s">
        <v>5474</v>
      </c>
      <c r="AI1931" s="186" t="s">
        <v>5474</v>
      </c>
      <c r="AJ1931" s="186" t="s">
        <v>5474</v>
      </c>
    </row>
    <row r="1932" spans="28:36">
      <c r="AB1932" s="186">
        <v>9945</v>
      </c>
      <c r="AC1932" s="186" t="s">
        <v>1614</v>
      </c>
      <c r="AD1932" s="186" t="s">
        <v>5473</v>
      </c>
      <c r="AE1932" s="186" t="s">
        <v>5474</v>
      </c>
      <c r="AF1932" s="186" t="s">
        <v>5474</v>
      </c>
      <c r="AG1932" s="186" t="s">
        <v>5474</v>
      </c>
      <c r="AH1932" s="186" t="s">
        <v>5474</v>
      </c>
      <c r="AI1932" s="186" t="s">
        <v>5474</v>
      </c>
      <c r="AJ1932" s="186" t="s">
        <v>5473</v>
      </c>
    </row>
    <row r="1933" spans="28:36">
      <c r="AB1933" s="186">
        <v>9946</v>
      </c>
      <c r="AC1933" s="186" t="s">
        <v>1615</v>
      </c>
      <c r="AD1933" s="186" t="s">
        <v>5474</v>
      </c>
      <c r="AE1933" s="186" t="s">
        <v>5474</v>
      </c>
      <c r="AF1933" s="186" t="s">
        <v>5474</v>
      </c>
      <c r="AG1933" s="186" t="s">
        <v>5474</v>
      </c>
      <c r="AH1933" s="186" t="s">
        <v>5474</v>
      </c>
      <c r="AI1933" s="186" t="s">
        <v>5474</v>
      </c>
      <c r="AJ1933" s="186" t="s">
        <v>5474</v>
      </c>
    </row>
    <row r="1934" spans="28:36">
      <c r="AB1934" s="186">
        <v>9949</v>
      </c>
      <c r="AC1934" s="186" t="s">
        <v>1616</v>
      </c>
      <c r="AD1934" s="186" t="s">
        <v>5474</v>
      </c>
      <c r="AE1934" s="186" t="s">
        <v>5474</v>
      </c>
      <c r="AF1934" s="186" t="s">
        <v>5474</v>
      </c>
      <c r="AG1934" s="186" t="s">
        <v>5474</v>
      </c>
      <c r="AH1934" s="186" t="s">
        <v>5474</v>
      </c>
      <c r="AI1934" s="186" t="s">
        <v>5474</v>
      </c>
      <c r="AJ1934" s="186" t="s">
        <v>5474</v>
      </c>
    </row>
    <row r="1935" spans="28:36">
      <c r="AB1935" s="186">
        <v>9950</v>
      </c>
      <c r="AC1935" s="186" t="s">
        <v>1617</v>
      </c>
      <c r="AD1935" s="186" t="s">
        <v>5474</v>
      </c>
      <c r="AE1935" s="186" t="s">
        <v>5474</v>
      </c>
      <c r="AF1935" s="186" t="s">
        <v>5474</v>
      </c>
      <c r="AG1935" s="186" t="s">
        <v>5474</v>
      </c>
      <c r="AH1935" s="186" t="s">
        <v>5474</v>
      </c>
      <c r="AI1935" s="186" t="s">
        <v>5474</v>
      </c>
      <c r="AJ1935" s="186" t="s">
        <v>5474</v>
      </c>
    </row>
    <row r="1936" spans="28:36">
      <c r="AB1936" s="186">
        <v>9951</v>
      </c>
      <c r="AC1936" s="186" t="s">
        <v>1618</v>
      </c>
      <c r="AD1936" s="186" t="s">
        <v>5474</v>
      </c>
      <c r="AE1936" s="186" t="s">
        <v>5474</v>
      </c>
      <c r="AF1936" s="186" t="s">
        <v>5474</v>
      </c>
      <c r="AG1936" s="186" t="s">
        <v>5474</v>
      </c>
      <c r="AH1936" s="186" t="s">
        <v>5474</v>
      </c>
      <c r="AI1936" s="186" t="s">
        <v>5474</v>
      </c>
      <c r="AJ1936" s="186" t="s">
        <v>5474</v>
      </c>
    </row>
    <row r="1937" spans="28:36">
      <c r="AB1937" s="186">
        <v>9955</v>
      </c>
      <c r="AC1937" s="186" t="s">
        <v>1619</v>
      </c>
      <c r="AD1937" s="186" t="s">
        <v>5474</v>
      </c>
      <c r="AE1937" s="186" t="s">
        <v>5474</v>
      </c>
      <c r="AF1937" s="186" t="s">
        <v>5474</v>
      </c>
      <c r="AG1937" s="186" t="s">
        <v>5474</v>
      </c>
      <c r="AH1937" s="186" t="s">
        <v>5474</v>
      </c>
      <c r="AI1937" s="186" t="s">
        <v>5474</v>
      </c>
      <c r="AJ1937" s="186" t="s">
        <v>5474</v>
      </c>
    </row>
    <row r="1938" spans="28:36">
      <c r="AB1938" s="186">
        <v>9957</v>
      </c>
      <c r="AC1938" s="186" t="s">
        <v>4432</v>
      </c>
      <c r="AD1938" s="186" t="s">
        <v>5474</v>
      </c>
      <c r="AE1938" s="186" t="s">
        <v>5474</v>
      </c>
      <c r="AF1938" s="186" t="s">
        <v>5474</v>
      </c>
      <c r="AG1938" s="186" t="s">
        <v>5474</v>
      </c>
      <c r="AH1938" s="186" t="s">
        <v>5474</v>
      </c>
      <c r="AI1938" s="186" t="s">
        <v>5474</v>
      </c>
      <c r="AJ1938" s="186" t="s">
        <v>5474</v>
      </c>
    </row>
    <row r="1939" spans="28:36">
      <c r="AB1939" s="186">
        <v>9958</v>
      </c>
      <c r="AC1939" s="186" t="s">
        <v>1620</v>
      </c>
      <c r="AD1939" s="186" t="s">
        <v>5474</v>
      </c>
      <c r="AE1939" s="186" t="s">
        <v>5474</v>
      </c>
      <c r="AF1939" s="186" t="s">
        <v>5474</v>
      </c>
      <c r="AG1939" s="186" t="s">
        <v>5474</v>
      </c>
      <c r="AH1939" s="186" t="s">
        <v>5474</v>
      </c>
      <c r="AI1939" s="186" t="s">
        <v>5474</v>
      </c>
      <c r="AJ1939" s="186" t="s">
        <v>5474</v>
      </c>
    </row>
    <row r="1940" spans="28:36">
      <c r="AB1940" s="186">
        <v>9960</v>
      </c>
      <c r="AC1940" s="186" t="s">
        <v>1621</v>
      </c>
      <c r="AD1940" s="186" t="s">
        <v>5474</v>
      </c>
      <c r="AE1940" s="186" t="s">
        <v>5474</v>
      </c>
      <c r="AF1940" s="186" t="s">
        <v>5474</v>
      </c>
      <c r="AG1940" s="186" t="s">
        <v>5474</v>
      </c>
      <c r="AH1940" s="186" t="s">
        <v>5474</v>
      </c>
      <c r="AI1940" s="186" t="s">
        <v>5474</v>
      </c>
      <c r="AJ1940" s="186" t="s">
        <v>5474</v>
      </c>
    </row>
    <row r="1941" spans="28:36">
      <c r="AB1941" s="186">
        <v>9962</v>
      </c>
      <c r="AC1941" s="186" t="s">
        <v>1622</v>
      </c>
      <c r="AD1941" s="186" t="s">
        <v>5474</v>
      </c>
      <c r="AE1941" s="186" t="s">
        <v>5474</v>
      </c>
      <c r="AF1941" s="186" t="s">
        <v>5474</v>
      </c>
      <c r="AG1941" s="186" t="s">
        <v>5474</v>
      </c>
      <c r="AH1941" s="186" t="s">
        <v>5474</v>
      </c>
      <c r="AI1941" s="186" t="s">
        <v>5474</v>
      </c>
      <c r="AJ1941" s="186" t="s">
        <v>5474</v>
      </c>
    </row>
  </sheetData>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8F9FA-150F-A24F-9186-5F0E8C397487}">
  <sheetPr codeName="工作表8"/>
  <dimension ref="A1:AM131"/>
  <sheetViews>
    <sheetView zoomScale="90" zoomScaleNormal="90" workbookViewId="0"/>
  </sheetViews>
  <sheetFormatPr baseColWidth="10" defaultRowHeight="15"/>
  <cols>
    <col min="1" max="1" width="8" customWidth="1"/>
    <col min="2" max="2" width="11.33203125" bestFit="1" customWidth="1"/>
    <col min="3" max="20" width="5.5" bestFit="1" customWidth="1"/>
    <col min="21" max="31" width="6" bestFit="1" customWidth="1"/>
    <col min="32" max="33" width="7" bestFit="1" customWidth="1"/>
    <col min="34" max="34" width="9" bestFit="1" customWidth="1"/>
  </cols>
  <sheetData>
    <row r="1" spans="1:39">
      <c r="A1" s="12"/>
      <c r="B1" s="13">
        <v>50</v>
      </c>
      <c r="C1" s="13">
        <v>100</v>
      </c>
      <c r="D1" s="13">
        <v>150</v>
      </c>
      <c r="E1" s="13">
        <v>200</v>
      </c>
      <c r="F1" s="13">
        <v>250</v>
      </c>
      <c r="G1" s="13">
        <v>300</v>
      </c>
      <c r="H1" s="13">
        <v>350</v>
      </c>
      <c r="I1" s="13">
        <v>400</v>
      </c>
      <c r="J1" s="13">
        <v>450</v>
      </c>
      <c r="K1" s="13">
        <v>500</v>
      </c>
      <c r="L1" s="13">
        <v>550</v>
      </c>
      <c r="M1" s="13">
        <v>600</v>
      </c>
      <c r="N1" s="13">
        <v>650</v>
      </c>
      <c r="O1" s="13">
        <v>700</v>
      </c>
      <c r="P1" s="13">
        <v>750</v>
      </c>
      <c r="Q1" s="13">
        <v>800</v>
      </c>
      <c r="R1" s="13">
        <v>850</v>
      </c>
      <c r="S1" s="13">
        <v>900</v>
      </c>
      <c r="T1" s="13">
        <v>950</v>
      </c>
      <c r="U1" s="13">
        <v>1000</v>
      </c>
      <c r="V1" s="13">
        <v>1500</v>
      </c>
      <c r="W1" s="13">
        <v>2000</v>
      </c>
      <c r="X1" s="13">
        <v>2500</v>
      </c>
      <c r="Y1" s="13">
        <v>3000</v>
      </c>
      <c r="Z1" s="13">
        <v>3500</v>
      </c>
      <c r="AA1" s="13">
        <v>4000</v>
      </c>
      <c r="AB1" s="13">
        <v>4500</v>
      </c>
      <c r="AC1" s="13">
        <v>5000</v>
      </c>
      <c r="AD1" s="13">
        <v>6000</v>
      </c>
      <c r="AE1" s="13">
        <v>8000</v>
      </c>
      <c r="AF1" s="13">
        <v>10000</v>
      </c>
      <c r="AG1" s="13">
        <v>15000</v>
      </c>
      <c r="AH1" s="13" t="s">
        <v>4611</v>
      </c>
      <c r="AI1" s="13"/>
      <c r="AJ1" s="13"/>
      <c r="AK1" s="13"/>
      <c r="AL1" s="13"/>
      <c r="AM1" s="13"/>
    </row>
    <row r="2" spans="1:39">
      <c r="A2" s="12">
        <v>1</v>
      </c>
      <c r="B2" s="12">
        <v>2</v>
      </c>
      <c r="C2" s="12">
        <v>3</v>
      </c>
      <c r="D2" s="12">
        <v>4</v>
      </c>
      <c r="E2" s="12">
        <v>5</v>
      </c>
      <c r="F2" s="12">
        <v>6</v>
      </c>
      <c r="G2" s="12">
        <v>7</v>
      </c>
      <c r="H2" s="12">
        <v>8</v>
      </c>
      <c r="I2" s="12">
        <v>9</v>
      </c>
      <c r="J2" s="12">
        <v>10</v>
      </c>
      <c r="K2" s="12">
        <v>11</v>
      </c>
      <c r="L2" s="12">
        <v>12</v>
      </c>
      <c r="M2" s="12">
        <v>13</v>
      </c>
      <c r="N2" s="12">
        <v>14</v>
      </c>
      <c r="O2" s="12">
        <v>15</v>
      </c>
      <c r="P2" s="12">
        <v>16</v>
      </c>
      <c r="Q2" s="12">
        <v>17</v>
      </c>
      <c r="R2" s="12">
        <v>18</v>
      </c>
      <c r="S2" s="12">
        <v>19</v>
      </c>
      <c r="T2" s="12">
        <v>20</v>
      </c>
      <c r="U2" s="12">
        <v>21</v>
      </c>
      <c r="V2" s="12">
        <v>22</v>
      </c>
      <c r="W2" s="12">
        <v>23</v>
      </c>
      <c r="X2" s="12">
        <v>24</v>
      </c>
      <c r="Y2" s="12">
        <v>25</v>
      </c>
      <c r="Z2" s="12">
        <v>26</v>
      </c>
      <c r="AA2" s="12">
        <v>27</v>
      </c>
      <c r="AB2" s="12">
        <v>28</v>
      </c>
      <c r="AC2" s="12">
        <v>29</v>
      </c>
      <c r="AD2" s="12">
        <v>30</v>
      </c>
      <c r="AE2" s="12">
        <v>31</v>
      </c>
      <c r="AF2" s="12">
        <v>32</v>
      </c>
      <c r="AG2" s="12">
        <v>33</v>
      </c>
      <c r="AH2" s="12">
        <v>34</v>
      </c>
      <c r="AI2" s="12"/>
      <c r="AJ2" s="12"/>
      <c r="AK2" s="12"/>
      <c r="AL2" s="12"/>
      <c r="AM2" s="12"/>
    </row>
    <row r="3" spans="1:39">
      <c r="A3" t="s">
        <v>16</v>
      </c>
      <c r="B3" t="s">
        <v>14</v>
      </c>
    </row>
    <row r="4" spans="1:39">
      <c r="A4" s="112" t="s">
        <v>15</v>
      </c>
      <c r="B4" s="112">
        <v>50</v>
      </c>
      <c r="C4" s="112">
        <v>100</v>
      </c>
      <c r="D4" s="112">
        <v>150</v>
      </c>
      <c r="E4" s="112">
        <v>200</v>
      </c>
      <c r="F4" s="112">
        <v>250</v>
      </c>
      <c r="G4" s="112">
        <v>300</v>
      </c>
      <c r="H4" s="112">
        <v>350</v>
      </c>
      <c r="I4" s="112">
        <v>400</v>
      </c>
      <c r="J4" s="112">
        <v>450</v>
      </c>
      <c r="K4" s="112">
        <v>500</v>
      </c>
      <c r="L4" s="112">
        <v>550</v>
      </c>
      <c r="M4" s="112">
        <v>600</v>
      </c>
      <c r="N4" s="112">
        <v>650</v>
      </c>
      <c r="O4" s="112">
        <v>700</v>
      </c>
      <c r="P4" s="112">
        <v>750</v>
      </c>
      <c r="Q4" s="112">
        <v>800</v>
      </c>
      <c r="R4" s="112">
        <v>850</v>
      </c>
      <c r="S4" s="112">
        <v>900</v>
      </c>
      <c r="T4" s="112">
        <v>950</v>
      </c>
      <c r="U4" s="112">
        <v>1000</v>
      </c>
      <c r="V4" s="112">
        <v>1500</v>
      </c>
      <c r="W4" s="112">
        <v>2000</v>
      </c>
      <c r="X4" s="112">
        <v>2500</v>
      </c>
      <c r="Y4" s="112">
        <v>3000</v>
      </c>
      <c r="Z4" s="112">
        <v>3500</v>
      </c>
      <c r="AA4" s="112">
        <v>4000</v>
      </c>
      <c r="AB4" s="112">
        <v>4500</v>
      </c>
      <c r="AC4" s="112">
        <v>5000</v>
      </c>
      <c r="AD4" s="112">
        <v>6000</v>
      </c>
      <c r="AE4" s="112">
        <v>8000</v>
      </c>
      <c r="AF4" s="112">
        <v>10000</v>
      </c>
      <c r="AG4" s="112">
        <v>15000</v>
      </c>
      <c r="AH4" s="112" t="s">
        <v>4611</v>
      </c>
    </row>
    <row r="5" spans="1:39">
      <c r="A5" s="113">
        <v>0.375</v>
      </c>
      <c r="B5" s="19">
        <v>91.774292581176724</v>
      </c>
      <c r="C5" s="19">
        <v>41.425060369730019</v>
      </c>
      <c r="D5" s="19">
        <v>36.851763203003969</v>
      </c>
      <c r="E5" s="19">
        <v>32.81662927230358</v>
      </c>
      <c r="F5" s="19">
        <v>29.419042033885869</v>
      </c>
      <c r="G5" s="19">
        <v>29.749348805731813</v>
      </c>
      <c r="H5" s="19">
        <v>30.410506826561395</v>
      </c>
      <c r="I5" s="19">
        <v>30.304208367485522</v>
      </c>
      <c r="J5" s="19">
        <v>25.387300903267157</v>
      </c>
      <c r="K5" s="19">
        <v>27.896830789207076</v>
      </c>
      <c r="L5" s="19">
        <v>26.216564436725207</v>
      </c>
      <c r="M5" s="19">
        <v>24.044416770470967</v>
      </c>
      <c r="N5" s="19">
        <v>29.705729846706539</v>
      </c>
      <c r="O5" s="19">
        <v>26.102794315610943</v>
      </c>
      <c r="P5" s="19">
        <v>21.673381462394154</v>
      </c>
      <c r="Q5" s="19">
        <v>25.314479390474368</v>
      </c>
      <c r="R5" s="19">
        <v>22.790593414802238</v>
      </c>
      <c r="S5" s="19">
        <v>23.562324664004585</v>
      </c>
      <c r="T5" s="19">
        <v>26.491088254635805</v>
      </c>
      <c r="U5" s="19">
        <v>24.60818729811546</v>
      </c>
      <c r="V5" s="19">
        <v>22.234533015882256</v>
      </c>
      <c r="W5" s="19">
        <v>24.431800349323559</v>
      </c>
      <c r="X5" s="19">
        <v>19.160480462306289</v>
      </c>
      <c r="Y5" s="19">
        <v>20.912829199460568</v>
      </c>
      <c r="Z5" s="19">
        <v>21.176626906688547</v>
      </c>
      <c r="AA5" s="19">
        <v>21.742592266366049</v>
      </c>
      <c r="AB5" s="19">
        <v>21.173148292699583</v>
      </c>
      <c r="AC5" s="19">
        <v>21.114200281498501</v>
      </c>
      <c r="AD5" s="19">
        <v>15.541891498274765</v>
      </c>
      <c r="AE5" s="19">
        <v>18.090949831069018</v>
      </c>
      <c r="AF5" s="19">
        <v>13.058387552418635</v>
      </c>
      <c r="AG5" s="19">
        <v>18.529610215664569</v>
      </c>
      <c r="AH5" s="19">
        <v>10.510374187927079</v>
      </c>
    </row>
    <row r="6" spans="1:39">
      <c r="A6" s="113">
        <v>0.3756944444444445</v>
      </c>
      <c r="B6" s="19">
        <v>74.206497032361057</v>
      </c>
      <c r="C6" s="19">
        <v>33.153047763581</v>
      </c>
      <c r="D6" s="19">
        <v>28.726747038940051</v>
      </c>
      <c r="E6" s="19">
        <v>26.033896143462282</v>
      </c>
      <c r="F6" s="19">
        <v>24.74046290330519</v>
      </c>
      <c r="G6" s="19">
        <v>22.562992159056247</v>
      </c>
      <c r="H6" s="19">
        <v>24.023038918910409</v>
      </c>
      <c r="I6" s="19">
        <v>22.377659755231512</v>
      </c>
      <c r="J6" s="19">
        <v>20.25427680256071</v>
      </c>
      <c r="K6" s="19">
        <v>20.885159881319804</v>
      </c>
      <c r="L6" s="19">
        <v>21.252842854266106</v>
      </c>
      <c r="M6" s="19">
        <v>18.615069267035945</v>
      </c>
      <c r="N6" s="19">
        <v>17.661642411872055</v>
      </c>
      <c r="O6" s="19">
        <v>23.464404084043526</v>
      </c>
      <c r="P6" s="19">
        <v>18.489969122767661</v>
      </c>
      <c r="Q6" s="19">
        <v>21.036421895991122</v>
      </c>
      <c r="R6" s="19">
        <v>16.236154121796812</v>
      </c>
      <c r="S6" s="19">
        <v>17.943601517219577</v>
      </c>
      <c r="T6" s="19">
        <v>22.541897345163569</v>
      </c>
      <c r="U6" s="19">
        <v>17.416052784814369</v>
      </c>
      <c r="V6" s="19">
        <v>16.076992175371732</v>
      </c>
      <c r="W6" s="19">
        <v>16.862571774962543</v>
      </c>
      <c r="X6" s="19">
        <v>16.041526233458672</v>
      </c>
      <c r="Y6" s="19">
        <v>17.220507855032167</v>
      </c>
      <c r="Z6" s="19">
        <v>16.769690908492823</v>
      </c>
      <c r="AA6" s="19">
        <v>13.515094303076486</v>
      </c>
      <c r="AB6" s="19">
        <v>13.753246490981827</v>
      </c>
      <c r="AC6" s="19">
        <v>11.835034399890159</v>
      </c>
      <c r="AD6" s="19">
        <v>13.630977982417296</v>
      </c>
      <c r="AE6" s="19">
        <v>13.228363242716052</v>
      </c>
      <c r="AF6" s="19">
        <v>14.77591826510174</v>
      </c>
      <c r="AG6" s="19">
        <v>12.648755644272818</v>
      </c>
      <c r="AH6" s="19">
        <v>9.8704445085332324</v>
      </c>
    </row>
    <row r="7" spans="1:39">
      <c r="A7" s="113">
        <v>0.37638888888888888</v>
      </c>
      <c r="B7" s="19">
        <v>62.422486495654219</v>
      </c>
      <c r="C7" s="19">
        <v>27.868674693220687</v>
      </c>
      <c r="D7" s="19">
        <v>23.975499803822967</v>
      </c>
      <c r="E7" s="19">
        <v>21.960411245915299</v>
      </c>
      <c r="F7" s="19">
        <v>20.339035821921065</v>
      </c>
      <c r="G7" s="19">
        <v>20.630324647473277</v>
      </c>
      <c r="H7" s="19">
        <v>18.556109606034525</v>
      </c>
      <c r="I7" s="19">
        <v>18.226194884453047</v>
      </c>
      <c r="J7" s="19">
        <v>17.467377845689434</v>
      </c>
      <c r="K7" s="19">
        <v>16.920657493121194</v>
      </c>
      <c r="L7" s="19">
        <v>17.386821738477572</v>
      </c>
      <c r="M7" s="19">
        <v>17.457283962071653</v>
      </c>
      <c r="N7" s="19">
        <v>15.932545218790626</v>
      </c>
      <c r="O7" s="19">
        <v>16.865501307164113</v>
      </c>
      <c r="P7" s="19">
        <v>15.94153498334297</v>
      </c>
      <c r="Q7" s="19">
        <v>17.16048583244493</v>
      </c>
      <c r="R7" s="19">
        <v>16.206271842352464</v>
      </c>
      <c r="S7" s="19">
        <v>16.500078708079673</v>
      </c>
      <c r="T7" s="19">
        <v>15.042660283215856</v>
      </c>
      <c r="U7" s="19">
        <v>15.039413884981732</v>
      </c>
      <c r="V7" s="19">
        <v>14.340381916963286</v>
      </c>
      <c r="W7" s="19">
        <v>13.293893812613456</v>
      </c>
      <c r="X7" s="19">
        <v>12.245873259205457</v>
      </c>
      <c r="Y7" s="19">
        <v>14.082085553897343</v>
      </c>
      <c r="Z7" s="19">
        <v>14.755098095269608</v>
      </c>
      <c r="AA7" s="19">
        <v>14.391362071323721</v>
      </c>
      <c r="AB7" s="19">
        <v>10.649698265539666</v>
      </c>
      <c r="AC7" s="19">
        <v>9.1994376548079888</v>
      </c>
      <c r="AD7" s="19">
        <v>11.060904207890719</v>
      </c>
      <c r="AE7" s="19">
        <v>11.702665228525813</v>
      </c>
      <c r="AF7" s="19">
        <v>11.411449179739373</v>
      </c>
      <c r="AG7" s="19">
        <v>12.163959574050066</v>
      </c>
      <c r="AH7" s="19">
        <v>7.9542478235687613</v>
      </c>
    </row>
    <row r="8" spans="1:39">
      <c r="A8" s="113">
        <v>0.37708333333333338</v>
      </c>
      <c r="B8" s="19">
        <v>54.204343139275615</v>
      </c>
      <c r="C8" s="19">
        <v>23.985943301542324</v>
      </c>
      <c r="D8" s="19">
        <v>21.954444590265663</v>
      </c>
      <c r="E8" s="19">
        <v>18.819279310292586</v>
      </c>
      <c r="F8" s="19">
        <v>17.642330080455725</v>
      </c>
      <c r="G8" s="19">
        <v>18.773814773217243</v>
      </c>
      <c r="H8" s="19">
        <v>16.834185269175428</v>
      </c>
      <c r="I8" s="19">
        <v>15.501816381198438</v>
      </c>
      <c r="J8" s="19">
        <v>15.060130300032398</v>
      </c>
      <c r="K8" s="19">
        <v>15.277084421843778</v>
      </c>
      <c r="L8" s="19">
        <v>14.064333916812577</v>
      </c>
      <c r="M8" s="19">
        <v>14.325620892866505</v>
      </c>
      <c r="N8" s="19">
        <v>14.589458276222706</v>
      </c>
      <c r="O8" s="19">
        <v>14.339122787108749</v>
      </c>
      <c r="P8" s="19">
        <v>13.540887384732761</v>
      </c>
      <c r="Q8" s="19">
        <v>15.235699222163694</v>
      </c>
      <c r="R8" s="19">
        <v>11.737415163673797</v>
      </c>
      <c r="S8" s="19">
        <v>13.493698900328747</v>
      </c>
      <c r="T8" s="19">
        <v>15.800076157530603</v>
      </c>
      <c r="U8" s="19">
        <v>12.501471094360664</v>
      </c>
      <c r="V8" s="19">
        <v>12.794235117599767</v>
      </c>
      <c r="W8" s="19">
        <v>11.434834817003431</v>
      </c>
      <c r="X8" s="19">
        <v>11.000762830063085</v>
      </c>
      <c r="Y8" s="19">
        <v>11.572907702903619</v>
      </c>
      <c r="Z8" s="19">
        <v>10.992956262486533</v>
      </c>
      <c r="AA8" s="19">
        <v>13.367713853138534</v>
      </c>
      <c r="AB8" s="19">
        <v>12.532837738675822</v>
      </c>
      <c r="AC8" s="19">
        <v>9.1799173270462582</v>
      </c>
      <c r="AD8" s="19">
        <v>9.3314770335912733</v>
      </c>
      <c r="AE8" s="19">
        <v>10.520215922852454</v>
      </c>
      <c r="AF8" s="19">
        <v>7.8222100793364522</v>
      </c>
      <c r="AG8" s="19">
        <v>10.090099973376361</v>
      </c>
      <c r="AH8" s="19">
        <v>8.0586363766228519</v>
      </c>
    </row>
    <row r="9" spans="1:39">
      <c r="A9" s="113">
        <v>0.37777777777777777</v>
      </c>
      <c r="B9" s="19">
        <v>48.536355207699039</v>
      </c>
      <c r="C9" s="19">
        <v>21.655130270474892</v>
      </c>
      <c r="D9" s="19">
        <v>19.397916804959401</v>
      </c>
      <c r="E9" s="19">
        <v>17.334977634016212</v>
      </c>
      <c r="F9" s="19">
        <v>15.773966967239184</v>
      </c>
      <c r="G9" s="19">
        <v>15.928649049612648</v>
      </c>
      <c r="H9" s="19">
        <v>15.264429965000645</v>
      </c>
      <c r="I9" s="19">
        <v>14.116454462715572</v>
      </c>
      <c r="J9" s="19">
        <v>14.916359232629034</v>
      </c>
      <c r="K9" s="19">
        <v>12.721066008252889</v>
      </c>
      <c r="L9" s="19">
        <v>14.15376765327191</v>
      </c>
      <c r="M9" s="19">
        <v>12.269163540490222</v>
      </c>
      <c r="N9" s="19">
        <v>12.637810488365506</v>
      </c>
      <c r="O9" s="19">
        <v>11.619480478671145</v>
      </c>
      <c r="P9" s="19">
        <v>13.487770667542552</v>
      </c>
      <c r="Q9" s="19">
        <v>12.793609403365483</v>
      </c>
      <c r="R9" s="19">
        <v>13.674460641610418</v>
      </c>
      <c r="S9" s="19">
        <v>11.902089639028189</v>
      </c>
      <c r="T9" s="19">
        <v>11.726500359436223</v>
      </c>
      <c r="U9" s="19">
        <v>11.622549296695842</v>
      </c>
      <c r="V9" s="19">
        <v>11.257972427378567</v>
      </c>
      <c r="W9" s="19">
        <v>10.946608922279122</v>
      </c>
      <c r="X9" s="19">
        <v>9.7075860256797508</v>
      </c>
      <c r="Y9" s="19">
        <v>10.319737872397273</v>
      </c>
      <c r="Z9" s="19">
        <v>9.2564155357067506</v>
      </c>
      <c r="AA9" s="19">
        <v>11.73965727435106</v>
      </c>
      <c r="AB9" s="19">
        <v>11.1525099888248</v>
      </c>
      <c r="AC9" s="19">
        <v>9.352282198934244</v>
      </c>
      <c r="AD9" s="19">
        <v>8.404026113806232</v>
      </c>
      <c r="AE9" s="19">
        <v>8.5272313249753608</v>
      </c>
      <c r="AF9" s="19">
        <v>8.6107153727336083</v>
      </c>
      <c r="AG9" s="19">
        <v>8.9752456717098781</v>
      </c>
      <c r="AH9" s="19">
        <v>7.4299334969236357</v>
      </c>
    </row>
    <row r="10" spans="1:39">
      <c r="A10" s="113">
        <v>0.37847222222222227</v>
      </c>
      <c r="B10" s="19">
        <v>42.853378881291654</v>
      </c>
      <c r="C10" s="19">
        <v>19.605998193048144</v>
      </c>
      <c r="D10" s="19">
        <v>16.888582589237682</v>
      </c>
      <c r="E10" s="19">
        <v>15.842527889866883</v>
      </c>
      <c r="F10" s="19">
        <v>14.088738894147175</v>
      </c>
      <c r="G10" s="19">
        <v>14.100397916059501</v>
      </c>
      <c r="H10" s="19">
        <v>13.734900498750823</v>
      </c>
      <c r="I10" s="19">
        <v>13.341373512244303</v>
      </c>
      <c r="J10" s="19">
        <v>12.374022868405584</v>
      </c>
      <c r="K10" s="19">
        <v>12.84433900795182</v>
      </c>
      <c r="L10" s="19">
        <v>11.971903273603251</v>
      </c>
      <c r="M10" s="19">
        <v>12.146325355439703</v>
      </c>
      <c r="N10" s="19">
        <v>11.77424907883638</v>
      </c>
      <c r="O10" s="19">
        <v>10.548852817506642</v>
      </c>
      <c r="P10" s="19">
        <v>11.697848289086306</v>
      </c>
      <c r="Q10" s="19">
        <v>10.251420187228153</v>
      </c>
      <c r="R10" s="19">
        <v>11.530039043136723</v>
      </c>
      <c r="S10" s="19">
        <v>11.493591894978632</v>
      </c>
      <c r="T10" s="19">
        <v>10.037037469291207</v>
      </c>
      <c r="U10" s="19">
        <v>12.684709640285572</v>
      </c>
      <c r="V10" s="19">
        <v>10.011509994071918</v>
      </c>
      <c r="W10" s="19">
        <v>9.5689830475307609</v>
      </c>
      <c r="X10" s="19">
        <v>9.1263939725039087</v>
      </c>
      <c r="Y10" s="19">
        <v>8.5493088908887014</v>
      </c>
      <c r="Z10" s="19">
        <v>9.1184657532942701</v>
      </c>
      <c r="AA10" s="19">
        <v>8.2330995260767086</v>
      </c>
      <c r="AB10" s="19">
        <v>10.926822220397641</v>
      </c>
      <c r="AC10" s="19">
        <v>9.7771475614203318</v>
      </c>
      <c r="AD10" s="19">
        <v>8.2459604448888317</v>
      </c>
      <c r="AE10" s="19">
        <v>7.4396397313856273</v>
      </c>
      <c r="AF10" s="19">
        <v>8.0812548394357773</v>
      </c>
      <c r="AG10" s="19">
        <v>7.8261617680967577</v>
      </c>
      <c r="AH10" s="19">
        <v>6.8788156833228467</v>
      </c>
    </row>
    <row r="11" spans="1:39">
      <c r="A11" s="113">
        <v>0.37916666666666665</v>
      </c>
      <c r="B11" s="19">
        <v>38.898953828169148</v>
      </c>
      <c r="C11" s="19">
        <v>17.708274303971635</v>
      </c>
      <c r="D11" s="19">
        <v>15.593480104947707</v>
      </c>
      <c r="E11" s="19">
        <v>14.314599425793068</v>
      </c>
      <c r="F11" s="19">
        <v>13.32640682477955</v>
      </c>
      <c r="G11" s="19">
        <v>12.826374047036136</v>
      </c>
      <c r="H11" s="19">
        <v>12.324301329488588</v>
      </c>
      <c r="I11" s="19">
        <v>12.220677034728569</v>
      </c>
      <c r="J11" s="19">
        <v>11.747258813522954</v>
      </c>
      <c r="K11" s="19">
        <v>11.441807606403314</v>
      </c>
      <c r="L11" s="19">
        <v>10.831040491810775</v>
      </c>
      <c r="M11" s="19">
        <v>10.808195717686385</v>
      </c>
      <c r="N11" s="19">
        <v>10.574810333736412</v>
      </c>
      <c r="O11" s="19">
        <v>10.601194058882808</v>
      </c>
      <c r="P11" s="19">
        <v>10.616523984889387</v>
      </c>
      <c r="Q11" s="19">
        <v>11.179800889692686</v>
      </c>
      <c r="R11" s="19">
        <v>9.2204462686876845</v>
      </c>
      <c r="S11" s="19">
        <v>9.4247763320084772</v>
      </c>
      <c r="T11" s="19">
        <v>9.9111114950919372</v>
      </c>
      <c r="U11" s="19">
        <v>9.5779617623742777</v>
      </c>
      <c r="V11" s="19">
        <v>9.4394501924890086</v>
      </c>
      <c r="W11" s="19">
        <v>8.8579736449091033</v>
      </c>
      <c r="X11" s="19">
        <v>8.4395390563857742</v>
      </c>
      <c r="Y11" s="19">
        <v>8.2343408094411465</v>
      </c>
      <c r="Z11" s="19">
        <v>8.0671066482053568</v>
      </c>
      <c r="AA11" s="19">
        <v>7.7033640364730163</v>
      </c>
      <c r="AB11" s="19">
        <v>8.2723245434816963</v>
      </c>
      <c r="AC11" s="19">
        <v>10.732175888131088</v>
      </c>
      <c r="AD11" s="19">
        <v>8.2923939095909045</v>
      </c>
      <c r="AE11" s="19">
        <v>7.1917707871780383</v>
      </c>
      <c r="AF11" s="19">
        <v>6.7658109964406918</v>
      </c>
      <c r="AG11" s="19">
        <v>7.043864370796558</v>
      </c>
      <c r="AH11" s="19">
        <v>6.2696081138579167</v>
      </c>
    </row>
    <row r="12" spans="1:39">
      <c r="A12" s="113">
        <v>0.37986111111111115</v>
      </c>
      <c r="B12" s="19">
        <v>36.051271699924982</v>
      </c>
      <c r="C12" s="19">
        <v>16.482467390641911</v>
      </c>
      <c r="D12" s="19">
        <v>13.799377116934284</v>
      </c>
      <c r="E12" s="19">
        <v>13.608886332971935</v>
      </c>
      <c r="F12" s="19">
        <v>12.65610894164279</v>
      </c>
      <c r="G12" s="19">
        <v>11.830128821096826</v>
      </c>
      <c r="H12" s="19">
        <v>11.661118838601336</v>
      </c>
      <c r="I12" s="19">
        <v>11.099798132780739</v>
      </c>
      <c r="J12" s="19">
        <v>11.223460155045874</v>
      </c>
      <c r="K12" s="19">
        <v>10.972533706386793</v>
      </c>
      <c r="L12" s="19">
        <v>9.803300146832056</v>
      </c>
      <c r="M12" s="19">
        <v>10.187162116279879</v>
      </c>
      <c r="N12" s="19">
        <v>9.6302976444263955</v>
      </c>
      <c r="O12" s="19">
        <v>10.557194614528774</v>
      </c>
      <c r="P12" s="19">
        <v>9.80948393235483</v>
      </c>
      <c r="Q12" s="19">
        <v>8.7778559195480952</v>
      </c>
      <c r="R12" s="19">
        <v>9.6769607502821202</v>
      </c>
      <c r="S12" s="19">
        <v>8.352996376655291</v>
      </c>
      <c r="T12" s="19">
        <v>9.1610523419975234</v>
      </c>
      <c r="U12" s="19">
        <v>9.8254107065249094</v>
      </c>
      <c r="V12" s="19">
        <v>8.7591133265560526</v>
      </c>
      <c r="W12" s="19">
        <v>8.1607496069567116</v>
      </c>
      <c r="X12" s="19">
        <v>7.7861514958956644</v>
      </c>
      <c r="Y12" s="19">
        <v>7.6773908735442857</v>
      </c>
      <c r="Z12" s="19">
        <v>7.3765347470464491</v>
      </c>
      <c r="AA12" s="19">
        <v>7.1482004536089532</v>
      </c>
      <c r="AB12" s="19">
        <v>7.9261711076972148</v>
      </c>
      <c r="AC12" s="19">
        <v>8.094321213625733</v>
      </c>
      <c r="AD12" s="19">
        <v>8.1205168733781878</v>
      </c>
      <c r="AE12" s="19">
        <v>6.8544922503159285</v>
      </c>
      <c r="AF12" s="19">
        <v>6.1589684546230679</v>
      </c>
      <c r="AG12" s="19">
        <v>6.307264381063435</v>
      </c>
      <c r="AH12" s="19">
        <v>5.7528396947930585</v>
      </c>
    </row>
    <row r="13" spans="1:39">
      <c r="A13" s="113">
        <v>0.38055555555555554</v>
      </c>
      <c r="B13" s="19">
        <v>33.237534642130164</v>
      </c>
      <c r="C13" s="19">
        <v>14.998795571198508</v>
      </c>
      <c r="D13" s="19">
        <v>12.919030542365292</v>
      </c>
      <c r="E13" s="19">
        <v>12.596116985767795</v>
      </c>
      <c r="F13" s="19">
        <v>11.545131058971997</v>
      </c>
      <c r="G13" s="19">
        <v>11.516853545063453</v>
      </c>
      <c r="H13" s="19">
        <v>10.706871052531032</v>
      </c>
      <c r="I13" s="19">
        <v>10.900805831001907</v>
      </c>
      <c r="J13" s="19">
        <v>9.9058304314167636</v>
      </c>
      <c r="K13" s="19">
        <v>10.123689945776054</v>
      </c>
      <c r="L13" s="19">
        <v>9.9541736013337836</v>
      </c>
      <c r="M13" s="19">
        <v>9.4483715666695556</v>
      </c>
      <c r="N13" s="19">
        <v>9.4598107457958918</v>
      </c>
      <c r="O13" s="19">
        <v>9.0255565083507072</v>
      </c>
      <c r="P13" s="19">
        <v>9.97424945616911</v>
      </c>
      <c r="Q13" s="19">
        <v>8.4578361932305786</v>
      </c>
      <c r="R13" s="19">
        <v>8.7236496897292195</v>
      </c>
      <c r="S13" s="19">
        <v>9.0852236889091262</v>
      </c>
      <c r="T13" s="19">
        <v>8.393298284135108</v>
      </c>
      <c r="U13" s="19">
        <v>8.8898045689363165</v>
      </c>
      <c r="V13" s="19">
        <v>8.2074182499065707</v>
      </c>
      <c r="W13" s="19">
        <v>7.6559810053617072</v>
      </c>
      <c r="X13" s="19">
        <v>7.3682351761790432</v>
      </c>
      <c r="Y13" s="19">
        <v>7.1358627835853827</v>
      </c>
      <c r="Z13" s="19">
        <v>6.7840315934795061</v>
      </c>
      <c r="AA13" s="19">
        <v>6.6903610108661145</v>
      </c>
      <c r="AB13" s="19">
        <v>7.4527099679250908</v>
      </c>
      <c r="AC13" s="19">
        <v>6.3753733021268131</v>
      </c>
      <c r="AD13" s="19">
        <v>7.6768488868738327</v>
      </c>
      <c r="AE13" s="19">
        <v>6.8855471973722615</v>
      </c>
      <c r="AF13" s="19">
        <v>5.5827139874482592</v>
      </c>
      <c r="AG13" s="19">
        <v>6.1310334937987481</v>
      </c>
      <c r="AH13" s="19">
        <v>5.2246153196956939</v>
      </c>
    </row>
    <row r="14" spans="1:39">
      <c r="A14" s="113">
        <v>0.38125000000000003</v>
      </c>
      <c r="B14" s="19">
        <v>30.8408233928021</v>
      </c>
      <c r="C14" s="19">
        <v>14.109968784129743</v>
      </c>
      <c r="D14" s="19">
        <v>12.181795161422738</v>
      </c>
      <c r="E14" s="19">
        <v>11.69428328072749</v>
      </c>
      <c r="F14" s="19">
        <v>10.807919442771968</v>
      </c>
      <c r="G14" s="19">
        <v>10.772329807111431</v>
      </c>
      <c r="H14" s="19">
        <v>10.138504232026435</v>
      </c>
      <c r="I14" s="19">
        <v>10.334393660403807</v>
      </c>
      <c r="J14" s="19">
        <v>9.1466717287793049</v>
      </c>
      <c r="K14" s="19">
        <v>9.4618688107429172</v>
      </c>
      <c r="L14" s="19">
        <v>8.5010909694703596</v>
      </c>
      <c r="M14" s="19">
        <v>9.5994163363848006</v>
      </c>
      <c r="N14" s="19">
        <v>9.0152301411814104</v>
      </c>
      <c r="O14" s="19">
        <v>8.7502436039637903</v>
      </c>
      <c r="P14" s="19">
        <v>8.9821739255594988</v>
      </c>
      <c r="Q14" s="19">
        <v>8.6565763750325164</v>
      </c>
      <c r="R14" s="19">
        <v>7.7591807252479921</v>
      </c>
      <c r="S14" s="19">
        <v>8.3529942475690895</v>
      </c>
      <c r="T14" s="19">
        <v>8.8498176944258002</v>
      </c>
      <c r="U14" s="19">
        <v>8.0910220499574201</v>
      </c>
      <c r="V14" s="19">
        <v>7.8618497397485445</v>
      </c>
      <c r="W14" s="19">
        <v>7.0274091537511882</v>
      </c>
      <c r="X14" s="19">
        <v>6.908845272968601</v>
      </c>
      <c r="Y14" s="19">
        <v>7.0807006338615395</v>
      </c>
      <c r="Z14" s="19">
        <v>6.1109677036377548</v>
      </c>
      <c r="AA14" s="19">
        <v>6.1787943210995637</v>
      </c>
      <c r="AB14" s="19">
        <v>6.5316907834215439</v>
      </c>
      <c r="AC14" s="19">
        <v>6.49928742232954</v>
      </c>
      <c r="AD14" s="19">
        <v>6.5626700119824406</v>
      </c>
      <c r="AE14" s="19">
        <v>6.5544522830033785</v>
      </c>
      <c r="AF14" s="19">
        <v>5.5250301110752016</v>
      </c>
      <c r="AG14" s="19">
        <v>5.5921201862447063</v>
      </c>
      <c r="AH14" s="19">
        <v>5.0706558024917614</v>
      </c>
    </row>
    <row r="15" spans="1:39">
      <c r="A15" s="113">
        <v>0.38194444444444442</v>
      </c>
      <c r="B15" s="19">
        <v>29.167431219159948</v>
      </c>
      <c r="C15" s="19">
        <v>13.165629276636565</v>
      </c>
      <c r="D15" s="19">
        <v>11.587097924913149</v>
      </c>
      <c r="E15" s="19">
        <v>11.031698974889432</v>
      </c>
      <c r="F15" s="19">
        <v>10.30189574518724</v>
      </c>
      <c r="G15" s="19">
        <v>10.159740317813743</v>
      </c>
      <c r="H15" s="19">
        <v>9.2820014026997413</v>
      </c>
      <c r="I15" s="19">
        <v>9.3173410917308903</v>
      </c>
      <c r="J15" s="19">
        <v>9.5110167067364824</v>
      </c>
      <c r="K15" s="19">
        <v>8.9188596047223108</v>
      </c>
      <c r="L15" s="19">
        <v>8.6205481593473223</v>
      </c>
      <c r="M15" s="19">
        <v>8.4994761439354622</v>
      </c>
      <c r="N15" s="19">
        <v>8.1905751858100917</v>
      </c>
      <c r="O15" s="19">
        <v>8.3332369323391298</v>
      </c>
      <c r="P15" s="19">
        <v>7.6416894314625834</v>
      </c>
      <c r="Q15" s="19">
        <v>9.1502860689741468</v>
      </c>
      <c r="R15" s="19">
        <v>7.9529207764136656</v>
      </c>
      <c r="S15" s="19">
        <v>7.6253064563632815</v>
      </c>
      <c r="T15" s="19">
        <v>7.9793781202380654</v>
      </c>
      <c r="U15" s="19">
        <v>8.1490111124925519</v>
      </c>
      <c r="V15" s="19">
        <v>7.4861979062843655</v>
      </c>
      <c r="W15" s="19">
        <v>6.6225162212411472</v>
      </c>
      <c r="X15" s="19">
        <v>6.5712706904617608</v>
      </c>
      <c r="Y15" s="19">
        <v>6.5361889184347861</v>
      </c>
      <c r="Z15" s="19">
        <v>6.3405875504443818</v>
      </c>
      <c r="AA15" s="19">
        <v>5.7196112819948066</v>
      </c>
      <c r="AB15" s="19">
        <v>5.7075406504809134</v>
      </c>
      <c r="AC15" s="19">
        <v>6.2762200488186703</v>
      </c>
      <c r="AD15" s="19">
        <v>6.0515007412204618</v>
      </c>
      <c r="AE15" s="19">
        <v>6.2612754890715481</v>
      </c>
      <c r="AF15" s="19">
        <v>5.4512579956368992</v>
      </c>
      <c r="AG15" s="19">
        <v>5.4486226221653897</v>
      </c>
      <c r="AH15" s="19">
        <v>4.699657235245752</v>
      </c>
    </row>
    <row r="16" spans="1:39">
      <c r="A16" s="113">
        <v>0.38263888888888892</v>
      </c>
      <c r="B16" s="19">
        <v>27.66398163698657</v>
      </c>
      <c r="C16" s="19">
        <v>12.194469462377201</v>
      </c>
      <c r="D16" s="19">
        <v>11.360803481273022</v>
      </c>
      <c r="E16" s="19">
        <v>10.440412105316394</v>
      </c>
      <c r="F16" s="19">
        <v>9.9179589445951493</v>
      </c>
      <c r="G16" s="19">
        <v>9.3258063240818458</v>
      </c>
      <c r="H16" s="19">
        <v>9.3567324067981588</v>
      </c>
      <c r="I16" s="19">
        <v>8.7366018812070418</v>
      </c>
      <c r="J16" s="19">
        <v>8.504654790460922</v>
      </c>
      <c r="K16" s="19">
        <v>8.8606061945139025</v>
      </c>
      <c r="L16" s="19">
        <v>8.3002009486450277</v>
      </c>
      <c r="M16" s="19">
        <v>8.4312451099694261</v>
      </c>
      <c r="N16" s="19">
        <v>7.4480580016457809</v>
      </c>
      <c r="O16" s="19">
        <v>7.7343410289123913</v>
      </c>
      <c r="P16" s="19">
        <v>7.5478177708234542</v>
      </c>
      <c r="Q16" s="19">
        <v>8.8863398158477178</v>
      </c>
      <c r="R16" s="19">
        <v>7.5369858269813035</v>
      </c>
      <c r="S16" s="19">
        <v>7.4838707796263666</v>
      </c>
      <c r="T16" s="19">
        <v>7.3924753107421228</v>
      </c>
      <c r="U16" s="19">
        <v>7.5665962164740304</v>
      </c>
      <c r="V16" s="19">
        <v>7.1205180891027053</v>
      </c>
      <c r="W16" s="19">
        <v>6.5170015624948165</v>
      </c>
      <c r="X16" s="19">
        <v>6.3944284025439604</v>
      </c>
      <c r="Y16" s="19">
        <v>6.0742042681727684</v>
      </c>
      <c r="Z16" s="19">
        <v>5.935799241310316</v>
      </c>
      <c r="AA16" s="19">
        <v>5.6082352270552036</v>
      </c>
      <c r="AB16" s="19">
        <v>5.5786985454371649</v>
      </c>
      <c r="AC16" s="19">
        <v>5.4477448341533714</v>
      </c>
      <c r="AD16" s="19">
        <v>5.7263152231860444</v>
      </c>
      <c r="AE16" s="19">
        <v>5.692056189158861</v>
      </c>
      <c r="AF16" s="19">
        <v>5.8250343890516509</v>
      </c>
      <c r="AG16" s="19">
        <v>5.0356468778122458</v>
      </c>
      <c r="AH16" s="19">
        <v>4.5506987253266136</v>
      </c>
    </row>
    <row r="17" spans="1:34">
      <c r="A17" s="113">
        <v>0.3833333333333333</v>
      </c>
      <c r="B17" s="19">
        <v>26.379530977041565</v>
      </c>
      <c r="C17" s="19">
        <v>11.531610204282874</v>
      </c>
      <c r="D17" s="19">
        <v>10.574139846745519</v>
      </c>
      <c r="E17" s="19">
        <v>9.9435379713842167</v>
      </c>
      <c r="F17" s="19">
        <v>9.3690021872343756</v>
      </c>
      <c r="G17" s="19">
        <v>9.0964039059391322</v>
      </c>
      <c r="H17" s="19">
        <v>8.6244568683369245</v>
      </c>
      <c r="I17" s="19">
        <v>8.7049617457298432</v>
      </c>
      <c r="J17" s="19">
        <v>8.2272165500273147</v>
      </c>
      <c r="K17" s="19">
        <v>8.5881238508172775</v>
      </c>
      <c r="L17" s="19">
        <v>7.2111450815322353</v>
      </c>
      <c r="M17" s="19">
        <v>7.9629685026418242</v>
      </c>
      <c r="N17" s="19">
        <v>8.1355887925045014</v>
      </c>
      <c r="O17" s="19">
        <v>7.0863334436515188</v>
      </c>
      <c r="P17" s="19">
        <v>6.9618492156739453</v>
      </c>
      <c r="Q17" s="19">
        <v>7.8048544226827774</v>
      </c>
      <c r="R17" s="19">
        <v>7.5439097032180387</v>
      </c>
      <c r="S17" s="19">
        <v>7.3697175313138485</v>
      </c>
      <c r="T17" s="19">
        <v>6.7960053967298837</v>
      </c>
      <c r="U17" s="19">
        <v>7.1181475605187359</v>
      </c>
      <c r="V17" s="19">
        <v>6.7162542146818724</v>
      </c>
      <c r="W17" s="19">
        <v>6.5467342806818909</v>
      </c>
      <c r="X17" s="19">
        <v>5.988614066819677</v>
      </c>
      <c r="Y17" s="19">
        <v>5.7575899696677197</v>
      </c>
      <c r="Z17" s="19">
        <v>5.6956205031518987</v>
      </c>
      <c r="AA17" s="19">
        <v>5.2838933385552691</v>
      </c>
      <c r="AB17" s="19">
        <v>5.2844238753008783</v>
      </c>
      <c r="AC17" s="19">
        <v>5.5240025206524059</v>
      </c>
      <c r="AD17" s="19">
        <v>5.5260988323612441</v>
      </c>
      <c r="AE17" s="19">
        <v>4.8398058590426363</v>
      </c>
      <c r="AF17" s="19">
        <v>5.7196538905395142</v>
      </c>
      <c r="AG17" s="19">
        <v>5.2862927722986655</v>
      </c>
      <c r="AH17" s="19">
        <v>4.3836257062794042</v>
      </c>
    </row>
    <row r="18" spans="1:34">
      <c r="A18" s="113">
        <v>0.3840277777777778</v>
      </c>
      <c r="B18" s="19">
        <v>24.996418272866766</v>
      </c>
      <c r="C18" s="19">
        <v>10.837853490772572</v>
      </c>
      <c r="D18" s="19">
        <v>10.063449008694</v>
      </c>
      <c r="E18" s="19">
        <v>9.3131738692878177</v>
      </c>
      <c r="F18" s="19">
        <v>9.0018416930338176</v>
      </c>
      <c r="G18" s="19">
        <v>8.824508885803052</v>
      </c>
      <c r="H18" s="19">
        <v>8.0325665253547225</v>
      </c>
      <c r="I18" s="19">
        <v>8.5352146546833207</v>
      </c>
      <c r="J18" s="19">
        <v>7.9998274193293097</v>
      </c>
      <c r="K18" s="19">
        <v>7.8088045514778255</v>
      </c>
      <c r="L18" s="19">
        <v>7.6767486704506451</v>
      </c>
      <c r="M18" s="19">
        <v>7.330944083047136</v>
      </c>
      <c r="N18" s="19">
        <v>7.764015466573011</v>
      </c>
      <c r="O18" s="19">
        <v>6.8168759246330737</v>
      </c>
      <c r="P18" s="19">
        <v>6.5314409183365258</v>
      </c>
      <c r="Q18" s="19">
        <v>7.2422611105897445</v>
      </c>
      <c r="R18" s="19">
        <v>7.4643953884254115</v>
      </c>
      <c r="S18" s="19">
        <v>7.6907089175797996</v>
      </c>
      <c r="T18" s="19">
        <v>6.6920271417178609</v>
      </c>
      <c r="U18" s="19">
        <v>6.8070433905311472</v>
      </c>
      <c r="V18" s="19">
        <v>6.3872035683041783</v>
      </c>
      <c r="W18" s="19">
        <v>6.3105914660295079</v>
      </c>
      <c r="X18" s="19">
        <v>5.9172850124534113</v>
      </c>
      <c r="Y18" s="19">
        <v>5.6684255206601595</v>
      </c>
      <c r="Z18" s="19">
        <v>5.3819920653390207</v>
      </c>
      <c r="AA18" s="19">
        <v>4.9777542344180556</v>
      </c>
      <c r="AB18" s="19">
        <v>5.2703821832071673</v>
      </c>
      <c r="AC18" s="19">
        <v>5.5981806835021883</v>
      </c>
      <c r="AD18" s="19">
        <v>5.1294963025873841</v>
      </c>
      <c r="AE18" s="19">
        <v>4.7166994674955252</v>
      </c>
      <c r="AF18" s="19">
        <v>5.2296295662354026</v>
      </c>
      <c r="AG18" s="19">
        <v>4.9781343559966746</v>
      </c>
      <c r="AH18" s="19">
        <v>4.2543726601365908</v>
      </c>
    </row>
    <row r="19" spans="1:34">
      <c r="A19" s="113">
        <v>0.38472222222222219</v>
      </c>
      <c r="B19" s="19">
        <v>23.858281325622997</v>
      </c>
      <c r="C19" s="19">
        <v>10.24988258976467</v>
      </c>
      <c r="D19" s="19">
        <v>9.6632610160831245</v>
      </c>
      <c r="E19" s="19">
        <v>9.0564869382724087</v>
      </c>
      <c r="F19" s="19">
        <v>8.5656141516706157</v>
      </c>
      <c r="G19" s="19">
        <v>8.6364470573305336</v>
      </c>
      <c r="H19" s="19">
        <v>7.8140460364049433</v>
      </c>
      <c r="I19" s="19">
        <v>7.7914702032761465</v>
      </c>
      <c r="J19" s="19">
        <v>7.7213070505786945</v>
      </c>
      <c r="K19" s="19">
        <v>7.9189519884787938</v>
      </c>
      <c r="L19" s="19">
        <v>7.1310291592697084</v>
      </c>
      <c r="M19" s="19">
        <v>6.9055476146868928</v>
      </c>
      <c r="N19" s="19">
        <v>7.2112128595338847</v>
      </c>
      <c r="O19" s="19">
        <v>7.1594048934591186</v>
      </c>
      <c r="P19" s="19">
        <v>6.6377031737184184</v>
      </c>
      <c r="Q19" s="19">
        <v>6.5892618134231569</v>
      </c>
      <c r="R19" s="19">
        <v>7.6322143563399907</v>
      </c>
      <c r="S19" s="19">
        <v>7.1522626716420561</v>
      </c>
      <c r="T19" s="19">
        <v>6.6396505642144632</v>
      </c>
      <c r="U19" s="19">
        <v>6.6129026680084353</v>
      </c>
      <c r="V19" s="19">
        <v>6.2389611529216094</v>
      </c>
      <c r="W19" s="19">
        <v>5.8994878659128824</v>
      </c>
      <c r="X19" s="19">
        <v>5.7277767386092195</v>
      </c>
      <c r="Y19" s="19">
        <v>5.4072898726832959</v>
      </c>
      <c r="Z19" s="19">
        <v>5.3846485557356818</v>
      </c>
      <c r="AA19" s="19">
        <v>4.8929848461068346</v>
      </c>
      <c r="AB19" s="19">
        <v>5.1631655913279868</v>
      </c>
      <c r="AC19" s="19">
        <v>5.2118960310497044</v>
      </c>
      <c r="AD19" s="19">
        <v>4.8768442399354424</v>
      </c>
      <c r="AE19" s="19">
        <v>4.6368359013955569</v>
      </c>
      <c r="AF19" s="19">
        <v>4.8068689453466531</v>
      </c>
      <c r="AG19" s="19">
        <v>4.9924776435886526</v>
      </c>
      <c r="AH19" s="19">
        <v>4.0761412552116498</v>
      </c>
    </row>
    <row r="20" spans="1:34">
      <c r="A20" s="113">
        <v>0.38541666666666669</v>
      </c>
      <c r="B20" s="19">
        <v>22.544387211050346</v>
      </c>
      <c r="C20" s="19">
        <v>9.8139681391019256</v>
      </c>
      <c r="D20" s="19">
        <v>9.4278996241704967</v>
      </c>
      <c r="E20" s="19">
        <v>8.635832614553042</v>
      </c>
      <c r="F20" s="19">
        <v>8.0767288162766704</v>
      </c>
      <c r="G20" s="19">
        <v>8.2176500917265756</v>
      </c>
      <c r="H20" s="19">
        <v>7.4064464241821097</v>
      </c>
      <c r="I20" s="19">
        <v>7.5662820773738275</v>
      </c>
      <c r="J20" s="19">
        <v>7.0348830917254315</v>
      </c>
      <c r="K20" s="19">
        <v>7.6326306217522699</v>
      </c>
      <c r="L20" s="19">
        <v>7.0264304759208853</v>
      </c>
      <c r="M20" s="19">
        <v>6.9337359566179417</v>
      </c>
      <c r="N20" s="19">
        <v>7.0932013687509992</v>
      </c>
      <c r="O20" s="19">
        <v>7.2247333219673848</v>
      </c>
      <c r="P20" s="19">
        <v>6.3480376129437275</v>
      </c>
      <c r="Q20" s="19">
        <v>6.1949541593378843</v>
      </c>
      <c r="R20" s="19">
        <v>6.3924411134495092</v>
      </c>
      <c r="S20" s="19">
        <v>7.2412159440257682</v>
      </c>
      <c r="T20" s="19">
        <v>6.3763506565739068</v>
      </c>
      <c r="U20" s="19">
        <v>6.4947921853692963</v>
      </c>
      <c r="V20" s="19">
        <v>6.1334571187742934</v>
      </c>
      <c r="W20" s="19">
        <v>5.6441766754131084</v>
      </c>
      <c r="X20" s="19">
        <v>5.411926240860379</v>
      </c>
      <c r="Y20" s="19">
        <v>5.3373273004026647</v>
      </c>
      <c r="Z20" s="19">
        <v>5.1098743727557059</v>
      </c>
      <c r="AA20" s="19">
        <v>5.0230169387450827</v>
      </c>
      <c r="AB20" s="19">
        <v>4.9150302759902056</v>
      </c>
      <c r="AC20" s="19">
        <v>4.7680680209670951</v>
      </c>
      <c r="AD20" s="19">
        <v>4.8200682833484114</v>
      </c>
      <c r="AE20" s="19">
        <v>4.295256317976361</v>
      </c>
      <c r="AF20" s="19">
        <v>4.6880783438369749</v>
      </c>
      <c r="AG20" s="19">
        <v>4.7735064817833717</v>
      </c>
      <c r="AH20" s="19">
        <v>4.1810826785523325</v>
      </c>
    </row>
    <row r="21" spans="1:34">
      <c r="A21" s="113">
        <v>0.38611111111111113</v>
      </c>
      <c r="B21" s="19">
        <v>21.631551050380384</v>
      </c>
      <c r="C21" s="19">
        <v>9.4158901377983746</v>
      </c>
      <c r="D21" s="19">
        <v>8.9545381696905473</v>
      </c>
      <c r="E21" s="19">
        <v>8.4523764019566592</v>
      </c>
      <c r="F21" s="19">
        <v>7.7554350912824335</v>
      </c>
      <c r="G21" s="19">
        <v>7.9005978334978106</v>
      </c>
      <c r="H21" s="19">
        <v>7.172839057571645</v>
      </c>
      <c r="I21" s="19">
        <v>7.1622425807854615</v>
      </c>
      <c r="J21" s="19">
        <v>6.7976709732680813</v>
      </c>
      <c r="K21" s="19">
        <v>7.5071394627690555</v>
      </c>
      <c r="L21" s="19">
        <v>6.8927967424767065</v>
      </c>
      <c r="M21" s="19">
        <v>6.5152128025179987</v>
      </c>
      <c r="N21" s="19">
        <v>6.933219105497983</v>
      </c>
      <c r="O21" s="19">
        <v>6.827285325097515</v>
      </c>
      <c r="P21" s="19">
        <v>6.150024003865072</v>
      </c>
      <c r="Q21" s="19">
        <v>5.8808636248475521</v>
      </c>
      <c r="R21" s="19">
        <v>6.247771649454096</v>
      </c>
      <c r="S21" s="19">
        <v>6.6568293919645258</v>
      </c>
      <c r="T21" s="19">
        <v>6.5238521861107799</v>
      </c>
      <c r="U21" s="19">
        <v>6.30401619994639</v>
      </c>
      <c r="V21" s="19">
        <v>5.9282457392704542</v>
      </c>
      <c r="W21" s="19">
        <v>5.4352258634288946</v>
      </c>
      <c r="X21" s="19">
        <v>5.3457637838926679</v>
      </c>
      <c r="Y21" s="19">
        <v>5.1248409872904777</v>
      </c>
      <c r="Z21" s="19">
        <v>5.0009390543283807</v>
      </c>
      <c r="AA21" s="19">
        <v>4.8610611579371001</v>
      </c>
      <c r="AB21" s="19">
        <v>4.5060733897891811</v>
      </c>
      <c r="AC21" s="19">
        <v>4.7379928841601728</v>
      </c>
      <c r="AD21" s="19">
        <v>4.5996994255250758</v>
      </c>
      <c r="AE21" s="19">
        <v>4.2217930849613499</v>
      </c>
      <c r="AF21" s="19">
        <v>4.4263466906568185</v>
      </c>
      <c r="AG21" s="19">
        <v>4.5972021830560639</v>
      </c>
      <c r="AH21" s="19">
        <v>4.0559203858726462</v>
      </c>
    </row>
    <row r="22" spans="1:34">
      <c r="A22" s="113">
        <v>0.38680555555555557</v>
      </c>
      <c r="B22" s="19">
        <v>20.796747907201414</v>
      </c>
      <c r="C22" s="19">
        <v>9.0438927425749647</v>
      </c>
      <c r="D22" s="19">
        <v>8.4665036410237597</v>
      </c>
      <c r="E22" s="19">
        <v>8.1951208797356365</v>
      </c>
      <c r="F22" s="19">
        <v>7.6386764848411897</v>
      </c>
      <c r="G22" s="19">
        <v>7.6059617903843248</v>
      </c>
      <c r="H22" s="19">
        <v>7.141205848452822</v>
      </c>
      <c r="I22" s="19">
        <v>6.917880424914391</v>
      </c>
      <c r="J22" s="19">
        <v>6.7509506217960631</v>
      </c>
      <c r="K22" s="19">
        <v>6.5788363441324318</v>
      </c>
      <c r="L22" s="19">
        <v>6.7359095333367289</v>
      </c>
      <c r="M22" s="19">
        <v>6.683078880435863</v>
      </c>
      <c r="N22" s="19">
        <v>5.9701036742874534</v>
      </c>
      <c r="O22" s="19">
        <v>7.0634805972375121</v>
      </c>
      <c r="P22" s="19">
        <v>5.8504386025593806</v>
      </c>
      <c r="Q22" s="19">
        <v>6.1994103636901157</v>
      </c>
      <c r="R22" s="19">
        <v>5.8904379369618356</v>
      </c>
      <c r="S22" s="19">
        <v>6.1428049978992387</v>
      </c>
      <c r="T22" s="19">
        <v>6.5465793558832299</v>
      </c>
      <c r="U22" s="19">
        <v>5.8101887533552139</v>
      </c>
      <c r="V22" s="19">
        <v>5.7528156750545483</v>
      </c>
      <c r="W22" s="19">
        <v>5.3409351588489189</v>
      </c>
      <c r="X22" s="19">
        <v>5.0973858194907233</v>
      </c>
      <c r="Y22" s="19">
        <v>4.9589001956234835</v>
      </c>
      <c r="Z22" s="19">
        <v>4.8774406722718071</v>
      </c>
      <c r="AA22" s="19">
        <v>4.8460917049831496</v>
      </c>
      <c r="AB22" s="19">
        <v>4.2010774466084637</v>
      </c>
      <c r="AC22" s="19">
        <v>4.7185063559230596</v>
      </c>
      <c r="AD22" s="19">
        <v>4.4386808082576579</v>
      </c>
      <c r="AE22" s="19">
        <v>4.1607591253643674</v>
      </c>
      <c r="AF22" s="19">
        <v>4.2309360166092373</v>
      </c>
      <c r="AG22" s="19">
        <v>4.3804593649340635</v>
      </c>
      <c r="AH22" s="19">
        <v>3.9083529488558666</v>
      </c>
    </row>
    <row r="23" spans="1:34">
      <c r="A23" s="113">
        <v>0.38750000000000001</v>
      </c>
      <c r="B23" s="19">
        <v>20.111836241796016</v>
      </c>
      <c r="C23" s="19">
        <v>8.8467717666073504</v>
      </c>
      <c r="D23" s="19">
        <v>8.2209598295109689</v>
      </c>
      <c r="E23" s="19">
        <v>7.8040088308695843</v>
      </c>
      <c r="F23" s="19">
        <v>7.475399849308312</v>
      </c>
      <c r="G23" s="19">
        <v>7.1274087194075237</v>
      </c>
      <c r="H23" s="19">
        <v>7.0276368002074561</v>
      </c>
      <c r="I23" s="19">
        <v>6.7610793636956767</v>
      </c>
      <c r="J23" s="19">
        <v>6.4099698931547833</v>
      </c>
      <c r="K23" s="19">
        <v>6.5020303288715269</v>
      </c>
      <c r="L23" s="19">
        <v>6.6931874382783914</v>
      </c>
      <c r="M23" s="19">
        <v>6.316492020288182</v>
      </c>
      <c r="N23" s="19">
        <v>6.1186076026866569</v>
      </c>
      <c r="O23" s="19">
        <v>6.840126204495081</v>
      </c>
      <c r="P23" s="19">
        <v>5.6361715409255355</v>
      </c>
      <c r="Q23" s="19">
        <v>5.75839992694904</v>
      </c>
      <c r="R23" s="19">
        <v>5.7615434642220817</v>
      </c>
      <c r="S23" s="19">
        <v>5.9518200597153337</v>
      </c>
      <c r="T23" s="19">
        <v>6.4254555854898028</v>
      </c>
      <c r="U23" s="19">
        <v>5.449163496805733</v>
      </c>
      <c r="V23" s="19">
        <v>5.5586377552786095</v>
      </c>
      <c r="W23" s="19">
        <v>5.1960605240318527</v>
      </c>
      <c r="X23" s="19">
        <v>4.9128483104217562</v>
      </c>
      <c r="Y23" s="19">
        <v>4.8380933548960865</v>
      </c>
      <c r="Z23" s="19">
        <v>4.8413581833816952</v>
      </c>
      <c r="AA23" s="19">
        <v>4.5932112748914014</v>
      </c>
      <c r="AB23" s="19">
        <v>4.3043072165879552</v>
      </c>
      <c r="AC23" s="19">
        <v>4.5044031537673508</v>
      </c>
      <c r="AD23" s="19">
        <v>4.3669227854395043</v>
      </c>
      <c r="AE23" s="19">
        <v>4.1121900886286955</v>
      </c>
      <c r="AF23" s="19">
        <v>3.9216019633227566</v>
      </c>
      <c r="AG23" s="19">
        <v>4.274327425965569</v>
      </c>
      <c r="AH23" s="19">
        <v>3.7683256858076852</v>
      </c>
    </row>
    <row r="24" spans="1:34">
      <c r="A24" s="113">
        <v>0.38819444444444445</v>
      </c>
      <c r="B24" s="19">
        <v>19.498245633160501</v>
      </c>
      <c r="C24" s="19">
        <v>8.5697331609789327</v>
      </c>
      <c r="D24" s="19">
        <v>7.8711330985124688</v>
      </c>
      <c r="E24" s="19">
        <v>7.5825042095823081</v>
      </c>
      <c r="F24" s="19">
        <v>7.1935171019957735</v>
      </c>
      <c r="G24" s="19">
        <v>6.6814393306788507</v>
      </c>
      <c r="H24" s="19">
        <v>7.0814075881178313</v>
      </c>
      <c r="I24" s="19">
        <v>6.5200070893254436</v>
      </c>
      <c r="J24" s="19">
        <v>6.0762128103771484</v>
      </c>
      <c r="K24" s="19">
        <v>6.4990653808078962</v>
      </c>
      <c r="L24" s="19">
        <v>6.1917136896643896</v>
      </c>
      <c r="M24" s="19">
        <v>6.3338328860830595</v>
      </c>
      <c r="N24" s="19">
        <v>5.9444765605999805</v>
      </c>
      <c r="O24" s="19">
        <v>6.0090367039617609</v>
      </c>
      <c r="P24" s="19">
        <v>5.6684439931342094</v>
      </c>
      <c r="Q24" s="19">
        <v>6.002223311193843</v>
      </c>
      <c r="R24" s="19">
        <v>5.2523320914481966</v>
      </c>
      <c r="S24" s="19">
        <v>6.0224058390885684</v>
      </c>
      <c r="T24" s="19">
        <v>6.1521832844257105</v>
      </c>
      <c r="U24" s="19">
        <v>5.6439173744025011</v>
      </c>
      <c r="V24" s="19">
        <v>5.3598806920586828</v>
      </c>
      <c r="W24" s="19">
        <v>5.0120967392433737</v>
      </c>
      <c r="X24" s="19">
        <v>4.9000292243660297</v>
      </c>
      <c r="Y24" s="19">
        <v>4.5650889558675321</v>
      </c>
      <c r="Z24" s="19">
        <v>4.9327413724981586</v>
      </c>
      <c r="AA24" s="19">
        <v>4.2699295555636487</v>
      </c>
      <c r="AB24" s="19">
        <v>4.209604468122353</v>
      </c>
      <c r="AC24" s="19">
        <v>4.2841552549729576</v>
      </c>
      <c r="AD24" s="19">
        <v>4.1704705343041848</v>
      </c>
      <c r="AE24" s="19">
        <v>4.1719433762670954</v>
      </c>
      <c r="AF24" s="19">
        <v>3.7530917274967415</v>
      </c>
      <c r="AG24" s="19">
        <v>4.0904638857589291</v>
      </c>
      <c r="AH24" s="19">
        <v>3.6667783259921176</v>
      </c>
    </row>
    <row r="25" spans="1:34">
      <c r="A25" s="113">
        <v>0.3888888888888889</v>
      </c>
      <c r="B25" s="19">
        <v>18.838177715663793</v>
      </c>
      <c r="C25" s="19">
        <v>8.3099785657651459</v>
      </c>
      <c r="D25" s="19">
        <v>7.6395039895327033</v>
      </c>
      <c r="E25" s="19">
        <v>7.1295883817914198</v>
      </c>
      <c r="F25" s="19">
        <v>7.0643270916233449</v>
      </c>
      <c r="G25" s="19">
        <v>6.5838744536041656</v>
      </c>
      <c r="H25" s="19">
        <v>6.7556464236599467</v>
      </c>
      <c r="I25" s="19">
        <v>6.3221212289976041</v>
      </c>
      <c r="J25" s="19">
        <v>6.1134669237484758</v>
      </c>
      <c r="K25" s="19">
        <v>6.0991162133795145</v>
      </c>
      <c r="L25" s="19">
        <v>5.9089660488845848</v>
      </c>
      <c r="M25" s="19">
        <v>6.2381878830935404</v>
      </c>
      <c r="N25" s="19">
        <v>5.9813727196233399</v>
      </c>
      <c r="O25" s="19">
        <v>5.8044243220245111</v>
      </c>
      <c r="P25" s="19">
        <v>5.3304769936055667</v>
      </c>
      <c r="Q25" s="19">
        <v>5.6046538105967976</v>
      </c>
      <c r="R25" s="19">
        <v>5.7332674618712165</v>
      </c>
      <c r="S25" s="19">
        <v>5.3803545357904081</v>
      </c>
      <c r="T25" s="19">
        <v>6.195063027619975</v>
      </c>
      <c r="U25" s="19">
        <v>5.5969862869949925</v>
      </c>
      <c r="V25" s="19">
        <v>5.0900257696655453</v>
      </c>
      <c r="W25" s="19">
        <v>4.9854151141074938</v>
      </c>
      <c r="X25" s="19">
        <v>4.8456166989438234</v>
      </c>
      <c r="Y25" s="19">
        <v>4.3066012712821244</v>
      </c>
      <c r="Z25" s="19">
        <v>4.790853352134496</v>
      </c>
      <c r="AA25" s="19">
        <v>4.2320790439313685</v>
      </c>
      <c r="AB25" s="19">
        <v>4.2247686832519147</v>
      </c>
      <c r="AC25" s="19">
        <v>4.120758502808501</v>
      </c>
      <c r="AD25" s="19">
        <v>4.1110132105505608</v>
      </c>
      <c r="AE25" s="19">
        <v>3.9224078083506564</v>
      </c>
      <c r="AF25" s="19">
        <v>3.7880246037420102</v>
      </c>
      <c r="AG25" s="19">
        <v>3.9221604998030855</v>
      </c>
      <c r="AH25" s="19">
        <v>3.5594721766191078</v>
      </c>
    </row>
    <row r="26" spans="1:34">
      <c r="A26" s="113">
        <v>0.38958333333333334</v>
      </c>
      <c r="B26" s="19">
        <v>18.172969314785099</v>
      </c>
      <c r="C26" s="19">
        <v>8.0750236589151267</v>
      </c>
      <c r="D26" s="19">
        <v>7.3629197559739881</v>
      </c>
      <c r="E26" s="19">
        <v>6.8113151194819421</v>
      </c>
      <c r="F26" s="19">
        <v>6.9032888806070858</v>
      </c>
      <c r="G26" s="19">
        <v>6.5380031987464902</v>
      </c>
      <c r="H26" s="19">
        <v>6.3426804553385896</v>
      </c>
      <c r="I26" s="19">
        <v>6.2717146964792061</v>
      </c>
      <c r="J26" s="19">
        <v>6.0110351318425375</v>
      </c>
      <c r="K26" s="19">
        <v>5.8625044446831263</v>
      </c>
      <c r="L26" s="19">
        <v>5.6276562633908815</v>
      </c>
      <c r="M26" s="19">
        <v>6.0848082306325511</v>
      </c>
      <c r="N26" s="19">
        <v>5.89252645630439</v>
      </c>
      <c r="O26" s="19">
        <v>5.6554411671425102</v>
      </c>
      <c r="P26" s="19">
        <v>5.2980070873035725</v>
      </c>
      <c r="Q26" s="19">
        <v>5.4687087124377474</v>
      </c>
      <c r="R26" s="19">
        <v>5.6705819041111205</v>
      </c>
      <c r="S26" s="19">
        <v>5.0851889934315047</v>
      </c>
      <c r="T26" s="19">
        <v>5.8279914684546226</v>
      </c>
      <c r="U26" s="19">
        <v>5.587335256438287</v>
      </c>
      <c r="V26" s="19">
        <v>4.9555650627395007</v>
      </c>
      <c r="W26" s="19">
        <v>4.8706920198929158</v>
      </c>
      <c r="X26" s="19">
        <v>4.7223472882074322</v>
      </c>
      <c r="Y26" s="19">
        <v>4.2251283568204618</v>
      </c>
      <c r="Z26" s="19">
        <v>4.6007611366689227</v>
      </c>
      <c r="AA26" s="19">
        <v>4.1954359637179355</v>
      </c>
      <c r="AB26" s="19">
        <v>3.9939882549413959</v>
      </c>
      <c r="AC26" s="19">
        <v>4.1579898548294292</v>
      </c>
      <c r="AD26" s="19">
        <v>3.9947851576405471</v>
      </c>
      <c r="AE26" s="19">
        <v>3.8036719032753803</v>
      </c>
      <c r="AF26" s="19">
        <v>3.7432015061926465</v>
      </c>
      <c r="AG26" s="19">
        <v>3.8194462919145784</v>
      </c>
      <c r="AH26" s="19">
        <v>3.4430962867013766</v>
      </c>
    </row>
    <row r="27" spans="1:34">
      <c r="A27" s="113">
        <v>0.39027777777777778</v>
      </c>
      <c r="B27" s="19">
        <v>17.673019975326497</v>
      </c>
      <c r="C27" s="19">
        <v>7.8217148486879777</v>
      </c>
      <c r="D27" s="19">
        <v>7.0609642719674168</v>
      </c>
      <c r="E27" s="19">
        <v>6.8564799817270172</v>
      </c>
      <c r="F27" s="19">
        <v>6.5373433371792755</v>
      </c>
      <c r="G27" s="19">
        <v>6.4193074258563367</v>
      </c>
      <c r="H27" s="19">
        <v>6.0343480454653404</v>
      </c>
      <c r="I27" s="19">
        <v>6.299409079351908</v>
      </c>
      <c r="J27" s="19">
        <v>5.6651662292359601</v>
      </c>
      <c r="K27" s="19">
        <v>5.7904599159542069</v>
      </c>
      <c r="L27" s="19">
        <v>5.35100532300343</v>
      </c>
      <c r="M27" s="19">
        <v>6.0344492428936922</v>
      </c>
      <c r="N27" s="19">
        <v>5.9214566717018942</v>
      </c>
      <c r="O27" s="19">
        <v>5.2308105921631851</v>
      </c>
      <c r="P27" s="19">
        <v>5.2446428878217883</v>
      </c>
      <c r="Q27" s="19">
        <v>5.3290353771870107</v>
      </c>
      <c r="R27" s="19">
        <v>5.6508020489465718</v>
      </c>
      <c r="S27" s="19">
        <v>4.9118431034244576</v>
      </c>
      <c r="T27" s="19">
        <v>5.4689177868015397</v>
      </c>
      <c r="U27" s="19">
        <v>5.1850766300949562</v>
      </c>
      <c r="V27" s="19">
        <v>4.8834779117632774</v>
      </c>
      <c r="W27" s="19">
        <v>4.7771838972385989</v>
      </c>
      <c r="X27" s="19">
        <v>4.6303764860243009</v>
      </c>
      <c r="Y27" s="19">
        <v>4.1991351896621874</v>
      </c>
      <c r="Z27" s="19">
        <v>4.3266551804610085</v>
      </c>
      <c r="AA27" s="19">
        <v>4.2278071470105312</v>
      </c>
      <c r="AB27" s="19">
        <v>3.905461881930266</v>
      </c>
      <c r="AC27" s="19">
        <v>4.0768459330388014</v>
      </c>
      <c r="AD27" s="19">
        <v>3.981767201306829</v>
      </c>
      <c r="AE27" s="19">
        <v>3.7360519392638993</v>
      </c>
      <c r="AF27" s="19">
        <v>3.5839460042370161</v>
      </c>
      <c r="AG27" s="19">
        <v>3.7780110285970552</v>
      </c>
      <c r="AH27" s="19">
        <v>3.3699227751268759</v>
      </c>
    </row>
    <row r="28" spans="1:34">
      <c r="A28" s="113">
        <v>0.39097222222222222</v>
      </c>
      <c r="B28" s="19">
        <v>17.120401680210982</v>
      </c>
      <c r="C28" s="19">
        <v>7.5817913607854139</v>
      </c>
      <c r="D28" s="19">
        <v>6.8928351387568885</v>
      </c>
      <c r="E28" s="19">
        <v>6.6582639288472105</v>
      </c>
      <c r="F28" s="19">
        <v>6.4161962568399051</v>
      </c>
      <c r="G28" s="19">
        <v>6.2035379714597045</v>
      </c>
      <c r="H28" s="19">
        <v>5.8591148717558932</v>
      </c>
      <c r="I28" s="19">
        <v>5.9751643285501848</v>
      </c>
      <c r="J28" s="19">
        <v>5.8237244351249764</v>
      </c>
      <c r="K28" s="19">
        <v>5.5946748017992594</v>
      </c>
      <c r="L28" s="19">
        <v>5.0449635601379894</v>
      </c>
      <c r="M28" s="19">
        <v>5.7563190423636605</v>
      </c>
      <c r="N28" s="19">
        <v>5.7935063109159151</v>
      </c>
      <c r="O28" s="19">
        <v>5.4314765946921346</v>
      </c>
      <c r="P28" s="19">
        <v>4.8651266389368102</v>
      </c>
      <c r="Q28" s="19">
        <v>5.5422818308740558</v>
      </c>
      <c r="R28" s="19">
        <v>5.6456977130817894</v>
      </c>
      <c r="S28" s="19">
        <v>4.8741733785668995</v>
      </c>
      <c r="T28" s="19">
        <v>5.2764491937984817</v>
      </c>
      <c r="U28" s="19">
        <v>5.3139009001156854</v>
      </c>
      <c r="V28" s="19">
        <v>4.7120308330245244</v>
      </c>
      <c r="W28" s="19">
        <v>4.7076910151325935</v>
      </c>
      <c r="X28" s="19">
        <v>4.4844936803522906</v>
      </c>
      <c r="Y28" s="19">
        <v>4.19602587318166</v>
      </c>
      <c r="Z28" s="19">
        <v>4.0417205930423066</v>
      </c>
      <c r="AA28" s="19">
        <v>4.3710418310961332</v>
      </c>
      <c r="AB28" s="19">
        <v>3.9308031255531795</v>
      </c>
      <c r="AC28" s="19">
        <v>3.8049023822041041</v>
      </c>
      <c r="AD28" s="19">
        <v>3.8985071068797579</v>
      </c>
      <c r="AE28" s="19">
        <v>3.6271506120015209</v>
      </c>
      <c r="AF28" s="19">
        <v>3.483087567214799</v>
      </c>
      <c r="AG28" s="19">
        <v>3.7402443202388476</v>
      </c>
      <c r="AH28" s="19">
        <v>3.2788302454645448</v>
      </c>
    </row>
    <row r="29" spans="1:34">
      <c r="A29" s="113">
        <v>0.39166666666666666</v>
      </c>
      <c r="B29" s="19">
        <v>16.503247068563944</v>
      </c>
      <c r="C29" s="19">
        <v>7.3496601531224375</v>
      </c>
      <c r="D29" s="19">
        <v>6.7195918859926866</v>
      </c>
      <c r="E29" s="19">
        <v>6.3613466343419915</v>
      </c>
      <c r="F29" s="19">
        <v>6.2146874744470511</v>
      </c>
      <c r="G29" s="19">
        <v>6.0084816885081702</v>
      </c>
      <c r="H29" s="19">
        <v>5.8920838767795303</v>
      </c>
      <c r="I29" s="19">
        <v>5.8166802181657742</v>
      </c>
      <c r="J29" s="19">
        <v>5.6333245267745555</v>
      </c>
      <c r="K29" s="19">
        <v>5.5000139921012687</v>
      </c>
      <c r="L29" s="19">
        <v>5.1937423637314799</v>
      </c>
      <c r="M29" s="19">
        <v>5.3537697930134431</v>
      </c>
      <c r="N29" s="19">
        <v>5.3989016583978682</v>
      </c>
      <c r="O29" s="19">
        <v>5.3384700355352388</v>
      </c>
      <c r="P29" s="19">
        <v>5.1216487264261357</v>
      </c>
      <c r="Q29" s="19">
        <v>4.9269106350408691</v>
      </c>
      <c r="R29" s="19">
        <v>5.5911382043576783</v>
      </c>
      <c r="S29" s="19">
        <v>4.9594770492984761</v>
      </c>
      <c r="T29" s="19">
        <v>5.0775715043077119</v>
      </c>
      <c r="U29" s="19">
        <v>5.4449525060941513</v>
      </c>
      <c r="V29" s="19">
        <v>4.6040132720550044</v>
      </c>
      <c r="W29" s="19">
        <v>4.6091911104820706</v>
      </c>
      <c r="X29" s="19">
        <v>4.3094732162644638</v>
      </c>
      <c r="Y29" s="19">
        <v>4.0125194502197958</v>
      </c>
      <c r="Z29" s="19">
        <v>4.1567197000972156</v>
      </c>
      <c r="AA29" s="19">
        <v>4.2607160191256392</v>
      </c>
      <c r="AB29" s="19">
        <v>3.9095891422539362</v>
      </c>
      <c r="AC29" s="19">
        <v>3.6113451595675743</v>
      </c>
      <c r="AD29" s="19">
        <v>3.8510052919262869</v>
      </c>
      <c r="AE29" s="19">
        <v>3.5567093682938582</v>
      </c>
      <c r="AF29" s="19">
        <v>3.3571633863700532</v>
      </c>
      <c r="AG29" s="19">
        <v>3.6878090060638122</v>
      </c>
      <c r="AH29" s="19">
        <v>3.2218281111273437</v>
      </c>
    </row>
    <row r="30" spans="1:34">
      <c r="A30" s="113">
        <v>0.3923611111111111</v>
      </c>
      <c r="B30" s="19">
        <v>15.859299270173228</v>
      </c>
      <c r="C30" s="19">
        <v>7.1139624378086719</v>
      </c>
      <c r="D30" s="19">
        <v>6.4540690904471472</v>
      </c>
      <c r="E30" s="19">
        <v>6.2659987215570592</v>
      </c>
      <c r="F30" s="19">
        <v>5.9273412733620399</v>
      </c>
      <c r="G30" s="19">
        <v>5.8005305513212564</v>
      </c>
      <c r="H30" s="19">
        <v>5.757434622203089</v>
      </c>
      <c r="I30" s="19">
        <v>5.6508838915114357</v>
      </c>
      <c r="J30" s="19">
        <v>5.3648200948705842</v>
      </c>
      <c r="K30" s="19">
        <v>5.6441328958918078</v>
      </c>
      <c r="L30" s="19">
        <v>5.0780715339550708</v>
      </c>
      <c r="M30" s="19">
        <v>5.1536411468176642</v>
      </c>
      <c r="N30" s="19">
        <v>5.2304694184624605</v>
      </c>
      <c r="O30" s="19">
        <v>5.1841685423330377</v>
      </c>
      <c r="P30" s="19">
        <v>5.0045339494777652</v>
      </c>
      <c r="Q30" s="19">
        <v>4.8247465765822266</v>
      </c>
      <c r="R30" s="19">
        <v>4.8244239240846651</v>
      </c>
      <c r="S30" s="19">
        <v>5.2548997309194876</v>
      </c>
      <c r="T30" s="19">
        <v>4.6899715020344059</v>
      </c>
      <c r="U30" s="19">
        <v>5.1732768477553988</v>
      </c>
      <c r="V30" s="19">
        <v>4.5838251182732073</v>
      </c>
      <c r="W30" s="19">
        <v>4.3782312328261295</v>
      </c>
      <c r="X30" s="19">
        <v>4.3592619420625391</v>
      </c>
      <c r="Y30" s="19">
        <v>3.9308066168181162</v>
      </c>
      <c r="Z30" s="19">
        <v>4.0221792188844558</v>
      </c>
      <c r="AA30" s="19">
        <v>4.0564436228630809</v>
      </c>
      <c r="AB30" s="19">
        <v>3.9374401021360463</v>
      </c>
      <c r="AC30" s="19">
        <v>3.5535084222769733</v>
      </c>
      <c r="AD30" s="19">
        <v>3.723504933918234</v>
      </c>
      <c r="AE30" s="19">
        <v>3.4956575040587423</v>
      </c>
      <c r="AF30" s="19">
        <v>3.3730747995371315</v>
      </c>
      <c r="AG30" s="19">
        <v>3.5371085364493338</v>
      </c>
      <c r="AH30" s="19">
        <v>3.1806938850684059</v>
      </c>
    </row>
    <row r="31" spans="1:34">
      <c r="A31" s="113">
        <v>0.39305555555555555</v>
      </c>
      <c r="B31" s="19">
        <v>15.428945864672311</v>
      </c>
      <c r="C31" s="19">
        <v>6.8102008913827037</v>
      </c>
      <c r="D31" s="19">
        <v>6.2800042732048098</v>
      </c>
      <c r="E31" s="19">
        <v>6.1183720693284354</v>
      </c>
      <c r="F31" s="19">
        <v>5.9350353400369649</v>
      </c>
      <c r="G31" s="19">
        <v>5.5838673914506556</v>
      </c>
      <c r="H31" s="19">
        <v>5.4211674360367166</v>
      </c>
      <c r="I31" s="19">
        <v>5.5890373451037583</v>
      </c>
      <c r="J31" s="19">
        <v>5.2435262365500499</v>
      </c>
      <c r="K31" s="19">
        <v>5.2324736858246377</v>
      </c>
      <c r="L31" s="19">
        <v>5.1541798449291267</v>
      </c>
      <c r="M31" s="19">
        <v>4.9439281428021973</v>
      </c>
      <c r="N31" s="19">
        <v>5.4197936893262266</v>
      </c>
      <c r="O31" s="19">
        <v>4.9558982887858791</v>
      </c>
      <c r="P31" s="19">
        <v>4.9067559505154836</v>
      </c>
      <c r="Q31" s="19">
        <v>4.7037438361575745</v>
      </c>
      <c r="R31" s="19">
        <v>4.6387034929874229</v>
      </c>
      <c r="S31" s="19">
        <v>5.3781368595459922</v>
      </c>
      <c r="T31" s="19">
        <v>4.3582368466220895</v>
      </c>
      <c r="U31" s="19">
        <v>5.1435128915019206</v>
      </c>
      <c r="V31" s="19">
        <v>4.4830860694829413</v>
      </c>
      <c r="W31" s="19">
        <v>4.240246269447054</v>
      </c>
      <c r="X31" s="19">
        <v>4.2702085900930893</v>
      </c>
      <c r="Y31" s="19">
        <v>3.922646391121527</v>
      </c>
      <c r="Z31" s="19">
        <v>3.9891180758938765</v>
      </c>
      <c r="AA31" s="19">
        <v>3.9430544294993224</v>
      </c>
      <c r="AB31" s="19">
        <v>3.811330843260488</v>
      </c>
      <c r="AC31" s="19">
        <v>3.726798077062734</v>
      </c>
      <c r="AD31" s="19">
        <v>3.6298149722743451</v>
      </c>
      <c r="AE31" s="19">
        <v>3.4079500136167078</v>
      </c>
      <c r="AF31" s="19">
        <v>3.3785189844354875</v>
      </c>
      <c r="AG31" s="19">
        <v>3.4368758004343491</v>
      </c>
      <c r="AH31" s="19">
        <v>3.1442257394903632</v>
      </c>
    </row>
    <row r="32" spans="1:34">
      <c r="A32" s="113">
        <v>0.39374999999999999</v>
      </c>
      <c r="B32" s="19">
        <v>14.865974164900612</v>
      </c>
      <c r="C32" s="19">
        <v>6.600059709813519</v>
      </c>
      <c r="D32" s="19">
        <v>6.0494773201915164</v>
      </c>
      <c r="E32" s="19">
        <v>5.8927572252738738</v>
      </c>
      <c r="F32" s="19">
        <v>5.6757326734373157</v>
      </c>
      <c r="G32" s="19">
        <v>5.6008463577364322</v>
      </c>
      <c r="H32" s="19">
        <v>5.2725812271593471</v>
      </c>
      <c r="I32" s="19">
        <v>5.1852188937720509</v>
      </c>
      <c r="J32" s="19">
        <v>5.1306751050882751</v>
      </c>
      <c r="K32" s="19">
        <v>5.1217097941529826</v>
      </c>
      <c r="L32" s="19">
        <v>5.1110275485099388</v>
      </c>
      <c r="M32" s="19">
        <v>4.7381279821816511</v>
      </c>
      <c r="N32" s="19">
        <v>5.2370591221175431</v>
      </c>
      <c r="O32" s="19">
        <v>4.9815424118999765</v>
      </c>
      <c r="P32" s="19">
        <v>5.0728371126203751</v>
      </c>
      <c r="Q32" s="19">
        <v>4.4794792209799805</v>
      </c>
      <c r="R32" s="19">
        <v>4.4648257459493452</v>
      </c>
      <c r="S32" s="19">
        <v>4.8140577845961205</v>
      </c>
      <c r="T32" s="19">
        <v>4.8969103023992568</v>
      </c>
      <c r="U32" s="19">
        <v>4.7820084166546035</v>
      </c>
      <c r="V32" s="19">
        <v>4.4179208519145226</v>
      </c>
      <c r="W32" s="19">
        <v>4.1114997602032188</v>
      </c>
      <c r="X32" s="19">
        <v>4.1148575827385701</v>
      </c>
      <c r="Y32" s="19">
        <v>3.9644744398363501</v>
      </c>
      <c r="Z32" s="19">
        <v>3.7637646249409995</v>
      </c>
      <c r="AA32" s="19">
        <v>3.8719939098153935</v>
      </c>
      <c r="AB32" s="19">
        <v>3.8287683509526156</v>
      </c>
      <c r="AC32" s="19">
        <v>3.6407556263433585</v>
      </c>
      <c r="AD32" s="19">
        <v>3.5519478495293946</v>
      </c>
      <c r="AE32" s="19">
        <v>3.3336121280893969</v>
      </c>
      <c r="AF32" s="19">
        <v>3.2916155248479884</v>
      </c>
      <c r="AG32" s="19">
        <v>3.3755269644436487</v>
      </c>
      <c r="AH32" s="19">
        <v>3.076416228236261</v>
      </c>
    </row>
    <row r="33" spans="1:34">
      <c r="A33" s="113">
        <v>0.39444444444444443</v>
      </c>
      <c r="B33" s="19">
        <v>14.482769543168668</v>
      </c>
      <c r="C33" s="19">
        <v>6.4376739540639054</v>
      </c>
      <c r="D33" s="19">
        <v>5.8608437524465877</v>
      </c>
      <c r="E33" s="19">
        <v>5.7954955769658643</v>
      </c>
      <c r="F33" s="19">
        <v>5.4084860133781749</v>
      </c>
      <c r="G33" s="19">
        <v>5.4785120142727006</v>
      </c>
      <c r="H33" s="19">
        <v>5.2159063583626253</v>
      </c>
      <c r="I33" s="19">
        <v>5.0367167059071178</v>
      </c>
      <c r="J33" s="19">
        <v>4.9041012906398569</v>
      </c>
      <c r="K33" s="19">
        <v>5.2984087913248654</v>
      </c>
      <c r="L33" s="19">
        <v>4.9172597891981997</v>
      </c>
      <c r="M33" s="19">
        <v>4.7565647481227789</v>
      </c>
      <c r="N33" s="19">
        <v>5.0602252845409179</v>
      </c>
      <c r="O33" s="19">
        <v>4.8105055925240219</v>
      </c>
      <c r="P33" s="19">
        <v>4.7943789836204704</v>
      </c>
      <c r="Q33" s="19">
        <v>4.5539486340609239</v>
      </c>
      <c r="R33" s="19">
        <v>4.3663150808069178</v>
      </c>
      <c r="S33" s="19">
        <v>4.3902689277989033</v>
      </c>
      <c r="T33" s="19">
        <v>5.1558702081472418</v>
      </c>
      <c r="U33" s="19">
        <v>4.5815589809133126</v>
      </c>
      <c r="V33" s="19">
        <v>4.359333947015374</v>
      </c>
      <c r="W33" s="19">
        <v>4.0167726328562434</v>
      </c>
      <c r="X33" s="19">
        <v>3.9185839369960767</v>
      </c>
      <c r="Y33" s="19">
        <v>3.9784679069672855</v>
      </c>
      <c r="Z33" s="19">
        <v>3.6755796038136617</v>
      </c>
      <c r="AA33" s="19">
        <v>3.7927704054663964</v>
      </c>
      <c r="AB33" s="19">
        <v>3.6888943988520815</v>
      </c>
      <c r="AC33" s="19">
        <v>3.6895799238736542</v>
      </c>
      <c r="AD33" s="19">
        <v>3.4707043321298472</v>
      </c>
      <c r="AE33" s="19">
        <v>3.3026716301909524</v>
      </c>
      <c r="AF33" s="19">
        <v>3.19655812676974</v>
      </c>
      <c r="AG33" s="19">
        <v>3.3219791794010063</v>
      </c>
      <c r="AH33" s="19">
        <v>3.0177806703416881</v>
      </c>
    </row>
    <row r="34" spans="1:34">
      <c r="A34" s="113">
        <v>0.39513888888888887</v>
      </c>
      <c r="B34" s="19">
        <v>14.097660272552115</v>
      </c>
      <c r="C34" s="19">
        <v>6.2335654046454465</v>
      </c>
      <c r="D34" s="19">
        <v>5.6931215216509425</v>
      </c>
      <c r="E34" s="19">
        <v>5.6135632566350679</v>
      </c>
      <c r="F34" s="19">
        <v>5.2460379900144201</v>
      </c>
      <c r="G34" s="19">
        <v>5.4669192301678757</v>
      </c>
      <c r="H34" s="19">
        <v>5.10293140047464</v>
      </c>
      <c r="I34" s="19">
        <v>4.9534044864185924</v>
      </c>
      <c r="J34" s="19">
        <v>4.6463831856377427</v>
      </c>
      <c r="K34" s="19">
        <v>5.0155419254346292</v>
      </c>
      <c r="L34" s="19">
        <v>4.7276826282796334</v>
      </c>
      <c r="M34" s="19">
        <v>5.0077420968530966</v>
      </c>
      <c r="N34" s="19">
        <v>4.9238160022312494</v>
      </c>
      <c r="O34" s="19">
        <v>4.5615895155914021</v>
      </c>
      <c r="P34" s="19">
        <v>4.6803041487787871</v>
      </c>
      <c r="Q34" s="19">
        <v>4.4609832262304892</v>
      </c>
      <c r="R34" s="19">
        <v>4.4033387906629624</v>
      </c>
      <c r="S34" s="19">
        <v>4.1643708545166316</v>
      </c>
      <c r="T34" s="19">
        <v>4.5974727678872274</v>
      </c>
      <c r="U34" s="19">
        <v>5.0136039743830993</v>
      </c>
      <c r="V34" s="19">
        <v>4.2991008239930428</v>
      </c>
      <c r="W34" s="19">
        <v>3.8602176109941206</v>
      </c>
      <c r="X34" s="19">
        <v>3.8339268651562519</v>
      </c>
      <c r="Y34" s="19">
        <v>3.9911489955622423</v>
      </c>
      <c r="Z34" s="19">
        <v>3.6809371822009362</v>
      </c>
      <c r="AA34" s="19">
        <v>3.6149650330344842</v>
      </c>
      <c r="AB34" s="19">
        <v>3.7019093166347745</v>
      </c>
      <c r="AC34" s="19">
        <v>3.5999296670426895</v>
      </c>
      <c r="AD34" s="19">
        <v>3.3689482131310329</v>
      </c>
      <c r="AE34" s="19">
        <v>3.2545419280734222</v>
      </c>
      <c r="AF34" s="19">
        <v>3.2182425529962631</v>
      </c>
      <c r="AG34" s="19">
        <v>3.257656694943698</v>
      </c>
      <c r="AH34" s="19">
        <v>2.9670954402521059</v>
      </c>
    </row>
    <row r="35" spans="1:34">
      <c r="A35" s="113">
        <v>0.39583333333333331</v>
      </c>
      <c r="B35" s="19">
        <v>13.441863373283633</v>
      </c>
      <c r="C35" s="19">
        <v>6.030579911998915</v>
      </c>
      <c r="D35" s="19">
        <v>5.5802238822485988</v>
      </c>
      <c r="E35" s="19">
        <v>5.4725975598666068</v>
      </c>
      <c r="F35" s="19">
        <v>5.067131369015434</v>
      </c>
      <c r="G35" s="19">
        <v>5.3125895255064606</v>
      </c>
      <c r="H35" s="19">
        <v>4.9907597780452022</v>
      </c>
      <c r="I35" s="19">
        <v>4.9861266781630249</v>
      </c>
      <c r="J35" s="19">
        <v>4.5216781695339012</v>
      </c>
      <c r="K35" s="19">
        <v>4.7423249426057694</v>
      </c>
      <c r="L35" s="19">
        <v>4.7022837188108868</v>
      </c>
      <c r="M35" s="19">
        <v>5.0214205966504561</v>
      </c>
      <c r="N35" s="19">
        <v>4.6253840436078608</v>
      </c>
      <c r="O35" s="19">
        <v>4.51409568973075</v>
      </c>
      <c r="P35" s="19">
        <v>4.474290626834688</v>
      </c>
      <c r="Q35" s="19">
        <v>4.5739747591797029</v>
      </c>
      <c r="R35" s="19">
        <v>4.135449026814344</v>
      </c>
      <c r="S35" s="19">
        <v>4.1364116400346553</v>
      </c>
      <c r="T35" s="19">
        <v>4.3941865049978723</v>
      </c>
      <c r="U35" s="19">
        <v>5.0497694188366946</v>
      </c>
      <c r="V35" s="19">
        <v>4.2248330504273071</v>
      </c>
      <c r="W35" s="19">
        <v>3.7843463836676619</v>
      </c>
      <c r="X35" s="19">
        <v>3.6915759522466667</v>
      </c>
      <c r="Y35" s="19">
        <v>3.8604828711918757</v>
      </c>
      <c r="Z35" s="19">
        <v>3.6335551772082342</v>
      </c>
      <c r="AA35" s="19">
        <v>3.5955378399574327</v>
      </c>
      <c r="AB35" s="19">
        <v>3.6630436893897396</v>
      </c>
      <c r="AC35" s="19">
        <v>3.4954383676046845</v>
      </c>
      <c r="AD35" s="19">
        <v>3.3105155929786405</v>
      </c>
      <c r="AE35" s="19">
        <v>3.1376772918920683</v>
      </c>
      <c r="AF35" s="19">
        <v>3.2977972862298346</v>
      </c>
      <c r="AG35" s="19">
        <v>3.1596726670488087</v>
      </c>
      <c r="AH35" s="19">
        <v>2.9041132247821055</v>
      </c>
    </row>
    <row r="36" spans="1:34">
      <c r="A36" s="113">
        <v>0.39652777777777781</v>
      </c>
      <c r="B36" s="19">
        <v>13.0663385732694</v>
      </c>
      <c r="C36" s="19">
        <v>5.8743892389338184</v>
      </c>
      <c r="D36" s="19">
        <v>5.4504083129780803</v>
      </c>
      <c r="E36" s="19">
        <v>5.3331871975491945</v>
      </c>
      <c r="F36" s="19">
        <v>4.9937371508053232</v>
      </c>
      <c r="G36" s="19">
        <v>5.1168380825886768</v>
      </c>
      <c r="H36" s="19">
        <v>4.8112157148881334</v>
      </c>
      <c r="I36" s="19">
        <v>4.854118547911062</v>
      </c>
      <c r="J36" s="19">
        <v>4.6001832726000558</v>
      </c>
      <c r="K36" s="19">
        <v>4.5739279849142758</v>
      </c>
      <c r="L36" s="19">
        <v>4.663756241207901</v>
      </c>
      <c r="M36" s="19">
        <v>4.8303101707529796</v>
      </c>
      <c r="N36" s="19">
        <v>4.5371556672432032</v>
      </c>
      <c r="O36" s="19">
        <v>4.582278612069091</v>
      </c>
      <c r="P36" s="19">
        <v>4.3643825944883252</v>
      </c>
      <c r="Q36" s="19">
        <v>4.4062155245683474</v>
      </c>
      <c r="R36" s="19">
        <v>4.1476317140149543</v>
      </c>
      <c r="S36" s="19">
        <v>4.0527941919422457</v>
      </c>
      <c r="T36" s="19">
        <v>4.2064940883946473</v>
      </c>
      <c r="U36" s="19">
        <v>4.2996157342040551</v>
      </c>
      <c r="V36" s="19">
        <v>4.2396360559586839</v>
      </c>
      <c r="W36" s="19">
        <v>3.7017611453665706</v>
      </c>
      <c r="X36" s="19">
        <v>3.6683227846128097</v>
      </c>
      <c r="Y36" s="19">
        <v>3.730931773324353</v>
      </c>
      <c r="Z36" s="19">
        <v>3.585405923238663</v>
      </c>
      <c r="AA36" s="19">
        <v>3.4511621804325778</v>
      </c>
      <c r="AB36" s="19">
        <v>3.7054703545136034</v>
      </c>
      <c r="AC36" s="19">
        <v>3.4242204214593741</v>
      </c>
      <c r="AD36" s="19">
        <v>3.2375299361715499</v>
      </c>
      <c r="AE36" s="19">
        <v>3.1355382986903941</v>
      </c>
      <c r="AF36" s="19">
        <v>3.2112143530249275</v>
      </c>
      <c r="AG36" s="19">
        <v>3.0902724139621065</v>
      </c>
      <c r="AH36" s="19">
        <v>2.8652976190030852</v>
      </c>
    </row>
    <row r="37" spans="1:34">
      <c r="A37" s="113">
        <v>0.3972222222222222</v>
      </c>
      <c r="B37" s="19">
        <v>12.708521919900404</v>
      </c>
      <c r="C37" s="19">
        <v>5.7009742273274258</v>
      </c>
      <c r="D37" s="19">
        <v>5.3885638975995285</v>
      </c>
      <c r="E37" s="19">
        <v>5.1576194044950388</v>
      </c>
      <c r="F37" s="19">
        <v>4.8095980578059532</v>
      </c>
      <c r="G37" s="19">
        <v>5.0344815359968038</v>
      </c>
      <c r="H37" s="19">
        <v>4.6881446576672383</v>
      </c>
      <c r="I37" s="19">
        <v>4.8390717602614872</v>
      </c>
      <c r="J37" s="19">
        <v>4.4912310141245886</v>
      </c>
      <c r="K37" s="19">
        <v>4.3597053985850041</v>
      </c>
      <c r="L37" s="19">
        <v>4.6357100213782445</v>
      </c>
      <c r="M37" s="19">
        <v>4.5641682758432278</v>
      </c>
      <c r="N37" s="19">
        <v>4.6581425999020896</v>
      </c>
      <c r="O37" s="19">
        <v>4.3966908950962056</v>
      </c>
      <c r="P37" s="19">
        <v>4.291270617545683</v>
      </c>
      <c r="Q37" s="19">
        <v>4.2457468673146108</v>
      </c>
      <c r="R37" s="19">
        <v>4.2463599386615636</v>
      </c>
      <c r="S37" s="19">
        <v>3.9079717298470129</v>
      </c>
      <c r="T37" s="19">
        <v>3.9560137938170912</v>
      </c>
      <c r="U37" s="19">
        <v>4.3881030318085896</v>
      </c>
      <c r="V37" s="19">
        <v>4.1727400617603507</v>
      </c>
      <c r="W37" s="19">
        <v>3.6286137543306523</v>
      </c>
      <c r="X37" s="19">
        <v>3.590112618614242</v>
      </c>
      <c r="Y37" s="19">
        <v>3.6797515621359791</v>
      </c>
      <c r="Z37" s="19">
        <v>3.5935614186377558</v>
      </c>
      <c r="AA37" s="19">
        <v>3.3803801997726866</v>
      </c>
      <c r="AB37" s="19">
        <v>3.531759933517499</v>
      </c>
      <c r="AC37" s="19">
        <v>3.5347122881036199</v>
      </c>
      <c r="AD37" s="19">
        <v>3.0771592525340354</v>
      </c>
      <c r="AE37" s="19">
        <v>3.1435716565753276</v>
      </c>
      <c r="AF37" s="19">
        <v>3.2253699044414694</v>
      </c>
      <c r="AG37" s="19">
        <v>3.0396688788096653</v>
      </c>
      <c r="AH37" s="19">
        <v>2.8340369759688491</v>
      </c>
    </row>
    <row r="38" spans="1:34">
      <c r="A38" s="113">
        <v>0.3979166666666667</v>
      </c>
      <c r="B38" s="19">
        <v>12.349369129657555</v>
      </c>
      <c r="C38" s="19">
        <v>5.6024873271201061</v>
      </c>
      <c r="D38" s="19">
        <v>5.2795445414598152</v>
      </c>
      <c r="E38" s="19">
        <v>5.0155150096074248</v>
      </c>
      <c r="F38" s="19">
        <v>4.722373918415161</v>
      </c>
      <c r="G38" s="19">
        <v>4.8443681440248287</v>
      </c>
      <c r="H38" s="19">
        <v>4.6305472555818357</v>
      </c>
      <c r="I38" s="19">
        <v>4.7980712345385577</v>
      </c>
      <c r="J38" s="19">
        <v>4.4019632131616548</v>
      </c>
      <c r="K38" s="19">
        <v>4.2848078158982545</v>
      </c>
      <c r="L38" s="19">
        <v>4.3439403299085795</v>
      </c>
      <c r="M38" s="19">
        <v>4.5145789561773411</v>
      </c>
      <c r="N38" s="19">
        <v>4.4583927940304857</v>
      </c>
      <c r="O38" s="19">
        <v>4.5293431274815088</v>
      </c>
      <c r="P38" s="19">
        <v>4.1519147747427096</v>
      </c>
      <c r="Q38" s="19">
        <v>4.033854477571488</v>
      </c>
      <c r="R38" s="19">
        <v>4.3308264997120398</v>
      </c>
      <c r="S38" s="19">
        <v>4.0507286416654207</v>
      </c>
      <c r="T38" s="19">
        <v>3.7014044568674804</v>
      </c>
      <c r="U38" s="19">
        <v>4.3061716354309834</v>
      </c>
      <c r="V38" s="19">
        <v>4.1011640172593919</v>
      </c>
      <c r="W38" s="19">
        <v>3.5942018473934461</v>
      </c>
      <c r="X38" s="19">
        <v>3.5279252207942413</v>
      </c>
      <c r="Y38" s="19">
        <v>3.6187333624697686</v>
      </c>
      <c r="Z38" s="19">
        <v>3.4597545865993617</v>
      </c>
      <c r="AA38" s="19">
        <v>3.3999927684023086</v>
      </c>
      <c r="AB38" s="19">
        <v>3.4677770410327411</v>
      </c>
      <c r="AC38" s="19">
        <v>3.5747310377041801</v>
      </c>
      <c r="AD38" s="19">
        <v>3.0501614497889529</v>
      </c>
      <c r="AE38" s="19">
        <v>3.0897505756205028</v>
      </c>
      <c r="AF38" s="19">
        <v>3.1130569598374778</v>
      </c>
      <c r="AG38" s="19">
        <v>3.0002711564655149</v>
      </c>
      <c r="AH38" s="19">
        <v>2.8099854191496134</v>
      </c>
    </row>
    <row r="39" spans="1:34">
      <c r="A39" s="113">
        <v>0.39861111111111108</v>
      </c>
      <c r="B39" s="19">
        <v>12.081903833965448</v>
      </c>
      <c r="C39" s="19">
        <v>5.4965806298262727</v>
      </c>
      <c r="D39" s="19">
        <v>5.0367720850821023</v>
      </c>
      <c r="E39" s="19">
        <v>4.9255216530930443</v>
      </c>
      <c r="F39" s="19">
        <v>4.6218144651029309</v>
      </c>
      <c r="G39" s="19">
        <v>4.6776046471365262</v>
      </c>
      <c r="H39" s="19">
        <v>4.6598139168013955</v>
      </c>
      <c r="I39" s="19">
        <v>4.6280216797024121</v>
      </c>
      <c r="J39" s="19">
        <v>4.4442524226445403</v>
      </c>
      <c r="K39" s="19">
        <v>4.2731438966225959</v>
      </c>
      <c r="L39" s="19">
        <v>4.0983718686743291</v>
      </c>
      <c r="M39" s="19">
        <v>4.4052191478230398</v>
      </c>
      <c r="N39" s="19">
        <v>4.4692615147132431</v>
      </c>
      <c r="O39" s="19">
        <v>4.4272225535855485</v>
      </c>
      <c r="P39" s="19">
        <v>4.2645131375232594</v>
      </c>
      <c r="Q39" s="19">
        <v>3.7750492008530032</v>
      </c>
      <c r="R39" s="19">
        <v>4.2334003653907946</v>
      </c>
      <c r="S39" s="19">
        <v>4.1424666453970813</v>
      </c>
      <c r="T39" s="19">
        <v>3.6430239172252925</v>
      </c>
      <c r="U39" s="19">
        <v>3.9503105053690697</v>
      </c>
      <c r="V39" s="19">
        <v>4.0703034703199013</v>
      </c>
      <c r="W39" s="19">
        <v>3.5082048073268099</v>
      </c>
      <c r="X39" s="19">
        <v>3.522091276243029</v>
      </c>
      <c r="Y39" s="19">
        <v>3.5671951694657715</v>
      </c>
      <c r="Z39" s="19">
        <v>3.4006143371137036</v>
      </c>
      <c r="AA39" s="19">
        <v>3.3484113100914485</v>
      </c>
      <c r="AB39" s="19">
        <v>3.293639964553396</v>
      </c>
      <c r="AC39" s="19">
        <v>3.5358792492923259</v>
      </c>
      <c r="AD39" s="19">
        <v>3.0400865004396445</v>
      </c>
      <c r="AE39" s="19">
        <v>3.0250603669598757</v>
      </c>
      <c r="AF39" s="19">
        <v>3.1153195021266495</v>
      </c>
      <c r="AG39" s="19">
        <v>2.9360990635150324</v>
      </c>
      <c r="AH39" s="19">
        <v>2.7882504301456756</v>
      </c>
    </row>
    <row r="40" spans="1:34">
      <c r="A40" s="113">
        <v>0.39930555555555558</v>
      </c>
      <c r="B40" s="19">
        <v>11.843397772269673</v>
      </c>
      <c r="C40" s="19">
        <v>5.3705103925136752</v>
      </c>
      <c r="D40" s="19">
        <v>4.9646698031972827</v>
      </c>
      <c r="E40" s="19">
        <v>4.7363356222972133</v>
      </c>
      <c r="F40" s="19">
        <v>4.6065945202785894</v>
      </c>
      <c r="G40" s="19">
        <v>4.5545952289773624</v>
      </c>
      <c r="H40" s="19">
        <v>4.5581301427502172</v>
      </c>
      <c r="I40" s="19">
        <v>4.5210262539051653</v>
      </c>
      <c r="J40" s="19">
        <v>4.3051068813286966</v>
      </c>
      <c r="K40" s="19">
        <v>4.1516309568486101</v>
      </c>
      <c r="L40" s="19">
        <v>4.1282316255602325</v>
      </c>
      <c r="M40" s="19">
        <v>4.172954589133484</v>
      </c>
      <c r="N40" s="19">
        <v>4.5453670608743213</v>
      </c>
      <c r="O40" s="19">
        <v>4.3397230496890149</v>
      </c>
      <c r="P40" s="19">
        <v>4.0742398256635299</v>
      </c>
      <c r="Q40" s="19">
        <v>3.9540952992156919</v>
      </c>
      <c r="R40" s="19">
        <v>4.0816066766783745</v>
      </c>
      <c r="S40" s="19">
        <v>4.0610692079185018</v>
      </c>
      <c r="T40" s="19">
        <v>3.658992442450193</v>
      </c>
      <c r="U40" s="19">
        <v>3.7411602517877443</v>
      </c>
      <c r="V40" s="19">
        <v>4.0145270543906175</v>
      </c>
      <c r="W40" s="19">
        <v>3.4475960842732656</v>
      </c>
      <c r="X40" s="19">
        <v>3.4545569365621729</v>
      </c>
      <c r="Y40" s="19">
        <v>3.5043724363778956</v>
      </c>
      <c r="Z40" s="19">
        <v>3.3659355509777713</v>
      </c>
      <c r="AA40" s="19">
        <v>3.1791288933805637</v>
      </c>
      <c r="AB40" s="19">
        <v>3.3301815898317813</v>
      </c>
      <c r="AC40" s="19">
        <v>3.4109618527327692</v>
      </c>
      <c r="AD40" s="19">
        <v>3.0529374623037766</v>
      </c>
      <c r="AE40" s="19">
        <v>2.9746016423818289</v>
      </c>
      <c r="AF40" s="19">
        <v>3.0498516810568441</v>
      </c>
      <c r="AG40" s="19">
        <v>2.8679467660626079</v>
      </c>
      <c r="AH40" s="19">
        <v>2.7683087664592327</v>
      </c>
    </row>
    <row r="41" spans="1:34">
      <c r="A41" s="113">
        <v>0.39999999999999997</v>
      </c>
      <c r="B41" s="19">
        <v>11.488852820053058</v>
      </c>
      <c r="C41" s="19">
        <v>5.2811628117953235</v>
      </c>
      <c r="D41" s="19">
        <v>4.8206622336755505</v>
      </c>
      <c r="E41" s="19">
        <v>4.6820439713340196</v>
      </c>
      <c r="F41" s="19">
        <v>4.4945774952773379</v>
      </c>
      <c r="G41" s="19">
        <v>4.4433476620092875</v>
      </c>
      <c r="H41" s="19">
        <v>4.4183956995308176</v>
      </c>
      <c r="I41" s="19">
        <v>4.4894501415752401</v>
      </c>
      <c r="J41" s="19">
        <v>4.3525739567918951</v>
      </c>
      <c r="K41" s="19">
        <v>3.9593953096251382</v>
      </c>
      <c r="L41" s="19">
        <v>4.1163896828400999</v>
      </c>
      <c r="M41" s="19">
        <v>4.0220585844721954</v>
      </c>
      <c r="N41" s="19">
        <v>4.4172060419294992</v>
      </c>
      <c r="O41" s="19">
        <v>4.2512497995552518</v>
      </c>
      <c r="P41" s="19">
        <v>4.0821169148557406</v>
      </c>
      <c r="Q41" s="19">
        <v>3.974577374696544</v>
      </c>
      <c r="R41" s="19">
        <v>3.91496828622711</v>
      </c>
      <c r="S41" s="19">
        <v>4.0728460458422946</v>
      </c>
      <c r="T41" s="19">
        <v>3.701968106356393</v>
      </c>
      <c r="U41" s="19">
        <v>3.5794554429713701</v>
      </c>
      <c r="V41" s="19">
        <v>3.9356249559131995</v>
      </c>
      <c r="W41" s="19">
        <v>3.4036032144429798</v>
      </c>
      <c r="X41" s="19">
        <v>3.4060192346976867</v>
      </c>
      <c r="Y41" s="19">
        <v>3.3752920541581775</v>
      </c>
      <c r="Z41" s="19">
        <v>3.3882656567081972</v>
      </c>
      <c r="AA41" s="19">
        <v>3.1368528036204077</v>
      </c>
      <c r="AB41" s="19">
        <v>3.2489045896279287</v>
      </c>
      <c r="AC41" s="19">
        <v>3.3261018800523869</v>
      </c>
      <c r="AD41" s="19">
        <v>3.0646189824558774</v>
      </c>
      <c r="AE41" s="19">
        <v>2.9295356401299077</v>
      </c>
      <c r="AF41" s="19">
        <v>2.9603339979017145</v>
      </c>
      <c r="AG41" s="19">
        <v>2.8335854165564665</v>
      </c>
      <c r="AH41" s="19">
        <v>2.7584374291465403</v>
      </c>
    </row>
    <row r="42" spans="1:34">
      <c r="A42" s="113">
        <v>0.40069444444444446</v>
      </c>
      <c r="B42" s="19">
        <v>11.227348536006257</v>
      </c>
      <c r="C42" s="19">
        <v>5.193791774032638</v>
      </c>
      <c r="D42" s="19">
        <v>4.6924997832693416</v>
      </c>
      <c r="E42" s="19">
        <v>4.6163542070549237</v>
      </c>
      <c r="F42" s="19">
        <v>4.3988232184382223</v>
      </c>
      <c r="G42" s="19">
        <v>4.2778069903064493</v>
      </c>
      <c r="H42" s="19">
        <v>4.4203033466640758</v>
      </c>
      <c r="I42" s="19">
        <v>4.3027536777638309</v>
      </c>
      <c r="J42" s="19">
        <v>4.402959275096852</v>
      </c>
      <c r="K42" s="19">
        <v>3.9482183903851569</v>
      </c>
      <c r="L42" s="19">
        <v>3.9736391163373832</v>
      </c>
      <c r="M42" s="19">
        <v>4.0176770517555216</v>
      </c>
      <c r="N42" s="19">
        <v>4.2483725908026164</v>
      </c>
      <c r="O42" s="19">
        <v>4.1459630332067876</v>
      </c>
      <c r="P42" s="19">
        <v>4.0439924773372793</v>
      </c>
      <c r="Q42" s="19">
        <v>3.936758119316734</v>
      </c>
      <c r="R42" s="19">
        <v>3.7949366437024246</v>
      </c>
      <c r="S42" s="19">
        <v>4.1178932735880025</v>
      </c>
      <c r="T42" s="19">
        <v>3.5811708587414524</v>
      </c>
      <c r="U42" s="19">
        <v>3.6772861346750703</v>
      </c>
      <c r="V42" s="19">
        <v>3.8005824006080529</v>
      </c>
      <c r="W42" s="19">
        <v>3.4168895563701831</v>
      </c>
      <c r="X42" s="19">
        <v>3.2917543317073532</v>
      </c>
      <c r="Y42" s="19">
        <v>3.3804142050709638</v>
      </c>
      <c r="Z42" s="19">
        <v>3.3858125704071087</v>
      </c>
      <c r="AA42" s="19">
        <v>3.0201669597110619</v>
      </c>
      <c r="AB42" s="19">
        <v>3.1346041899875883</v>
      </c>
      <c r="AC42" s="19">
        <v>3.2750174722638086</v>
      </c>
      <c r="AD42" s="19">
        <v>3.0863394429494955</v>
      </c>
      <c r="AE42" s="19">
        <v>2.8607997520435595</v>
      </c>
      <c r="AF42" s="19">
        <v>2.8856635898228964</v>
      </c>
      <c r="AG42" s="19">
        <v>2.8070270987098787</v>
      </c>
      <c r="AH42" s="19">
        <v>2.7133383905399637</v>
      </c>
    </row>
    <row r="43" spans="1:34">
      <c r="A43" s="113">
        <v>0.40138888888888885</v>
      </c>
      <c r="B43" s="19">
        <v>10.987986317364603</v>
      </c>
      <c r="C43" s="19">
        <v>5.1207064257872972</v>
      </c>
      <c r="D43" s="19">
        <v>4.6277127776525493</v>
      </c>
      <c r="E43" s="19">
        <v>4.55058894141471</v>
      </c>
      <c r="F43" s="19">
        <v>4.2138795554636674</v>
      </c>
      <c r="G43" s="19">
        <v>4.295448821307426</v>
      </c>
      <c r="H43" s="19">
        <v>4.3519985729067274</v>
      </c>
      <c r="I43" s="19">
        <v>4.2103050229824994</v>
      </c>
      <c r="J43" s="19">
        <v>4.2841248405504864</v>
      </c>
      <c r="K43" s="19">
        <v>3.9163981037908449</v>
      </c>
      <c r="L43" s="19">
        <v>3.9160957206072888</v>
      </c>
      <c r="M43" s="19">
        <v>3.9126658838148991</v>
      </c>
      <c r="N43" s="19">
        <v>4.2970851891220674</v>
      </c>
      <c r="O43" s="19">
        <v>3.9137764013883301</v>
      </c>
      <c r="P43" s="19">
        <v>3.9522927396740002</v>
      </c>
      <c r="Q43" s="19">
        <v>4.0609843995253394</v>
      </c>
      <c r="R43" s="19">
        <v>3.7046363220631959</v>
      </c>
      <c r="S43" s="19">
        <v>4.0518514551130451</v>
      </c>
      <c r="T43" s="19">
        <v>3.6516070582202671</v>
      </c>
      <c r="U43" s="19">
        <v>3.6007373292895366</v>
      </c>
      <c r="V43" s="19">
        <v>3.7071395551591428</v>
      </c>
      <c r="W43" s="19">
        <v>3.4045735106186767</v>
      </c>
      <c r="X43" s="19">
        <v>3.2810416937513787</v>
      </c>
      <c r="Y43" s="19">
        <v>3.2553522950510945</v>
      </c>
      <c r="Z43" s="19">
        <v>3.4046131399028825</v>
      </c>
      <c r="AA43" s="19">
        <v>2.9925678593633531</v>
      </c>
      <c r="AB43" s="19">
        <v>2.9926168338721757</v>
      </c>
      <c r="AC43" s="19">
        <v>3.242911052720308</v>
      </c>
      <c r="AD43" s="19">
        <v>2.9944346255559635</v>
      </c>
      <c r="AE43" s="19">
        <v>2.8925649959518167</v>
      </c>
      <c r="AF43" s="19">
        <v>2.8316889210159051</v>
      </c>
      <c r="AG43" s="19">
        <v>2.7884685587362563</v>
      </c>
      <c r="AH43" s="19">
        <v>2.6543465641664579</v>
      </c>
    </row>
    <row r="44" spans="1:34">
      <c r="A44" s="113">
        <v>0.40208333333333335</v>
      </c>
      <c r="B44" s="19">
        <v>10.807384739466858</v>
      </c>
      <c r="C44" s="19">
        <v>4.9981018784793267</v>
      </c>
      <c r="D44" s="19">
        <v>4.5797662912715662</v>
      </c>
      <c r="E44" s="19">
        <v>4.4833211595276881</v>
      </c>
      <c r="F44" s="19">
        <v>4.1231048776354005</v>
      </c>
      <c r="G44" s="19">
        <v>4.2816465435091198</v>
      </c>
      <c r="H44" s="19">
        <v>4.1740783772362686</v>
      </c>
      <c r="I44" s="19">
        <v>4.1391919359955223</v>
      </c>
      <c r="J44" s="19">
        <v>4.2083146210629563</v>
      </c>
      <c r="K44" s="19">
        <v>3.8861374312807255</v>
      </c>
      <c r="L44" s="19">
        <v>3.9895708435062098</v>
      </c>
      <c r="M44" s="19">
        <v>3.6719230640217653</v>
      </c>
      <c r="N44" s="19">
        <v>4.1899815420364925</v>
      </c>
      <c r="O44" s="19">
        <v>3.7682555665817361</v>
      </c>
      <c r="P44" s="19">
        <v>3.9419578798931774</v>
      </c>
      <c r="Q44" s="19">
        <v>4.0021910088892856</v>
      </c>
      <c r="R44" s="19">
        <v>3.6347278935232064</v>
      </c>
      <c r="S44" s="19">
        <v>4.0005983655380222</v>
      </c>
      <c r="T44" s="19">
        <v>3.5814462480246574</v>
      </c>
      <c r="U44" s="19">
        <v>3.861758609440912</v>
      </c>
      <c r="V44" s="19">
        <v>3.6255857746403408</v>
      </c>
      <c r="W44" s="19">
        <v>3.33573606085467</v>
      </c>
      <c r="X44" s="19">
        <v>3.2854974605842102</v>
      </c>
      <c r="Y44" s="19">
        <v>3.2287590925480232</v>
      </c>
      <c r="Z44" s="19">
        <v>3.3040949487639297</v>
      </c>
      <c r="AA44" s="19">
        <v>2.9391202305953126</v>
      </c>
      <c r="AB44" s="19">
        <v>3.0305126427521647</v>
      </c>
      <c r="AC44" s="19">
        <v>3.1921523276790271</v>
      </c>
      <c r="AD44" s="19">
        <v>2.9620736899399636</v>
      </c>
      <c r="AE44" s="19">
        <v>2.8253914065254535</v>
      </c>
      <c r="AF44" s="19">
        <v>2.7256420713565404</v>
      </c>
      <c r="AG44" s="19">
        <v>2.8198621210420809</v>
      </c>
      <c r="AH44" s="19">
        <v>2.6074210184665363</v>
      </c>
    </row>
    <row r="45" spans="1:34">
      <c r="A45" s="113">
        <v>0.40277777777777773</v>
      </c>
      <c r="B45" s="19">
        <v>10.609396158745923</v>
      </c>
      <c r="C45" s="19">
        <v>4.8641993258981229</v>
      </c>
      <c r="D45" s="19">
        <v>4.4879895574071993</v>
      </c>
      <c r="E45" s="19">
        <v>4.4684949791592583</v>
      </c>
      <c r="F45" s="19">
        <v>4.0372207684645272</v>
      </c>
      <c r="G45" s="19">
        <v>4.1964306320257823</v>
      </c>
      <c r="H45" s="19">
        <v>4.1240915370226316</v>
      </c>
      <c r="I45" s="19">
        <v>4.0381592080862188</v>
      </c>
      <c r="J45" s="19">
        <v>4.0950059194558834</v>
      </c>
      <c r="K45" s="19">
        <v>3.9150753583029698</v>
      </c>
      <c r="L45" s="19">
        <v>3.8526580328036877</v>
      </c>
      <c r="M45" s="19">
        <v>3.6459876337949622</v>
      </c>
      <c r="N45" s="19">
        <v>4.0979768970295662</v>
      </c>
      <c r="O45" s="19">
        <v>3.7279996313588781</v>
      </c>
      <c r="P45" s="19">
        <v>3.8502885274508438</v>
      </c>
      <c r="Q45" s="19">
        <v>3.832555218750497</v>
      </c>
      <c r="R45" s="19">
        <v>3.7249869081557243</v>
      </c>
      <c r="S45" s="19">
        <v>4.0935091735145503</v>
      </c>
      <c r="T45" s="19">
        <v>3.4379588730249062</v>
      </c>
      <c r="U45" s="19">
        <v>3.6787819938979611</v>
      </c>
      <c r="V45" s="19">
        <v>3.5624164879996885</v>
      </c>
      <c r="W45" s="19">
        <v>3.3073290918400362</v>
      </c>
      <c r="X45" s="19">
        <v>3.2655907437588509</v>
      </c>
      <c r="Y45" s="19">
        <v>3.1498312564504869</v>
      </c>
      <c r="Z45" s="19">
        <v>3.3266106288375306</v>
      </c>
      <c r="AA45" s="19">
        <v>2.8374119856224187</v>
      </c>
      <c r="AB45" s="19">
        <v>3.032024907051043</v>
      </c>
      <c r="AC45" s="19">
        <v>3.1707982783764099</v>
      </c>
      <c r="AD45" s="19">
        <v>2.9389096915009842</v>
      </c>
      <c r="AE45" s="19">
        <v>2.7801845646625565</v>
      </c>
      <c r="AF45" s="19">
        <v>2.744356204119331</v>
      </c>
      <c r="AG45" s="19">
        <v>2.780838810910617</v>
      </c>
      <c r="AH45" s="19">
        <v>2.5724193168674612</v>
      </c>
    </row>
    <row r="46" spans="1:34">
      <c r="A46" s="113">
        <v>0.40347222222222223</v>
      </c>
      <c r="B46" s="19">
        <v>10.391961079654362</v>
      </c>
      <c r="C46" s="19">
        <v>4.7834834023188293</v>
      </c>
      <c r="D46" s="19">
        <v>4.4332760551500261</v>
      </c>
      <c r="E46" s="19">
        <v>4.3694248473259911</v>
      </c>
      <c r="F46" s="19">
        <v>4.0411831089969938</v>
      </c>
      <c r="G46" s="19">
        <v>4.032648206757675</v>
      </c>
      <c r="H46" s="19">
        <v>4.1712232982097692</v>
      </c>
      <c r="I46" s="19">
        <v>3.9322792430309845</v>
      </c>
      <c r="J46" s="19">
        <v>3.9494953608187151</v>
      </c>
      <c r="K46" s="19">
        <v>3.9347460519633479</v>
      </c>
      <c r="L46" s="19">
        <v>3.6976489602495413</v>
      </c>
      <c r="M46" s="19">
        <v>3.7352938080550246</v>
      </c>
      <c r="N46" s="19">
        <v>3.9459162402390371</v>
      </c>
      <c r="O46" s="19">
        <v>3.7138883423814222</v>
      </c>
      <c r="P46" s="19">
        <v>3.7572164612342185</v>
      </c>
      <c r="Q46" s="19">
        <v>3.6689257109905733</v>
      </c>
      <c r="R46" s="19">
        <v>3.8658935254749052</v>
      </c>
      <c r="S46" s="19">
        <v>3.7806781589703249</v>
      </c>
      <c r="T46" s="19">
        <v>3.6131003714448653</v>
      </c>
      <c r="U46" s="19">
        <v>3.6829695590246332</v>
      </c>
      <c r="V46" s="19">
        <v>3.5208504716504985</v>
      </c>
      <c r="W46" s="19">
        <v>3.2515187635062928</v>
      </c>
      <c r="X46" s="19">
        <v>3.2485376515849516</v>
      </c>
      <c r="Y46" s="19">
        <v>3.055534685626577</v>
      </c>
      <c r="Z46" s="19">
        <v>3.3514694082873788</v>
      </c>
      <c r="AA46" s="19">
        <v>2.827239818701659</v>
      </c>
      <c r="AB46" s="19">
        <v>2.973251683392335</v>
      </c>
      <c r="AC46" s="19">
        <v>3.1356690973335288</v>
      </c>
      <c r="AD46" s="19">
        <v>2.9201627426376029</v>
      </c>
      <c r="AE46" s="19">
        <v>2.690230527703684</v>
      </c>
      <c r="AF46" s="19">
        <v>2.7849423687289412</v>
      </c>
      <c r="AG46" s="19">
        <v>2.7529601605921976</v>
      </c>
      <c r="AH46" s="19">
        <v>2.5284404426845608</v>
      </c>
    </row>
    <row r="47" spans="1:34">
      <c r="A47" s="113">
        <v>0.40416666666666662</v>
      </c>
      <c r="B47" s="19">
        <v>10.143544769394492</v>
      </c>
      <c r="C47" s="19">
        <v>4.6931218723581178</v>
      </c>
      <c r="D47" s="19">
        <v>4.3675572604691544</v>
      </c>
      <c r="E47" s="19">
        <v>4.3189826623619139</v>
      </c>
      <c r="F47" s="19">
        <v>3.9611917003469075</v>
      </c>
      <c r="G47" s="19">
        <v>3.9472161184232326</v>
      </c>
      <c r="H47" s="19">
        <v>4.1732683900107963</v>
      </c>
      <c r="I47" s="19">
        <v>3.8517770910853555</v>
      </c>
      <c r="J47" s="19">
        <v>3.8461240074274712</v>
      </c>
      <c r="K47" s="19">
        <v>3.8795099881118751</v>
      </c>
      <c r="L47" s="19">
        <v>3.6148479250254333</v>
      </c>
      <c r="M47" s="19">
        <v>3.8018248312745859</v>
      </c>
      <c r="N47" s="19">
        <v>3.8528706186291908</v>
      </c>
      <c r="O47" s="19">
        <v>3.6290003352785489</v>
      </c>
      <c r="P47" s="19">
        <v>3.5927862801188235</v>
      </c>
      <c r="Q47" s="19">
        <v>3.7119321914097392</v>
      </c>
      <c r="R47" s="19">
        <v>3.8587464471640418</v>
      </c>
      <c r="S47" s="19">
        <v>3.7203186276424773</v>
      </c>
      <c r="T47" s="19">
        <v>3.5620842979070133</v>
      </c>
      <c r="U47" s="19">
        <v>3.6141211818388355</v>
      </c>
      <c r="V47" s="19">
        <v>3.4684758185221662</v>
      </c>
      <c r="W47" s="19">
        <v>3.1969673888534778</v>
      </c>
      <c r="X47" s="19">
        <v>3.251285541823544</v>
      </c>
      <c r="Y47" s="19">
        <v>3.0450478306224054</v>
      </c>
      <c r="Z47" s="19">
        <v>3.2744668141846729</v>
      </c>
      <c r="AA47" s="19">
        <v>2.8809663869318229</v>
      </c>
      <c r="AB47" s="19">
        <v>2.9570187165803468</v>
      </c>
      <c r="AC47" s="19">
        <v>3.0412042894484883</v>
      </c>
      <c r="AD47" s="19">
        <v>2.91350118789151</v>
      </c>
      <c r="AE47" s="19">
        <v>2.6578912533326422</v>
      </c>
      <c r="AF47" s="19">
        <v>2.7481008541213918</v>
      </c>
      <c r="AG47" s="19">
        <v>2.7198147862778685</v>
      </c>
      <c r="AH47" s="19">
        <v>2.5012887477329162</v>
      </c>
    </row>
    <row r="48" spans="1:34">
      <c r="A48" s="113">
        <v>0.40486111111111112</v>
      </c>
      <c r="B48" s="19">
        <v>9.9273147755810989</v>
      </c>
      <c r="C48" s="19">
        <v>4.6298962935755013</v>
      </c>
      <c r="D48" s="19">
        <v>4.3381648828284183</v>
      </c>
      <c r="E48" s="19">
        <v>4.183590456286205</v>
      </c>
      <c r="F48" s="19">
        <v>3.9397604963300084</v>
      </c>
      <c r="G48" s="19">
        <v>3.8619602133348714</v>
      </c>
      <c r="H48" s="19">
        <v>4.0569504939956547</v>
      </c>
      <c r="I48" s="19">
        <v>3.8540188847716452</v>
      </c>
      <c r="J48" s="19">
        <v>3.8094978770471997</v>
      </c>
      <c r="K48" s="19">
        <v>3.8087352816116082</v>
      </c>
      <c r="L48" s="19">
        <v>3.5999406352684638</v>
      </c>
      <c r="M48" s="19">
        <v>3.7824220752495039</v>
      </c>
      <c r="N48" s="19">
        <v>3.6304933202049945</v>
      </c>
      <c r="O48" s="19">
        <v>3.7556754257832248</v>
      </c>
      <c r="P48" s="19">
        <v>3.5630929653797239</v>
      </c>
      <c r="Q48" s="19">
        <v>3.5638134017165384</v>
      </c>
      <c r="R48" s="19">
        <v>3.7660944334369284</v>
      </c>
      <c r="S48" s="19">
        <v>3.7595481228449508</v>
      </c>
      <c r="T48" s="19">
        <v>3.6057510900736309</v>
      </c>
      <c r="U48" s="19">
        <v>3.4729040099892843</v>
      </c>
      <c r="V48" s="19">
        <v>3.4143359248586678</v>
      </c>
      <c r="W48" s="19">
        <v>3.1401363715969222</v>
      </c>
      <c r="X48" s="19">
        <v>3.2500088858491005</v>
      </c>
      <c r="Y48" s="19">
        <v>3.0156539626062715</v>
      </c>
      <c r="Z48" s="19">
        <v>3.1881346476400587</v>
      </c>
      <c r="AA48" s="19">
        <v>2.8115903046601738</v>
      </c>
      <c r="AB48" s="19">
        <v>2.8927070249046816</v>
      </c>
      <c r="AC48" s="19">
        <v>3.0964492385364291</v>
      </c>
      <c r="AD48" s="19">
        <v>2.8704609076974563</v>
      </c>
      <c r="AE48" s="19">
        <v>2.6536640403128913</v>
      </c>
      <c r="AF48" s="19">
        <v>2.6962937433520624</v>
      </c>
      <c r="AG48" s="19">
        <v>2.6741862052653378</v>
      </c>
      <c r="AH48" s="19">
        <v>2.4664104044623807</v>
      </c>
    </row>
    <row r="49" spans="1:34">
      <c r="A49" s="113">
        <v>0.4055555555555555</v>
      </c>
      <c r="B49" s="19">
        <v>9.6962068267004025</v>
      </c>
      <c r="C49" s="19">
        <v>4.5702495818022406</v>
      </c>
      <c r="D49" s="19">
        <v>4.3209538437632853</v>
      </c>
      <c r="E49" s="19">
        <v>4.1062903184369279</v>
      </c>
      <c r="F49" s="19">
        <v>3.8766624901909532</v>
      </c>
      <c r="G49" s="19">
        <v>3.7606201003802453</v>
      </c>
      <c r="H49" s="19">
        <v>3.9686910852099992</v>
      </c>
      <c r="I49" s="19">
        <v>3.8307104915135297</v>
      </c>
      <c r="J49" s="19">
        <v>3.7414217423984892</v>
      </c>
      <c r="K49" s="19">
        <v>3.7513684259943516</v>
      </c>
      <c r="L49" s="19">
        <v>3.6669940320250491</v>
      </c>
      <c r="M49" s="19">
        <v>3.6064819394284653</v>
      </c>
      <c r="N49" s="19">
        <v>3.730084690988817</v>
      </c>
      <c r="O49" s="19">
        <v>3.6104980412520549</v>
      </c>
      <c r="P49" s="19">
        <v>3.6092971019165261</v>
      </c>
      <c r="Q49" s="19">
        <v>3.4795965779785147</v>
      </c>
      <c r="R49" s="19">
        <v>3.5829151196867115</v>
      </c>
      <c r="S49" s="19">
        <v>3.7268261463175123</v>
      </c>
      <c r="T49" s="19">
        <v>3.6972535325017226</v>
      </c>
      <c r="U49" s="19">
        <v>3.3355641039566573</v>
      </c>
      <c r="V49" s="19">
        <v>3.3799285414584732</v>
      </c>
      <c r="W49" s="19">
        <v>3.1116382773731344</v>
      </c>
      <c r="X49" s="19">
        <v>3.1869771317839626</v>
      </c>
      <c r="Y49" s="19">
        <v>2.9543935194791162</v>
      </c>
      <c r="Z49" s="19">
        <v>3.1967450198634522</v>
      </c>
      <c r="AA49" s="19">
        <v>2.827902739595888</v>
      </c>
      <c r="AB49" s="19">
        <v>2.8016675219763791</v>
      </c>
      <c r="AC49" s="19">
        <v>3.0051556255837006</v>
      </c>
      <c r="AD49" s="19">
        <v>2.8957661250858107</v>
      </c>
      <c r="AE49" s="19">
        <v>2.6313083502889647</v>
      </c>
      <c r="AF49" s="19">
        <v>2.5854318136067382</v>
      </c>
      <c r="AG49" s="19">
        <v>2.6766437413252797</v>
      </c>
      <c r="AH49" s="19">
        <v>2.4529793352689149</v>
      </c>
    </row>
    <row r="50" spans="1:34">
      <c r="A50" s="113">
        <v>0.40625</v>
      </c>
      <c r="B50" s="19">
        <v>9.4894560528970722</v>
      </c>
      <c r="C50" s="19">
        <v>4.475296824821406</v>
      </c>
      <c r="D50" s="19">
        <v>4.2613382153733479</v>
      </c>
      <c r="E50" s="19">
        <v>4.0427193404548794</v>
      </c>
      <c r="F50" s="19">
        <v>3.826363500173227</v>
      </c>
      <c r="G50" s="19">
        <v>3.7010294204263032</v>
      </c>
      <c r="H50" s="19">
        <v>3.8940034692355225</v>
      </c>
      <c r="I50" s="19">
        <v>3.6514037771362973</v>
      </c>
      <c r="J50" s="19">
        <v>3.8049405756275001</v>
      </c>
      <c r="K50" s="19">
        <v>3.6680567664871107</v>
      </c>
      <c r="L50" s="19">
        <v>3.6546595831084447</v>
      </c>
      <c r="M50" s="19">
        <v>3.5983271154438143</v>
      </c>
      <c r="N50" s="19">
        <v>3.6356384376634061</v>
      </c>
      <c r="O50" s="19">
        <v>3.536950735366974</v>
      </c>
      <c r="P50" s="19">
        <v>3.5592482129917959</v>
      </c>
      <c r="Q50" s="19">
        <v>3.4844198817440932</v>
      </c>
      <c r="R50" s="19">
        <v>3.4394016475171796</v>
      </c>
      <c r="S50" s="19">
        <v>3.6031730518108986</v>
      </c>
      <c r="T50" s="19">
        <v>3.774285358587369</v>
      </c>
      <c r="U50" s="19">
        <v>3.2749547208567571</v>
      </c>
      <c r="V50" s="19">
        <v>3.3302130091315703</v>
      </c>
      <c r="W50" s="19">
        <v>3.0977772144803892</v>
      </c>
      <c r="X50" s="19">
        <v>3.1386224251834927</v>
      </c>
      <c r="Y50" s="19">
        <v>2.9310938293586783</v>
      </c>
      <c r="Z50" s="19">
        <v>3.1045193208885662</v>
      </c>
      <c r="AA50" s="19">
        <v>2.8799694728422653</v>
      </c>
      <c r="AB50" s="19">
        <v>2.7597917727097903</v>
      </c>
      <c r="AC50" s="19">
        <v>2.888589992106442</v>
      </c>
      <c r="AD50" s="19">
        <v>2.8348073782770022</v>
      </c>
      <c r="AE50" s="19">
        <v>2.638217591199401</v>
      </c>
      <c r="AF50" s="19">
        <v>2.5488808149488458</v>
      </c>
      <c r="AG50" s="19">
        <v>2.6633895525866804</v>
      </c>
      <c r="AH50" s="19">
        <v>2.418477116305624</v>
      </c>
    </row>
    <row r="51" spans="1:34">
      <c r="A51" s="113">
        <v>0.4069444444444445</v>
      </c>
      <c r="B51" s="19">
        <v>9.3175665143259572</v>
      </c>
      <c r="C51" s="19">
        <v>4.4071192470099074</v>
      </c>
      <c r="D51" s="19">
        <v>4.1899504915004773</v>
      </c>
      <c r="E51" s="19">
        <v>3.9708539310835405</v>
      </c>
      <c r="F51" s="19">
        <v>3.7820871396596338</v>
      </c>
      <c r="G51" s="19">
        <v>3.6487279814620073</v>
      </c>
      <c r="H51" s="19">
        <v>3.8225872693723355</v>
      </c>
      <c r="I51" s="19">
        <v>3.6221560807650617</v>
      </c>
      <c r="J51" s="19">
        <v>3.7374664836237628</v>
      </c>
      <c r="K51" s="19">
        <v>3.5678765887570387</v>
      </c>
      <c r="L51" s="19">
        <v>3.628628055618671</v>
      </c>
      <c r="M51" s="19">
        <v>3.5468322452409473</v>
      </c>
      <c r="N51" s="19">
        <v>3.664107239152655</v>
      </c>
      <c r="O51" s="19">
        <v>3.5591227953242033</v>
      </c>
      <c r="P51" s="19">
        <v>3.3945063960996733</v>
      </c>
      <c r="Q51" s="19">
        <v>3.5116856645378705</v>
      </c>
      <c r="R51" s="19">
        <v>3.3557667600938301</v>
      </c>
      <c r="S51" s="19">
        <v>3.5281335948854107</v>
      </c>
      <c r="T51" s="19">
        <v>3.8045762891113197</v>
      </c>
      <c r="U51" s="19">
        <v>3.28031265854503</v>
      </c>
      <c r="V51" s="19">
        <v>3.2817720613443186</v>
      </c>
      <c r="W51" s="19">
        <v>3.0753983963038278</v>
      </c>
      <c r="X51" s="19">
        <v>3.0879152601130544</v>
      </c>
      <c r="Y51" s="19">
        <v>2.8840728539718317</v>
      </c>
      <c r="Z51" s="19">
        <v>3.0634304245450181</v>
      </c>
      <c r="AA51" s="19">
        <v>2.9123375043707593</v>
      </c>
      <c r="AB51" s="19">
        <v>2.6955152779092062</v>
      </c>
      <c r="AC51" s="19">
        <v>2.8710599920405486</v>
      </c>
      <c r="AD51" s="19">
        <v>2.7725476600654337</v>
      </c>
      <c r="AE51" s="19">
        <v>2.62524411299689</v>
      </c>
      <c r="AF51" s="19">
        <v>2.5168878757176882</v>
      </c>
      <c r="AG51" s="19">
        <v>2.6372439377080084</v>
      </c>
      <c r="AH51" s="19">
        <v>2.401584928341522</v>
      </c>
    </row>
    <row r="52" spans="1:34">
      <c r="A52" s="113">
        <v>0.40763888888888888</v>
      </c>
      <c r="B52" s="19">
        <v>9.1893090803099771</v>
      </c>
      <c r="C52" s="19">
        <v>4.3344878914155398</v>
      </c>
      <c r="D52" s="19">
        <v>4.1129803979513877</v>
      </c>
      <c r="E52" s="19">
        <v>3.892657089287026</v>
      </c>
      <c r="F52" s="19">
        <v>3.7855788554559551</v>
      </c>
      <c r="G52" s="19">
        <v>3.5864771013845669</v>
      </c>
      <c r="H52" s="19">
        <v>3.6450602422544294</v>
      </c>
      <c r="I52" s="19">
        <v>3.6745618393962602</v>
      </c>
      <c r="J52" s="19">
        <v>3.6427318249531417</v>
      </c>
      <c r="K52" s="19">
        <v>3.6068616157496258</v>
      </c>
      <c r="L52" s="19">
        <v>3.6069162965839028</v>
      </c>
      <c r="M52" s="19">
        <v>3.4456600236047392</v>
      </c>
      <c r="N52" s="19">
        <v>3.652895501714005</v>
      </c>
      <c r="O52" s="19">
        <v>3.5345604498071999</v>
      </c>
      <c r="P52" s="19">
        <v>3.2849158237373324</v>
      </c>
      <c r="Q52" s="19">
        <v>3.5839590439558258</v>
      </c>
      <c r="R52" s="19">
        <v>3.2099459446425369</v>
      </c>
      <c r="S52" s="19">
        <v>3.550074190127309</v>
      </c>
      <c r="T52" s="19">
        <v>3.6036094587164369</v>
      </c>
      <c r="U52" s="19">
        <v>3.3774615263970134</v>
      </c>
      <c r="V52" s="19">
        <v>3.2431348631680001</v>
      </c>
      <c r="W52" s="19">
        <v>3.0537637400532018</v>
      </c>
      <c r="X52" s="19">
        <v>3.0491409788204318</v>
      </c>
      <c r="Y52" s="19">
        <v>2.8692457999975782</v>
      </c>
      <c r="Z52" s="19">
        <v>3.0261541147914826</v>
      </c>
      <c r="AA52" s="19">
        <v>2.869789185017539</v>
      </c>
      <c r="AB52" s="19">
        <v>2.7280327846697974</v>
      </c>
      <c r="AC52" s="19">
        <v>2.7855503915729316</v>
      </c>
      <c r="AD52" s="19">
        <v>2.7460583567243377</v>
      </c>
      <c r="AE52" s="19">
        <v>2.6193842585885614</v>
      </c>
      <c r="AF52" s="19">
        <v>2.4814788237945646</v>
      </c>
      <c r="AG52" s="19">
        <v>2.5940890913716013</v>
      </c>
      <c r="AH52" s="19">
        <v>2.3888474120847305</v>
      </c>
    </row>
    <row r="53" spans="1:34">
      <c r="A53" s="113">
        <v>0.40833333333333338</v>
      </c>
      <c r="B53" s="19">
        <v>9.0276991108561297</v>
      </c>
      <c r="C53" s="19">
        <v>4.2896814610228278</v>
      </c>
      <c r="D53" s="19">
        <v>4.0199792697834367</v>
      </c>
      <c r="E53" s="19">
        <v>3.8373460168169933</v>
      </c>
      <c r="F53" s="19">
        <v>3.7052045984430615</v>
      </c>
      <c r="G53" s="19">
        <v>3.5853777156225894</v>
      </c>
      <c r="H53" s="19">
        <v>3.5768389524482216</v>
      </c>
      <c r="I53" s="19">
        <v>3.63468186676196</v>
      </c>
      <c r="J53" s="19">
        <v>3.5357416526465473</v>
      </c>
      <c r="K53" s="19">
        <v>3.6038075514448549</v>
      </c>
      <c r="L53" s="19">
        <v>3.5708634728282056</v>
      </c>
      <c r="M53" s="19">
        <v>3.2764665119680529</v>
      </c>
      <c r="N53" s="19">
        <v>3.7198931335133878</v>
      </c>
      <c r="O53" s="19">
        <v>3.5064553529518463</v>
      </c>
      <c r="P53" s="19">
        <v>3.2016272936041545</v>
      </c>
      <c r="Q53" s="19">
        <v>3.467108782511739</v>
      </c>
      <c r="R53" s="19">
        <v>3.1933134613733491</v>
      </c>
      <c r="S53" s="19">
        <v>3.6208329934384276</v>
      </c>
      <c r="T53" s="19">
        <v>3.5598155205403268</v>
      </c>
      <c r="U53" s="19">
        <v>3.2666960597918058</v>
      </c>
      <c r="V53" s="19">
        <v>3.1970701325613828</v>
      </c>
      <c r="W53" s="19">
        <v>3.0287955732863008</v>
      </c>
      <c r="X53" s="19">
        <v>3.001136631206633</v>
      </c>
      <c r="Y53" s="19">
        <v>2.8383224222528343</v>
      </c>
      <c r="Z53" s="19">
        <v>2.9946127153774222</v>
      </c>
      <c r="AA53" s="19">
        <v>2.8685245475161074</v>
      </c>
      <c r="AB53" s="19">
        <v>2.7142483245301627</v>
      </c>
      <c r="AC53" s="19">
        <v>2.7478185743362955</v>
      </c>
      <c r="AD53" s="19">
        <v>2.7051705626049358</v>
      </c>
      <c r="AE53" s="19">
        <v>2.5891094425893693</v>
      </c>
      <c r="AF53" s="19">
        <v>2.4686794664997662</v>
      </c>
      <c r="AG53" s="19">
        <v>2.5656009432702351</v>
      </c>
      <c r="AH53" s="19">
        <v>2.3603152735686339</v>
      </c>
    </row>
    <row r="54" spans="1:34">
      <c r="A54" s="113">
        <v>0.40902777777777777</v>
      </c>
      <c r="B54" s="19">
        <v>8.8739627705955915</v>
      </c>
      <c r="C54" s="19">
        <v>4.2387567936465915</v>
      </c>
      <c r="D54" s="19">
        <v>3.9349092676361415</v>
      </c>
      <c r="E54" s="19">
        <v>3.8347257231597651</v>
      </c>
      <c r="F54" s="19">
        <v>3.6264781358185538</v>
      </c>
      <c r="G54" s="19">
        <v>3.5348760213714785</v>
      </c>
      <c r="H54" s="19">
        <v>3.5135161876276348</v>
      </c>
      <c r="I54" s="19">
        <v>3.5062056717980332</v>
      </c>
      <c r="J54" s="19">
        <v>3.5954151806947827</v>
      </c>
      <c r="K54" s="19">
        <v>3.5593208745436007</v>
      </c>
      <c r="L54" s="19">
        <v>3.509339768146444</v>
      </c>
      <c r="M54" s="19">
        <v>3.284027150508178</v>
      </c>
      <c r="N54" s="19">
        <v>3.5685992386712018</v>
      </c>
      <c r="O54" s="19">
        <v>3.5668048336401967</v>
      </c>
      <c r="P54" s="19">
        <v>3.1517907743682079</v>
      </c>
      <c r="Q54" s="19">
        <v>3.3719407157570296</v>
      </c>
      <c r="R54" s="19">
        <v>3.1882768945579021</v>
      </c>
      <c r="S54" s="19">
        <v>3.5823457546802802</v>
      </c>
      <c r="T54" s="19">
        <v>3.4386372629399515</v>
      </c>
      <c r="U54" s="19">
        <v>3.3691087461675493</v>
      </c>
      <c r="V54" s="19">
        <v>3.1471153317639518</v>
      </c>
      <c r="W54" s="19">
        <v>2.9935737577811672</v>
      </c>
      <c r="X54" s="19">
        <v>2.9849652100905448</v>
      </c>
      <c r="Y54" s="19">
        <v>2.7762434381609595</v>
      </c>
      <c r="Z54" s="19">
        <v>2.9780037073939671</v>
      </c>
      <c r="AA54" s="19">
        <v>2.8603485831522866</v>
      </c>
      <c r="AB54" s="19">
        <v>2.6988118006445014</v>
      </c>
      <c r="AC54" s="19">
        <v>2.7108302149843042</v>
      </c>
      <c r="AD54" s="19">
        <v>2.6640454639072759</v>
      </c>
      <c r="AE54" s="19">
        <v>2.5782365196884696</v>
      </c>
      <c r="AF54" s="19">
        <v>2.4446759729663277</v>
      </c>
      <c r="AG54" s="19">
        <v>2.5442457771982885</v>
      </c>
      <c r="AH54" s="19">
        <v>2.3337370813575489</v>
      </c>
    </row>
    <row r="55" spans="1:34">
      <c r="A55" s="113">
        <v>0.40972222222222227</v>
      </c>
      <c r="B55" s="19">
        <v>8.7040627298970943</v>
      </c>
      <c r="C55" s="19">
        <v>4.193232161961248</v>
      </c>
      <c r="D55" s="19">
        <v>3.8612519457655621</v>
      </c>
      <c r="E55" s="19">
        <v>3.7515152312212008</v>
      </c>
      <c r="F55" s="19">
        <v>3.6045768261322002</v>
      </c>
      <c r="G55" s="19">
        <v>3.5183719500046147</v>
      </c>
      <c r="H55" s="19">
        <v>3.4328884450131958</v>
      </c>
      <c r="I55" s="19">
        <v>3.4898940107890164</v>
      </c>
      <c r="J55" s="19">
        <v>3.5303269424916208</v>
      </c>
      <c r="K55" s="19">
        <v>3.4714443560613795</v>
      </c>
      <c r="L55" s="19">
        <v>3.4298214181572204</v>
      </c>
      <c r="M55" s="19">
        <v>3.32389635246142</v>
      </c>
      <c r="N55" s="19">
        <v>3.4970543715120712</v>
      </c>
      <c r="O55" s="19">
        <v>3.4045511221621312</v>
      </c>
      <c r="P55" s="19">
        <v>3.2837256771448118</v>
      </c>
      <c r="Q55" s="19">
        <v>3.2647888792699979</v>
      </c>
      <c r="R55" s="19">
        <v>3.1946535218230072</v>
      </c>
      <c r="S55" s="19">
        <v>3.3198010185912139</v>
      </c>
      <c r="T55" s="19">
        <v>3.4550902262637222</v>
      </c>
      <c r="U55" s="19">
        <v>3.45168764927043</v>
      </c>
      <c r="V55" s="19">
        <v>3.073366212002941</v>
      </c>
      <c r="W55" s="19">
        <v>2.9989632261869112</v>
      </c>
      <c r="X55" s="19">
        <v>2.9139600423746623</v>
      </c>
      <c r="Y55" s="19">
        <v>2.7792994975154452</v>
      </c>
      <c r="Z55" s="19">
        <v>2.8875247923109804</v>
      </c>
      <c r="AA55" s="19">
        <v>2.8647244648504802</v>
      </c>
      <c r="AB55" s="19">
        <v>2.6019982372147163</v>
      </c>
      <c r="AC55" s="19">
        <v>2.6883694468878994</v>
      </c>
      <c r="AD55" s="19">
        <v>2.6525867423480358</v>
      </c>
      <c r="AE55" s="19">
        <v>2.5830162816388698</v>
      </c>
      <c r="AF55" s="19">
        <v>2.4179735537352793</v>
      </c>
      <c r="AG55" s="19">
        <v>2.4999268582253764</v>
      </c>
      <c r="AH55" s="19">
        <v>2.3143517318607625</v>
      </c>
    </row>
    <row r="56" spans="1:34">
      <c r="A56" s="113">
        <v>0.41041666666666665</v>
      </c>
      <c r="B56" s="19">
        <v>8.556723462715615</v>
      </c>
      <c r="C56" s="19">
        <v>4.134728955823773</v>
      </c>
      <c r="D56" s="19">
        <v>3.818311094030475</v>
      </c>
      <c r="E56" s="19">
        <v>3.6724328112452356</v>
      </c>
      <c r="F56" s="19">
        <v>3.5373290424358439</v>
      </c>
      <c r="G56" s="19">
        <v>3.4334281922499721</v>
      </c>
      <c r="H56" s="19">
        <v>3.3970751155265999</v>
      </c>
      <c r="I56" s="19">
        <v>3.3039382147955001</v>
      </c>
      <c r="J56" s="19">
        <v>3.5983475497512289</v>
      </c>
      <c r="K56" s="19">
        <v>3.5075871229431264</v>
      </c>
      <c r="L56" s="19">
        <v>3.3062607726224051</v>
      </c>
      <c r="M56" s="19">
        <v>3.3687772521141817</v>
      </c>
      <c r="N56" s="19">
        <v>3.4847557211856794</v>
      </c>
      <c r="O56" s="19">
        <v>3.3591100043160083</v>
      </c>
      <c r="P56" s="19">
        <v>3.2577272232958401</v>
      </c>
      <c r="Q56" s="19">
        <v>3.2088639676905459</v>
      </c>
      <c r="R56" s="19">
        <v>3.172052843337112</v>
      </c>
      <c r="S56" s="19">
        <v>3.1687169544474512</v>
      </c>
      <c r="T56" s="19">
        <v>3.3870034731186665</v>
      </c>
      <c r="U56" s="19">
        <v>3.4564949096815569</v>
      </c>
      <c r="V56" s="19">
        <v>3.0417708335650779</v>
      </c>
      <c r="W56" s="19">
        <v>2.9688564046753085</v>
      </c>
      <c r="X56" s="19">
        <v>2.9010002473677936</v>
      </c>
      <c r="Y56" s="19">
        <v>2.7146865718645921</v>
      </c>
      <c r="Z56" s="19">
        <v>2.7909978896736098</v>
      </c>
      <c r="AA56" s="19">
        <v>2.8793894886364599</v>
      </c>
      <c r="AB56" s="19">
        <v>2.5833200001144552</v>
      </c>
      <c r="AC56" s="19">
        <v>2.6578522087370615</v>
      </c>
      <c r="AD56" s="19">
        <v>2.6546585109505361</v>
      </c>
      <c r="AE56" s="19">
        <v>2.551951892727339</v>
      </c>
      <c r="AF56" s="19">
        <v>2.4004564507940471</v>
      </c>
      <c r="AG56" s="19">
        <v>2.4699480547801524</v>
      </c>
      <c r="AH56" s="19">
        <v>2.295275332165386</v>
      </c>
    </row>
    <row r="57" spans="1:34">
      <c r="A57" s="113">
        <v>0.41111111111111115</v>
      </c>
      <c r="B57" s="19">
        <v>8.3517119117565723</v>
      </c>
      <c r="C57" s="19">
        <v>4.0690139668069554</v>
      </c>
      <c r="D57" s="19">
        <v>3.7498038275421139</v>
      </c>
      <c r="E57" s="19">
        <v>3.6391124385855909</v>
      </c>
      <c r="F57" s="19">
        <v>3.5129227060221053</v>
      </c>
      <c r="G57" s="19">
        <v>3.3693083554330272</v>
      </c>
      <c r="H57" s="19">
        <v>3.3648878977332579</v>
      </c>
      <c r="I57" s="19">
        <v>3.2766869170184867</v>
      </c>
      <c r="J57" s="19">
        <v>3.4557512588035615</v>
      </c>
      <c r="K57" s="19">
        <v>3.4715336935833818</v>
      </c>
      <c r="L57" s="19">
        <v>3.31934813412184</v>
      </c>
      <c r="M57" s="19">
        <v>3.397454114577537</v>
      </c>
      <c r="N57" s="19">
        <v>3.3209772659052903</v>
      </c>
      <c r="O57" s="19">
        <v>3.4090871353215313</v>
      </c>
      <c r="P57" s="19">
        <v>3.2029680204437954</v>
      </c>
      <c r="Q57" s="19">
        <v>3.1004012759075068</v>
      </c>
      <c r="R57" s="19">
        <v>3.1944532089479285</v>
      </c>
      <c r="S57" s="19">
        <v>3.1140705200152983</v>
      </c>
      <c r="T57" s="19">
        <v>3.2754148458260324</v>
      </c>
      <c r="U57" s="19">
        <v>3.4839326445271026</v>
      </c>
      <c r="V57" s="19">
        <v>3.0008748057544823</v>
      </c>
      <c r="W57" s="19">
        <v>2.9542308354781244</v>
      </c>
      <c r="X57" s="19">
        <v>2.8406767841767597</v>
      </c>
      <c r="Y57" s="19">
        <v>2.6702182032379818</v>
      </c>
      <c r="Z57" s="19">
        <v>2.7504957840505186</v>
      </c>
      <c r="AA57" s="19">
        <v>2.8625669652654171</v>
      </c>
      <c r="AB57" s="19">
        <v>2.510492534076401</v>
      </c>
      <c r="AC57" s="19">
        <v>2.675334542476997</v>
      </c>
      <c r="AD57" s="19">
        <v>2.5756417733329342</v>
      </c>
      <c r="AE57" s="19">
        <v>2.5575634354232433</v>
      </c>
      <c r="AF57" s="19">
        <v>2.3614230802942293</v>
      </c>
      <c r="AG57" s="19">
        <v>2.4362442026164954</v>
      </c>
      <c r="AH57" s="19">
        <v>2.2666355000262097</v>
      </c>
    </row>
    <row r="58" spans="1:34">
      <c r="A58" s="113">
        <v>0.41180555555555554</v>
      </c>
      <c r="B58" s="19">
        <v>8.2318552855597211</v>
      </c>
      <c r="C58" s="19">
        <v>4.0105433344305883</v>
      </c>
      <c r="D58" s="19">
        <v>3.6647312455019092</v>
      </c>
      <c r="E58" s="19">
        <v>3.5819530824866219</v>
      </c>
      <c r="F58" s="19">
        <v>3.4786155901518585</v>
      </c>
      <c r="G58" s="19">
        <v>3.3057018484772827</v>
      </c>
      <c r="H58" s="19">
        <v>3.3386379886935069</v>
      </c>
      <c r="I58" s="19">
        <v>3.2219305856992109</v>
      </c>
      <c r="J58" s="19">
        <v>3.428672669918309</v>
      </c>
      <c r="K58" s="19">
        <v>3.3637457522095575</v>
      </c>
      <c r="L58" s="19">
        <v>3.2482304904970087</v>
      </c>
      <c r="M58" s="19">
        <v>3.3947644535003811</v>
      </c>
      <c r="N58" s="19">
        <v>3.2526001101757229</v>
      </c>
      <c r="O58" s="19">
        <v>3.3607606806209076</v>
      </c>
      <c r="P58" s="19">
        <v>3.1676478245202602</v>
      </c>
      <c r="Q58" s="19">
        <v>3.0849260832519709</v>
      </c>
      <c r="R58" s="19">
        <v>3.1702100738289269</v>
      </c>
      <c r="S58" s="19">
        <v>3.0467255608782473</v>
      </c>
      <c r="T58" s="19">
        <v>3.1491294219742789</v>
      </c>
      <c r="U58" s="19">
        <v>3.55139309506148</v>
      </c>
      <c r="V58" s="19">
        <v>2.9688453072698215</v>
      </c>
      <c r="W58" s="19">
        <v>2.8971140638038095</v>
      </c>
      <c r="X58" s="19">
        <v>2.7982134208410607</v>
      </c>
      <c r="Y58" s="19">
        <v>2.6905215170101218</v>
      </c>
      <c r="Z58" s="19">
        <v>2.7251171230759628</v>
      </c>
      <c r="AA58" s="19">
        <v>2.7785301285979638</v>
      </c>
      <c r="AB58" s="19">
        <v>2.51570691302142</v>
      </c>
      <c r="AC58" s="19">
        <v>2.6727531458421945</v>
      </c>
      <c r="AD58" s="19">
        <v>2.5367102407098199</v>
      </c>
      <c r="AE58" s="19">
        <v>2.5371520573687372</v>
      </c>
      <c r="AF58" s="19">
        <v>2.3276818692890617</v>
      </c>
      <c r="AG58" s="19">
        <v>2.4236166973521867</v>
      </c>
      <c r="AH58" s="19">
        <v>2.249265079433826</v>
      </c>
    </row>
    <row r="59" spans="1:34">
      <c r="A59" s="113">
        <v>0.41250000000000003</v>
      </c>
      <c r="B59" s="19">
        <v>8.1288166922161214</v>
      </c>
      <c r="C59" s="19">
        <v>3.9673010946947338</v>
      </c>
      <c r="D59" s="19">
        <v>3.5948702883558026</v>
      </c>
      <c r="E59" s="19">
        <v>3.5359638587405229</v>
      </c>
      <c r="F59" s="19">
        <v>3.4134538133752996</v>
      </c>
      <c r="G59" s="19">
        <v>3.2852354908071009</v>
      </c>
      <c r="H59" s="19">
        <v>3.2713310031485774</v>
      </c>
      <c r="I59" s="19">
        <v>3.1833210355201276</v>
      </c>
      <c r="J59" s="19">
        <v>3.3962322365309796</v>
      </c>
      <c r="K59" s="19">
        <v>3.35972064936565</v>
      </c>
      <c r="L59" s="19">
        <v>3.1914680043112327</v>
      </c>
      <c r="M59" s="19">
        <v>3.3596690907423388</v>
      </c>
      <c r="N59" s="19">
        <v>3.2175513080508251</v>
      </c>
      <c r="O59" s="19">
        <v>3.3622137752724499</v>
      </c>
      <c r="P59" s="19">
        <v>3.1385575238876662</v>
      </c>
      <c r="Q59" s="19">
        <v>3.0308560840589327</v>
      </c>
      <c r="R59" s="19">
        <v>3.0197787813505172</v>
      </c>
      <c r="S59" s="19">
        <v>3.1766108057519769</v>
      </c>
      <c r="T59" s="19">
        <v>3.0963362730265942</v>
      </c>
      <c r="U59" s="19">
        <v>3.32338546270985</v>
      </c>
      <c r="V59" s="19">
        <v>2.9439057804417992</v>
      </c>
      <c r="W59" s="19">
        <v>2.8656483588890063</v>
      </c>
      <c r="X59" s="19">
        <v>2.7962524127905981</v>
      </c>
      <c r="Y59" s="19">
        <v>2.6626714116796779</v>
      </c>
      <c r="Z59" s="19">
        <v>2.6742132440674</v>
      </c>
      <c r="AA59" s="19">
        <v>2.7718175129433522</v>
      </c>
      <c r="AB59" s="19">
        <v>2.4561680612432979</v>
      </c>
      <c r="AC59" s="19">
        <v>2.6543896839825418</v>
      </c>
      <c r="AD59" s="19">
        <v>2.5276480000295236</v>
      </c>
      <c r="AE59" s="19">
        <v>2.5132029592614993</v>
      </c>
      <c r="AF59" s="19">
        <v>2.2965720458277992</v>
      </c>
      <c r="AG59" s="19">
        <v>2.3911534368836374</v>
      </c>
      <c r="AH59" s="19">
        <v>2.2342041270406705</v>
      </c>
    </row>
    <row r="60" spans="1:34">
      <c r="A60" s="113">
        <v>0.41319444444444442</v>
      </c>
      <c r="B60" s="19">
        <v>8.0003627041008212</v>
      </c>
      <c r="C60" s="19">
        <v>3.9010708302573471</v>
      </c>
      <c r="D60" s="19">
        <v>3.5759282236439924</v>
      </c>
      <c r="E60" s="19">
        <v>3.4853883725115971</v>
      </c>
      <c r="F60" s="19">
        <v>3.3703874379686658</v>
      </c>
      <c r="G60" s="19">
        <v>3.2261024826313331</v>
      </c>
      <c r="H60" s="19">
        <v>3.1896499628684518</v>
      </c>
      <c r="I60" s="19">
        <v>3.1478736693198561</v>
      </c>
      <c r="J60" s="19">
        <v>3.3652527167873165</v>
      </c>
      <c r="K60" s="19">
        <v>3.3566025380305207</v>
      </c>
      <c r="L60" s="19">
        <v>3.1054106311826892</v>
      </c>
      <c r="M60" s="19">
        <v>3.3668724966523222</v>
      </c>
      <c r="N60" s="19">
        <v>3.1068774082788204</v>
      </c>
      <c r="O60" s="19">
        <v>3.2969316197465623</v>
      </c>
      <c r="P60" s="19">
        <v>3.0829789220323951</v>
      </c>
      <c r="Q60" s="19">
        <v>3.0809661651152007</v>
      </c>
      <c r="R60" s="19">
        <v>2.9346564582397088</v>
      </c>
      <c r="S60" s="19">
        <v>3.0758592691910502</v>
      </c>
      <c r="T60" s="19">
        <v>3.0642571511206009</v>
      </c>
      <c r="U60" s="19">
        <v>3.2796451170511238</v>
      </c>
      <c r="V60" s="19">
        <v>2.9457652860825712</v>
      </c>
      <c r="W60" s="19">
        <v>2.8110319022784842</v>
      </c>
      <c r="X60" s="19">
        <v>2.7659291702525648</v>
      </c>
      <c r="Y60" s="19">
        <v>2.6592612410683669</v>
      </c>
      <c r="Z60" s="19">
        <v>2.6526252792997433</v>
      </c>
      <c r="AA60" s="19">
        <v>2.6644707463902315</v>
      </c>
      <c r="AB60" s="19">
        <v>2.5082846755587389</v>
      </c>
      <c r="AC60" s="19">
        <v>2.6816308733431775</v>
      </c>
      <c r="AD60" s="19">
        <v>2.4692594672458568</v>
      </c>
      <c r="AE60" s="19">
        <v>2.4749711459828694</v>
      </c>
      <c r="AF60" s="19">
        <v>2.3141053266276601</v>
      </c>
      <c r="AG60" s="19">
        <v>2.3509024700576981</v>
      </c>
      <c r="AH60" s="19">
        <v>2.2204185597183805</v>
      </c>
    </row>
    <row r="61" spans="1:34">
      <c r="A61" s="113">
        <v>0.41388888888888892</v>
      </c>
      <c r="B61" s="19">
        <v>7.885181222998062</v>
      </c>
      <c r="C61" s="19">
        <v>3.8365836631988741</v>
      </c>
      <c r="D61" s="19">
        <v>3.5386623017407155</v>
      </c>
      <c r="E61" s="19">
        <v>3.424408397336586</v>
      </c>
      <c r="F61" s="19">
        <v>3.3372829214492059</v>
      </c>
      <c r="G61" s="19">
        <v>3.2014313927491216</v>
      </c>
      <c r="H61" s="19">
        <v>3.1149038825205104</v>
      </c>
      <c r="I61" s="19">
        <v>3.1249712599352351</v>
      </c>
      <c r="J61" s="19">
        <v>3.2948757467354453</v>
      </c>
      <c r="K61" s="19">
        <v>3.3438215466551995</v>
      </c>
      <c r="L61" s="19">
        <v>3.1097245077273237</v>
      </c>
      <c r="M61" s="19">
        <v>3.2992276676073073</v>
      </c>
      <c r="N61" s="19">
        <v>3.0831019989933042</v>
      </c>
      <c r="O61" s="19">
        <v>3.2139467517692615</v>
      </c>
      <c r="P61" s="19">
        <v>2.9091850509087878</v>
      </c>
      <c r="Q61" s="19">
        <v>3.2555753494433928</v>
      </c>
      <c r="R61" s="19">
        <v>2.9972937876857042</v>
      </c>
      <c r="S61" s="19">
        <v>3.0804925893471777</v>
      </c>
      <c r="T61" s="19">
        <v>2.9199944075731659</v>
      </c>
      <c r="U61" s="19">
        <v>3.1738486450816135</v>
      </c>
      <c r="V61" s="19">
        <v>2.9338263786026042</v>
      </c>
      <c r="W61" s="19">
        <v>2.7804552027846539</v>
      </c>
      <c r="X61" s="19">
        <v>2.746927198406163</v>
      </c>
      <c r="Y61" s="19">
        <v>2.6130430852003648</v>
      </c>
      <c r="Z61" s="19">
        <v>2.6492945574576687</v>
      </c>
      <c r="AA61" s="19">
        <v>2.6525262864254846</v>
      </c>
      <c r="AB61" s="19">
        <v>2.5399688058829595</v>
      </c>
      <c r="AC61" s="19">
        <v>2.6247307800487873</v>
      </c>
      <c r="AD61" s="19">
        <v>2.4397260219589034</v>
      </c>
      <c r="AE61" s="19">
        <v>2.4490703559485509</v>
      </c>
      <c r="AF61" s="19">
        <v>2.3092921800081729</v>
      </c>
      <c r="AG61" s="19">
        <v>2.3278807924561375</v>
      </c>
      <c r="AH61" s="19">
        <v>2.1991558386661736</v>
      </c>
    </row>
    <row r="62" spans="1:34">
      <c r="A62" s="113">
        <v>0.4145833333333333</v>
      </c>
      <c r="B62" s="19">
        <v>7.7603705282640902</v>
      </c>
      <c r="C62" s="19">
        <v>3.7966940208167772</v>
      </c>
      <c r="D62" s="19">
        <v>3.4829254255397553</v>
      </c>
      <c r="E62" s="19">
        <v>3.3956163224703131</v>
      </c>
      <c r="F62" s="19">
        <v>3.3016889039899509</v>
      </c>
      <c r="G62" s="19">
        <v>3.1337764283004725</v>
      </c>
      <c r="H62" s="19">
        <v>3.1342754983636305</v>
      </c>
      <c r="I62" s="19">
        <v>3.0370264630732811</v>
      </c>
      <c r="J62" s="19">
        <v>3.2891912577908342</v>
      </c>
      <c r="K62" s="19">
        <v>3.3070003845019138</v>
      </c>
      <c r="L62" s="19">
        <v>3.037995876358953</v>
      </c>
      <c r="M62" s="19">
        <v>3.288278269474548</v>
      </c>
      <c r="N62" s="19">
        <v>3.0646390353970561</v>
      </c>
      <c r="O62" s="19">
        <v>3.1003294590163257</v>
      </c>
      <c r="P62" s="19">
        <v>2.9936796485306232</v>
      </c>
      <c r="Q62" s="19">
        <v>3.1285307371711641</v>
      </c>
      <c r="R62" s="19">
        <v>3.0705662285036226</v>
      </c>
      <c r="S62" s="19">
        <v>3.025842256757115</v>
      </c>
      <c r="T62" s="19">
        <v>2.7954264790118768</v>
      </c>
      <c r="U62" s="19">
        <v>3.2244068927559981</v>
      </c>
      <c r="V62" s="19">
        <v>2.9004539944373335</v>
      </c>
      <c r="W62" s="19">
        <v>2.7774306099306658</v>
      </c>
      <c r="X62" s="19">
        <v>2.6989626171422536</v>
      </c>
      <c r="Y62" s="19">
        <v>2.5911179386110192</v>
      </c>
      <c r="Z62" s="19">
        <v>2.6578718693374102</v>
      </c>
      <c r="AA62" s="19">
        <v>2.5764037041546559</v>
      </c>
      <c r="AB62" s="19">
        <v>2.5770963475630286</v>
      </c>
      <c r="AC62" s="19">
        <v>2.664974833215104</v>
      </c>
      <c r="AD62" s="19">
        <v>2.4298026010733031</v>
      </c>
      <c r="AE62" s="19">
        <v>2.4061473276884007</v>
      </c>
      <c r="AF62" s="19">
        <v>2.3072128110285335</v>
      </c>
      <c r="AG62" s="19">
        <v>2.3172065149897714</v>
      </c>
      <c r="AH62" s="19">
        <v>2.1837703029321132</v>
      </c>
    </row>
    <row r="63" spans="1:34">
      <c r="A63" s="113">
        <v>0.4152777777777778</v>
      </c>
      <c r="B63" s="19">
        <v>7.6433818011208841</v>
      </c>
      <c r="C63" s="19">
        <v>3.7608371927127044</v>
      </c>
      <c r="D63" s="19">
        <v>3.4235322124282179</v>
      </c>
      <c r="E63" s="19">
        <v>3.3774795673342659</v>
      </c>
      <c r="F63" s="19">
        <v>3.2511575611066399</v>
      </c>
      <c r="G63" s="19">
        <v>3.0885508238896611</v>
      </c>
      <c r="H63" s="19">
        <v>3.074420828835708</v>
      </c>
      <c r="I63" s="19">
        <v>2.9917661310350767</v>
      </c>
      <c r="J63" s="19">
        <v>3.3358879604906662</v>
      </c>
      <c r="K63" s="19">
        <v>3.1612294794440281</v>
      </c>
      <c r="L63" s="19">
        <v>3.0904879823785643</v>
      </c>
      <c r="M63" s="19">
        <v>3.2234062394638863</v>
      </c>
      <c r="N63" s="19">
        <v>3.0016162988514123</v>
      </c>
      <c r="O63" s="19">
        <v>3.1210393736090749</v>
      </c>
      <c r="P63" s="19">
        <v>2.9209608965665201</v>
      </c>
      <c r="Q63" s="19">
        <v>3.1317343764518588</v>
      </c>
      <c r="R63" s="19">
        <v>3.0381863563223144</v>
      </c>
      <c r="S63" s="19">
        <v>2.9775814966804193</v>
      </c>
      <c r="T63" s="19">
        <v>2.7774464346943852</v>
      </c>
      <c r="U63" s="19">
        <v>3.1677003317484029</v>
      </c>
      <c r="V63" s="19">
        <v>2.8674628961797288</v>
      </c>
      <c r="W63" s="19">
        <v>2.7655639092936308</v>
      </c>
      <c r="X63" s="19">
        <v>2.6590530181330809</v>
      </c>
      <c r="Y63" s="19">
        <v>2.5962130573141571</v>
      </c>
      <c r="Z63" s="19">
        <v>2.5846738748371285</v>
      </c>
      <c r="AA63" s="19">
        <v>2.5966025942145214</v>
      </c>
      <c r="AB63" s="19">
        <v>2.5381077608667431</v>
      </c>
      <c r="AC63" s="19">
        <v>2.6074488123978439</v>
      </c>
      <c r="AD63" s="19">
        <v>2.4413476839421997</v>
      </c>
      <c r="AE63" s="19">
        <v>2.3991244124246114</v>
      </c>
      <c r="AF63" s="19">
        <v>2.3067641943118922</v>
      </c>
      <c r="AG63" s="19">
        <v>2.305522930955564</v>
      </c>
      <c r="AH63" s="19">
        <v>2.1648197788382211</v>
      </c>
    </row>
    <row r="64" spans="1:34">
      <c r="A64" s="113">
        <v>0.41597222222222219</v>
      </c>
      <c r="B64" s="19">
        <v>7.5370225698323008</v>
      </c>
      <c r="C64" s="19">
        <v>3.719781039376779</v>
      </c>
      <c r="D64" s="19">
        <v>3.3742912763390094</v>
      </c>
      <c r="E64" s="19">
        <v>3.3323715219144616</v>
      </c>
      <c r="F64" s="19">
        <v>3.2315834654118989</v>
      </c>
      <c r="G64" s="19">
        <v>3.0686479916394318</v>
      </c>
      <c r="H64" s="19">
        <v>3.0392713737798731</v>
      </c>
      <c r="I64" s="19">
        <v>2.9277881577333424</v>
      </c>
      <c r="J64" s="19">
        <v>3.2931332705078966</v>
      </c>
      <c r="K64" s="19">
        <v>3.1011293735908012</v>
      </c>
      <c r="L64" s="19">
        <v>3.0120481710661409</v>
      </c>
      <c r="M64" s="19">
        <v>3.2442778150622558</v>
      </c>
      <c r="N64" s="19">
        <v>3.0125919881837513</v>
      </c>
      <c r="O64" s="19">
        <v>3.027967661894059</v>
      </c>
      <c r="P64" s="19">
        <v>2.9628584027657872</v>
      </c>
      <c r="Q64" s="19">
        <v>2.955653996787551</v>
      </c>
      <c r="R64" s="19">
        <v>2.9840681966855653</v>
      </c>
      <c r="S64" s="19">
        <v>3.0322283623506268</v>
      </c>
      <c r="T64" s="19">
        <v>2.772256626540416</v>
      </c>
      <c r="U64" s="19">
        <v>3.0727497480679369</v>
      </c>
      <c r="V64" s="19">
        <v>2.8455816869131518</v>
      </c>
      <c r="W64" s="19">
        <v>2.7436272363004095</v>
      </c>
      <c r="X64" s="19">
        <v>2.6303794210440152</v>
      </c>
      <c r="Y64" s="19">
        <v>2.5815137505178041</v>
      </c>
      <c r="Z64" s="19">
        <v>2.5484337357412223</v>
      </c>
      <c r="AA64" s="19">
        <v>2.595962629583052</v>
      </c>
      <c r="AB64" s="19">
        <v>2.5053238407750462</v>
      </c>
      <c r="AC64" s="19">
        <v>2.5760700280969386</v>
      </c>
      <c r="AD64" s="19">
        <v>2.4284307911542209</v>
      </c>
      <c r="AE64" s="19">
        <v>2.3774036902245528</v>
      </c>
      <c r="AF64" s="19">
        <v>2.3252935639185361</v>
      </c>
      <c r="AG64" s="19">
        <v>2.2831932523117451</v>
      </c>
      <c r="AH64" s="19">
        <v>2.1439070173010668</v>
      </c>
    </row>
    <row r="65" spans="1:34">
      <c r="A65" s="113">
        <v>0.41666666666666669</v>
      </c>
      <c r="B65" s="19">
        <v>7.2847838007736074</v>
      </c>
      <c r="C65" s="19">
        <v>3.6675203041155919</v>
      </c>
      <c r="D65" s="19">
        <v>3.3371598995471801</v>
      </c>
      <c r="E65" s="19">
        <v>3.2705337934970471</v>
      </c>
      <c r="F65" s="19">
        <v>3.2139144680450804</v>
      </c>
      <c r="G65" s="19">
        <v>3.0258504468626288</v>
      </c>
      <c r="H65" s="19">
        <v>2.9834925062010411</v>
      </c>
      <c r="I65" s="19">
        <v>2.8898343981443047</v>
      </c>
      <c r="J65" s="19">
        <v>3.2141215316282783</v>
      </c>
      <c r="K65" s="19">
        <v>3.1042120802948316</v>
      </c>
      <c r="L65" s="19">
        <v>3.0297406716420374</v>
      </c>
      <c r="M65" s="19">
        <v>3.1544463440587078</v>
      </c>
      <c r="N65" s="19">
        <v>3.0050851353461887</v>
      </c>
      <c r="O65" s="19">
        <v>3.0372561123725967</v>
      </c>
      <c r="P65" s="19">
        <v>2.958186372902742</v>
      </c>
      <c r="Q65" s="19">
        <v>2.8806074799108607</v>
      </c>
      <c r="R65" s="19">
        <v>2.9179077731392278</v>
      </c>
      <c r="S65" s="19">
        <v>2.990715904213872</v>
      </c>
      <c r="T65" s="19">
        <v>2.8796050364548629</v>
      </c>
      <c r="U65" s="19">
        <v>2.8591799927472943</v>
      </c>
      <c r="V65" s="19">
        <v>2.827591340707746</v>
      </c>
      <c r="W65" s="19">
        <v>2.6800372898007296</v>
      </c>
      <c r="X65" s="19">
        <v>2.6410140982988763</v>
      </c>
      <c r="Y65" s="19">
        <v>2.5564148151227557</v>
      </c>
      <c r="Z65" s="19">
        <v>2.5300906976050594</v>
      </c>
      <c r="AA65" s="19">
        <v>2.5479710925152026</v>
      </c>
      <c r="AB65" s="19">
        <v>2.5201811147977806</v>
      </c>
      <c r="AC65" s="19">
        <v>2.5256898316449954</v>
      </c>
      <c r="AD65" s="19">
        <v>2.4144684304395585</v>
      </c>
      <c r="AE65" s="19">
        <v>2.3639985827763419</v>
      </c>
      <c r="AF65" s="19">
        <v>2.3067241797808671</v>
      </c>
      <c r="AG65" s="19">
        <v>2.2616959335126845</v>
      </c>
      <c r="AH65" s="19">
        <v>2.1259272054336975</v>
      </c>
    </row>
    <row r="66" spans="1:34">
      <c r="A66" s="113">
        <v>0.41736111111111113</v>
      </c>
      <c r="B66" s="19">
        <v>7.1066802538163829</v>
      </c>
      <c r="C66" s="19">
        <v>3.6296108811060002</v>
      </c>
      <c r="D66" s="19">
        <v>3.3055243921640596</v>
      </c>
      <c r="E66" s="19">
        <v>3.2218551891897542</v>
      </c>
      <c r="F66" s="19">
        <v>3.1877891514862391</v>
      </c>
      <c r="G66" s="19">
        <v>3.0017768188416389</v>
      </c>
      <c r="H66" s="19">
        <v>2.948291899488928</v>
      </c>
      <c r="I66" s="19">
        <v>2.8862606964276334</v>
      </c>
      <c r="J66" s="19">
        <v>3.1341061233565997</v>
      </c>
      <c r="K66" s="19">
        <v>3.0788431378508117</v>
      </c>
      <c r="L66" s="19">
        <v>2.9907370104355158</v>
      </c>
      <c r="M66" s="19">
        <v>3.0880789123950705</v>
      </c>
      <c r="N66" s="19">
        <v>3.0428945930076692</v>
      </c>
      <c r="O66" s="19">
        <v>2.9303781723671065</v>
      </c>
      <c r="P66" s="19">
        <v>2.9742838643852822</v>
      </c>
      <c r="Q66" s="19">
        <v>2.8117238878049156</v>
      </c>
      <c r="R66" s="19">
        <v>2.9668143846517996</v>
      </c>
      <c r="S66" s="19">
        <v>2.9686297097791234</v>
      </c>
      <c r="T66" s="19">
        <v>2.8221148436282468</v>
      </c>
      <c r="U66" s="19">
        <v>2.8854660968383579</v>
      </c>
      <c r="V66" s="19">
        <v>2.8000428402709536</v>
      </c>
      <c r="W66" s="19">
        <v>2.6353234605149622</v>
      </c>
      <c r="X66" s="19">
        <v>2.6268874368702693</v>
      </c>
      <c r="Y66" s="19">
        <v>2.5383510070239179</v>
      </c>
      <c r="Z66" s="19">
        <v>2.4816207755577766</v>
      </c>
      <c r="AA66" s="19">
        <v>2.5677817190085102</v>
      </c>
      <c r="AB66" s="19">
        <v>2.5272136645106991</v>
      </c>
      <c r="AC66" s="19">
        <v>2.5299022902823394</v>
      </c>
      <c r="AD66" s="19">
        <v>2.3753544593364508</v>
      </c>
      <c r="AE66" s="19">
        <v>2.3478388084801547</v>
      </c>
      <c r="AF66" s="19">
        <v>2.2846598230074928</v>
      </c>
      <c r="AG66" s="19">
        <v>2.2463392516811416</v>
      </c>
      <c r="AH66" s="19">
        <v>2.1062337475841524</v>
      </c>
    </row>
    <row r="67" spans="1:34">
      <c r="A67" s="113">
        <v>0.41805555555555557</v>
      </c>
      <c r="B67" s="19">
        <v>7.0082730126175079</v>
      </c>
      <c r="C67" s="19">
        <v>3.5929637027866432</v>
      </c>
      <c r="D67" s="19">
        <v>3.2543206693123978</v>
      </c>
      <c r="E67" s="19">
        <v>3.2052888967813571</v>
      </c>
      <c r="F67" s="19">
        <v>3.1222796970737203</v>
      </c>
      <c r="G67" s="19">
        <v>3.0115894456379961</v>
      </c>
      <c r="H67" s="19">
        <v>2.9044656186112081</v>
      </c>
      <c r="I67" s="19">
        <v>2.8480928861219303</v>
      </c>
      <c r="J67" s="19">
        <v>3.1320922326632186</v>
      </c>
      <c r="K67" s="19">
        <v>3.0373986708808847</v>
      </c>
      <c r="L67" s="19">
        <v>2.9175075605428593</v>
      </c>
      <c r="M67" s="19">
        <v>3.0643772696473097</v>
      </c>
      <c r="N67" s="19">
        <v>3.0238372520512664</v>
      </c>
      <c r="O67" s="19">
        <v>2.9276836875480572</v>
      </c>
      <c r="P67" s="19">
        <v>2.8930389824777247</v>
      </c>
      <c r="Q67" s="19">
        <v>2.6858557474511859</v>
      </c>
      <c r="R67" s="19">
        <v>3.1012308132449244</v>
      </c>
      <c r="S67" s="19">
        <v>2.9156768064412302</v>
      </c>
      <c r="T67" s="19">
        <v>2.849540548148302</v>
      </c>
      <c r="U67" s="19">
        <v>2.8528160140045355</v>
      </c>
      <c r="V67" s="19">
        <v>2.778212592332308</v>
      </c>
      <c r="W67" s="19">
        <v>2.6211238188792612</v>
      </c>
      <c r="X67" s="19">
        <v>2.5776736793930923</v>
      </c>
      <c r="Y67" s="19">
        <v>2.5623867828051021</v>
      </c>
      <c r="Z67" s="19">
        <v>2.4437443409102899</v>
      </c>
      <c r="AA67" s="19">
        <v>2.5119147277332843</v>
      </c>
      <c r="AB67" s="19">
        <v>2.4901785951739108</v>
      </c>
      <c r="AC67" s="19">
        <v>2.4921417139144255</v>
      </c>
      <c r="AD67" s="19">
        <v>2.3841341226785611</v>
      </c>
      <c r="AE67" s="19">
        <v>2.3389326595483979</v>
      </c>
      <c r="AF67" s="19">
        <v>2.2413347850214635</v>
      </c>
      <c r="AG67" s="19">
        <v>2.2314247013328092</v>
      </c>
      <c r="AH67" s="19">
        <v>2.0954455370079161</v>
      </c>
    </row>
    <row r="68" spans="1:34">
      <c r="A68" s="113">
        <v>0.41875000000000001</v>
      </c>
      <c r="B68" s="19">
        <v>6.8909512979313998</v>
      </c>
      <c r="C68" s="19">
        <v>3.5533284071061821</v>
      </c>
      <c r="D68" s="19">
        <v>3.2376289363712254</v>
      </c>
      <c r="E68" s="19">
        <v>3.128990594571126</v>
      </c>
      <c r="F68" s="19">
        <v>3.0962594568541597</v>
      </c>
      <c r="G68" s="19">
        <v>3.0057716528785319</v>
      </c>
      <c r="H68" s="19">
        <v>2.8445236202456226</v>
      </c>
      <c r="I68" s="19">
        <v>2.8559338191105481</v>
      </c>
      <c r="J68" s="19">
        <v>3.1102705777074551</v>
      </c>
      <c r="K68" s="19">
        <v>2.9675236216207574</v>
      </c>
      <c r="L68" s="19">
        <v>2.924363234100547</v>
      </c>
      <c r="M68" s="19">
        <v>2.9739708390253377</v>
      </c>
      <c r="N68" s="19">
        <v>2.9456567858909972</v>
      </c>
      <c r="O68" s="19">
        <v>2.9408627486162393</v>
      </c>
      <c r="P68" s="19">
        <v>2.8671522383199637</v>
      </c>
      <c r="Q68" s="19">
        <v>2.7094364462412037</v>
      </c>
      <c r="R68" s="19">
        <v>2.9360802273699553</v>
      </c>
      <c r="S68" s="19">
        <v>2.8745063231075347</v>
      </c>
      <c r="T68" s="19">
        <v>2.7493606057152045</v>
      </c>
      <c r="U68" s="19">
        <v>2.9964827338273352</v>
      </c>
      <c r="V68" s="19">
        <v>2.7472361167631996</v>
      </c>
      <c r="W68" s="19">
        <v>2.624635436331757</v>
      </c>
      <c r="X68" s="19">
        <v>2.5470827104396392</v>
      </c>
      <c r="Y68" s="19">
        <v>2.5354048602174863</v>
      </c>
      <c r="Z68" s="19">
        <v>2.4160789886172611</v>
      </c>
      <c r="AA68" s="19">
        <v>2.5357615557359638</v>
      </c>
      <c r="AB68" s="19">
        <v>2.45538820488418</v>
      </c>
      <c r="AC68" s="19">
        <v>2.4301388909160924</v>
      </c>
      <c r="AD68" s="19">
        <v>2.3577146077465807</v>
      </c>
      <c r="AE68" s="19">
        <v>2.3338698654077463</v>
      </c>
      <c r="AF68" s="19">
        <v>2.2159957261162417</v>
      </c>
      <c r="AG68" s="19">
        <v>2.2201796599154475</v>
      </c>
      <c r="AH68" s="19">
        <v>2.0764603547937659</v>
      </c>
    </row>
    <row r="69" spans="1:34">
      <c r="A69" s="113">
        <v>0.41944444444444445</v>
      </c>
      <c r="B69" s="19">
        <v>6.7783109875929926</v>
      </c>
      <c r="C69" s="19">
        <v>3.5145723821902619</v>
      </c>
      <c r="D69" s="19">
        <v>3.2033607180811976</v>
      </c>
      <c r="E69" s="19">
        <v>3.0717583719492776</v>
      </c>
      <c r="F69" s="19">
        <v>3.0814274581063836</v>
      </c>
      <c r="G69" s="19">
        <v>2.9512497227772649</v>
      </c>
      <c r="H69" s="19">
        <v>2.8535694610089846</v>
      </c>
      <c r="I69" s="19">
        <v>2.8321630796398423</v>
      </c>
      <c r="J69" s="19">
        <v>3.0609488837675558</v>
      </c>
      <c r="K69" s="19">
        <v>2.9295291934438112</v>
      </c>
      <c r="L69" s="19">
        <v>2.8599072998898278</v>
      </c>
      <c r="M69" s="19">
        <v>3.0027000324079096</v>
      </c>
      <c r="N69" s="19">
        <v>2.9291524625228429</v>
      </c>
      <c r="O69" s="19">
        <v>2.8420882900332711</v>
      </c>
      <c r="P69" s="19">
        <v>2.8365445026650553</v>
      </c>
      <c r="Q69" s="19">
        <v>2.7728053454612236</v>
      </c>
      <c r="R69" s="19">
        <v>2.8155839818962893</v>
      </c>
      <c r="S69" s="19">
        <v>2.8877488630225834</v>
      </c>
      <c r="T69" s="19">
        <v>2.6949912028081036</v>
      </c>
      <c r="U69" s="19">
        <v>2.7779808688122469</v>
      </c>
      <c r="V69" s="19">
        <v>2.75918420281059</v>
      </c>
      <c r="W69" s="19">
        <v>2.6133976198529929</v>
      </c>
      <c r="X69" s="19">
        <v>2.5066909733521365</v>
      </c>
      <c r="Y69" s="19">
        <v>2.5398338905030302</v>
      </c>
      <c r="Z69" s="19">
        <v>2.3875688730227309</v>
      </c>
      <c r="AA69" s="19">
        <v>2.5327268241828182</v>
      </c>
      <c r="AB69" s="19">
        <v>2.4592860828982759</v>
      </c>
      <c r="AC69" s="19">
        <v>2.3938618732380603</v>
      </c>
      <c r="AD69" s="19">
        <v>2.3547907166933486</v>
      </c>
      <c r="AE69" s="19">
        <v>2.3053543971637964</v>
      </c>
      <c r="AF69" s="19">
        <v>2.2042616556311265</v>
      </c>
      <c r="AG69" s="19">
        <v>2.2081872914094127</v>
      </c>
      <c r="AH69" s="19">
        <v>2.0587265697538042</v>
      </c>
    </row>
    <row r="70" spans="1:34">
      <c r="A70" s="113">
        <v>0.4201388888888889</v>
      </c>
      <c r="B70" s="19">
        <v>6.6911559359004729</v>
      </c>
      <c r="C70" s="19">
        <v>3.4555824156988515</v>
      </c>
      <c r="D70" s="19">
        <v>3.1981878573831786</v>
      </c>
      <c r="E70" s="19">
        <v>3.045821516476825</v>
      </c>
      <c r="F70" s="19">
        <v>3.0506189738437537</v>
      </c>
      <c r="G70" s="19">
        <v>2.9369160363124363</v>
      </c>
      <c r="H70" s="19">
        <v>2.781496705989543</v>
      </c>
      <c r="I70" s="19">
        <v>2.8193793929913391</v>
      </c>
      <c r="J70" s="19">
        <v>3.0229445504930745</v>
      </c>
      <c r="K70" s="19">
        <v>2.8875720103440701</v>
      </c>
      <c r="L70" s="19">
        <v>2.8257578475469218</v>
      </c>
      <c r="M70" s="19">
        <v>2.9658213415648431</v>
      </c>
      <c r="N70" s="19">
        <v>2.8834356743301512</v>
      </c>
      <c r="O70" s="19">
        <v>2.8083607821691308</v>
      </c>
      <c r="P70" s="19">
        <v>2.8118818362908691</v>
      </c>
      <c r="Q70" s="19">
        <v>2.7680083149132613</v>
      </c>
      <c r="R70" s="19">
        <v>2.7995863012190982</v>
      </c>
      <c r="S70" s="19">
        <v>2.803830050135077</v>
      </c>
      <c r="T70" s="19">
        <v>2.7741241221265915</v>
      </c>
      <c r="U70" s="19">
        <v>2.6441667529424011</v>
      </c>
      <c r="V70" s="19">
        <v>2.7366640680513905</v>
      </c>
      <c r="W70" s="19">
        <v>2.5943437537350742</v>
      </c>
      <c r="X70" s="19">
        <v>2.5039486661026542</v>
      </c>
      <c r="Y70" s="19">
        <v>2.4790581571862669</v>
      </c>
      <c r="Z70" s="19">
        <v>2.3778636851136454</v>
      </c>
      <c r="AA70" s="19">
        <v>2.5255394922388605</v>
      </c>
      <c r="AB70" s="19">
        <v>2.3564563631523896</v>
      </c>
      <c r="AC70" s="19">
        <v>2.4371142084647404</v>
      </c>
      <c r="AD70" s="19">
        <v>2.3597433976547331</v>
      </c>
      <c r="AE70" s="19">
        <v>2.2925145866053227</v>
      </c>
      <c r="AF70" s="19">
        <v>2.1938876577285868</v>
      </c>
      <c r="AG70" s="19">
        <v>2.1800181314408511</v>
      </c>
      <c r="AH70" s="19">
        <v>2.0373950758446506</v>
      </c>
    </row>
    <row r="71" spans="1:34">
      <c r="A71" s="113">
        <v>0.42083333333333334</v>
      </c>
      <c r="B71" s="19">
        <v>6.5564072123286792</v>
      </c>
      <c r="C71" s="19">
        <v>3.4171980721671544</v>
      </c>
      <c r="D71" s="19">
        <v>3.1833088207788456</v>
      </c>
      <c r="E71" s="19">
        <v>3.0084116446392062</v>
      </c>
      <c r="F71" s="19">
        <v>3.0132685744794014</v>
      </c>
      <c r="G71" s="19">
        <v>2.9045806812906187</v>
      </c>
      <c r="H71" s="19">
        <v>2.7769743150942912</v>
      </c>
      <c r="I71" s="19">
        <v>2.7681320157928049</v>
      </c>
      <c r="J71" s="19">
        <v>3.008501333088565</v>
      </c>
      <c r="K71" s="19">
        <v>2.8811872916321479</v>
      </c>
      <c r="L71" s="19">
        <v>2.7893438174429934</v>
      </c>
      <c r="M71" s="19">
        <v>2.91755264747409</v>
      </c>
      <c r="N71" s="19">
        <v>2.8050717554753488</v>
      </c>
      <c r="O71" s="19">
        <v>2.8193421353169112</v>
      </c>
      <c r="P71" s="19">
        <v>2.7434279786286444</v>
      </c>
      <c r="Q71" s="19">
        <v>2.765515400618793</v>
      </c>
      <c r="R71" s="19">
        <v>2.7775999233714845</v>
      </c>
      <c r="S71" s="19">
        <v>2.8241050063509752</v>
      </c>
      <c r="T71" s="19">
        <v>2.7588099802242341</v>
      </c>
      <c r="U71" s="19">
        <v>2.6078956255196908</v>
      </c>
      <c r="V71" s="19">
        <v>2.6986115586410926</v>
      </c>
      <c r="W71" s="19">
        <v>2.5834607244983383</v>
      </c>
      <c r="X71" s="19">
        <v>2.4943903666935605</v>
      </c>
      <c r="Y71" s="19">
        <v>2.44195660203152</v>
      </c>
      <c r="Z71" s="19">
        <v>2.3672914611281528</v>
      </c>
      <c r="AA71" s="19">
        <v>2.5117780650375159</v>
      </c>
      <c r="AB71" s="19">
        <v>2.3454544915008606</v>
      </c>
      <c r="AC71" s="19">
        <v>2.3946742040044149</v>
      </c>
      <c r="AD71" s="19">
        <v>2.3421663850793957</v>
      </c>
      <c r="AE71" s="19">
        <v>2.2628147271129024</v>
      </c>
      <c r="AF71" s="19">
        <v>2.1982146772937021</v>
      </c>
      <c r="AG71" s="19">
        <v>2.1570891965181938</v>
      </c>
      <c r="AH71" s="19">
        <v>2.0165295678046657</v>
      </c>
    </row>
    <row r="72" spans="1:34">
      <c r="A72" s="113">
        <v>0.42152777777777778</v>
      </c>
      <c r="B72" s="19">
        <v>6.4614335151097704</v>
      </c>
      <c r="C72" s="19">
        <v>3.3955111032944196</v>
      </c>
      <c r="D72" s="19">
        <v>3.140093814860216</v>
      </c>
      <c r="E72" s="19">
        <v>2.9951166097820341</v>
      </c>
      <c r="F72" s="19">
        <v>2.9548195243562838</v>
      </c>
      <c r="G72" s="19">
        <v>2.8848880877494039</v>
      </c>
      <c r="H72" s="19">
        <v>2.7834537247555913</v>
      </c>
      <c r="I72" s="19">
        <v>2.719069486642145</v>
      </c>
      <c r="J72" s="19">
        <v>2.8620134683001361</v>
      </c>
      <c r="K72" s="19">
        <v>2.8769388680578105</v>
      </c>
      <c r="L72" s="19">
        <v>2.8480497635556246</v>
      </c>
      <c r="M72" s="19">
        <v>2.959444149296254</v>
      </c>
      <c r="N72" s="19">
        <v>2.7198600081338977</v>
      </c>
      <c r="O72" s="19">
        <v>2.8011846245733478</v>
      </c>
      <c r="P72" s="19">
        <v>2.7038373775531666</v>
      </c>
      <c r="Q72" s="19">
        <v>2.7545219137152888</v>
      </c>
      <c r="R72" s="19">
        <v>2.8057070080787239</v>
      </c>
      <c r="S72" s="19">
        <v>2.8134899745058481</v>
      </c>
      <c r="T72" s="19">
        <v>2.6542938395432456</v>
      </c>
      <c r="U72" s="19">
        <v>2.6949569020776449</v>
      </c>
      <c r="V72" s="19">
        <v>2.672941524857996</v>
      </c>
      <c r="W72" s="19">
        <v>2.5577805134693845</v>
      </c>
      <c r="X72" s="19">
        <v>2.4381140455244252</v>
      </c>
      <c r="Y72" s="19">
        <v>2.4930941381201497</v>
      </c>
      <c r="Z72" s="19">
        <v>2.3147915699343402</v>
      </c>
      <c r="AA72" s="19">
        <v>2.5198575657469888</v>
      </c>
      <c r="AB72" s="19">
        <v>2.2548543779508909</v>
      </c>
      <c r="AC72" s="19">
        <v>2.4081768853876779</v>
      </c>
      <c r="AD72" s="19">
        <v>2.3326495010876451</v>
      </c>
      <c r="AE72" s="19">
        <v>2.2591451692113091</v>
      </c>
      <c r="AF72" s="19">
        <v>2.1767330930651023</v>
      </c>
      <c r="AG72" s="19">
        <v>2.1492704854484237</v>
      </c>
      <c r="AH72" s="19">
        <v>2.0021803708924772</v>
      </c>
    </row>
    <row r="73" spans="1:34">
      <c r="A73" s="113">
        <v>0.42222222222222222</v>
      </c>
      <c r="B73" s="19">
        <v>6.3736094322057983</v>
      </c>
      <c r="C73" s="19">
        <v>3.358053886301223</v>
      </c>
      <c r="D73" s="19">
        <v>3.0966408828983871</v>
      </c>
      <c r="E73" s="19">
        <v>2.9597460540008447</v>
      </c>
      <c r="F73" s="19">
        <v>2.9165959140874982</v>
      </c>
      <c r="G73" s="19">
        <v>2.8999761368142094</v>
      </c>
      <c r="H73" s="19">
        <v>2.7539205249518499</v>
      </c>
      <c r="I73" s="19">
        <v>2.6771650838026737</v>
      </c>
      <c r="J73" s="19">
        <v>2.8195831222754291</v>
      </c>
      <c r="K73" s="19">
        <v>2.8695558389380516</v>
      </c>
      <c r="L73" s="19">
        <v>2.8179417651315011</v>
      </c>
      <c r="M73" s="19">
        <v>2.937816163113923</v>
      </c>
      <c r="N73" s="19">
        <v>2.7046026908948138</v>
      </c>
      <c r="O73" s="19">
        <v>2.7726370411838532</v>
      </c>
      <c r="P73" s="19">
        <v>2.6939229670611362</v>
      </c>
      <c r="Q73" s="19">
        <v>2.7495210793175033</v>
      </c>
      <c r="R73" s="19">
        <v>2.6530169322882893</v>
      </c>
      <c r="S73" s="19">
        <v>2.8248737205993124</v>
      </c>
      <c r="T73" s="19">
        <v>2.6514808628862543</v>
      </c>
      <c r="U73" s="19">
        <v>2.665748501257597</v>
      </c>
      <c r="V73" s="19">
        <v>2.6544898352261592</v>
      </c>
      <c r="W73" s="19">
        <v>2.5355103113397197</v>
      </c>
      <c r="X73" s="19">
        <v>2.4053747863383128</v>
      </c>
      <c r="Y73" s="19">
        <v>2.4838409301903077</v>
      </c>
      <c r="Z73" s="19">
        <v>2.286406368562524</v>
      </c>
      <c r="AA73" s="19">
        <v>2.4634692510595522</v>
      </c>
      <c r="AB73" s="19">
        <v>2.3128238881257603</v>
      </c>
      <c r="AC73" s="19">
        <v>2.391821116801208</v>
      </c>
      <c r="AD73" s="19">
        <v>2.3208067468357987</v>
      </c>
      <c r="AE73" s="19">
        <v>2.238285329042986</v>
      </c>
      <c r="AF73" s="19">
        <v>2.1525682888489373</v>
      </c>
      <c r="AG73" s="19">
        <v>2.1376517593930662</v>
      </c>
      <c r="AH73" s="19">
        <v>1.9844486523613849</v>
      </c>
    </row>
    <row r="74" spans="1:34">
      <c r="A74" s="113">
        <v>0.42291666666666666</v>
      </c>
      <c r="B74" s="19">
        <v>6.2667931827513641</v>
      </c>
      <c r="C74" s="19">
        <v>3.3235738355982734</v>
      </c>
      <c r="D74" s="19">
        <v>3.0627460216317468</v>
      </c>
      <c r="E74" s="19">
        <v>2.9182068021270933</v>
      </c>
      <c r="F74" s="19">
        <v>2.9229640677290347</v>
      </c>
      <c r="G74" s="19">
        <v>2.8612027152291466</v>
      </c>
      <c r="H74" s="19">
        <v>2.7136056417186789</v>
      </c>
      <c r="I74" s="19">
        <v>2.6547113700263218</v>
      </c>
      <c r="J74" s="19">
        <v>2.7820119070261411</v>
      </c>
      <c r="K74" s="19">
        <v>2.8165565464615812</v>
      </c>
      <c r="L74" s="19">
        <v>2.7202006301122372</v>
      </c>
      <c r="M74" s="19">
        <v>2.9380419374051323</v>
      </c>
      <c r="N74" s="19">
        <v>2.7313080009970467</v>
      </c>
      <c r="O74" s="19">
        <v>2.7751600913471797</v>
      </c>
      <c r="P74" s="19">
        <v>2.6752389999109529</v>
      </c>
      <c r="Q74" s="19">
        <v>2.6656021886281751</v>
      </c>
      <c r="R74" s="19">
        <v>2.7029218492144822</v>
      </c>
      <c r="S74" s="19">
        <v>2.7464203560523388</v>
      </c>
      <c r="T74" s="19">
        <v>2.6280152415378972</v>
      </c>
      <c r="U74" s="19">
        <v>2.6997859144782539</v>
      </c>
      <c r="V74" s="19">
        <v>2.6262322544389423</v>
      </c>
      <c r="W74" s="19">
        <v>2.5104128400479278</v>
      </c>
      <c r="X74" s="19">
        <v>2.3879989903146699</v>
      </c>
      <c r="Y74" s="19">
        <v>2.4829042906603944</v>
      </c>
      <c r="Z74" s="19">
        <v>2.2797783345405014</v>
      </c>
      <c r="AA74" s="19">
        <v>2.444969325612762</v>
      </c>
      <c r="AB74" s="19">
        <v>2.2759883623553216</v>
      </c>
      <c r="AC74" s="19">
        <v>2.3600970091896825</v>
      </c>
      <c r="AD74" s="19">
        <v>2.3025748876825416</v>
      </c>
      <c r="AE74" s="19">
        <v>2.2123504170964177</v>
      </c>
      <c r="AF74" s="19">
        <v>2.1509263271343135</v>
      </c>
      <c r="AG74" s="19">
        <v>2.1191223983179031</v>
      </c>
      <c r="AH74" s="19">
        <v>1.9687077882212023</v>
      </c>
    </row>
    <row r="75" spans="1:34">
      <c r="A75" s="113">
        <v>0.4236111111111111</v>
      </c>
      <c r="B75" s="19">
        <v>6.1747272279066134</v>
      </c>
      <c r="C75" s="19">
        <v>3.2942972626398244</v>
      </c>
      <c r="D75" s="19">
        <v>3.0298920303771135</v>
      </c>
      <c r="E75" s="19">
        <v>2.8927261891715146</v>
      </c>
      <c r="F75" s="19">
        <v>2.8801450103488486</v>
      </c>
      <c r="G75" s="19">
        <v>2.8304201204894071</v>
      </c>
      <c r="H75" s="19">
        <v>2.7270110553234166</v>
      </c>
      <c r="I75" s="19">
        <v>2.6075931530699674</v>
      </c>
      <c r="J75" s="19">
        <v>2.741761525217858</v>
      </c>
      <c r="K75" s="19">
        <v>2.7280790674040083</v>
      </c>
      <c r="L75" s="19">
        <v>2.7730434056869706</v>
      </c>
      <c r="M75" s="19">
        <v>2.8648872742433511</v>
      </c>
      <c r="N75" s="19">
        <v>2.7385172883195796</v>
      </c>
      <c r="O75" s="19">
        <v>2.7497224892869108</v>
      </c>
      <c r="P75" s="19">
        <v>2.7189235249759025</v>
      </c>
      <c r="Q75" s="19">
        <v>2.6398292083830368</v>
      </c>
      <c r="R75" s="19">
        <v>2.5631144247763999</v>
      </c>
      <c r="S75" s="19">
        <v>2.755901456675347</v>
      </c>
      <c r="T75" s="19">
        <v>2.5978532625724666</v>
      </c>
      <c r="U75" s="19">
        <v>2.5714570175665075</v>
      </c>
      <c r="V75" s="19">
        <v>2.6130971373</v>
      </c>
      <c r="W75" s="19">
        <v>2.4888339736902547</v>
      </c>
      <c r="X75" s="19">
        <v>2.3777381233432218</v>
      </c>
      <c r="Y75" s="19">
        <v>2.4599342529101826</v>
      </c>
      <c r="Z75" s="19">
        <v>2.2858185721230528</v>
      </c>
      <c r="AA75" s="19">
        <v>2.3841635518684163</v>
      </c>
      <c r="AB75" s="19">
        <v>2.2808869677790335</v>
      </c>
      <c r="AC75" s="19">
        <v>2.3210262336174052</v>
      </c>
      <c r="AD75" s="19">
        <v>2.269902607084135</v>
      </c>
      <c r="AE75" s="19">
        <v>2.2034692652093559</v>
      </c>
      <c r="AF75" s="19">
        <v>2.1318099817915912</v>
      </c>
      <c r="AG75" s="19">
        <v>2.1056527372169596</v>
      </c>
      <c r="AH75" s="19">
        <v>1.9585697979307874</v>
      </c>
    </row>
    <row r="76" spans="1:34">
      <c r="A76" s="113">
        <v>0.42430555555555555</v>
      </c>
      <c r="B76" s="19">
        <v>6.105376363551593</v>
      </c>
      <c r="C76" s="19">
        <v>3.2132442633383733</v>
      </c>
      <c r="D76" s="19">
        <v>3.0482044107159978</v>
      </c>
      <c r="E76" s="19">
        <v>2.8695929084045857</v>
      </c>
      <c r="F76" s="19">
        <v>2.834681664212586</v>
      </c>
      <c r="G76" s="19">
        <v>2.8091764662282852</v>
      </c>
      <c r="H76" s="19">
        <v>2.7216821267373481</v>
      </c>
      <c r="I76" s="19">
        <v>2.6051315043315491</v>
      </c>
      <c r="J76" s="19">
        <v>2.691874335132364</v>
      </c>
      <c r="K76" s="19">
        <v>2.6988233475334438</v>
      </c>
      <c r="L76" s="19">
        <v>2.7497348454816275</v>
      </c>
      <c r="M76" s="19">
        <v>2.8339665958802982</v>
      </c>
      <c r="N76" s="19">
        <v>2.7070190453955774</v>
      </c>
      <c r="O76" s="19">
        <v>2.6474728780007259</v>
      </c>
      <c r="P76" s="19">
        <v>2.7919612600352464</v>
      </c>
      <c r="Q76" s="19">
        <v>2.5822286935732812</v>
      </c>
      <c r="R76" s="19">
        <v>2.5469428402960004</v>
      </c>
      <c r="S76" s="19">
        <v>2.795249316507018</v>
      </c>
      <c r="T76" s="19">
        <v>2.5855789863394558</v>
      </c>
      <c r="U76" s="19">
        <v>2.5282542673912864</v>
      </c>
      <c r="V76" s="19">
        <v>2.5911495740616872</v>
      </c>
      <c r="W76" s="19">
        <v>2.4676104020091003</v>
      </c>
      <c r="X76" s="19">
        <v>2.3634453035728944</v>
      </c>
      <c r="Y76" s="19">
        <v>2.4411382741616681</v>
      </c>
      <c r="Z76" s="19">
        <v>2.2561783910183242</v>
      </c>
      <c r="AA76" s="19">
        <v>2.3799667467081553</v>
      </c>
      <c r="AB76" s="19">
        <v>2.2264049366202832</v>
      </c>
      <c r="AC76" s="19">
        <v>2.3029183764150596</v>
      </c>
      <c r="AD76" s="19">
        <v>2.276968826428003</v>
      </c>
      <c r="AE76" s="19">
        <v>2.1837649664521512</v>
      </c>
      <c r="AF76" s="19">
        <v>2.1276137434475935</v>
      </c>
      <c r="AG76" s="19">
        <v>2.0840067186462221</v>
      </c>
      <c r="AH76" s="19">
        <v>1.9523194735834921</v>
      </c>
    </row>
    <row r="77" spans="1:34">
      <c r="A77" s="113">
        <v>0.42499999999999999</v>
      </c>
      <c r="B77" s="19">
        <v>6.0273013229824297</v>
      </c>
      <c r="C77" s="19">
        <v>3.1919052444562794</v>
      </c>
      <c r="D77" s="19">
        <v>3.0119617489408292</v>
      </c>
      <c r="E77" s="19">
        <v>2.8210152753585356</v>
      </c>
      <c r="F77" s="19">
        <v>2.7833727888977418</v>
      </c>
      <c r="G77" s="19">
        <v>2.8240987637982098</v>
      </c>
      <c r="H77" s="19">
        <v>2.6853624507696634</v>
      </c>
      <c r="I77" s="19">
        <v>2.6036166754882162</v>
      </c>
      <c r="J77" s="19">
        <v>2.6540015778139234</v>
      </c>
      <c r="K77" s="19">
        <v>2.6605134516541136</v>
      </c>
      <c r="L77" s="19">
        <v>2.7109677369360474</v>
      </c>
      <c r="M77" s="19">
        <v>2.8047776687479615</v>
      </c>
      <c r="N77" s="19">
        <v>2.7156620728138567</v>
      </c>
      <c r="O77" s="19">
        <v>2.629841992338978</v>
      </c>
      <c r="P77" s="19">
        <v>2.715277083832953</v>
      </c>
      <c r="Q77" s="19">
        <v>2.5329504704567229</v>
      </c>
      <c r="R77" s="19">
        <v>2.5343666669895271</v>
      </c>
      <c r="S77" s="19">
        <v>2.8172456220998443</v>
      </c>
      <c r="T77" s="19">
        <v>2.5722635779966661</v>
      </c>
      <c r="U77" s="19">
        <v>2.5291253508462268</v>
      </c>
      <c r="V77" s="19">
        <v>2.5663857588166663</v>
      </c>
      <c r="W77" s="19">
        <v>2.4620891718783655</v>
      </c>
      <c r="X77" s="19">
        <v>2.3495292532297887</v>
      </c>
      <c r="Y77" s="19">
        <v>2.434742907608848</v>
      </c>
      <c r="Z77" s="19">
        <v>2.1901560707161822</v>
      </c>
      <c r="AA77" s="19">
        <v>2.3972234308788134</v>
      </c>
      <c r="AB77" s="19">
        <v>2.2025113869572772</v>
      </c>
      <c r="AC77" s="19">
        <v>2.3331049873663039</v>
      </c>
      <c r="AD77" s="19">
        <v>2.2216366902514055</v>
      </c>
      <c r="AE77" s="19">
        <v>2.1800447733342665</v>
      </c>
      <c r="AF77" s="19">
        <v>2.1068282899063808</v>
      </c>
      <c r="AG77" s="19">
        <v>2.0745118662457958</v>
      </c>
      <c r="AH77" s="19">
        <v>1.9416315177317809</v>
      </c>
    </row>
    <row r="78" spans="1:34">
      <c r="A78" s="113">
        <v>0.42569444444444443</v>
      </c>
      <c r="B78" s="19">
        <v>5.9608219398494411</v>
      </c>
      <c r="C78" s="19">
        <v>3.1532905740485511</v>
      </c>
      <c r="D78" s="19">
        <v>2.9502984303538971</v>
      </c>
      <c r="E78" s="19">
        <v>2.8376150628301184</v>
      </c>
      <c r="F78" s="19">
        <v>2.7606414490184306</v>
      </c>
      <c r="G78" s="19">
        <v>2.7663598940500633</v>
      </c>
      <c r="H78" s="19">
        <v>2.6863552626089051</v>
      </c>
      <c r="I78" s="19">
        <v>2.5813072725717872</v>
      </c>
      <c r="J78" s="19">
        <v>2.6450751609002516</v>
      </c>
      <c r="K78" s="19">
        <v>2.6130297088032717</v>
      </c>
      <c r="L78" s="19">
        <v>2.6721259159344446</v>
      </c>
      <c r="M78" s="19">
        <v>2.8394581703014028</v>
      </c>
      <c r="N78" s="19">
        <v>2.6984782832384511</v>
      </c>
      <c r="O78" s="19">
        <v>2.5406191727618803</v>
      </c>
      <c r="P78" s="19">
        <v>2.7573293830744019</v>
      </c>
      <c r="Q78" s="19">
        <v>2.540773711980731</v>
      </c>
      <c r="R78" s="19">
        <v>2.4765919796110514</v>
      </c>
      <c r="S78" s="19">
        <v>2.7409022047488607</v>
      </c>
      <c r="T78" s="19">
        <v>2.6063799632021718</v>
      </c>
      <c r="U78" s="19">
        <v>2.4859298749605889</v>
      </c>
      <c r="V78" s="19">
        <v>2.5477758586823369</v>
      </c>
      <c r="W78" s="19">
        <v>2.4369606275864291</v>
      </c>
      <c r="X78" s="19">
        <v>2.3369930150911267</v>
      </c>
      <c r="Y78" s="19">
        <v>2.425247565265491</v>
      </c>
      <c r="Z78" s="19">
        <v>2.1448347455855741</v>
      </c>
      <c r="AA78" s="19">
        <v>2.3902378531656137</v>
      </c>
      <c r="AB78" s="19">
        <v>2.1820670440699916</v>
      </c>
      <c r="AC78" s="19">
        <v>2.3037735411043014</v>
      </c>
      <c r="AD78" s="19">
        <v>2.2227531513428511</v>
      </c>
      <c r="AE78" s="19">
        <v>2.1691740752965449</v>
      </c>
      <c r="AF78" s="19">
        <v>2.0954579268536984</v>
      </c>
      <c r="AG78" s="19">
        <v>2.0649074016586502</v>
      </c>
      <c r="AH78" s="19">
        <v>1.9359459712670484</v>
      </c>
    </row>
    <row r="79" spans="1:34">
      <c r="A79" s="113">
        <v>0.42638888888888887</v>
      </c>
      <c r="B79" s="19">
        <v>5.897243051212528</v>
      </c>
      <c r="C79" s="19">
        <v>3.1179510728869557</v>
      </c>
      <c r="D79" s="19">
        <v>2.9256041220556268</v>
      </c>
      <c r="E79" s="19">
        <v>2.8092289496928675</v>
      </c>
      <c r="F79" s="19">
        <v>2.6826109018848712</v>
      </c>
      <c r="G79" s="19">
        <v>2.7830779100198502</v>
      </c>
      <c r="H79" s="19">
        <v>2.690413209994162</v>
      </c>
      <c r="I79" s="19">
        <v>2.5481567406483525</v>
      </c>
      <c r="J79" s="19">
        <v>2.6157001183214361</v>
      </c>
      <c r="K79" s="19">
        <v>2.6204812775688273</v>
      </c>
      <c r="L79" s="19">
        <v>2.6615287954378188</v>
      </c>
      <c r="M79" s="19">
        <v>2.8065494652532137</v>
      </c>
      <c r="N79" s="19">
        <v>2.6755935792572516</v>
      </c>
      <c r="O79" s="19">
        <v>2.5312105188822569</v>
      </c>
      <c r="P79" s="19">
        <v>2.7233552398826939</v>
      </c>
      <c r="Q79" s="19">
        <v>2.4834080450228919</v>
      </c>
      <c r="R79" s="19">
        <v>2.5229896053692706</v>
      </c>
      <c r="S79" s="19">
        <v>2.6834340897054498</v>
      </c>
      <c r="T79" s="19">
        <v>2.5668587683639315</v>
      </c>
      <c r="U79" s="19">
        <v>2.4822203431496526</v>
      </c>
      <c r="V79" s="19">
        <v>2.5206234090991746</v>
      </c>
      <c r="W79" s="19">
        <v>2.4246745413564814</v>
      </c>
      <c r="X79" s="19">
        <v>2.3398259454794106</v>
      </c>
      <c r="Y79" s="19">
        <v>2.4140566236367804</v>
      </c>
      <c r="Z79" s="19">
        <v>2.1417547953577944</v>
      </c>
      <c r="AA79" s="19">
        <v>2.3477824709799586</v>
      </c>
      <c r="AB79" s="19">
        <v>2.1901992664294001</v>
      </c>
      <c r="AC79" s="19">
        <v>2.2718870710259114</v>
      </c>
      <c r="AD79" s="19">
        <v>2.20928057898286</v>
      </c>
      <c r="AE79" s="19">
        <v>2.1574430982560089</v>
      </c>
      <c r="AF79" s="19">
        <v>2.0886475431665721</v>
      </c>
      <c r="AG79" s="19">
        <v>2.0539975883746964</v>
      </c>
      <c r="AH79" s="19">
        <v>1.9246612002145342</v>
      </c>
    </row>
    <row r="80" spans="1:34">
      <c r="A80" s="113">
        <v>0.42708333333333331</v>
      </c>
      <c r="B80" s="19">
        <v>5.8428943731705045</v>
      </c>
      <c r="C80" s="19">
        <v>3.0726388912407185</v>
      </c>
      <c r="D80" s="19">
        <v>2.8907639471343978</v>
      </c>
      <c r="E80" s="19">
        <v>2.7519560020465503</v>
      </c>
      <c r="F80" s="19">
        <v>2.6793237595083972</v>
      </c>
      <c r="G80" s="19">
        <v>2.7782977952738093</v>
      </c>
      <c r="H80" s="19">
        <v>2.6770286596079487</v>
      </c>
      <c r="I80" s="19">
        <v>2.5138735951021909</v>
      </c>
      <c r="J80" s="19">
        <v>2.5997406548108644</v>
      </c>
      <c r="K80" s="19">
        <v>2.5940549127320094</v>
      </c>
      <c r="L80" s="19">
        <v>2.6484697515949307</v>
      </c>
      <c r="M80" s="19">
        <v>2.7933526972122928</v>
      </c>
      <c r="N80" s="19">
        <v>2.6939619014384157</v>
      </c>
      <c r="O80" s="19">
        <v>2.469294224135639</v>
      </c>
      <c r="P80" s="19">
        <v>2.7033996548085195</v>
      </c>
      <c r="Q80" s="19">
        <v>2.4194377503395246</v>
      </c>
      <c r="R80" s="19">
        <v>2.5246946087074695</v>
      </c>
      <c r="S80" s="19">
        <v>2.5886552222102917</v>
      </c>
      <c r="T80" s="19">
        <v>2.6398688759823647</v>
      </c>
      <c r="U80" s="19">
        <v>2.4712756149397541</v>
      </c>
      <c r="V80" s="19">
        <v>2.4907704917669493</v>
      </c>
      <c r="W80" s="19">
        <v>2.4145546820966572</v>
      </c>
      <c r="X80" s="19">
        <v>2.3255259445795717</v>
      </c>
      <c r="Y80" s="19">
        <v>2.3865372574934836</v>
      </c>
      <c r="Z80" s="19">
        <v>2.1385593582144784</v>
      </c>
      <c r="AA80" s="19">
        <v>2.3157307356030872</v>
      </c>
      <c r="AB80" s="19">
        <v>2.2006724625962861</v>
      </c>
      <c r="AC80" s="19">
        <v>2.2745301804328015</v>
      </c>
      <c r="AD80" s="19">
        <v>2.161689912397522</v>
      </c>
      <c r="AE80" s="19">
        <v>2.1335494419298779</v>
      </c>
      <c r="AF80" s="19">
        <v>2.1192207255213402</v>
      </c>
      <c r="AG80" s="19">
        <v>2.0464756288865029</v>
      </c>
      <c r="AH80" s="19">
        <v>1.910895539520554</v>
      </c>
    </row>
    <row r="81" spans="1:34">
      <c r="A81" s="113">
        <v>0.42777777777777781</v>
      </c>
      <c r="B81" s="19">
        <v>5.8148459535053743</v>
      </c>
      <c r="C81" s="19">
        <v>3.0393580415069215</v>
      </c>
      <c r="D81" s="19">
        <v>2.8256732198308168</v>
      </c>
      <c r="E81" s="19">
        <v>2.73161652589389</v>
      </c>
      <c r="F81" s="19">
        <v>2.6783089055543892</v>
      </c>
      <c r="G81" s="19">
        <v>2.7237081448262215</v>
      </c>
      <c r="H81" s="19">
        <v>2.7030647199165525</v>
      </c>
      <c r="I81" s="19">
        <v>2.4978735040337146</v>
      </c>
      <c r="J81" s="19">
        <v>2.5563896758682794</v>
      </c>
      <c r="K81" s="19">
        <v>2.5867288036051077</v>
      </c>
      <c r="L81" s="19">
        <v>2.6175532491674542</v>
      </c>
      <c r="M81" s="19">
        <v>2.7593250721690046</v>
      </c>
      <c r="N81" s="19">
        <v>2.6400398577024689</v>
      </c>
      <c r="O81" s="19">
        <v>2.5016459277502512</v>
      </c>
      <c r="P81" s="19">
        <v>2.6908151380390208</v>
      </c>
      <c r="Q81" s="19">
        <v>2.4400260837622882</v>
      </c>
      <c r="R81" s="19">
        <v>2.4520131954161934</v>
      </c>
      <c r="S81" s="19">
        <v>2.5407275251097987</v>
      </c>
      <c r="T81" s="19">
        <v>2.5659697958334382</v>
      </c>
      <c r="U81" s="19">
        <v>2.6189437844626218</v>
      </c>
      <c r="V81" s="19">
        <v>2.4713246656913044</v>
      </c>
      <c r="W81" s="19">
        <v>2.4000823452107438</v>
      </c>
      <c r="X81" s="19">
        <v>2.2966228062361305</v>
      </c>
      <c r="Y81" s="19">
        <v>2.3655007334585583</v>
      </c>
      <c r="Z81" s="19">
        <v>2.1550720970677388</v>
      </c>
      <c r="AA81" s="19">
        <v>2.2958454489571904</v>
      </c>
      <c r="AB81" s="19">
        <v>2.1812723354667178</v>
      </c>
      <c r="AC81" s="19">
        <v>2.2624960695580709</v>
      </c>
      <c r="AD81" s="19">
        <v>2.1326586462499866</v>
      </c>
      <c r="AE81" s="19">
        <v>2.1308639915022347</v>
      </c>
      <c r="AF81" s="19">
        <v>2.0980852601178852</v>
      </c>
      <c r="AG81" s="19">
        <v>2.0347539430707635</v>
      </c>
      <c r="AH81" s="19">
        <v>1.900851759905883</v>
      </c>
    </row>
    <row r="82" spans="1:34">
      <c r="A82" s="113">
        <v>0.4284722222222222</v>
      </c>
      <c r="B82" s="19">
        <v>5.7443877731556015</v>
      </c>
      <c r="C82" s="19">
        <v>3.0024572457089187</v>
      </c>
      <c r="D82" s="19">
        <v>2.8051553491184666</v>
      </c>
      <c r="E82" s="19">
        <v>2.6695756169239315</v>
      </c>
      <c r="F82" s="19">
        <v>2.6602515176788111</v>
      </c>
      <c r="G82" s="19">
        <v>2.6902279905395332</v>
      </c>
      <c r="H82" s="19">
        <v>2.6209366077312133</v>
      </c>
      <c r="I82" s="19">
        <v>2.5314107314212566</v>
      </c>
      <c r="J82" s="19">
        <v>2.523882390338251</v>
      </c>
      <c r="K82" s="19">
        <v>2.5710057207868831</v>
      </c>
      <c r="L82" s="19">
        <v>2.6188994748975269</v>
      </c>
      <c r="M82" s="19">
        <v>2.7551350574719864</v>
      </c>
      <c r="N82" s="19">
        <v>2.5804186329881791</v>
      </c>
      <c r="O82" s="19">
        <v>2.4626375304899546</v>
      </c>
      <c r="P82" s="19">
        <v>2.6750401281457643</v>
      </c>
      <c r="Q82" s="19">
        <v>2.472504988775559</v>
      </c>
      <c r="R82" s="19">
        <v>2.4265315138314749</v>
      </c>
      <c r="S82" s="19">
        <v>2.4970399863860089</v>
      </c>
      <c r="T82" s="19">
        <v>2.540334920230618</v>
      </c>
      <c r="U82" s="19">
        <v>2.5901276718624762</v>
      </c>
      <c r="V82" s="19">
        <v>2.4669492059613871</v>
      </c>
      <c r="W82" s="19">
        <v>2.3740501129725904</v>
      </c>
      <c r="X82" s="19">
        <v>2.2874512521308636</v>
      </c>
      <c r="Y82" s="19">
        <v>2.3463125085687406</v>
      </c>
      <c r="Z82" s="19">
        <v>2.1433678557027585</v>
      </c>
      <c r="AA82" s="19">
        <v>2.2500296215221374</v>
      </c>
      <c r="AB82" s="19">
        <v>2.2130679963709139</v>
      </c>
      <c r="AC82" s="19">
        <v>2.1705859823235096</v>
      </c>
      <c r="AD82" s="19">
        <v>2.1553197647993163</v>
      </c>
      <c r="AE82" s="19">
        <v>2.1052062386546027</v>
      </c>
      <c r="AF82" s="19">
        <v>2.1009037483775459</v>
      </c>
      <c r="AG82" s="19">
        <v>2.023408282796781</v>
      </c>
      <c r="AH82" s="19">
        <v>1.8905641280666154</v>
      </c>
    </row>
    <row r="83" spans="1:34">
      <c r="A83" s="113">
        <v>0.4291666666666667</v>
      </c>
      <c r="B83" s="19">
        <v>5.6532038209242881</v>
      </c>
      <c r="C83" s="19">
        <v>3.0167293509809476</v>
      </c>
      <c r="D83" s="19">
        <v>2.7857337781165903</v>
      </c>
      <c r="E83" s="19">
        <v>2.6389392031454189</v>
      </c>
      <c r="F83" s="19">
        <v>2.6089131621269557</v>
      </c>
      <c r="G83" s="19">
        <v>2.6483599615779103</v>
      </c>
      <c r="H83" s="19">
        <v>2.6476352365938127</v>
      </c>
      <c r="I83" s="19">
        <v>2.4931225597099189</v>
      </c>
      <c r="J83" s="19">
        <v>2.4808295275867391</v>
      </c>
      <c r="K83" s="19">
        <v>2.4765924827378516</v>
      </c>
      <c r="L83" s="19">
        <v>2.6486430965718002</v>
      </c>
      <c r="M83" s="19">
        <v>2.7126494458378878</v>
      </c>
      <c r="N83" s="19">
        <v>2.5882476445028324</v>
      </c>
      <c r="O83" s="19">
        <v>2.4473046372619947</v>
      </c>
      <c r="P83" s="19">
        <v>2.6876158078570489</v>
      </c>
      <c r="Q83" s="19">
        <v>2.4559234758765078</v>
      </c>
      <c r="R83" s="19">
        <v>2.4494138213485672</v>
      </c>
      <c r="S83" s="19">
        <v>2.4383406690614335</v>
      </c>
      <c r="T83" s="19">
        <v>2.5473677113859212</v>
      </c>
      <c r="U83" s="19">
        <v>2.5733675596712406</v>
      </c>
      <c r="V83" s="19">
        <v>2.4450804549121967</v>
      </c>
      <c r="W83" s="19">
        <v>2.3540446214118673</v>
      </c>
      <c r="X83" s="19">
        <v>2.2841752765034804</v>
      </c>
      <c r="Y83" s="19">
        <v>2.3216613571145395</v>
      </c>
      <c r="Z83" s="19">
        <v>2.1501386365698352</v>
      </c>
      <c r="AA83" s="19">
        <v>2.1999645959210103</v>
      </c>
      <c r="AB83" s="19">
        <v>2.223813554503435</v>
      </c>
      <c r="AC83" s="19">
        <v>2.1612170863377447</v>
      </c>
      <c r="AD83" s="19">
        <v>2.115587029772716</v>
      </c>
      <c r="AE83" s="19">
        <v>2.110488031860756</v>
      </c>
      <c r="AF83" s="19">
        <v>2.0792208413575954</v>
      </c>
      <c r="AG83" s="19">
        <v>2.0154517225837476</v>
      </c>
      <c r="AH83" s="19">
        <v>1.880866389295867</v>
      </c>
    </row>
    <row r="84" spans="1:34">
      <c r="A84" s="113">
        <v>0.42986111111111108</v>
      </c>
      <c r="B84" s="19">
        <v>5.5823302328911266</v>
      </c>
      <c r="C84" s="19">
        <v>2.9928731318439299</v>
      </c>
      <c r="D84" s="19">
        <v>2.7519952411209916</v>
      </c>
      <c r="E84" s="19">
        <v>2.6162187918521385</v>
      </c>
      <c r="F84" s="19">
        <v>2.590068138400937</v>
      </c>
      <c r="G84" s="19">
        <v>2.6402719321724786</v>
      </c>
      <c r="H84" s="19">
        <v>2.5969721247746107</v>
      </c>
      <c r="I84" s="19">
        <v>2.505022752858737</v>
      </c>
      <c r="J84" s="19">
        <v>2.4421631430167032</v>
      </c>
      <c r="K84" s="19">
        <v>2.4638483371073177</v>
      </c>
      <c r="L84" s="19">
        <v>2.5317049625538326</v>
      </c>
      <c r="M84" s="19">
        <v>2.7363612676164002</v>
      </c>
      <c r="N84" s="19">
        <v>2.5390437247722115</v>
      </c>
      <c r="O84" s="19">
        <v>2.4864640084646248</v>
      </c>
      <c r="P84" s="19">
        <v>2.6140446265127664</v>
      </c>
      <c r="Q84" s="19">
        <v>2.4998738940334948</v>
      </c>
      <c r="R84" s="19">
        <v>2.3576472295412492</v>
      </c>
      <c r="S84" s="19">
        <v>2.4273604833117544</v>
      </c>
      <c r="T84" s="19">
        <v>2.5419158338249987</v>
      </c>
      <c r="U84" s="19">
        <v>2.5208048749859757</v>
      </c>
      <c r="V84" s="19">
        <v>2.4381411457336535</v>
      </c>
      <c r="W84" s="19">
        <v>2.3335776733368574</v>
      </c>
      <c r="X84" s="19">
        <v>2.2696234866945924</v>
      </c>
      <c r="Y84" s="19">
        <v>2.3127546064829785</v>
      </c>
      <c r="Z84" s="19">
        <v>2.1379960756435858</v>
      </c>
      <c r="AA84" s="19">
        <v>2.1824626163647758</v>
      </c>
      <c r="AB84" s="19">
        <v>2.2240285692096742</v>
      </c>
      <c r="AC84" s="19">
        <v>2.1558567632967445</v>
      </c>
      <c r="AD84" s="19">
        <v>2.1069576233726033</v>
      </c>
      <c r="AE84" s="19">
        <v>2.0953782862308894</v>
      </c>
      <c r="AF84" s="19">
        <v>2.0651770062783341</v>
      </c>
      <c r="AG84" s="19">
        <v>1.9998275956952558</v>
      </c>
      <c r="AH84" s="19">
        <v>1.8733886398731239</v>
      </c>
    </row>
    <row r="85" spans="1:34">
      <c r="A85" s="113">
        <v>0.43055555555555558</v>
      </c>
      <c r="B85" s="19">
        <v>5.5078722518377479</v>
      </c>
      <c r="C85" s="19">
        <v>2.9670926274852722</v>
      </c>
      <c r="D85" s="19">
        <v>2.7263833362651235</v>
      </c>
      <c r="E85" s="19">
        <v>2.5983830185931058</v>
      </c>
      <c r="F85" s="19">
        <v>2.5536934124357833</v>
      </c>
      <c r="G85" s="19">
        <v>2.6113594308782213</v>
      </c>
      <c r="H85" s="19">
        <v>2.5676977036903756</v>
      </c>
      <c r="I85" s="19">
        <v>2.4991134405864566</v>
      </c>
      <c r="J85" s="19">
        <v>2.4161400320407078</v>
      </c>
      <c r="K85" s="19">
        <v>2.4062184046516952</v>
      </c>
      <c r="L85" s="19">
        <v>2.5245433531022079</v>
      </c>
      <c r="M85" s="19">
        <v>2.6868203095432333</v>
      </c>
      <c r="N85" s="19">
        <v>2.471370956509416</v>
      </c>
      <c r="O85" s="19">
        <v>2.497105432242881</v>
      </c>
      <c r="P85" s="19">
        <v>2.5024898868967154</v>
      </c>
      <c r="Q85" s="19">
        <v>2.5629570135420217</v>
      </c>
      <c r="R85" s="19">
        <v>2.3754485236225427</v>
      </c>
      <c r="S85" s="19">
        <v>2.3994166437698032</v>
      </c>
      <c r="T85" s="19">
        <v>2.5584897813253811</v>
      </c>
      <c r="U85" s="19">
        <v>2.516029858863825</v>
      </c>
      <c r="V85" s="19">
        <v>2.3982473181230652</v>
      </c>
      <c r="W85" s="19">
        <v>2.3199264654984688</v>
      </c>
      <c r="X85" s="19">
        <v>2.2727728991379834</v>
      </c>
      <c r="Y85" s="19">
        <v>2.2958937532313937</v>
      </c>
      <c r="Z85" s="19">
        <v>2.1384046952098177</v>
      </c>
      <c r="AA85" s="19">
        <v>2.1499706262582827</v>
      </c>
      <c r="AB85" s="19">
        <v>2.1888538335832699</v>
      </c>
      <c r="AC85" s="19">
        <v>2.143133378587522</v>
      </c>
      <c r="AD85" s="19">
        <v>2.0923821936614955</v>
      </c>
      <c r="AE85" s="19">
        <v>2.0762298130275232</v>
      </c>
      <c r="AF85" s="19">
        <v>2.0612625742448225</v>
      </c>
      <c r="AG85" s="19">
        <v>1.9865474720622269</v>
      </c>
      <c r="AH85" s="19">
        <v>1.8619923647168002</v>
      </c>
    </row>
    <row r="86" spans="1:34">
      <c r="A86" s="113">
        <v>0.43124999999999997</v>
      </c>
      <c r="B86" s="19">
        <v>5.4455727129105149</v>
      </c>
      <c r="C86" s="19">
        <v>2.9366720473851342</v>
      </c>
      <c r="D86" s="19">
        <v>2.7023501728103829</v>
      </c>
      <c r="E86" s="19">
        <v>2.5776341205882596</v>
      </c>
      <c r="F86" s="19">
        <v>2.5207078986279958</v>
      </c>
      <c r="G86" s="19">
        <v>2.5871115603727235</v>
      </c>
      <c r="H86" s="19">
        <v>2.5539764084839804</v>
      </c>
      <c r="I86" s="19">
        <v>2.4798571352605734</v>
      </c>
      <c r="J86" s="19">
        <v>2.4318970485385711</v>
      </c>
      <c r="K86" s="19">
        <v>2.3567972259950514</v>
      </c>
      <c r="L86" s="19">
        <v>2.4631136007625334</v>
      </c>
      <c r="M86" s="19">
        <v>2.695209475251886</v>
      </c>
      <c r="N86" s="19">
        <v>2.4394820753294644</v>
      </c>
      <c r="O86" s="19">
        <v>2.4756393280062285</v>
      </c>
      <c r="P86" s="19">
        <v>2.5032879593966402</v>
      </c>
      <c r="Q86" s="19">
        <v>2.45837099837666</v>
      </c>
      <c r="R86" s="19">
        <v>2.3748492023039622</v>
      </c>
      <c r="S86" s="19">
        <v>2.4010748465783784</v>
      </c>
      <c r="T86" s="19">
        <v>2.4402131611958464</v>
      </c>
      <c r="U86" s="19">
        <v>2.5122230382697017</v>
      </c>
      <c r="V86" s="19">
        <v>2.3800816306226529</v>
      </c>
      <c r="W86" s="19">
        <v>2.3221871433459111</v>
      </c>
      <c r="X86" s="19">
        <v>2.2526275669958613</v>
      </c>
      <c r="Y86" s="19">
        <v>2.2773422774627661</v>
      </c>
      <c r="Z86" s="19">
        <v>2.1435189468240692</v>
      </c>
      <c r="AA86" s="19">
        <v>2.1325283555544408</v>
      </c>
      <c r="AB86" s="19">
        <v>2.1860243413333875</v>
      </c>
      <c r="AC86" s="19">
        <v>2.1413214859134948</v>
      </c>
      <c r="AD86" s="19">
        <v>2.0561174097383845</v>
      </c>
      <c r="AE86" s="19">
        <v>2.0633806593395647</v>
      </c>
      <c r="AF86" s="19">
        <v>2.0721393440631743</v>
      </c>
      <c r="AG86" s="19">
        <v>1.9533207281826315</v>
      </c>
      <c r="AH86" s="19">
        <v>1.8484262260409436</v>
      </c>
    </row>
    <row r="87" spans="1:34">
      <c r="A87" s="113">
        <v>0.43194444444444446</v>
      </c>
      <c r="B87" s="19">
        <v>5.3832138450665923</v>
      </c>
      <c r="C87" s="19">
        <v>2.921676322436384</v>
      </c>
      <c r="D87" s="19">
        <v>2.6731870020352191</v>
      </c>
      <c r="E87" s="19">
        <v>2.5516018235379456</v>
      </c>
      <c r="F87" s="19">
        <v>2.5081784254073316</v>
      </c>
      <c r="G87" s="19">
        <v>2.5600338635227544</v>
      </c>
      <c r="H87" s="19">
        <v>2.509800175199524</v>
      </c>
      <c r="I87" s="19">
        <v>2.4622280743160569</v>
      </c>
      <c r="J87" s="19">
        <v>2.4061147942195911</v>
      </c>
      <c r="K87" s="19">
        <v>2.390978445967737</v>
      </c>
      <c r="L87" s="19">
        <v>2.3957503169085776</v>
      </c>
      <c r="M87" s="19">
        <v>2.6158203397046127</v>
      </c>
      <c r="N87" s="19">
        <v>2.4502942550501867</v>
      </c>
      <c r="O87" s="19">
        <v>2.5096703225492307</v>
      </c>
      <c r="P87" s="19">
        <v>2.4690311802904223</v>
      </c>
      <c r="Q87" s="19">
        <v>2.4249652785615168</v>
      </c>
      <c r="R87" s="19">
        <v>2.3879674381749796</v>
      </c>
      <c r="S87" s="19">
        <v>2.3692103725063958</v>
      </c>
      <c r="T87" s="19">
        <v>2.4132527559292933</v>
      </c>
      <c r="U87" s="19">
        <v>2.4546599657151154</v>
      </c>
      <c r="V87" s="19">
        <v>2.3656023758499654</v>
      </c>
      <c r="W87" s="19">
        <v>2.3015513100759857</v>
      </c>
      <c r="X87" s="19">
        <v>2.2286080994461201</v>
      </c>
      <c r="Y87" s="19">
        <v>2.2864464936343256</v>
      </c>
      <c r="Z87" s="19">
        <v>2.1281263847300544</v>
      </c>
      <c r="AA87" s="19">
        <v>2.1300669924287412</v>
      </c>
      <c r="AB87" s="19">
        <v>2.1609669470466581</v>
      </c>
      <c r="AC87" s="19">
        <v>2.0880108341394346</v>
      </c>
      <c r="AD87" s="19">
        <v>2.0784953514368985</v>
      </c>
      <c r="AE87" s="19">
        <v>2.0473684587558063</v>
      </c>
      <c r="AF87" s="19">
        <v>2.0623780707376254</v>
      </c>
      <c r="AG87" s="19">
        <v>1.9441496315841185</v>
      </c>
      <c r="AH87" s="19">
        <v>1.8366080811109078</v>
      </c>
    </row>
    <row r="88" spans="1:34">
      <c r="A88" s="113">
        <v>0.43263888888888885</v>
      </c>
      <c r="B88" s="19">
        <v>5.321423520914041</v>
      </c>
      <c r="C88" s="19">
        <v>2.8974480084572831</v>
      </c>
      <c r="D88" s="19">
        <v>2.6370557296037624</v>
      </c>
      <c r="E88" s="19">
        <v>2.5473154515212899</v>
      </c>
      <c r="F88" s="19">
        <v>2.500651267432608</v>
      </c>
      <c r="G88" s="19">
        <v>2.5190152945408997</v>
      </c>
      <c r="H88" s="19">
        <v>2.4997228642294376</v>
      </c>
      <c r="I88" s="19">
        <v>2.432659359594489</v>
      </c>
      <c r="J88" s="19">
        <v>2.3856879007802481</v>
      </c>
      <c r="K88" s="19">
        <v>2.3801493501684421</v>
      </c>
      <c r="L88" s="19">
        <v>2.3705839897862093</v>
      </c>
      <c r="M88" s="19">
        <v>2.5745315361506709</v>
      </c>
      <c r="N88" s="19">
        <v>2.4105517701968862</v>
      </c>
      <c r="O88" s="19">
        <v>2.5283600265732082</v>
      </c>
      <c r="P88" s="19">
        <v>2.4505952814438707</v>
      </c>
      <c r="Q88" s="19">
        <v>2.4064251890825443</v>
      </c>
      <c r="R88" s="19">
        <v>2.403960161968107</v>
      </c>
      <c r="S88" s="19">
        <v>2.2596731710457574</v>
      </c>
      <c r="T88" s="19">
        <v>2.4478678495823885</v>
      </c>
      <c r="U88" s="19">
        <v>2.4549945237311519</v>
      </c>
      <c r="V88" s="19">
        <v>2.3355537905661672</v>
      </c>
      <c r="W88" s="19">
        <v>2.287948777444381</v>
      </c>
      <c r="X88" s="19">
        <v>2.2303994020194788</v>
      </c>
      <c r="Y88" s="19">
        <v>2.2523638022126091</v>
      </c>
      <c r="Z88" s="19">
        <v>2.1554854146873277</v>
      </c>
      <c r="AA88" s="19">
        <v>2.0924523788810427</v>
      </c>
      <c r="AB88" s="19">
        <v>2.1265143570629954</v>
      </c>
      <c r="AC88" s="19">
        <v>2.1187059104745569</v>
      </c>
      <c r="AD88" s="19">
        <v>2.0528678656858297</v>
      </c>
      <c r="AE88" s="19">
        <v>2.0490215556423221</v>
      </c>
      <c r="AF88" s="19">
        <v>2.0232332391854966</v>
      </c>
      <c r="AG88" s="19">
        <v>1.9464490103526735</v>
      </c>
      <c r="AH88" s="19">
        <v>1.8241143801831856</v>
      </c>
    </row>
    <row r="89" spans="1:34">
      <c r="A89" s="113">
        <v>0.43333333333333335</v>
      </c>
      <c r="B89" s="19">
        <v>5.2548744192882229</v>
      </c>
      <c r="C89" s="19">
        <v>2.874303829716002</v>
      </c>
      <c r="D89" s="19">
        <v>2.6196807542178289</v>
      </c>
      <c r="E89" s="19">
        <v>2.5148495974250218</v>
      </c>
      <c r="F89" s="19">
        <v>2.4750183773320393</v>
      </c>
      <c r="G89" s="19">
        <v>2.4898953919428792</v>
      </c>
      <c r="H89" s="19">
        <v>2.4456004844572399</v>
      </c>
      <c r="I89" s="19">
        <v>2.4405010375660012</v>
      </c>
      <c r="J89" s="19">
        <v>2.3374495143191938</v>
      </c>
      <c r="K89" s="19">
        <v>2.401753231878593</v>
      </c>
      <c r="L89" s="19">
        <v>2.3530042660078574</v>
      </c>
      <c r="M89" s="19">
        <v>2.5611499805122016</v>
      </c>
      <c r="N89" s="19">
        <v>2.406371024806877</v>
      </c>
      <c r="O89" s="19">
        <v>2.5028876544613778</v>
      </c>
      <c r="P89" s="19">
        <v>2.4235855713383407</v>
      </c>
      <c r="Q89" s="19">
        <v>2.3917646259620895</v>
      </c>
      <c r="R89" s="19">
        <v>2.3976095686027166</v>
      </c>
      <c r="S89" s="19">
        <v>2.242590265392578</v>
      </c>
      <c r="T89" s="19">
        <v>2.4109933352563631</v>
      </c>
      <c r="U89" s="19">
        <v>2.371107186170998</v>
      </c>
      <c r="V89" s="19">
        <v>2.3248581057356565</v>
      </c>
      <c r="W89" s="19">
        <v>2.2623010909461607</v>
      </c>
      <c r="X89" s="19">
        <v>2.2252232315333944</v>
      </c>
      <c r="Y89" s="19">
        <v>2.2591379657754556</v>
      </c>
      <c r="Z89" s="19">
        <v>2.1211124944826176</v>
      </c>
      <c r="AA89" s="19">
        <v>2.0761439550061076</v>
      </c>
      <c r="AB89" s="19">
        <v>2.1390026197576586</v>
      </c>
      <c r="AC89" s="19">
        <v>2.1104953162473725</v>
      </c>
      <c r="AD89" s="19">
        <v>2.0255307883971954</v>
      </c>
      <c r="AE89" s="19">
        <v>2.0340670472131546</v>
      </c>
      <c r="AF89" s="19">
        <v>2.0066405726503143</v>
      </c>
      <c r="AG89" s="19">
        <v>1.9339638419314504</v>
      </c>
      <c r="AH89" s="19">
        <v>1.8142140142679186</v>
      </c>
    </row>
    <row r="90" spans="1:34">
      <c r="A90" s="113">
        <v>0.43402777777777773</v>
      </c>
      <c r="B90" s="19">
        <v>5.1989955334383504</v>
      </c>
      <c r="C90" s="19">
        <v>2.8412952860471994</v>
      </c>
      <c r="D90" s="19">
        <v>2.5912963530750055</v>
      </c>
      <c r="E90" s="19">
        <v>2.4989390628237453</v>
      </c>
      <c r="F90" s="19">
        <v>2.4496708296845657</v>
      </c>
      <c r="G90" s="19">
        <v>2.4821750107771186</v>
      </c>
      <c r="H90" s="19">
        <v>2.4166375071290158</v>
      </c>
      <c r="I90" s="19">
        <v>2.4157619276304638</v>
      </c>
      <c r="J90" s="19">
        <v>2.324872038264739</v>
      </c>
      <c r="K90" s="19">
        <v>2.3784613596603297</v>
      </c>
      <c r="L90" s="19">
        <v>2.3462091145209039</v>
      </c>
      <c r="M90" s="19">
        <v>2.5352140732899415</v>
      </c>
      <c r="N90" s="19">
        <v>2.4304351078672028</v>
      </c>
      <c r="O90" s="19">
        <v>2.4687710654512363</v>
      </c>
      <c r="P90" s="19">
        <v>2.3707587035207704</v>
      </c>
      <c r="Q90" s="19">
        <v>2.422255199706477</v>
      </c>
      <c r="R90" s="19">
        <v>2.3786573885017779</v>
      </c>
      <c r="S90" s="19">
        <v>2.2422140464317408</v>
      </c>
      <c r="T90" s="19">
        <v>2.3379538387585521</v>
      </c>
      <c r="U90" s="19">
        <v>2.4051006756748001</v>
      </c>
      <c r="V90" s="19">
        <v>2.3074944791541654</v>
      </c>
      <c r="W90" s="19">
        <v>2.2341266246558376</v>
      </c>
      <c r="X90" s="19">
        <v>2.2249120072589781</v>
      </c>
      <c r="Y90" s="19">
        <v>2.242124414041839</v>
      </c>
      <c r="Z90" s="19">
        <v>2.1135223825546903</v>
      </c>
      <c r="AA90" s="19">
        <v>2.0520366639031664</v>
      </c>
      <c r="AB90" s="19">
        <v>2.1306350406379257</v>
      </c>
      <c r="AC90" s="19">
        <v>2.0783840113656122</v>
      </c>
      <c r="AD90" s="19">
        <v>2.0231566126138363</v>
      </c>
      <c r="AE90" s="19">
        <v>2.0152817876849616</v>
      </c>
      <c r="AF90" s="19">
        <v>1.9985085192709904</v>
      </c>
      <c r="AG90" s="19">
        <v>1.9201548037353429</v>
      </c>
      <c r="AH90" s="19">
        <v>1.8058489724097062</v>
      </c>
    </row>
    <row r="91" spans="1:34">
      <c r="A91" s="113">
        <v>0.43472222222222223</v>
      </c>
      <c r="B91" s="19">
        <v>5.1601020426705144</v>
      </c>
      <c r="C91" s="19">
        <v>2.8164393235096399</v>
      </c>
      <c r="D91" s="19">
        <v>2.5750476154223092</v>
      </c>
      <c r="E91" s="19">
        <v>2.4906505207095453</v>
      </c>
      <c r="F91" s="19">
        <v>2.420544076035561</v>
      </c>
      <c r="G91" s="19">
        <v>2.4495943517214043</v>
      </c>
      <c r="H91" s="19">
        <v>2.4292127309511216</v>
      </c>
      <c r="I91" s="19">
        <v>2.3733135625265112</v>
      </c>
      <c r="J91" s="19">
        <v>2.2957817031633851</v>
      </c>
      <c r="K91" s="19">
        <v>2.3694842349220986</v>
      </c>
      <c r="L91" s="19">
        <v>2.3203255964851048</v>
      </c>
      <c r="M91" s="19">
        <v>2.5183790823063221</v>
      </c>
      <c r="N91" s="19">
        <v>2.4362503041472641</v>
      </c>
      <c r="O91" s="19">
        <v>2.4409996030401873</v>
      </c>
      <c r="P91" s="19">
        <v>2.3533527513105996</v>
      </c>
      <c r="Q91" s="19">
        <v>2.4027439291145689</v>
      </c>
      <c r="R91" s="19">
        <v>2.3732864969414234</v>
      </c>
      <c r="S91" s="19">
        <v>2.2633826063385607</v>
      </c>
      <c r="T91" s="19">
        <v>2.2761357305509766</v>
      </c>
      <c r="U91" s="19">
        <v>2.4298361412156941</v>
      </c>
      <c r="V91" s="19">
        <v>2.2900293010489272</v>
      </c>
      <c r="W91" s="19">
        <v>2.2150547631092805</v>
      </c>
      <c r="X91" s="19">
        <v>2.2140993661102848</v>
      </c>
      <c r="Y91" s="19">
        <v>2.2214532235960096</v>
      </c>
      <c r="Z91" s="19">
        <v>2.1175434685591386</v>
      </c>
      <c r="AA91" s="19">
        <v>2.000272545043948</v>
      </c>
      <c r="AB91" s="19">
        <v>2.1485276039245371</v>
      </c>
      <c r="AC91" s="19">
        <v>2.0817470864411964</v>
      </c>
      <c r="AD91" s="19">
        <v>2.0068581301631454</v>
      </c>
      <c r="AE91" s="19">
        <v>2.0026865912031662</v>
      </c>
      <c r="AF91" s="19">
        <v>1.9789300338542595</v>
      </c>
      <c r="AG91" s="19">
        <v>1.9153549543493433</v>
      </c>
      <c r="AH91" s="19">
        <v>1.8011379333209567</v>
      </c>
    </row>
    <row r="92" spans="1:34">
      <c r="A92" s="113">
        <v>0.43541666666666662</v>
      </c>
      <c r="B92" s="19">
        <v>5.0795511520583618</v>
      </c>
      <c r="C92" s="19">
        <v>2.7560593112078684</v>
      </c>
      <c r="D92" s="19">
        <v>2.6114125780203894</v>
      </c>
      <c r="E92" s="19">
        <v>2.4627995315003126</v>
      </c>
      <c r="F92" s="19">
        <v>2.3980105642173699</v>
      </c>
      <c r="G92" s="19">
        <v>2.4336747565076089</v>
      </c>
      <c r="H92" s="19">
        <v>2.4238068551799956</v>
      </c>
      <c r="I92" s="19">
        <v>2.3607482395404946</v>
      </c>
      <c r="J92" s="19">
        <v>2.2665211368452214</v>
      </c>
      <c r="K92" s="19">
        <v>2.3246580261562291</v>
      </c>
      <c r="L92" s="19">
        <v>2.3096045320314014</v>
      </c>
      <c r="M92" s="19">
        <v>2.523581522483064</v>
      </c>
      <c r="N92" s="19">
        <v>2.3919792386310648</v>
      </c>
      <c r="O92" s="19">
        <v>2.4095013602073285</v>
      </c>
      <c r="P92" s="19">
        <v>2.3387703120608583</v>
      </c>
      <c r="Q92" s="19">
        <v>2.3636750475214225</v>
      </c>
      <c r="R92" s="19">
        <v>2.3983715599156228</v>
      </c>
      <c r="S92" s="19">
        <v>2.2433213894768578</v>
      </c>
      <c r="T92" s="19">
        <v>2.2735025858920812</v>
      </c>
      <c r="U92" s="19">
        <v>2.3983826426954109</v>
      </c>
      <c r="V92" s="19">
        <v>2.2749899823355997</v>
      </c>
      <c r="W92" s="19">
        <v>2.2000953269491235</v>
      </c>
      <c r="X92" s="19">
        <v>2.1975128661889078</v>
      </c>
      <c r="Y92" s="19">
        <v>2.2154362511945593</v>
      </c>
      <c r="Z92" s="19">
        <v>2.0751165806949485</v>
      </c>
      <c r="AA92" s="19">
        <v>2.0226457706980638</v>
      </c>
      <c r="AB92" s="19">
        <v>2.0930246999103508</v>
      </c>
      <c r="AC92" s="19">
        <v>2.1404997966502179</v>
      </c>
      <c r="AD92" s="19">
        <v>1.9973502178655393</v>
      </c>
      <c r="AE92" s="19">
        <v>1.9702559949282232</v>
      </c>
      <c r="AF92" s="19">
        <v>1.991014525440945</v>
      </c>
      <c r="AG92" s="19">
        <v>1.8990611311783081</v>
      </c>
      <c r="AH92" s="19">
        <v>1.7949060836548705</v>
      </c>
    </row>
    <row r="93" spans="1:34">
      <c r="A93" s="113">
        <v>0.43611111111111112</v>
      </c>
      <c r="B93" s="19">
        <v>5.0355108763394911</v>
      </c>
      <c r="C93" s="19">
        <v>2.7407921107392221</v>
      </c>
      <c r="D93" s="19">
        <v>2.5834077354297027</v>
      </c>
      <c r="E93" s="19">
        <v>2.439194858629385</v>
      </c>
      <c r="F93" s="19">
        <v>2.383294515644744</v>
      </c>
      <c r="G93" s="19">
        <v>2.4073304396142201</v>
      </c>
      <c r="H93" s="19">
        <v>2.4151019202164377</v>
      </c>
      <c r="I93" s="19">
        <v>2.3516603409694246</v>
      </c>
      <c r="J93" s="19">
        <v>2.2437666834035896</v>
      </c>
      <c r="K93" s="19">
        <v>2.3027546704849451</v>
      </c>
      <c r="L93" s="19">
        <v>2.2841370043078806</v>
      </c>
      <c r="M93" s="19">
        <v>2.4909655368192603</v>
      </c>
      <c r="N93" s="19">
        <v>2.3754995342682954</v>
      </c>
      <c r="O93" s="19">
        <v>2.3717621984218149</v>
      </c>
      <c r="P93" s="19">
        <v>2.3360903121994783</v>
      </c>
      <c r="Q93" s="19">
        <v>2.3805565461159519</v>
      </c>
      <c r="R93" s="19">
        <v>2.379968963316327</v>
      </c>
      <c r="S93" s="19">
        <v>2.2286334499589358</v>
      </c>
      <c r="T93" s="19">
        <v>2.2506216108013772</v>
      </c>
      <c r="U93" s="19">
        <v>2.4118559539360263</v>
      </c>
      <c r="V93" s="19">
        <v>2.2574090605111237</v>
      </c>
      <c r="W93" s="19">
        <v>2.1933678273063029</v>
      </c>
      <c r="X93" s="19">
        <v>2.1722449959401473</v>
      </c>
      <c r="Y93" s="19">
        <v>2.2009991694527407</v>
      </c>
      <c r="Z93" s="19">
        <v>2.0748371185276695</v>
      </c>
      <c r="AA93" s="19">
        <v>2.0201117615839252</v>
      </c>
      <c r="AB93" s="19">
        <v>2.0678523949582366</v>
      </c>
      <c r="AC93" s="19">
        <v>2.115594474015285</v>
      </c>
      <c r="AD93" s="19">
        <v>1.9775376670792348</v>
      </c>
      <c r="AE93" s="19">
        <v>1.9600789695009226</v>
      </c>
      <c r="AF93" s="19">
        <v>1.9948450550136925</v>
      </c>
      <c r="AG93" s="19">
        <v>1.8837603688379567</v>
      </c>
      <c r="AH93" s="19">
        <v>1.7865987026235588</v>
      </c>
    </row>
    <row r="94" spans="1:34">
      <c r="A94" s="113">
        <v>0.4368055555555555</v>
      </c>
      <c r="B94" s="19">
        <v>4.9777696134878893</v>
      </c>
      <c r="C94" s="19">
        <v>2.7232112486168143</v>
      </c>
      <c r="D94" s="19">
        <v>2.5607815907785318</v>
      </c>
      <c r="E94" s="19">
        <v>2.4257578571633376</v>
      </c>
      <c r="F94" s="19">
        <v>2.3580503530725947</v>
      </c>
      <c r="G94" s="19">
        <v>2.3980055278895964</v>
      </c>
      <c r="H94" s="19">
        <v>2.3938893927538514</v>
      </c>
      <c r="I94" s="19">
        <v>2.3612541841977222</v>
      </c>
      <c r="J94" s="19">
        <v>2.2230105026747338</v>
      </c>
      <c r="K94" s="19">
        <v>2.2928884273690691</v>
      </c>
      <c r="L94" s="19">
        <v>2.2586590685501995</v>
      </c>
      <c r="M94" s="19">
        <v>2.4548442727845097</v>
      </c>
      <c r="N94" s="19">
        <v>2.3826761916375454</v>
      </c>
      <c r="O94" s="19">
        <v>2.3279907558392336</v>
      </c>
      <c r="P94" s="19">
        <v>2.2806277845171019</v>
      </c>
      <c r="Q94" s="19">
        <v>2.4559813156126475</v>
      </c>
      <c r="R94" s="19">
        <v>2.3136977927330302</v>
      </c>
      <c r="S94" s="19">
        <v>2.2627366806953111</v>
      </c>
      <c r="T94" s="19">
        <v>2.25497127690259</v>
      </c>
      <c r="U94" s="19">
        <v>2.4179447945136894</v>
      </c>
      <c r="V94" s="19">
        <v>2.2421734094198142</v>
      </c>
      <c r="W94" s="19">
        <v>2.1813873358483185</v>
      </c>
      <c r="X94" s="19">
        <v>2.1585089330790219</v>
      </c>
      <c r="Y94" s="19">
        <v>2.1858305659296198</v>
      </c>
      <c r="Z94" s="19">
        <v>2.0733542948368968</v>
      </c>
      <c r="AA94" s="19">
        <v>2.0142143593715787</v>
      </c>
      <c r="AB94" s="19">
        <v>2.0288537797391859</v>
      </c>
      <c r="AC94" s="19">
        <v>2.1162097262480692</v>
      </c>
      <c r="AD94" s="19">
        <v>1.9814460625610177</v>
      </c>
      <c r="AE94" s="19">
        <v>1.9436693158207639</v>
      </c>
      <c r="AF94" s="19">
        <v>1.9835724555890004</v>
      </c>
      <c r="AG94" s="19">
        <v>1.8714936510240539</v>
      </c>
      <c r="AH94" s="19">
        <v>1.7814354474517113</v>
      </c>
    </row>
    <row r="95" spans="1:34">
      <c r="A95" s="113">
        <v>0.4375</v>
      </c>
      <c r="B95" s="19">
        <v>4.6534908385129778</v>
      </c>
      <c r="C95" s="19">
        <v>2.6024917930368616</v>
      </c>
      <c r="D95" s="19">
        <v>2.4873225580447724</v>
      </c>
      <c r="E95" s="19">
        <v>2.3217698704432808</v>
      </c>
      <c r="F95" s="19">
        <v>2.2702692839156287</v>
      </c>
      <c r="G95" s="19">
        <v>2.3161896239781172</v>
      </c>
      <c r="H95" s="19">
        <v>2.2622034510909512</v>
      </c>
      <c r="I95" s="19">
        <v>2.2970709778342049</v>
      </c>
      <c r="J95" s="19">
        <v>2.222959228164533</v>
      </c>
      <c r="K95" s="19">
        <v>2.1904429234405045</v>
      </c>
      <c r="L95" s="19">
        <v>2.1908527280752339</v>
      </c>
      <c r="M95" s="19">
        <v>2.2383799849999342</v>
      </c>
      <c r="N95" s="19">
        <v>2.2408676762486168</v>
      </c>
      <c r="O95" s="19">
        <v>2.3333937264074414</v>
      </c>
      <c r="P95" s="19">
        <v>2.2033400413370785</v>
      </c>
      <c r="Q95" s="19">
        <v>2.3532874280987928</v>
      </c>
      <c r="R95" s="19">
        <v>2.2223015384045568</v>
      </c>
      <c r="S95" s="19">
        <v>2.1592655280090129</v>
      </c>
      <c r="T95" s="19">
        <v>2.1819898059856642</v>
      </c>
      <c r="U95" s="19">
        <v>2.2522784609334225</v>
      </c>
      <c r="V95" s="19">
        <v>2.2000718681722589</v>
      </c>
      <c r="W95" s="19">
        <v>2.1013228545597675</v>
      </c>
      <c r="X95" s="19">
        <v>2.1075519889691616</v>
      </c>
      <c r="Y95" s="19">
        <v>2.1503354360809426</v>
      </c>
      <c r="Z95" s="19">
        <v>2.002636315873628</v>
      </c>
      <c r="AA95" s="19">
        <v>1.9409880251930709</v>
      </c>
      <c r="AB95" s="19">
        <v>1.9986126192481319</v>
      </c>
      <c r="AC95" s="19">
        <v>1.9876951314299141</v>
      </c>
      <c r="AD95" s="19">
        <v>1.975878886863643</v>
      </c>
      <c r="AE95" s="19">
        <v>1.8872408759847477</v>
      </c>
      <c r="AF95" s="19">
        <v>1.942961814290235</v>
      </c>
      <c r="AG95" s="19">
        <v>1.8190801171011031</v>
      </c>
      <c r="AH95" s="19">
        <v>1.7368165541081582</v>
      </c>
    </row>
    <row r="96" spans="1:34">
      <c r="A96" s="113">
        <v>0.44097222222222227</v>
      </c>
      <c r="B96" s="19">
        <v>4.4086283020925023</v>
      </c>
      <c r="C96" s="19">
        <v>2.4671042085801722</v>
      </c>
      <c r="D96" s="19">
        <v>2.3989559707906523</v>
      </c>
      <c r="E96" s="19">
        <v>2.2472119507937589</v>
      </c>
      <c r="F96" s="19">
        <v>2.211260657380234</v>
      </c>
      <c r="G96" s="19">
        <v>2.2512672773264497</v>
      </c>
      <c r="H96" s="19">
        <v>2.1766021074309712</v>
      </c>
      <c r="I96" s="19">
        <v>2.1938541035982828</v>
      </c>
      <c r="J96" s="19">
        <v>2.1928321085423779</v>
      </c>
      <c r="K96" s="19">
        <v>2.1496000117320255</v>
      </c>
      <c r="L96" s="19">
        <v>2.1360228807968422</v>
      </c>
      <c r="M96" s="19">
        <v>2.0662389172291769</v>
      </c>
      <c r="N96" s="19">
        <v>2.2110433674180401</v>
      </c>
      <c r="O96" s="19">
        <v>2.159176663968239</v>
      </c>
      <c r="P96" s="19">
        <v>2.1657200679672739</v>
      </c>
      <c r="Q96" s="19">
        <v>2.224425245110448</v>
      </c>
      <c r="R96" s="19">
        <v>2.1410301170800397</v>
      </c>
      <c r="S96" s="19">
        <v>2.2105667246870127</v>
      </c>
      <c r="T96" s="19">
        <v>2.0940601090565929</v>
      </c>
      <c r="U96" s="19">
        <v>2.1411094271290301</v>
      </c>
      <c r="V96" s="19">
        <v>2.1296090557034519</v>
      </c>
      <c r="W96" s="19">
        <v>2.0415828378051657</v>
      </c>
      <c r="X96" s="19">
        <v>2.0194396387056512</v>
      </c>
      <c r="Y96" s="19">
        <v>2.1236260330974415</v>
      </c>
      <c r="Z96" s="19">
        <v>1.960437504315492</v>
      </c>
      <c r="AA96" s="19">
        <v>1.8861894576917138</v>
      </c>
      <c r="AB96" s="19">
        <v>1.9181996550489289</v>
      </c>
      <c r="AC96" s="19">
        <v>1.8896121024991044</v>
      </c>
      <c r="AD96" s="19">
        <v>1.9371174142532841</v>
      </c>
      <c r="AE96" s="19">
        <v>1.8641137397844605</v>
      </c>
      <c r="AF96" s="19">
        <v>1.8760599310283026</v>
      </c>
      <c r="AG96" s="19">
        <v>1.7975430629210407</v>
      </c>
      <c r="AH96" s="19">
        <v>1.6904800719996813</v>
      </c>
    </row>
    <row r="97" spans="1:34">
      <c r="A97" s="113">
        <v>0.44444444444444442</v>
      </c>
      <c r="B97" s="19">
        <v>4.208086286314578</v>
      </c>
      <c r="C97" s="19">
        <v>2.3943674668028567</v>
      </c>
      <c r="D97" s="19">
        <v>2.31973552357455</v>
      </c>
      <c r="E97" s="19">
        <v>2.1655060986439598</v>
      </c>
      <c r="F97" s="19">
        <v>2.1315925664367081</v>
      </c>
      <c r="G97" s="19">
        <v>2.17025977241991</v>
      </c>
      <c r="H97" s="19">
        <v>2.1249199182702072</v>
      </c>
      <c r="I97" s="19">
        <v>2.1049365587009561</v>
      </c>
      <c r="J97" s="19">
        <v>2.1326802758816568</v>
      </c>
      <c r="K97" s="19">
        <v>2.1004893718814346</v>
      </c>
      <c r="L97" s="19">
        <v>2.0809352971600377</v>
      </c>
      <c r="M97" s="19">
        <v>2.0120635128232269</v>
      </c>
      <c r="N97" s="19">
        <v>2.0387596730459654</v>
      </c>
      <c r="O97" s="19">
        <v>2.1312836131971933</v>
      </c>
      <c r="P97" s="19">
        <v>2.081047985371264</v>
      </c>
      <c r="Q97" s="19">
        <v>2.1150133249533978</v>
      </c>
      <c r="R97" s="19">
        <v>2.1094184410375165</v>
      </c>
      <c r="S97" s="19">
        <v>2.2190922121167285</v>
      </c>
      <c r="T97" s="19">
        <v>1.9870917654695455</v>
      </c>
      <c r="U97" s="19">
        <v>2.1237500575502284</v>
      </c>
      <c r="V97" s="19">
        <v>2.0609999836975694</v>
      </c>
      <c r="W97" s="19">
        <v>1.999716004112484</v>
      </c>
      <c r="X97" s="19">
        <v>1.9402363722570068</v>
      </c>
      <c r="Y97" s="19">
        <v>2.0794719991718424</v>
      </c>
      <c r="Z97" s="19">
        <v>1.9055360933070347</v>
      </c>
      <c r="AA97" s="19">
        <v>1.8594617923716315</v>
      </c>
      <c r="AB97" s="19">
        <v>1.8381291281682564</v>
      </c>
      <c r="AC97" s="19">
        <v>1.8912600073828365</v>
      </c>
      <c r="AD97" s="19">
        <v>1.852717654469656</v>
      </c>
      <c r="AE97" s="19">
        <v>1.814389205132052</v>
      </c>
      <c r="AF97" s="19">
        <v>1.8294262472924399</v>
      </c>
      <c r="AG97" s="19">
        <v>1.7524531724797232</v>
      </c>
      <c r="AH97" s="19">
        <v>1.6590766432160395</v>
      </c>
    </row>
    <row r="98" spans="1:34">
      <c r="A98" s="113">
        <v>0.44791666666666669</v>
      </c>
      <c r="B98" s="19">
        <v>3.9906496334669961</v>
      </c>
      <c r="C98" s="19">
        <v>2.3142749570927705</v>
      </c>
      <c r="D98" s="19">
        <v>2.2503065252931762</v>
      </c>
      <c r="E98" s="19">
        <v>2.1057786528574627</v>
      </c>
      <c r="F98" s="19">
        <v>2.0486209429225326</v>
      </c>
      <c r="G98" s="19">
        <v>2.1003544836053947</v>
      </c>
      <c r="H98" s="19">
        <v>2.0585585969519604</v>
      </c>
      <c r="I98" s="19">
        <v>2.0789317331802009</v>
      </c>
      <c r="J98" s="19">
        <v>2.0626599583695668</v>
      </c>
      <c r="K98" s="19">
        <v>2.0155854289865531</v>
      </c>
      <c r="L98" s="19">
        <v>2.0129120027772296</v>
      </c>
      <c r="M98" s="19">
        <v>1.9951704304451909</v>
      </c>
      <c r="N98" s="19">
        <v>1.9622391103682415</v>
      </c>
      <c r="O98" s="19">
        <v>2.0345524780273054</v>
      </c>
      <c r="P98" s="19">
        <v>2.0288856230624153</v>
      </c>
      <c r="Q98" s="19">
        <v>2.0676522730652165</v>
      </c>
      <c r="R98" s="19">
        <v>2.0978939595978199</v>
      </c>
      <c r="S98" s="19">
        <v>2.0066378364419615</v>
      </c>
      <c r="T98" s="19">
        <v>2.0430689076074651</v>
      </c>
      <c r="U98" s="19">
        <v>2.0392269360059192</v>
      </c>
      <c r="V98" s="19">
        <v>2.0084676811948206</v>
      </c>
      <c r="W98" s="19">
        <v>1.957794868813443</v>
      </c>
      <c r="X98" s="19">
        <v>1.8899213225482554</v>
      </c>
      <c r="Y98" s="19">
        <v>1.9545973297411603</v>
      </c>
      <c r="Z98" s="19">
        <v>1.9571241090577645</v>
      </c>
      <c r="AA98" s="19">
        <v>1.8141026093561332</v>
      </c>
      <c r="AB98" s="19">
        <v>1.8422758754200348</v>
      </c>
      <c r="AC98" s="19">
        <v>1.8204356118700862</v>
      </c>
      <c r="AD98" s="19">
        <v>1.8109497523130293</v>
      </c>
      <c r="AE98" s="19">
        <v>1.768746496294511</v>
      </c>
      <c r="AF98" s="19">
        <v>1.8082027626827339</v>
      </c>
      <c r="AG98" s="19">
        <v>1.7120007129336383</v>
      </c>
      <c r="AH98" s="19">
        <v>1.630148491956994</v>
      </c>
    </row>
    <row r="99" spans="1:34">
      <c r="A99" s="113">
        <v>0.4513888888888889</v>
      </c>
      <c r="B99" s="19">
        <v>3.7881259281495474</v>
      </c>
      <c r="C99" s="19">
        <v>2.2308785096957506</v>
      </c>
      <c r="D99" s="19">
        <v>2.1817559925763699</v>
      </c>
      <c r="E99" s="19">
        <v>2.063821425485572</v>
      </c>
      <c r="F99" s="19">
        <v>1.964296842869431</v>
      </c>
      <c r="G99" s="19">
        <v>2.0226659697770999</v>
      </c>
      <c r="H99" s="19">
        <v>2.0191652756643115</v>
      </c>
      <c r="I99" s="19">
        <v>2.0201074206297056</v>
      </c>
      <c r="J99" s="19">
        <v>1.9914105866135092</v>
      </c>
      <c r="K99" s="19">
        <v>1.9535699016348189</v>
      </c>
      <c r="L99" s="19">
        <v>2.0011270348612968</v>
      </c>
      <c r="M99" s="19">
        <v>1.9386719195839752</v>
      </c>
      <c r="N99" s="19">
        <v>1.8855418703515134</v>
      </c>
      <c r="O99" s="19">
        <v>1.97786977502473</v>
      </c>
      <c r="P99" s="19">
        <v>2.0211752945630614</v>
      </c>
      <c r="Q99" s="19">
        <v>1.9341791855355908</v>
      </c>
      <c r="R99" s="19">
        <v>2.0141007863669174</v>
      </c>
      <c r="S99" s="19">
        <v>1.9605372464803754</v>
      </c>
      <c r="T99" s="19">
        <v>1.9875343154172984</v>
      </c>
      <c r="U99" s="19">
        <v>2.0471022770572516</v>
      </c>
      <c r="V99" s="19">
        <v>1.941191924181549</v>
      </c>
      <c r="W99" s="19">
        <v>1.9123572737763006</v>
      </c>
      <c r="X99" s="19">
        <v>1.8609975848419282</v>
      </c>
      <c r="Y99" s="19">
        <v>1.8818240885883839</v>
      </c>
      <c r="Z99" s="19">
        <v>1.9101304186945416</v>
      </c>
      <c r="AA99" s="19">
        <v>1.7861821973935825</v>
      </c>
      <c r="AB99" s="19">
        <v>1.7920312290080993</v>
      </c>
      <c r="AC99" s="19">
        <v>1.7806985963936615</v>
      </c>
      <c r="AD99" s="19">
        <v>1.7636321728684621</v>
      </c>
      <c r="AE99" s="19">
        <v>1.7444963244453739</v>
      </c>
      <c r="AF99" s="19">
        <v>1.7663729082676578</v>
      </c>
      <c r="AG99" s="19">
        <v>1.6919047956963678</v>
      </c>
      <c r="AH99" s="19">
        <v>1.5984725756805642</v>
      </c>
    </row>
    <row r="100" spans="1:34">
      <c r="A100" s="113">
        <v>0.4548611111111111</v>
      </c>
      <c r="B100" s="19">
        <v>3.6213613125880819</v>
      </c>
      <c r="C100" s="19">
        <v>2.1682160043265846</v>
      </c>
      <c r="D100" s="19">
        <v>2.1028789081499895</v>
      </c>
      <c r="E100" s="19">
        <v>1.9889292937675904</v>
      </c>
      <c r="F100" s="19">
        <v>1.9384889422451479</v>
      </c>
      <c r="G100" s="19">
        <v>1.9692676753368175</v>
      </c>
      <c r="H100" s="19">
        <v>1.9451821311743172</v>
      </c>
      <c r="I100" s="19">
        <v>1.9581227889612685</v>
      </c>
      <c r="J100" s="19">
        <v>1.9401255819283623</v>
      </c>
      <c r="K100" s="19">
        <v>1.911443909968132</v>
      </c>
      <c r="L100" s="19">
        <v>1.916723975396597</v>
      </c>
      <c r="M100" s="19">
        <v>1.9465405089521965</v>
      </c>
      <c r="N100" s="19">
        <v>1.8376886288156133</v>
      </c>
      <c r="O100" s="19">
        <v>1.9022406089858515</v>
      </c>
      <c r="P100" s="19">
        <v>1.8598651902302303</v>
      </c>
      <c r="Q100" s="19">
        <v>1.9308641860101665</v>
      </c>
      <c r="R100" s="19">
        <v>1.975689738876969</v>
      </c>
      <c r="S100" s="19">
        <v>1.972805535600239</v>
      </c>
      <c r="T100" s="19">
        <v>1.906636154340708</v>
      </c>
      <c r="U100" s="19">
        <v>1.9387146562992927</v>
      </c>
      <c r="V100" s="19">
        <v>1.8903828156362188</v>
      </c>
      <c r="W100" s="19">
        <v>1.8711469616804888</v>
      </c>
      <c r="X100" s="19">
        <v>1.8137083087691082</v>
      </c>
      <c r="Y100" s="19">
        <v>1.8239006579378549</v>
      </c>
      <c r="Z100" s="19">
        <v>1.8984081178014045</v>
      </c>
      <c r="AA100" s="19">
        <v>1.7523002600917494</v>
      </c>
      <c r="AB100" s="19">
        <v>1.7651635655477602</v>
      </c>
      <c r="AC100" s="19">
        <v>1.7424156529021073</v>
      </c>
      <c r="AD100" s="19">
        <v>1.7263810876305832</v>
      </c>
      <c r="AE100" s="19">
        <v>1.7061832321476254</v>
      </c>
      <c r="AF100" s="19">
        <v>1.6964647354413718</v>
      </c>
      <c r="AG100" s="19">
        <v>1.6826052942946947</v>
      </c>
      <c r="AH100" s="19">
        <v>1.5672128537466179</v>
      </c>
    </row>
    <row r="101" spans="1:34">
      <c r="A101" s="113">
        <v>0.45833333333333331</v>
      </c>
      <c r="B101" s="19">
        <v>3.4137271601033241</v>
      </c>
      <c r="C101" s="19">
        <v>2.0923326767811465</v>
      </c>
      <c r="D101" s="19">
        <v>1.9993432013420538</v>
      </c>
      <c r="E101" s="19">
        <v>1.9888654488259434</v>
      </c>
      <c r="F101" s="19">
        <v>1.8811190872135228</v>
      </c>
      <c r="G101" s="19">
        <v>1.9103780720532686</v>
      </c>
      <c r="H101" s="19">
        <v>1.8876365118850109</v>
      </c>
      <c r="I101" s="19">
        <v>1.9201097004365821</v>
      </c>
      <c r="J101" s="19">
        <v>1.8945882038716284</v>
      </c>
      <c r="K101" s="19">
        <v>1.8405290795100921</v>
      </c>
      <c r="L101" s="19">
        <v>1.8192344333873032</v>
      </c>
      <c r="M101" s="19">
        <v>1.8979009470423165</v>
      </c>
      <c r="N101" s="19">
        <v>1.7980166744933341</v>
      </c>
      <c r="O101" s="19">
        <v>1.8793252143007646</v>
      </c>
      <c r="P101" s="19">
        <v>1.8086935703080755</v>
      </c>
      <c r="Q101" s="19">
        <v>1.8485918960151337</v>
      </c>
      <c r="R101" s="19">
        <v>1.9403464167935689</v>
      </c>
      <c r="S101" s="19">
        <v>1.9251263602681561</v>
      </c>
      <c r="T101" s="19">
        <v>1.8613400488235521</v>
      </c>
      <c r="U101" s="19">
        <v>1.8405058067248306</v>
      </c>
      <c r="V101" s="19">
        <v>1.8370405688456954</v>
      </c>
      <c r="W101" s="19">
        <v>1.8548456189314915</v>
      </c>
      <c r="X101" s="19">
        <v>1.7629063728781058</v>
      </c>
      <c r="Y101" s="19">
        <v>1.7873771635029001</v>
      </c>
      <c r="Z101" s="19">
        <v>1.8652995846782496</v>
      </c>
      <c r="AA101" s="19">
        <v>1.7179523460655006</v>
      </c>
      <c r="AB101" s="19">
        <v>1.7343277828279959</v>
      </c>
      <c r="AC101" s="19">
        <v>1.6707926113155573</v>
      </c>
      <c r="AD101" s="19">
        <v>1.7147102486307984</v>
      </c>
      <c r="AE101" s="19">
        <v>1.677194094360982</v>
      </c>
      <c r="AF101" s="19">
        <v>1.6444619522672184</v>
      </c>
      <c r="AG101" s="19">
        <v>1.650176930391335</v>
      </c>
      <c r="AH101" s="19">
        <v>1.5428122948833281</v>
      </c>
    </row>
    <row r="102" spans="1:34">
      <c r="A102" s="113">
        <v>0.46180555555555558</v>
      </c>
      <c r="B102" s="19">
        <v>3.2732311031683956</v>
      </c>
      <c r="C102" s="19">
        <v>2.0566298528664015</v>
      </c>
      <c r="D102" s="19">
        <v>1.9411240055870018</v>
      </c>
      <c r="E102" s="19">
        <v>1.9305495968248496</v>
      </c>
      <c r="F102" s="19">
        <v>1.8389943891304743</v>
      </c>
      <c r="G102" s="19">
        <v>1.8545487669600476</v>
      </c>
      <c r="H102" s="19">
        <v>1.8293359451405196</v>
      </c>
      <c r="I102" s="19">
        <v>1.8507951560816713</v>
      </c>
      <c r="J102" s="19">
        <v>1.8547890894403891</v>
      </c>
      <c r="K102" s="19">
        <v>1.7953039231294166</v>
      </c>
      <c r="L102" s="19">
        <v>1.8219837237444718</v>
      </c>
      <c r="M102" s="19">
        <v>1.829338737108781</v>
      </c>
      <c r="N102" s="19">
        <v>1.7701861750779884</v>
      </c>
      <c r="O102" s="19">
        <v>1.8185489007765241</v>
      </c>
      <c r="P102" s="19">
        <v>1.7847725083615877</v>
      </c>
      <c r="Q102" s="19">
        <v>1.7774102813134949</v>
      </c>
      <c r="R102" s="19">
        <v>1.8465526276954443</v>
      </c>
      <c r="S102" s="19">
        <v>1.8173719871354663</v>
      </c>
      <c r="T102" s="19">
        <v>1.8639819176657788</v>
      </c>
      <c r="U102" s="19">
        <v>1.8415594711993915</v>
      </c>
      <c r="V102" s="19">
        <v>1.7837170849863959</v>
      </c>
      <c r="W102" s="19">
        <v>1.8148177068274571</v>
      </c>
      <c r="X102" s="19">
        <v>1.7124487089591469</v>
      </c>
      <c r="Y102" s="19">
        <v>1.7289566707144643</v>
      </c>
      <c r="Z102" s="19">
        <v>1.8525566656846642</v>
      </c>
      <c r="AA102" s="19">
        <v>1.6774376579417958</v>
      </c>
      <c r="AB102" s="19">
        <v>1.6763538909249185</v>
      </c>
      <c r="AC102" s="19">
        <v>1.6671368016119952</v>
      </c>
      <c r="AD102" s="19">
        <v>1.6666269098015938</v>
      </c>
      <c r="AE102" s="19">
        <v>1.6383244314886423</v>
      </c>
      <c r="AF102" s="19">
        <v>1.6184143700216189</v>
      </c>
      <c r="AG102" s="19">
        <v>1.6188583410959532</v>
      </c>
      <c r="AH102" s="19">
        <v>1.5089305955894128</v>
      </c>
    </row>
    <row r="103" spans="1:34">
      <c r="A103" s="113">
        <v>0.46527777777777773</v>
      </c>
      <c r="B103" s="19">
        <v>3.105110915873563</v>
      </c>
      <c r="C103" s="19">
        <v>2.0008833221825801</v>
      </c>
      <c r="D103" s="19">
        <v>1.8965756343777769</v>
      </c>
      <c r="E103" s="19">
        <v>1.8475670350060553</v>
      </c>
      <c r="F103" s="19">
        <v>1.8198823083371227</v>
      </c>
      <c r="G103" s="19">
        <v>1.8413367542689631</v>
      </c>
      <c r="H103" s="19">
        <v>1.7842047995425456</v>
      </c>
      <c r="I103" s="19">
        <v>1.7622866804887063</v>
      </c>
      <c r="J103" s="19">
        <v>1.8249750357130694</v>
      </c>
      <c r="K103" s="19">
        <v>1.7743976879193126</v>
      </c>
      <c r="L103" s="19">
        <v>1.7698096538038528</v>
      </c>
      <c r="M103" s="19">
        <v>1.7890938346193164</v>
      </c>
      <c r="N103" s="19">
        <v>1.7241771597814441</v>
      </c>
      <c r="O103" s="19">
        <v>1.7974615425881659</v>
      </c>
      <c r="P103" s="19">
        <v>1.7261518892672254</v>
      </c>
      <c r="Q103" s="19">
        <v>1.7716006987665487</v>
      </c>
      <c r="R103" s="19">
        <v>1.7805568468338966</v>
      </c>
      <c r="S103" s="19">
        <v>1.7193139935823516</v>
      </c>
      <c r="T103" s="19">
        <v>1.8472284405175803</v>
      </c>
      <c r="U103" s="19">
        <v>1.7618879974564607</v>
      </c>
      <c r="V103" s="19">
        <v>1.750075333651782</v>
      </c>
      <c r="W103" s="19">
        <v>1.7569270554181469</v>
      </c>
      <c r="X103" s="19">
        <v>1.6778556332684051</v>
      </c>
      <c r="Y103" s="19">
        <v>1.7123402856917991</v>
      </c>
      <c r="Z103" s="19">
        <v>1.8020994605668803</v>
      </c>
      <c r="AA103" s="19">
        <v>1.659954394739529</v>
      </c>
      <c r="AB103" s="19">
        <v>1.650469180484383</v>
      </c>
      <c r="AC103" s="19">
        <v>1.6420332814960932</v>
      </c>
      <c r="AD103" s="19">
        <v>1.6297707925378777</v>
      </c>
      <c r="AE103" s="19">
        <v>1.6097683238060179</v>
      </c>
      <c r="AF103" s="19">
        <v>1.589955590242486</v>
      </c>
      <c r="AG103" s="19">
        <v>1.5938655828781763</v>
      </c>
      <c r="AH103" s="19">
        <v>1.4852863573968178</v>
      </c>
    </row>
    <row r="104" spans="1:34">
      <c r="A104" s="113">
        <v>0.46875</v>
      </c>
      <c r="B104" s="19">
        <v>2.9673717192018016</v>
      </c>
      <c r="C104" s="19">
        <v>1.9127768571226507</v>
      </c>
      <c r="D104" s="19">
        <v>1.8645621170980369</v>
      </c>
      <c r="E104" s="19">
        <v>1.7988964182389382</v>
      </c>
      <c r="F104" s="19">
        <v>1.7953103852198571</v>
      </c>
      <c r="G104" s="19">
        <v>1.7440658443287056</v>
      </c>
      <c r="H104" s="19">
        <v>1.7633826915635638</v>
      </c>
      <c r="I104" s="19">
        <v>1.7259343559488705</v>
      </c>
      <c r="J104" s="19">
        <v>1.7675826931360952</v>
      </c>
      <c r="K104" s="19">
        <v>1.7460383315507031</v>
      </c>
      <c r="L104" s="19">
        <v>1.7106774110249858</v>
      </c>
      <c r="M104" s="19">
        <v>1.7560088081201037</v>
      </c>
      <c r="N104" s="19">
        <v>1.7230748368236888</v>
      </c>
      <c r="O104" s="19">
        <v>1.7103722595449273</v>
      </c>
      <c r="P104" s="19">
        <v>1.7359287174538938</v>
      </c>
      <c r="Q104" s="19">
        <v>1.6733769030128116</v>
      </c>
      <c r="R104" s="19">
        <v>1.7198599978555671</v>
      </c>
      <c r="S104" s="19">
        <v>1.7151548277543651</v>
      </c>
      <c r="T104" s="19">
        <v>1.7791752746857548</v>
      </c>
      <c r="U104" s="19">
        <v>1.751448635537924</v>
      </c>
      <c r="V104" s="19">
        <v>1.7199247073827226</v>
      </c>
      <c r="W104" s="19">
        <v>1.6993208159904789</v>
      </c>
      <c r="X104" s="19">
        <v>1.6558539582160261</v>
      </c>
      <c r="Y104" s="19">
        <v>1.6652674022936018</v>
      </c>
      <c r="Z104" s="19">
        <v>1.7540083933241679</v>
      </c>
      <c r="AA104" s="19">
        <v>1.6310744206406269</v>
      </c>
      <c r="AB104" s="19">
        <v>1.6508445946443662</v>
      </c>
      <c r="AC104" s="19">
        <v>1.6395225522190926</v>
      </c>
      <c r="AD104" s="19">
        <v>1.5835873613861271</v>
      </c>
      <c r="AE104" s="19">
        <v>1.5842154742408172</v>
      </c>
      <c r="AF104" s="19">
        <v>1.5635696843410654</v>
      </c>
      <c r="AG104" s="19">
        <v>1.566286711602358</v>
      </c>
      <c r="AH104" s="19">
        <v>1.4632929280999467</v>
      </c>
    </row>
    <row r="105" spans="1:34">
      <c r="A105" s="113">
        <v>0.47222222222222227</v>
      </c>
      <c r="B105" s="19">
        <v>2.8520272212197102</v>
      </c>
      <c r="C105" s="19">
        <v>1.8762845268456469</v>
      </c>
      <c r="D105" s="19">
        <v>1.8224339107799856</v>
      </c>
      <c r="E105" s="19">
        <v>1.7540043769391438</v>
      </c>
      <c r="F105" s="19">
        <v>1.7429143206267355</v>
      </c>
      <c r="G105" s="19">
        <v>1.6972699321945861</v>
      </c>
      <c r="H105" s="19">
        <v>1.6984215076345823</v>
      </c>
      <c r="I105" s="19">
        <v>1.7169025618055174</v>
      </c>
      <c r="J105" s="19">
        <v>1.7311022186730376</v>
      </c>
      <c r="K105" s="19">
        <v>1.7112836637863733</v>
      </c>
      <c r="L105" s="19">
        <v>1.6630408861282227</v>
      </c>
      <c r="M105" s="19">
        <v>1.7334997290668515</v>
      </c>
      <c r="N105" s="19">
        <v>1.6742347828064497</v>
      </c>
      <c r="O105" s="19">
        <v>1.6579688618699127</v>
      </c>
      <c r="P105" s="19">
        <v>1.726270389573374</v>
      </c>
      <c r="Q105" s="19">
        <v>1.6375176965066145</v>
      </c>
      <c r="R105" s="19">
        <v>1.6579073388556544</v>
      </c>
      <c r="S105" s="19">
        <v>1.6843686960653277</v>
      </c>
      <c r="T105" s="19">
        <v>1.7064155955132398</v>
      </c>
      <c r="U105" s="19">
        <v>1.6922512053389631</v>
      </c>
      <c r="V105" s="19">
        <v>1.680645709555509</v>
      </c>
      <c r="W105" s="19">
        <v>1.672669279879488</v>
      </c>
      <c r="X105" s="19">
        <v>1.6295272538293126</v>
      </c>
      <c r="Y105" s="19">
        <v>1.6236800387795913</v>
      </c>
      <c r="Z105" s="19">
        <v>1.6567518998456925</v>
      </c>
      <c r="AA105" s="19">
        <v>1.6187764150502388</v>
      </c>
      <c r="AB105" s="19">
        <v>1.677345771432508</v>
      </c>
      <c r="AC105" s="19">
        <v>1.5915986758997527</v>
      </c>
      <c r="AD105" s="19">
        <v>1.5736131528766746</v>
      </c>
      <c r="AE105" s="19">
        <v>1.5636805645090148</v>
      </c>
      <c r="AF105" s="19">
        <v>1.5354134982197825</v>
      </c>
      <c r="AG105" s="19">
        <v>1.5200281719368778</v>
      </c>
      <c r="AH105" s="19">
        <v>1.4441370914599976</v>
      </c>
    </row>
    <row r="106" spans="1:34">
      <c r="A106" s="113">
        <v>0.47569444444444442</v>
      </c>
      <c r="B106" s="19">
        <v>2.7179948682019131</v>
      </c>
      <c r="C106" s="19">
        <v>1.8356700307084055</v>
      </c>
      <c r="D106" s="19">
        <v>1.7740233124479778</v>
      </c>
      <c r="E106" s="19">
        <v>1.7067110467143725</v>
      </c>
      <c r="F106" s="19">
        <v>1.6924892265002551</v>
      </c>
      <c r="G106" s="19">
        <v>1.656771574008393</v>
      </c>
      <c r="H106" s="19">
        <v>1.6628143356328853</v>
      </c>
      <c r="I106" s="19">
        <v>1.6721541101192927</v>
      </c>
      <c r="J106" s="19">
        <v>1.6620086276442496</v>
      </c>
      <c r="K106" s="19">
        <v>1.6876755706875675</v>
      </c>
      <c r="L106" s="19">
        <v>1.6598183130468009</v>
      </c>
      <c r="M106" s="19">
        <v>1.7028505122899389</v>
      </c>
      <c r="N106" s="19">
        <v>1.6423748943368413</v>
      </c>
      <c r="O106" s="19">
        <v>1.6080112658474441</v>
      </c>
      <c r="P106" s="19">
        <v>1.6866141662690328</v>
      </c>
      <c r="Q106" s="19">
        <v>1.6438644382156675</v>
      </c>
      <c r="R106" s="19">
        <v>1.5975739990144544</v>
      </c>
      <c r="S106" s="19">
        <v>1.6382263303036939</v>
      </c>
      <c r="T106" s="19">
        <v>1.6393452291072204</v>
      </c>
      <c r="U106" s="19">
        <v>1.7165271593904492</v>
      </c>
      <c r="V106" s="19">
        <v>1.6437187074435893</v>
      </c>
      <c r="W106" s="19">
        <v>1.6287550557289046</v>
      </c>
      <c r="X106" s="19">
        <v>1.6056044684225597</v>
      </c>
      <c r="Y106" s="19">
        <v>1.5902545822982177</v>
      </c>
      <c r="Z106" s="19">
        <v>1.6158333068785922</v>
      </c>
      <c r="AA106" s="19">
        <v>1.5941874981230477</v>
      </c>
      <c r="AB106" s="19">
        <v>1.5826524802664597</v>
      </c>
      <c r="AC106" s="19">
        <v>1.5552453521346863</v>
      </c>
      <c r="AD106" s="19">
        <v>1.542144127014347</v>
      </c>
      <c r="AE106" s="19">
        <v>1.5460073641663148</v>
      </c>
      <c r="AF106" s="19">
        <v>1.5147787365101057</v>
      </c>
      <c r="AG106" s="19">
        <v>1.5059987815640503</v>
      </c>
      <c r="AH106" s="19">
        <v>1.4193631972529119</v>
      </c>
    </row>
    <row r="107" spans="1:34">
      <c r="A107" s="113">
        <v>0.47916666666666669</v>
      </c>
      <c r="B107" s="19">
        <v>2.5911344946096775</v>
      </c>
      <c r="C107" s="19">
        <v>1.7834240581075065</v>
      </c>
      <c r="D107" s="19">
        <v>1.7278323086618399</v>
      </c>
      <c r="E107" s="19">
        <v>1.6666902764880842</v>
      </c>
      <c r="F107" s="19">
        <v>1.6420634422296019</v>
      </c>
      <c r="G107" s="19">
        <v>1.6407403093465174</v>
      </c>
      <c r="H107" s="19">
        <v>1.6315843857098677</v>
      </c>
      <c r="I107" s="19">
        <v>1.6133353990310515</v>
      </c>
      <c r="J107" s="19">
        <v>1.647706486414112</v>
      </c>
      <c r="K107" s="19">
        <v>1.6587415601824502</v>
      </c>
      <c r="L107" s="19">
        <v>1.6063693074615504</v>
      </c>
      <c r="M107" s="19">
        <v>1.6498184702892122</v>
      </c>
      <c r="N107" s="19">
        <v>1.6106135446366523</v>
      </c>
      <c r="O107" s="19">
        <v>1.593993267554817</v>
      </c>
      <c r="P107" s="19">
        <v>1.6722780437532183</v>
      </c>
      <c r="Q107" s="19">
        <v>1.5751140318525185</v>
      </c>
      <c r="R107" s="19">
        <v>1.6147448447491826</v>
      </c>
      <c r="S107" s="19">
        <v>1.5771115482523661</v>
      </c>
      <c r="T107" s="19">
        <v>1.5986722317272397</v>
      </c>
      <c r="U107" s="19">
        <v>1.6814660848559939</v>
      </c>
      <c r="V107" s="19">
        <v>1.6078663805082953</v>
      </c>
      <c r="W107" s="19">
        <v>1.5998977968632482</v>
      </c>
      <c r="X107" s="19">
        <v>1.5736150544315719</v>
      </c>
      <c r="Y107" s="19">
        <v>1.5719825287471243</v>
      </c>
      <c r="Z107" s="19">
        <v>1.5690684591308401</v>
      </c>
      <c r="AA107" s="19">
        <v>1.5696720040732506</v>
      </c>
      <c r="AB107" s="19">
        <v>1.5595990985882275</v>
      </c>
      <c r="AC107" s="19">
        <v>1.5307830792300501</v>
      </c>
      <c r="AD107" s="19">
        <v>1.5202708169533268</v>
      </c>
      <c r="AE107" s="19">
        <v>1.5087812273744903</v>
      </c>
      <c r="AF107" s="19">
        <v>1.4888963534713247</v>
      </c>
      <c r="AG107" s="19">
        <v>1.4836338529847786</v>
      </c>
      <c r="AH107" s="19">
        <v>1.4081184870565</v>
      </c>
    </row>
    <row r="108" spans="1:34">
      <c r="A108" s="113">
        <v>0.4826388888888889</v>
      </c>
      <c r="B108" s="19">
        <v>2.5020367496204061</v>
      </c>
      <c r="C108" s="19">
        <v>1.7367336272051372</v>
      </c>
      <c r="D108" s="19">
        <v>1.6798010962467416</v>
      </c>
      <c r="E108" s="19">
        <v>1.6490427327615624</v>
      </c>
      <c r="F108" s="19">
        <v>1.6068635628343366</v>
      </c>
      <c r="G108" s="19">
        <v>1.6072531155808574</v>
      </c>
      <c r="H108" s="19">
        <v>1.6095605929234842</v>
      </c>
      <c r="I108" s="19">
        <v>1.5733966102357155</v>
      </c>
      <c r="J108" s="19">
        <v>1.6028641731824369</v>
      </c>
      <c r="K108" s="19">
        <v>1.6199169804655469</v>
      </c>
      <c r="L108" s="19">
        <v>1.5945127383451534</v>
      </c>
      <c r="M108" s="19">
        <v>1.5919579231906589</v>
      </c>
      <c r="N108" s="19">
        <v>1.5845227252667748</v>
      </c>
      <c r="O108" s="19">
        <v>1.5734028944723917</v>
      </c>
      <c r="P108" s="19">
        <v>1.6149413877302574</v>
      </c>
      <c r="Q108" s="19">
        <v>1.5662191123179241</v>
      </c>
      <c r="R108" s="19">
        <v>1.572318539926751</v>
      </c>
      <c r="S108" s="19">
        <v>1.5753780214726429</v>
      </c>
      <c r="T108" s="19">
        <v>1.5560552584779423</v>
      </c>
      <c r="U108" s="19">
        <v>1.6421558338915303</v>
      </c>
      <c r="V108" s="19">
        <v>1.5749935083199924</v>
      </c>
      <c r="W108" s="19">
        <v>1.5720470003984581</v>
      </c>
      <c r="X108" s="19">
        <v>1.5389379642406242</v>
      </c>
      <c r="Y108" s="19">
        <v>1.5262792073458884</v>
      </c>
      <c r="Z108" s="19">
        <v>1.5541593399196609</v>
      </c>
      <c r="AA108" s="19">
        <v>1.5398190983340645</v>
      </c>
      <c r="AB108" s="19">
        <v>1.5386533981262054</v>
      </c>
      <c r="AC108" s="19">
        <v>1.5236319581117084</v>
      </c>
      <c r="AD108" s="19">
        <v>1.4945659814889201</v>
      </c>
      <c r="AE108" s="19">
        <v>1.4859620354310619</v>
      </c>
      <c r="AF108" s="19">
        <v>1.4606051380609593</v>
      </c>
      <c r="AG108" s="19">
        <v>1.462741482399474</v>
      </c>
      <c r="AH108" s="19">
        <v>1.3856896077205532</v>
      </c>
    </row>
    <row r="109" spans="1:34">
      <c r="A109" s="113">
        <v>0.4861111111111111</v>
      </c>
      <c r="B109" s="19">
        <v>2.4169896201851064</v>
      </c>
      <c r="C109" s="19">
        <v>1.6974937191080666</v>
      </c>
      <c r="D109" s="19">
        <v>1.6287006418446754</v>
      </c>
      <c r="E109" s="19">
        <v>1.6211128035461968</v>
      </c>
      <c r="F109" s="19">
        <v>1.5812517260272823</v>
      </c>
      <c r="G109" s="19">
        <v>1.5658545319732182</v>
      </c>
      <c r="H109" s="19">
        <v>1.5777748443499138</v>
      </c>
      <c r="I109" s="19">
        <v>1.5541292424730486</v>
      </c>
      <c r="J109" s="19">
        <v>1.5678371755498581</v>
      </c>
      <c r="K109" s="19">
        <v>1.5770241750713325</v>
      </c>
      <c r="L109" s="19">
        <v>1.5626799455518241</v>
      </c>
      <c r="M109" s="19">
        <v>1.5702106129216316</v>
      </c>
      <c r="N109" s="19">
        <v>1.5432742439543077</v>
      </c>
      <c r="O109" s="19">
        <v>1.5424216864036655</v>
      </c>
      <c r="P109" s="19">
        <v>1.5558707054615153</v>
      </c>
      <c r="Q109" s="19">
        <v>1.5342320941746499</v>
      </c>
      <c r="R109" s="19">
        <v>1.5623183639371576</v>
      </c>
      <c r="S109" s="19">
        <v>1.5432973813160458</v>
      </c>
      <c r="T109" s="19">
        <v>1.5481690937385941</v>
      </c>
      <c r="U109" s="19">
        <v>1.5445513391110617</v>
      </c>
      <c r="V109" s="19">
        <v>1.5468720371340505</v>
      </c>
      <c r="W109" s="19">
        <v>1.5469942686145943</v>
      </c>
      <c r="X109" s="19">
        <v>1.5130460741065377</v>
      </c>
      <c r="Y109" s="19">
        <v>1.4936495273764869</v>
      </c>
      <c r="Z109" s="19">
        <v>1.5255520836307972</v>
      </c>
      <c r="AA109" s="19">
        <v>1.5129085592450213</v>
      </c>
      <c r="AB109" s="19">
        <v>1.5041451587370784</v>
      </c>
      <c r="AC109" s="19">
        <v>1.4919954999711862</v>
      </c>
      <c r="AD109" s="19">
        <v>1.4828815197606167</v>
      </c>
      <c r="AE109" s="19">
        <v>1.4644278934622315</v>
      </c>
      <c r="AF109" s="19">
        <v>1.4405068083618886</v>
      </c>
      <c r="AG109" s="19">
        <v>1.4433042017624438</v>
      </c>
      <c r="AH109" s="19">
        <v>1.3683449341213567</v>
      </c>
    </row>
    <row r="110" spans="1:34">
      <c r="A110" s="113">
        <v>0.48958333333333331</v>
      </c>
      <c r="B110" s="19">
        <v>2.3505896792664225</v>
      </c>
      <c r="C110" s="19">
        <v>1.6614701019060694</v>
      </c>
      <c r="D110" s="19">
        <v>1.5947103926760267</v>
      </c>
      <c r="E110" s="19">
        <v>1.5944046441392321</v>
      </c>
      <c r="F110" s="19">
        <v>1.5487469544501669</v>
      </c>
      <c r="G110" s="19">
        <v>1.5439092252040019</v>
      </c>
      <c r="H110" s="19">
        <v>1.5325103715815387</v>
      </c>
      <c r="I110" s="19">
        <v>1.5259625091856184</v>
      </c>
      <c r="J110" s="19">
        <v>1.5521446009145232</v>
      </c>
      <c r="K110" s="19">
        <v>1.5202822536147564</v>
      </c>
      <c r="L110" s="19">
        <v>1.5575349993355763</v>
      </c>
      <c r="M110" s="19">
        <v>1.5248313096966117</v>
      </c>
      <c r="N110" s="19">
        <v>1.5216775018887472</v>
      </c>
      <c r="O110" s="19">
        <v>1.5002111305986112</v>
      </c>
      <c r="P110" s="19">
        <v>1.518171312651343</v>
      </c>
      <c r="Q110" s="19">
        <v>1.5300493012312342</v>
      </c>
      <c r="R110" s="19">
        <v>1.5105457857441182</v>
      </c>
      <c r="S110" s="19">
        <v>1.5447320830559537</v>
      </c>
      <c r="T110" s="19">
        <v>1.5279825060685788</v>
      </c>
      <c r="U110" s="19">
        <v>1.4990221565323538</v>
      </c>
      <c r="V110" s="19">
        <v>1.5166965982507967</v>
      </c>
      <c r="W110" s="19">
        <v>1.5222491319592639</v>
      </c>
      <c r="X110" s="19">
        <v>1.4892111573104412</v>
      </c>
      <c r="Y110" s="19">
        <v>1.4706602407273706</v>
      </c>
      <c r="Z110" s="19">
        <v>1.4893184103118782</v>
      </c>
      <c r="AA110" s="19">
        <v>1.4996631205351565</v>
      </c>
      <c r="AB110" s="19">
        <v>1.4638772038777361</v>
      </c>
      <c r="AC110" s="19">
        <v>1.5033617679770654</v>
      </c>
      <c r="AD110" s="19">
        <v>1.4444666924788823</v>
      </c>
      <c r="AE110" s="19">
        <v>1.449013142444521</v>
      </c>
      <c r="AF110" s="19">
        <v>1.4160393676448704</v>
      </c>
      <c r="AG110" s="19">
        <v>1.4265326526086981</v>
      </c>
      <c r="AH110" s="19">
        <v>1.3528428476140337</v>
      </c>
    </row>
    <row r="111" spans="1:34">
      <c r="A111" s="113">
        <v>0.49305555555555558</v>
      </c>
      <c r="B111" s="19">
        <v>2.2700437666326372</v>
      </c>
      <c r="C111" s="19">
        <v>1.6254188130808938</v>
      </c>
      <c r="D111" s="19">
        <v>1.5678692285841378</v>
      </c>
      <c r="E111" s="19">
        <v>1.559258047258639</v>
      </c>
      <c r="F111" s="19">
        <v>1.5130096985307859</v>
      </c>
      <c r="G111" s="19">
        <v>1.5123921717671314</v>
      </c>
      <c r="H111" s="19">
        <v>1.5070384398773939</v>
      </c>
      <c r="I111" s="19">
        <v>1.5096871044431708</v>
      </c>
      <c r="J111" s="19">
        <v>1.5000543945660174</v>
      </c>
      <c r="K111" s="19">
        <v>1.513191000354247</v>
      </c>
      <c r="L111" s="19">
        <v>1.5138181629553364</v>
      </c>
      <c r="M111" s="19">
        <v>1.5085087457654338</v>
      </c>
      <c r="N111" s="19">
        <v>1.4941650966732094</v>
      </c>
      <c r="O111" s="19">
        <v>1.4512653396395332</v>
      </c>
      <c r="P111" s="19">
        <v>1.5020870654554206</v>
      </c>
      <c r="Q111" s="19">
        <v>1.5081993969299015</v>
      </c>
      <c r="R111" s="19">
        <v>1.4932602383786868</v>
      </c>
      <c r="S111" s="19">
        <v>1.4784268007964667</v>
      </c>
      <c r="T111" s="19">
        <v>1.4808306283294046</v>
      </c>
      <c r="U111" s="19">
        <v>1.4802668722962458</v>
      </c>
      <c r="V111" s="19">
        <v>1.4906908523115141</v>
      </c>
      <c r="W111" s="19">
        <v>1.4959453868567871</v>
      </c>
      <c r="X111" s="19">
        <v>1.4755365214445706</v>
      </c>
      <c r="Y111" s="19">
        <v>1.4406464838634236</v>
      </c>
      <c r="Z111" s="19">
        <v>1.4615398676829383</v>
      </c>
      <c r="AA111" s="19">
        <v>1.4742593185542496</v>
      </c>
      <c r="AB111" s="19">
        <v>1.4555395796360009</v>
      </c>
      <c r="AC111" s="19">
        <v>1.4693975759786575</v>
      </c>
      <c r="AD111" s="19">
        <v>1.4248106653436934</v>
      </c>
      <c r="AE111" s="19">
        <v>1.4281838526393624</v>
      </c>
      <c r="AF111" s="19">
        <v>1.3975076285650911</v>
      </c>
      <c r="AG111" s="19">
        <v>1.4041376893904485</v>
      </c>
      <c r="AH111" s="19">
        <v>1.3383349902231165</v>
      </c>
    </row>
    <row r="112" spans="1:34">
      <c r="A112" s="113">
        <v>0.49652777777777773</v>
      </c>
      <c r="B112" s="19">
        <v>2.1964380586043122</v>
      </c>
      <c r="C112" s="19">
        <v>1.5989215324562356</v>
      </c>
      <c r="D112" s="19">
        <v>1.5288926861538805</v>
      </c>
      <c r="E112" s="19">
        <v>1.5283470964884018</v>
      </c>
      <c r="F112" s="19">
        <v>1.4854451618040816</v>
      </c>
      <c r="G112" s="19">
        <v>1.4772145305905351</v>
      </c>
      <c r="H112" s="19">
        <v>1.4852143527233983</v>
      </c>
      <c r="I112" s="19">
        <v>1.465902438131423</v>
      </c>
      <c r="J112" s="19">
        <v>1.4693900342565065</v>
      </c>
      <c r="K112" s="19">
        <v>1.5007444242293921</v>
      </c>
      <c r="L112" s="19">
        <v>1.4749987507118767</v>
      </c>
      <c r="M112" s="19">
        <v>1.4852144427409342</v>
      </c>
      <c r="N112" s="19">
        <v>1.4757584032695477</v>
      </c>
      <c r="O112" s="19">
        <v>1.4444207115789083</v>
      </c>
      <c r="P112" s="19">
        <v>1.466015310919266</v>
      </c>
      <c r="Q112" s="19">
        <v>1.470056430275323</v>
      </c>
      <c r="R112" s="19">
        <v>1.4672601838133883</v>
      </c>
      <c r="S112" s="19">
        <v>1.470861359979871</v>
      </c>
      <c r="T112" s="19">
        <v>1.4358524830255202</v>
      </c>
      <c r="U112" s="19">
        <v>1.4423199728987262</v>
      </c>
      <c r="V112" s="19">
        <v>1.4678996706413694</v>
      </c>
      <c r="W112" s="19">
        <v>1.4636843977090201</v>
      </c>
      <c r="X112" s="19">
        <v>1.4576449310796922</v>
      </c>
      <c r="Y112" s="19">
        <v>1.412597669004636</v>
      </c>
      <c r="Z112" s="19">
        <v>1.4417277241428996</v>
      </c>
      <c r="AA112" s="19">
        <v>1.4452309826339087</v>
      </c>
      <c r="AB112" s="19">
        <v>1.433921674424947</v>
      </c>
      <c r="AC112" s="19">
        <v>1.4513974734676298</v>
      </c>
      <c r="AD112" s="19">
        <v>1.4021680928980946</v>
      </c>
      <c r="AE112" s="19">
        <v>1.4151881227017371</v>
      </c>
      <c r="AF112" s="19">
        <v>1.3690236570678618</v>
      </c>
      <c r="AG112" s="19">
        <v>1.3871331525925272</v>
      </c>
      <c r="AH112" s="19">
        <v>1.3243973629100083</v>
      </c>
    </row>
    <row r="113" spans="1:34">
      <c r="A113" s="113">
        <v>0.5</v>
      </c>
      <c r="B113" s="19">
        <v>2.0876254301574173</v>
      </c>
      <c r="C113" s="19">
        <v>1.5660333575627401</v>
      </c>
      <c r="D113" s="19">
        <v>1.4892981519538677</v>
      </c>
      <c r="E113" s="19">
        <v>1.4945844616620279</v>
      </c>
      <c r="F113" s="19">
        <v>1.448273156122148</v>
      </c>
      <c r="G113" s="19">
        <v>1.4483110922874558</v>
      </c>
      <c r="H113" s="19">
        <v>1.466392433274565</v>
      </c>
      <c r="I113" s="19">
        <v>1.4472305883071355</v>
      </c>
      <c r="J113" s="19">
        <v>1.4176772623754548</v>
      </c>
      <c r="K113" s="19">
        <v>1.4839513463729657</v>
      </c>
      <c r="L113" s="19">
        <v>1.4339620552957015</v>
      </c>
      <c r="M113" s="19">
        <v>1.4744412715509958</v>
      </c>
      <c r="N113" s="19">
        <v>1.4259362521050178</v>
      </c>
      <c r="O113" s="19">
        <v>1.4516073124208029</v>
      </c>
      <c r="P113" s="19">
        <v>1.4144003375623706</v>
      </c>
      <c r="Q113" s="19">
        <v>1.4480063722803276</v>
      </c>
      <c r="R113" s="19">
        <v>1.4397129477871637</v>
      </c>
      <c r="S113" s="19">
        <v>1.4396640176549984</v>
      </c>
      <c r="T113" s="19">
        <v>1.4085260687032275</v>
      </c>
      <c r="U113" s="19">
        <v>1.4360347370842592</v>
      </c>
      <c r="V113" s="19">
        <v>1.4436041511584847</v>
      </c>
      <c r="W113" s="19">
        <v>1.4341295109429235</v>
      </c>
      <c r="X113" s="19">
        <v>1.4361025423378238</v>
      </c>
      <c r="Y113" s="19">
        <v>1.3950468446416564</v>
      </c>
      <c r="Z113" s="19">
        <v>1.4183381641678574</v>
      </c>
      <c r="AA113" s="19">
        <v>1.4161589191146136</v>
      </c>
      <c r="AB113" s="19">
        <v>1.420761438168989</v>
      </c>
      <c r="AC113" s="19">
        <v>1.4195776596906453</v>
      </c>
      <c r="AD113" s="19">
        <v>1.386068108986543</v>
      </c>
      <c r="AE113" s="19">
        <v>1.3946752513859413</v>
      </c>
      <c r="AF113" s="19">
        <v>1.3521538363981063</v>
      </c>
      <c r="AG113" s="19">
        <v>1.3702480090995024</v>
      </c>
      <c r="AH113" s="19">
        <v>1.3089968762254551</v>
      </c>
    </row>
    <row r="114" spans="1:34">
      <c r="A114" s="113">
        <v>0.50347222222222221</v>
      </c>
      <c r="B114" s="19">
        <v>2.0273007123094966</v>
      </c>
      <c r="C114" s="19">
        <v>1.5331231909115359</v>
      </c>
      <c r="D114" s="19">
        <v>1.4599767957316199</v>
      </c>
      <c r="E114" s="19">
        <v>1.4728802416192803</v>
      </c>
      <c r="F114" s="19">
        <v>1.4254746483359368</v>
      </c>
      <c r="G114" s="19">
        <v>1.4264382837400849</v>
      </c>
      <c r="H114" s="19">
        <v>1.4359437501784833</v>
      </c>
      <c r="I114" s="19">
        <v>1.4111242417709067</v>
      </c>
      <c r="J114" s="19">
        <v>1.4090187596161321</v>
      </c>
      <c r="K114" s="19">
        <v>1.4444556203487886</v>
      </c>
      <c r="L114" s="19">
        <v>1.4090461462848629</v>
      </c>
      <c r="M114" s="19">
        <v>1.4543429253380382</v>
      </c>
      <c r="N114" s="19">
        <v>1.4073343853597826</v>
      </c>
      <c r="O114" s="19">
        <v>1.4253533177025735</v>
      </c>
      <c r="P114" s="19">
        <v>1.3907125252208095</v>
      </c>
      <c r="Q114" s="19">
        <v>1.4018894122763199</v>
      </c>
      <c r="R114" s="19">
        <v>1.4220714508753622</v>
      </c>
      <c r="S114" s="19">
        <v>1.4264915099607836</v>
      </c>
      <c r="T114" s="19">
        <v>1.3785963935023031</v>
      </c>
      <c r="U114" s="19">
        <v>1.4228089786007223</v>
      </c>
      <c r="V114" s="19">
        <v>1.4153147811042424</v>
      </c>
      <c r="W114" s="19">
        <v>1.4096560393435502</v>
      </c>
      <c r="X114" s="19">
        <v>1.408356041422373</v>
      </c>
      <c r="Y114" s="19">
        <v>1.3811903315507172</v>
      </c>
      <c r="Z114" s="19">
        <v>1.3867185817003795</v>
      </c>
      <c r="AA114" s="19">
        <v>1.3878351510012423</v>
      </c>
      <c r="AB114" s="19">
        <v>1.3907080063679067</v>
      </c>
      <c r="AC114" s="19">
        <v>1.3957965101747756</v>
      </c>
      <c r="AD114" s="19">
        <v>1.3836301716685371</v>
      </c>
      <c r="AE114" s="19">
        <v>1.3669696223419532</v>
      </c>
      <c r="AF114" s="19">
        <v>1.3395469078446154</v>
      </c>
      <c r="AG114" s="19">
        <v>1.342569638613609</v>
      </c>
      <c r="AH114" s="19">
        <v>1.2985649114172781</v>
      </c>
    </row>
    <row r="115" spans="1:34">
      <c r="A115" s="113">
        <v>0.50694444444444442</v>
      </c>
      <c r="B115" s="19">
        <v>1.9455942741756931</v>
      </c>
      <c r="C115" s="19">
        <v>1.4993562010552413</v>
      </c>
      <c r="D115" s="19">
        <v>1.4316488520273283</v>
      </c>
      <c r="E115" s="19">
        <v>1.4247172251784508</v>
      </c>
      <c r="F115" s="19">
        <v>1.3983890842662448</v>
      </c>
      <c r="G115" s="19">
        <v>1.4087979498153267</v>
      </c>
      <c r="H115" s="19">
        <v>1.3818168190831466</v>
      </c>
      <c r="I115" s="19">
        <v>1.418006741881666</v>
      </c>
      <c r="J115" s="19">
        <v>1.3703061857082823</v>
      </c>
      <c r="K115" s="19">
        <v>1.4101615197965363</v>
      </c>
      <c r="L115" s="19">
        <v>1.3952716783191783</v>
      </c>
      <c r="M115" s="19">
        <v>1.4070840204515869</v>
      </c>
      <c r="N115" s="19">
        <v>1.3895736502974221</v>
      </c>
      <c r="O115" s="19">
        <v>1.3843697030490392</v>
      </c>
      <c r="P115" s="19">
        <v>1.3824164161568846</v>
      </c>
      <c r="Q115" s="19">
        <v>1.3793054646614615</v>
      </c>
      <c r="R115" s="19">
        <v>1.4186632944282289</v>
      </c>
      <c r="S115" s="19">
        <v>1.4065413780513019</v>
      </c>
      <c r="T115" s="19">
        <v>1.3713876397178517</v>
      </c>
      <c r="U115" s="19">
        <v>1.3905441315265401</v>
      </c>
      <c r="V115" s="19">
        <v>1.387510634180591</v>
      </c>
      <c r="W115" s="19">
        <v>1.3953577988953143</v>
      </c>
      <c r="X115" s="19">
        <v>1.3821135713075718</v>
      </c>
      <c r="Y115" s="19">
        <v>1.3545615063800118</v>
      </c>
      <c r="Z115" s="19">
        <v>1.3635889627951383</v>
      </c>
      <c r="AA115" s="19">
        <v>1.3581958332548685</v>
      </c>
      <c r="AB115" s="19">
        <v>1.3711334219495732</v>
      </c>
      <c r="AC115" s="19">
        <v>1.3772439116951245</v>
      </c>
      <c r="AD115" s="19">
        <v>1.3547828156289627</v>
      </c>
      <c r="AE115" s="19">
        <v>1.3494811148748058</v>
      </c>
      <c r="AF115" s="19">
        <v>1.3178880442186145</v>
      </c>
      <c r="AG115" s="19">
        <v>1.3282140687080854</v>
      </c>
      <c r="AH115" s="19">
        <v>1.2820550151236985</v>
      </c>
    </row>
    <row r="116" spans="1:34">
      <c r="A116" s="113">
        <v>0.51041666666666663</v>
      </c>
      <c r="B116" s="19">
        <v>1.8794632527579893</v>
      </c>
      <c r="C116" s="19">
        <v>1.4678245092224105</v>
      </c>
      <c r="D116" s="19">
        <v>1.4068484961162668</v>
      </c>
      <c r="E116" s="19">
        <v>1.3974813664451693</v>
      </c>
      <c r="F116" s="19">
        <v>1.3741509193558794</v>
      </c>
      <c r="G116" s="19">
        <v>1.3772329297598205</v>
      </c>
      <c r="H116" s="19">
        <v>1.3509146085220238</v>
      </c>
      <c r="I116" s="19">
        <v>1.3828101875433323</v>
      </c>
      <c r="J116" s="19">
        <v>1.3538782300217647</v>
      </c>
      <c r="K116" s="19">
        <v>1.3528347955475049</v>
      </c>
      <c r="L116" s="19">
        <v>1.3757921360132914</v>
      </c>
      <c r="M116" s="19">
        <v>1.3924526503673762</v>
      </c>
      <c r="N116" s="19">
        <v>1.3715639094152483</v>
      </c>
      <c r="O116" s="19">
        <v>1.3656790375587717</v>
      </c>
      <c r="P116" s="19">
        <v>1.3568660889487956</v>
      </c>
      <c r="Q116" s="19">
        <v>1.3273823879281967</v>
      </c>
      <c r="R116" s="19">
        <v>1.3948494912544267</v>
      </c>
      <c r="S116" s="19">
        <v>1.37485699610211</v>
      </c>
      <c r="T116" s="19">
        <v>1.3466959195534185</v>
      </c>
      <c r="U116" s="19">
        <v>1.3408334940091173</v>
      </c>
      <c r="V116" s="19">
        <v>1.3613015591332271</v>
      </c>
      <c r="W116" s="19">
        <v>1.37424425272252</v>
      </c>
      <c r="X116" s="19">
        <v>1.3534762572800765</v>
      </c>
      <c r="Y116" s="19">
        <v>1.3366821924519567</v>
      </c>
      <c r="Z116" s="19">
        <v>1.3352731201774855</v>
      </c>
      <c r="AA116" s="19">
        <v>1.3340298025717772</v>
      </c>
      <c r="AB116" s="19">
        <v>1.3456005106022271</v>
      </c>
      <c r="AC116" s="19">
        <v>1.3536543442628759</v>
      </c>
      <c r="AD116" s="19">
        <v>1.3362442798169472</v>
      </c>
      <c r="AE116" s="19">
        <v>1.3281677871929041</v>
      </c>
      <c r="AF116" s="19">
        <v>1.3057227592105245</v>
      </c>
      <c r="AG116" s="19">
        <v>1.3076137110319208</v>
      </c>
      <c r="AH116" s="19">
        <v>1.266015556248798</v>
      </c>
    </row>
    <row r="117" spans="1:34">
      <c r="A117" s="113">
        <v>0.51388888888888895</v>
      </c>
      <c r="B117" s="19">
        <v>1.814234757118188</v>
      </c>
      <c r="C117" s="19">
        <v>1.4355891269712653</v>
      </c>
      <c r="D117" s="19">
        <v>1.3820208791142303</v>
      </c>
      <c r="E117" s="19">
        <v>1.368660338765157</v>
      </c>
      <c r="F117" s="19">
        <v>1.3397655717831642</v>
      </c>
      <c r="G117" s="19">
        <v>1.3430748571719433</v>
      </c>
      <c r="H117" s="19">
        <v>1.3391074649287671</v>
      </c>
      <c r="I117" s="19">
        <v>1.3524661651908905</v>
      </c>
      <c r="J117" s="19">
        <v>1.3232608295545727</v>
      </c>
      <c r="K117" s="19">
        <v>1.3328893627835152</v>
      </c>
      <c r="L117" s="19">
        <v>1.3554469488425278</v>
      </c>
      <c r="M117" s="19">
        <v>1.3610969007214675</v>
      </c>
      <c r="N117" s="19">
        <v>1.3450167267646793</v>
      </c>
      <c r="O117" s="19">
        <v>1.3465471945839682</v>
      </c>
      <c r="P117" s="19">
        <v>1.3078409732157208</v>
      </c>
      <c r="Q117" s="19">
        <v>1.309736682759302</v>
      </c>
      <c r="R117" s="19">
        <v>1.3648051133392021</v>
      </c>
      <c r="S117" s="19">
        <v>1.3361962855279592</v>
      </c>
      <c r="T117" s="19">
        <v>1.3487653599808211</v>
      </c>
      <c r="U117" s="19">
        <v>1.3186651051929581</v>
      </c>
      <c r="V117" s="19">
        <v>1.3337202277900235</v>
      </c>
      <c r="W117" s="19">
        <v>1.3469759207817367</v>
      </c>
      <c r="X117" s="19">
        <v>1.3294533943251547</v>
      </c>
      <c r="Y117" s="19">
        <v>1.3187227263461572</v>
      </c>
      <c r="Z117" s="19">
        <v>1.3121892721784945</v>
      </c>
      <c r="AA117" s="19">
        <v>1.313450923410826</v>
      </c>
      <c r="AB117" s="19">
        <v>1.3194472803296422</v>
      </c>
      <c r="AC117" s="19">
        <v>1.3430281001837954</v>
      </c>
      <c r="AD117" s="19">
        <v>1.3088234401965337</v>
      </c>
      <c r="AE117" s="19">
        <v>1.3006662563911759</v>
      </c>
      <c r="AF117" s="19">
        <v>1.2974127368563355</v>
      </c>
      <c r="AG117" s="19">
        <v>1.2896406688273896</v>
      </c>
      <c r="AH117" s="19">
        <v>1.2505492162745142</v>
      </c>
    </row>
    <row r="118" spans="1:34">
      <c r="A118" s="113">
        <v>0.51736111111111105</v>
      </c>
      <c r="B118" s="19">
        <v>1.7515610971398652</v>
      </c>
      <c r="C118" s="19">
        <v>1.4068218427778052</v>
      </c>
      <c r="D118" s="19">
        <v>1.3480606650252089</v>
      </c>
      <c r="E118" s="19">
        <v>1.333458397808402</v>
      </c>
      <c r="F118" s="19">
        <v>1.3202713084636637</v>
      </c>
      <c r="G118" s="19">
        <v>1.3281652697529236</v>
      </c>
      <c r="H118" s="19">
        <v>1.3193758983668462</v>
      </c>
      <c r="I118" s="19">
        <v>1.3270143707696873</v>
      </c>
      <c r="J118" s="19">
        <v>1.3087910893839847</v>
      </c>
      <c r="K118" s="19">
        <v>1.2903940713645845</v>
      </c>
      <c r="L118" s="19">
        <v>1.3334839789144843</v>
      </c>
      <c r="M118" s="19">
        <v>1.3472531471606928</v>
      </c>
      <c r="N118" s="19">
        <v>1.3107746727698864</v>
      </c>
      <c r="O118" s="19">
        <v>1.3109635531188695</v>
      </c>
      <c r="P118" s="19">
        <v>1.312676242301491</v>
      </c>
      <c r="Q118" s="19">
        <v>1.2944443621172632</v>
      </c>
      <c r="R118" s="19">
        <v>1.3050427577909818</v>
      </c>
      <c r="S118" s="19">
        <v>1.3280913054264911</v>
      </c>
      <c r="T118" s="19">
        <v>1.3491580604198596</v>
      </c>
      <c r="U118" s="19">
        <v>1.292643640477912</v>
      </c>
      <c r="V118" s="19">
        <v>1.3078857231786813</v>
      </c>
      <c r="W118" s="19">
        <v>1.3228333407544808</v>
      </c>
      <c r="X118" s="19">
        <v>1.3151056015414619</v>
      </c>
      <c r="Y118" s="19">
        <v>1.2948182198919294</v>
      </c>
      <c r="Z118" s="19">
        <v>1.2959374766287164</v>
      </c>
      <c r="AA118" s="19">
        <v>1.2890724476730466</v>
      </c>
      <c r="AB118" s="19">
        <v>1.3038523525031707</v>
      </c>
      <c r="AC118" s="19">
        <v>1.3178908775849447</v>
      </c>
      <c r="AD118" s="19">
        <v>1.2887688010075251</v>
      </c>
      <c r="AE118" s="19">
        <v>1.2861671504448615</v>
      </c>
      <c r="AF118" s="19">
        <v>1.2771501230423159</v>
      </c>
      <c r="AG118" s="19">
        <v>1.2742047790467583</v>
      </c>
      <c r="AH118" s="19">
        <v>1.2364706346041625</v>
      </c>
    </row>
    <row r="119" spans="1:34">
      <c r="A119" s="113">
        <v>0.52083333333333337</v>
      </c>
      <c r="B119" s="19">
        <v>1.6777988722862081</v>
      </c>
      <c r="C119" s="19">
        <v>1.3716207332941428</v>
      </c>
      <c r="D119" s="19">
        <v>1.3184448352958724</v>
      </c>
      <c r="E119" s="19">
        <v>1.3080432224204113</v>
      </c>
      <c r="F119" s="19">
        <v>1.2943564347653118</v>
      </c>
      <c r="G119" s="19">
        <v>1.2921671276797959</v>
      </c>
      <c r="H119" s="19">
        <v>1.3060277835891838</v>
      </c>
      <c r="I119" s="19">
        <v>1.290116514377023</v>
      </c>
      <c r="J119" s="19">
        <v>1.287987924689189</v>
      </c>
      <c r="K119" s="19">
        <v>1.2734737527807873</v>
      </c>
      <c r="L119" s="19">
        <v>1.3016349247686003</v>
      </c>
      <c r="M119" s="19">
        <v>1.3230858400853696</v>
      </c>
      <c r="N119" s="19">
        <v>1.2852348437406749</v>
      </c>
      <c r="O119" s="19">
        <v>1.2981589148108428</v>
      </c>
      <c r="P119" s="19">
        <v>1.2958733749800218</v>
      </c>
      <c r="Q119" s="19">
        <v>1.2643594656637507</v>
      </c>
      <c r="R119" s="19">
        <v>1.2761120179822805</v>
      </c>
      <c r="S119" s="19">
        <v>1.2902930996001221</v>
      </c>
      <c r="T119" s="19">
        <v>1.3157266035555411</v>
      </c>
      <c r="U119" s="19">
        <v>1.2925050304902528</v>
      </c>
      <c r="V119" s="19">
        <v>1.2844242393021958</v>
      </c>
      <c r="W119" s="19">
        <v>1.2976415477118242</v>
      </c>
      <c r="X119" s="19">
        <v>1.2891796418984338</v>
      </c>
      <c r="Y119" s="19">
        <v>1.2814483003430701</v>
      </c>
      <c r="Z119" s="19">
        <v>1.2797654887919367</v>
      </c>
      <c r="AA119" s="19">
        <v>1.2698135505021577</v>
      </c>
      <c r="AB119" s="19">
        <v>1.2762467663171821</v>
      </c>
      <c r="AC119" s="19">
        <v>1.2915593357851234</v>
      </c>
      <c r="AD119" s="19">
        <v>1.2763402650290832</v>
      </c>
      <c r="AE119" s="19">
        <v>1.269403947273549</v>
      </c>
      <c r="AF119" s="19">
        <v>1.2594045900015707</v>
      </c>
      <c r="AG119" s="19">
        <v>1.2561521335478003</v>
      </c>
      <c r="AH119" s="19">
        <v>1.2204227451783645</v>
      </c>
    </row>
    <row r="120" spans="1:34">
      <c r="A120" s="113">
        <v>0.52430555555555558</v>
      </c>
      <c r="B120" s="19">
        <v>1.6088765239695193</v>
      </c>
      <c r="C120" s="19">
        <v>1.3365538167669515</v>
      </c>
      <c r="D120" s="19">
        <v>1.2946077435800789</v>
      </c>
      <c r="E120" s="19">
        <v>1.2793485228376913</v>
      </c>
      <c r="F120" s="19">
        <v>1.2659479864770127</v>
      </c>
      <c r="G120" s="19">
        <v>1.2645241583223492</v>
      </c>
      <c r="H120" s="19">
        <v>1.2868741810964297</v>
      </c>
      <c r="I120" s="19">
        <v>1.2655229513790285</v>
      </c>
      <c r="J120" s="19">
        <v>1.2638320177247135</v>
      </c>
      <c r="K120" s="19">
        <v>1.2583629481718446</v>
      </c>
      <c r="L120" s="19">
        <v>1.2778942671750193</v>
      </c>
      <c r="M120" s="19">
        <v>1.2938847555555295</v>
      </c>
      <c r="N120" s="19">
        <v>1.2769127790505403</v>
      </c>
      <c r="O120" s="19">
        <v>1.2509881976707928</v>
      </c>
      <c r="P120" s="19">
        <v>1.2691019726088428</v>
      </c>
      <c r="Q120" s="19">
        <v>1.2544268540959298</v>
      </c>
      <c r="R120" s="19">
        <v>1.2536730479764315</v>
      </c>
      <c r="S120" s="19">
        <v>1.2710184934917104</v>
      </c>
      <c r="T120" s="19">
        <v>1.2646718037262581</v>
      </c>
      <c r="U120" s="19">
        <v>1.286595444619667</v>
      </c>
      <c r="V120" s="19">
        <v>1.2613068384932893</v>
      </c>
      <c r="W120" s="19">
        <v>1.2707827755804404</v>
      </c>
      <c r="X120" s="19">
        <v>1.2702285702943077</v>
      </c>
      <c r="Y120" s="19">
        <v>1.2642769156921712</v>
      </c>
      <c r="Z120" s="19">
        <v>1.2611843603265698</v>
      </c>
      <c r="AA120" s="19">
        <v>1.2496855795807693</v>
      </c>
      <c r="AB120" s="19">
        <v>1.257399099922623</v>
      </c>
      <c r="AC120" s="19">
        <v>1.2578370013441149</v>
      </c>
      <c r="AD120" s="19">
        <v>1.2647258174624822</v>
      </c>
      <c r="AE120" s="19">
        <v>1.2488511121764734</v>
      </c>
      <c r="AF120" s="19">
        <v>1.2340848195701473</v>
      </c>
      <c r="AG120" s="19">
        <v>1.2385390489714418</v>
      </c>
      <c r="AH120" s="19">
        <v>1.2072285390977373</v>
      </c>
    </row>
    <row r="121" spans="1:34">
      <c r="A121" s="113">
        <v>0.52777777777777779</v>
      </c>
      <c r="B121" s="19">
        <v>1.556375915594205</v>
      </c>
      <c r="C121" s="19">
        <v>1.3131555253481122</v>
      </c>
      <c r="D121" s="19">
        <v>1.2683765465638266</v>
      </c>
      <c r="E121" s="19">
        <v>1.2504626636451077</v>
      </c>
      <c r="F121" s="19">
        <v>1.2394079760076457</v>
      </c>
      <c r="G121" s="19">
        <v>1.2455395336053716</v>
      </c>
      <c r="H121" s="19">
        <v>1.2583482889971773</v>
      </c>
      <c r="I121" s="19">
        <v>1.2411628415297704</v>
      </c>
      <c r="J121" s="19">
        <v>1.2337282648791863</v>
      </c>
      <c r="K121" s="19">
        <v>1.2404017330465431</v>
      </c>
      <c r="L121" s="19">
        <v>1.2553673450317595</v>
      </c>
      <c r="M121" s="19">
        <v>1.2631511909085384</v>
      </c>
      <c r="N121" s="19">
        <v>1.2617576082210307</v>
      </c>
      <c r="O121" s="19">
        <v>1.2288003118601991</v>
      </c>
      <c r="P121" s="19">
        <v>1.2501727224796046</v>
      </c>
      <c r="Q121" s="19">
        <v>1.2430824092430011</v>
      </c>
      <c r="R121" s="19">
        <v>1.2499531643341626</v>
      </c>
      <c r="S121" s="19">
        <v>1.2373962605883662</v>
      </c>
      <c r="T121" s="19">
        <v>1.2278692730272642</v>
      </c>
      <c r="U121" s="19">
        <v>1.262736865391705</v>
      </c>
      <c r="V121" s="19">
        <v>1.2399841799762661</v>
      </c>
      <c r="W121" s="19">
        <v>1.2454746960167256</v>
      </c>
      <c r="X121" s="19">
        <v>1.2455541497213014</v>
      </c>
      <c r="Y121" s="19">
        <v>1.2446630394696077</v>
      </c>
      <c r="Z121" s="19">
        <v>1.2472090555948154</v>
      </c>
      <c r="AA121" s="19">
        <v>1.2343779934406482</v>
      </c>
      <c r="AB121" s="19">
        <v>1.2324618420676132</v>
      </c>
      <c r="AC121" s="19">
        <v>1.2455348954206202</v>
      </c>
      <c r="AD121" s="19">
        <v>1.2421239955540515</v>
      </c>
      <c r="AE121" s="19">
        <v>1.230851147430351</v>
      </c>
      <c r="AF121" s="19">
        <v>1.2133383729584615</v>
      </c>
      <c r="AG121" s="19">
        <v>1.2247107230151151</v>
      </c>
      <c r="AH121" s="19">
        <v>1.1902836787571385</v>
      </c>
    </row>
    <row r="122" spans="1:34">
      <c r="A122" s="113">
        <v>0.53125</v>
      </c>
      <c r="B122" s="19">
        <v>1.4867313837699658</v>
      </c>
      <c r="C122" s="19">
        <v>1.2770783935424583</v>
      </c>
      <c r="D122" s="19">
        <v>1.2410401455038713</v>
      </c>
      <c r="E122" s="19">
        <v>1.2299298978751201</v>
      </c>
      <c r="F122" s="19">
        <v>1.2166376006825073</v>
      </c>
      <c r="G122" s="19">
        <v>1.222730193857605</v>
      </c>
      <c r="H122" s="19">
        <v>1.2357396762603574</v>
      </c>
      <c r="I122" s="19">
        <v>1.215020004377759</v>
      </c>
      <c r="J122" s="19">
        <v>1.2158679903520331</v>
      </c>
      <c r="K122" s="19">
        <v>1.2152159354414984</v>
      </c>
      <c r="L122" s="19">
        <v>1.2166937887449301</v>
      </c>
      <c r="M122" s="19">
        <v>1.2413484782307715</v>
      </c>
      <c r="N122" s="19">
        <v>1.2395055893767744</v>
      </c>
      <c r="O122" s="19">
        <v>1.218282381745728</v>
      </c>
      <c r="P122" s="19">
        <v>1.2187184773409903</v>
      </c>
      <c r="Q122" s="19">
        <v>1.2135786586373758</v>
      </c>
      <c r="R122" s="19">
        <v>1.2177748256543475</v>
      </c>
      <c r="S122" s="19">
        <v>1.2103373583430916</v>
      </c>
      <c r="T122" s="19">
        <v>1.2081712273874907</v>
      </c>
      <c r="U122" s="19">
        <v>1.2267491412965588</v>
      </c>
      <c r="V122" s="19">
        <v>1.2220335952125456</v>
      </c>
      <c r="W122" s="19">
        <v>1.2217974458814611</v>
      </c>
      <c r="X122" s="19">
        <v>1.2261397384035591</v>
      </c>
      <c r="Y122" s="19">
        <v>1.2189724723424824</v>
      </c>
      <c r="Z122" s="19">
        <v>1.2215867750716587</v>
      </c>
      <c r="AA122" s="19">
        <v>1.2125793599564718</v>
      </c>
      <c r="AB122" s="19">
        <v>1.2119151960508086</v>
      </c>
      <c r="AC122" s="19">
        <v>1.2238686905928231</v>
      </c>
      <c r="AD122" s="19">
        <v>1.2204020564323568</v>
      </c>
      <c r="AE122" s="19">
        <v>1.2159732967087187</v>
      </c>
      <c r="AF122" s="19">
        <v>1.1982461986610109</v>
      </c>
      <c r="AG122" s="19">
        <v>1.2064625683304611</v>
      </c>
      <c r="AH122" s="19">
        <v>1.175143527524785</v>
      </c>
    </row>
    <row r="123" spans="1:34">
      <c r="A123" s="113">
        <v>0.53472222222222221</v>
      </c>
      <c r="B123" s="19">
        <v>1.427994911600174</v>
      </c>
      <c r="C123" s="19">
        <v>1.2485983046861964</v>
      </c>
      <c r="D123" s="19">
        <v>1.2113751278608937</v>
      </c>
      <c r="E123" s="19">
        <v>1.2073002252866014</v>
      </c>
      <c r="F123" s="19">
        <v>1.1938059988016616</v>
      </c>
      <c r="G123" s="19">
        <v>1.201987818831822</v>
      </c>
      <c r="H123" s="19">
        <v>1.2103180020499729</v>
      </c>
      <c r="I123" s="19">
        <v>1.1974230736009221</v>
      </c>
      <c r="J123" s="19">
        <v>1.1897096936194831</v>
      </c>
      <c r="K123" s="19">
        <v>1.1982316495441747</v>
      </c>
      <c r="L123" s="19">
        <v>1.1960145176910428</v>
      </c>
      <c r="M123" s="19">
        <v>1.2185531867194743</v>
      </c>
      <c r="N123" s="19">
        <v>1.2137497051033135</v>
      </c>
      <c r="O123" s="19">
        <v>1.1796658694708451</v>
      </c>
      <c r="P123" s="19">
        <v>1.1951052868648584</v>
      </c>
      <c r="Q123" s="19">
        <v>1.1986524545888457</v>
      </c>
      <c r="R123" s="19">
        <v>1.1902654412718541</v>
      </c>
      <c r="S123" s="19">
        <v>1.2018821767552084</v>
      </c>
      <c r="T123" s="19">
        <v>1.1924788874309828</v>
      </c>
      <c r="U123" s="19">
        <v>1.1920918279720349</v>
      </c>
      <c r="V123" s="19">
        <v>1.198472592435109</v>
      </c>
      <c r="W123" s="19">
        <v>1.1967225076927264</v>
      </c>
      <c r="X123" s="19">
        <v>1.2019353013930201</v>
      </c>
      <c r="Y123" s="19">
        <v>1.2005770016064801</v>
      </c>
      <c r="Z123" s="19">
        <v>1.1936213537502567</v>
      </c>
      <c r="AA123" s="19">
        <v>1.1940059868077164</v>
      </c>
      <c r="AB123" s="19">
        <v>1.1829730154264329</v>
      </c>
      <c r="AC123" s="19">
        <v>1.2110137175706186</v>
      </c>
      <c r="AD123" s="19">
        <v>1.1945347179248225</v>
      </c>
      <c r="AE123" s="19">
        <v>1.1975316253818846</v>
      </c>
      <c r="AF123" s="19">
        <v>1.185080475933503</v>
      </c>
      <c r="AG123" s="19">
        <v>1.1856312798067166</v>
      </c>
      <c r="AH123" s="19">
        <v>1.1609338287942224</v>
      </c>
    </row>
    <row r="124" spans="1:34">
      <c r="A124" s="113">
        <v>0.53819444444444442</v>
      </c>
      <c r="B124" s="19">
        <v>1.3724917810903454</v>
      </c>
      <c r="C124" s="19">
        <v>1.2193622406788269</v>
      </c>
      <c r="D124" s="19">
        <v>1.1892380620850953</v>
      </c>
      <c r="E124" s="19">
        <v>1.1821068913678978</v>
      </c>
      <c r="F124" s="19">
        <v>1.1704907171364536</v>
      </c>
      <c r="G124" s="19">
        <v>1.1776661775341168</v>
      </c>
      <c r="H124" s="19">
        <v>1.1882943732411051</v>
      </c>
      <c r="I124" s="19">
        <v>1.1668016484719699</v>
      </c>
      <c r="J124" s="19">
        <v>1.175305709444721</v>
      </c>
      <c r="K124" s="19">
        <v>1.1744354468548759</v>
      </c>
      <c r="L124" s="19">
        <v>1.1705837223042832</v>
      </c>
      <c r="M124" s="19">
        <v>1.2003129097867611</v>
      </c>
      <c r="N124" s="19">
        <v>1.1829904879204387</v>
      </c>
      <c r="O124" s="19">
        <v>1.1759962414646732</v>
      </c>
      <c r="P124" s="19">
        <v>1.1699321798292406</v>
      </c>
      <c r="Q124" s="19">
        <v>1.1856817669830446</v>
      </c>
      <c r="R124" s="19">
        <v>1.164859050020451</v>
      </c>
      <c r="S124" s="19">
        <v>1.179677610826966</v>
      </c>
      <c r="T124" s="19">
        <v>1.1626916891216708</v>
      </c>
      <c r="U124" s="19">
        <v>1.1703866879408573</v>
      </c>
      <c r="V124" s="19">
        <v>1.1762249330854682</v>
      </c>
      <c r="W124" s="19">
        <v>1.1782408455671991</v>
      </c>
      <c r="X124" s="19">
        <v>1.1767278987287648</v>
      </c>
      <c r="Y124" s="19">
        <v>1.1793808069118061</v>
      </c>
      <c r="Z124" s="19">
        <v>1.1763678679893497</v>
      </c>
      <c r="AA124" s="19">
        <v>1.1762802643113781</v>
      </c>
      <c r="AB124" s="19">
        <v>1.1618004329583216</v>
      </c>
      <c r="AC124" s="19">
        <v>1.1852450252654367</v>
      </c>
      <c r="AD124" s="19">
        <v>1.1759139556625966</v>
      </c>
      <c r="AE124" s="19">
        <v>1.1763135968043494</v>
      </c>
      <c r="AF124" s="19">
        <v>1.161974174903295</v>
      </c>
      <c r="AG124" s="19">
        <v>1.1711345586405426</v>
      </c>
      <c r="AH124" s="19">
        <v>1.1441864224459986</v>
      </c>
    </row>
    <row r="125" spans="1:34">
      <c r="A125" s="113">
        <v>0.54166666666666663</v>
      </c>
      <c r="B125" s="19">
        <v>1.3126069344340767</v>
      </c>
      <c r="C125" s="19">
        <v>1.1739552870506087</v>
      </c>
      <c r="D125" s="19">
        <v>1.161659444158833</v>
      </c>
      <c r="E125" s="19">
        <v>1.1563169355861522</v>
      </c>
      <c r="F125" s="19">
        <v>1.1467694578806504</v>
      </c>
      <c r="G125" s="19">
        <v>1.1552001198493964</v>
      </c>
      <c r="H125" s="19">
        <v>1.1607708649021824</v>
      </c>
      <c r="I125" s="19">
        <v>1.1479613921601568</v>
      </c>
      <c r="J125" s="19">
        <v>1.1543272429611793</v>
      </c>
      <c r="K125" s="19">
        <v>1.1464222197325813</v>
      </c>
      <c r="L125" s="19">
        <v>1.147983972056736</v>
      </c>
      <c r="M125" s="19">
        <v>1.1758752435948654</v>
      </c>
      <c r="N125" s="19">
        <v>1.1531805731666611</v>
      </c>
      <c r="O125" s="19">
        <v>1.1480069032679987</v>
      </c>
      <c r="P125" s="19">
        <v>1.1486686963860386</v>
      </c>
      <c r="Q125" s="19">
        <v>1.1590938694841806</v>
      </c>
      <c r="R125" s="19">
        <v>1.1620214899419783</v>
      </c>
      <c r="S125" s="19">
        <v>1.1528576737883749</v>
      </c>
      <c r="T125" s="19">
        <v>1.1429885259566115</v>
      </c>
      <c r="U125" s="19">
        <v>1.1566595657400043</v>
      </c>
      <c r="V125" s="19">
        <v>1.1497189933803384</v>
      </c>
      <c r="W125" s="19">
        <v>1.1557598473263089</v>
      </c>
      <c r="X125" s="19">
        <v>1.1571040139446078</v>
      </c>
      <c r="Y125" s="19">
        <v>1.1493907704106867</v>
      </c>
      <c r="Z125" s="19">
        <v>1.1609394369976471</v>
      </c>
      <c r="AA125" s="19">
        <v>1.1498202420455992</v>
      </c>
      <c r="AB125" s="19">
        <v>1.1442458330619729</v>
      </c>
      <c r="AC125" s="19">
        <v>1.1573106390355714</v>
      </c>
      <c r="AD125" s="19">
        <v>1.1605312812664728</v>
      </c>
      <c r="AE125" s="19">
        <v>1.1518226796286202</v>
      </c>
      <c r="AF125" s="19">
        <v>1.1461390355171841</v>
      </c>
      <c r="AG125" s="19">
        <v>1.1506908109493659</v>
      </c>
      <c r="AH125" s="19">
        <v>1.1270796060001218</v>
      </c>
    </row>
    <row r="126" spans="1:34">
      <c r="A126" s="113">
        <v>0.54513888888888895</v>
      </c>
      <c r="B126" s="19">
        <v>1.2617634279865966</v>
      </c>
      <c r="C126" s="19">
        <v>1.1455168441562082</v>
      </c>
      <c r="D126" s="19">
        <v>1.1357741430355706</v>
      </c>
      <c r="E126" s="19">
        <v>1.13165980636539</v>
      </c>
      <c r="F126" s="19">
        <v>1.1229599828094525</v>
      </c>
      <c r="G126" s="19">
        <v>1.1292813962431973</v>
      </c>
      <c r="H126" s="19">
        <v>1.1323875658056306</v>
      </c>
      <c r="I126" s="19">
        <v>1.1315677383898961</v>
      </c>
      <c r="J126" s="19">
        <v>1.1223024386862761</v>
      </c>
      <c r="K126" s="19">
        <v>1.1202468176639699</v>
      </c>
      <c r="L126" s="19">
        <v>1.1267520677436411</v>
      </c>
      <c r="M126" s="19">
        <v>1.1532054909061</v>
      </c>
      <c r="N126" s="19">
        <v>1.1319227539219319</v>
      </c>
      <c r="O126" s="19">
        <v>1.1267365612998383</v>
      </c>
      <c r="P126" s="19">
        <v>1.129019604104569</v>
      </c>
      <c r="Q126" s="19">
        <v>1.134648614306677</v>
      </c>
      <c r="R126" s="19">
        <v>1.1304863805966736</v>
      </c>
      <c r="S126" s="19">
        <v>1.1449370805817256</v>
      </c>
      <c r="T126" s="19">
        <v>1.1195728000516689</v>
      </c>
      <c r="U126" s="19">
        <v>1.1312113841669373</v>
      </c>
      <c r="V126" s="19">
        <v>1.1271849940243865</v>
      </c>
      <c r="W126" s="19">
        <v>1.1316296074903427</v>
      </c>
      <c r="X126" s="19">
        <v>1.1338162182288714</v>
      </c>
      <c r="Y126" s="19">
        <v>1.1303207194828369</v>
      </c>
      <c r="Z126" s="19">
        <v>1.1370775942342477</v>
      </c>
      <c r="AA126" s="19">
        <v>1.131281184762609</v>
      </c>
      <c r="AB126" s="19">
        <v>1.1226456003791481</v>
      </c>
      <c r="AC126" s="19">
        <v>1.1295682353769767</v>
      </c>
      <c r="AD126" s="19">
        <v>1.1430802575092127</v>
      </c>
      <c r="AE126" s="19">
        <v>1.1320903906941602</v>
      </c>
      <c r="AF126" s="19">
        <v>1.125927060225109</v>
      </c>
      <c r="AG126" s="19">
        <v>1.1318834282288461</v>
      </c>
      <c r="AH126" s="19">
        <v>1.1109872595327295</v>
      </c>
    </row>
    <row r="127" spans="1:34">
      <c r="A127" s="113">
        <v>0.54861111111111105</v>
      </c>
      <c r="B127" s="19">
        <v>1.2053428273371689</v>
      </c>
      <c r="C127" s="19">
        <v>1.1205309631671501</v>
      </c>
      <c r="D127" s="19">
        <v>1.1085143347060114</v>
      </c>
      <c r="E127" s="19">
        <v>1.1063687025230462</v>
      </c>
      <c r="F127" s="19">
        <v>1.1008023250958909</v>
      </c>
      <c r="G127" s="19">
        <v>1.1033484336952566</v>
      </c>
      <c r="H127" s="19">
        <v>1.1075819559805871</v>
      </c>
      <c r="I127" s="19">
        <v>1.1099108512593945</v>
      </c>
      <c r="J127" s="19">
        <v>1.0966661720958144</v>
      </c>
      <c r="K127" s="19">
        <v>1.1025368543101954</v>
      </c>
      <c r="L127" s="19">
        <v>1.1037892957316053</v>
      </c>
      <c r="M127" s="19">
        <v>1.1243503567124626</v>
      </c>
      <c r="N127" s="19">
        <v>1.1043647096437215</v>
      </c>
      <c r="O127" s="19">
        <v>1.1074491198016889</v>
      </c>
      <c r="P127" s="19">
        <v>1.1076672822786189</v>
      </c>
      <c r="Q127" s="19">
        <v>1.1090565014771099</v>
      </c>
      <c r="R127" s="19">
        <v>1.1093657512297175</v>
      </c>
      <c r="S127" s="19">
        <v>1.1127579095630744</v>
      </c>
      <c r="T127" s="19">
        <v>1.1066165487773776</v>
      </c>
      <c r="U127" s="19">
        <v>1.1041057155908729</v>
      </c>
      <c r="V127" s="19">
        <v>1.1034387975723425</v>
      </c>
      <c r="W127" s="19">
        <v>1.1087891244135566</v>
      </c>
      <c r="X127" s="19">
        <v>1.1082347025523602</v>
      </c>
      <c r="Y127" s="19">
        <v>1.1075005117378507</v>
      </c>
      <c r="Z127" s="19">
        <v>1.113457568985126</v>
      </c>
      <c r="AA127" s="19">
        <v>1.1100926111270026</v>
      </c>
      <c r="AB127" s="19">
        <v>1.1035584757083787</v>
      </c>
      <c r="AC127" s="19">
        <v>1.1076887181293307</v>
      </c>
      <c r="AD127" s="19">
        <v>1.1176563895107452</v>
      </c>
      <c r="AE127" s="19">
        <v>1.1131945161247474</v>
      </c>
      <c r="AF127" s="19">
        <v>1.1077625921403853</v>
      </c>
      <c r="AG127" s="19">
        <v>1.1073531520029383</v>
      </c>
      <c r="AH127" s="19">
        <v>1.0945405562047035</v>
      </c>
    </row>
    <row r="128" spans="1:34">
      <c r="A128" s="113">
        <v>0.55208333333333337</v>
      </c>
      <c r="B128" s="19">
        <v>1.1546139046279682</v>
      </c>
      <c r="C128" s="19">
        <v>1.0909904231090322</v>
      </c>
      <c r="D128" s="19">
        <v>1.0805364507926638</v>
      </c>
      <c r="E128" s="19">
        <v>1.0799898977063513</v>
      </c>
      <c r="F128" s="19">
        <v>1.0759042727807211</v>
      </c>
      <c r="G128" s="19">
        <v>1.0792292077396255</v>
      </c>
      <c r="H128" s="19">
        <v>1.0807326863484463</v>
      </c>
      <c r="I128" s="19">
        <v>1.0815282591503363</v>
      </c>
      <c r="J128" s="19">
        <v>1.0797985344448287</v>
      </c>
      <c r="K128" s="19">
        <v>1.075812832789723</v>
      </c>
      <c r="L128" s="19">
        <v>1.075612639308374</v>
      </c>
      <c r="M128" s="19">
        <v>1.0961312986366569</v>
      </c>
      <c r="N128" s="19">
        <v>1.0800877745622941</v>
      </c>
      <c r="O128" s="19">
        <v>1.0760951063556541</v>
      </c>
      <c r="P128" s="19">
        <v>1.0845247031850473</v>
      </c>
      <c r="Q128" s="19">
        <v>1.0813792883919533</v>
      </c>
      <c r="R128" s="19">
        <v>1.0837602798802703</v>
      </c>
      <c r="S128" s="19">
        <v>1.0842448766517609</v>
      </c>
      <c r="T128" s="19">
        <v>1.0840818330568314</v>
      </c>
      <c r="U128" s="19">
        <v>1.0831518891919487</v>
      </c>
      <c r="V128" s="19">
        <v>1.079536756110177</v>
      </c>
      <c r="W128" s="19">
        <v>1.0817228107204913</v>
      </c>
      <c r="X128" s="19">
        <v>1.0836855613071872</v>
      </c>
      <c r="Y128" s="19">
        <v>1.0851739144420904</v>
      </c>
      <c r="Z128" s="19">
        <v>1.0865956652215623</v>
      </c>
      <c r="AA128" s="19">
        <v>1.0860489525546795</v>
      </c>
      <c r="AB128" s="19">
        <v>1.0781126339744289</v>
      </c>
      <c r="AC128" s="19">
        <v>1.0889054899474071</v>
      </c>
      <c r="AD128" s="19">
        <v>1.0940785276094289</v>
      </c>
      <c r="AE128" s="19">
        <v>1.088733002419447</v>
      </c>
      <c r="AF128" s="19">
        <v>1.08534823950482</v>
      </c>
      <c r="AG128" s="19">
        <v>1.0845661111433773</v>
      </c>
      <c r="AH128" s="19">
        <v>1.0743251853437441</v>
      </c>
    </row>
    <row r="129" spans="1:34">
      <c r="A129" s="113">
        <v>0.55555555555555558</v>
      </c>
      <c r="B129" s="19">
        <v>1.0946976282441474</v>
      </c>
      <c r="C129" s="19">
        <v>1.0545365728179323</v>
      </c>
      <c r="D129" s="19">
        <v>1.0466710654465798</v>
      </c>
      <c r="E129" s="19">
        <v>1.0446806267367694</v>
      </c>
      <c r="F129" s="19">
        <v>1.0457097309107024</v>
      </c>
      <c r="G129" s="19">
        <v>1.0446236319734132</v>
      </c>
      <c r="H129" s="19">
        <v>1.0450064006871778</v>
      </c>
      <c r="I129" s="19">
        <v>1.0455057731845234</v>
      </c>
      <c r="J129" s="19">
        <v>1.0462028384070736</v>
      </c>
      <c r="K129" s="19">
        <v>1.0462092300310424</v>
      </c>
      <c r="L129" s="19">
        <v>1.0462789661911061</v>
      </c>
      <c r="M129" s="19">
        <v>1.0446272252038096</v>
      </c>
      <c r="N129" s="19">
        <v>1.0464321554146161</v>
      </c>
      <c r="O129" s="19">
        <v>1.0457079180162498</v>
      </c>
      <c r="P129" s="19">
        <v>1.0466990376984753</v>
      </c>
      <c r="Q129" s="19">
        <v>1.0488171274518716</v>
      </c>
      <c r="R129" s="19">
        <v>1.0488416117244115</v>
      </c>
      <c r="S129" s="19">
        <v>1.0473623928368416</v>
      </c>
      <c r="T129" s="19">
        <v>1.0506011115928249</v>
      </c>
      <c r="U129" s="19">
        <v>1.0481160521513677</v>
      </c>
      <c r="V129" s="19">
        <v>1.048172865756809</v>
      </c>
      <c r="W129" s="19">
        <v>1.0493772348892787</v>
      </c>
      <c r="X129" s="19">
        <v>1.0517712064351654</v>
      </c>
      <c r="Y129" s="19">
        <v>1.0506575193238121</v>
      </c>
      <c r="Z129" s="19">
        <v>1.0533367000460356</v>
      </c>
      <c r="AA129" s="19">
        <v>1.0544128005826781</v>
      </c>
      <c r="AB129" s="19">
        <v>1.05210411299942</v>
      </c>
      <c r="AC129" s="19">
        <v>1.0530037180027385</v>
      </c>
      <c r="AD129" s="19">
        <v>1.0565227007446443</v>
      </c>
      <c r="AE129" s="19">
        <v>1.0581189725316023</v>
      </c>
      <c r="AF129" s="19">
        <v>1.0547746872870269</v>
      </c>
      <c r="AG129" s="19">
        <v>1.0565007207891153</v>
      </c>
      <c r="AH129" s="19">
        <v>1.0488798893331834</v>
      </c>
    </row>
    <row r="130" spans="1:34">
      <c r="A130" s="113">
        <v>0.55902777777777779</v>
      </c>
      <c r="B130" s="19">
        <v>1.0876462981968262</v>
      </c>
      <c r="C130" s="19">
        <v>1.0515082487584599</v>
      </c>
      <c r="D130" s="19">
        <v>1.0445587521364672</v>
      </c>
      <c r="E130" s="19">
        <v>1.0427956862258285</v>
      </c>
      <c r="F130" s="19">
        <v>1.0447173002250791</v>
      </c>
      <c r="G130" s="19">
        <v>1.0435747545436482</v>
      </c>
      <c r="H130" s="19">
        <v>1.0440299285361117</v>
      </c>
      <c r="I130" s="19">
        <v>1.0449869300347712</v>
      </c>
      <c r="J130" s="19">
        <v>1.0456628832125254</v>
      </c>
      <c r="K130" s="19">
        <v>1.0450877886905001</v>
      </c>
      <c r="L130" s="19">
        <v>1.045784409612194</v>
      </c>
      <c r="M130" s="19">
        <v>1.0442598261171454</v>
      </c>
      <c r="N130" s="19">
        <v>1.0459447099065506</v>
      </c>
      <c r="O130" s="19">
        <v>1.0453872748553228</v>
      </c>
      <c r="P130" s="19">
        <v>1.0460802529615427</v>
      </c>
      <c r="Q130" s="19">
        <v>1.0481952660402676</v>
      </c>
      <c r="R130" s="19">
        <v>1.0482596849278862</v>
      </c>
      <c r="S130" s="19">
        <v>1.0474929127628843</v>
      </c>
      <c r="T130" s="19">
        <v>1.049890639404883</v>
      </c>
      <c r="U130" s="19">
        <v>1.0479297290277754</v>
      </c>
      <c r="V130" s="19">
        <v>1.0479673379791816</v>
      </c>
      <c r="W130" s="19">
        <v>1.0492906392141894</v>
      </c>
      <c r="X130" s="19">
        <v>1.0516961711461243</v>
      </c>
      <c r="Y130" s="19">
        <v>1.0506303945058892</v>
      </c>
      <c r="Z130" s="19">
        <v>1.0532249358313395</v>
      </c>
      <c r="AA130" s="19">
        <v>1.054373618061891</v>
      </c>
      <c r="AB130" s="19">
        <v>1.05210411299942</v>
      </c>
      <c r="AC130" s="19">
        <v>1.0530019233181527</v>
      </c>
      <c r="AD130" s="19">
        <v>1.0565018590529645</v>
      </c>
      <c r="AE130" s="19">
        <v>1.0581033672581974</v>
      </c>
      <c r="AF130" s="19">
        <v>1.0547746872870269</v>
      </c>
      <c r="AG130" s="19">
        <v>1.0565007207891153</v>
      </c>
      <c r="AH130" s="19">
        <v>1.0488798893331834</v>
      </c>
    </row>
    <row r="131" spans="1:34">
      <c r="A131" s="113">
        <v>0.5625</v>
      </c>
      <c r="B131" s="19">
        <v>1</v>
      </c>
      <c r="C131" s="19">
        <v>1</v>
      </c>
      <c r="D131" s="19">
        <v>1</v>
      </c>
      <c r="E131" s="19">
        <v>1</v>
      </c>
      <c r="F131" s="19">
        <v>1</v>
      </c>
      <c r="G131" s="19">
        <v>1</v>
      </c>
      <c r="H131" s="19">
        <v>1</v>
      </c>
      <c r="I131" s="19">
        <v>1</v>
      </c>
      <c r="J131" s="19">
        <v>1</v>
      </c>
      <c r="K131" s="19">
        <v>1</v>
      </c>
      <c r="L131" s="19">
        <v>1</v>
      </c>
      <c r="M131" s="19">
        <v>1</v>
      </c>
      <c r="N131" s="19">
        <v>1</v>
      </c>
      <c r="O131" s="19">
        <v>1</v>
      </c>
      <c r="P131" s="19">
        <v>1</v>
      </c>
      <c r="Q131" s="19">
        <v>1</v>
      </c>
      <c r="R131" s="19">
        <v>1</v>
      </c>
      <c r="S131" s="19">
        <v>1</v>
      </c>
      <c r="T131" s="19">
        <v>1</v>
      </c>
      <c r="U131" s="19">
        <v>1</v>
      </c>
      <c r="V131" s="19">
        <v>1</v>
      </c>
      <c r="W131" s="19">
        <v>1</v>
      </c>
      <c r="X131" s="19">
        <v>1</v>
      </c>
      <c r="Y131" s="19">
        <v>1</v>
      </c>
      <c r="Z131" s="19">
        <v>1</v>
      </c>
      <c r="AA131" s="19">
        <v>1</v>
      </c>
      <c r="AB131" s="19">
        <v>1</v>
      </c>
      <c r="AC131" s="19">
        <v>1</v>
      </c>
      <c r="AD131" s="19">
        <v>1</v>
      </c>
      <c r="AE131" s="19">
        <v>1</v>
      </c>
      <c r="AF131" s="19">
        <v>1</v>
      </c>
      <c r="AG131" s="19">
        <v>1</v>
      </c>
      <c r="AH131" s="19">
        <v>1</v>
      </c>
    </row>
  </sheetData>
  <phoneticPr fontId="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9"/>
  <dimension ref="A1:N682"/>
  <sheetViews>
    <sheetView workbookViewId="0">
      <pane ySplit="1" topLeftCell="A2" activePane="bottomLeft" state="frozen"/>
      <selection activeCell="N20" sqref="N20"/>
      <selection pane="bottomLeft" activeCell="F12" sqref="F12"/>
    </sheetView>
  </sheetViews>
  <sheetFormatPr baseColWidth="10" defaultColWidth="11.5" defaultRowHeight="15"/>
  <cols>
    <col min="1" max="2" width="11.5" style="24"/>
    <col min="3" max="3" width="10.83203125" style="24"/>
    <col min="4" max="4" width="10.83203125" style="200" customWidth="1"/>
    <col min="5" max="16384" width="11.5" style="210"/>
  </cols>
  <sheetData>
    <row r="1" spans="1:14">
      <c r="A1" s="214" t="s">
        <v>11</v>
      </c>
      <c r="B1" s="214" t="s">
        <v>2</v>
      </c>
      <c r="C1" s="214" t="s">
        <v>5788</v>
      </c>
      <c r="D1" s="204"/>
      <c r="F1" s="211" t="s">
        <v>1628</v>
      </c>
    </row>
    <row r="2" spans="1:14">
      <c r="A2" s="214">
        <v>2330</v>
      </c>
      <c r="B2" s="214" t="s">
        <v>328</v>
      </c>
      <c r="C2" s="215">
        <v>44449</v>
      </c>
      <c r="D2" s="212"/>
      <c r="F2" s="210" t="s">
        <v>1672</v>
      </c>
      <c r="L2" s="213"/>
      <c r="M2" s="213"/>
      <c r="N2" s="213"/>
    </row>
    <row r="3" spans="1:14">
      <c r="A3" s="214">
        <v>2375</v>
      </c>
      <c r="B3" s="214" t="s">
        <v>1103</v>
      </c>
      <c r="C3" s="215">
        <v>44434</v>
      </c>
      <c r="D3" s="212"/>
      <c r="L3" s="213"/>
      <c r="M3" s="213"/>
      <c r="N3" s="213"/>
    </row>
    <row r="4" spans="1:14">
      <c r="A4" s="214">
        <v>2106</v>
      </c>
      <c r="B4" s="214" t="s">
        <v>290</v>
      </c>
      <c r="C4" s="215">
        <v>44428</v>
      </c>
      <c r="D4" s="212"/>
      <c r="F4" s="210" t="s">
        <v>1626</v>
      </c>
      <c r="G4" s="210" t="s">
        <v>1627</v>
      </c>
      <c r="H4" s="210" t="s">
        <v>1623</v>
      </c>
      <c r="I4" s="210" t="s">
        <v>1624</v>
      </c>
      <c r="L4" s="213"/>
      <c r="M4" s="213"/>
      <c r="N4" s="213"/>
    </row>
    <row r="5" spans="1:14">
      <c r="A5" s="214">
        <v>5243</v>
      </c>
      <c r="B5" s="214" t="s">
        <v>1073</v>
      </c>
      <c r="C5" s="215">
        <v>44427</v>
      </c>
      <c r="D5" s="212"/>
      <c r="L5" s="213"/>
      <c r="M5" s="213"/>
      <c r="N5" s="213"/>
    </row>
    <row r="6" spans="1:14">
      <c r="A6" s="214">
        <v>2377</v>
      </c>
      <c r="B6" s="214" t="s">
        <v>362</v>
      </c>
      <c r="C6" s="215">
        <v>44425</v>
      </c>
      <c r="D6" s="212"/>
      <c r="L6" s="213"/>
      <c r="M6" s="213"/>
      <c r="N6" s="213"/>
    </row>
    <row r="7" spans="1:14">
      <c r="A7" s="214">
        <v>3049</v>
      </c>
      <c r="B7" s="214" t="s">
        <v>620</v>
      </c>
      <c r="C7" s="215">
        <v>44421</v>
      </c>
      <c r="D7" s="212"/>
      <c r="L7" s="213"/>
      <c r="M7" s="213"/>
      <c r="N7" s="213"/>
    </row>
    <row r="8" spans="1:14">
      <c r="A8" s="214">
        <v>1537</v>
      </c>
      <c r="B8" s="214" t="s">
        <v>152</v>
      </c>
      <c r="C8" s="215">
        <v>44414</v>
      </c>
      <c r="D8" s="212"/>
      <c r="L8" s="213"/>
      <c r="M8" s="213"/>
      <c r="N8" s="213"/>
    </row>
    <row r="9" spans="1:14">
      <c r="A9" s="214">
        <v>8928</v>
      </c>
      <c r="B9" s="214" t="s">
        <v>4353</v>
      </c>
      <c r="C9" s="215">
        <v>44414</v>
      </c>
      <c r="D9" s="212"/>
      <c r="L9" s="213"/>
      <c r="M9" s="213"/>
      <c r="N9" s="213"/>
    </row>
    <row r="10" spans="1:14">
      <c r="A10" s="214">
        <v>1735</v>
      </c>
      <c r="B10" s="214" t="s">
        <v>218</v>
      </c>
      <c r="C10" s="215">
        <v>44413</v>
      </c>
      <c r="D10" s="212"/>
      <c r="L10" s="213"/>
      <c r="M10" s="213"/>
      <c r="N10" s="213"/>
    </row>
    <row r="11" spans="1:14">
      <c r="A11" s="214">
        <v>8150</v>
      </c>
      <c r="B11" s="214" t="s">
        <v>1479</v>
      </c>
      <c r="C11" s="215">
        <v>44410</v>
      </c>
      <c r="D11" s="212"/>
      <c r="L11" s="213"/>
      <c r="M11" s="213"/>
      <c r="N11" s="213"/>
    </row>
    <row r="12" spans="1:14">
      <c r="A12" s="214">
        <v>1102</v>
      </c>
      <c r="B12" s="214" t="s">
        <v>22</v>
      </c>
      <c r="C12" s="215">
        <v>44407</v>
      </c>
      <c r="D12" s="212"/>
      <c r="L12" s="213"/>
      <c r="M12" s="213"/>
      <c r="N12" s="213"/>
    </row>
    <row r="13" spans="1:14">
      <c r="A13" s="214">
        <v>1256</v>
      </c>
      <c r="B13" s="214" t="s">
        <v>47</v>
      </c>
      <c r="C13" s="215">
        <v>44407</v>
      </c>
      <c r="D13" s="212"/>
      <c r="L13" s="213"/>
      <c r="M13" s="213"/>
      <c r="N13" s="213"/>
    </row>
    <row r="14" spans="1:14">
      <c r="A14" s="214">
        <v>1440</v>
      </c>
      <c r="B14" s="214" t="s">
        <v>94</v>
      </c>
      <c r="C14" s="215">
        <v>44407</v>
      </c>
      <c r="D14" s="212"/>
      <c r="L14" s="213"/>
      <c r="M14" s="213"/>
      <c r="N14" s="213"/>
    </row>
    <row r="15" spans="1:14">
      <c r="A15" s="214">
        <v>2456</v>
      </c>
      <c r="B15" s="214" t="s">
        <v>417</v>
      </c>
      <c r="C15" s="215">
        <v>44407</v>
      </c>
      <c r="D15" s="212"/>
      <c r="L15" s="213"/>
      <c r="M15" s="213"/>
      <c r="N15" s="213"/>
    </row>
    <row r="16" spans="1:14">
      <c r="A16" s="214">
        <v>2537</v>
      </c>
      <c r="B16" s="214" t="s">
        <v>470</v>
      </c>
      <c r="C16" s="215">
        <v>44407</v>
      </c>
      <c r="D16" s="212"/>
      <c r="L16" s="213"/>
      <c r="M16" s="213"/>
      <c r="N16" s="213"/>
    </row>
    <row r="17" spans="1:14">
      <c r="A17" s="214">
        <v>3062</v>
      </c>
      <c r="B17" s="214" t="s">
        <v>631</v>
      </c>
      <c r="C17" s="215">
        <v>44407</v>
      </c>
      <c r="D17" s="205"/>
      <c r="L17" s="213"/>
      <c r="M17" s="213"/>
      <c r="N17" s="213"/>
    </row>
    <row r="18" spans="1:14">
      <c r="A18" s="214">
        <v>3712</v>
      </c>
      <c r="B18" s="214" t="s">
        <v>5755</v>
      </c>
      <c r="C18" s="215">
        <v>44407</v>
      </c>
      <c r="D18" s="205"/>
      <c r="L18" s="213"/>
      <c r="M18" s="213"/>
      <c r="N18" s="213"/>
    </row>
    <row r="19" spans="1:14">
      <c r="A19" s="214">
        <v>5871</v>
      </c>
      <c r="B19" s="214" t="s">
        <v>1187</v>
      </c>
      <c r="C19" s="215">
        <v>44407</v>
      </c>
      <c r="D19" s="212"/>
      <c r="L19" s="213"/>
      <c r="M19" s="213"/>
      <c r="N19" s="213"/>
    </row>
    <row r="20" spans="1:14">
      <c r="A20" s="214">
        <v>8081</v>
      </c>
      <c r="B20" s="214" t="s">
        <v>1455</v>
      </c>
      <c r="C20" s="215">
        <v>44407</v>
      </c>
      <c r="D20" s="212"/>
      <c r="L20" s="213"/>
      <c r="M20" s="213"/>
      <c r="N20" s="213"/>
    </row>
    <row r="21" spans="1:14">
      <c r="A21" s="214">
        <v>2643</v>
      </c>
      <c r="B21" s="214" t="s">
        <v>505</v>
      </c>
      <c r="C21" s="215">
        <v>44407</v>
      </c>
      <c r="D21" s="212"/>
      <c r="L21" s="213"/>
      <c r="M21" s="213"/>
      <c r="N21" s="213"/>
    </row>
    <row r="22" spans="1:14">
      <c r="A22" s="214">
        <v>6210</v>
      </c>
      <c r="B22" s="214" t="s">
        <v>1295</v>
      </c>
      <c r="C22" s="215">
        <v>44407</v>
      </c>
      <c r="D22" s="212"/>
      <c r="L22" s="213"/>
      <c r="M22" s="213"/>
      <c r="N22" s="213"/>
    </row>
    <row r="23" spans="1:14">
      <c r="A23" s="214">
        <v>6263</v>
      </c>
      <c r="B23" s="214" t="s">
        <v>1336</v>
      </c>
      <c r="C23" s="215">
        <v>44407</v>
      </c>
      <c r="D23" s="212"/>
      <c r="L23" s="213"/>
      <c r="M23" s="213"/>
      <c r="N23" s="213"/>
    </row>
    <row r="24" spans="1:14">
      <c r="A24" s="214">
        <v>6509</v>
      </c>
      <c r="B24" s="214" t="s">
        <v>1400</v>
      </c>
      <c r="C24" s="215">
        <v>44407</v>
      </c>
      <c r="D24" s="212"/>
      <c r="L24" s="213"/>
      <c r="M24" s="213"/>
      <c r="N24" s="213"/>
    </row>
    <row r="25" spans="1:14">
      <c r="A25" s="214">
        <v>1536</v>
      </c>
      <c r="B25" s="214" t="s">
        <v>151</v>
      </c>
      <c r="C25" s="215">
        <v>44406</v>
      </c>
      <c r="D25" s="212"/>
      <c r="L25" s="213"/>
      <c r="M25" s="213"/>
      <c r="N25" s="213"/>
    </row>
    <row r="26" spans="1:14">
      <c r="A26" s="214">
        <v>1618</v>
      </c>
      <c r="B26" s="214" t="s">
        <v>189</v>
      </c>
      <c r="C26" s="215">
        <v>44406</v>
      </c>
      <c r="D26" s="212"/>
      <c r="L26" s="213"/>
      <c r="M26" s="213"/>
      <c r="N26" s="213"/>
    </row>
    <row r="27" spans="1:14">
      <c r="A27" s="214">
        <v>2415</v>
      </c>
      <c r="B27" s="214" t="s">
        <v>386</v>
      </c>
      <c r="C27" s="215">
        <v>44406</v>
      </c>
      <c r="D27" s="212"/>
      <c r="L27" s="213"/>
      <c r="M27" s="213"/>
      <c r="N27" s="213"/>
    </row>
    <row r="28" spans="1:14">
      <c r="A28" s="214">
        <v>3006</v>
      </c>
      <c r="B28" s="214" t="s">
        <v>582</v>
      </c>
      <c r="C28" s="215">
        <v>44406</v>
      </c>
      <c r="D28" s="212"/>
      <c r="L28" s="213"/>
      <c r="M28" s="213"/>
      <c r="N28" s="213"/>
    </row>
    <row r="29" spans="1:14">
      <c r="A29" s="214">
        <v>3019</v>
      </c>
      <c r="B29" s="214" t="s">
        <v>592</v>
      </c>
      <c r="C29" s="215">
        <v>44406</v>
      </c>
      <c r="D29" s="212"/>
      <c r="L29" s="213"/>
      <c r="M29" s="213"/>
      <c r="N29" s="213"/>
    </row>
    <row r="30" spans="1:14">
      <c r="A30" s="214">
        <v>4557</v>
      </c>
      <c r="B30" s="214" t="s">
        <v>975</v>
      </c>
      <c r="C30" s="215">
        <v>44406</v>
      </c>
      <c r="D30" s="212"/>
      <c r="L30" s="213"/>
      <c r="M30" s="213"/>
      <c r="N30" s="213"/>
    </row>
    <row r="31" spans="1:14">
      <c r="A31" s="214">
        <v>4906</v>
      </c>
      <c r="B31" s="214" t="s">
        <v>1008</v>
      </c>
      <c r="C31" s="215">
        <v>44406</v>
      </c>
      <c r="D31" s="212"/>
      <c r="L31" s="213"/>
      <c r="M31" s="213"/>
      <c r="N31" s="213"/>
    </row>
    <row r="32" spans="1:14">
      <c r="A32" s="214">
        <v>6201</v>
      </c>
      <c r="B32" s="214" t="s">
        <v>1286</v>
      </c>
      <c r="C32" s="215">
        <v>44406</v>
      </c>
      <c r="D32" s="212"/>
      <c r="L32" s="213"/>
      <c r="M32" s="213"/>
      <c r="N32" s="213"/>
    </row>
    <row r="33" spans="1:14">
      <c r="A33" s="214">
        <v>6641</v>
      </c>
      <c r="B33" s="214" t="s">
        <v>5797</v>
      </c>
      <c r="C33" s="215">
        <v>44406</v>
      </c>
      <c r="D33" s="212"/>
      <c r="L33" s="213"/>
      <c r="M33" s="213"/>
      <c r="N33" s="213"/>
    </row>
    <row r="34" spans="1:14">
      <c r="A34" s="214">
        <v>8046</v>
      </c>
      <c r="B34" s="214" t="s">
        <v>1437</v>
      </c>
      <c r="C34" s="215">
        <v>44406</v>
      </c>
      <c r="D34" s="212"/>
      <c r="L34" s="213"/>
      <c r="M34" s="213"/>
      <c r="N34" s="213"/>
    </row>
    <row r="35" spans="1:14">
      <c r="A35" s="214">
        <v>9926</v>
      </c>
      <c r="B35" s="214" t="s">
        <v>1598</v>
      </c>
      <c r="C35" s="215">
        <v>44406</v>
      </c>
      <c r="D35" s="212"/>
      <c r="L35" s="213"/>
      <c r="M35" s="213"/>
      <c r="N35" s="213"/>
    </row>
    <row r="36" spans="1:14">
      <c r="A36" s="214">
        <v>3490</v>
      </c>
      <c r="B36" s="214" t="s">
        <v>769</v>
      </c>
      <c r="C36" s="215">
        <v>44406</v>
      </c>
      <c r="D36" s="212"/>
      <c r="L36" s="213"/>
      <c r="M36" s="213"/>
      <c r="N36" s="213"/>
    </row>
    <row r="37" spans="1:14">
      <c r="A37" s="214">
        <v>5903</v>
      </c>
      <c r="B37" s="214" t="s">
        <v>1191</v>
      </c>
      <c r="C37" s="215">
        <v>44406</v>
      </c>
      <c r="D37" s="212"/>
      <c r="L37" s="213"/>
      <c r="M37" s="213"/>
      <c r="N37" s="213"/>
    </row>
    <row r="38" spans="1:14">
      <c r="A38" s="214">
        <v>6294</v>
      </c>
      <c r="B38" s="214" t="s">
        <v>1359</v>
      </c>
      <c r="C38" s="215">
        <v>44406</v>
      </c>
      <c r="D38" s="212"/>
      <c r="L38" s="213"/>
      <c r="M38" s="213"/>
      <c r="N38" s="213"/>
    </row>
    <row r="39" spans="1:14">
      <c r="A39" s="214">
        <v>1109</v>
      </c>
      <c r="B39" s="214" t="s">
        <v>26</v>
      </c>
      <c r="C39" s="215">
        <v>44405</v>
      </c>
      <c r="D39" s="212"/>
      <c r="L39" s="213"/>
      <c r="M39" s="213"/>
      <c r="N39" s="213"/>
    </row>
    <row r="40" spans="1:14">
      <c r="A40" s="214">
        <v>1338</v>
      </c>
      <c r="B40" s="214" t="s">
        <v>74</v>
      </c>
      <c r="C40" s="215">
        <v>44405</v>
      </c>
      <c r="D40" s="212"/>
      <c r="L40" s="213"/>
      <c r="M40" s="213"/>
      <c r="N40" s="213"/>
    </row>
    <row r="41" spans="1:14">
      <c r="A41" s="214">
        <v>1434</v>
      </c>
      <c r="B41" s="214" t="s">
        <v>88</v>
      </c>
      <c r="C41" s="215">
        <v>44405</v>
      </c>
      <c r="D41" s="212"/>
      <c r="L41" s="213"/>
      <c r="M41" s="213"/>
      <c r="N41" s="213"/>
    </row>
    <row r="42" spans="1:14">
      <c r="A42" s="214">
        <v>1731</v>
      </c>
      <c r="B42" s="214" t="s">
        <v>214</v>
      </c>
      <c r="C42" s="215">
        <v>44405</v>
      </c>
      <c r="D42" s="212"/>
      <c r="L42" s="213"/>
      <c r="M42" s="213"/>
      <c r="N42" s="213"/>
    </row>
    <row r="43" spans="1:14">
      <c r="A43" s="214">
        <v>2201</v>
      </c>
      <c r="B43" s="214" t="s">
        <v>296</v>
      </c>
      <c r="C43" s="215">
        <v>44405</v>
      </c>
      <c r="D43" s="212"/>
      <c r="L43" s="213"/>
      <c r="M43" s="213"/>
      <c r="N43" s="213"/>
    </row>
    <row r="44" spans="1:14">
      <c r="A44" s="214">
        <v>2467</v>
      </c>
      <c r="B44" s="214" t="s">
        <v>427</v>
      </c>
      <c r="C44" s="215">
        <v>44405</v>
      </c>
      <c r="D44" s="212"/>
      <c r="L44" s="213"/>
      <c r="M44" s="213"/>
      <c r="N44" s="213"/>
    </row>
    <row r="45" spans="1:14">
      <c r="A45" s="214">
        <v>2476</v>
      </c>
      <c r="B45" s="214" t="s">
        <v>433</v>
      </c>
      <c r="C45" s="215">
        <v>44405</v>
      </c>
      <c r="D45" s="212"/>
      <c r="L45" s="213"/>
      <c r="M45" s="213"/>
      <c r="N45" s="213"/>
    </row>
    <row r="46" spans="1:14">
      <c r="A46" s="214">
        <v>2849</v>
      </c>
      <c r="B46" s="214" t="s">
        <v>540</v>
      </c>
      <c r="C46" s="215">
        <v>44405</v>
      </c>
      <c r="D46" s="212"/>
      <c r="L46" s="213"/>
      <c r="M46" s="213"/>
      <c r="N46" s="213"/>
    </row>
    <row r="47" spans="1:14">
      <c r="A47" s="214">
        <v>2915</v>
      </c>
      <c r="B47" s="214" t="s">
        <v>570</v>
      </c>
      <c r="C47" s="215">
        <v>44405</v>
      </c>
      <c r="D47" s="212"/>
      <c r="L47" s="213"/>
      <c r="M47" s="213"/>
      <c r="N47" s="213"/>
    </row>
    <row r="48" spans="1:14">
      <c r="A48" s="214">
        <v>3058</v>
      </c>
      <c r="B48" s="214" t="s">
        <v>628</v>
      </c>
      <c r="C48" s="215">
        <v>44405</v>
      </c>
      <c r="D48" s="212"/>
      <c r="L48" s="213"/>
      <c r="M48" s="213"/>
      <c r="N48" s="213"/>
    </row>
    <row r="49" spans="1:14">
      <c r="A49" s="214">
        <v>5285</v>
      </c>
      <c r="B49" s="214" t="s">
        <v>1088</v>
      </c>
      <c r="C49" s="215">
        <v>44405</v>
      </c>
      <c r="D49" s="212"/>
      <c r="L49" s="213"/>
      <c r="M49" s="213"/>
      <c r="N49" s="213"/>
    </row>
    <row r="50" spans="1:14">
      <c r="A50" s="214">
        <v>5538</v>
      </c>
      <c r="B50" s="214" t="s">
        <v>1174</v>
      </c>
      <c r="C50" s="215">
        <v>44405</v>
      </c>
      <c r="D50" s="212"/>
      <c r="L50" s="213"/>
      <c r="M50" s="213"/>
      <c r="N50" s="213"/>
    </row>
    <row r="51" spans="1:14">
      <c r="A51" s="214">
        <v>5538</v>
      </c>
      <c r="B51" s="214" t="s">
        <v>1174</v>
      </c>
      <c r="C51" s="215">
        <v>44405</v>
      </c>
      <c r="D51" s="212"/>
      <c r="L51" s="213"/>
      <c r="M51" s="213"/>
      <c r="N51" s="213"/>
    </row>
    <row r="52" spans="1:14">
      <c r="A52" s="214">
        <v>6115</v>
      </c>
      <c r="B52" s="214" t="s">
        <v>1213</v>
      </c>
      <c r="C52" s="215">
        <v>44405</v>
      </c>
      <c r="D52" s="212"/>
      <c r="L52" s="213"/>
      <c r="M52" s="213"/>
      <c r="N52" s="213"/>
    </row>
    <row r="53" spans="1:14">
      <c r="A53" s="214">
        <v>6668</v>
      </c>
      <c r="B53" s="214" t="s">
        <v>4544</v>
      </c>
      <c r="C53" s="215">
        <v>44405</v>
      </c>
      <c r="D53" s="212"/>
      <c r="L53" s="213"/>
      <c r="M53" s="213"/>
      <c r="N53" s="213"/>
    </row>
    <row r="54" spans="1:14">
      <c r="A54" s="214">
        <v>8131</v>
      </c>
      <c r="B54" s="214" t="s">
        <v>1477</v>
      </c>
      <c r="C54" s="215">
        <v>44405</v>
      </c>
      <c r="D54" s="205"/>
      <c r="L54" s="213"/>
      <c r="M54" s="213"/>
      <c r="N54" s="213"/>
    </row>
    <row r="55" spans="1:14">
      <c r="A55" s="214">
        <v>9910</v>
      </c>
      <c r="B55" s="214" t="s">
        <v>1588</v>
      </c>
      <c r="C55" s="215">
        <v>44405</v>
      </c>
      <c r="D55" s="212"/>
      <c r="L55" s="213"/>
      <c r="M55" s="213"/>
      <c r="N55" s="213"/>
    </row>
    <row r="56" spans="1:14">
      <c r="A56" s="214">
        <v>9938</v>
      </c>
      <c r="B56" s="214" t="s">
        <v>1607</v>
      </c>
      <c r="C56" s="215">
        <v>44405</v>
      </c>
      <c r="D56" s="212"/>
      <c r="L56" s="213"/>
      <c r="M56" s="213"/>
      <c r="N56" s="213"/>
    </row>
    <row r="57" spans="1:14">
      <c r="A57" s="214">
        <v>1593</v>
      </c>
      <c r="B57" s="214" t="s">
        <v>173</v>
      </c>
      <c r="C57" s="215">
        <v>44405</v>
      </c>
      <c r="D57" s="212"/>
      <c r="L57" s="213"/>
      <c r="M57" s="213"/>
      <c r="N57" s="213"/>
    </row>
    <row r="58" spans="1:14">
      <c r="A58" s="214">
        <v>3088</v>
      </c>
      <c r="B58" s="214" t="s">
        <v>641</v>
      </c>
      <c r="C58" s="215">
        <v>44405</v>
      </c>
      <c r="D58" s="212"/>
      <c r="L58" s="213"/>
      <c r="M58" s="213"/>
      <c r="N58" s="213"/>
    </row>
    <row r="59" spans="1:14">
      <c r="A59" s="214">
        <v>3541</v>
      </c>
      <c r="B59" s="214" t="s">
        <v>800</v>
      </c>
      <c r="C59" s="215">
        <v>44405</v>
      </c>
      <c r="D59" s="212"/>
      <c r="L59" s="213"/>
      <c r="M59" s="213"/>
      <c r="N59" s="213"/>
    </row>
    <row r="60" spans="1:14">
      <c r="A60" s="214">
        <v>4933</v>
      </c>
      <c r="B60" s="214" t="s">
        <v>1020</v>
      </c>
      <c r="C60" s="215">
        <v>44405</v>
      </c>
      <c r="D60" s="212"/>
      <c r="L60" s="213"/>
      <c r="M60" s="213"/>
      <c r="N60" s="213"/>
    </row>
    <row r="61" spans="1:14">
      <c r="A61" s="214">
        <v>6151</v>
      </c>
      <c r="B61" s="214" t="s">
        <v>1243</v>
      </c>
      <c r="C61" s="215">
        <v>44405</v>
      </c>
      <c r="D61" s="212"/>
      <c r="L61" s="213"/>
      <c r="M61" s="213"/>
      <c r="N61" s="213"/>
    </row>
    <row r="62" spans="1:14">
      <c r="A62" s="214">
        <v>6248</v>
      </c>
      <c r="B62" s="214" t="s">
        <v>1331</v>
      </c>
      <c r="C62" s="215">
        <v>44405</v>
      </c>
      <c r="D62" s="212"/>
      <c r="L62" s="213"/>
      <c r="M62" s="213"/>
      <c r="N62" s="213"/>
    </row>
    <row r="63" spans="1:14">
      <c r="A63" s="214">
        <v>6248</v>
      </c>
      <c r="B63" s="214" t="s">
        <v>1331</v>
      </c>
      <c r="C63" s="215">
        <v>44405</v>
      </c>
      <c r="D63" s="212"/>
      <c r="L63" s="213"/>
      <c r="M63" s="213"/>
      <c r="N63" s="213"/>
    </row>
    <row r="64" spans="1:14">
      <c r="A64" s="214">
        <v>1231</v>
      </c>
      <c r="B64" s="214" t="s">
        <v>41</v>
      </c>
      <c r="C64" s="215">
        <v>44404</v>
      </c>
      <c r="D64" s="212"/>
      <c r="L64" s="213"/>
      <c r="M64" s="213"/>
      <c r="N64" s="213"/>
    </row>
    <row r="65" spans="1:14">
      <c r="A65" s="214">
        <v>1436</v>
      </c>
      <c r="B65" s="214" t="s">
        <v>90</v>
      </c>
      <c r="C65" s="215">
        <v>44404</v>
      </c>
      <c r="D65" s="212"/>
      <c r="L65" s="213"/>
      <c r="M65" s="213"/>
      <c r="N65" s="213"/>
    </row>
    <row r="66" spans="1:14">
      <c r="A66" s="214">
        <v>1605</v>
      </c>
      <c r="B66" s="214" t="s">
        <v>180</v>
      </c>
      <c r="C66" s="215">
        <v>44404</v>
      </c>
      <c r="D66" s="212"/>
      <c r="L66" s="213"/>
      <c r="M66" s="213"/>
      <c r="N66" s="213"/>
    </row>
    <row r="67" spans="1:14">
      <c r="A67" s="214">
        <v>1707</v>
      </c>
      <c r="B67" s="214" t="s">
        <v>194</v>
      </c>
      <c r="C67" s="215">
        <v>44404</v>
      </c>
      <c r="D67" s="212"/>
      <c r="L67" s="213"/>
      <c r="M67" s="213"/>
      <c r="N67" s="213"/>
    </row>
    <row r="68" spans="1:14">
      <c r="A68" s="214">
        <v>2327</v>
      </c>
      <c r="B68" s="214" t="s">
        <v>325</v>
      </c>
      <c r="C68" s="215">
        <v>44404</v>
      </c>
      <c r="D68" s="212"/>
      <c r="L68" s="213"/>
      <c r="M68" s="213"/>
      <c r="N68" s="213"/>
    </row>
    <row r="69" spans="1:14">
      <c r="A69" s="214">
        <v>2357</v>
      </c>
      <c r="B69" s="214" t="s">
        <v>346</v>
      </c>
      <c r="C69" s="215">
        <v>44404</v>
      </c>
      <c r="D69" s="212"/>
      <c r="L69" s="213"/>
      <c r="M69" s="213"/>
      <c r="N69" s="213"/>
    </row>
    <row r="70" spans="1:14">
      <c r="A70" s="214">
        <v>2365</v>
      </c>
      <c r="B70" s="214" t="s">
        <v>353</v>
      </c>
      <c r="C70" s="215">
        <v>44404</v>
      </c>
      <c r="D70" s="212"/>
      <c r="L70" s="213"/>
      <c r="M70" s="213"/>
      <c r="N70" s="213"/>
    </row>
    <row r="71" spans="1:14">
      <c r="A71" s="214">
        <v>2373</v>
      </c>
      <c r="B71" s="214" t="s">
        <v>358</v>
      </c>
      <c r="C71" s="215">
        <v>44404</v>
      </c>
      <c r="D71" s="212"/>
      <c r="L71" s="213"/>
      <c r="M71" s="213"/>
      <c r="N71" s="213"/>
    </row>
    <row r="72" spans="1:14">
      <c r="A72" s="214">
        <v>2851</v>
      </c>
      <c r="B72" s="214" t="s">
        <v>542</v>
      </c>
      <c r="C72" s="215">
        <v>44404</v>
      </c>
      <c r="D72" s="212"/>
    </row>
    <row r="73" spans="1:14">
      <c r="A73" s="214">
        <v>3036</v>
      </c>
      <c r="B73" s="214" t="s">
        <v>608</v>
      </c>
      <c r="C73" s="215">
        <v>44404</v>
      </c>
      <c r="D73" s="212"/>
    </row>
    <row r="74" spans="1:14">
      <c r="A74" s="214">
        <v>3338</v>
      </c>
      <c r="B74" s="214" t="s">
        <v>726</v>
      </c>
      <c r="C74" s="215">
        <v>44404</v>
      </c>
      <c r="D74" s="212"/>
    </row>
    <row r="75" spans="1:14">
      <c r="A75" s="214">
        <v>3501</v>
      </c>
      <c r="B75" s="214" t="s">
        <v>775</v>
      </c>
      <c r="C75" s="215">
        <v>44404</v>
      </c>
      <c r="D75" s="205"/>
    </row>
    <row r="76" spans="1:14">
      <c r="A76" s="214">
        <v>3543</v>
      </c>
      <c r="B76" s="214" t="s">
        <v>2924</v>
      </c>
      <c r="C76" s="215">
        <v>44404</v>
      </c>
      <c r="D76" s="212"/>
    </row>
    <row r="77" spans="1:14">
      <c r="A77" s="214">
        <v>4545</v>
      </c>
      <c r="B77" s="214" t="s">
        <v>967</v>
      </c>
      <c r="C77" s="215">
        <v>44404</v>
      </c>
      <c r="D77" s="212"/>
    </row>
    <row r="78" spans="1:14">
      <c r="A78" s="214">
        <v>5706</v>
      </c>
      <c r="B78" s="214" t="s">
        <v>1185</v>
      </c>
      <c r="C78" s="215">
        <v>44404</v>
      </c>
      <c r="D78" s="212"/>
    </row>
    <row r="79" spans="1:14">
      <c r="A79" s="214">
        <v>6271</v>
      </c>
      <c r="B79" s="214" t="s">
        <v>1342</v>
      </c>
      <c r="C79" s="215">
        <v>44404</v>
      </c>
      <c r="D79" s="212"/>
    </row>
    <row r="80" spans="1:14">
      <c r="A80" s="214">
        <v>9919</v>
      </c>
      <c r="B80" s="214" t="s">
        <v>1594</v>
      </c>
      <c r="C80" s="215">
        <v>44404</v>
      </c>
      <c r="D80" s="212"/>
    </row>
    <row r="81" spans="1:4">
      <c r="A81" s="214">
        <v>1784</v>
      </c>
      <c r="B81" s="214" t="s">
        <v>229</v>
      </c>
      <c r="C81" s="215">
        <v>44404</v>
      </c>
      <c r="D81" s="212"/>
    </row>
    <row r="82" spans="1:4">
      <c r="A82" s="214">
        <v>1788</v>
      </c>
      <c r="B82" s="214" t="s">
        <v>233</v>
      </c>
      <c r="C82" s="215">
        <v>44404</v>
      </c>
      <c r="D82" s="212"/>
    </row>
    <row r="83" spans="1:4">
      <c r="A83" s="214">
        <v>3213</v>
      </c>
      <c r="B83" s="214" t="s">
        <v>675</v>
      </c>
      <c r="C83" s="215">
        <v>44404</v>
      </c>
      <c r="D83" s="212"/>
    </row>
    <row r="84" spans="1:4">
      <c r="A84" s="214">
        <v>3221</v>
      </c>
      <c r="B84" s="214" t="s">
        <v>679</v>
      </c>
      <c r="C84" s="215">
        <v>44404</v>
      </c>
      <c r="D84" s="212"/>
    </row>
    <row r="85" spans="1:4">
      <c r="A85" s="214">
        <v>3438</v>
      </c>
      <c r="B85" s="214" t="s">
        <v>754</v>
      </c>
      <c r="C85" s="215">
        <v>44404</v>
      </c>
      <c r="D85" s="212"/>
    </row>
    <row r="86" spans="1:4">
      <c r="A86" s="214">
        <v>4138</v>
      </c>
      <c r="B86" s="214" t="s">
        <v>901</v>
      </c>
      <c r="C86" s="215">
        <v>44404</v>
      </c>
      <c r="D86" s="212"/>
    </row>
    <row r="87" spans="1:4">
      <c r="A87" s="214">
        <v>4173</v>
      </c>
      <c r="B87" s="214" t="s">
        <v>919</v>
      </c>
      <c r="C87" s="215">
        <v>44404</v>
      </c>
      <c r="D87" s="212"/>
    </row>
    <row r="88" spans="1:4">
      <c r="A88" s="214">
        <v>4538</v>
      </c>
      <c r="B88" s="214" t="s">
        <v>3216</v>
      </c>
      <c r="C88" s="215">
        <v>44404</v>
      </c>
      <c r="D88" s="212"/>
    </row>
    <row r="89" spans="1:4">
      <c r="A89" s="214">
        <v>5299</v>
      </c>
      <c r="B89" s="214" t="s">
        <v>3480</v>
      </c>
      <c r="C89" s="215">
        <v>44404</v>
      </c>
      <c r="D89" s="212"/>
    </row>
    <row r="90" spans="1:4">
      <c r="A90" s="214">
        <v>6138</v>
      </c>
      <c r="B90" s="214" t="s">
        <v>1231</v>
      </c>
      <c r="C90" s="215">
        <v>44404</v>
      </c>
      <c r="D90" s="212"/>
    </row>
    <row r="91" spans="1:4">
      <c r="A91" s="214">
        <v>6161</v>
      </c>
      <c r="B91" s="214" t="s">
        <v>1251</v>
      </c>
      <c r="C91" s="215">
        <v>44404</v>
      </c>
      <c r="D91" s="212"/>
    </row>
    <row r="92" spans="1:4">
      <c r="A92" s="214">
        <v>6188</v>
      </c>
      <c r="B92" s="214" t="s">
        <v>1275</v>
      </c>
      <c r="C92" s="215">
        <v>44404</v>
      </c>
      <c r="D92" s="212"/>
    </row>
    <row r="93" spans="1:4">
      <c r="A93" s="214">
        <v>6411</v>
      </c>
      <c r="B93" s="214" t="s">
        <v>1364</v>
      </c>
      <c r="C93" s="215">
        <v>44404</v>
      </c>
      <c r="D93" s="212"/>
    </row>
    <row r="94" spans="1:4">
      <c r="A94" s="214">
        <v>1301</v>
      </c>
      <c r="B94" s="214" t="s">
        <v>52</v>
      </c>
      <c r="C94" s="215">
        <v>44403</v>
      </c>
      <c r="D94" s="212"/>
    </row>
    <row r="95" spans="1:4">
      <c r="A95" s="214">
        <v>1402</v>
      </c>
      <c r="B95" s="214" t="s">
        <v>77</v>
      </c>
      <c r="C95" s="215">
        <v>44403</v>
      </c>
      <c r="D95" s="212"/>
    </row>
    <row r="96" spans="1:4">
      <c r="A96" s="214">
        <v>1519</v>
      </c>
      <c r="B96" s="214" t="s">
        <v>137</v>
      </c>
      <c r="C96" s="215">
        <v>44403</v>
      </c>
      <c r="D96" s="212"/>
    </row>
    <row r="97" spans="1:4">
      <c r="A97" s="214">
        <v>2348</v>
      </c>
      <c r="B97" s="214" t="s">
        <v>338</v>
      </c>
      <c r="C97" s="215">
        <v>44403</v>
      </c>
      <c r="D97" s="212"/>
    </row>
    <row r="98" spans="1:4">
      <c r="A98" s="214">
        <v>2348</v>
      </c>
      <c r="B98" s="214" t="s">
        <v>338</v>
      </c>
      <c r="C98" s="215">
        <v>44403</v>
      </c>
      <c r="D98" s="212"/>
    </row>
    <row r="99" spans="1:4">
      <c r="A99" s="214">
        <v>3257</v>
      </c>
      <c r="B99" s="214" t="s">
        <v>691</v>
      </c>
      <c r="C99" s="215">
        <v>44403</v>
      </c>
      <c r="D99" s="212"/>
    </row>
    <row r="100" spans="1:4">
      <c r="A100" s="214">
        <v>3376</v>
      </c>
      <c r="B100" s="214" t="s">
        <v>737</v>
      </c>
      <c r="C100" s="215">
        <v>44403</v>
      </c>
      <c r="D100" s="212"/>
    </row>
    <row r="101" spans="1:4">
      <c r="A101" s="214">
        <v>6005</v>
      </c>
      <c r="B101" s="214" t="s">
        <v>1196</v>
      </c>
      <c r="C101" s="215">
        <v>44403</v>
      </c>
      <c r="D101" s="205"/>
    </row>
    <row r="102" spans="1:4">
      <c r="A102" s="214">
        <v>6239</v>
      </c>
      <c r="B102" s="214" t="s">
        <v>1322</v>
      </c>
      <c r="C102" s="215">
        <v>44403</v>
      </c>
      <c r="D102" s="212"/>
    </row>
    <row r="103" spans="1:4">
      <c r="A103" s="214">
        <v>6285</v>
      </c>
      <c r="B103" s="214" t="s">
        <v>1353</v>
      </c>
      <c r="C103" s="215">
        <v>44403</v>
      </c>
      <c r="D103" s="212"/>
    </row>
    <row r="104" spans="1:4">
      <c r="A104" s="214">
        <v>8271</v>
      </c>
      <c r="B104" s="214" t="s">
        <v>1496</v>
      </c>
      <c r="C104" s="215">
        <v>44403</v>
      </c>
      <c r="D104" s="212"/>
    </row>
    <row r="105" spans="1:4">
      <c r="A105" s="214">
        <v>8404</v>
      </c>
      <c r="B105" s="214" t="s">
        <v>1512</v>
      </c>
      <c r="C105" s="215">
        <v>44403</v>
      </c>
      <c r="D105" s="212"/>
    </row>
    <row r="106" spans="1:4">
      <c r="A106" s="214">
        <v>3147</v>
      </c>
      <c r="B106" s="214" t="s">
        <v>2693</v>
      </c>
      <c r="C106" s="215">
        <v>44403</v>
      </c>
      <c r="D106" s="212"/>
    </row>
    <row r="107" spans="1:4">
      <c r="A107" s="214">
        <v>3217</v>
      </c>
      <c r="B107" s="214" t="s">
        <v>676</v>
      </c>
      <c r="C107" s="215">
        <v>44403</v>
      </c>
      <c r="D107" s="212"/>
    </row>
    <row r="108" spans="1:4">
      <c r="A108" s="214">
        <v>5371</v>
      </c>
      <c r="B108" s="214" t="s">
        <v>1118</v>
      </c>
      <c r="C108" s="215">
        <v>44403</v>
      </c>
      <c r="D108" s="212"/>
    </row>
    <row r="109" spans="1:4">
      <c r="A109" s="214">
        <v>6217</v>
      </c>
      <c r="B109" s="214" t="s">
        <v>1301</v>
      </c>
      <c r="C109" s="215">
        <v>44403</v>
      </c>
      <c r="D109" s="212"/>
    </row>
    <row r="110" spans="1:4">
      <c r="A110" s="214">
        <v>6462</v>
      </c>
      <c r="B110" s="214" t="s">
        <v>1383</v>
      </c>
      <c r="C110" s="215">
        <v>44403</v>
      </c>
      <c r="D110" s="212"/>
    </row>
    <row r="111" spans="1:4">
      <c r="A111" s="214">
        <v>8050</v>
      </c>
      <c r="B111" s="214" t="s">
        <v>1441</v>
      </c>
      <c r="C111" s="215">
        <v>44403</v>
      </c>
      <c r="D111" s="212"/>
    </row>
    <row r="112" spans="1:4">
      <c r="A112" s="214">
        <v>1460</v>
      </c>
      <c r="B112" s="214" t="s">
        <v>111</v>
      </c>
      <c r="C112" s="215">
        <v>44400</v>
      </c>
      <c r="D112" s="212"/>
    </row>
    <row r="113" spans="1:4">
      <c r="A113" s="214">
        <v>1470</v>
      </c>
      <c r="B113" s="214" t="s">
        <v>5735</v>
      </c>
      <c r="C113" s="215">
        <v>44400</v>
      </c>
      <c r="D113" s="212"/>
    </row>
    <row r="114" spans="1:4">
      <c r="A114" s="214">
        <v>1540</v>
      </c>
      <c r="B114" s="214" t="s">
        <v>155</v>
      </c>
      <c r="C114" s="215">
        <v>44400</v>
      </c>
      <c r="D114" s="212"/>
    </row>
    <row r="115" spans="1:4">
      <c r="A115" s="214">
        <v>1720</v>
      </c>
      <c r="B115" s="214" t="s">
        <v>204</v>
      </c>
      <c r="C115" s="215">
        <v>44400</v>
      </c>
      <c r="D115" s="212"/>
    </row>
    <row r="116" spans="1:4">
      <c r="A116" s="214">
        <v>2332</v>
      </c>
      <c r="B116" s="214" t="s">
        <v>330</v>
      </c>
      <c r="C116" s="215">
        <v>44400</v>
      </c>
      <c r="D116" s="212"/>
    </row>
    <row r="117" spans="1:4">
      <c r="A117" s="214">
        <v>2402</v>
      </c>
      <c r="B117" s="214" t="s">
        <v>377</v>
      </c>
      <c r="C117" s="215">
        <v>44400</v>
      </c>
      <c r="D117" s="212"/>
    </row>
    <row r="118" spans="1:4">
      <c r="A118" s="214">
        <v>2478</v>
      </c>
      <c r="B118" s="214" t="s">
        <v>435</v>
      </c>
      <c r="C118" s="215">
        <v>44400</v>
      </c>
      <c r="D118" s="212"/>
    </row>
    <row r="119" spans="1:4">
      <c r="A119" s="214">
        <v>2606</v>
      </c>
      <c r="B119" s="214" t="s">
        <v>485</v>
      </c>
      <c r="C119" s="215">
        <v>44400</v>
      </c>
      <c r="D119" s="212"/>
    </row>
    <row r="120" spans="1:4">
      <c r="A120" s="214">
        <v>2888</v>
      </c>
      <c r="B120" s="214" t="s">
        <v>555</v>
      </c>
      <c r="C120" s="215">
        <v>44400</v>
      </c>
      <c r="D120" s="212"/>
    </row>
    <row r="121" spans="1:4">
      <c r="A121" s="214">
        <v>2888</v>
      </c>
      <c r="B121" s="214" t="s">
        <v>555</v>
      </c>
      <c r="C121" s="215">
        <v>44400</v>
      </c>
      <c r="D121" s="212"/>
    </row>
    <row r="122" spans="1:4">
      <c r="A122" s="214">
        <v>3094</v>
      </c>
      <c r="B122" s="214" t="s">
        <v>646</v>
      </c>
      <c r="C122" s="215">
        <v>44400</v>
      </c>
      <c r="D122" s="212"/>
    </row>
    <row r="123" spans="1:4">
      <c r="A123" s="214">
        <v>3406</v>
      </c>
      <c r="B123" s="214" t="s">
        <v>744</v>
      </c>
      <c r="C123" s="215">
        <v>44400</v>
      </c>
      <c r="D123" s="212"/>
    </row>
    <row r="124" spans="1:4">
      <c r="A124" s="214">
        <v>3532</v>
      </c>
      <c r="B124" s="214" t="s">
        <v>794</v>
      </c>
      <c r="C124" s="215">
        <v>44400</v>
      </c>
      <c r="D124" s="212"/>
    </row>
    <row r="125" spans="1:4">
      <c r="A125" s="214">
        <v>3576</v>
      </c>
      <c r="B125" s="214" t="s">
        <v>5822</v>
      </c>
      <c r="C125" s="215">
        <v>44400</v>
      </c>
      <c r="D125" s="212"/>
    </row>
    <row r="126" spans="1:4">
      <c r="A126" s="214">
        <v>4104</v>
      </c>
      <c r="B126" s="214" t="s">
        <v>880</v>
      </c>
      <c r="C126" s="215">
        <v>44400</v>
      </c>
      <c r="D126" s="212"/>
    </row>
    <row r="127" spans="1:4">
      <c r="A127" s="214">
        <v>4137</v>
      </c>
      <c r="B127" s="214" t="s">
        <v>900</v>
      </c>
      <c r="C127" s="215">
        <v>44400</v>
      </c>
      <c r="D127" s="212"/>
    </row>
    <row r="128" spans="1:4">
      <c r="A128" s="214">
        <v>4566</v>
      </c>
      <c r="B128" s="214" t="s">
        <v>3256</v>
      </c>
      <c r="C128" s="215">
        <v>44400</v>
      </c>
      <c r="D128" s="212"/>
    </row>
    <row r="129" spans="1:4">
      <c r="A129" s="214">
        <v>4722</v>
      </c>
      <c r="B129" s="214" t="s">
        <v>986</v>
      </c>
      <c r="C129" s="215">
        <v>44400</v>
      </c>
      <c r="D129" s="212"/>
    </row>
    <row r="130" spans="1:4">
      <c r="A130" s="214">
        <v>6112</v>
      </c>
      <c r="B130" s="214" t="s">
        <v>1210</v>
      </c>
      <c r="C130" s="215">
        <v>44400</v>
      </c>
      <c r="D130" s="212"/>
    </row>
    <row r="131" spans="1:4">
      <c r="A131" s="214">
        <v>6558</v>
      </c>
      <c r="B131" s="214" t="s">
        <v>3990</v>
      </c>
      <c r="C131" s="215">
        <v>44400</v>
      </c>
      <c r="D131" s="212"/>
    </row>
    <row r="132" spans="1:4">
      <c r="A132" s="214">
        <v>9931</v>
      </c>
      <c r="B132" s="214" t="s">
        <v>1603</v>
      </c>
      <c r="C132" s="215">
        <v>44400</v>
      </c>
      <c r="D132" s="212"/>
    </row>
    <row r="133" spans="1:4">
      <c r="A133" s="214">
        <v>3265</v>
      </c>
      <c r="B133" s="214" t="s">
        <v>695</v>
      </c>
      <c r="C133" s="215">
        <v>44400</v>
      </c>
      <c r="D133" s="212"/>
    </row>
    <row r="134" spans="1:4">
      <c r="A134" s="214">
        <v>3323</v>
      </c>
      <c r="B134" s="214" t="s">
        <v>722</v>
      </c>
      <c r="C134" s="215">
        <v>44400</v>
      </c>
      <c r="D134" s="212"/>
    </row>
    <row r="135" spans="1:4">
      <c r="A135" s="214">
        <v>3354</v>
      </c>
      <c r="B135" s="214" t="s">
        <v>729</v>
      </c>
      <c r="C135" s="215">
        <v>44400</v>
      </c>
      <c r="D135" s="212"/>
    </row>
    <row r="136" spans="1:4">
      <c r="A136" s="214">
        <v>4207</v>
      </c>
      <c r="B136" s="214" t="s">
        <v>929</v>
      </c>
      <c r="C136" s="215">
        <v>44400</v>
      </c>
      <c r="D136" s="205"/>
    </row>
    <row r="137" spans="1:4">
      <c r="A137" s="214">
        <v>4305</v>
      </c>
      <c r="B137" s="214" t="s">
        <v>932</v>
      </c>
      <c r="C137" s="215">
        <v>44400</v>
      </c>
      <c r="D137" s="212"/>
    </row>
    <row r="138" spans="1:4">
      <c r="A138" s="214">
        <v>4971</v>
      </c>
      <c r="B138" s="214" t="s">
        <v>1038</v>
      </c>
      <c r="C138" s="215">
        <v>44400</v>
      </c>
      <c r="D138" s="212"/>
    </row>
    <row r="139" spans="1:4">
      <c r="A139" s="214">
        <v>4974</v>
      </c>
      <c r="B139" s="214" t="s">
        <v>1041</v>
      </c>
      <c r="C139" s="215">
        <v>44400</v>
      </c>
      <c r="D139" s="212"/>
    </row>
    <row r="140" spans="1:4">
      <c r="A140" s="214">
        <v>5306</v>
      </c>
      <c r="B140" s="214" t="s">
        <v>1097</v>
      </c>
      <c r="C140" s="215">
        <v>44400</v>
      </c>
      <c r="D140" s="212"/>
    </row>
    <row r="141" spans="1:4">
      <c r="A141" s="214">
        <v>6195</v>
      </c>
      <c r="B141" s="214" t="s">
        <v>1281</v>
      </c>
      <c r="C141" s="215">
        <v>44400</v>
      </c>
      <c r="D141" s="212"/>
    </row>
    <row r="142" spans="1:4">
      <c r="A142" s="214">
        <v>8155</v>
      </c>
      <c r="B142" s="214" t="s">
        <v>1480</v>
      </c>
      <c r="C142" s="215">
        <v>44400</v>
      </c>
      <c r="D142" s="212"/>
    </row>
    <row r="143" spans="1:4">
      <c r="A143" s="214">
        <v>1303</v>
      </c>
      <c r="B143" s="214" t="s">
        <v>53</v>
      </c>
      <c r="C143" s="215">
        <v>44399</v>
      </c>
      <c r="D143" s="212"/>
    </row>
    <row r="144" spans="1:4">
      <c r="A144" s="214">
        <v>1560</v>
      </c>
      <c r="B144" s="214" t="s">
        <v>158</v>
      </c>
      <c r="C144" s="215">
        <v>44399</v>
      </c>
      <c r="D144" s="212"/>
    </row>
    <row r="145" spans="1:4">
      <c r="A145" s="214">
        <v>2486</v>
      </c>
      <c r="B145" s="214" t="s">
        <v>442</v>
      </c>
      <c r="C145" s="215">
        <v>44399</v>
      </c>
      <c r="D145" s="212"/>
    </row>
    <row r="146" spans="1:4">
      <c r="A146" s="214">
        <v>2850</v>
      </c>
      <c r="B146" s="214" t="s">
        <v>541</v>
      </c>
      <c r="C146" s="215">
        <v>44399</v>
      </c>
      <c r="D146" s="212"/>
    </row>
    <row r="147" spans="1:4">
      <c r="A147" s="214">
        <v>2903</v>
      </c>
      <c r="B147" s="214" t="s">
        <v>561</v>
      </c>
      <c r="C147" s="215">
        <v>44399</v>
      </c>
      <c r="D147" s="212"/>
    </row>
    <row r="148" spans="1:4">
      <c r="A148" s="214">
        <v>4164</v>
      </c>
      <c r="B148" s="214" t="s">
        <v>915</v>
      </c>
      <c r="C148" s="215">
        <v>44399</v>
      </c>
      <c r="D148" s="212"/>
    </row>
    <row r="149" spans="1:4">
      <c r="A149" s="214">
        <v>4551</v>
      </c>
      <c r="B149" s="214" t="s">
        <v>970</v>
      </c>
      <c r="C149" s="215">
        <v>44399</v>
      </c>
      <c r="D149" s="212"/>
    </row>
    <row r="150" spans="1:4">
      <c r="A150" s="214">
        <v>5876</v>
      </c>
      <c r="B150" s="214" t="s">
        <v>3612</v>
      </c>
      <c r="C150" s="215">
        <v>44399</v>
      </c>
      <c r="D150" s="212"/>
    </row>
    <row r="151" spans="1:4">
      <c r="A151" s="214">
        <v>8072</v>
      </c>
      <c r="B151" s="214" t="s">
        <v>1450</v>
      </c>
      <c r="C151" s="215">
        <v>44399</v>
      </c>
      <c r="D151" s="212"/>
    </row>
    <row r="152" spans="1:4">
      <c r="A152" s="214">
        <v>2640</v>
      </c>
      <c r="B152" s="214" t="s">
        <v>502</v>
      </c>
      <c r="C152" s="215">
        <v>44399</v>
      </c>
      <c r="D152" s="212"/>
    </row>
    <row r="153" spans="1:4">
      <c r="A153" s="214">
        <v>3310</v>
      </c>
      <c r="B153" s="214" t="s">
        <v>715</v>
      </c>
      <c r="C153" s="215">
        <v>44399</v>
      </c>
      <c r="D153" s="212"/>
    </row>
    <row r="154" spans="1:4">
      <c r="A154" s="214">
        <v>3597</v>
      </c>
      <c r="B154" s="214" t="s">
        <v>2979</v>
      </c>
      <c r="C154" s="215">
        <v>44399</v>
      </c>
      <c r="D154" s="205"/>
    </row>
    <row r="155" spans="1:4">
      <c r="A155" s="214">
        <v>3597</v>
      </c>
      <c r="B155" s="214" t="s">
        <v>2979</v>
      </c>
      <c r="C155" s="215">
        <v>44399</v>
      </c>
      <c r="D155" s="212"/>
    </row>
    <row r="156" spans="1:4">
      <c r="A156" s="214">
        <v>3689</v>
      </c>
      <c r="B156" s="214" t="s">
        <v>865</v>
      </c>
      <c r="C156" s="215">
        <v>44399</v>
      </c>
      <c r="D156" s="212"/>
    </row>
    <row r="157" spans="1:4">
      <c r="A157" s="214">
        <v>5015</v>
      </c>
      <c r="B157" s="214" t="s">
        <v>1055</v>
      </c>
      <c r="C157" s="215">
        <v>44399</v>
      </c>
      <c r="D157" s="212"/>
    </row>
    <row r="158" spans="1:4">
      <c r="A158" s="214">
        <v>5213</v>
      </c>
      <c r="B158" s="214" t="s">
        <v>1067</v>
      </c>
      <c r="C158" s="215">
        <v>44399</v>
      </c>
      <c r="D158" s="212"/>
    </row>
    <row r="159" spans="1:4">
      <c r="A159" s="214">
        <v>5245</v>
      </c>
      <c r="B159" s="214" t="s">
        <v>1074</v>
      </c>
      <c r="C159" s="215">
        <v>44399</v>
      </c>
      <c r="D159" s="212"/>
    </row>
    <row r="160" spans="1:4">
      <c r="A160" s="214">
        <v>6173</v>
      </c>
      <c r="B160" s="214" t="s">
        <v>1262</v>
      </c>
      <c r="C160" s="215">
        <v>44399</v>
      </c>
      <c r="D160" s="212"/>
    </row>
    <row r="161" spans="1:4">
      <c r="A161" s="214">
        <v>8054</v>
      </c>
      <c r="B161" s="214" t="s">
        <v>1442</v>
      </c>
      <c r="C161" s="215">
        <v>44399</v>
      </c>
      <c r="D161" s="212"/>
    </row>
    <row r="162" spans="1:4">
      <c r="A162" s="214">
        <v>8383</v>
      </c>
      <c r="B162" s="214" t="s">
        <v>1508</v>
      </c>
      <c r="C162" s="215">
        <v>44399</v>
      </c>
      <c r="D162" s="212"/>
    </row>
    <row r="163" spans="1:4">
      <c r="A163" s="214">
        <v>8383</v>
      </c>
      <c r="B163" s="214" t="s">
        <v>1508</v>
      </c>
      <c r="C163" s="215">
        <v>44399</v>
      </c>
      <c r="D163" s="212"/>
    </row>
    <row r="164" spans="1:4">
      <c r="A164" s="214">
        <v>8420</v>
      </c>
      <c r="B164" s="214" t="s">
        <v>1520</v>
      </c>
      <c r="C164" s="215">
        <v>44399</v>
      </c>
      <c r="D164" s="212"/>
    </row>
    <row r="165" spans="1:4">
      <c r="A165" s="214">
        <v>8938</v>
      </c>
      <c r="B165" s="214" t="s">
        <v>1571</v>
      </c>
      <c r="C165" s="215">
        <v>44399</v>
      </c>
      <c r="D165" s="212"/>
    </row>
    <row r="166" spans="1:4">
      <c r="A166" s="214">
        <v>1304</v>
      </c>
      <c r="B166" s="214" t="s">
        <v>54</v>
      </c>
      <c r="C166" s="215">
        <v>44398</v>
      </c>
      <c r="D166" s="212"/>
    </row>
    <row r="167" spans="1:4">
      <c r="A167" s="214">
        <v>1326</v>
      </c>
      <c r="B167" s="214" t="s">
        <v>70</v>
      </c>
      <c r="C167" s="215">
        <v>44398</v>
      </c>
      <c r="D167" s="212"/>
    </row>
    <row r="168" spans="1:4">
      <c r="A168" s="214">
        <v>1717</v>
      </c>
      <c r="B168" s="214" t="s">
        <v>202</v>
      </c>
      <c r="C168" s="215">
        <v>44398</v>
      </c>
      <c r="D168" s="212"/>
    </row>
    <row r="169" spans="1:4">
      <c r="A169" s="214">
        <v>1810</v>
      </c>
      <c r="B169" s="214" t="s">
        <v>2057</v>
      </c>
      <c r="C169" s="215">
        <v>44398</v>
      </c>
      <c r="D169" s="212"/>
    </row>
    <row r="170" spans="1:4">
      <c r="A170" s="214">
        <v>2338</v>
      </c>
      <c r="B170" s="214" t="s">
        <v>332</v>
      </c>
      <c r="C170" s="215">
        <v>44398</v>
      </c>
      <c r="D170" s="212"/>
    </row>
    <row r="171" spans="1:4">
      <c r="A171" s="214">
        <v>2617</v>
      </c>
      <c r="B171" s="214" t="s">
        <v>496</v>
      </c>
      <c r="C171" s="215">
        <v>44398</v>
      </c>
      <c r="D171" s="212"/>
    </row>
    <row r="172" spans="1:4">
      <c r="A172" s="214">
        <v>2723</v>
      </c>
      <c r="B172" s="214" t="s">
        <v>516</v>
      </c>
      <c r="C172" s="215">
        <v>44398</v>
      </c>
      <c r="D172" s="212"/>
    </row>
    <row r="173" spans="1:4">
      <c r="A173" s="214">
        <v>2889</v>
      </c>
      <c r="B173" s="214" t="s">
        <v>556</v>
      </c>
      <c r="C173" s="215">
        <v>44398</v>
      </c>
      <c r="D173" s="212"/>
    </row>
    <row r="174" spans="1:4">
      <c r="A174" s="214">
        <v>3035</v>
      </c>
      <c r="B174" s="214" t="s">
        <v>607</v>
      </c>
      <c r="C174" s="215">
        <v>44398</v>
      </c>
      <c r="D174" s="212"/>
    </row>
    <row r="175" spans="1:4">
      <c r="A175" s="214">
        <v>3356</v>
      </c>
      <c r="B175" s="214" t="s">
        <v>730</v>
      </c>
      <c r="C175" s="215">
        <v>44398</v>
      </c>
      <c r="D175" s="212"/>
    </row>
    <row r="176" spans="1:4">
      <c r="A176" s="214">
        <v>3481</v>
      </c>
      <c r="B176" s="214" t="s">
        <v>765</v>
      </c>
      <c r="C176" s="215">
        <v>44398</v>
      </c>
      <c r="D176" s="212"/>
    </row>
    <row r="177" spans="1:4">
      <c r="A177" s="214">
        <v>9917</v>
      </c>
      <c r="B177" s="214" t="s">
        <v>5817</v>
      </c>
      <c r="C177" s="215">
        <v>44398</v>
      </c>
      <c r="D177" s="212"/>
    </row>
    <row r="178" spans="1:4">
      <c r="A178" s="214">
        <v>3230</v>
      </c>
      <c r="B178" s="214" t="s">
        <v>685</v>
      </c>
      <c r="C178" s="215">
        <v>44398</v>
      </c>
      <c r="D178" s="212"/>
    </row>
    <row r="179" spans="1:4">
      <c r="A179" s="214">
        <v>3491</v>
      </c>
      <c r="B179" s="214" t="s">
        <v>770</v>
      </c>
      <c r="C179" s="215">
        <v>44398</v>
      </c>
      <c r="D179" s="212"/>
    </row>
    <row r="180" spans="1:4">
      <c r="A180" s="214">
        <v>3567</v>
      </c>
      <c r="B180" s="214" t="s">
        <v>815</v>
      </c>
      <c r="C180" s="215">
        <v>44398</v>
      </c>
      <c r="D180" s="212"/>
    </row>
    <row r="181" spans="1:4">
      <c r="A181" s="214">
        <v>5443</v>
      </c>
      <c r="B181" s="214" t="s">
        <v>1132</v>
      </c>
      <c r="C181" s="215">
        <v>44398</v>
      </c>
      <c r="D181" s="212"/>
    </row>
    <row r="182" spans="1:4">
      <c r="A182" s="214">
        <v>6020</v>
      </c>
      <c r="B182" s="214" t="s">
        <v>1199</v>
      </c>
      <c r="C182" s="215">
        <v>44398</v>
      </c>
      <c r="D182" s="212"/>
    </row>
    <row r="183" spans="1:4">
      <c r="A183" s="214">
        <v>6212</v>
      </c>
      <c r="B183" s="214" t="s">
        <v>1296</v>
      </c>
      <c r="C183" s="215">
        <v>44398</v>
      </c>
      <c r="D183" s="212"/>
    </row>
    <row r="184" spans="1:4">
      <c r="A184" s="214">
        <v>6227</v>
      </c>
      <c r="B184" s="214" t="s">
        <v>1311</v>
      </c>
      <c r="C184" s="215">
        <v>44398</v>
      </c>
      <c r="D184" s="212"/>
    </row>
    <row r="185" spans="1:4">
      <c r="A185" s="214">
        <v>6642</v>
      </c>
      <c r="B185" s="214" t="s">
        <v>4525</v>
      </c>
      <c r="C185" s="215">
        <v>44398</v>
      </c>
      <c r="D185" s="212"/>
    </row>
    <row r="186" spans="1:4">
      <c r="A186" s="214">
        <v>6664</v>
      </c>
      <c r="B186" s="214" t="s">
        <v>4538</v>
      </c>
      <c r="C186" s="215">
        <v>44398</v>
      </c>
      <c r="D186" s="212"/>
    </row>
    <row r="187" spans="1:4">
      <c r="A187" s="214">
        <v>8437</v>
      </c>
      <c r="B187" s="214" t="s">
        <v>1533</v>
      </c>
      <c r="C187" s="215">
        <v>44398</v>
      </c>
      <c r="D187" s="212"/>
    </row>
    <row r="188" spans="1:4">
      <c r="A188" s="214">
        <v>1227</v>
      </c>
      <c r="B188" s="214" t="s">
        <v>39</v>
      </c>
      <c r="C188" s="215">
        <v>44397</v>
      </c>
      <c r="D188" s="212"/>
    </row>
    <row r="189" spans="1:4">
      <c r="A189" s="214">
        <v>2382</v>
      </c>
      <c r="B189" s="214" t="s">
        <v>365</v>
      </c>
      <c r="C189" s="215">
        <v>44397</v>
      </c>
      <c r="D189" s="212"/>
    </row>
    <row r="190" spans="1:4">
      <c r="A190" s="214">
        <v>2504</v>
      </c>
      <c r="B190" s="214" t="s">
        <v>454</v>
      </c>
      <c r="C190" s="215">
        <v>44397</v>
      </c>
      <c r="D190" s="212"/>
    </row>
    <row r="191" spans="1:4">
      <c r="A191" s="214">
        <v>2881</v>
      </c>
      <c r="B191" s="214" t="s">
        <v>548</v>
      </c>
      <c r="C191" s="215">
        <v>44397</v>
      </c>
      <c r="D191" s="212"/>
    </row>
    <row r="192" spans="1:4">
      <c r="A192" s="214">
        <v>2882</v>
      </c>
      <c r="B192" s="214" t="s">
        <v>549</v>
      </c>
      <c r="C192" s="215">
        <v>44397</v>
      </c>
      <c r="D192" s="212"/>
    </row>
    <row r="193" spans="1:4">
      <c r="A193" s="214">
        <v>2897</v>
      </c>
      <c r="B193" s="214" t="s">
        <v>1632</v>
      </c>
      <c r="C193" s="215">
        <v>44397</v>
      </c>
      <c r="D193" s="212"/>
    </row>
    <row r="194" spans="1:4">
      <c r="A194" s="214">
        <v>3033</v>
      </c>
      <c r="B194" s="214" t="s">
        <v>605</v>
      </c>
      <c r="C194" s="215">
        <v>44397</v>
      </c>
      <c r="D194" s="212"/>
    </row>
    <row r="195" spans="1:4">
      <c r="A195" s="214">
        <v>3673</v>
      </c>
      <c r="B195" s="214" t="s">
        <v>856</v>
      </c>
      <c r="C195" s="215">
        <v>44397</v>
      </c>
      <c r="D195" s="212"/>
    </row>
    <row r="196" spans="1:4">
      <c r="A196" s="214">
        <v>4737</v>
      </c>
      <c r="B196" s="214" t="s">
        <v>993</v>
      </c>
      <c r="C196" s="215">
        <v>44397</v>
      </c>
      <c r="D196" s="212"/>
    </row>
    <row r="197" spans="1:4">
      <c r="A197" s="214">
        <v>6128</v>
      </c>
      <c r="B197" s="214" t="s">
        <v>1225</v>
      </c>
      <c r="C197" s="215">
        <v>44397</v>
      </c>
      <c r="D197" s="212"/>
    </row>
    <row r="198" spans="1:4">
      <c r="A198" s="214">
        <v>6579</v>
      </c>
      <c r="B198" s="214" t="s">
        <v>4017</v>
      </c>
      <c r="C198" s="215">
        <v>44397</v>
      </c>
      <c r="D198" s="212"/>
    </row>
    <row r="199" spans="1:4">
      <c r="A199" s="214">
        <v>9945</v>
      </c>
      <c r="B199" s="214" t="s">
        <v>1614</v>
      </c>
      <c r="C199" s="215">
        <v>44397</v>
      </c>
      <c r="D199" s="212"/>
    </row>
    <row r="200" spans="1:4">
      <c r="A200" s="214">
        <v>3118</v>
      </c>
      <c r="B200" s="214" t="s">
        <v>651</v>
      </c>
      <c r="C200" s="215">
        <v>44397</v>
      </c>
      <c r="D200" s="212"/>
    </row>
    <row r="201" spans="1:4">
      <c r="A201" s="214">
        <v>5465</v>
      </c>
      <c r="B201" s="214" t="s">
        <v>1138</v>
      </c>
      <c r="C201" s="215">
        <v>44397</v>
      </c>
      <c r="D201" s="212"/>
    </row>
    <row r="202" spans="1:4">
      <c r="A202" s="214">
        <v>6494</v>
      </c>
      <c r="B202" s="214" t="s">
        <v>1393</v>
      </c>
      <c r="C202" s="215">
        <v>44397</v>
      </c>
      <c r="D202" s="212"/>
    </row>
    <row r="203" spans="1:4">
      <c r="A203" s="214">
        <v>6514</v>
      </c>
      <c r="B203" s="214" t="s">
        <v>1403</v>
      </c>
      <c r="C203" s="215">
        <v>44397</v>
      </c>
      <c r="D203" s="212"/>
    </row>
    <row r="204" spans="1:4">
      <c r="A204" s="214">
        <v>6667</v>
      </c>
      <c r="B204" s="214" t="s">
        <v>4542</v>
      </c>
      <c r="C204" s="215">
        <v>44397</v>
      </c>
      <c r="D204" s="212"/>
    </row>
    <row r="205" spans="1:4">
      <c r="A205" s="214">
        <v>8069</v>
      </c>
      <c r="B205" s="214" t="s">
        <v>1448</v>
      </c>
      <c r="C205" s="215">
        <v>44397</v>
      </c>
      <c r="D205" s="212"/>
    </row>
    <row r="206" spans="1:4">
      <c r="A206" s="214">
        <v>1701</v>
      </c>
      <c r="B206" s="214" t="s">
        <v>191</v>
      </c>
      <c r="C206" s="215">
        <v>44396</v>
      </c>
      <c r="D206" s="212"/>
    </row>
    <row r="207" spans="1:4">
      <c r="A207" s="214">
        <v>2387</v>
      </c>
      <c r="B207" s="214" t="s">
        <v>368</v>
      </c>
      <c r="C207" s="215">
        <v>44396</v>
      </c>
      <c r="D207" s="212"/>
    </row>
    <row r="208" spans="1:4">
      <c r="A208" s="214">
        <v>2417</v>
      </c>
      <c r="B208" s="214" t="s">
        <v>387</v>
      </c>
      <c r="C208" s="215">
        <v>44396</v>
      </c>
      <c r="D208" s="212"/>
    </row>
    <row r="209" spans="1:4">
      <c r="A209" s="214">
        <v>2436</v>
      </c>
      <c r="B209" s="214" t="s">
        <v>402</v>
      </c>
      <c r="C209" s="215">
        <v>44396</v>
      </c>
      <c r="D209" s="212"/>
    </row>
    <row r="210" spans="1:4">
      <c r="A210" s="214">
        <v>2616</v>
      </c>
      <c r="B210" s="214" t="s">
        <v>495</v>
      </c>
      <c r="C210" s="215">
        <v>44396</v>
      </c>
      <c r="D210" s="212"/>
    </row>
    <row r="211" spans="1:4">
      <c r="A211" s="214">
        <v>3530</v>
      </c>
      <c r="B211" s="214" t="s">
        <v>2912</v>
      </c>
      <c r="C211" s="215">
        <v>44396</v>
      </c>
      <c r="D211" s="212"/>
    </row>
    <row r="212" spans="1:4">
      <c r="A212" s="214">
        <v>4306</v>
      </c>
      <c r="B212" s="214" t="s">
        <v>933</v>
      </c>
      <c r="C212" s="215">
        <v>44396</v>
      </c>
      <c r="D212" s="212"/>
    </row>
    <row r="213" spans="1:4">
      <c r="A213" s="214">
        <v>4904</v>
      </c>
      <c r="B213" s="214" t="s">
        <v>1006</v>
      </c>
      <c r="C213" s="215">
        <v>44396</v>
      </c>
      <c r="D213" s="212"/>
    </row>
    <row r="214" spans="1:4">
      <c r="A214" s="214">
        <v>6176</v>
      </c>
      <c r="B214" s="214" t="s">
        <v>1265</v>
      </c>
      <c r="C214" s="215">
        <v>44396</v>
      </c>
      <c r="D214" s="212"/>
    </row>
    <row r="215" spans="1:4">
      <c r="A215" s="214">
        <v>6505</v>
      </c>
      <c r="B215" s="214" t="s">
        <v>1397</v>
      </c>
      <c r="C215" s="215">
        <v>44396</v>
      </c>
      <c r="D215" s="212"/>
    </row>
    <row r="216" spans="1:4">
      <c r="A216" s="214">
        <v>6669</v>
      </c>
      <c r="B216" s="214" t="s">
        <v>4546</v>
      </c>
      <c r="C216" s="215">
        <v>44396</v>
      </c>
      <c r="D216" s="212"/>
    </row>
    <row r="217" spans="1:4">
      <c r="A217" s="214">
        <v>1595</v>
      </c>
      <c r="B217" s="214" t="s">
        <v>174</v>
      </c>
      <c r="C217" s="215">
        <v>44396</v>
      </c>
      <c r="D217" s="212"/>
    </row>
    <row r="218" spans="1:4">
      <c r="A218" s="214">
        <v>3147</v>
      </c>
      <c r="B218" s="214" t="s">
        <v>2693</v>
      </c>
      <c r="C218" s="215">
        <v>44396</v>
      </c>
      <c r="D218" s="212"/>
    </row>
    <row r="219" spans="1:4">
      <c r="A219" s="214">
        <v>3709</v>
      </c>
      <c r="B219" s="214" t="s">
        <v>3062</v>
      </c>
      <c r="C219" s="215">
        <v>44396</v>
      </c>
      <c r="D219" s="212"/>
    </row>
    <row r="220" spans="1:4">
      <c r="A220" s="214">
        <v>3709</v>
      </c>
      <c r="B220" s="214" t="s">
        <v>3062</v>
      </c>
      <c r="C220" s="215">
        <v>44396</v>
      </c>
      <c r="D220" s="212"/>
    </row>
    <row r="221" spans="1:4">
      <c r="A221" s="214">
        <v>4721</v>
      </c>
      <c r="B221" s="214" t="s">
        <v>985</v>
      </c>
      <c r="C221" s="215">
        <v>44396</v>
      </c>
      <c r="D221" s="212"/>
    </row>
    <row r="222" spans="1:4">
      <c r="A222" s="214">
        <v>6530</v>
      </c>
      <c r="B222" s="214" t="s">
        <v>3959</v>
      </c>
      <c r="C222" s="215">
        <v>44396</v>
      </c>
      <c r="D222" s="212"/>
    </row>
    <row r="223" spans="1:4">
      <c r="D223" s="212"/>
    </row>
    <row r="224" spans="1:4">
      <c r="D224" s="212"/>
    </row>
    <row r="225" spans="4:4">
      <c r="D225" s="212"/>
    </row>
    <row r="226" spans="4:4">
      <c r="D226" s="212"/>
    </row>
    <row r="227" spans="4:4">
      <c r="D227" s="212"/>
    </row>
    <row r="228" spans="4:4">
      <c r="D228" s="212"/>
    </row>
    <row r="229" spans="4:4">
      <c r="D229" s="212"/>
    </row>
    <row r="230" spans="4:4">
      <c r="D230" s="212"/>
    </row>
    <row r="231" spans="4:4">
      <c r="D231" s="212"/>
    </row>
    <row r="232" spans="4:4">
      <c r="D232" s="212"/>
    </row>
    <row r="233" spans="4:4">
      <c r="D233" s="212"/>
    </row>
    <row r="234" spans="4:4">
      <c r="D234" s="212"/>
    </row>
    <row r="235" spans="4:4">
      <c r="D235" s="212"/>
    </row>
    <row r="236" spans="4:4">
      <c r="D236" s="212"/>
    </row>
    <row r="237" spans="4:4">
      <c r="D237" s="212"/>
    </row>
    <row r="238" spans="4:4">
      <c r="D238" s="212"/>
    </row>
    <row r="239" spans="4:4">
      <c r="D239" s="212"/>
    </row>
    <row r="240" spans="4:4">
      <c r="D240" s="212"/>
    </row>
    <row r="241" spans="4:4">
      <c r="D241" s="212"/>
    </row>
    <row r="242" spans="4:4">
      <c r="D242" s="212"/>
    </row>
    <row r="243" spans="4:4">
      <c r="D243" s="212"/>
    </row>
    <row r="244" spans="4:4">
      <c r="D244" s="212"/>
    </row>
    <row r="245" spans="4:4">
      <c r="D245" s="212"/>
    </row>
    <row r="246" spans="4:4">
      <c r="D246" s="212"/>
    </row>
    <row r="247" spans="4:4">
      <c r="D247" s="212"/>
    </row>
    <row r="248" spans="4:4">
      <c r="D248" s="212"/>
    </row>
    <row r="249" spans="4:4">
      <c r="D249" s="212"/>
    </row>
    <row r="250" spans="4:4">
      <c r="D250" s="212"/>
    </row>
    <row r="251" spans="4:4">
      <c r="D251" s="212"/>
    </row>
    <row r="252" spans="4:4">
      <c r="D252" s="212"/>
    </row>
    <row r="253" spans="4:4">
      <c r="D253" s="212"/>
    </row>
    <row r="254" spans="4:4">
      <c r="D254" s="212"/>
    </row>
    <row r="255" spans="4:4">
      <c r="D255" s="212"/>
    </row>
    <row r="256" spans="4:4">
      <c r="D256" s="212"/>
    </row>
    <row r="257" spans="4:4">
      <c r="D257" s="212"/>
    </row>
    <row r="258" spans="4:4">
      <c r="D258" s="212"/>
    </row>
    <row r="259" spans="4:4">
      <c r="D259" s="212"/>
    </row>
    <row r="260" spans="4:4">
      <c r="D260" s="212"/>
    </row>
    <row r="261" spans="4:4">
      <c r="D261" s="212"/>
    </row>
    <row r="262" spans="4:4">
      <c r="D262" s="212"/>
    </row>
    <row r="263" spans="4:4">
      <c r="D263" s="212"/>
    </row>
    <row r="264" spans="4:4">
      <c r="D264" s="212"/>
    </row>
    <row r="265" spans="4:4">
      <c r="D265" s="212"/>
    </row>
    <row r="266" spans="4:4">
      <c r="D266" s="212"/>
    </row>
    <row r="267" spans="4:4">
      <c r="D267" s="212"/>
    </row>
    <row r="268" spans="4:4">
      <c r="D268" s="212"/>
    </row>
    <row r="269" spans="4:4">
      <c r="D269" s="212"/>
    </row>
    <row r="270" spans="4:4">
      <c r="D270" s="212"/>
    </row>
    <row r="271" spans="4:4">
      <c r="D271" s="212"/>
    </row>
    <row r="272" spans="4:4">
      <c r="D272" s="212"/>
    </row>
    <row r="273" spans="4:4">
      <c r="D273" s="212"/>
    </row>
    <row r="274" spans="4:4">
      <c r="D274" s="212"/>
    </row>
    <row r="275" spans="4:4">
      <c r="D275" s="212"/>
    </row>
    <row r="276" spans="4:4">
      <c r="D276" s="212"/>
    </row>
    <row r="277" spans="4:4">
      <c r="D277" s="212"/>
    </row>
    <row r="278" spans="4:4">
      <c r="D278" s="212"/>
    </row>
    <row r="279" spans="4:4">
      <c r="D279" s="205"/>
    </row>
    <row r="280" spans="4:4">
      <c r="D280" s="212"/>
    </row>
    <row r="281" spans="4:4">
      <c r="D281" s="212"/>
    </row>
    <row r="282" spans="4:4">
      <c r="D282" s="212"/>
    </row>
    <row r="283" spans="4:4">
      <c r="D283" s="212"/>
    </row>
    <row r="284" spans="4:4">
      <c r="D284" s="212"/>
    </row>
    <row r="285" spans="4:4">
      <c r="D285" s="212"/>
    </row>
    <row r="286" spans="4:4">
      <c r="D286" s="212"/>
    </row>
    <row r="287" spans="4:4">
      <c r="D287" s="212"/>
    </row>
    <row r="288" spans="4:4">
      <c r="D288" s="212"/>
    </row>
    <row r="289" spans="4:4">
      <c r="D289" s="212"/>
    </row>
    <row r="290" spans="4:4">
      <c r="D290" s="212"/>
    </row>
    <row r="291" spans="4:4">
      <c r="D291" s="212"/>
    </row>
    <row r="292" spans="4:4">
      <c r="D292" s="212"/>
    </row>
    <row r="293" spans="4:4">
      <c r="D293" s="212"/>
    </row>
    <row r="294" spans="4:4">
      <c r="D294" s="212"/>
    </row>
    <row r="295" spans="4:4">
      <c r="D295" s="212"/>
    </row>
    <row r="296" spans="4:4">
      <c r="D296" s="212"/>
    </row>
    <row r="297" spans="4:4">
      <c r="D297" s="212"/>
    </row>
    <row r="298" spans="4:4">
      <c r="D298" s="212"/>
    </row>
    <row r="299" spans="4:4">
      <c r="D299" s="212"/>
    </row>
    <row r="300" spans="4:4">
      <c r="D300" s="212"/>
    </row>
    <row r="301" spans="4:4">
      <c r="D301" s="212"/>
    </row>
    <row r="302" spans="4:4">
      <c r="D302" s="212"/>
    </row>
    <row r="303" spans="4:4">
      <c r="D303" s="212"/>
    </row>
    <row r="304" spans="4:4">
      <c r="D304" s="212"/>
    </row>
    <row r="305" spans="4:4">
      <c r="D305" s="212"/>
    </row>
    <row r="306" spans="4:4">
      <c r="D306" s="212"/>
    </row>
    <row r="307" spans="4:4">
      <c r="D307" s="212"/>
    </row>
    <row r="308" spans="4:4">
      <c r="D308" s="212"/>
    </row>
    <row r="309" spans="4:4">
      <c r="D309" s="212"/>
    </row>
    <row r="310" spans="4:4">
      <c r="D310" s="212"/>
    </row>
    <row r="311" spans="4:4">
      <c r="D311" s="212"/>
    </row>
    <row r="312" spans="4:4">
      <c r="D312" s="212"/>
    </row>
    <row r="313" spans="4:4">
      <c r="D313" s="212"/>
    </row>
    <row r="314" spans="4:4">
      <c r="D314" s="212"/>
    </row>
    <row r="315" spans="4:4">
      <c r="D315" s="212"/>
    </row>
    <row r="316" spans="4:4">
      <c r="D316" s="212"/>
    </row>
    <row r="317" spans="4:4">
      <c r="D317" s="212"/>
    </row>
    <row r="318" spans="4:4">
      <c r="D318" s="212"/>
    </row>
    <row r="319" spans="4:4">
      <c r="D319" s="212"/>
    </row>
    <row r="320" spans="4:4">
      <c r="D320" s="212"/>
    </row>
    <row r="321" spans="4:4">
      <c r="D321" s="212"/>
    </row>
    <row r="322" spans="4:4">
      <c r="D322" s="212"/>
    </row>
    <row r="323" spans="4:4">
      <c r="D323" s="212"/>
    </row>
    <row r="324" spans="4:4">
      <c r="D324" s="212"/>
    </row>
    <row r="325" spans="4:4">
      <c r="D325" s="212"/>
    </row>
    <row r="326" spans="4:4">
      <c r="D326" s="212"/>
    </row>
    <row r="327" spans="4:4">
      <c r="D327" s="212"/>
    </row>
    <row r="328" spans="4:4">
      <c r="D328" s="212"/>
    </row>
    <row r="329" spans="4:4">
      <c r="D329" s="212"/>
    </row>
    <row r="330" spans="4:4">
      <c r="D330" s="212"/>
    </row>
    <row r="331" spans="4:4">
      <c r="D331" s="212"/>
    </row>
    <row r="332" spans="4:4">
      <c r="D332" s="212"/>
    </row>
    <row r="333" spans="4:4">
      <c r="D333" s="212"/>
    </row>
    <row r="334" spans="4:4">
      <c r="D334" s="212"/>
    </row>
    <row r="335" spans="4:4">
      <c r="D335" s="212"/>
    </row>
    <row r="336" spans="4:4">
      <c r="D336" s="212"/>
    </row>
    <row r="337" spans="4:4">
      <c r="D337" s="212"/>
    </row>
    <row r="338" spans="4:4">
      <c r="D338" s="212"/>
    </row>
    <row r="339" spans="4:4">
      <c r="D339" s="212"/>
    </row>
    <row r="340" spans="4:4">
      <c r="D340" s="212"/>
    </row>
    <row r="341" spans="4:4">
      <c r="D341" s="212"/>
    </row>
    <row r="342" spans="4:4">
      <c r="D342" s="212"/>
    </row>
    <row r="343" spans="4:4">
      <c r="D343" s="212"/>
    </row>
    <row r="344" spans="4:4">
      <c r="D344" s="212"/>
    </row>
    <row r="345" spans="4:4">
      <c r="D345" s="212"/>
    </row>
    <row r="346" spans="4:4">
      <c r="D346" s="212"/>
    </row>
    <row r="347" spans="4:4">
      <c r="D347" s="212"/>
    </row>
    <row r="348" spans="4:4">
      <c r="D348" s="212"/>
    </row>
    <row r="349" spans="4:4">
      <c r="D349" s="212"/>
    </row>
    <row r="350" spans="4:4">
      <c r="D350" s="212"/>
    </row>
    <row r="351" spans="4:4">
      <c r="D351" s="212"/>
    </row>
    <row r="352" spans="4:4">
      <c r="D352" s="212"/>
    </row>
    <row r="353" spans="4:4">
      <c r="D353" s="212"/>
    </row>
    <row r="354" spans="4:4">
      <c r="D354" s="212"/>
    </row>
    <row r="355" spans="4:4">
      <c r="D355" s="212"/>
    </row>
    <row r="356" spans="4:4">
      <c r="D356" s="212"/>
    </row>
    <row r="357" spans="4:4">
      <c r="D357" s="212"/>
    </row>
    <row r="358" spans="4:4">
      <c r="D358" s="212"/>
    </row>
    <row r="359" spans="4:4">
      <c r="D359" s="212"/>
    </row>
    <row r="360" spans="4:4">
      <c r="D360" s="212"/>
    </row>
    <row r="361" spans="4:4">
      <c r="D361" s="212"/>
    </row>
    <row r="362" spans="4:4">
      <c r="D362" s="212"/>
    </row>
    <row r="363" spans="4:4">
      <c r="D363" s="212"/>
    </row>
    <row r="364" spans="4:4">
      <c r="D364" s="212"/>
    </row>
    <row r="365" spans="4:4">
      <c r="D365" s="212"/>
    </row>
    <row r="366" spans="4:4">
      <c r="D366" s="212"/>
    </row>
    <row r="367" spans="4:4">
      <c r="D367" s="212"/>
    </row>
    <row r="368" spans="4:4">
      <c r="D368" s="212"/>
    </row>
    <row r="369" spans="4:4">
      <c r="D369" s="212"/>
    </row>
    <row r="370" spans="4:4">
      <c r="D370" s="212"/>
    </row>
    <row r="371" spans="4:4">
      <c r="D371" s="212"/>
    </row>
    <row r="372" spans="4:4">
      <c r="D372" s="212"/>
    </row>
    <row r="373" spans="4:4">
      <c r="D373" s="212"/>
    </row>
    <row r="374" spans="4:4">
      <c r="D374" s="212"/>
    </row>
    <row r="375" spans="4:4">
      <c r="D375" s="212"/>
    </row>
    <row r="376" spans="4:4">
      <c r="D376" s="212"/>
    </row>
    <row r="377" spans="4:4">
      <c r="D377" s="212"/>
    </row>
    <row r="378" spans="4:4">
      <c r="D378" s="212"/>
    </row>
    <row r="379" spans="4:4">
      <c r="D379" s="212"/>
    </row>
    <row r="380" spans="4:4">
      <c r="D380" s="205"/>
    </row>
    <row r="381" spans="4:4">
      <c r="D381" s="212"/>
    </row>
    <row r="382" spans="4:4">
      <c r="D382" s="212"/>
    </row>
    <row r="383" spans="4:4">
      <c r="D383" s="212"/>
    </row>
    <row r="384" spans="4:4">
      <c r="D384" s="212"/>
    </row>
    <row r="385" spans="4:4">
      <c r="D385" s="212"/>
    </row>
    <row r="386" spans="4:4">
      <c r="D386" s="212"/>
    </row>
    <row r="387" spans="4:4">
      <c r="D387" s="212"/>
    </row>
    <row r="388" spans="4:4">
      <c r="D388" s="212"/>
    </row>
    <row r="389" spans="4:4">
      <c r="D389" s="212"/>
    </row>
    <row r="390" spans="4:4">
      <c r="D390" s="212"/>
    </row>
    <row r="391" spans="4:4">
      <c r="D391" s="212"/>
    </row>
    <row r="392" spans="4:4">
      <c r="D392" s="212"/>
    </row>
    <row r="393" spans="4:4">
      <c r="D393" s="212"/>
    </row>
    <row r="394" spans="4:4">
      <c r="D394" s="212"/>
    </row>
    <row r="395" spans="4:4">
      <c r="D395" s="212"/>
    </row>
    <row r="396" spans="4:4">
      <c r="D396" s="212"/>
    </row>
    <row r="397" spans="4:4">
      <c r="D397" s="212"/>
    </row>
    <row r="398" spans="4:4">
      <c r="D398" s="212"/>
    </row>
    <row r="399" spans="4:4">
      <c r="D399" s="212"/>
    </row>
    <row r="400" spans="4:4">
      <c r="D400" s="212"/>
    </row>
    <row r="401" spans="4:4">
      <c r="D401" s="212"/>
    </row>
    <row r="402" spans="4:4">
      <c r="D402" s="212"/>
    </row>
    <row r="403" spans="4:4">
      <c r="D403" s="212"/>
    </row>
    <row r="404" spans="4:4">
      <c r="D404" s="212"/>
    </row>
    <row r="405" spans="4:4">
      <c r="D405" s="212"/>
    </row>
    <row r="406" spans="4:4">
      <c r="D406" s="212"/>
    </row>
    <row r="407" spans="4:4">
      <c r="D407" s="212"/>
    </row>
    <row r="408" spans="4:4">
      <c r="D408" s="212"/>
    </row>
    <row r="409" spans="4:4">
      <c r="D409" s="212"/>
    </row>
    <row r="410" spans="4:4">
      <c r="D410" s="212"/>
    </row>
    <row r="411" spans="4:4">
      <c r="D411" s="212"/>
    </row>
    <row r="412" spans="4:4">
      <c r="D412" s="212"/>
    </row>
    <row r="413" spans="4:4">
      <c r="D413" s="212"/>
    </row>
    <row r="414" spans="4:4">
      <c r="D414" s="212"/>
    </row>
    <row r="415" spans="4:4">
      <c r="D415" s="212"/>
    </row>
    <row r="416" spans="4:4">
      <c r="D416" s="212"/>
    </row>
    <row r="417" spans="4:4">
      <c r="D417" s="212"/>
    </row>
    <row r="418" spans="4:4">
      <c r="D418" s="212"/>
    </row>
    <row r="419" spans="4:4">
      <c r="D419" s="212"/>
    </row>
    <row r="420" spans="4:4">
      <c r="D420" s="212"/>
    </row>
    <row r="421" spans="4:4">
      <c r="D421" s="212"/>
    </row>
    <row r="422" spans="4:4">
      <c r="D422" s="212"/>
    </row>
    <row r="423" spans="4:4">
      <c r="D423" s="212"/>
    </row>
    <row r="424" spans="4:4">
      <c r="D424" s="212"/>
    </row>
    <row r="425" spans="4:4">
      <c r="D425" s="212"/>
    </row>
    <row r="426" spans="4:4">
      <c r="D426" s="212"/>
    </row>
    <row r="427" spans="4:4">
      <c r="D427" s="212"/>
    </row>
    <row r="428" spans="4:4">
      <c r="D428" s="212"/>
    </row>
    <row r="429" spans="4:4">
      <c r="D429" s="212"/>
    </row>
    <row r="430" spans="4:4">
      <c r="D430" s="212"/>
    </row>
    <row r="431" spans="4:4">
      <c r="D431" s="212"/>
    </row>
    <row r="432" spans="4:4">
      <c r="D432" s="212"/>
    </row>
    <row r="433" spans="4:4">
      <c r="D433" s="212"/>
    </row>
    <row r="434" spans="4:4">
      <c r="D434" s="212"/>
    </row>
    <row r="435" spans="4:4">
      <c r="D435" s="212"/>
    </row>
    <row r="436" spans="4:4">
      <c r="D436" s="212"/>
    </row>
    <row r="437" spans="4:4">
      <c r="D437" s="212"/>
    </row>
    <row r="438" spans="4:4">
      <c r="D438" s="212"/>
    </row>
    <row r="439" spans="4:4">
      <c r="D439" s="212"/>
    </row>
    <row r="440" spans="4:4">
      <c r="D440" s="212"/>
    </row>
    <row r="441" spans="4:4">
      <c r="D441" s="212"/>
    </row>
    <row r="442" spans="4:4">
      <c r="D442" s="212"/>
    </row>
    <row r="443" spans="4:4">
      <c r="D443" s="212"/>
    </row>
    <row r="444" spans="4:4">
      <c r="D444" s="212"/>
    </row>
    <row r="445" spans="4:4">
      <c r="D445" s="212"/>
    </row>
    <row r="446" spans="4:4">
      <c r="D446" s="212"/>
    </row>
    <row r="447" spans="4:4">
      <c r="D447" s="212"/>
    </row>
    <row r="448" spans="4:4">
      <c r="D448" s="212"/>
    </row>
    <row r="449" spans="4:4">
      <c r="D449" s="212"/>
    </row>
    <row r="450" spans="4:4">
      <c r="D450" s="212"/>
    </row>
    <row r="451" spans="4:4">
      <c r="D451" s="212"/>
    </row>
    <row r="452" spans="4:4">
      <c r="D452" s="212"/>
    </row>
    <row r="453" spans="4:4">
      <c r="D453" s="212"/>
    </row>
    <row r="454" spans="4:4">
      <c r="D454" s="212"/>
    </row>
    <row r="455" spans="4:4">
      <c r="D455" s="212"/>
    </row>
    <row r="456" spans="4:4">
      <c r="D456" s="212"/>
    </row>
    <row r="457" spans="4:4">
      <c r="D457" s="212"/>
    </row>
    <row r="458" spans="4:4">
      <c r="D458" s="212"/>
    </row>
    <row r="459" spans="4:4">
      <c r="D459" s="212"/>
    </row>
    <row r="460" spans="4:4">
      <c r="D460" s="205"/>
    </row>
    <row r="461" spans="4:4">
      <c r="D461" s="212"/>
    </row>
    <row r="462" spans="4:4">
      <c r="D462" s="212"/>
    </row>
    <row r="463" spans="4:4">
      <c r="D463" s="212"/>
    </row>
    <row r="464" spans="4:4">
      <c r="D464" s="212"/>
    </row>
    <row r="465" spans="4:4">
      <c r="D465" s="212"/>
    </row>
    <row r="466" spans="4:4">
      <c r="D466" s="212"/>
    </row>
    <row r="467" spans="4:4">
      <c r="D467" s="212"/>
    </row>
    <row r="468" spans="4:4">
      <c r="D468" s="212"/>
    </row>
    <row r="469" spans="4:4">
      <c r="D469" s="212"/>
    </row>
    <row r="470" spans="4:4">
      <c r="D470" s="212"/>
    </row>
    <row r="471" spans="4:4">
      <c r="D471" s="212"/>
    </row>
    <row r="472" spans="4:4">
      <c r="D472" s="212"/>
    </row>
    <row r="473" spans="4:4">
      <c r="D473" s="212"/>
    </row>
    <row r="474" spans="4:4">
      <c r="D474" s="212"/>
    </row>
    <row r="475" spans="4:4">
      <c r="D475" s="212"/>
    </row>
    <row r="476" spans="4:4">
      <c r="D476" s="212"/>
    </row>
    <row r="477" spans="4:4">
      <c r="D477" s="212"/>
    </row>
    <row r="478" spans="4:4">
      <c r="D478" s="212"/>
    </row>
    <row r="479" spans="4:4">
      <c r="D479" s="212"/>
    </row>
    <row r="480" spans="4:4">
      <c r="D480" s="212"/>
    </row>
    <row r="481" spans="4:4">
      <c r="D481" s="212"/>
    </row>
    <row r="482" spans="4:4">
      <c r="D482" s="212"/>
    </row>
    <row r="483" spans="4:4">
      <c r="D483" s="212"/>
    </row>
    <row r="484" spans="4:4">
      <c r="D484" s="212"/>
    </row>
    <row r="485" spans="4:4">
      <c r="D485" s="212"/>
    </row>
    <row r="486" spans="4:4">
      <c r="D486" s="212"/>
    </row>
    <row r="487" spans="4:4">
      <c r="D487" s="212"/>
    </row>
    <row r="488" spans="4:4">
      <c r="D488" s="212"/>
    </row>
    <row r="489" spans="4:4">
      <c r="D489" s="212"/>
    </row>
    <row r="490" spans="4:4">
      <c r="D490" s="212"/>
    </row>
    <row r="491" spans="4:4">
      <c r="D491" s="212"/>
    </row>
    <row r="492" spans="4:4">
      <c r="D492" s="212"/>
    </row>
    <row r="493" spans="4:4">
      <c r="D493" s="212"/>
    </row>
    <row r="494" spans="4:4">
      <c r="D494" s="212"/>
    </row>
    <row r="495" spans="4:4">
      <c r="D495" s="212"/>
    </row>
    <row r="496" spans="4:4">
      <c r="D496" s="212"/>
    </row>
    <row r="497" spans="4:4">
      <c r="D497" s="212"/>
    </row>
    <row r="498" spans="4:4">
      <c r="D498" s="212"/>
    </row>
    <row r="499" spans="4:4">
      <c r="D499" s="212"/>
    </row>
    <row r="500" spans="4:4">
      <c r="D500" s="212"/>
    </row>
    <row r="501" spans="4:4">
      <c r="D501" s="212"/>
    </row>
    <row r="502" spans="4:4">
      <c r="D502" s="212"/>
    </row>
    <row r="503" spans="4:4">
      <c r="D503" s="212"/>
    </row>
    <row r="504" spans="4:4">
      <c r="D504" s="212"/>
    </row>
    <row r="505" spans="4:4">
      <c r="D505" s="212"/>
    </row>
    <row r="506" spans="4:4">
      <c r="D506" s="212"/>
    </row>
    <row r="507" spans="4:4">
      <c r="D507" s="212"/>
    </row>
    <row r="508" spans="4:4">
      <c r="D508" s="212"/>
    </row>
    <row r="509" spans="4:4">
      <c r="D509" s="212"/>
    </row>
    <row r="510" spans="4:4">
      <c r="D510" s="212"/>
    </row>
    <row r="511" spans="4:4">
      <c r="D511" s="212"/>
    </row>
    <row r="512" spans="4:4">
      <c r="D512" s="212"/>
    </row>
    <row r="513" spans="4:4">
      <c r="D513" s="212"/>
    </row>
    <row r="514" spans="4:4">
      <c r="D514" s="212"/>
    </row>
    <row r="515" spans="4:4">
      <c r="D515" s="212"/>
    </row>
    <row r="516" spans="4:4">
      <c r="D516" s="212"/>
    </row>
    <row r="517" spans="4:4">
      <c r="D517" s="212"/>
    </row>
    <row r="518" spans="4:4">
      <c r="D518" s="212"/>
    </row>
    <row r="519" spans="4:4">
      <c r="D519" s="212"/>
    </row>
    <row r="520" spans="4:4">
      <c r="D520" s="212"/>
    </row>
    <row r="521" spans="4:4">
      <c r="D521" s="212"/>
    </row>
    <row r="522" spans="4:4">
      <c r="D522" s="212"/>
    </row>
    <row r="523" spans="4:4">
      <c r="D523" s="212"/>
    </row>
    <row r="524" spans="4:4">
      <c r="D524" s="212"/>
    </row>
    <row r="525" spans="4:4">
      <c r="D525" s="212"/>
    </row>
    <row r="526" spans="4:4">
      <c r="D526" s="212"/>
    </row>
    <row r="527" spans="4:4">
      <c r="D527" s="212"/>
    </row>
    <row r="528" spans="4:4">
      <c r="D528" s="212"/>
    </row>
    <row r="529" spans="4:4">
      <c r="D529" s="212"/>
    </row>
    <row r="530" spans="4:4">
      <c r="D530" s="212"/>
    </row>
    <row r="531" spans="4:4">
      <c r="D531" s="212"/>
    </row>
    <row r="532" spans="4:4">
      <c r="D532" s="212"/>
    </row>
    <row r="533" spans="4:4">
      <c r="D533" s="212"/>
    </row>
    <row r="534" spans="4:4">
      <c r="D534" s="212"/>
    </row>
    <row r="535" spans="4:4">
      <c r="D535" s="212"/>
    </row>
    <row r="536" spans="4:4">
      <c r="D536" s="212"/>
    </row>
    <row r="537" spans="4:4">
      <c r="D537" s="212"/>
    </row>
    <row r="538" spans="4:4">
      <c r="D538" s="212"/>
    </row>
    <row r="539" spans="4:4">
      <c r="D539" s="212"/>
    </row>
    <row r="540" spans="4:4">
      <c r="D540" s="212"/>
    </row>
    <row r="541" spans="4:4">
      <c r="D541" s="212"/>
    </row>
    <row r="542" spans="4:4">
      <c r="D542" s="212"/>
    </row>
    <row r="543" spans="4:4">
      <c r="D543" s="212"/>
    </row>
    <row r="544" spans="4:4">
      <c r="D544" s="212"/>
    </row>
    <row r="545" spans="4:4">
      <c r="D545" s="212"/>
    </row>
    <row r="546" spans="4:4">
      <c r="D546" s="212"/>
    </row>
    <row r="547" spans="4:4">
      <c r="D547" s="212"/>
    </row>
    <row r="548" spans="4:4">
      <c r="D548" s="212"/>
    </row>
    <row r="549" spans="4:4">
      <c r="D549" s="212"/>
    </row>
    <row r="550" spans="4:4">
      <c r="D550" s="212"/>
    </row>
    <row r="551" spans="4:4">
      <c r="D551" s="212"/>
    </row>
    <row r="552" spans="4:4">
      <c r="D552" s="212"/>
    </row>
    <row r="553" spans="4:4">
      <c r="D553" s="212"/>
    </row>
    <row r="554" spans="4:4">
      <c r="D554" s="212"/>
    </row>
    <row r="555" spans="4:4">
      <c r="D555" s="212"/>
    </row>
    <row r="556" spans="4:4">
      <c r="D556" s="212"/>
    </row>
    <row r="557" spans="4:4">
      <c r="D557" s="212"/>
    </row>
    <row r="558" spans="4:4">
      <c r="D558" s="212"/>
    </row>
    <row r="559" spans="4:4">
      <c r="D559" s="212"/>
    </row>
    <row r="560" spans="4:4">
      <c r="D560" s="212"/>
    </row>
    <row r="561" spans="4:4">
      <c r="D561" s="212"/>
    </row>
    <row r="562" spans="4:4">
      <c r="D562" s="212"/>
    </row>
    <row r="563" spans="4:4">
      <c r="D563" s="212"/>
    </row>
    <row r="564" spans="4:4">
      <c r="D564" s="212"/>
    </row>
    <row r="565" spans="4:4">
      <c r="D565" s="212"/>
    </row>
    <row r="566" spans="4:4">
      <c r="D566" s="212"/>
    </row>
    <row r="567" spans="4:4">
      <c r="D567" s="212"/>
    </row>
    <row r="568" spans="4:4">
      <c r="D568" s="212"/>
    </row>
    <row r="569" spans="4:4">
      <c r="D569" s="212"/>
    </row>
    <row r="570" spans="4:4">
      <c r="D570" s="212"/>
    </row>
    <row r="571" spans="4:4">
      <c r="D571" s="212"/>
    </row>
    <row r="572" spans="4:4">
      <c r="D572" s="212"/>
    </row>
    <row r="573" spans="4:4">
      <c r="D573" s="205"/>
    </row>
    <row r="574" spans="4:4">
      <c r="D574" s="205"/>
    </row>
    <row r="575" spans="4:4">
      <c r="D575" s="212"/>
    </row>
    <row r="576" spans="4:4">
      <c r="D576" s="212"/>
    </row>
    <row r="577" spans="4:4">
      <c r="D577" s="212"/>
    </row>
    <row r="578" spans="4:4">
      <c r="D578" s="212"/>
    </row>
    <row r="579" spans="4:4">
      <c r="D579" s="212"/>
    </row>
    <row r="580" spans="4:4">
      <c r="D580" s="212"/>
    </row>
    <row r="581" spans="4:4">
      <c r="D581" s="212"/>
    </row>
    <row r="582" spans="4:4">
      <c r="D582" s="205"/>
    </row>
    <row r="583" spans="4:4">
      <c r="D583" s="212"/>
    </row>
    <row r="584" spans="4:4">
      <c r="D584" s="212"/>
    </row>
    <row r="585" spans="4:4">
      <c r="D585" s="212"/>
    </row>
    <row r="586" spans="4:4">
      <c r="D586" s="212"/>
    </row>
    <row r="587" spans="4:4">
      <c r="D587" s="212"/>
    </row>
    <row r="588" spans="4:4">
      <c r="D588" s="212"/>
    </row>
    <row r="589" spans="4:4">
      <c r="D589" s="212"/>
    </row>
    <row r="590" spans="4:4">
      <c r="D590" s="212"/>
    </row>
    <row r="591" spans="4:4">
      <c r="D591" s="212"/>
    </row>
    <row r="592" spans="4:4">
      <c r="D592" s="212"/>
    </row>
    <row r="593" spans="4:4">
      <c r="D593" s="205"/>
    </row>
    <row r="594" spans="4:4">
      <c r="D594" s="212"/>
    </row>
    <row r="595" spans="4:4">
      <c r="D595" s="212"/>
    </row>
    <row r="596" spans="4:4">
      <c r="D596" s="212"/>
    </row>
    <row r="597" spans="4:4">
      <c r="D597" s="212"/>
    </row>
    <row r="598" spans="4:4">
      <c r="D598" s="212"/>
    </row>
    <row r="599" spans="4:4">
      <c r="D599" s="212"/>
    </row>
    <row r="600" spans="4:4">
      <c r="D600" s="212"/>
    </row>
    <row r="601" spans="4:4">
      <c r="D601" s="212"/>
    </row>
    <row r="602" spans="4:4">
      <c r="D602" s="212"/>
    </row>
    <row r="603" spans="4:4">
      <c r="D603" s="212"/>
    </row>
    <row r="604" spans="4:4">
      <c r="D604" s="212"/>
    </row>
    <row r="605" spans="4:4">
      <c r="D605" s="212"/>
    </row>
    <row r="606" spans="4:4">
      <c r="D606" s="212"/>
    </row>
    <row r="607" spans="4:4">
      <c r="D607" s="205"/>
    </row>
    <row r="608" spans="4:4">
      <c r="D608" s="212"/>
    </row>
    <row r="609" spans="4:4">
      <c r="D609" s="212"/>
    </row>
    <row r="610" spans="4:4">
      <c r="D610" s="212"/>
    </row>
    <row r="611" spans="4:4">
      <c r="D611" s="212"/>
    </row>
    <row r="612" spans="4:4">
      <c r="D612" s="212"/>
    </row>
    <row r="613" spans="4:4">
      <c r="D613" s="212"/>
    </row>
    <row r="614" spans="4:4">
      <c r="D614" s="212"/>
    </row>
    <row r="615" spans="4:4">
      <c r="D615" s="212"/>
    </row>
    <row r="616" spans="4:4">
      <c r="D616" s="212"/>
    </row>
    <row r="617" spans="4:4">
      <c r="D617" s="212"/>
    </row>
    <row r="618" spans="4:4">
      <c r="D618" s="212"/>
    </row>
    <row r="619" spans="4:4">
      <c r="D619" s="212"/>
    </row>
    <row r="620" spans="4:4">
      <c r="D620" s="212"/>
    </row>
    <row r="621" spans="4:4">
      <c r="D621" s="212"/>
    </row>
    <row r="622" spans="4:4">
      <c r="D622" s="212"/>
    </row>
    <row r="623" spans="4:4">
      <c r="D623" s="212"/>
    </row>
    <row r="624" spans="4:4">
      <c r="D624" s="212"/>
    </row>
    <row r="625" spans="4:4">
      <c r="D625" s="212"/>
    </row>
    <row r="626" spans="4:4">
      <c r="D626" s="212"/>
    </row>
    <row r="627" spans="4:4">
      <c r="D627" s="212"/>
    </row>
    <row r="628" spans="4:4">
      <c r="D628" s="212"/>
    </row>
    <row r="629" spans="4:4">
      <c r="D629" s="212"/>
    </row>
    <row r="630" spans="4:4">
      <c r="D630" s="212"/>
    </row>
    <row r="631" spans="4:4">
      <c r="D631" s="212"/>
    </row>
    <row r="632" spans="4:4">
      <c r="D632" s="212"/>
    </row>
    <row r="633" spans="4:4">
      <c r="D633" s="212"/>
    </row>
    <row r="634" spans="4:4">
      <c r="D634" s="212"/>
    </row>
    <row r="635" spans="4:4">
      <c r="D635" s="212"/>
    </row>
    <row r="636" spans="4:4">
      <c r="D636" s="212"/>
    </row>
    <row r="637" spans="4:4">
      <c r="D637" s="212"/>
    </row>
    <row r="638" spans="4:4">
      <c r="D638" s="212"/>
    </row>
    <row r="639" spans="4:4">
      <c r="D639" s="212"/>
    </row>
    <row r="640" spans="4:4">
      <c r="D640" s="212"/>
    </row>
    <row r="641" spans="4:4">
      <c r="D641" s="212"/>
    </row>
    <row r="642" spans="4:4">
      <c r="D642" s="212"/>
    </row>
    <row r="643" spans="4:4">
      <c r="D643" s="212"/>
    </row>
    <row r="644" spans="4:4">
      <c r="D644" s="212"/>
    </row>
    <row r="645" spans="4:4">
      <c r="D645" s="212"/>
    </row>
    <row r="646" spans="4:4">
      <c r="D646" s="212"/>
    </row>
    <row r="647" spans="4:4">
      <c r="D647" s="212"/>
    </row>
    <row r="648" spans="4:4">
      <c r="D648" s="212"/>
    </row>
    <row r="649" spans="4:4">
      <c r="D649" s="212"/>
    </row>
    <row r="650" spans="4:4">
      <c r="D650" s="212"/>
    </row>
    <row r="651" spans="4:4">
      <c r="D651" s="212"/>
    </row>
    <row r="652" spans="4:4">
      <c r="D652" s="212"/>
    </row>
    <row r="653" spans="4:4">
      <c r="D653" s="212"/>
    </row>
    <row r="654" spans="4:4">
      <c r="D654" s="212"/>
    </row>
    <row r="655" spans="4:4">
      <c r="D655" s="212"/>
    </row>
    <row r="656" spans="4:4">
      <c r="D656" s="212"/>
    </row>
    <row r="657" spans="4:4">
      <c r="D657" s="212"/>
    </row>
    <row r="658" spans="4:4">
      <c r="D658" s="212"/>
    </row>
    <row r="659" spans="4:4">
      <c r="D659" s="212"/>
    </row>
    <row r="660" spans="4:4">
      <c r="D660" s="212"/>
    </row>
    <row r="661" spans="4:4">
      <c r="D661" s="212"/>
    </row>
    <row r="662" spans="4:4">
      <c r="D662" s="212"/>
    </row>
    <row r="663" spans="4:4">
      <c r="D663" s="212"/>
    </row>
    <row r="664" spans="4:4">
      <c r="D664" s="212"/>
    </row>
    <row r="665" spans="4:4">
      <c r="D665" s="212"/>
    </row>
    <row r="666" spans="4:4">
      <c r="D666" s="212"/>
    </row>
    <row r="667" spans="4:4">
      <c r="D667" s="205"/>
    </row>
    <row r="668" spans="4:4">
      <c r="D668" s="212"/>
    </row>
    <row r="669" spans="4:4">
      <c r="D669" s="212"/>
    </row>
    <row r="670" spans="4:4">
      <c r="D670" s="212"/>
    </row>
    <row r="671" spans="4:4">
      <c r="D671" s="212"/>
    </row>
    <row r="672" spans="4:4">
      <c r="D672" s="212"/>
    </row>
    <row r="673" spans="4:4">
      <c r="D673" s="212"/>
    </row>
    <row r="674" spans="4:4">
      <c r="D674" s="212"/>
    </row>
    <row r="675" spans="4:4">
      <c r="D675" s="212"/>
    </row>
    <row r="676" spans="4:4">
      <c r="D676" s="212"/>
    </row>
    <row r="677" spans="4:4">
      <c r="D677" s="212"/>
    </row>
    <row r="678" spans="4:4">
      <c r="D678" s="212"/>
    </row>
    <row r="679" spans="4:4">
      <c r="D679" s="205"/>
    </row>
    <row r="680" spans="4:4">
      <c r="D680" s="212"/>
    </row>
    <row r="681" spans="4:4">
      <c r="D681" s="212"/>
    </row>
    <row r="682" spans="4:4">
      <c r="D682" s="205"/>
    </row>
  </sheetData>
  <sortState xmlns:xlrd2="http://schemas.microsoft.com/office/spreadsheetml/2017/richdata2" ref="A2:C683">
    <sortCondition descending="1" ref="C2:C683"/>
  </sortState>
  <phoneticPr fontId="3" type="noConversion"/>
  <conditionalFormatting sqref="C1:C1048576">
    <cfRule type="timePeriod" dxfId="8" priority="1" timePeriod="today">
      <formula>FLOOR(C1,1)=TODAY()</formula>
    </cfRule>
    <cfRule type="timePeriod" dxfId="7" priority="2" timePeriod="tomorrow">
      <formula>FLOOR(C1,1)=TODAY()+1</formula>
    </cfRule>
  </conditionalFormatting>
  <conditionalFormatting sqref="C1:D1048576">
    <cfRule type="timePeriod" dxfId="6" priority="3" timePeriod="thisWeek">
      <formula>AND(TODAY()-ROUNDDOWN(C1,0)&lt;=WEEKDAY(TODAY())-1,ROUNDDOWN(C1,0)-TODAY()&lt;=7-WEEKDAY(TODAY()))</formula>
    </cfRule>
  </conditionalFormatting>
  <hyperlinks>
    <hyperlink ref="F1" r:id="rId1" xr:uid="{00000000-0004-0000-0500-000000000000}"/>
  </hyperlinks>
  <pageMargins left="0.75" right="0.75" top="1" bottom="1" header="0.5" footer="0.5"/>
  <pageSetup paperSize="9"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0"/>
  <dimension ref="A1:I682"/>
  <sheetViews>
    <sheetView workbookViewId="0">
      <pane ySplit="1" topLeftCell="A269" activePane="bottomLeft" state="frozen"/>
      <selection pane="bottomLeft" activeCell="B277" sqref="B277"/>
    </sheetView>
  </sheetViews>
  <sheetFormatPr baseColWidth="10" defaultColWidth="10.83203125" defaultRowHeight="15"/>
  <cols>
    <col min="1" max="1" width="10" style="199" customWidth="1"/>
    <col min="2" max="2" width="16.5" style="199" customWidth="1"/>
    <col min="3" max="4" width="10.83203125" style="200" customWidth="1"/>
    <col min="5" max="16384" width="10.83203125" style="24"/>
  </cols>
  <sheetData>
    <row r="1" spans="1:9">
      <c r="A1" s="204" t="s">
        <v>4625</v>
      </c>
      <c r="B1" s="204" t="s">
        <v>4626</v>
      </c>
      <c r="C1" s="204" t="s">
        <v>4682</v>
      </c>
      <c r="D1" s="204" t="s">
        <v>4683</v>
      </c>
      <c r="F1" s="80" t="s">
        <v>5789</v>
      </c>
    </row>
    <row r="2" spans="1:9" ht="16">
      <c r="A2" s="204">
        <v>2330</v>
      </c>
      <c r="B2" s="204" t="s">
        <v>328</v>
      </c>
      <c r="C2" s="205">
        <v>44455</v>
      </c>
      <c r="D2" s="206"/>
      <c r="F2" s="24" t="s">
        <v>1626</v>
      </c>
      <c r="G2" s="24" t="s">
        <v>1627</v>
      </c>
      <c r="H2" s="24" t="s">
        <v>1623</v>
      </c>
      <c r="I2" s="24" t="s">
        <v>1624</v>
      </c>
    </row>
    <row r="3" spans="1:9" ht="16">
      <c r="A3" s="204">
        <v>2375</v>
      </c>
      <c r="B3" s="204" t="s">
        <v>1103</v>
      </c>
      <c r="C3" s="205">
        <v>44440</v>
      </c>
      <c r="D3" s="206"/>
    </row>
    <row r="4" spans="1:9" ht="16">
      <c r="A4" s="204">
        <v>2106</v>
      </c>
      <c r="B4" s="204" t="s">
        <v>290</v>
      </c>
      <c r="C4" s="205">
        <v>44434</v>
      </c>
      <c r="D4" s="206"/>
    </row>
    <row r="5" spans="1:9" ht="16">
      <c r="A5" s="204">
        <v>5243</v>
      </c>
      <c r="B5" s="207" t="s">
        <v>1073</v>
      </c>
      <c r="C5" s="205">
        <v>44433</v>
      </c>
      <c r="D5" s="206"/>
    </row>
    <row r="6" spans="1:9" ht="16">
      <c r="A6" s="204">
        <v>2377</v>
      </c>
      <c r="B6" s="204" t="s">
        <v>362</v>
      </c>
      <c r="C6" s="205">
        <v>44431</v>
      </c>
      <c r="D6" s="206"/>
    </row>
    <row r="7" spans="1:9" ht="16">
      <c r="A7" s="204">
        <v>3049</v>
      </c>
      <c r="B7" s="204" t="s">
        <v>620</v>
      </c>
      <c r="C7" s="205">
        <v>44427</v>
      </c>
      <c r="D7" s="206"/>
    </row>
    <row r="8" spans="1:9" ht="16">
      <c r="A8" s="204">
        <v>6728</v>
      </c>
      <c r="B8" s="204" t="s">
        <v>5790</v>
      </c>
      <c r="C8" s="205">
        <v>44427</v>
      </c>
      <c r="D8" s="206"/>
    </row>
    <row r="9" spans="1:9" ht="16">
      <c r="A9" s="204">
        <v>2603</v>
      </c>
      <c r="B9" s="204" t="s">
        <v>483</v>
      </c>
      <c r="C9" s="205">
        <v>44426</v>
      </c>
      <c r="D9" s="206"/>
    </row>
    <row r="10" spans="1:9" ht="16">
      <c r="A10" s="204">
        <v>1537</v>
      </c>
      <c r="B10" s="204" t="s">
        <v>152</v>
      </c>
      <c r="C10" s="205">
        <v>44420</v>
      </c>
      <c r="D10" s="206"/>
    </row>
    <row r="11" spans="1:9" ht="16">
      <c r="A11" s="204">
        <v>8928</v>
      </c>
      <c r="B11" s="204" t="s">
        <v>4353</v>
      </c>
      <c r="C11" s="205">
        <v>44420</v>
      </c>
      <c r="D11" s="206"/>
    </row>
    <row r="12" spans="1:9" ht="16">
      <c r="A12" s="204">
        <v>1735</v>
      </c>
      <c r="B12" s="204" t="s">
        <v>218</v>
      </c>
      <c r="C12" s="205">
        <v>44419</v>
      </c>
      <c r="D12" s="206"/>
    </row>
    <row r="13" spans="1:9" ht="16">
      <c r="A13" s="204">
        <v>6599</v>
      </c>
      <c r="B13" s="207" t="s">
        <v>5791</v>
      </c>
      <c r="C13" s="205">
        <v>44418</v>
      </c>
      <c r="D13" s="206"/>
    </row>
    <row r="14" spans="1:9" ht="16">
      <c r="A14" s="204">
        <v>8374</v>
      </c>
      <c r="B14" s="204" t="s">
        <v>1507</v>
      </c>
      <c r="C14" s="205">
        <v>44417</v>
      </c>
      <c r="D14" s="206"/>
    </row>
    <row r="15" spans="1:9" ht="16">
      <c r="A15" s="204">
        <v>2462</v>
      </c>
      <c r="B15" s="204" t="s">
        <v>423</v>
      </c>
      <c r="C15" s="205">
        <v>44414</v>
      </c>
      <c r="D15" s="206"/>
    </row>
    <row r="16" spans="1:9" ht="16">
      <c r="A16" s="204">
        <v>8150</v>
      </c>
      <c r="B16" s="204" t="s">
        <v>1479</v>
      </c>
      <c r="C16" s="205">
        <v>44414</v>
      </c>
      <c r="D16" s="206"/>
    </row>
    <row r="17" spans="1:4">
      <c r="A17" s="204">
        <v>5871</v>
      </c>
      <c r="B17" s="207" t="s">
        <v>1187</v>
      </c>
      <c r="C17" s="205">
        <v>44413</v>
      </c>
      <c r="D17" s="205">
        <v>44413</v>
      </c>
    </row>
    <row r="18" spans="1:4">
      <c r="A18" s="204">
        <v>6761</v>
      </c>
      <c r="B18" s="204" t="s">
        <v>5792</v>
      </c>
      <c r="C18" s="205">
        <v>44413</v>
      </c>
      <c r="D18" s="205">
        <v>44413</v>
      </c>
    </row>
    <row r="19" spans="1:4" ht="16">
      <c r="A19" s="204">
        <v>1102</v>
      </c>
      <c r="B19" s="204" t="s">
        <v>22</v>
      </c>
      <c r="C19" s="205">
        <v>44413</v>
      </c>
      <c r="D19" s="206"/>
    </row>
    <row r="20" spans="1:4" ht="16">
      <c r="A20" s="204">
        <v>1256</v>
      </c>
      <c r="B20" s="208" t="s">
        <v>47</v>
      </c>
      <c r="C20" s="205">
        <v>44413</v>
      </c>
      <c r="D20" s="206"/>
    </row>
    <row r="21" spans="1:4" ht="16">
      <c r="A21" s="204">
        <v>1419</v>
      </c>
      <c r="B21" s="204" t="s">
        <v>85</v>
      </c>
      <c r="C21" s="205">
        <v>44413</v>
      </c>
      <c r="D21" s="206"/>
    </row>
    <row r="22" spans="1:4" ht="16">
      <c r="A22" s="204">
        <v>1440</v>
      </c>
      <c r="B22" s="204" t="s">
        <v>94</v>
      </c>
      <c r="C22" s="205">
        <v>44413</v>
      </c>
      <c r="D22" s="206"/>
    </row>
    <row r="23" spans="1:4" ht="16">
      <c r="A23" s="204">
        <v>1452</v>
      </c>
      <c r="B23" s="204" t="s">
        <v>104</v>
      </c>
      <c r="C23" s="205">
        <v>44413</v>
      </c>
      <c r="D23" s="206"/>
    </row>
    <row r="24" spans="1:4" ht="16">
      <c r="A24" s="204">
        <v>1721</v>
      </c>
      <c r="B24" s="204" t="s">
        <v>205</v>
      </c>
      <c r="C24" s="205">
        <v>44413</v>
      </c>
      <c r="D24" s="206"/>
    </row>
    <row r="25" spans="1:4" ht="16">
      <c r="A25" s="204">
        <v>2070</v>
      </c>
      <c r="B25" s="204" t="s">
        <v>2131</v>
      </c>
      <c r="C25" s="205">
        <v>44413</v>
      </c>
      <c r="D25" s="206"/>
    </row>
    <row r="26" spans="1:4" ht="16">
      <c r="A26" s="204">
        <v>2227</v>
      </c>
      <c r="B26" s="204" t="s">
        <v>302</v>
      </c>
      <c r="C26" s="205">
        <v>44413</v>
      </c>
      <c r="D26" s="206"/>
    </row>
    <row r="27" spans="1:4" ht="16">
      <c r="A27" s="204">
        <v>2368</v>
      </c>
      <c r="B27" s="204" t="s">
        <v>355</v>
      </c>
      <c r="C27" s="205">
        <v>44413</v>
      </c>
      <c r="D27" s="206"/>
    </row>
    <row r="28" spans="1:4" ht="16">
      <c r="A28" s="204">
        <v>2408</v>
      </c>
      <c r="B28" s="204" t="s">
        <v>381</v>
      </c>
      <c r="C28" s="205">
        <v>44413</v>
      </c>
      <c r="D28" s="206"/>
    </row>
    <row r="29" spans="1:4" ht="16">
      <c r="A29" s="204">
        <v>2456</v>
      </c>
      <c r="B29" s="204" t="s">
        <v>417</v>
      </c>
      <c r="C29" s="205">
        <v>44413</v>
      </c>
      <c r="D29" s="206"/>
    </row>
    <row r="30" spans="1:4" ht="16">
      <c r="A30" s="204">
        <v>2481</v>
      </c>
      <c r="B30" s="204" t="s">
        <v>437</v>
      </c>
      <c r="C30" s="205">
        <v>44413</v>
      </c>
      <c r="D30" s="206"/>
    </row>
    <row r="31" spans="1:4" ht="16">
      <c r="A31" s="204">
        <v>2537</v>
      </c>
      <c r="B31" s="204" t="s">
        <v>470</v>
      </c>
      <c r="C31" s="205">
        <v>44413</v>
      </c>
      <c r="D31" s="206"/>
    </row>
    <row r="32" spans="1:4" ht="16">
      <c r="A32" s="204">
        <v>2599</v>
      </c>
      <c r="B32" s="204" t="s">
        <v>2416</v>
      </c>
      <c r="C32" s="205">
        <v>44413</v>
      </c>
      <c r="D32" s="206"/>
    </row>
    <row r="33" spans="1:4" ht="16">
      <c r="A33" s="204">
        <v>2608</v>
      </c>
      <c r="B33" s="207" t="s">
        <v>5793</v>
      </c>
      <c r="C33" s="205">
        <v>44413</v>
      </c>
      <c r="D33" s="206"/>
    </row>
    <row r="34" spans="1:4" ht="16">
      <c r="A34" s="204">
        <v>2643</v>
      </c>
      <c r="B34" s="204" t="s">
        <v>505</v>
      </c>
      <c r="C34" s="205">
        <v>44413</v>
      </c>
      <c r="D34" s="206"/>
    </row>
    <row r="35" spans="1:4" ht="16">
      <c r="A35" s="204">
        <v>3062</v>
      </c>
      <c r="B35" s="204" t="s">
        <v>631</v>
      </c>
      <c r="C35" s="205">
        <v>44413</v>
      </c>
      <c r="D35" s="206"/>
    </row>
    <row r="36" spans="1:4" ht="16">
      <c r="A36" s="204">
        <v>3712</v>
      </c>
      <c r="B36" s="207" t="s">
        <v>5755</v>
      </c>
      <c r="C36" s="205">
        <v>44413</v>
      </c>
      <c r="D36" s="206"/>
    </row>
    <row r="37" spans="1:4" ht="16">
      <c r="A37" s="204">
        <v>4537</v>
      </c>
      <c r="B37" s="204" t="s">
        <v>3214</v>
      </c>
      <c r="C37" s="205">
        <v>44413</v>
      </c>
      <c r="D37" s="206"/>
    </row>
    <row r="38" spans="1:4" ht="16">
      <c r="A38" s="204">
        <v>4716</v>
      </c>
      <c r="B38" s="204" t="s">
        <v>983</v>
      </c>
      <c r="C38" s="205">
        <v>44413</v>
      </c>
      <c r="D38" s="206"/>
    </row>
    <row r="39" spans="1:4" ht="16">
      <c r="A39" s="204">
        <v>4766</v>
      </c>
      <c r="B39" s="204" t="s">
        <v>3308</v>
      </c>
      <c r="C39" s="205">
        <v>44413</v>
      </c>
      <c r="D39" s="206"/>
    </row>
    <row r="40" spans="1:4" ht="16">
      <c r="A40" s="204">
        <v>5353</v>
      </c>
      <c r="B40" s="204" t="s">
        <v>1114</v>
      </c>
      <c r="C40" s="205">
        <v>44413</v>
      </c>
      <c r="D40" s="206"/>
    </row>
    <row r="41" spans="1:4" ht="16">
      <c r="A41" s="204" t="s">
        <v>5794</v>
      </c>
      <c r="B41" s="208" t="s">
        <v>5795</v>
      </c>
      <c r="C41" s="205">
        <v>44413</v>
      </c>
      <c r="D41" s="206"/>
    </row>
    <row r="42" spans="1:4" ht="16">
      <c r="A42" s="204">
        <v>6210</v>
      </c>
      <c r="B42" s="204" t="s">
        <v>1295</v>
      </c>
      <c r="C42" s="205">
        <v>44413</v>
      </c>
      <c r="D42" s="206"/>
    </row>
    <row r="43" spans="1:4" ht="16">
      <c r="A43" s="204">
        <v>6251</v>
      </c>
      <c r="B43" s="204" t="s">
        <v>1332</v>
      </c>
      <c r="C43" s="205">
        <v>44413</v>
      </c>
      <c r="D43" s="206"/>
    </row>
    <row r="44" spans="1:4" ht="16">
      <c r="A44" s="204">
        <v>6263</v>
      </c>
      <c r="B44" s="204" t="s">
        <v>1336</v>
      </c>
      <c r="C44" s="205">
        <v>44413</v>
      </c>
      <c r="D44" s="206"/>
    </row>
    <row r="45" spans="1:4" ht="16">
      <c r="A45" s="204">
        <v>6284</v>
      </c>
      <c r="B45" s="204" t="s">
        <v>1352</v>
      </c>
      <c r="C45" s="205">
        <v>44413</v>
      </c>
      <c r="D45" s="206"/>
    </row>
    <row r="46" spans="1:4" ht="16">
      <c r="A46" s="204">
        <v>6417</v>
      </c>
      <c r="B46" s="204" t="s">
        <v>1368</v>
      </c>
      <c r="C46" s="205">
        <v>44413</v>
      </c>
      <c r="D46" s="206"/>
    </row>
    <row r="47" spans="1:4" ht="16">
      <c r="A47" s="204">
        <v>6509</v>
      </c>
      <c r="B47" s="204" t="s">
        <v>1400</v>
      </c>
      <c r="C47" s="205">
        <v>44413</v>
      </c>
      <c r="D47" s="206"/>
    </row>
    <row r="48" spans="1:4" ht="16">
      <c r="A48" s="204">
        <v>6570</v>
      </c>
      <c r="B48" s="204" t="s">
        <v>4005</v>
      </c>
      <c r="C48" s="205">
        <v>44413</v>
      </c>
      <c r="D48" s="206"/>
    </row>
    <row r="49" spans="1:4" ht="16">
      <c r="A49" s="204">
        <v>6583</v>
      </c>
      <c r="B49" s="204" t="s">
        <v>4024</v>
      </c>
      <c r="C49" s="205">
        <v>44413</v>
      </c>
      <c r="D49" s="206"/>
    </row>
    <row r="50" spans="1:4" ht="16">
      <c r="A50" s="204">
        <v>6764</v>
      </c>
      <c r="B50" s="207" t="s">
        <v>5796</v>
      </c>
      <c r="C50" s="205">
        <v>44413</v>
      </c>
      <c r="D50" s="206"/>
    </row>
    <row r="51" spans="1:4" ht="16">
      <c r="A51" s="204">
        <v>8081</v>
      </c>
      <c r="B51" s="204" t="s">
        <v>1455</v>
      </c>
      <c r="C51" s="205">
        <v>44413</v>
      </c>
      <c r="D51" s="206"/>
    </row>
    <row r="52" spans="1:4" ht="16">
      <c r="A52" s="204">
        <v>8367</v>
      </c>
      <c r="B52" s="207" t="s">
        <v>4250</v>
      </c>
      <c r="C52" s="205">
        <v>44413</v>
      </c>
      <c r="D52" s="206"/>
    </row>
    <row r="53" spans="1:4" ht="16">
      <c r="A53" s="204">
        <v>9914</v>
      </c>
      <c r="B53" s="204" t="s">
        <v>1591</v>
      </c>
      <c r="C53" s="205">
        <v>44413</v>
      </c>
      <c r="D53" s="206"/>
    </row>
    <row r="54" spans="1:4">
      <c r="A54" s="204">
        <v>6294</v>
      </c>
      <c r="B54" s="204" t="s">
        <v>1359</v>
      </c>
      <c r="C54" s="205">
        <v>44412</v>
      </c>
      <c r="D54" s="205">
        <v>44412</v>
      </c>
    </row>
    <row r="55" spans="1:4" ht="16">
      <c r="A55" s="204">
        <v>1536</v>
      </c>
      <c r="B55" s="204" t="s">
        <v>151</v>
      </c>
      <c r="C55" s="205">
        <v>44412</v>
      </c>
      <c r="D55" s="206"/>
    </row>
    <row r="56" spans="1:4" ht="16">
      <c r="A56" s="204">
        <v>1618</v>
      </c>
      <c r="B56" s="204" t="s">
        <v>189</v>
      </c>
      <c r="C56" s="205">
        <v>44412</v>
      </c>
      <c r="D56" s="206"/>
    </row>
    <row r="57" spans="1:4" ht="16">
      <c r="A57" s="204">
        <v>2069</v>
      </c>
      <c r="B57" s="204" t="s">
        <v>284</v>
      </c>
      <c r="C57" s="205">
        <v>44412</v>
      </c>
      <c r="D57" s="206"/>
    </row>
    <row r="58" spans="1:4" ht="16">
      <c r="A58" s="204">
        <v>2415</v>
      </c>
      <c r="B58" s="204" t="s">
        <v>386</v>
      </c>
      <c r="C58" s="205">
        <v>44412</v>
      </c>
      <c r="D58" s="206"/>
    </row>
    <row r="59" spans="1:4" ht="16">
      <c r="A59" s="204">
        <v>3006</v>
      </c>
      <c r="B59" s="204" t="s">
        <v>582</v>
      </c>
      <c r="C59" s="205">
        <v>44412</v>
      </c>
      <c r="D59" s="206"/>
    </row>
    <row r="60" spans="1:4" ht="16">
      <c r="A60" s="204">
        <v>3019</v>
      </c>
      <c r="B60" s="204" t="s">
        <v>592</v>
      </c>
      <c r="C60" s="205">
        <v>44412</v>
      </c>
      <c r="D60" s="206"/>
    </row>
    <row r="61" spans="1:4" ht="16">
      <c r="A61" s="204">
        <v>3490</v>
      </c>
      <c r="B61" s="204" t="s">
        <v>769</v>
      </c>
      <c r="C61" s="205">
        <v>44412</v>
      </c>
      <c r="D61" s="206"/>
    </row>
    <row r="62" spans="1:4" ht="16">
      <c r="A62" s="204">
        <v>4557</v>
      </c>
      <c r="B62" s="207" t="s">
        <v>975</v>
      </c>
      <c r="C62" s="205">
        <v>44412</v>
      </c>
      <c r="D62" s="206"/>
    </row>
    <row r="63" spans="1:4" ht="16">
      <c r="A63" s="204">
        <v>4906</v>
      </c>
      <c r="B63" s="204" t="s">
        <v>1008</v>
      </c>
      <c r="C63" s="205">
        <v>44412</v>
      </c>
      <c r="D63" s="206"/>
    </row>
    <row r="64" spans="1:4" ht="16">
      <c r="A64" s="204">
        <v>5248</v>
      </c>
      <c r="B64" s="204" t="s">
        <v>3438</v>
      </c>
      <c r="C64" s="205">
        <v>44412</v>
      </c>
      <c r="D64" s="206"/>
    </row>
    <row r="65" spans="1:4" ht="16">
      <c r="A65" s="204">
        <v>5903</v>
      </c>
      <c r="B65" s="204" t="s">
        <v>1191</v>
      </c>
      <c r="C65" s="205">
        <v>44412</v>
      </c>
      <c r="D65" s="206"/>
    </row>
    <row r="66" spans="1:4" ht="16">
      <c r="A66" s="204">
        <v>6201</v>
      </c>
      <c r="B66" s="204" t="s">
        <v>1286</v>
      </c>
      <c r="C66" s="205">
        <v>44412</v>
      </c>
      <c r="D66" s="206"/>
    </row>
    <row r="67" spans="1:4" ht="16">
      <c r="A67" s="204">
        <v>6290</v>
      </c>
      <c r="B67" s="204" t="s">
        <v>1356</v>
      </c>
      <c r="C67" s="205">
        <v>44412</v>
      </c>
      <c r="D67" s="206"/>
    </row>
    <row r="68" spans="1:4" ht="16">
      <c r="A68" s="204">
        <v>6641</v>
      </c>
      <c r="B68" s="208" t="s">
        <v>5797</v>
      </c>
      <c r="C68" s="205">
        <v>44412</v>
      </c>
      <c r="D68" s="206"/>
    </row>
    <row r="69" spans="1:4" ht="16">
      <c r="A69" s="204">
        <v>6705</v>
      </c>
      <c r="B69" s="207" t="s">
        <v>5798</v>
      </c>
      <c r="C69" s="205">
        <v>44412</v>
      </c>
      <c r="D69" s="206"/>
    </row>
    <row r="70" spans="1:4" ht="16">
      <c r="A70" s="204">
        <v>6771</v>
      </c>
      <c r="B70" s="207" t="s">
        <v>5799</v>
      </c>
      <c r="C70" s="205">
        <v>44412</v>
      </c>
      <c r="D70" s="206"/>
    </row>
    <row r="71" spans="1:4" ht="16">
      <c r="A71" s="204">
        <v>6788</v>
      </c>
      <c r="B71" s="204" t="s">
        <v>5800</v>
      </c>
      <c r="C71" s="205">
        <v>44412</v>
      </c>
      <c r="D71" s="206"/>
    </row>
    <row r="72" spans="1:4" ht="16">
      <c r="A72" s="204">
        <v>6819</v>
      </c>
      <c r="B72" s="204" t="s">
        <v>5801</v>
      </c>
      <c r="C72" s="205">
        <v>44412</v>
      </c>
      <c r="D72" s="206"/>
    </row>
    <row r="73" spans="1:4" ht="16">
      <c r="A73" s="204">
        <v>8046</v>
      </c>
      <c r="B73" s="204" t="s">
        <v>1437</v>
      </c>
      <c r="C73" s="205">
        <v>44412</v>
      </c>
      <c r="D73" s="206"/>
    </row>
    <row r="74" spans="1:4" ht="16">
      <c r="A74" s="204">
        <v>9926</v>
      </c>
      <c r="B74" s="204" t="s">
        <v>1598</v>
      </c>
      <c r="C74" s="205">
        <v>44412</v>
      </c>
      <c r="D74" s="206"/>
    </row>
    <row r="75" spans="1:4">
      <c r="A75" s="204">
        <v>2467</v>
      </c>
      <c r="B75" s="204" t="s">
        <v>427</v>
      </c>
      <c r="C75" s="205">
        <v>44411</v>
      </c>
      <c r="D75" s="205">
        <v>44411</v>
      </c>
    </row>
    <row r="76" spans="1:4" ht="16">
      <c r="A76" s="204">
        <v>1109</v>
      </c>
      <c r="B76" s="204" t="s">
        <v>26</v>
      </c>
      <c r="C76" s="205">
        <v>44411</v>
      </c>
      <c r="D76" s="206"/>
    </row>
    <row r="77" spans="1:4" ht="16">
      <c r="A77" s="204">
        <v>1338</v>
      </c>
      <c r="B77" s="207" t="s">
        <v>74</v>
      </c>
      <c r="C77" s="205">
        <v>44411</v>
      </c>
      <c r="D77" s="206"/>
    </row>
    <row r="78" spans="1:4" ht="16">
      <c r="A78" s="204">
        <v>1434</v>
      </c>
      <c r="B78" s="204" t="s">
        <v>88</v>
      </c>
      <c r="C78" s="205">
        <v>44411</v>
      </c>
      <c r="D78" s="206"/>
    </row>
    <row r="79" spans="1:4" ht="16">
      <c r="A79" s="204">
        <v>1593</v>
      </c>
      <c r="B79" s="204" t="s">
        <v>173</v>
      </c>
      <c r="C79" s="205">
        <v>44411</v>
      </c>
      <c r="D79" s="206"/>
    </row>
    <row r="80" spans="1:4" ht="16">
      <c r="A80" s="204">
        <v>1731</v>
      </c>
      <c r="B80" s="204" t="s">
        <v>214</v>
      </c>
      <c r="C80" s="205">
        <v>44411</v>
      </c>
      <c r="D80" s="206"/>
    </row>
    <row r="81" spans="1:4" ht="16">
      <c r="A81" s="204">
        <v>2201</v>
      </c>
      <c r="B81" s="204" t="s">
        <v>296</v>
      </c>
      <c r="C81" s="205">
        <v>44411</v>
      </c>
      <c r="D81" s="206"/>
    </row>
    <row r="82" spans="1:4" ht="16">
      <c r="A82" s="204">
        <v>2476</v>
      </c>
      <c r="B82" s="204" t="s">
        <v>433</v>
      </c>
      <c r="C82" s="205">
        <v>44411</v>
      </c>
      <c r="D82" s="206"/>
    </row>
    <row r="83" spans="1:4" ht="16">
      <c r="A83" s="204">
        <v>2820</v>
      </c>
      <c r="B83" s="204" t="s">
        <v>532</v>
      </c>
      <c r="C83" s="205">
        <v>44411</v>
      </c>
      <c r="D83" s="206"/>
    </row>
    <row r="84" spans="1:4" ht="16">
      <c r="A84" s="204">
        <v>2849</v>
      </c>
      <c r="B84" s="204" t="s">
        <v>540</v>
      </c>
      <c r="C84" s="205">
        <v>44411</v>
      </c>
      <c r="D84" s="206"/>
    </row>
    <row r="85" spans="1:4" ht="16">
      <c r="A85" s="204">
        <v>2915</v>
      </c>
      <c r="B85" s="204" t="s">
        <v>570</v>
      </c>
      <c r="C85" s="205">
        <v>44411</v>
      </c>
      <c r="D85" s="206"/>
    </row>
    <row r="86" spans="1:4" ht="16">
      <c r="A86" s="204">
        <v>3058</v>
      </c>
      <c r="B86" s="204" t="s">
        <v>628</v>
      </c>
      <c r="C86" s="205">
        <v>44411</v>
      </c>
      <c r="D86" s="206"/>
    </row>
    <row r="87" spans="1:4" ht="16">
      <c r="A87" s="204">
        <v>3088</v>
      </c>
      <c r="B87" s="204" t="s">
        <v>641</v>
      </c>
      <c r="C87" s="205">
        <v>44411</v>
      </c>
      <c r="D87" s="206"/>
    </row>
    <row r="88" spans="1:4" ht="16">
      <c r="A88" s="204">
        <v>3541</v>
      </c>
      <c r="B88" s="204" t="s">
        <v>800</v>
      </c>
      <c r="C88" s="205">
        <v>44411</v>
      </c>
      <c r="D88" s="206"/>
    </row>
    <row r="89" spans="1:4" ht="16">
      <c r="A89" s="204">
        <v>4933</v>
      </c>
      <c r="B89" s="204" t="s">
        <v>1020</v>
      </c>
      <c r="C89" s="205">
        <v>44411</v>
      </c>
      <c r="D89" s="206"/>
    </row>
    <row r="90" spans="1:4" ht="16">
      <c r="A90" s="204">
        <v>5285</v>
      </c>
      <c r="B90" s="204" t="s">
        <v>1088</v>
      </c>
      <c r="C90" s="205">
        <v>44411</v>
      </c>
      <c r="D90" s="206"/>
    </row>
    <row r="91" spans="1:4" ht="16">
      <c r="A91" s="204">
        <v>5538</v>
      </c>
      <c r="B91" s="207" t="s">
        <v>1174</v>
      </c>
      <c r="C91" s="205">
        <v>44411</v>
      </c>
      <c r="D91" s="206"/>
    </row>
    <row r="92" spans="1:4" ht="16">
      <c r="A92" s="204">
        <v>6115</v>
      </c>
      <c r="B92" s="204" t="s">
        <v>1213</v>
      </c>
      <c r="C92" s="205">
        <v>44411</v>
      </c>
      <c r="D92" s="206"/>
    </row>
    <row r="93" spans="1:4" ht="16">
      <c r="A93" s="204">
        <v>6151</v>
      </c>
      <c r="B93" s="204" t="s">
        <v>1243</v>
      </c>
      <c r="C93" s="205">
        <v>44411</v>
      </c>
      <c r="D93" s="206"/>
    </row>
    <row r="94" spans="1:4" ht="16">
      <c r="A94" s="204">
        <v>6248</v>
      </c>
      <c r="B94" s="204" t="s">
        <v>1331</v>
      </c>
      <c r="C94" s="205">
        <v>44411</v>
      </c>
      <c r="D94" s="206"/>
    </row>
    <row r="95" spans="1:4" ht="16">
      <c r="A95" s="204">
        <v>6638</v>
      </c>
      <c r="B95" s="204" t="s">
        <v>4078</v>
      </c>
      <c r="C95" s="205">
        <v>44411</v>
      </c>
      <c r="D95" s="206"/>
    </row>
    <row r="96" spans="1:4" ht="16">
      <c r="A96" s="204">
        <v>6747</v>
      </c>
      <c r="B96" s="204" t="s">
        <v>5802</v>
      </c>
      <c r="C96" s="205">
        <v>44411</v>
      </c>
      <c r="D96" s="206"/>
    </row>
    <row r="97" spans="1:4" ht="16">
      <c r="A97" s="204">
        <v>8131</v>
      </c>
      <c r="B97" s="204" t="s">
        <v>1477</v>
      </c>
      <c r="C97" s="205">
        <v>44411</v>
      </c>
      <c r="D97" s="206"/>
    </row>
    <row r="98" spans="1:4" ht="16">
      <c r="A98" s="204">
        <v>8921</v>
      </c>
      <c r="B98" s="204" t="s">
        <v>1557</v>
      </c>
      <c r="C98" s="205">
        <v>44411</v>
      </c>
      <c r="D98" s="206"/>
    </row>
    <row r="99" spans="1:4" ht="16">
      <c r="A99" s="204">
        <v>9910</v>
      </c>
      <c r="B99" s="204" t="s">
        <v>1588</v>
      </c>
      <c r="C99" s="205">
        <v>44411</v>
      </c>
      <c r="D99" s="206"/>
    </row>
    <row r="100" spans="1:4" ht="16">
      <c r="A100" s="204">
        <v>9938</v>
      </c>
      <c r="B100" s="204" t="s">
        <v>1607</v>
      </c>
      <c r="C100" s="205">
        <v>44411</v>
      </c>
      <c r="D100" s="206"/>
    </row>
    <row r="101" spans="1:4">
      <c r="A101" s="204">
        <v>6708</v>
      </c>
      <c r="B101" s="204" t="s">
        <v>5803</v>
      </c>
      <c r="C101" s="205">
        <v>44410</v>
      </c>
      <c r="D101" s="205">
        <v>44410</v>
      </c>
    </row>
    <row r="102" spans="1:4" ht="16">
      <c r="A102" s="204">
        <v>1231</v>
      </c>
      <c r="B102" s="204" t="s">
        <v>41</v>
      </c>
      <c r="C102" s="205">
        <v>44410</v>
      </c>
      <c r="D102" s="206"/>
    </row>
    <row r="103" spans="1:4" ht="16">
      <c r="A103" s="204">
        <v>1436</v>
      </c>
      <c r="B103" s="204" t="s">
        <v>90</v>
      </c>
      <c r="C103" s="205">
        <v>44410</v>
      </c>
      <c r="D103" s="206"/>
    </row>
    <row r="104" spans="1:4" ht="16">
      <c r="A104" s="204">
        <v>1605</v>
      </c>
      <c r="B104" s="204" t="s">
        <v>180</v>
      </c>
      <c r="C104" s="205">
        <v>44410</v>
      </c>
      <c r="D104" s="206"/>
    </row>
    <row r="105" spans="1:4" ht="16">
      <c r="A105" s="204">
        <v>1707</v>
      </c>
      <c r="B105" s="204" t="s">
        <v>194</v>
      </c>
      <c r="C105" s="205">
        <v>44410</v>
      </c>
      <c r="D105" s="206"/>
    </row>
    <row r="106" spans="1:4" ht="16">
      <c r="A106" s="204">
        <v>1784</v>
      </c>
      <c r="B106" s="204" t="s">
        <v>229</v>
      </c>
      <c r="C106" s="205">
        <v>44410</v>
      </c>
      <c r="D106" s="206"/>
    </row>
    <row r="107" spans="1:4" ht="16">
      <c r="A107" s="204">
        <v>1788</v>
      </c>
      <c r="B107" s="204" t="s">
        <v>233</v>
      </c>
      <c r="C107" s="205">
        <v>44410</v>
      </c>
      <c r="D107" s="206"/>
    </row>
    <row r="108" spans="1:4" ht="16">
      <c r="A108" s="204">
        <v>2327</v>
      </c>
      <c r="B108" s="204" t="s">
        <v>325</v>
      </c>
      <c r="C108" s="205">
        <v>44410</v>
      </c>
      <c r="D108" s="206"/>
    </row>
    <row r="109" spans="1:4" ht="16">
      <c r="A109" s="204">
        <v>2357</v>
      </c>
      <c r="B109" s="204" t="s">
        <v>346</v>
      </c>
      <c r="C109" s="205">
        <v>44410</v>
      </c>
      <c r="D109" s="206"/>
    </row>
    <row r="110" spans="1:4" ht="16">
      <c r="A110" s="204">
        <v>2365</v>
      </c>
      <c r="B110" s="204" t="s">
        <v>353</v>
      </c>
      <c r="C110" s="205">
        <v>44410</v>
      </c>
      <c r="D110" s="206"/>
    </row>
    <row r="111" spans="1:4" ht="16">
      <c r="A111" s="204">
        <v>2373</v>
      </c>
      <c r="B111" s="204" t="s">
        <v>358</v>
      </c>
      <c r="C111" s="205">
        <v>44410</v>
      </c>
      <c r="D111" s="206"/>
    </row>
    <row r="112" spans="1:4" ht="16">
      <c r="A112" s="204">
        <v>2851</v>
      </c>
      <c r="B112" s="204" t="s">
        <v>542</v>
      </c>
      <c r="C112" s="205">
        <v>44410</v>
      </c>
      <c r="D112" s="206"/>
    </row>
    <row r="113" spans="1:4" ht="16">
      <c r="A113" s="204">
        <v>3036</v>
      </c>
      <c r="B113" s="204" t="s">
        <v>608</v>
      </c>
      <c r="C113" s="205">
        <v>44410</v>
      </c>
      <c r="D113" s="206"/>
    </row>
    <row r="114" spans="1:4" ht="16">
      <c r="A114" s="204" t="s">
        <v>5804</v>
      </c>
      <c r="B114" s="207" t="s">
        <v>5805</v>
      </c>
      <c r="C114" s="205">
        <v>44410</v>
      </c>
      <c r="D114" s="206"/>
    </row>
    <row r="115" spans="1:4" ht="16">
      <c r="A115" s="204">
        <v>3213</v>
      </c>
      <c r="B115" s="204" t="s">
        <v>675</v>
      </c>
      <c r="C115" s="205">
        <v>44410</v>
      </c>
      <c r="D115" s="206"/>
    </row>
    <row r="116" spans="1:4" ht="16">
      <c r="A116" s="204">
        <v>3221</v>
      </c>
      <c r="B116" s="204" t="s">
        <v>679</v>
      </c>
      <c r="C116" s="205">
        <v>44410</v>
      </c>
      <c r="D116" s="206"/>
    </row>
    <row r="117" spans="1:4" ht="16">
      <c r="A117" s="204">
        <v>3338</v>
      </c>
      <c r="B117" s="204" t="s">
        <v>726</v>
      </c>
      <c r="C117" s="205">
        <v>44410</v>
      </c>
      <c r="D117" s="206"/>
    </row>
    <row r="118" spans="1:4" ht="16">
      <c r="A118" s="204">
        <v>3438</v>
      </c>
      <c r="B118" s="204" t="s">
        <v>754</v>
      </c>
      <c r="C118" s="205">
        <v>44410</v>
      </c>
      <c r="D118" s="206"/>
    </row>
    <row r="119" spans="1:4" ht="16">
      <c r="A119" s="204">
        <v>3501</v>
      </c>
      <c r="B119" s="204" t="s">
        <v>775</v>
      </c>
      <c r="C119" s="205">
        <v>44410</v>
      </c>
      <c r="D119" s="206"/>
    </row>
    <row r="120" spans="1:4" ht="16">
      <c r="A120" s="204">
        <v>3543</v>
      </c>
      <c r="B120" s="204" t="s">
        <v>2924</v>
      </c>
      <c r="C120" s="205">
        <v>44410</v>
      </c>
      <c r="D120" s="206"/>
    </row>
    <row r="121" spans="1:4" ht="16">
      <c r="A121" s="204">
        <v>3684</v>
      </c>
      <c r="B121" s="204" t="s">
        <v>861</v>
      </c>
      <c r="C121" s="205">
        <v>44410</v>
      </c>
      <c r="D121" s="206"/>
    </row>
    <row r="122" spans="1:4" ht="16">
      <c r="A122" s="204">
        <v>4138</v>
      </c>
      <c r="B122" s="204" t="s">
        <v>901</v>
      </c>
      <c r="C122" s="205">
        <v>44410</v>
      </c>
      <c r="D122" s="206"/>
    </row>
    <row r="123" spans="1:4" ht="16">
      <c r="A123" s="204">
        <v>4173</v>
      </c>
      <c r="B123" s="204" t="s">
        <v>919</v>
      </c>
      <c r="C123" s="205">
        <v>44410</v>
      </c>
      <c r="D123" s="206"/>
    </row>
    <row r="124" spans="1:4" ht="16">
      <c r="A124" s="204">
        <v>4538</v>
      </c>
      <c r="B124" s="204" t="s">
        <v>3216</v>
      </c>
      <c r="C124" s="205">
        <v>44410</v>
      </c>
      <c r="D124" s="206"/>
    </row>
    <row r="125" spans="1:4" ht="16">
      <c r="A125" s="204">
        <v>4545</v>
      </c>
      <c r="B125" s="204" t="s">
        <v>967</v>
      </c>
      <c r="C125" s="205">
        <v>44410</v>
      </c>
      <c r="D125" s="206"/>
    </row>
    <row r="126" spans="1:4" ht="16">
      <c r="A126" s="204">
        <v>5299</v>
      </c>
      <c r="B126" s="204" t="s">
        <v>3480</v>
      </c>
      <c r="C126" s="205">
        <v>44410</v>
      </c>
      <c r="D126" s="206"/>
    </row>
    <row r="127" spans="1:4" ht="16">
      <c r="A127" s="204">
        <v>5706</v>
      </c>
      <c r="B127" s="204" t="s">
        <v>1185</v>
      </c>
      <c r="C127" s="205">
        <v>44410</v>
      </c>
      <c r="D127" s="206"/>
    </row>
    <row r="128" spans="1:4" ht="16">
      <c r="A128" s="204">
        <v>6138</v>
      </c>
      <c r="B128" s="204" t="s">
        <v>1231</v>
      </c>
      <c r="C128" s="205">
        <v>44410</v>
      </c>
      <c r="D128" s="206"/>
    </row>
    <row r="129" spans="1:4" ht="16">
      <c r="A129" s="204">
        <v>6161</v>
      </c>
      <c r="B129" s="204" t="s">
        <v>1251</v>
      </c>
      <c r="C129" s="205">
        <v>44410</v>
      </c>
      <c r="D129" s="206"/>
    </row>
    <row r="130" spans="1:4" ht="16">
      <c r="A130" s="204">
        <v>6188</v>
      </c>
      <c r="B130" s="204" t="s">
        <v>1275</v>
      </c>
      <c r="C130" s="205">
        <v>44410</v>
      </c>
      <c r="D130" s="206"/>
    </row>
    <row r="131" spans="1:4" ht="16">
      <c r="A131" s="204">
        <v>6271</v>
      </c>
      <c r="B131" s="204" t="s">
        <v>1342</v>
      </c>
      <c r="C131" s="205">
        <v>44410</v>
      </c>
      <c r="D131" s="206"/>
    </row>
    <row r="132" spans="1:4" ht="16">
      <c r="A132" s="204">
        <v>6411</v>
      </c>
      <c r="B132" s="204" t="s">
        <v>1364</v>
      </c>
      <c r="C132" s="205">
        <v>44410</v>
      </c>
      <c r="D132" s="206"/>
    </row>
    <row r="133" spans="1:4" ht="16">
      <c r="A133" s="204">
        <v>6730</v>
      </c>
      <c r="B133" s="204" t="s">
        <v>5806</v>
      </c>
      <c r="C133" s="205">
        <v>44410</v>
      </c>
      <c r="D133" s="206"/>
    </row>
    <row r="134" spans="1:4" ht="16">
      <c r="A134" s="204">
        <v>8416</v>
      </c>
      <c r="B134" s="204" t="s">
        <v>1518</v>
      </c>
      <c r="C134" s="205">
        <v>44410</v>
      </c>
      <c r="D134" s="206"/>
    </row>
    <row r="135" spans="1:4" ht="16">
      <c r="A135" s="204">
        <v>9919</v>
      </c>
      <c r="B135" s="204" t="s">
        <v>1594</v>
      </c>
      <c r="C135" s="205">
        <v>44410</v>
      </c>
      <c r="D135" s="206"/>
    </row>
    <row r="136" spans="1:4">
      <c r="A136" s="204">
        <v>3257</v>
      </c>
      <c r="B136" s="204" t="s">
        <v>691</v>
      </c>
      <c r="C136" s="205">
        <v>44407</v>
      </c>
      <c r="D136" s="205">
        <v>44407</v>
      </c>
    </row>
    <row r="137" spans="1:4" ht="16">
      <c r="A137" s="204">
        <v>1301</v>
      </c>
      <c r="B137" s="204" t="s">
        <v>52</v>
      </c>
      <c r="C137" s="205">
        <v>44407</v>
      </c>
      <c r="D137" s="206"/>
    </row>
    <row r="138" spans="1:4" ht="16">
      <c r="A138" s="204">
        <v>1402</v>
      </c>
      <c r="B138" s="204" t="s">
        <v>77</v>
      </c>
      <c r="C138" s="205">
        <v>44407</v>
      </c>
      <c r="D138" s="206"/>
    </row>
    <row r="139" spans="1:4" ht="16">
      <c r="A139" s="204">
        <v>1519</v>
      </c>
      <c r="B139" s="204" t="s">
        <v>137</v>
      </c>
      <c r="C139" s="205">
        <v>44407</v>
      </c>
      <c r="D139" s="206"/>
    </row>
    <row r="140" spans="1:4" ht="16">
      <c r="A140" s="204">
        <v>3217</v>
      </c>
      <c r="B140" s="204" t="s">
        <v>676</v>
      </c>
      <c r="C140" s="205">
        <v>44407</v>
      </c>
      <c r="D140" s="206"/>
    </row>
    <row r="141" spans="1:4" ht="16">
      <c r="A141" s="204">
        <v>3376</v>
      </c>
      <c r="B141" s="204" t="s">
        <v>737</v>
      </c>
      <c r="C141" s="205">
        <v>44407</v>
      </c>
      <c r="D141" s="206"/>
    </row>
    <row r="142" spans="1:4" ht="16">
      <c r="A142" s="204">
        <v>5292</v>
      </c>
      <c r="B142" s="204" t="s">
        <v>5807</v>
      </c>
      <c r="C142" s="205">
        <v>44407</v>
      </c>
      <c r="D142" s="206"/>
    </row>
    <row r="143" spans="1:4" ht="16">
      <c r="A143" s="204">
        <v>5371</v>
      </c>
      <c r="B143" s="204" t="s">
        <v>1118</v>
      </c>
      <c r="C143" s="205">
        <v>44407</v>
      </c>
      <c r="D143" s="206"/>
    </row>
    <row r="144" spans="1:4" ht="16">
      <c r="A144" s="204">
        <v>6005</v>
      </c>
      <c r="B144" s="204" t="s">
        <v>1196</v>
      </c>
      <c r="C144" s="205">
        <v>44407</v>
      </c>
      <c r="D144" s="206"/>
    </row>
    <row r="145" spans="1:4" ht="16">
      <c r="A145" s="204">
        <v>6217</v>
      </c>
      <c r="B145" s="204" t="s">
        <v>1301</v>
      </c>
      <c r="C145" s="205">
        <v>44407</v>
      </c>
      <c r="D145" s="206"/>
    </row>
    <row r="146" spans="1:4" ht="16">
      <c r="A146" s="204">
        <v>6239</v>
      </c>
      <c r="B146" s="204" t="s">
        <v>1322</v>
      </c>
      <c r="C146" s="205">
        <v>44407</v>
      </c>
      <c r="D146" s="206"/>
    </row>
    <row r="147" spans="1:4" ht="16">
      <c r="A147" s="204">
        <v>6285</v>
      </c>
      <c r="B147" s="204" t="s">
        <v>1353</v>
      </c>
      <c r="C147" s="205">
        <v>44407</v>
      </c>
      <c r="D147" s="206"/>
    </row>
    <row r="148" spans="1:4" ht="16">
      <c r="A148" s="204">
        <v>6462</v>
      </c>
      <c r="B148" s="204" t="s">
        <v>1383</v>
      </c>
      <c r="C148" s="205">
        <v>44407</v>
      </c>
      <c r="D148" s="206"/>
    </row>
    <row r="149" spans="1:4" ht="16">
      <c r="A149" s="204">
        <v>6546</v>
      </c>
      <c r="B149" s="204" t="s">
        <v>5376</v>
      </c>
      <c r="C149" s="205">
        <v>44407</v>
      </c>
      <c r="D149" s="206"/>
    </row>
    <row r="150" spans="1:4" ht="16">
      <c r="A150" s="204">
        <v>6792</v>
      </c>
      <c r="B150" s="204" t="s">
        <v>5808</v>
      </c>
      <c r="C150" s="205">
        <v>44407</v>
      </c>
      <c r="D150" s="206"/>
    </row>
    <row r="151" spans="1:4" ht="16">
      <c r="A151" s="204">
        <v>8050</v>
      </c>
      <c r="B151" s="204" t="s">
        <v>1441</v>
      </c>
      <c r="C151" s="205">
        <v>44407</v>
      </c>
      <c r="D151" s="206"/>
    </row>
    <row r="152" spans="1:4" ht="16">
      <c r="A152" s="204">
        <v>8271</v>
      </c>
      <c r="B152" s="204" t="s">
        <v>1496</v>
      </c>
      <c r="C152" s="205">
        <v>44407</v>
      </c>
      <c r="D152" s="206"/>
    </row>
    <row r="153" spans="1:4" ht="16">
      <c r="A153" s="204">
        <v>8404</v>
      </c>
      <c r="B153" s="208" t="s">
        <v>1512</v>
      </c>
      <c r="C153" s="205">
        <v>44407</v>
      </c>
      <c r="D153" s="206"/>
    </row>
    <row r="154" spans="1:4">
      <c r="A154" s="204">
        <v>6796</v>
      </c>
      <c r="B154" s="204" t="s">
        <v>5809</v>
      </c>
      <c r="C154" s="205">
        <v>44406</v>
      </c>
      <c r="D154" s="205">
        <v>44406</v>
      </c>
    </row>
    <row r="155" spans="1:4" ht="16">
      <c r="A155" s="204">
        <v>1470</v>
      </c>
      <c r="B155" s="207" t="s">
        <v>5735</v>
      </c>
      <c r="C155" s="205">
        <v>44406</v>
      </c>
      <c r="D155" s="206"/>
    </row>
    <row r="156" spans="1:4" ht="16">
      <c r="A156" s="204">
        <v>1540</v>
      </c>
      <c r="B156" s="204" t="s">
        <v>155</v>
      </c>
      <c r="C156" s="205">
        <v>44406</v>
      </c>
      <c r="D156" s="206"/>
    </row>
    <row r="157" spans="1:4" ht="16">
      <c r="A157" s="204">
        <v>1720</v>
      </c>
      <c r="B157" s="204" t="s">
        <v>204</v>
      </c>
      <c r="C157" s="205">
        <v>44406</v>
      </c>
      <c r="D157" s="206"/>
    </row>
    <row r="158" spans="1:4" ht="16">
      <c r="A158" s="204">
        <v>2332</v>
      </c>
      <c r="B158" s="204" t="s">
        <v>330</v>
      </c>
      <c r="C158" s="205">
        <v>44406</v>
      </c>
      <c r="D158" s="206"/>
    </row>
    <row r="159" spans="1:4" ht="16">
      <c r="A159" s="204">
        <v>2402</v>
      </c>
      <c r="B159" s="204" t="s">
        <v>377</v>
      </c>
      <c r="C159" s="205">
        <v>44406</v>
      </c>
      <c r="D159" s="206"/>
    </row>
    <row r="160" spans="1:4" ht="16">
      <c r="A160" s="204">
        <v>2478</v>
      </c>
      <c r="B160" s="204" t="s">
        <v>435</v>
      </c>
      <c r="C160" s="205">
        <v>44406</v>
      </c>
      <c r="D160" s="206"/>
    </row>
    <row r="161" spans="1:4" ht="16">
      <c r="A161" s="204">
        <v>2606</v>
      </c>
      <c r="B161" s="204" t="s">
        <v>485</v>
      </c>
      <c r="C161" s="205">
        <v>44406</v>
      </c>
      <c r="D161" s="206"/>
    </row>
    <row r="162" spans="1:4" ht="16">
      <c r="A162" s="204">
        <v>2888</v>
      </c>
      <c r="B162" s="204" t="s">
        <v>555</v>
      </c>
      <c r="C162" s="205">
        <v>44406</v>
      </c>
      <c r="D162" s="206"/>
    </row>
    <row r="163" spans="1:4" ht="16">
      <c r="A163" s="204" t="s">
        <v>5810</v>
      </c>
      <c r="B163" s="208" t="s">
        <v>5811</v>
      </c>
      <c r="C163" s="205">
        <v>44406</v>
      </c>
      <c r="D163" s="206"/>
    </row>
    <row r="164" spans="1:4" ht="16">
      <c r="A164" s="204" t="s">
        <v>5812</v>
      </c>
      <c r="B164" s="208" t="s">
        <v>5813</v>
      </c>
      <c r="C164" s="205">
        <v>44406</v>
      </c>
      <c r="D164" s="206"/>
    </row>
    <row r="165" spans="1:4" ht="16">
      <c r="A165" s="204">
        <v>3094</v>
      </c>
      <c r="B165" s="204" t="s">
        <v>646</v>
      </c>
      <c r="C165" s="205">
        <v>44406</v>
      </c>
      <c r="D165" s="206"/>
    </row>
    <row r="166" spans="1:4" ht="16">
      <c r="A166" s="204">
        <v>3131</v>
      </c>
      <c r="B166" s="204" t="s">
        <v>655</v>
      </c>
      <c r="C166" s="205">
        <v>44406</v>
      </c>
      <c r="D166" s="206"/>
    </row>
    <row r="167" spans="1:4" ht="16">
      <c r="A167" s="204">
        <v>3265</v>
      </c>
      <c r="B167" s="204" t="s">
        <v>695</v>
      </c>
      <c r="C167" s="205">
        <v>44406</v>
      </c>
      <c r="D167" s="206"/>
    </row>
    <row r="168" spans="1:4" ht="16">
      <c r="A168" s="204">
        <v>3323</v>
      </c>
      <c r="B168" s="204" t="s">
        <v>722</v>
      </c>
      <c r="C168" s="205">
        <v>44406</v>
      </c>
      <c r="D168" s="206"/>
    </row>
    <row r="169" spans="1:4" ht="16">
      <c r="A169" s="204">
        <v>3354</v>
      </c>
      <c r="B169" s="204" t="s">
        <v>729</v>
      </c>
      <c r="C169" s="205">
        <v>44406</v>
      </c>
      <c r="D169" s="206"/>
    </row>
    <row r="170" spans="1:4" ht="16">
      <c r="A170" s="204">
        <v>3406</v>
      </c>
      <c r="B170" s="204" t="s">
        <v>744</v>
      </c>
      <c r="C170" s="205">
        <v>44406</v>
      </c>
      <c r="D170" s="206"/>
    </row>
    <row r="171" spans="1:4" ht="16">
      <c r="A171" s="204">
        <v>3532</v>
      </c>
      <c r="B171" s="204" t="s">
        <v>794</v>
      </c>
      <c r="C171" s="205">
        <v>44406</v>
      </c>
      <c r="D171" s="206"/>
    </row>
    <row r="172" spans="1:4" ht="16">
      <c r="A172" s="204">
        <v>4104</v>
      </c>
      <c r="B172" s="204" t="s">
        <v>880</v>
      </c>
      <c r="C172" s="205">
        <v>44406</v>
      </c>
      <c r="D172" s="206"/>
    </row>
    <row r="173" spans="1:4" ht="16">
      <c r="A173" s="204">
        <v>4137</v>
      </c>
      <c r="B173" s="207" t="s">
        <v>900</v>
      </c>
      <c r="C173" s="205">
        <v>44406</v>
      </c>
      <c r="D173" s="206"/>
    </row>
    <row r="174" spans="1:4" ht="16">
      <c r="A174" s="204">
        <v>4207</v>
      </c>
      <c r="B174" s="204" t="s">
        <v>929</v>
      </c>
      <c r="C174" s="205">
        <v>44406</v>
      </c>
      <c r="D174" s="206"/>
    </row>
    <row r="175" spans="1:4" ht="16">
      <c r="A175" s="204">
        <v>4305</v>
      </c>
      <c r="B175" s="204" t="s">
        <v>932</v>
      </c>
      <c r="C175" s="205">
        <v>44406</v>
      </c>
      <c r="D175" s="206"/>
    </row>
    <row r="176" spans="1:4" ht="16">
      <c r="A176" s="204">
        <v>4566</v>
      </c>
      <c r="B176" s="207" t="s">
        <v>3256</v>
      </c>
      <c r="C176" s="205">
        <v>44406</v>
      </c>
      <c r="D176" s="206"/>
    </row>
    <row r="177" spans="1:4" ht="16">
      <c r="A177" s="204">
        <v>4722</v>
      </c>
      <c r="B177" s="204" t="s">
        <v>986</v>
      </c>
      <c r="C177" s="205">
        <v>44406</v>
      </c>
      <c r="D177" s="206"/>
    </row>
    <row r="178" spans="1:4" ht="16">
      <c r="A178" s="204">
        <v>4971</v>
      </c>
      <c r="B178" s="204" t="s">
        <v>1038</v>
      </c>
      <c r="C178" s="205">
        <v>44406</v>
      </c>
      <c r="D178" s="206"/>
    </row>
    <row r="179" spans="1:4" ht="16">
      <c r="A179" s="204">
        <v>4974</v>
      </c>
      <c r="B179" s="204" t="s">
        <v>1041</v>
      </c>
      <c r="C179" s="205">
        <v>44406</v>
      </c>
      <c r="D179" s="206"/>
    </row>
    <row r="180" spans="1:4" ht="16">
      <c r="A180" s="204">
        <v>5306</v>
      </c>
      <c r="B180" s="204" t="s">
        <v>1097</v>
      </c>
      <c r="C180" s="205">
        <v>44406</v>
      </c>
      <c r="D180" s="206"/>
    </row>
    <row r="181" spans="1:4" ht="16">
      <c r="A181" s="204">
        <v>6112</v>
      </c>
      <c r="B181" s="204" t="s">
        <v>1210</v>
      </c>
      <c r="C181" s="205">
        <v>44406</v>
      </c>
      <c r="D181" s="206"/>
    </row>
    <row r="182" spans="1:4" ht="16">
      <c r="A182" s="204">
        <v>6195</v>
      </c>
      <c r="B182" s="204" t="s">
        <v>1281</v>
      </c>
      <c r="C182" s="205">
        <v>44406</v>
      </c>
      <c r="D182" s="206"/>
    </row>
    <row r="183" spans="1:4" ht="16">
      <c r="A183" s="204">
        <v>6558</v>
      </c>
      <c r="B183" s="204" t="s">
        <v>3990</v>
      </c>
      <c r="C183" s="205">
        <v>44406</v>
      </c>
      <c r="D183" s="206"/>
    </row>
    <row r="184" spans="1:4" ht="16">
      <c r="A184" s="204">
        <v>6820</v>
      </c>
      <c r="B184" s="204" t="s">
        <v>5814</v>
      </c>
      <c r="C184" s="205">
        <v>44406</v>
      </c>
      <c r="D184" s="206"/>
    </row>
    <row r="185" spans="1:4" ht="16">
      <c r="A185" s="204">
        <v>8045</v>
      </c>
      <c r="B185" s="207" t="s">
        <v>4119</v>
      </c>
      <c r="C185" s="205">
        <v>44406</v>
      </c>
      <c r="D185" s="206"/>
    </row>
    <row r="186" spans="1:4" ht="16">
      <c r="A186" s="204">
        <v>8155</v>
      </c>
      <c r="B186" s="204" t="s">
        <v>1480</v>
      </c>
      <c r="C186" s="205">
        <v>44406</v>
      </c>
      <c r="D186" s="206"/>
    </row>
    <row r="187" spans="1:4" ht="16">
      <c r="A187" s="204">
        <v>9931</v>
      </c>
      <c r="B187" s="204" t="s">
        <v>1603</v>
      </c>
      <c r="C187" s="205">
        <v>44406</v>
      </c>
      <c r="D187" s="206"/>
    </row>
    <row r="188" spans="1:4" ht="16">
      <c r="A188" s="204">
        <v>1271</v>
      </c>
      <c r="B188" s="207" t="s">
        <v>5815</v>
      </c>
      <c r="C188" s="205">
        <v>44405</v>
      </c>
      <c r="D188" s="206"/>
    </row>
    <row r="189" spans="1:4" ht="16">
      <c r="A189" s="204">
        <v>1303</v>
      </c>
      <c r="B189" s="204" t="s">
        <v>53</v>
      </c>
      <c r="C189" s="205">
        <v>44405</v>
      </c>
      <c r="D189" s="206"/>
    </row>
    <row r="190" spans="1:4" ht="16">
      <c r="A190" s="204">
        <v>1560</v>
      </c>
      <c r="B190" s="204" t="s">
        <v>158</v>
      </c>
      <c r="C190" s="205">
        <v>44405</v>
      </c>
      <c r="D190" s="206"/>
    </row>
    <row r="191" spans="1:4" ht="16">
      <c r="A191" s="204">
        <v>2640</v>
      </c>
      <c r="B191" s="204" t="s">
        <v>502</v>
      </c>
      <c r="C191" s="205">
        <v>44405</v>
      </c>
      <c r="D191" s="206"/>
    </row>
    <row r="192" spans="1:4" ht="16">
      <c r="A192" s="204">
        <v>2850</v>
      </c>
      <c r="B192" s="204" t="s">
        <v>541</v>
      </c>
      <c r="C192" s="205">
        <v>44405</v>
      </c>
      <c r="D192" s="206"/>
    </row>
    <row r="193" spans="1:4" ht="16">
      <c r="A193" s="204">
        <v>2903</v>
      </c>
      <c r="B193" s="204" t="s">
        <v>561</v>
      </c>
      <c r="C193" s="205">
        <v>44405</v>
      </c>
      <c r="D193" s="206"/>
    </row>
    <row r="194" spans="1:4" ht="16">
      <c r="A194" s="204">
        <v>3310</v>
      </c>
      <c r="B194" s="204" t="s">
        <v>715</v>
      </c>
      <c r="C194" s="205">
        <v>44405</v>
      </c>
      <c r="D194" s="206"/>
    </row>
    <row r="195" spans="1:4" ht="16">
      <c r="A195" s="204">
        <v>3597</v>
      </c>
      <c r="B195" s="204" t="s">
        <v>2979</v>
      </c>
      <c r="C195" s="205">
        <v>44405</v>
      </c>
      <c r="D195" s="206"/>
    </row>
    <row r="196" spans="1:4" ht="16">
      <c r="A196" s="204">
        <v>3689</v>
      </c>
      <c r="B196" s="204" t="s">
        <v>865</v>
      </c>
      <c r="C196" s="205">
        <v>44405</v>
      </c>
      <c r="D196" s="206"/>
    </row>
    <row r="197" spans="1:4" ht="16">
      <c r="A197" s="204">
        <v>4164</v>
      </c>
      <c r="B197" s="204" t="s">
        <v>915</v>
      </c>
      <c r="C197" s="205">
        <v>44405</v>
      </c>
      <c r="D197" s="206"/>
    </row>
    <row r="198" spans="1:4" ht="16">
      <c r="A198" s="204">
        <v>4551</v>
      </c>
      <c r="B198" s="204" t="s">
        <v>970</v>
      </c>
      <c r="C198" s="205">
        <v>44405</v>
      </c>
      <c r="D198" s="206"/>
    </row>
    <row r="199" spans="1:4" ht="16">
      <c r="A199" s="204">
        <v>5015</v>
      </c>
      <c r="B199" s="204" t="s">
        <v>1055</v>
      </c>
      <c r="C199" s="205">
        <v>44405</v>
      </c>
      <c r="D199" s="206"/>
    </row>
    <row r="200" spans="1:4" ht="16">
      <c r="A200" s="204">
        <v>5213</v>
      </c>
      <c r="B200" s="204" t="s">
        <v>1067</v>
      </c>
      <c r="C200" s="205">
        <v>44405</v>
      </c>
      <c r="D200" s="206"/>
    </row>
    <row r="201" spans="1:4" ht="16">
      <c r="A201" s="204">
        <v>5245</v>
      </c>
      <c r="B201" s="204" t="s">
        <v>1074</v>
      </c>
      <c r="C201" s="205">
        <v>44405</v>
      </c>
      <c r="D201" s="206"/>
    </row>
    <row r="202" spans="1:4" ht="16">
      <c r="A202" s="204">
        <v>5876</v>
      </c>
      <c r="B202" s="207" t="s">
        <v>3612</v>
      </c>
      <c r="C202" s="205">
        <v>44405</v>
      </c>
      <c r="D202" s="206"/>
    </row>
    <row r="203" spans="1:4" ht="16">
      <c r="A203" s="204">
        <v>6173</v>
      </c>
      <c r="B203" s="204" t="s">
        <v>1262</v>
      </c>
      <c r="C203" s="205">
        <v>44405</v>
      </c>
      <c r="D203" s="206"/>
    </row>
    <row r="204" spans="1:4" ht="16">
      <c r="A204" s="204">
        <v>6703</v>
      </c>
      <c r="B204" s="204" t="s">
        <v>5756</v>
      </c>
      <c r="C204" s="205">
        <v>44405</v>
      </c>
      <c r="D204" s="206"/>
    </row>
    <row r="205" spans="1:4" ht="16">
      <c r="A205" s="204">
        <v>8054</v>
      </c>
      <c r="B205" s="204" t="s">
        <v>1442</v>
      </c>
      <c r="C205" s="205">
        <v>44405</v>
      </c>
      <c r="D205" s="206"/>
    </row>
    <row r="206" spans="1:4" ht="16">
      <c r="A206" s="204">
        <v>8072</v>
      </c>
      <c r="B206" s="204" t="s">
        <v>1450</v>
      </c>
      <c r="C206" s="205">
        <v>44405</v>
      </c>
      <c r="D206" s="206"/>
    </row>
    <row r="207" spans="1:4" ht="16">
      <c r="A207" s="204">
        <v>8420</v>
      </c>
      <c r="B207" s="204" t="s">
        <v>1520</v>
      </c>
      <c r="C207" s="205">
        <v>44405</v>
      </c>
      <c r="D207" s="206"/>
    </row>
    <row r="208" spans="1:4" ht="16">
      <c r="A208" s="204">
        <v>8938</v>
      </c>
      <c r="B208" s="204" t="s">
        <v>1571</v>
      </c>
      <c r="C208" s="205">
        <v>44405</v>
      </c>
      <c r="D208" s="206"/>
    </row>
    <row r="209" spans="1:4" ht="16">
      <c r="A209" s="204">
        <v>1304</v>
      </c>
      <c r="B209" s="204" t="s">
        <v>54</v>
      </c>
      <c r="C209" s="205">
        <v>44404</v>
      </c>
      <c r="D209" s="206"/>
    </row>
    <row r="210" spans="1:4" ht="16">
      <c r="A210" s="204">
        <v>1326</v>
      </c>
      <c r="B210" s="204" t="s">
        <v>70</v>
      </c>
      <c r="C210" s="205">
        <v>44404</v>
      </c>
      <c r="D210" s="206"/>
    </row>
    <row r="211" spans="1:4" ht="16">
      <c r="A211" s="204">
        <v>1717</v>
      </c>
      <c r="B211" s="204" t="s">
        <v>202</v>
      </c>
      <c r="C211" s="205">
        <v>44404</v>
      </c>
      <c r="D211" s="206"/>
    </row>
    <row r="212" spans="1:4" ht="16">
      <c r="A212" s="204">
        <v>1810</v>
      </c>
      <c r="B212" s="204" t="s">
        <v>2057</v>
      </c>
      <c r="C212" s="205">
        <v>44404</v>
      </c>
      <c r="D212" s="206"/>
    </row>
    <row r="213" spans="1:4" ht="16">
      <c r="A213" s="204">
        <v>2245</v>
      </c>
      <c r="B213" s="204" t="s">
        <v>2176</v>
      </c>
      <c r="C213" s="205">
        <v>44404</v>
      </c>
      <c r="D213" s="206"/>
    </row>
    <row r="214" spans="1:4" ht="16">
      <c r="A214" s="204">
        <v>2338</v>
      </c>
      <c r="B214" s="204" t="s">
        <v>332</v>
      </c>
      <c r="C214" s="205">
        <v>44404</v>
      </c>
      <c r="D214" s="206"/>
    </row>
    <row r="215" spans="1:4" ht="16">
      <c r="A215" s="204">
        <v>2617</v>
      </c>
      <c r="B215" s="204" t="s">
        <v>496</v>
      </c>
      <c r="C215" s="205">
        <v>44404</v>
      </c>
      <c r="D215" s="206"/>
    </row>
    <row r="216" spans="1:4" ht="16">
      <c r="A216" s="204">
        <v>2723</v>
      </c>
      <c r="B216" s="207" t="s">
        <v>516</v>
      </c>
      <c r="C216" s="205">
        <v>44404</v>
      </c>
      <c r="D216" s="206"/>
    </row>
    <row r="217" spans="1:4" ht="16">
      <c r="A217" s="204">
        <v>2889</v>
      </c>
      <c r="B217" s="204" t="s">
        <v>556</v>
      </c>
      <c r="C217" s="205">
        <v>44404</v>
      </c>
      <c r="D217" s="206"/>
    </row>
    <row r="218" spans="1:4" ht="16">
      <c r="A218" s="204">
        <v>3035</v>
      </c>
      <c r="B218" s="204" t="s">
        <v>607</v>
      </c>
      <c r="C218" s="205">
        <v>44404</v>
      </c>
      <c r="D218" s="206"/>
    </row>
    <row r="219" spans="1:4" ht="16">
      <c r="A219" s="204">
        <v>3158</v>
      </c>
      <c r="B219" s="204" t="s">
        <v>5757</v>
      </c>
      <c r="C219" s="205">
        <v>44404</v>
      </c>
      <c r="D219" s="206"/>
    </row>
    <row r="220" spans="1:4" ht="16">
      <c r="A220" s="204">
        <v>3356</v>
      </c>
      <c r="B220" s="204" t="s">
        <v>730</v>
      </c>
      <c r="C220" s="205">
        <v>44404</v>
      </c>
      <c r="D220" s="206"/>
    </row>
    <row r="221" spans="1:4" ht="16">
      <c r="A221" s="204">
        <v>3481</v>
      </c>
      <c r="B221" s="204" t="s">
        <v>765</v>
      </c>
      <c r="C221" s="205">
        <v>44404</v>
      </c>
      <c r="D221" s="206"/>
    </row>
    <row r="222" spans="1:4" ht="16">
      <c r="A222" s="204">
        <v>3491</v>
      </c>
      <c r="B222" s="204" t="s">
        <v>770</v>
      </c>
      <c r="C222" s="205">
        <v>44404</v>
      </c>
      <c r="D222" s="206"/>
    </row>
    <row r="223" spans="1:4" ht="16">
      <c r="A223" s="204">
        <v>3567</v>
      </c>
      <c r="B223" s="204" t="s">
        <v>815</v>
      </c>
      <c r="C223" s="205">
        <v>44404</v>
      </c>
      <c r="D223" s="206"/>
    </row>
    <row r="224" spans="1:4" ht="16">
      <c r="A224" s="204">
        <v>5443</v>
      </c>
      <c r="B224" s="204" t="s">
        <v>1132</v>
      </c>
      <c r="C224" s="205">
        <v>44404</v>
      </c>
      <c r="D224" s="206"/>
    </row>
    <row r="225" spans="1:4" ht="16">
      <c r="A225" s="204">
        <v>6020</v>
      </c>
      <c r="B225" s="204" t="s">
        <v>1199</v>
      </c>
      <c r="C225" s="205">
        <v>44404</v>
      </c>
      <c r="D225" s="206"/>
    </row>
    <row r="226" spans="1:4" ht="16">
      <c r="A226" s="204">
        <v>6212</v>
      </c>
      <c r="B226" s="204" t="s">
        <v>1296</v>
      </c>
      <c r="C226" s="205">
        <v>44404</v>
      </c>
      <c r="D226" s="206"/>
    </row>
    <row r="227" spans="1:4" ht="16">
      <c r="A227" s="204">
        <v>6227</v>
      </c>
      <c r="B227" s="204" t="s">
        <v>1311</v>
      </c>
      <c r="C227" s="205">
        <v>44404</v>
      </c>
      <c r="D227" s="206"/>
    </row>
    <row r="228" spans="1:4" ht="16">
      <c r="A228" s="204">
        <v>6642</v>
      </c>
      <c r="B228" s="204" t="s">
        <v>4525</v>
      </c>
      <c r="C228" s="205">
        <v>44404</v>
      </c>
      <c r="D228" s="206"/>
    </row>
    <row r="229" spans="1:4" ht="16">
      <c r="A229" s="204">
        <v>6664</v>
      </c>
      <c r="B229" s="204" t="s">
        <v>4538</v>
      </c>
      <c r="C229" s="205">
        <v>44404</v>
      </c>
      <c r="D229" s="206"/>
    </row>
    <row r="230" spans="1:4" ht="16">
      <c r="A230" s="204">
        <v>6680</v>
      </c>
      <c r="B230" s="207" t="s">
        <v>5816</v>
      </c>
      <c r="C230" s="205">
        <v>44404</v>
      </c>
      <c r="D230" s="206"/>
    </row>
    <row r="231" spans="1:4" ht="16">
      <c r="A231" s="204">
        <v>6744</v>
      </c>
      <c r="B231" s="207" t="s">
        <v>5758</v>
      </c>
      <c r="C231" s="205">
        <v>44404</v>
      </c>
      <c r="D231" s="206"/>
    </row>
    <row r="232" spans="1:4" ht="16">
      <c r="A232" s="204">
        <v>8437</v>
      </c>
      <c r="B232" s="207" t="s">
        <v>1533</v>
      </c>
      <c r="C232" s="205">
        <v>44404</v>
      </c>
      <c r="D232" s="206"/>
    </row>
    <row r="233" spans="1:4" ht="16">
      <c r="A233" s="204">
        <v>9917</v>
      </c>
      <c r="B233" s="204" t="s">
        <v>5817</v>
      </c>
      <c r="C233" s="205">
        <v>44404</v>
      </c>
      <c r="D233" s="206"/>
    </row>
    <row r="234" spans="1:4" ht="16">
      <c r="A234" s="204">
        <v>1227</v>
      </c>
      <c r="B234" s="204" t="s">
        <v>39</v>
      </c>
      <c r="C234" s="205">
        <v>44403</v>
      </c>
      <c r="D234" s="206"/>
    </row>
    <row r="235" spans="1:4" ht="16">
      <c r="A235" s="204">
        <v>2382</v>
      </c>
      <c r="B235" s="204" t="s">
        <v>365</v>
      </c>
      <c r="C235" s="205">
        <v>44403</v>
      </c>
      <c r="D235" s="206"/>
    </row>
    <row r="236" spans="1:4" ht="16">
      <c r="A236" s="204">
        <v>2504</v>
      </c>
      <c r="B236" s="204" t="s">
        <v>454</v>
      </c>
      <c r="C236" s="205">
        <v>44403</v>
      </c>
      <c r="D236" s="206"/>
    </row>
    <row r="237" spans="1:4" ht="16">
      <c r="A237" s="204">
        <v>2881</v>
      </c>
      <c r="B237" s="204" t="s">
        <v>548</v>
      </c>
      <c r="C237" s="205">
        <v>44403</v>
      </c>
      <c r="D237" s="206"/>
    </row>
    <row r="238" spans="1:4" ht="16">
      <c r="A238" s="204" t="s">
        <v>5759</v>
      </c>
      <c r="B238" s="204" t="s">
        <v>5760</v>
      </c>
      <c r="C238" s="205">
        <v>44403</v>
      </c>
      <c r="D238" s="206"/>
    </row>
    <row r="239" spans="1:4" ht="16">
      <c r="A239" s="204" t="s">
        <v>5761</v>
      </c>
      <c r="B239" s="208" t="s">
        <v>5762</v>
      </c>
      <c r="C239" s="205">
        <v>44403</v>
      </c>
      <c r="D239" s="206"/>
    </row>
    <row r="240" spans="1:4" ht="16">
      <c r="A240" s="204">
        <v>2882</v>
      </c>
      <c r="B240" s="204" t="s">
        <v>549</v>
      </c>
      <c r="C240" s="205">
        <v>44403</v>
      </c>
      <c r="D240" s="206"/>
    </row>
    <row r="241" spans="1:4" ht="16">
      <c r="A241" s="204" t="s">
        <v>5763</v>
      </c>
      <c r="B241" s="204" t="s">
        <v>5764</v>
      </c>
      <c r="C241" s="205">
        <v>44403</v>
      </c>
      <c r="D241" s="206"/>
    </row>
    <row r="242" spans="1:4" ht="16">
      <c r="A242" s="204" t="s">
        <v>5765</v>
      </c>
      <c r="B242" s="208" t="s">
        <v>5766</v>
      </c>
      <c r="C242" s="205">
        <v>44403</v>
      </c>
      <c r="D242" s="206"/>
    </row>
    <row r="243" spans="1:4" ht="16">
      <c r="A243" s="204">
        <v>2897</v>
      </c>
      <c r="B243" s="207" t="s">
        <v>1632</v>
      </c>
      <c r="C243" s="205">
        <v>44403</v>
      </c>
      <c r="D243" s="206"/>
    </row>
    <row r="244" spans="1:4" ht="16">
      <c r="A244" s="204" t="s">
        <v>5767</v>
      </c>
      <c r="B244" s="208" t="s">
        <v>5768</v>
      </c>
      <c r="C244" s="205">
        <v>44403</v>
      </c>
      <c r="D244" s="206"/>
    </row>
    <row r="245" spans="1:4" ht="16">
      <c r="A245" s="204">
        <v>2945</v>
      </c>
      <c r="B245" s="207" t="s">
        <v>5818</v>
      </c>
      <c r="C245" s="205">
        <v>44403</v>
      </c>
      <c r="D245" s="206"/>
    </row>
    <row r="246" spans="1:4" ht="16">
      <c r="A246" s="204">
        <v>3033</v>
      </c>
      <c r="B246" s="204" t="s">
        <v>605</v>
      </c>
      <c r="C246" s="205">
        <v>44403</v>
      </c>
      <c r="D246" s="206"/>
    </row>
    <row r="247" spans="1:4" ht="16">
      <c r="A247" s="204">
        <v>3118</v>
      </c>
      <c r="B247" s="204" t="s">
        <v>651</v>
      </c>
      <c r="C247" s="205">
        <v>44403</v>
      </c>
      <c r="D247" s="206"/>
    </row>
    <row r="248" spans="1:4" ht="16">
      <c r="A248" s="204">
        <v>3673</v>
      </c>
      <c r="B248" s="204" t="s">
        <v>856</v>
      </c>
      <c r="C248" s="205">
        <v>44403</v>
      </c>
      <c r="D248" s="206"/>
    </row>
    <row r="249" spans="1:4" ht="16">
      <c r="A249" s="204">
        <v>4737</v>
      </c>
      <c r="B249" s="204" t="s">
        <v>993</v>
      </c>
      <c r="C249" s="205">
        <v>44403</v>
      </c>
      <c r="D249" s="206"/>
    </row>
    <row r="250" spans="1:4" ht="16">
      <c r="A250" s="204">
        <v>4767</v>
      </c>
      <c r="B250" s="207" t="s">
        <v>4504</v>
      </c>
      <c r="C250" s="205">
        <v>44403</v>
      </c>
      <c r="D250" s="206"/>
    </row>
    <row r="251" spans="1:4" ht="16">
      <c r="A251" s="204">
        <v>5465</v>
      </c>
      <c r="B251" s="204" t="s">
        <v>1138</v>
      </c>
      <c r="C251" s="205">
        <v>44403</v>
      </c>
      <c r="D251" s="206"/>
    </row>
    <row r="252" spans="1:4" ht="16">
      <c r="A252" s="204">
        <v>6128</v>
      </c>
      <c r="B252" s="204" t="s">
        <v>1225</v>
      </c>
      <c r="C252" s="205">
        <v>44403</v>
      </c>
      <c r="D252" s="206"/>
    </row>
    <row r="253" spans="1:4" ht="16">
      <c r="A253" s="204">
        <v>6494</v>
      </c>
      <c r="B253" s="204" t="s">
        <v>1393</v>
      </c>
      <c r="C253" s="205">
        <v>44403</v>
      </c>
      <c r="D253" s="206"/>
    </row>
    <row r="254" spans="1:4" ht="16">
      <c r="A254" s="204">
        <v>6514</v>
      </c>
      <c r="B254" s="207" t="s">
        <v>1403</v>
      </c>
      <c r="C254" s="205">
        <v>44403</v>
      </c>
      <c r="D254" s="206"/>
    </row>
    <row r="255" spans="1:4" ht="16">
      <c r="A255" s="204">
        <v>6556</v>
      </c>
      <c r="B255" s="204" t="s">
        <v>3988</v>
      </c>
      <c r="C255" s="205">
        <v>44403</v>
      </c>
      <c r="D255" s="206"/>
    </row>
    <row r="256" spans="1:4" ht="16">
      <c r="A256" s="204">
        <v>6579</v>
      </c>
      <c r="B256" s="204" t="s">
        <v>4017</v>
      </c>
      <c r="C256" s="205">
        <v>44403</v>
      </c>
      <c r="D256" s="206"/>
    </row>
    <row r="257" spans="1:4" ht="16">
      <c r="A257" s="204">
        <v>6606</v>
      </c>
      <c r="B257" s="207" t="s">
        <v>5819</v>
      </c>
      <c r="C257" s="205">
        <v>44403</v>
      </c>
      <c r="D257" s="206"/>
    </row>
    <row r="258" spans="1:4" ht="16">
      <c r="A258" s="204">
        <v>6667</v>
      </c>
      <c r="B258" s="204" t="s">
        <v>4542</v>
      </c>
      <c r="C258" s="205">
        <v>44403</v>
      </c>
      <c r="D258" s="206"/>
    </row>
    <row r="259" spans="1:4" ht="16">
      <c r="A259" s="204">
        <v>8069</v>
      </c>
      <c r="B259" s="204" t="s">
        <v>1448</v>
      </c>
      <c r="C259" s="205">
        <v>44403</v>
      </c>
      <c r="D259" s="206"/>
    </row>
    <row r="260" spans="1:4" ht="16">
      <c r="A260" s="204">
        <v>9945</v>
      </c>
      <c r="B260" s="204" t="s">
        <v>1614</v>
      </c>
      <c r="C260" s="205">
        <v>44403</v>
      </c>
      <c r="D260" s="206"/>
    </row>
    <row r="261" spans="1:4" ht="16">
      <c r="A261" s="204">
        <v>1595</v>
      </c>
      <c r="B261" s="204" t="s">
        <v>174</v>
      </c>
      <c r="C261" s="205">
        <v>44400</v>
      </c>
      <c r="D261" s="206"/>
    </row>
    <row r="262" spans="1:4" ht="16">
      <c r="A262" s="204">
        <v>1701</v>
      </c>
      <c r="B262" s="204" t="s">
        <v>191</v>
      </c>
      <c r="C262" s="205">
        <v>44400</v>
      </c>
      <c r="D262" s="206"/>
    </row>
    <row r="263" spans="1:4" ht="16">
      <c r="A263" s="204">
        <v>2387</v>
      </c>
      <c r="B263" s="204" t="s">
        <v>368</v>
      </c>
      <c r="C263" s="205">
        <v>44400</v>
      </c>
      <c r="D263" s="206"/>
    </row>
    <row r="264" spans="1:4" ht="16">
      <c r="A264" s="204">
        <v>2417</v>
      </c>
      <c r="B264" s="204" t="s">
        <v>387</v>
      </c>
      <c r="C264" s="205">
        <v>44400</v>
      </c>
      <c r="D264" s="206"/>
    </row>
    <row r="265" spans="1:4" ht="16">
      <c r="A265" s="204">
        <v>2436</v>
      </c>
      <c r="B265" s="204" t="s">
        <v>402</v>
      </c>
      <c r="C265" s="205">
        <v>44400</v>
      </c>
      <c r="D265" s="206"/>
    </row>
    <row r="266" spans="1:4" ht="16">
      <c r="A266" s="204">
        <v>2616</v>
      </c>
      <c r="B266" s="204" t="s">
        <v>495</v>
      </c>
      <c r="C266" s="205">
        <v>44400</v>
      </c>
      <c r="D266" s="206"/>
    </row>
    <row r="267" spans="1:4" ht="16">
      <c r="A267" s="204">
        <v>3147</v>
      </c>
      <c r="B267" s="204" t="s">
        <v>2693</v>
      </c>
      <c r="C267" s="205">
        <v>44400</v>
      </c>
      <c r="D267" s="206"/>
    </row>
    <row r="268" spans="1:4" ht="16">
      <c r="A268" s="204">
        <v>3530</v>
      </c>
      <c r="B268" s="204" t="s">
        <v>2912</v>
      </c>
      <c r="C268" s="205">
        <v>44400</v>
      </c>
      <c r="D268" s="206"/>
    </row>
    <row r="269" spans="1:4" ht="16">
      <c r="A269" s="204">
        <v>3709</v>
      </c>
      <c r="B269" s="208" t="s">
        <v>3062</v>
      </c>
      <c r="C269" s="205">
        <v>44400</v>
      </c>
      <c r="D269" s="206"/>
    </row>
    <row r="270" spans="1:4" ht="16">
      <c r="A270" s="204">
        <v>4306</v>
      </c>
      <c r="B270" s="204" t="s">
        <v>933</v>
      </c>
      <c r="C270" s="205">
        <v>44400</v>
      </c>
      <c r="D270" s="206"/>
    </row>
    <row r="271" spans="1:4" ht="16">
      <c r="A271" s="204">
        <v>4721</v>
      </c>
      <c r="B271" s="204" t="s">
        <v>985</v>
      </c>
      <c r="C271" s="205">
        <v>44400</v>
      </c>
      <c r="D271" s="206"/>
    </row>
    <row r="272" spans="1:4" ht="16">
      <c r="A272" s="204">
        <v>4904</v>
      </c>
      <c r="B272" s="204" t="s">
        <v>1006</v>
      </c>
      <c r="C272" s="205">
        <v>44400</v>
      </c>
      <c r="D272" s="206"/>
    </row>
    <row r="273" spans="1:4" ht="16">
      <c r="A273" s="204">
        <v>4951</v>
      </c>
      <c r="B273" s="204" t="s">
        <v>3353</v>
      </c>
      <c r="C273" s="205">
        <v>44400</v>
      </c>
      <c r="D273" s="206"/>
    </row>
    <row r="274" spans="1:4" ht="16">
      <c r="A274" s="204">
        <v>6176</v>
      </c>
      <c r="B274" s="204" t="s">
        <v>1265</v>
      </c>
      <c r="C274" s="205">
        <v>44400</v>
      </c>
      <c r="D274" s="206"/>
    </row>
    <row r="275" spans="1:4" ht="16">
      <c r="A275" s="204">
        <v>6505</v>
      </c>
      <c r="B275" s="204" t="s">
        <v>1397</v>
      </c>
      <c r="C275" s="205">
        <v>44400</v>
      </c>
      <c r="D275" s="206"/>
    </row>
    <row r="276" spans="1:4" ht="16">
      <c r="A276" s="204">
        <v>6530</v>
      </c>
      <c r="B276" s="204" t="s">
        <v>3959</v>
      </c>
      <c r="C276" s="205">
        <v>44400</v>
      </c>
      <c r="D276" s="206"/>
    </row>
    <row r="277" spans="1:4" ht="16">
      <c r="A277" s="204">
        <v>6669</v>
      </c>
      <c r="B277" s="204" t="s">
        <v>4546</v>
      </c>
      <c r="C277" s="205">
        <v>44400</v>
      </c>
      <c r="D277" s="206"/>
    </row>
    <row r="278" spans="1:4" ht="16">
      <c r="A278" s="204">
        <v>6782</v>
      </c>
      <c r="B278" s="204" t="s">
        <v>5769</v>
      </c>
      <c r="C278" s="205">
        <v>44400</v>
      </c>
      <c r="D278" s="206"/>
    </row>
    <row r="279" spans="1:4">
      <c r="A279" s="204">
        <v>6805</v>
      </c>
      <c r="B279" s="204" t="s">
        <v>5773</v>
      </c>
      <c r="C279" s="205">
        <v>44399</v>
      </c>
      <c r="D279" s="205">
        <v>44399</v>
      </c>
    </row>
    <row r="280" spans="1:4" ht="16">
      <c r="A280" s="204">
        <v>1310</v>
      </c>
      <c r="B280" s="204" t="s">
        <v>59</v>
      </c>
      <c r="C280" s="205">
        <v>44399</v>
      </c>
      <c r="D280" s="206"/>
    </row>
    <row r="281" spans="1:4" ht="16">
      <c r="A281" s="204">
        <v>1507</v>
      </c>
      <c r="B281" s="204" t="s">
        <v>130</v>
      </c>
      <c r="C281" s="205">
        <v>44399</v>
      </c>
      <c r="D281" s="206"/>
    </row>
    <row r="282" spans="1:4" ht="16">
      <c r="A282" s="204">
        <v>1591</v>
      </c>
      <c r="B282" s="207" t="s">
        <v>171</v>
      </c>
      <c r="C282" s="205">
        <v>44399</v>
      </c>
      <c r="D282" s="206"/>
    </row>
    <row r="283" spans="1:4" ht="16">
      <c r="A283" s="204">
        <v>1762</v>
      </c>
      <c r="B283" s="204" t="s">
        <v>223</v>
      </c>
      <c r="C283" s="205">
        <v>44399</v>
      </c>
      <c r="D283" s="206"/>
    </row>
    <row r="284" spans="1:4" ht="16">
      <c r="A284" s="204">
        <v>1796</v>
      </c>
      <c r="B284" s="207" t="s">
        <v>2047</v>
      </c>
      <c r="C284" s="205">
        <v>44399</v>
      </c>
      <c r="D284" s="206"/>
    </row>
    <row r="285" spans="1:4" ht="16">
      <c r="A285" s="204">
        <v>2204</v>
      </c>
      <c r="B285" s="204" t="s">
        <v>297</v>
      </c>
      <c r="C285" s="205">
        <v>44399</v>
      </c>
      <c r="D285" s="206"/>
    </row>
    <row r="286" spans="1:4" ht="16">
      <c r="A286" s="204">
        <v>2303</v>
      </c>
      <c r="B286" s="204" t="s">
        <v>312</v>
      </c>
      <c r="C286" s="205">
        <v>44399</v>
      </c>
      <c r="D286" s="206"/>
    </row>
    <row r="287" spans="1:4" ht="16">
      <c r="A287" s="204">
        <v>2317</v>
      </c>
      <c r="B287" s="204" t="s">
        <v>320</v>
      </c>
      <c r="C287" s="205">
        <v>44399</v>
      </c>
      <c r="D287" s="206"/>
    </row>
    <row r="288" spans="1:4" ht="16">
      <c r="A288" s="204">
        <v>2352</v>
      </c>
      <c r="B288" s="204" t="s">
        <v>341</v>
      </c>
      <c r="C288" s="205">
        <v>44399</v>
      </c>
      <c r="D288" s="206"/>
    </row>
    <row r="289" spans="1:4" ht="16">
      <c r="A289" s="204">
        <v>2354</v>
      </c>
      <c r="B289" s="204" t="s">
        <v>343</v>
      </c>
      <c r="C289" s="205">
        <v>44399</v>
      </c>
      <c r="D289" s="206"/>
    </row>
    <row r="290" spans="1:4" ht="16">
      <c r="A290" s="204">
        <v>2397</v>
      </c>
      <c r="B290" s="204" t="s">
        <v>374</v>
      </c>
      <c r="C290" s="205">
        <v>44399</v>
      </c>
      <c r="D290" s="206"/>
    </row>
    <row r="291" spans="1:4" ht="16">
      <c r="A291" s="204">
        <v>2423</v>
      </c>
      <c r="B291" s="204" t="s">
        <v>391</v>
      </c>
      <c r="C291" s="205">
        <v>44399</v>
      </c>
      <c r="D291" s="206"/>
    </row>
    <row r="292" spans="1:4" ht="16">
      <c r="A292" s="204">
        <v>2458</v>
      </c>
      <c r="B292" s="204" t="s">
        <v>419</v>
      </c>
      <c r="C292" s="205">
        <v>44399</v>
      </c>
      <c r="D292" s="206"/>
    </row>
    <row r="293" spans="1:4" ht="16">
      <c r="A293" s="204">
        <v>2906</v>
      </c>
      <c r="B293" s="204" t="s">
        <v>564</v>
      </c>
      <c r="C293" s="205">
        <v>44399</v>
      </c>
      <c r="D293" s="206"/>
    </row>
    <row r="294" spans="1:4" ht="16">
      <c r="A294" s="204">
        <v>3026</v>
      </c>
      <c r="B294" s="204" t="s">
        <v>598</v>
      </c>
      <c r="C294" s="205">
        <v>44399</v>
      </c>
      <c r="D294" s="206"/>
    </row>
    <row r="295" spans="1:4" ht="16">
      <c r="A295" s="204">
        <v>3030</v>
      </c>
      <c r="B295" s="204" t="s">
        <v>602</v>
      </c>
      <c r="C295" s="205">
        <v>44399</v>
      </c>
      <c r="D295" s="206"/>
    </row>
    <row r="296" spans="1:4" ht="16">
      <c r="A296" s="204">
        <v>3416</v>
      </c>
      <c r="B296" s="204" t="s">
        <v>746</v>
      </c>
      <c r="C296" s="205">
        <v>44399</v>
      </c>
      <c r="D296" s="206"/>
    </row>
    <row r="297" spans="1:4" ht="16">
      <c r="A297" s="204">
        <v>3564</v>
      </c>
      <c r="B297" s="204" t="s">
        <v>814</v>
      </c>
      <c r="C297" s="205">
        <v>44399</v>
      </c>
      <c r="D297" s="206"/>
    </row>
    <row r="298" spans="1:4" ht="16">
      <c r="A298" s="204">
        <v>4133</v>
      </c>
      <c r="B298" s="204" t="s">
        <v>899</v>
      </c>
      <c r="C298" s="205">
        <v>44399</v>
      </c>
      <c r="D298" s="206"/>
    </row>
    <row r="299" spans="1:4" ht="16">
      <c r="A299" s="204">
        <v>4163</v>
      </c>
      <c r="B299" s="204" t="s">
        <v>914</v>
      </c>
      <c r="C299" s="205">
        <v>44399</v>
      </c>
      <c r="D299" s="206"/>
    </row>
    <row r="300" spans="1:4" ht="16">
      <c r="A300" s="204">
        <v>4433</v>
      </c>
      <c r="B300" s="204" t="s">
        <v>947</v>
      </c>
      <c r="C300" s="205">
        <v>44399</v>
      </c>
      <c r="D300" s="206"/>
    </row>
    <row r="301" spans="1:4" ht="16">
      <c r="A301" s="204">
        <v>4577</v>
      </c>
      <c r="B301" s="204" t="s">
        <v>5770</v>
      </c>
      <c r="C301" s="205">
        <v>44399</v>
      </c>
      <c r="D301" s="206"/>
    </row>
    <row r="302" spans="1:4" ht="16">
      <c r="A302" s="204">
        <v>5483</v>
      </c>
      <c r="B302" s="204" t="s">
        <v>1147</v>
      </c>
      <c r="C302" s="205">
        <v>44399</v>
      </c>
      <c r="D302" s="206"/>
    </row>
    <row r="303" spans="1:4" ht="16">
      <c r="A303" s="204">
        <v>6206</v>
      </c>
      <c r="B303" s="204" t="s">
        <v>1291</v>
      </c>
      <c r="C303" s="205">
        <v>44399</v>
      </c>
      <c r="D303" s="206"/>
    </row>
    <row r="304" spans="1:4" ht="16">
      <c r="A304" s="204">
        <v>6277</v>
      </c>
      <c r="B304" s="204" t="s">
        <v>1346</v>
      </c>
      <c r="C304" s="205">
        <v>44399</v>
      </c>
      <c r="D304" s="206"/>
    </row>
    <row r="305" spans="1:4" ht="16">
      <c r="A305" s="204">
        <v>6435</v>
      </c>
      <c r="B305" s="204" t="s">
        <v>1374</v>
      </c>
      <c r="C305" s="205">
        <v>44399</v>
      </c>
      <c r="D305" s="206"/>
    </row>
    <row r="306" spans="1:4" ht="16">
      <c r="A306" s="204">
        <v>6451</v>
      </c>
      <c r="B306" s="207" t="s">
        <v>1379</v>
      </c>
      <c r="C306" s="205">
        <v>44399</v>
      </c>
      <c r="D306" s="206"/>
    </row>
    <row r="307" spans="1:4" ht="16">
      <c r="A307" s="204">
        <v>6469</v>
      </c>
      <c r="B307" s="204" t="s">
        <v>1386</v>
      </c>
      <c r="C307" s="205">
        <v>44399</v>
      </c>
      <c r="D307" s="206"/>
    </row>
    <row r="308" spans="1:4" ht="16">
      <c r="A308" s="204">
        <v>6755</v>
      </c>
      <c r="B308" s="207" t="s">
        <v>5771</v>
      </c>
      <c r="C308" s="205">
        <v>44399</v>
      </c>
      <c r="D308" s="206"/>
    </row>
    <row r="309" spans="1:4" ht="16">
      <c r="A309" s="204">
        <v>6791</v>
      </c>
      <c r="B309" s="207" t="s">
        <v>5772</v>
      </c>
      <c r="C309" s="205">
        <v>44399</v>
      </c>
      <c r="D309" s="206"/>
    </row>
    <row r="310" spans="1:4" ht="16">
      <c r="A310" s="204">
        <v>8215</v>
      </c>
      <c r="B310" s="204" t="s">
        <v>1489</v>
      </c>
      <c r="C310" s="205">
        <v>44399</v>
      </c>
      <c r="D310" s="206"/>
    </row>
    <row r="311" spans="1:4" ht="16">
      <c r="A311" s="204">
        <v>8438</v>
      </c>
      <c r="B311" s="204" t="s">
        <v>4290</v>
      </c>
      <c r="C311" s="205">
        <v>44399</v>
      </c>
      <c r="D311" s="206"/>
    </row>
    <row r="312" spans="1:4" ht="16">
      <c r="A312" s="204">
        <v>8443</v>
      </c>
      <c r="B312" s="204" t="s">
        <v>1535</v>
      </c>
      <c r="C312" s="205">
        <v>44399</v>
      </c>
      <c r="D312" s="206"/>
    </row>
    <row r="313" spans="1:4" ht="16">
      <c r="A313" s="204">
        <v>50</v>
      </c>
      <c r="B313" s="208" t="s">
        <v>5475</v>
      </c>
      <c r="C313" s="205">
        <v>44398</v>
      </c>
      <c r="D313" s="206"/>
    </row>
    <row r="314" spans="1:4" ht="16">
      <c r="A314" s="204">
        <v>2421</v>
      </c>
      <c r="B314" s="204" t="s">
        <v>390</v>
      </c>
      <c r="C314" s="205">
        <v>44398</v>
      </c>
      <c r="D314" s="206"/>
    </row>
    <row r="315" spans="1:4" ht="16">
      <c r="A315" s="204">
        <v>2605</v>
      </c>
      <c r="B315" s="204" t="s">
        <v>484</v>
      </c>
      <c r="C315" s="205">
        <v>44398</v>
      </c>
      <c r="D315" s="206"/>
    </row>
    <row r="316" spans="1:4" ht="16">
      <c r="A316" s="204">
        <v>2939</v>
      </c>
      <c r="B316" s="207" t="s">
        <v>2562</v>
      </c>
      <c r="C316" s="205">
        <v>44398</v>
      </c>
      <c r="D316" s="206"/>
    </row>
    <row r="317" spans="1:4" ht="16">
      <c r="A317" s="204">
        <v>3097</v>
      </c>
      <c r="B317" s="204" t="s">
        <v>2670</v>
      </c>
      <c r="C317" s="205">
        <v>44398</v>
      </c>
      <c r="D317" s="206"/>
    </row>
    <row r="318" spans="1:4" ht="16">
      <c r="A318" s="204">
        <v>3231</v>
      </c>
      <c r="B318" s="204" t="s">
        <v>686</v>
      </c>
      <c r="C318" s="205">
        <v>44398</v>
      </c>
      <c r="D318" s="206"/>
    </row>
    <row r="319" spans="1:4" ht="16">
      <c r="A319" s="204">
        <v>3548</v>
      </c>
      <c r="B319" s="204" t="s">
        <v>803</v>
      </c>
      <c r="C319" s="205">
        <v>44398</v>
      </c>
      <c r="D319" s="206"/>
    </row>
    <row r="320" spans="1:4" ht="16">
      <c r="A320" s="204">
        <v>4183</v>
      </c>
      <c r="B320" s="207" t="s">
        <v>923</v>
      </c>
      <c r="C320" s="205">
        <v>44398</v>
      </c>
      <c r="D320" s="206"/>
    </row>
    <row r="321" spans="1:4" ht="16">
      <c r="A321" s="204">
        <v>4755</v>
      </c>
      <c r="B321" s="204" t="s">
        <v>1000</v>
      </c>
      <c r="C321" s="205">
        <v>44398</v>
      </c>
      <c r="D321" s="206"/>
    </row>
    <row r="322" spans="1:4" ht="16">
      <c r="A322" s="204">
        <v>5212</v>
      </c>
      <c r="B322" s="204" t="s">
        <v>1066</v>
      </c>
      <c r="C322" s="205">
        <v>44398</v>
      </c>
      <c r="D322" s="206"/>
    </row>
    <row r="323" spans="1:4" ht="16">
      <c r="A323" s="204">
        <v>5234</v>
      </c>
      <c r="B323" s="207" t="s">
        <v>1072</v>
      </c>
      <c r="C323" s="205">
        <v>44398</v>
      </c>
      <c r="D323" s="206"/>
    </row>
    <row r="324" spans="1:4" ht="16">
      <c r="A324" s="204">
        <v>6147</v>
      </c>
      <c r="B324" s="204" t="s">
        <v>1240</v>
      </c>
      <c r="C324" s="205">
        <v>44398</v>
      </c>
      <c r="D324" s="206"/>
    </row>
    <row r="325" spans="1:4" ht="16">
      <c r="A325" s="204">
        <v>6281</v>
      </c>
      <c r="B325" s="204" t="s">
        <v>1349</v>
      </c>
      <c r="C325" s="205">
        <v>44398</v>
      </c>
      <c r="D325" s="206"/>
    </row>
    <row r="326" spans="1:4" ht="16">
      <c r="A326" s="204">
        <v>8044</v>
      </c>
      <c r="B326" s="204" t="s">
        <v>1436</v>
      </c>
      <c r="C326" s="205">
        <v>44398</v>
      </c>
      <c r="D326" s="206"/>
    </row>
    <row r="327" spans="1:4" ht="16">
      <c r="A327" s="204">
        <v>8466</v>
      </c>
      <c r="B327" s="208" t="s">
        <v>1544</v>
      </c>
      <c r="C327" s="205">
        <v>44398</v>
      </c>
      <c r="D327" s="206"/>
    </row>
    <row r="328" spans="1:4" ht="16">
      <c r="A328" s="204">
        <v>9924</v>
      </c>
      <c r="B328" s="204" t="s">
        <v>1596</v>
      </c>
      <c r="C328" s="205">
        <v>44398</v>
      </c>
      <c r="D328" s="206"/>
    </row>
    <row r="329" spans="1:4" ht="16">
      <c r="A329" s="204">
        <v>1341</v>
      </c>
      <c r="B329" s="207" t="s">
        <v>5774</v>
      </c>
      <c r="C329" s="205">
        <v>44397</v>
      </c>
      <c r="D329" s="206"/>
    </row>
    <row r="330" spans="1:4" ht="16">
      <c r="A330" s="204">
        <v>2032</v>
      </c>
      <c r="B330" s="204" t="s">
        <v>271</v>
      </c>
      <c r="C330" s="205">
        <v>44397</v>
      </c>
      <c r="D330" s="206"/>
    </row>
    <row r="331" spans="1:4" ht="16">
      <c r="A331" s="204">
        <v>2308</v>
      </c>
      <c r="B331" s="204" t="s">
        <v>314</v>
      </c>
      <c r="C331" s="205">
        <v>44397</v>
      </c>
      <c r="D331" s="206"/>
    </row>
    <row r="332" spans="1:4" ht="16">
      <c r="A332" s="204">
        <v>2362</v>
      </c>
      <c r="B332" s="204" t="s">
        <v>350</v>
      </c>
      <c r="C332" s="205">
        <v>44397</v>
      </c>
      <c r="D332" s="206"/>
    </row>
    <row r="333" spans="1:4" ht="16">
      <c r="A333" s="204">
        <v>2392</v>
      </c>
      <c r="B333" s="204" t="s">
        <v>371</v>
      </c>
      <c r="C333" s="205">
        <v>44397</v>
      </c>
      <c r="D333" s="206"/>
    </row>
    <row r="334" spans="1:4" ht="16">
      <c r="A334" s="204">
        <v>2597</v>
      </c>
      <c r="B334" s="204" t="s">
        <v>481</v>
      </c>
      <c r="C334" s="205">
        <v>44397</v>
      </c>
      <c r="D334" s="206"/>
    </row>
    <row r="335" spans="1:4" ht="16">
      <c r="A335" s="204">
        <v>3388</v>
      </c>
      <c r="B335" s="204" t="s">
        <v>741</v>
      </c>
      <c r="C335" s="205">
        <v>44397</v>
      </c>
      <c r="D335" s="206"/>
    </row>
    <row r="336" spans="1:4" ht="16">
      <c r="A336" s="204">
        <v>3537</v>
      </c>
      <c r="B336" s="204" t="s">
        <v>798</v>
      </c>
      <c r="C336" s="205">
        <v>44397</v>
      </c>
      <c r="D336" s="206"/>
    </row>
    <row r="337" spans="1:4" ht="16">
      <c r="A337" s="204">
        <v>3563</v>
      </c>
      <c r="B337" s="204" t="s">
        <v>813</v>
      </c>
      <c r="C337" s="205">
        <v>44397</v>
      </c>
      <c r="D337" s="206"/>
    </row>
    <row r="338" spans="1:4" ht="16">
      <c r="A338" s="204">
        <v>3669</v>
      </c>
      <c r="B338" s="204" t="s">
        <v>854</v>
      </c>
      <c r="C338" s="205">
        <v>44397</v>
      </c>
      <c r="D338" s="206"/>
    </row>
    <row r="339" spans="1:4" ht="16">
      <c r="A339" s="204">
        <v>4528</v>
      </c>
      <c r="B339" s="204" t="s">
        <v>957</v>
      </c>
      <c r="C339" s="205">
        <v>44397</v>
      </c>
      <c r="D339" s="206"/>
    </row>
    <row r="340" spans="1:4" ht="16">
      <c r="A340" s="204">
        <v>4739</v>
      </c>
      <c r="B340" s="204" t="s">
        <v>994</v>
      </c>
      <c r="C340" s="205">
        <v>44397</v>
      </c>
      <c r="D340" s="206"/>
    </row>
    <row r="341" spans="1:4" ht="16">
      <c r="A341" s="204">
        <v>6415</v>
      </c>
      <c r="B341" s="207" t="s">
        <v>1367</v>
      </c>
      <c r="C341" s="205">
        <v>44397</v>
      </c>
      <c r="D341" s="206"/>
    </row>
    <row r="342" spans="1:4" ht="16">
      <c r="A342" s="204">
        <v>6532</v>
      </c>
      <c r="B342" s="204" t="s">
        <v>1407</v>
      </c>
      <c r="C342" s="205">
        <v>44397</v>
      </c>
      <c r="D342" s="206"/>
    </row>
    <row r="343" spans="1:4" ht="16">
      <c r="A343" s="204">
        <v>6684</v>
      </c>
      <c r="B343" s="204" t="s">
        <v>5775</v>
      </c>
      <c r="C343" s="205">
        <v>44397</v>
      </c>
      <c r="D343" s="206"/>
    </row>
    <row r="344" spans="1:4" ht="16">
      <c r="A344" s="204">
        <v>6784</v>
      </c>
      <c r="B344" s="207" t="s">
        <v>5776</v>
      </c>
      <c r="C344" s="205">
        <v>44397</v>
      </c>
      <c r="D344" s="206"/>
    </row>
    <row r="345" spans="1:4" ht="16">
      <c r="A345" s="204">
        <v>8435</v>
      </c>
      <c r="B345" s="204" t="s">
        <v>1531</v>
      </c>
      <c r="C345" s="205">
        <v>44397</v>
      </c>
      <c r="D345" s="206"/>
    </row>
    <row r="346" spans="1:4" ht="16">
      <c r="A346" s="204">
        <v>1414</v>
      </c>
      <c r="B346" s="204" t="s">
        <v>81</v>
      </c>
      <c r="C346" s="205">
        <v>44396</v>
      </c>
      <c r="D346" s="206"/>
    </row>
    <row r="347" spans="1:4" ht="16">
      <c r="A347" s="204">
        <v>1416</v>
      </c>
      <c r="B347" s="204" t="s">
        <v>82</v>
      </c>
      <c r="C347" s="205">
        <v>44396</v>
      </c>
      <c r="D347" s="206"/>
    </row>
    <row r="348" spans="1:4" ht="16">
      <c r="A348" s="204">
        <v>1802</v>
      </c>
      <c r="B348" s="204" t="s">
        <v>237</v>
      </c>
      <c r="C348" s="205">
        <v>44396</v>
      </c>
      <c r="D348" s="206"/>
    </row>
    <row r="349" spans="1:4" ht="16">
      <c r="A349" s="204">
        <v>2637</v>
      </c>
      <c r="B349" s="207" t="s">
        <v>501</v>
      </c>
      <c r="C349" s="205">
        <v>44396</v>
      </c>
      <c r="D349" s="206"/>
    </row>
    <row r="350" spans="1:4" ht="16">
      <c r="A350" s="204">
        <v>3581</v>
      </c>
      <c r="B350" s="204" t="s">
        <v>821</v>
      </c>
      <c r="C350" s="205">
        <v>44396</v>
      </c>
      <c r="D350" s="206"/>
    </row>
    <row r="351" spans="1:4" ht="16">
      <c r="A351" s="204">
        <v>4583</v>
      </c>
      <c r="B351" s="207" t="s">
        <v>5777</v>
      </c>
      <c r="C351" s="205">
        <v>44396</v>
      </c>
      <c r="D351" s="206"/>
    </row>
    <row r="352" spans="1:4" ht="16">
      <c r="A352" s="204">
        <v>4711</v>
      </c>
      <c r="B352" s="204" t="s">
        <v>980</v>
      </c>
      <c r="C352" s="205">
        <v>44396</v>
      </c>
      <c r="D352" s="206"/>
    </row>
    <row r="353" spans="1:4" ht="16">
      <c r="A353" s="204">
        <v>4745</v>
      </c>
      <c r="B353" s="207" t="s">
        <v>996</v>
      </c>
      <c r="C353" s="205">
        <v>44396</v>
      </c>
      <c r="D353" s="206"/>
    </row>
    <row r="354" spans="1:4" ht="16">
      <c r="A354" s="204">
        <v>4927</v>
      </c>
      <c r="B354" s="207" t="s">
        <v>1018</v>
      </c>
      <c r="C354" s="205">
        <v>44396</v>
      </c>
      <c r="D354" s="206"/>
    </row>
    <row r="355" spans="1:4" ht="16">
      <c r="A355" s="204">
        <v>6184</v>
      </c>
      <c r="B355" s="204" t="s">
        <v>1271</v>
      </c>
      <c r="C355" s="205">
        <v>44396</v>
      </c>
      <c r="D355" s="206"/>
    </row>
    <row r="356" spans="1:4" ht="16">
      <c r="A356" s="204">
        <v>6213</v>
      </c>
      <c r="B356" s="204" t="s">
        <v>1297</v>
      </c>
      <c r="C356" s="205">
        <v>44396</v>
      </c>
      <c r="D356" s="206"/>
    </row>
    <row r="357" spans="1:4" ht="16">
      <c r="A357" s="204">
        <v>6292</v>
      </c>
      <c r="B357" s="204" t="s">
        <v>1358</v>
      </c>
      <c r="C357" s="205">
        <v>44396</v>
      </c>
      <c r="D357" s="206"/>
    </row>
    <row r="358" spans="1:4" ht="16">
      <c r="A358" s="204">
        <v>6539</v>
      </c>
      <c r="B358" s="204" t="s">
        <v>5778</v>
      </c>
      <c r="C358" s="205">
        <v>44396</v>
      </c>
      <c r="D358" s="206"/>
    </row>
    <row r="359" spans="1:4" ht="16">
      <c r="A359" s="204">
        <v>6591</v>
      </c>
      <c r="B359" s="207" t="s">
        <v>4037</v>
      </c>
      <c r="C359" s="205">
        <v>44396</v>
      </c>
      <c r="D359" s="206"/>
    </row>
    <row r="360" spans="1:4" ht="16">
      <c r="A360" s="204">
        <v>6640</v>
      </c>
      <c r="B360" s="204" t="s">
        <v>4080</v>
      </c>
      <c r="C360" s="205">
        <v>44396</v>
      </c>
      <c r="D360" s="206"/>
    </row>
    <row r="361" spans="1:4" ht="16">
      <c r="A361" s="204">
        <v>6655</v>
      </c>
      <c r="B361" s="204" t="s">
        <v>4534</v>
      </c>
      <c r="C361" s="205">
        <v>44396</v>
      </c>
      <c r="D361" s="206"/>
    </row>
    <row r="362" spans="1:4" ht="16">
      <c r="A362" s="204">
        <v>6665</v>
      </c>
      <c r="B362" s="207" t="s">
        <v>4540</v>
      </c>
      <c r="C362" s="205">
        <v>44396</v>
      </c>
      <c r="D362" s="206"/>
    </row>
    <row r="363" spans="1:4" ht="16">
      <c r="A363" s="204">
        <v>6737</v>
      </c>
      <c r="B363" s="204" t="s">
        <v>5730</v>
      </c>
      <c r="C363" s="205">
        <v>44396</v>
      </c>
      <c r="D363" s="206"/>
    </row>
    <row r="364" spans="1:4" ht="16">
      <c r="A364" s="204">
        <v>6776</v>
      </c>
      <c r="B364" s="207" t="s">
        <v>5779</v>
      </c>
      <c r="C364" s="205">
        <v>44396</v>
      </c>
      <c r="D364" s="206"/>
    </row>
    <row r="365" spans="1:4" ht="16">
      <c r="A365" s="204">
        <v>8464</v>
      </c>
      <c r="B365" s="204" t="s">
        <v>1543</v>
      </c>
      <c r="C365" s="205">
        <v>44396</v>
      </c>
      <c r="D365" s="206"/>
    </row>
    <row r="366" spans="1:4" ht="16">
      <c r="A366" s="204">
        <v>8482</v>
      </c>
      <c r="B366" s="207" t="s">
        <v>5780</v>
      </c>
      <c r="C366" s="205">
        <v>44396</v>
      </c>
      <c r="D366" s="206"/>
    </row>
    <row r="367" spans="1:4" ht="16">
      <c r="A367" s="204">
        <v>2496</v>
      </c>
      <c r="B367" s="204" t="s">
        <v>449</v>
      </c>
      <c r="C367" s="205">
        <v>44393</v>
      </c>
      <c r="D367" s="206"/>
    </row>
    <row r="368" spans="1:4" ht="16">
      <c r="A368" s="204">
        <v>3029</v>
      </c>
      <c r="B368" s="204" t="s">
        <v>601</v>
      </c>
      <c r="C368" s="205">
        <v>44393</v>
      </c>
      <c r="D368" s="206"/>
    </row>
    <row r="369" spans="1:4" ht="16">
      <c r="A369" s="204">
        <v>3171</v>
      </c>
      <c r="B369" s="204" t="s">
        <v>665</v>
      </c>
      <c r="C369" s="205">
        <v>44393</v>
      </c>
      <c r="D369" s="206"/>
    </row>
    <row r="370" spans="1:4" ht="16">
      <c r="A370" s="204">
        <v>3211</v>
      </c>
      <c r="B370" s="204" t="s">
        <v>674</v>
      </c>
      <c r="C370" s="205">
        <v>44393</v>
      </c>
      <c r="D370" s="206"/>
    </row>
    <row r="371" spans="1:4" ht="16">
      <c r="A371" s="204">
        <v>3529</v>
      </c>
      <c r="B371" s="204" t="s">
        <v>792</v>
      </c>
      <c r="C371" s="205">
        <v>44393</v>
      </c>
      <c r="D371" s="206"/>
    </row>
    <row r="372" spans="1:4" ht="16">
      <c r="A372" s="204">
        <v>5388</v>
      </c>
      <c r="B372" s="204" t="s">
        <v>1122</v>
      </c>
      <c r="C372" s="205">
        <v>44393</v>
      </c>
      <c r="D372" s="206"/>
    </row>
    <row r="373" spans="1:4" ht="16">
      <c r="A373" s="204">
        <v>5878</v>
      </c>
      <c r="B373" s="204" t="s">
        <v>1188</v>
      </c>
      <c r="C373" s="205">
        <v>44393</v>
      </c>
      <c r="D373" s="206"/>
    </row>
    <row r="374" spans="1:4" ht="16">
      <c r="A374" s="204">
        <v>6612</v>
      </c>
      <c r="B374" s="207" t="s">
        <v>4053</v>
      </c>
      <c r="C374" s="205">
        <v>44393</v>
      </c>
      <c r="D374" s="206"/>
    </row>
    <row r="375" spans="1:4" ht="16">
      <c r="A375" s="204">
        <v>6679</v>
      </c>
      <c r="B375" s="204" t="s">
        <v>5781</v>
      </c>
      <c r="C375" s="205">
        <v>44393</v>
      </c>
      <c r="D375" s="206"/>
    </row>
    <row r="376" spans="1:4" ht="16">
      <c r="A376" s="204">
        <v>6751</v>
      </c>
      <c r="B376" s="207" t="s">
        <v>5782</v>
      </c>
      <c r="C376" s="205">
        <v>44393</v>
      </c>
      <c r="D376" s="206"/>
    </row>
    <row r="377" spans="1:4" ht="16">
      <c r="A377" s="204">
        <v>6811</v>
      </c>
      <c r="B377" s="207" t="s">
        <v>5783</v>
      </c>
      <c r="C377" s="205">
        <v>44393</v>
      </c>
      <c r="D377" s="206"/>
    </row>
    <row r="378" spans="1:4" ht="16">
      <c r="A378" s="204">
        <v>8086</v>
      </c>
      <c r="B378" s="204" t="s">
        <v>1459</v>
      </c>
      <c r="C378" s="205">
        <v>44393</v>
      </c>
      <c r="D378" s="206"/>
    </row>
    <row r="379" spans="1:4" ht="16">
      <c r="A379" s="204">
        <v>8941</v>
      </c>
      <c r="B379" s="204" t="s">
        <v>1573</v>
      </c>
      <c r="C379" s="205">
        <v>44393</v>
      </c>
      <c r="D379" s="206"/>
    </row>
    <row r="380" spans="1:4">
      <c r="A380" s="204">
        <v>6762</v>
      </c>
      <c r="B380" s="204" t="s">
        <v>5784</v>
      </c>
      <c r="C380" s="205">
        <v>44392</v>
      </c>
      <c r="D380" s="205">
        <v>44392</v>
      </c>
    </row>
    <row r="381" spans="1:4" ht="16">
      <c r="A381" s="204">
        <v>1325</v>
      </c>
      <c r="B381" s="204" t="s">
        <v>69</v>
      </c>
      <c r="C381" s="205">
        <v>44392</v>
      </c>
      <c r="D381" s="206"/>
    </row>
    <row r="382" spans="1:4" ht="16">
      <c r="A382" s="204">
        <v>1410</v>
      </c>
      <c r="B382" s="204" t="s">
        <v>79</v>
      </c>
      <c r="C382" s="205">
        <v>44392</v>
      </c>
      <c r="D382" s="206"/>
    </row>
    <row r="383" spans="1:4" ht="16">
      <c r="A383" s="204">
        <v>1529</v>
      </c>
      <c r="B383" s="204" t="s">
        <v>145</v>
      </c>
      <c r="C383" s="205">
        <v>44392</v>
      </c>
      <c r="D383" s="206"/>
    </row>
    <row r="384" spans="1:4" ht="16">
      <c r="A384" s="204">
        <v>2356</v>
      </c>
      <c r="B384" s="204" t="s">
        <v>345</v>
      </c>
      <c r="C384" s="205">
        <v>44392</v>
      </c>
      <c r="D384" s="206"/>
    </row>
    <row r="385" spans="1:4" ht="16">
      <c r="A385" s="204">
        <v>2426</v>
      </c>
      <c r="B385" s="204" t="s">
        <v>394</v>
      </c>
      <c r="C385" s="205">
        <v>44392</v>
      </c>
      <c r="D385" s="206"/>
    </row>
    <row r="386" spans="1:4" ht="16">
      <c r="A386" s="204">
        <v>3227</v>
      </c>
      <c r="B386" s="204" t="s">
        <v>682</v>
      </c>
      <c r="C386" s="205">
        <v>44392</v>
      </c>
      <c r="D386" s="206"/>
    </row>
    <row r="387" spans="1:4" ht="16">
      <c r="A387" s="204">
        <v>4741</v>
      </c>
      <c r="B387" s="204" t="s">
        <v>3289</v>
      </c>
      <c r="C387" s="205">
        <v>44392</v>
      </c>
      <c r="D387" s="206"/>
    </row>
    <row r="388" spans="1:4" ht="16">
      <c r="A388" s="204">
        <v>5523</v>
      </c>
      <c r="B388" s="204" t="s">
        <v>1166</v>
      </c>
      <c r="C388" s="205">
        <v>44392</v>
      </c>
      <c r="D388" s="206"/>
    </row>
    <row r="389" spans="1:4" ht="16">
      <c r="A389" s="204">
        <v>6023</v>
      </c>
      <c r="B389" s="204" t="s">
        <v>1201</v>
      </c>
      <c r="C389" s="205">
        <v>44392</v>
      </c>
      <c r="D389" s="206"/>
    </row>
    <row r="390" spans="1:4" ht="16">
      <c r="A390" s="204">
        <v>6214</v>
      </c>
      <c r="B390" s="204" t="s">
        <v>1298</v>
      </c>
      <c r="C390" s="205">
        <v>44392</v>
      </c>
      <c r="D390" s="206"/>
    </row>
    <row r="391" spans="1:4" ht="16">
      <c r="A391" s="204">
        <v>6488</v>
      </c>
      <c r="B391" s="204" t="s">
        <v>1392</v>
      </c>
      <c r="C391" s="205">
        <v>44392</v>
      </c>
      <c r="D391" s="206"/>
    </row>
    <row r="392" spans="1:4" ht="16">
      <c r="A392" s="204">
        <v>6506</v>
      </c>
      <c r="B392" s="204" t="s">
        <v>1398</v>
      </c>
      <c r="C392" s="205">
        <v>44392</v>
      </c>
      <c r="D392" s="206"/>
    </row>
    <row r="393" spans="1:4" ht="16">
      <c r="A393" s="204">
        <v>6818</v>
      </c>
      <c r="B393" s="204" t="s">
        <v>5785</v>
      </c>
      <c r="C393" s="205">
        <v>44392</v>
      </c>
      <c r="D393" s="206"/>
    </row>
    <row r="394" spans="1:4" ht="16">
      <c r="A394" s="204">
        <v>8016</v>
      </c>
      <c r="B394" s="204" t="s">
        <v>1424</v>
      </c>
      <c r="C394" s="205">
        <v>44392</v>
      </c>
      <c r="D394" s="206"/>
    </row>
    <row r="395" spans="1:4" ht="16">
      <c r="A395" s="204">
        <v>8349</v>
      </c>
      <c r="B395" s="204" t="s">
        <v>1504</v>
      </c>
      <c r="C395" s="205">
        <v>44392</v>
      </c>
      <c r="D395" s="206"/>
    </row>
    <row r="396" spans="1:4" ht="16">
      <c r="A396" s="204" t="s">
        <v>5786</v>
      </c>
      <c r="B396" s="207" t="s">
        <v>5787</v>
      </c>
      <c r="C396" s="205">
        <v>44392</v>
      </c>
      <c r="D396" s="206"/>
    </row>
    <row r="397" spans="1:4" ht="16">
      <c r="A397" s="204">
        <v>8463</v>
      </c>
      <c r="B397" s="204" t="s">
        <v>1542</v>
      </c>
      <c r="C397" s="205">
        <v>44392</v>
      </c>
      <c r="D397" s="206"/>
    </row>
    <row r="398" spans="1:4" ht="16">
      <c r="A398" s="204">
        <v>8467</v>
      </c>
      <c r="B398" s="207" t="s">
        <v>1545</v>
      </c>
      <c r="C398" s="205">
        <v>44392</v>
      </c>
      <c r="D398" s="206"/>
    </row>
    <row r="399" spans="1:4" ht="16">
      <c r="A399" s="204">
        <v>2029</v>
      </c>
      <c r="B399" s="204" t="s">
        <v>268</v>
      </c>
      <c r="C399" s="205">
        <v>44391</v>
      </c>
      <c r="D399" s="206"/>
    </row>
    <row r="400" spans="1:4" ht="16">
      <c r="A400" s="204">
        <v>3038</v>
      </c>
      <c r="B400" s="204" t="s">
        <v>610</v>
      </c>
      <c r="C400" s="205">
        <v>44391</v>
      </c>
      <c r="D400" s="206"/>
    </row>
    <row r="401" spans="1:4" ht="16">
      <c r="A401" s="204">
        <v>9904</v>
      </c>
      <c r="B401" s="204" t="s">
        <v>1583</v>
      </c>
      <c r="C401" s="205">
        <v>44391</v>
      </c>
      <c r="D401" s="206"/>
    </row>
    <row r="402" spans="1:4" ht="16">
      <c r="A402" s="204">
        <v>1236</v>
      </c>
      <c r="B402" s="204" t="s">
        <v>46</v>
      </c>
      <c r="C402" s="205">
        <v>44390</v>
      </c>
      <c r="D402" s="206"/>
    </row>
    <row r="403" spans="1:4" ht="16">
      <c r="A403" s="204">
        <v>2344</v>
      </c>
      <c r="B403" s="204" t="s">
        <v>335</v>
      </c>
      <c r="C403" s="205">
        <v>44390</v>
      </c>
      <c r="D403" s="206"/>
    </row>
    <row r="404" spans="1:4" ht="16">
      <c r="A404" s="204">
        <v>3016</v>
      </c>
      <c r="B404" s="204" t="s">
        <v>589</v>
      </c>
      <c r="C404" s="205">
        <v>44390</v>
      </c>
      <c r="D404" s="206"/>
    </row>
    <row r="405" spans="1:4" ht="16">
      <c r="A405" s="204">
        <v>3044</v>
      </c>
      <c r="B405" s="204" t="s">
        <v>615</v>
      </c>
      <c r="C405" s="205">
        <v>44390</v>
      </c>
      <c r="D405" s="206"/>
    </row>
    <row r="406" spans="1:4" ht="16">
      <c r="A406" s="204">
        <v>6496</v>
      </c>
      <c r="B406" s="204" t="s">
        <v>1394</v>
      </c>
      <c r="C406" s="205">
        <v>44390</v>
      </c>
      <c r="D406" s="206"/>
    </row>
    <row r="407" spans="1:4" ht="16">
      <c r="A407" s="204">
        <v>1532</v>
      </c>
      <c r="B407" s="204" t="s">
        <v>148</v>
      </c>
      <c r="C407" s="205">
        <v>44389</v>
      </c>
      <c r="D407" s="206"/>
    </row>
    <row r="408" spans="1:4" ht="16">
      <c r="A408" s="204">
        <v>1568</v>
      </c>
      <c r="B408" s="204" t="s">
        <v>161</v>
      </c>
      <c r="C408" s="205">
        <v>44389</v>
      </c>
      <c r="D408" s="206"/>
    </row>
    <row r="409" spans="1:4" ht="16">
      <c r="A409" s="204">
        <v>2535</v>
      </c>
      <c r="B409" s="204" t="s">
        <v>468</v>
      </c>
      <c r="C409" s="205">
        <v>44389</v>
      </c>
      <c r="D409" s="206"/>
    </row>
    <row r="410" spans="1:4" ht="16">
      <c r="A410" s="204">
        <v>2732</v>
      </c>
      <c r="B410" s="204" t="s">
        <v>522</v>
      </c>
      <c r="C410" s="205">
        <v>44389</v>
      </c>
      <c r="D410" s="206"/>
    </row>
    <row r="411" spans="1:4" ht="16">
      <c r="A411" s="204">
        <v>4155</v>
      </c>
      <c r="B411" s="204" t="s">
        <v>3114</v>
      </c>
      <c r="C411" s="205">
        <v>44389</v>
      </c>
      <c r="D411" s="206"/>
    </row>
    <row r="412" spans="1:4" ht="16">
      <c r="A412" s="204">
        <v>6223</v>
      </c>
      <c r="B412" s="204" t="s">
        <v>1307</v>
      </c>
      <c r="C412" s="205">
        <v>44389</v>
      </c>
      <c r="D412" s="206"/>
    </row>
    <row r="413" spans="1:4" ht="16">
      <c r="A413" s="204">
        <v>6438</v>
      </c>
      <c r="B413" s="204" t="s">
        <v>1630</v>
      </c>
      <c r="C413" s="205">
        <v>44389</v>
      </c>
      <c r="D413" s="206"/>
    </row>
    <row r="414" spans="1:4" ht="16">
      <c r="A414" s="204">
        <v>6615</v>
      </c>
      <c r="B414" s="204" t="s">
        <v>4057</v>
      </c>
      <c r="C414" s="205">
        <v>44389</v>
      </c>
      <c r="D414" s="206"/>
    </row>
    <row r="415" spans="1:4" ht="16">
      <c r="A415" s="204">
        <v>9188</v>
      </c>
      <c r="B415" s="207" t="s">
        <v>1580</v>
      </c>
      <c r="C415" s="205">
        <v>44389</v>
      </c>
      <c r="D415" s="206"/>
    </row>
    <row r="416" spans="1:4" ht="16">
      <c r="A416" s="204">
        <v>1323</v>
      </c>
      <c r="B416" s="204" t="s">
        <v>67</v>
      </c>
      <c r="C416" s="205">
        <v>44386</v>
      </c>
      <c r="D416" s="206"/>
    </row>
    <row r="417" spans="1:4" ht="16">
      <c r="A417" s="204">
        <v>2010</v>
      </c>
      <c r="B417" s="204" t="s">
        <v>255</v>
      </c>
      <c r="C417" s="205">
        <v>44386</v>
      </c>
      <c r="D417" s="206"/>
    </row>
    <row r="418" spans="1:4" ht="16">
      <c r="A418" s="204">
        <v>2207</v>
      </c>
      <c r="B418" s="204" t="s">
        <v>299</v>
      </c>
      <c r="C418" s="205">
        <v>44386</v>
      </c>
      <c r="D418" s="206"/>
    </row>
    <row r="419" spans="1:4" ht="16">
      <c r="A419" s="204">
        <v>2885</v>
      </c>
      <c r="B419" s="204" t="s">
        <v>552</v>
      </c>
      <c r="C419" s="205">
        <v>44386</v>
      </c>
      <c r="D419" s="206"/>
    </row>
    <row r="420" spans="1:4" ht="16">
      <c r="A420" s="204">
        <v>3444</v>
      </c>
      <c r="B420" s="204" t="s">
        <v>757</v>
      </c>
      <c r="C420" s="205">
        <v>44386</v>
      </c>
      <c r="D420" s="206"/>
    </row>
    <row r="421" spans="1:4" ht="16">
      <c r="A421" s="204">
        <v>1614</v>
      </c>
      <c r="B421" s="204" t="s">
        <v>185</v>
      </c>
      <c r="C421" s="205">
        <v>44385</v>
      </c>
      <c r="D421" s="206"/>
    </row>
    <row r="422" spans="1:4" ht="16">
      <c r="A422" s="204">
        <v>1725</v>
      </c>
      <c r="B422" s="204" t="s">
        <v>209</v>
      </c>
      <c r="C422" s="205">
        <v>44385</v>
      </c>
      <c r="D422" s="206"/>
    </row>
    <row r="423" spans="1:4" ht="16">
      <c r="A423" s="204">
        <v>1906</v>
      </c>
      <c r="B423" s="204" t="s">
        <v>1631</v>
      </c>
      <c r="C423" s="205">
        <v>44385</v>
      </c>
      <c r="D423" s="206"/>
    </row>
    <row r="424" spans="1:4" ht="16">
      <c r="A424" s="204">
        <v>2313</v>
      </c>
      <c r="B424" s="204" t="s">
        <v>317</v>
      </c>
      <c r="C424" s="205">
        <v>44385</v>
      </c>
      <c r="D424" s="206"/>
    </row>
    <row r="425" spans="1:4" ht="16">
      <c r="A425" s="204">
        <v>2376</v>
      </c>
      <c r="B425" s="204" t="s">
        <v>361</v>
      </c>
      <c r="C425" s="205">
        <v>44385</v>
      </c>
      <c r="D425" s="206"/>
    </row>
    <row r="426" spans="1:4" ht="16">
      <c r="A426" s="204">
        <v>2395</v>
      </c>
      <c r="B426" s="204" t="s">
        <v>373</v>
      </c>
      <c r="C426" s="205">
        <v>44385</v>
      </c>
      <c r="D426" s="206"/>
    </row>
    <row r="427" spans="1:4" ht="16">
      <c r="A427" s="204">
        <v>2493</v>
      </c>
      <c r="B427" s="204" t="s">
        <v>447</v>
      </c>
      <c r="C427" s="205">
        <v>44385</v>
      </c>
      <c r="D427" s="206"/>
    </row>
    <row r="428" spans="1:4" ht="16">
      <c r="A428" s="204">
        <v>2612</v>
      </c>
      <c r="B428" s="204" t="s">
        <v>491</v>
      </c>
      <c r="C428" s="205">
        <v>44385</v>
      </c>
      <c r="D428" s="206"/>
    </row>
    <row r="429" spans="1:4" ht="16">
      <c r="A429" s="204">
        <v>3028</v>
      </c>
      <c r="B429" s="204" t="s">
        <v>600</v>
      </c>
      <c r="C429" s="205">
        <v>44385</v>
      </c>
      <c r="D429" s="206"/>
    </row>
    <row r="430" spans="1:4" ht="16">
      <c r="A430" s="204">
        <v>3665</v>
      </c>
      <c r="B430" s="207" t="s">
        <v>852</v>
      </c>
      <c r="C430" s="205">
        <v>44385</v>
      </c>
      <c r="D430" s="206"/>
    </row>
    <row r="431" spans="1:4" ht="16">
      <c r="A431" s="204">
        <v>4190</v>
      </c>
      <c r="B431" s="207" t="s">
        <v>925</v>
      </c>
      <c r="C431" s="205">
        <v>44385</v>
      </c>
      <c r="D431" s="206"/>
    </row>
    <row r="432" spans="1:4" ht="16">
      <c r="A432" s="204">
        <v>4765</v>
      </c>
      <c r="B432" s="204" t="s">
        <v>3306</v>
      </c>
      <c r="C432" s="205">
        <v>44385</v>
      </c>
      <c r="D432" s="206"/>
    </row>
    <row r="433" spans="1:4" ht="16">
      <c r="A433" s="204">
        <v>4912</v>
      </c>
      <c r="B433" s="208" t="s">
        <v>1013</v>
      </c>
      <c r="C433" s="205">
        <v>44385</v>
      </c>
      <c r="D433" s="206"/>
    </row>
    <row r="434" spans="1:4" ht="16">
      <c r="A434" s="204">
        <v>5511</v>
      </c>
      <c r="B434" s="204" t="s">
        <v>1157</v>
      </c>
      <c r="C434" s="205">
        <v>44385</v>
      </c>
      <c r="D434" s="206"/>
    </row>
    <row r="435" spans="1:4" ht="16">
      <c r="A435" s="204">
        <v>6126</v>
      </c>
      <c r="B435" s="204" t="s">
        <v>1223</v>
      </c>
      <c r="C435" s="205">
        <v>44385</v>
      </c>
      <c r="D435" s="206"/>
    </row>
    <row r="436" spans="1:4" ht="16">
      <c r="A436" s="204">
        <v>6457</v>
      </c>
      <c r="B436" s="204" t="s">
        <v>1382</v>
      </c>
      <c r="C436" s="205">
        <v>44385</v>
      </c>
      <c r="D436" s="206"/>
    </row>
    <row r="437" spans="1:4" ht="16">
      <c r="A437" s="204">
        <v>6732</v>
      </c>
      <c r="B437" s="207" t="s">
        <v>5749</v>
      </c>
      <c r="C437" s="205">
        <v>44385</v>
      </c>
      <c r="D437" s="206"/>
    </row>
    <row r="438" spans="1:4" ht="16">
      <c r="A438" s="204">
        <v>6754</v>
      </c>
      <c r="B438" s="207" t="s">
        <v>5736</v>
      </c>
      <c r="C438" s="205">
        <v>44385</v>
      </c>
      <c r="D438" s="206"/>
    </row>
    <row r="439" spans="1:4" ht="16">
      <c r="A439" s="204">
        <v>6763</v>
      </c>
      <c r="B439" s="207" t="s">
        <v>5732</v>
      </c>
      <c r="C439" s="205">
        <v>44385</v>
      </c>
      <c r="D439" s="206"/>
    </row>
    <row r="440" spans="1:4" ht="16">
      <c r="A440" s="204">
        <v>8182</v>
      </c>
      <c r="B440" s="204" t="s">
        <v>1484</v>
      </c>
      <c r="C440" s="205">
        <v>44385</v>
      </c>
      <c r="D440" s="206"/>
    </row>
    <row r="441" spans="1:4" ht="16">
      <c r="A441" s="204">
        <v>8487</v>
      </c>
      <c r="B441" s="204" t="s">
        <v>4322</v>
      </c>
      <c r="C441" s="205">
        <v>44385</v>
      </c>
      <c r="D441" s="206"/>
    </row>
    <row r="442" spans="1:4" ht="16">
      <c r="A442" s="204">
        <v>9939</v>
      </c>
      <c r="B442" s="204" t="s">
        <v>1608</v>
      </c>
      <c r="C442" s="205">
        <v>44385</v>
      </c>
      <c r="D442" s="206"/>
    </row>
    <row r="443" spans="1:4" ht="16">
      <c r="A443" s="204">
        <v>1795</v>
      </c>
      <c r="B443" s="204" t="s">
        <v>235</v>
      </c>
      <c r="C443" s="205">
        <v>44384</v>
      </c>
      <c r="D443" s="206"/>
    </row>
    <row r="444" spans="1:4" ht="16">
      <c r="A444" s="204">
        <v>2459</v>
      </c>
      <c r="B444" s="204" t="s">
        <v>420</v>
      </c>
      <c r="C444" s="205">
        <v>44384</v>
      </c>
      <c r="D444" s="206"/>
    </row>
    <row r="445" spans="1:4" ht="16">
      <c r="A445" s="204">
        <v>3105</v>
      </c>
      <c r="B445" s="204" t="s">
        <v>648</v>
      </c>
      <c r="C445" s="205">
        <v>44384</v>
      </c>
      <c r="D445" s="206"/>
    </row>
    <row r="446" spans="1:4" ht="16">
      <c r="A446" s="204">
        <v>3303</v>
      </c>
      <c r="B446" s="204" t="s">
        <v>711</v>
      </c>
      <c r="C446" s="205">
        <v>44384</v>
      </c>
      <c r="D446" s="206"/>
    </row>
    <row r="447" spans="1:4" ht="16">
      <c r="A447" s="204">
        <v>5356</v>
      </c>
      <c r="B447" s="204" t="s">
        <v>1116</v>
      </c>
      <c r="C447" s="205">
        <v>44384</v>
      </c>
      <c r="D447" s="206"/>
    </row>
    <row r="448" spans="1:4" ht="16">
      <c r="A448" s="204">
        <v>5547</v>
      </c>
      <c r="B448" s="204" t="s">
        <v>5750</v>
      </c>
      <c r="C448" s="205">
        <v>44384</v>
      </c>
      <c r="D448" s="206"/>
    </row>
    <row r="449" spans="1:4" ht="16">
      <c r="A449" s="204">
        <v>8929</v>
      </c>
      <c r="B449" s="204" t="s">
        <v>1562</v>
      </c>
      <c r="C449" s="205">
        <v>44384</v>
      </c>
      <c r="D449" s="206"/>
    </row>
    <row r="450" spans="1:4" ht="16">
      <c r="A450" s="204">
        <v>910861</v>
      </c>
      <c r="B450" s="207" t="s">
        <v>5751</v>
      </c>
      <c r="C450" s="205">
        <v>44384</v>
      </c>
      <c r="D450" s="206"/>
    </row>
    <row r="451" spans="1:4" ht="16">
      <c r="A451" s="204">
        <v>1612</v>
      </c>
      <c r="B451" s="204" t="s">
        <v>184</v>
      </c>
      <c r="C451" s="205">
        <v>44383</v>
      </c>
      <c r="D451" s="206"/>
    </row>
    <row r="452" spans="1:4" ht="16">
      <c r="A452" s="204">
        <v>2454</v>
      </c>
      <c r="B452" s="204" t="s">
        <v>415</v>
      </c>
      <c r="C452" s="205">
        <v>44383</v>
      </c>
      <c r="D452" s="206"/>
    </row>
    <row r="453" spans="1:4" ht="16">
      <c r="A453" s="204">
        <v>3617</v>
      </c>
      <c r="B453" s="204" t="s">
        <v>834</v>
      </c>
      <c r="C453" s="205">
        <v>44383</v>
      </c>
      <c r="D453" s="206"/>
    </row>
    <row r="454" spans="1:4" ht="16">
      <c r="A454" s="204">
        <v>3680</v>
      </c>
      <c r="B454" s="204" t="s">
        <v>859</v>
      </c>
      <c r="C454" s="205">
        <v>44383</v>
      </c>
      <c r="D454" s="206"/>
    </row>
    <row r="455" spans="1:4" ht="16">
      <c r="A455" s="204">
        <v>3687</v>
      </c>
      <c r="B455" s="204" t="s">
        <v>864</v>
      </c>
      <c r="C455" s="205">
        <v>44383</v>
      </c>
      <c r="D455" s="206"/>
    </row>
    <row r="456" spans="1:4" ht="16">
      <c r="A456" s="204">
        <v>4148</v>
      </c>
      <c r="B456" s="208" t="s">
        <v>1639</v>
      </c>
      <c r="C456" s="205">
        <v>44383</v>
      </c>
      <c r="D456" s="206"/>
    </row>
    <row r="457" spans="1:4" ht="16">
      <c r="A457" s="204">
        <v>4735</v>
      </c>
      <c r="B457" s="204" t="s">
        <v>991</v>
      </c>
      <c r="C457" s="205">
        <v>44383</v>
      </c>
      <c r="D457" s="206"/>
    </row>
    <row r="458" spans="1:4" ht="16">
      <c r="A458" s="204">
        <v>5236</v>
      </c>
      <c r="B458" s="207" t="s">
        <v>5737</v>
      </c>
      <c r="C458" s="205">
        <v>44383</v>
      </c>
      <c r="D458" s="206"/>
    </row>
    <row r="459" spans="1:4" ht="16">
      <c r="A459" s="204">
        <v>8255</v>
      </c>
      <c r="B459" s="204" t="s">
        <v>1494</v>
      </c>
      <c r="C459" s="205">
        <v>44383</v>
      </c>
      <c r="D459" s="206"/>
    </row>
    <row r="460" spans="1:4">
      <c r="A460" s="204">
        <v>8454</v>
      </c>
      <c r="B460" s="204" t="s">
        <v>1539</v>
      </c>
      <c r="C460" s="205">
        <v>44382</v>
      </c>
      <c r="D460" s="205">
        <v>44382</v>
      </c>
    </row>
    <row r="461" spans="1:4" ht="16">
      <c r="A461" s="204">
        <v>2451</v>
      </c>
      <c r="B461" s="204" t="s">
        <v>413</v>
      </c>
      <c r="C461" s="205">
        <v>44382</v>
      </c>
      <c r="D461" s="206"/>
    </row>
    <row r="462" spans="1:4" ht="16">
      <c r="A462" s="204">
        <v>2908</v>
      </c>
      <c r="B462" s="204" t="s">
        <v>565</v>
      </c>
      <c r="C462" s="205">
        <v>44382</v>
      </c>
      <c r="D462" s="206"/>
    </row>
    <row r="463" spans="1:4" ht="16">
      <c r="A463" s="204">
        <v>3092</v>
      </c>
      <c r="B463" s="204" t="s">
        <v>644</v>
      </c>
      <c r="C463" s="205">
        <v>44382</v>
      </c>
      <c r="D463" s="206"/>
    </row>
    <row r="464" spans="1:4" ht="16">
      <c r="A464" s="204">
        <v>3592</v>
      </c>
      <c r="B464" s="204" t="s">
        <v>2969</v>
      </c>
      <c r="C464" s="205">
        <v>44382</v>
      </c>
      <c r="D464" s="206"/>
    </row>
    <row r="465" spans="1:4" ht="16">
      <c r="A465" s="204">
        <v>4553</v>
      </c>
      <c r="B465" s="204" t="s">
        <v>3234</v>
      </c>
      <c r="C465" s="205">
        <v>44382</v>
      </c>
      <c r="D465" s="206"/>
    </row>
    <row r="466" spans="1:4" ht="16">
      <c r="A466" s="204">
        <v>5493</v>
      </c>
      <c r="B466" s="204" t="s">
        <v>1154</v>
      </c>
      <c r="C466" s="205">
        <v>44382</v>
      </c>
      <c r="D466" s="206"/>
    </row>
    <row r="467" spans="1:4" ht="16">
      <c r="A467" s="204">
        <v>5536</v>
      </c>
      <c r="B467" s="204" t="s">
        <v>1173</v>
      </c>
      <c r="C467" s="205">
        <v>44382</v>
      </c>
      <c r="D467" s="206"/>
    </row>
    <row r="468" spans="1:4" ht="16">
      <c r="A468" s="204">
        <v>6477</v>
      </c>
      <c r="B468" s="204" t="s">
        <v>1388</v>
      </c>
      <c r="C468" s="205">
        <v>44382</v>
      </c>
      <c r="D468" s="206"/>
    </row>
    <row r="469" spans="1:4" ht="16">
      <c r="A469" s="204">
        <v>8083</v>
      </c>
      <c r="B469" s="204" t="s">
        <v>1456</v>
      </c>
      <c r="C469" s="205">
        <v>44382</v>
      </c>
      <c r="D469" s="206"/>
    </row>
    <row r="470" spans="1:4" ht="16">
      <c r="A470" s="204">
        <v>8341</v>
      </c>
      <c r="B470" s="204" t="s">
        <v>1503</v>
      </c>
      <c r="C470" s="205">
        <v>44382</v>
      </c>
      <c r="D470" s="206"/>
    </row>
    <row r="471" spans="1:4" ht="16">
      <c r="A471" s="204">
        <v>8481</v>
      </c>
      <c r="B471" s="204" t="s">
        <v>1549</v>
      </c>
      <c r="C471" s="205">
        <v>44382</v>
      </c>
      <c r="D471" s="206"/>
    </row>
    <row r="472" spans="1:4" ht="16">
      <c r="A472" s="204">
        <v>1260</v>
      </c>
      <c r="B472" s="204" t="s">
        <v>1751</v>
      </c>
      <c r="C472" s="205">
        <v>44379</v>
      </c>
      <c r="D472" s="206"/>
    </row>
    <row r="473" spans="1:4" ht="16">
      <c r="A473" s="204">
        <v>3031</v>
      </c>
      <c r="B473" s="204" t="s">
        <v>603</v>
      </c>
      <c r="C473" s="205">
        <v>44379</v>
      </c>
      <c r="D473" s="206"/>
    </row>
    <row r="474" spans="1:4" ht="16">
      <c r="A474" s="204">
        <v>6170</v>
      </c>
      <c r="B474" s="204" t="s">
        <v>1259</v>
      </c>
      <c r="C474" s="205">
        <v>44379</v>
      </c>
      <c r="D474" s="206"/>
    </row>
    <row r="475" spans="1:4" ht="16">
      <c r="A475" s="204">
        <v>1315</v>
      </c>
      <c r="B475" s="204" t="s">
        <v>63</v>
      </c>
      <c r="C475" s="205">
        <v>44378</v>
      </c>
      <c r="D475" s="206"/>
    </row>
    <row r="476" spans="1:4" ht="16">
      <c r="A476" s="204">
        <v>1909</v>
      </c>
      <c r="B476" s="204" t="s">
        <v>249</v>
      </c>
      <c r="C476" s="205">
        <v>44378</v>
      </c>
      <c r="D476" s="206"/>
    </row>
    <row r="477" spans="1:4" ht="16">
      <c r="A477" s="204">
        <v>3021</v>
      </c>
      <c r="B477" s="204" t="s">
        <v>593</v>
      </c>
      <c r="C477" s="205">
        <v>44378</v>
      </c>
      <c r="D477" s="206"/>
    </row>
    <row r="478" spans="1:4" ht="16">
      <c r="A478" s="204">
        <v>3168</v>
      </c>
      <c r="B478" s="204" t="s">
        <v>2705</v>
      </c>
      <c r="C478" s="205">
        <v>44378</v>
      </c>
      <c r="D478" s="206"/>
    </row>
    <row r="479" spans="1:4" ht="16">
      <c r="A479" s="204">
        <v>3357</v>
      </c>
      <c r="B479" s="204" t="s">
        <v>2814</v>
      </c>
      <c r="C479" s="205">
        <v>44378</v>
      </c>
      <c r="D479" s="206"/>
    </row>
    <row r="480" spans="1:4" ht="16">
      <c r="A480" s="204">
        <v>3528</v>
      </c>
      <c r="B480" s="204" t="s">
        <v>791</v>
      </c>
      <c r="C480" s="205">
        <v>44378</v>
      </c>
      <c r="D480" s="206"/>
    </row>
    <row r="481" spans="1:4" ht="16">
      <c r="A481" s="204">
        <v>3703</v>
      </c>
      <c r="B481" s="204" t="s">
        <v>872</v>
      </c>
      <c r="C481" s="205">
        <v>44378</v>
      </c>
      <c r="D481" s="206"/>
    </row>
    <row r="482" spans="1:4" ht="16">
      <c r="A482" s="204">
        <v>4999</v>
      </c>
      <c r="B482" s="204" t="s">
        <v>1050</v>
      </c>
      <c r="C482" s="205">
        <v>44378</v>
      </c>
      <c r="D482" s="206"/>
    </row>
    <row r="483" spans="1:4" ht="16">
      <c r="A483" s="204">
        <v>5315</v>
      </c>
      <c r="B483" s="204" t="s">
        <v>1102</v>
      </c>
      <c r="C483" s="205">
        <v>44378</v>
      </c>
      <c r="D483" s="206"/>
    </row>
    <row r="484" spans="1:4" ht="16">
      <c r="A484" s="204">
        <v>6698</v>
      </c>
      <c r="B484" s="207" t="s">
        <v>5752</v>
      </c>
      <c r="C484" s="205">
        <v>44378</v>
      </c>
      <c r="D484" s="206"/>
    </row>
    <row r="485" spans="1:4" ht="16">
      <c r="A485" s="204">
        <v>8942</v>
      </c>
      <c r="B485" s="204" t="s">
        <v>1574</v>
      </c>
      <c r="C485" s="205">
        <v>44378</v>
      </c>
      <c r="D485" s="206"/>
    </row>
    <row r="486" spans="1:4" ht="16">
      <c r="A486" s="204">
        <v>2353</v>
      </c>
      <c r="B486" s="204" t="s">
        <v>342</v>
      </c>
      <c r="C486" s="205">
        <v>44377</v>
      </c>
      <c r="D486" s="206"/>
    </row>
    <row r="487" spans="1:4" ht="16">
      <c r="A487" s="204">
        <v>3515</v>
      </c>
      <c r="B487" s="204" t="s">
        <v>781</v>
      </c>
      <c r="C487" s="205">
        <v>44377</v>
      </c>
      <c r="D487" s="206"/>
    </row>
    <row r="488" spans="1:4" ht="16">
      <c r="A488" s="204">
        <v>3570</v>
      </c>
      <c r="B488" s="204" t="s">
        <v>816</v>
      </c>
      <c r="C488" s="205">
        <v>44377</v>
      </c>
      <c r="D488" s="206"/>
    </row>
    <row r="489" spans="1:4" ht="16">
      <c r="A489" s="204">
        <v>4938</v>
      </c>
      <c r="B489" s="204" t="s">
        <v>1023</v>
      </c>
      <c r="C489" s="205">
        <v>44377</v>
      </c>
      <c r="D489" s="206"/>
    </row>
    <row r="490" spans="1:4" ht="16">
      <c r="A490" s="204">
        <v>4958</v>
      </c>
      <c r="B490" s="207" t="s">
        <v>1033</v>
      </c>
      <c r="C490" s="205">
        <v>44377</v>
      </c>
      <c r="D490" s="206"/>
    </row>
    <row r="491" spans="1:4" ht="16">
      <c r="A491" s="204">
        <v>6543</v>
      </c>
      <c r="B491" s="207" t="s">
        <v>5738</v>
      </c>
      <c r="C491" s="205">
        <v>44377</v>
      </c>
      <c r="D491" s="206"/>
    </row>
    <row r="492" spans="1:4" ht="16">
      <c r="A492" s="204">
        <v>1437</v>
      </c>
      <c r="B492" s="204" t="s">
        <v>91</v>
      </c>
      <c r="C492" s="205">
        <v>44376</v>
      </c>
      <c r="D492" s="206"/>
    </row>
    <row r="493" spans="1:4" ht="16">
      <c r="A493" s="204">
        <v>2301</v>
      </c>
      <c r="B493" s="204" t="s">
        <v>310</v>
      </c>
      <c r="C493" s="205">
        <v>44376</v>
      </c>
      <c r="D493" s="206"/>
    </row>
    <row r="494" spans="1:4" ht="16">
      <c r="A494" s="204">
        <v>2506</v>
      </c>
      <c r="B494" s="204" t="s">
        <v>456</v>
      </c>
      <c r="C494" s="205">
        <v>44376</v>
      </c>
      <c r="D494" s="206"/>
    </row>
    <row r="495" spans="1:4" ht="16">
      <c r="A495" s="204">
        <v>2753</v>
      </c>
      <c r="B495" s="207" t="s">
        <v>5753</v>
      </c>
      <c r="C495" s="205">
        <v>44376</v>
      </c>
      <c r="D495" s="206"/>
    </row>
    <row r="496" spans="1:4" ht="16">
      <c r="A496" s="204">
        <v>3015</v>
      </c>
      <c r="B496" s="204" t="s">
        <v>588</v>
      </c>
      <c r="C496" s="205">
        <v>44376</v>
      </c>
      <c r="D496" s="206"/>
    </row>
    <row r="497" spans="1:4" ht="16">
      <c r="A497" s="204">
        <v>3666</v>
      </c>
      <c r="B497" s="204" t="s">
        <v>853</v>
      </c>
      <c r="C497" s="205">
        <v>44376</v>
      </c>
      <c r="D497" s="206"/>
    </row>
    <row r="498" spans="1:4" ht="16">
      <c r="A498" s="204">
        <v>4544</v>
      </c>
      <c r="B498" s="204" t="s">
        <v>3224</v>
      </c>
      <c r="C498" s="205">
        <v>44376</v>
      </c>
      <c r="D498" s="206"/>
    </row>
    <row r="499" spans="1:4" ht="16">
      <c r="A499" s="204">
        <v>5102</v>
      </c>
      <c r="B499" s="204" t="s">
        <v>1057</v>
      </c>
      <c r="C499" s="205">
        <v>44376</v>
      </c>
      <c r="D499" s="206"/>
    </row>
    <row r="500" spans="1:4" ht="16">
      <c r="A500" s="204">
        <v>5215</v>
      </c>
      <c r="B500" s="207" t="s">
        <v>1068</v>
      </c>
      <c r="C500" s="205">
        <v>44376</v>
      </c>
      <c r="D500" s="206"/>
    </row>
    <row r="501" spans="1:4" ht="16">
      <c r="A501" s="204">
        <v>6197</v>
      </c>
      <c r="B501" s="204" t="s">
        <v>1283</v>
      </c>
      <c r="C501" s="205">
        <v>44376</v>
      </c>
      <c r="D501" s="206"/>
    </row>
    <row r="502" spans="1:4" ht="16">
      <c r="A502" s="204">
        <v>8213</v>
      </c>
      <c r="B502" s="204" t="s">
        <v>1488</v>
      </c>
      <c r="C502" s="205">
        <v>44376</v>
      </c>
      <c r="D502" s="206"/>
    </row>
    <row r="503" spans="1:4" ht="16">
      <c r="A503" s="204">
        <v>1215</v>
      </c>
      <c r="B503" s="204" t="s">
        <v>32</v>
      </c>
      <c r="C503" s="205">
        <v>44375</v>
      </c>
      <c r="D503" s="206"/>
    </row>
    <row r="504" spans="1:4" ht="16">
      <c r="A504" s="204">
        <v>1319</v>
      </c>
      <c r="B504" s="204" t="s">
        <v>65</v>
      </c>
      <c r="C504" s="205">
        <v>44375</v>
      </c>
      <c r="D504" s="206"/>
    </row>
    <row r="505" spans="1:4" ht="16">
      <c r="A505" s="204">
        <v>2359</v>
      </c>
      <c r="B505" s="204" t="s">
        <v>348</v>
      </c>
      <c r="C505" s="205">
        <v>44375</v>
      </c>
      <c r="D505" s="206"/>
    </row>
    <row r="506" spans="1:4" ht="16">
      <c r="A506" s="204">
        <v>3479</v>
      </c>
      <c r="B506" s="204" t="s">
        <v>764</v>
      </c>
      <c r="C506" s="205">
        <v>44375</v>
      </c>
      <c r="D506" s="206"/>
    </row>
    <row r="507" spans="1:4" ht="16">
      <c r="A507" s="204">
        <v>3583</v>
      </c>
      <c r="B507" s="204" t="s">
        <v>822</v>
      </c>
      <c r="C507" s="205">
        <v>44375</v>
      </c>
      <c r="D507" s="206"/>
    </row>
    <row r="508" spans="1:4" ht="16">
      <c r="A508" s="204">
        <v>4116</v>
      </c>
      <c r="B508" s="204" t="s">
        <v>888</v>
      </c>
      <c r="C508" s="205">
        <v>44375</v>
      </c>
      <c r="D508" s="206"/>
    </row>
    <row r="509" spans="1:4" ht="16">
      <c r="A509" s="204">
        <v>6282</v>
      </c>
      <c r="B509" s="204" t="s">
        <v>1350</v>
      </c>
      <c r="C509" s="205">
        <v>44375</v>
      </c>
      <c r="D509" s="206"/>
    </row>
    <row r="510" spans="1:4" ht="16">
      <c r="A510" s="204">
        <v>6613</v>
      </c>
      <c r="B510" s="204" t="s">
        <v>4055</v>
      </c>
      <c r="C510" s="205">
        <v>44375</v>
      </c>
      <c r="D510" s="206"/>
    </row>
    <row r="511" spans="1:4" ht="16">
      <c r="A511" s="204">
        <v>1598</v>
      </c>
      <c r="B511" s="204" t="s">
        <v>176</v>
      </c>
      <c r="C511" s="205">
        <v>44372</v>
      </c>
      <c r="D511" s="206"/>
    </row>
    <row r="512" spans="1:4" ht="16">
      <c r="A512" s="204">
        <v>2006</v>
      </c>
      <c r="B512" s="207" t="s">
        <v>251</v>
      </c>
      <c r="C512" s="205">
        <v>44372</v>
      </c>
      <c r="D512" s="206"/>
    </row>
    <row r="513" spans="1:4" ht="16">
      <c r="A513" s="204">
        <v>3363</v>
      </c>
      <c r="B513" s="204" t="s">
        <v>733</v>
      </c>
      <c r="C513" s="205">
        <v>44372</v>
      </c>
      <c r="D513" s="206"/>
    </row>
    <row r="514" spans="1:4" ht="16">
      <c r="A514" s="204">
        <v>4564</v>
      </c>
      <c r="B514" s="204" t="s">
        <v>3253</v>
      </c>
      <c r="C514" s="205">
        <v>44372</v>
      </c>
      <c r="D514" s="206"/>
    </row>
    <row r="515" spans="1:4" ht="16">
      <c r="A515" s="204">
        <v>8477</v>
      </c>
      <c r="B515" s="204" t="s">
        <v>1548</v>
      </c>
      <c r="C515" s="205">
        <v>44372</v>
      </c>
      <c r="D515" s="206"/>
    </row>
    <row r="516" spans="1:4" ht="16">
      <c r="A516" s="204">
        <v>1615</v>
      </c>
      <c r="B516" s="204" t="s">
        <v>186</v>
      </c>
      <c r="C516" s="205">
        <v>44371</v>
      </c>
      <c r="D516" s="206"/>
    </row>
    <row r="517" spans="1:4" ht="16">
      <c r="A517" s="204">
        <v>1760</v>
      </c>
      <c r="B517" s="207" t="s">
        <v>5739</v>
      </c>
      <c r="C517" s="205">
        <v>44371</v>
      </c>
      <c r="D517" s="206"/>
    </row>
    <row r="518" spans="1:4" ht="16">
      <c r="A518" s="204">
        <v>2340</v>
      </c>
      <c r="B518" s="204" t="s">
        <v>333</v>
      </c>
      <c r="C518" s="205">
        <v>44371</v>
      </c>
      <c r="D518" s="206"/>
    </row>
    <row r="519" spans="1:4" ht="16">
      <c r="A519" s="204">
        <v>2409</v>
      </c>
      <c r="B519" s="204" t="s">
        <v>382</v>
      </c>
      <c r="C519" s="205">
        <v>44371</v>
      </c>
      <c r="D519" s="206"/>
    </row>
    <row r="520" spans="1:4" ht="16">
      <c r="A520" s="204">
        <v>2480</v>
      </c>
      <c r="B520" s="204" t="s">
        <v>436</v>
      </c>
      <c r="C520" s="205">
        <v>44371</v>
      </c>
      <c r="D520" s="206"/>
    </row>
    <row r="521" spans="1:4" ht="16">
      <c r="A521" s="204">
        <v>3402</v>
      </c>
      <c r="B521" s="204" t="s">
        <v>743</v>
      </c>
      <c r="C521" s="205">
        <v>44371</v>
      </c>
      <c r="D521" s="206"/>
    </row>
    <row r="522" spans="1:4" ht="16">
      <c r="A522" s="204">
        <v>5201</v>
      </c>
      <c r="B522" s="204" t="s">
        <v>1058</v>
      </c>
      <c r="C522" s="205">
        <v>44371</v>
      </c>
      <c r="D522" s="206"/>
    </row>
    <row r="523" spans="1:4" ht="16">
      <c r="A523" s="204">
        <v>6179</v>
      </c>
      <c r="B523" s="204" t="s">
        <v>1267</v>
      </c>
      <c r="C523" s="205">
        <v>44371</v>
      </c>
      <c r="D523" s="206"/>
    </row>
    <row r="524" spans="1:4" ht="16">
      <c r="A524" s="204">
        <v>6515</v>
      </c>
      <c r="B524" s="204" t="s">
        <v>5740</v>
      </c>
      <c r="C524" s="205">
        <v>44371</v>
      </c>
      <c r="D524" s="206"/>
    </row>
    <row r="525" spans="1:4" ht="16">
      <c r="A525" s="204">
        <v>2360</v>
      </c>
      <c r="B525" s="204" t="s">
        <v>349</v>
      </c>
      <c r="C525" s="205">
        <v>44370</v>
      </c>
      <c r="D525" s="206"/>
    </row>
    <row r="526" spans="1:4" ht="16">
      <c r="A526" s="204">
        <v>2450</v>
      </c>
      <c r="B526" s="204" t="s">
        <v>412</v>
      </c>
      <c r="C526" s="205">
        <v>44370</v>
      </c>
      <c r="D526" s="206"/>
    </row>
    <row r="527" spans="1:4" ht="16">
      <c r="A527" s="204">
        <v>2916</v>
      </c>
      <c r="B527" s="204" t="s">
        <v>571</v>
      </c>
      <c r="C527" s="205">
        <v>44370</v>
      </c>
      <c r="D527" s="206"/>
    </row>
    <row r="528" spans="1:4" ht="16">
      <c r="A528" s="204">
        <v>6288</v>
      </c>
      <c r="B528" s="204" t="s">
        <v>3853</v>
      </c>
      <c r="C528" s="205">
        <v>44370</v>
      </c>
      <c r="D528" s="206"/>
    </row>
    <row r="529" spans="1:4" ht="16">
      <c r="A529" s="204">
        <v>2312</v>
      </c>
      <c r="B529" s="204" t="s">
        <v>316</v>
      </c>
      <c r="C529" s="205">
        <v>44369</v>
      </c>
      <c r="D529" s="206"/>
    </row>
    <row r="530" spans="1:4" ht="16">
      <c r="A530" s="204">
        <v>4923</v>
      </c>
      <c r="B530" s="204" t="s">
        <v>3332</v>
      </c>
      <c r="C530" s="205">
        <v>44369</v>
      </c>
      <c r="D530" s="206"/>
    </row>
    <row r="531" spans="1:4" ht="16">
      <c r="A531" s="204">
        <v>6534</v>
      </c>
      <c r="B531" s="204" t="s">
        <v>3965</v>
      </c>
      <c r="C531" s="205">
        <v>44369</v>
      </c>
      <c r="D531" s="206"/>
    </row>
    <row r="532" spans="1:4" ht="16">
      <c r="A532" s="204">
        <v>8422</v>
      </c>
      <c r="B532" s="204" t="s">
        <v>1522</v>
      </c>
      <c r="C532" s="205">
        <v>44369</v>
      </c>
      <c r="D532" s="206"/>
    </row>
    <row r="533" spans="1:4" ht="16">
      <c r="A533" s="204">
        <v>8924</v>
      </c>
      <c r="B533" s="204" t="s">
        <v>1559</v>
      </c>
      <c r="C533" s="205">
        <v>44369</v>
      </c>
      <c r="D533" s="206"/>
    </row>
    <row r="534" spans="1:4" ht="16">
      <c r="A534" s="204">
        <v>6275</v>
      </c>
      <c r="B534" s="204" t="s">
        <v>1344</v>
      </c>
      <c r="C534" s="205">
        <v>44368</v>
      </c>
      <c r="D534" s="206"/>
    </row>
    <row r="535" spans="1:4" ht="16">
      <c r="A535" s="204">
        <v>2404</v>
      </c>
      <c r="B535" s="204" t="s">
        <v>378</v>
      </c>
      <c r="C535" s="205">
        <v>44365</v>
      </c>
      <c r="D535" s="206"/>
    </row>
    <row r="536" spans="1:4" ht="16">
      <c r="A536" s="204">
        <v>2832</v>
      </c>
      <c r="B536" s="204" t="s">
        <v>534</v>
      </c>
      <c r="C536" s="205">
        <v>44365</v>
      </c>
      <c r="D536" s="206"/>
    </row>
    <row r="537" spans="1:4" ht="16">
      <c r="A537" s="204">
        <v>2926</v>
      </c>
      <c r="B537" s="207" t="s">
        <v>574</v>
      </c>
      <c r="C537" s="205">
        <v>44365</v>
      </c>
      <c r="D537" s="206"/>
    </row>
    <row r="538" spans="1:4" ht="16">
      <c r="A538" s="204">
        <v>3679</v>
      </c>
      <c r="B538" s="204" t="s">
        <v>858</v>
      </c>
      <c r="C538" s="205">
        <v>44365</v>
      </c>
      <c r="D538" s="206"/>
    </row>
    <row r="539" spans="1:4" ht="16">
      <c r="A539" s="204">
        <v>5274</v>
      </c>
      <c r="B539" s="204" t="s">
        <v>1083</v>
      </c>
      <c r="C539" s="205">
        <v>44365</v>
      </c>
      <c r="D539" s="206"/>
    </row>
    <row r="540" spans="1:4" ht="16">
      <c r="A540" s="204">
        <v>5520</v>
      </c>
      <c r="B540" s="204" t="s">
        <v>1163</v>
      </c>
      <c r="C540" s="205">
        <v>44365</v>
      </c>
      <c r="D540" s="206"/>
    </row>
    <row r="541" spans="1:4" ht="16">
      <c r="A541" s="204">
        <v>6269</v>
      </c>
      <c r="B541" s="204" t="s">
        <v>1340</v>
      </c>
      <c r="C541" s="205">
        <v>44365</v>
      </c>
      <c r="D541" s="206"/>
    </row>
    <row r="542" spans="1:4" ht="16">
      <c r="A542" s="204">
        <v>6672</v>
      </c>
      <c r="B542" s="208" t="s">
        <v>5741</v>
      </c>
      <c r="C542" s="205">
        <v>44365</v>
      </c>
      <c r="D542" s="206"/>
    </row>
    <row r="543" spans="1:4" ht="16">
      <c r="A543" s="204">
        <v>9944</v>
      </c>
      <c r="B543" s="204" t="s">
        <v>1613</v>
      </c>
      <c r="C543" s="205">
        <v>44365</v>
      </c>
      <c r="D543" s="206"/>
    </row>
    <row r="544" spans="1:4" ht="16">
      <c r="A544" s="204">
        <v>2330</v>
      </c>
      <c r="B544" s="204" t="s">
        <v>328</v>
      </c>
      <c r="C544" s="205">
        <v>44364</v>
      </c>
      <c r="D544" s="206"/>
    </row>
    <row r="545" spans="1:4" ht="16">
      <c r="A545" s="204">
        <v>4961</v>
      </c>
      <c r="B545" s="204" t="s">
        <v>3363</v>
      </c>
      <c r="C545" s="205">
        <v>44364</v>
      </c>
      <c r="D545" s="206"/>
    </row>
    <row r="546" spans="1:4" ht="16">
      <c r="A546" s="204">
        <v>5522</v>
      </c>
      <c r="B546" s="204" t="s">
        <v>1165</v>
      </c>
      <c r="C546" s="205">
        <v>44364</v>
      </c>
      <c r="D546" s="206"/>
    </row>
    <row r="547" spans="1:4" ht="16">
      <c r="A547" s="204">
        <v>9911</v>
      </c>
      <c r="B547" s="204" t="s">
        <v>1589</v>
      </c>
      <c r="C547" s="205">
        <v>44364</v>
      </c>
      <c r="D547" s="206"/>
    </row>
    <row r="548" spans="1:4" ht="16">
      <c r="A548" s="204">
        <v>1590</v>
      </c>
      <c r="B548" s="208" t="s">
        <v>170</v>
      </c>
      <c r="C548" s="205">
        <v>44363</v>
      </c>
      <c r="D548" s="206"/>
    </row>
    <row r="549" spans="1:4" ht="16">
      <c r="A549" s="204">
        <v>1711</v>
      </c>
      <c r="B549" s="204" t="s">
        <v>198</v>
      </c>
      <c r="C549" s="205">
        <v>44363</v>
      </c>
      <c r="D549" s="206"/>
    </row>
    <row r="550" spans="1:4" ht="16">
      <c r="A550" s="204">
        <v>4770</v>
      </c>
      <c r="B550" s="204" t="s">
        <v>5742</v>
      </c>
      <c r="C550" s="205">
        <v>44363</v>
      </c>
      <c r="D550" s="206"/>
    </row>
    <row r="551" spans="1:4" ht="16">
      <c r="A551" s="204">
        <v>4972</v>
      </c>
      <c r="B551" s="207" t="s">
        <v>1039</v>
      </c>
      <c r="C551" s="205">
        <v>44363</v>
      </c>
      <c r="D551" s="206"/>
    </row>
    <row r="552" spans="1:4" ht="16">
      <c r="A552" s="204">
        <v>6015</v>
      </c>
      <c r="B552" s="204" t="s">
        <v>1197</v>
      </c>
      <c r="C552" s="205">
        <v>44363</v>
      </c>
      <c r="D552" s="206"/>
    </row>
    <row r="553" spans="1:4" ht="16">
      <c r="A553" s="204">
        <v>6185</v>
      </c>
      <c r="B553" s="204" t="s">
        <v>1272</v>
      </c>
      <c r="C553" s="205">
        <v>44363</v>
      </c>
      <c r="D553" s="206"/>
    </row>
    <row r="554" spans="1:4" ht="16">
      <c r="A554" s="204">
        <v>6596</v>
      </c>
      <c r="B554" s="207" t="s">
        <v>4043</v>
      </c>
      <c r="C554" s="205">
        <v>44363</v>
      </c>
      <c r="D554" s="206"/>
    </row>
    <row r="555" spans="1:4" ht="16">
      <c r="A555" s="204">
        <v>4760</v>
      </c>
      <c r="B555" s="204" t="s">
        <v>3301</v>
      </c>
      <c r="C555" s="205">
        <v>44362</v>
      </c>
      <c r="D555" s="206"/>
    </row>
    <row r="556" spans="1:4" ht="16">
      <c r="A556" s="204">
        <v>5609</v>
      </c>
      <c r="B556" s="204" t="s">
        <v>1181</v>
      </c>
      <c r="C556" s="205">
        <v>44362</v>
      </c>
      <c r="D556" s="206"/>
    </row>
    <row r="557" spans="1:4" ht="16">
      <c r="A557" s="204">
        <v>6548</v>
      </c>
      <c r="B557" s="204" t="s">
        <v>4684</v>
      </c>
      <c r="C557" s="205">
        <v>44362</v>
      </c>
      <c r="D557" s="206"/>
    </row>
    <row r="558" spans="1:4" ht="16">
      <c r="A558" s="204">
        <v>8179</v>
      </c>
      <c r="B558" s="204" t="s">
        <v>4209</v>
      </c>
      <c r="C558" s="205">
        <v>44362</v>
      </c>
      <c r="D558" s="206"/>
    </row>
    <row r="559" spans="1:4" ht="16">
      <c r="A559" s="204">
        <v>5533</v>
      </c>
      <c r="B559" s="204" t="s">
        <v>1171</v>
      </c>
      <c r="C559" s="205">
        <v>44358</v>
      </c>
      <c r="D559" s="206"/>
    </row>
    <row r="560" spans="1:4" ht="16">
      <c r="A560" s="204">
        <v>6123</v>
      </c>
      <c r="B560" s="204" t="s">
        <v>1220</v>
      </c>
      <c r="C560" s="205">
        <v>44358</v>
      </c>
      <c r="D560" s="206"/>
    </row>
    <row r="561" spans="1:4" ht="16">
      <c r="A561" s="204">
        <v>6425</v>
      </c>
      <c r="B561" s="204" t="s">
        <v>3876</v>
      </c>
      <c r="C561" s="205">
        <v>44358</v>
      </c>
      <c r="D561" s="206"/>
    </row>
    <row r="562" spans="1:4" ht="16">
      <c r="A562" s="204">
        <v>6470</v>
      </c>
      <c r="B562" s="204" t="s">
        <v>1387</v>
      </c>
      <c r="C562" s="205">
        <v>44358</v>
      </c>
      <c r="D562" s="206"/>
    </row>
    <row r="563" spans="1:4" ht="16">
      <c r="A563" s="204">
        <v>6523</v>
      </c>
      <c r="B563" s="204" t="s">
        <v>1404</v>
      </c>
      <c r="C563" s="205">
        <v>44358</v>
      </c>
      <c r="D563" s="206"/>
    </row>
    <row r="564" spans="1:4" ht="16">
      <c r="A564" s="204">
        <v>6533</v>
      </c>
      <c r="B564" s="204" t="s">
        <v>1408</v>
      </c>
      <c r="C564" s="205">
        <v>44358</v>
      </c>
      <c r="D564" s="206"/>
    </row>
    <row r="565" spans="1:4" ht="16">
      <c r="A565" s="204">
        <v>1515</v>
      </c>
      <c r="B565" s="204" t="s">
        <v>134</v>
      </c>
      <c r="C565" s="205">
        <v>44357</v>
      </c>
      <c r="D565" s="206"/>
    </row>
    <row r="566" spans="1:4" ht="16">
      <c r="A566" s="204">
        <v>2020</v>
      </c>
      <c r="B566" s="204" t="s">
        <v>261</v>
      </c>
      <c r="C566" s="205">
        <v>44357</v>
      </c>
      <c r="D566" s="206"/>
    </row>
    <row r="567" spans="1:4" ht="16">
      <c r="A567" s="204">
        <v>4571</v>
      </c>
      <c r="B567" s="207" t="s">
        <v>5743</v>
      </c>
      <c r="C567" s="205">
        <v>44357</v>
      </c>
      <c r="D567" s="206"/>
    </row>
    <row r="568" spans="1:4" ht="16">
      <c r="A568" s="204">
        <v>4977</v>
      </c>
      <c r="B568" s="207" t="s">
        <v>1043</v>
      </c>
      <c r="C568" s="205">
        <v>44357</v>
      </c>
      <c r="D568" s="206"/>
    </row>
    <row r="569" spans="1:4" ht="16">
      <c r="A569" s="204">
        <v>4995</v>
      </c>
      <c r="B569" s="204" t="s">
        <v>1049</v>
      </c>
      <c r="C569" s="205">
        <v>44357</v>
      </c>
      <c r="D569" s="206"/>
    </row>
    <row r="570" spans="1:4" ht="16">
      <c r="A570" s="204">
        <v>6491</v>
      </c>
      <c r="B570" s="204" t="s">
        <v>3923</v>
      </c>
      <c r="C570" s="205">
        <v>44357</v>
      </c>
      <c r="D570" s="206"/>
    </row>
    <row r="571" spans="1:4" ht="16">
      <c r="A571" s="204">
        <v>6585</v>
      </c>
      <c r="B571" s="204" t="s">
        <v>4028</v>
      </c>
      <c r="C571" s="205">
        <v>44357</v>
      </c>
      <c r="D571" s="206"/>
    </row>
    <row r="572" spans="1:4" ht="16">
      <c r="A572" s="204">
        <v>9940</v>
      </c>
      <c r="B572" s="204" t="s">
        <v>1609</v>
      </c>
      <c r="C572" s="205">
        <v>44357</v>
      </c>
      <c r="D572" s="206"/>
    </row>
    <row r="573" spans="1:4">
      <c r="A573" s="204">
        <v>4582</v>
      </c>
      <c r="B573" s="204" t="s">
        <v>5744</v>
      </c>
      <c r="C573" s="205">
        <v>44356</v>
      </c>
      <c r="D573" s="205">
        <v>44356</v>
      </c>
    </row>
    <row r="574" spans="1:4">
      <c r="A574" s="204">
        <v>5864</v>
      </c>
      <c r="B574" s="204" t="s">
        <v>3610</v>
      </c>
      <c r="C574" s="205">
        <v>44356</v>
      </c>
      <c r="D574" s="205">
        <v>44356</v>
      </c>
    </row>
    <row r="575" spans="1:4" ht="16">
      <c r="A575" s="204">
        <v>1504</v>
      </c>
      <c r="B575" s="204" t="s">
        <v>128</v>
      </c>
      <c r="C575" s="205">
        <v>44356</v>
      </c>
      <c r="D575" s="206"/>
    </row>
    <row r="576" spans="1:4" ht="16">
      <c r="A576" s="204">
        <v>1907</v>
      </c>
      <c r="B576" s="204" t="s">
        <v>248</v>
      </c>
      <c r="C576" s="205">
        <v>44356</v>
      </c>
      <c r="D576" s="206"/>
    </row>
    <row r="577" spans="1:4" ht="16">
      <c r="A577" s="204">
        <v>2548</v>
      </c>
      <c r="B577" s="204" t="s">
        <v>479</v>
      </c>
      <c r="C577" s="205">
        <v>44356</v>
      </c>
      <c r="D577" s="206"/>
    </row>
    <row r="578" spans="1:4" ht="16">
      <c r="A578" s="204">
        <v>3167</v>
      </c>
      <c r="B578" s="204" t="s">
        <v>663</v>
      </c>
      <c r="C578" s="205">
        <v>44356</v>
      </c>
      <c r="D578" s="206"/>
    </row>
    <row r="579" spans="1:4" ht="16">
      <c r="A579" s="204">
        <v>6219</v>
      </c>
      <c r="B579" s="204" t="s">
        <v>1303</v>
      </c>
      <c r="C579" s="205">
        <v>44356</v>
      </c>
      <c r="D579" s="206"/>
    </row>
    <row r="580" spans="1:4" ht="16">
      <c r="A580" s="204">
        <v>6661</v>
      </c>
      <c r="B580" s="207" t="s">
        <v>4536</v>
      </c>
      <c r="C580" s="205">
        <v>44356</v>
      </c>
      <c r="D580" s="206"/>
    </row>
    <row r="581" spans="1:4" ht="16">
      <c r="A581" s="204">
        <v>910322</v>
      </c>
      <c r="B581" s="208" t="s">
        <v>5745</v>
      </c>
      <c r="C581" s="205">
        <v>44356</v>
      </c>
      <c r="D581" s="206"/>
    </row>
    <row r="582" spans="1:4">
      <c r="A582" s="204">
        <v>4440</v>
      </c>
      <c r="B582" s="207" t="s">
        <v>5746</v>
      </c>
      <c r="C582" s="205">
        <v>44355</v>
      </c>
      <c r="D582" s="205">
        <v>44355</v>
      </c>
    </row>
    <row r="583" spans="1:4" ht="16">
      <c r="A583" s="204">
        <v>2347</v>
      </c>
      <c r="B583" s="204" t="s">
        <v>337</v>
      </c>
      <c r="C583" s="205">
        <v>44355</v>
      </c>
      <c r="D583" s="206"/>
    </row>
    <row r="584" spans="1:4" ht="16">
      <c r="A584" s="204">
        <v>1597</v>
      </c>
      <c r="B584" s="204" t="s">
        <v>175</v>
      </c>
      <c r="C584" s="205">
        <v>44354</v>
      </c>
      <c r="D584" s="206"/>
    </row>
    <row r="585" spans="1:4" ht="16">
      <c r="A585" s="204">
        <v>6024</v>
      </c>
      <c r="B585" s="204" t="s">
        <v>1202</v>
      </c>
      <c r="C585" s="205">
        <v>44354</v>
      </c>
      <c r="D585" s="206"/>
    </row>
    <row r="586" spans="1:4" ht="16">
      <c r="A586" s="204">
        <v>6654</v>
      </c>
      <c r="B586" s="207" t="s">
        <v>4532</v>
      </c>
      <c r="C586" s="205">
        <v>44354</v>
      </c>
      <c r="D586" s="206"/>
    </row>
    <row r="587" spans="1:4" ht="16">
      <c r="A587" s="204">
        <v>8342</v>
      </c>
      <c r="B587" s="204" t="s">
        <v>4244</v>
      </c>
      <c r="C587" s="205">
        <v>44354</v>
      </c>
      <c r="D587" s="206"/>
    </row>
    <row r="588" spans="1:4" ht="16">
      <c r="A588" s="204">
        <v>1342</v>
      </c>
      <c r="B588" s="204" t="s">
        <v>5747</v>
      </c>
      <c r="C588" s="205">
        <v>44350</v>
      </c>
      <c r="D588" s="206"/>
    </row>
    <row r="589" spans="1:4" ht="16">
      <c r="A589" s="204">
        <v>2722</v>
      </c>
      <c r="B589" s="204" t="s">
        <v>515</v>
      </c>
      <c r="C589" s="205">
        <v>44350</v>
      </c>
      <c r="D589" s="206"/>
    </row>
    <row r="590" spans="1:4" ht="16">
      <c r="A590" s="204">
        <v>2809</v>
      </c>
      <c r="B590" s="204" t="s">
        <v>529</v>
      </c>
      <c r="C590" s="205">
        <v>44350</v>
      </c>
      <c r="D590" s="206"/>
    </row>
    <row r="591" spans="1:4" ht="16">
      <c r="A591" s="204">
        <v>3443</v>
      </c>
      <c r="B591" s="204" t="s">
        <v>756</v>
      </c>
      <c r="C591" s="205">
        <v>44350</v>
      </c>
      <c r="D591" s="206"/>
    </row>
    <row r="592" spans="1:4" ht="16">
      <c r="A592" s="204">
        <v>5434</v>
      </c>
      <c r="B592" s="204" t="s">
        <v>1129</v>
      </c>
      <c r="C592" s="205">
        <v>44350</v>
      </c>
      <c r="D592" s="206"/>
    </row>
    <row r="593" spans="1:4">
      <c r="A593" s="204">
        <v>6797</v>
      </c>
      <c r="B593" s="207" t="s">
        <v>5748</v>
      </c>
      <c r="C593" s="205">
        <v>44349</v>
      </c>
      <c r="D593" s="205">
        <v>44349</v>
      </c>
    </row>
    <row r="594" spans="1:4" ht="16">
      <c r="A594" s="204">
        <v>6204</v>
      </c>
      <c r="B594" s="204" t="s">
        <v>1289</v>
      </c>
      <c r="C594" s="205">
        <v>44349</v>
      </c>
      <c r="D594" s="206"/>
    </row>
    <row r="595" spans="1:4" ht="16">
      <c r="A595" s="204">
        <v>1702</v>
      </c>
      <c r="B595" s="204" t="s">
        <v>192</v>
      </c>
      <c r="C595" s="205">
        <v>44348</v>
      </c>
      <c r="D595" s="206"/>
    </row>
    <row r="596" spans="1:4" ht="16">
      <c r="A596" s="204">
        <v>4747</v>
      </c>
      <c r="B596" s="204" t="s">
        <v>998</v>
      </c>
      <c r="C596" s="205">
        <v>44348</v>
      </c>
      <c r="D596" s="206"/>
    </row>
    <row r="597" spans="1:4" ht="16">
      <c r="A597" s="204">
        <v>8210</v>
      </c>
      <c r="B597" s="204" t="s">
        <v>1487</v>
      </c>
      <c r="C597" s="205">
        <v>44347</v>
      </c>
      <c r="D597" s="206"/>
    </row>
    <row r="598" spans="1:4" ht="16">
      <c r="A598" s="204">
        <v>2461</v>
      </c>
      <c r="B598" s="204" t="s">
        <v>422</v>
      </c>
      <c r="C598" s="205">
        <v>44344</v>
      </c>
      <c r="D598" s="206"/>
    </row>
    <row r="599" spans="1:4" ht="16">
      <c r="A599" s="204">
        <v>6456</v>
      </c>
      <c r="B599" s="204" t="s">
        <v>1381</v>
      </c>
      <c r="C599" s="205">
        <v>44344</v>
      </c>
      <c r="D599" s="206"/>
    </row>
    <row r="600" spans="1:4" ht="16">
      <c r="A600" s="204">
        <v>8074</v>
      </c>
      <c r="B600" s="204" t="s">
        <v>1451</v>
      </c>
      <c r="C600" s="205">
        <v>44341</v>
      </c>
      <c r="D600" s="206"/>
    </row>
    <row r="601" spans="1:4" ht="16">
      <c r="A601" s="204">
        <v>8440</v>
      </c>
      <c r="B601" s="204" t="s">
        <v>4685</v>
      </c>
      <c r="C601" s="205">
        <v>44335</v>
      </c>
      <c r="D601" s="206"/>
    </row>
    <row r="602" spans="1:4" ht="16">
      <c r="A602" s="204">
        <v>9136</v>
      </c>
      <c r="B602" s="207" t="s">
        <v>1578</v>
      </c>
      <c r="C602" s="205">
        <v>44335</v>
      </c>
      <c r="D602" s="206"/>
    </row>
    <row r="603" spans="1:4" ht="16">
      <c r="A603" s="204">
        <v>2430</v>
      </c>
      <c r="B603" s="204" t="s">
        <v>398</v>
      </c>
      <c r="C603" s="205">
        <v>44333</v>
      </c>
      <c r="D603" s="206"/>
    </row>
    <row r="604" spans="1:4" ht="16">
      <c r="A604" s="204">
        <v>2101</v>
      </c>
      <c r="B604" s="204" t="s">
        <v>285</v>
      </c>
      <c r="C604" s="205">
        <v>44328</v>
      </c>
      <c r="D604" s="206"/>
    </row>
    <row r="605" spans="1:4" ht="16">
      <c r="A605" s="204">
        <v>9103</v>
      </c>
      <c r="B605" s="208" t="s">
        <v>4374</v>
      </c>
      <c r="C605" s="205">
        <v>44328</v>
      </c>
      <c r="D605" s="206"/>
    </row>
    <row r="606" spans="1:4" ht="16">
      <c r="A606" s="204">
        <v>911608</v>
      </c>
      <c r="B606" s="207" t="s">
        <v>5726</v>
      </c>
      <c r="C606" s="205">
        <v>44326</v>
      </c>
      <c r="D606" s="206"/>
    </row>
    <row r="607" spans="1:4">
      <c r="A607" s="204">
        <v>5222</v>
      </c>
      <c r="B607" s="204" t="s">
        <v>3421</v>
      </c>
      <c r="C607" s="205">
        <v>44323</v>
      </c>
      <c r="D607" s="205">
        <v>44323</v>
      </c>
    </row>
    <row r="608" spans="1:4" ht="16">
      <c r="A608" s="204">
        <v>1457</v>
      </c>
      <c r="B608" s="204" t="s">
        <v>109</v>
      </c>
      <c r="C608" s="205">
        <v>44314</v>
      </c>
      <c r="D608" s="206"/>
    </row>
    <row r="609" spans="1:4" ht="16">
      <c r="A609" s="204">
        <v>5460</v>
      </c>
      <c r="B609" s="204" t="s">
        <v>1136</v>
      </c>
      <c r="C609" s="205">
        <v>44314</v>
      </c>
      <c r="D609" s="206"/>
    </row>
    <row r="610" spans="1:4" ht="16">
      <c r="A610" s="204">
        <v>3557</v>
      </c>
      <c r="B610" s="204" t="s">
        <v>809</v>
      </c>
      <c r="C610" s="205">
        <v>44312</v>
      </c>
      <c r="D610" s="206"/>
    </row>
    <row r="611" spans="1:4" ht="16">
      <c r="A611" s="204">
        <v>3557</v>
      </c>
      <c r="B611" s="204" t="s">
        <v>809</v>
      </c>
      <c r="C611" s="205">
        <v>44312</v>
      </c>
      <c r="D611" s="206"/>
    </row>
    <row r="612" spans="1:4" ht="16">
      <c r="A612" s="204">
        <v>2324</v>
      </c>
      <c r="B612" s="204" t="s">
        <v>323</v>
      </c>
      <c r="C612" s="205">
        <v>44309</v>
      </c>
      <c r="D612" s="206"/>
    </row>
    <row r="613" spans="1:4" ht="16">
      <c r="A613" s="204">
        <v>5278</v>
      </c>
      <c r="B613" s="204" t="s">
        <v>1085</v>
      </c>
      <c r="C613" s="205">
        <v>44309</v>
      </c>
      <c r="D613" s="206"/>
    </row>
    <row r="614" spans="1:4" ht="16">
      <c r="A614" s="204">
        <v>1229</v>
      </c>
      <c r="B614" s="204" t="s">
        <v>40</v>
      </c>
      <c r="C614" s="205">
        <v>44308</v>
      </c>
      <c r="D614" s="206"/>
    </row>
    <row r="615" spans="1:4" ht="16">
      <c r="A615" s="204">
        <v>2910</v>
      </c>
      <c r="B615" s="204" t="s">
        <v>566</v>
      </c>
      <c r="C615" s="205">
        <v>44308</v>
      </c>
      <c r="D615" s="206"/>
    </row>
    <row r="616" spans="1:4" ht="16">
      <c r="A616" s="204">
        <v>6192</v>
      </c>
      <c r="B616" s="204" t="s">
        <v>1279</v>
      </c>
      <c r="C616" s="205">
        <v>44308</v>
      </c>
      <c r="D616" s="206"/>
    </row>
    <row r="617" spans="1:4" ht="16">
      <c r="A617" s="204">
        <v>6235</v>
      </c>
      <c r="B617" s="204" t="s">
        <v>1318</v>
      </c>
      <c r="C617" s="205">
        <v>44308</v>
      </c>
      <c r="D617" s="206"/>
    </row>
    <row r="618" spans="1:4" ht="16">
      <c r="A618" s="204">
        <v>6274</v>
      </c>
      <c r="B618" s="204" t="s">
        <v>1343</v>
      </c>
      <c r="C618" s="205">
        <v>44308</v>
      </c>
      <c r="D618" s="206"/>
    </row>
    <row r="619" spans="1:4" ht="16">
      <c r="A619" s="204">
        <v>8112</v>
      </c>
      <c r="B619" s="204" t="s">
        <v>1474</v>
      </c>
      <c r="C619" s="205">
        <v>44308</v>
      </c>
      <c r="D619" s="206"/>
    </row>
    <row r="620" spans="1:4" ht="16">
      <c r="A620" s="204">
        <v>8446</v>
      </c>
      <c r="B620" s="204" t="s">
        <v>1537</v>
      </c>
      <c r="C620" s="205">
        <v>44308</v>
      </c>
      <c r="D620" s="206"/>
    </row>
    <row r="621" spans="1:4" ht="16">
      <c r="A621" s="204">
        <v>2064</v>
      </c>
      <c r="B621" s="204" t="s">
        <v>281</v>
      </c>
      <c r="C621" s="205">
        <v>44307</v>
      </c>
      <c r="D621" s="206"/>
    </row>
    <row r="622" spans="1:4" ht="16">
      <c r="A622" s="204">
        <v>4420</v>
      </c>
      <c r="B622" s="204" t="s">
        <v>942</v>
      </c>
      <c r="C622" s="205">
        <v>44307</v>
      </c>
      <c r="D622" s="206"/>
    </row>
    <row r="623" spans="1:4" ht="16">
      <c r="A623" s="204">
        <v>52</v>
      </c>
      <c r="B623" s="207" t="s">
        <v>5820</v>
      </c>
      <c r="C623" s="205">
        <v>44306</v>
      </c>
      <c r="D623" s="206"/>
    </row>
    <row r="624" spans="1:4" ht="16">
      <c r="A624" s="204">
        <v>1477</v>
      </c>
      <c r="B624" s="204" t="s">
        <v>126</v>
      </c>
      <c r="C624" s="205">
        <v>44302</v>
      </c>
      <c r="D624" s="206"/>
    </row>
    <row r="625" spans="1:4" ht="16">
      <c r="A625" s="204">
        <v>2614</v>
      </c>
      <c r="B625" s="204" t="s">
        <v>493</v>
      </c>
      <c r="C625" s="205">
        <v>44302</v>
      </c>
      <c r="D625" s="206"/>
    </row>
    <row r="626" spans="1:4" ht="16">
      <c r="A626" s="204">
        <v>4930</v>
      </c>
      <c r="B626" s="204" t="s">
        <v>1019</v>
      </c>
      <c r="C626" s="205">
        <v>44302</v>
      </c>
      <c r="D626" s="206"/>
    </row>
    <row r="627" spans="1:4" ht="16">
      <c r="A627" s="204">
        <v>3218</v>
      </c>
      <c r="B627" s="204" t="s">
        <v>677</v>
      </c>
      <c r="C627" s="205">
        <v>44301</v>
      </c>
      <c r="D627" s="206"/>
    </row>
    <row r="628" spans="1:4" ht="16">
      <c r="A628" s="204">
        <v>3596</v>
      </c>
      <c r="B628" s="204" t="s">
        <v>828</v>
      </c>
      <c r="C628" s="205">
        <v>44301</v>
      </c>
      <c r="D628" s="206"/>
    </row>
    <row r="629" spans="1:4" ht="16">
      <c r="A629" s="204">
        <v>6629</v>
      </c>
      <c r="B629" s="207" t="s">
        <v>5729</v>
      </c>
      <c r="C629" s="205">
        <v>44301</v>
      </c>
      <c r="D629" s="206"/>
    </row>
    <row r="630" spans="1:4" ht="16">
      <c r="A630" s="204">
        <v>4973</v>
      </c>
      <c r="B630" s="204" t="s">
        <v>1040</v>
      </c>
      <c r="C630" s="205">
        <v>44299</v>
      </c>
      <c r="D630" s="206"/>
    </row>
    <row r="631" spans="1:4" ht="16">
      <c r="A631" s="204">
        <v>2385</v>
      </c>
      <c r="B631" s="204" t="s">
        <v>367</v>
      </c>
      <c r="C631" s="205">
        <v>44295</v>
      </c>
      <c r="D631" s="206"/>
    </row>
    <row r="632" spans="1:4" ht="16">
      <c r="A632" s="204">
        <v>3289</v>
      </c>
      <c r="B632" s="204" t="s">
        <v>704</v>
      </c>
      <c r="C632" s="205">
        <v>44295</v>
      </c>
      <c r="D632" s="206"/>
    </row>
    <row r="633" spans="1:4" ht="16">
      <c r="A633" s="204">
        <v>6756</v>
      </c>
      <c r="B633" s="207" t="s">
        <v>5731</v>
      </c>
      <c r="C633" s="205">
        <v>44295</v>
      </c>
      <c r="D633" s="206"/>
    </row>
    <row r="634" spans="1:4" ht="16">
      <c r="A634" s="204">
        <v>8996</v>
      </c>
      <c r="B634" s="204" t="s">
        <v>1575</v>
      </c>
      <c r="C634" s="205">
        <v>44295</v>
      </c>
      <c r="D634" s="206"/>
    </row>
    <row r="635" spans="1:4" ht="16">
      <c r="A635" s="204">
        <v>1313</v>
      </c>
      <c r="B635" s="204" t="s">
        <v>61</v>
      </c>
      <c r="C635" s="205">
        <v>44294</v>
      </c>
      <c r="D635" s="206"/>
    </row>
    <row r="636" spans="1:4" ht="16">
      <c r="A636" s="204">
        <v>1524</v>
      </c>
      <c r="B636" s="204" t="s">
        <v>140</v>
      </c>
      <c r="C636" s="205">
        <v>44294</v>
      </c>
      <c r="D636" s="206"/>
    </row>
    <row r="637" spans="1:4" ht="16">
      <c r="A637" s="204">
        <v>1712</v>
      </c>
      <c r="B637" s="204" t="s">
        <v>199</v>
      </c>
      <c r="C637" s="205">
        <v>44294</v>
      </c>
      <c r="D637" s="206"/>
    </row>
    <row r="638" spans="1:4" ht="16">
      <c r="A638" s="204">
        <v>2726</v>
      </c>
      <c r="B638" s="207" t="s">
        <v>518</v>
      </c>
      <c r="C638" s="205">
        <v>44294</v>
      </c>
      <c r="D638" s="206"/>
    </row>
    <row r="639" spans="1:4" ht="16">
      <c r="A639" s="204">
        <v>3003</v>
      </c>
      <c r="B639" s="204" t="s">
        <v>579</v>
      </c>
      <c r="C639" s="205">
        <v>44294</v>
      </c>
      <c r="D639" s="206"/>
    </row>
    <row r="640" spans="1:4" ht="16">
      <c r="A640" s="204">
        <v>6224</v>
      </c>
      <c r="B640" s="204" t="s">
        <v>1308</v>
      </c>
      <c r="C640" s="205">
        <v>44294</v>
      </c>
      <c r="D640" s="206"/>
    </row>
    <row r="641" spans="1:4" ht="16">
      <c r="A641" s="204">
        <v>6412</v>
      </c>
      <c r="B641" s="204" t="s">
        <v>1365</v>
      </c>
      <c r="C641" s="205">
        <v>44294</v>
      </c>
      <c r="D641" s="206"/>
    </row>
    <row r="642" spans="1:4" ht="16">
      <c r="A642" s="204">
        <v>6770</v>
      </c>
      <c r="B642" s="204" t="s">
        <v>5733</v>
      </c>
      <c r="C642" s="205">
        <v>44294</v>
      </c>
      <c r="D642" s="206"/>
    </row>
    <row r="643" spans="1:4" ht="16">
      <c r="A643" s="204">
        <v>8027</v>
      </c>
      <c r="B643" s="204" t="s">
        <v>1427</v>
      </c>
      <c r="C643" s="205">
        <v>44294</v>
      </c>
      <c r="D643" s="206"/>
    </row>
    <row r="644" spans="1:4" ht="16">
      <c r="A644" s="204">
        <v>2108</v>
      </c>
      <c r="B644" s="204" t="s">
        <v>292</v>
      </c>
      <c r="C644" s="205">
        <v>44293</v>
      </c>
      <c r="D644" s="206"/>
    </row>
    <row r="645" spans="1:4" ht="16">
      <c r="A645" s="204">
        <v>8908</v>
      </c>
      <c r="B645" s="204" t="s">
        <v>1553</v>
      </c>
      <c r="C645" s="205">
        <v>44293</v>
      </c>
      <c r="D645" s="206"/>
    </row>
    <row r="646" spans="1:4" ht="16">
      <c r="A646" s="204">
        <v>6148</v>
      </c>
      <c r="B646" s="204" t="s">
        <v>1241</v>
      </c>
      <c r="C646" s="205">
        <v>44292</v>
      </c>
      <c r="D646" s="206"/>
    </row>
    <row r="647" spans="1:4" ht="16">
      <c r="A647" s="204">
        <v>6523</v>
      </c>
      <c r="B647" s="204" t="s">
        <v>1404</v>
      </c>
      <c r="C647" s="205">
        <v>44287</v>
      </c>
      <c r="D647" s="206"/>
    </row>
    <row r="648" spans="1:4" ht="16">
      <c r="A648" s="204">
        <v>2063</v>
      </c>
      <c r="B648" s="204" t="s">
        <v>280</v>
      </c>
      <c r="C648" s="205">
        <v>44286</v>
      </c>
      <c r="D648" s="206"/>
    </row>
    <row r="649" spans="1:4" ht="16">
      <c r="A649" s="204">
        <v>2483</v>
      </c>
      <c r="B649" s="204" t="s">
        <v>439</v>
      </c>
      <c r="C649" s="205">
        <v>44286</v>
      </c>
      <c r="D649" s="206"/>
    </row>
    <row r="650" spans="1:4" ht="16">
      <c r="A650" s="204">
        <v>3004</v>
      </c>
      <c r="B650" s="204" t="s">
        <v>580</v>
      </c>
      <c r="C650" s="205">
        <v>44286</v>
      </c>
      <c r="D650" s="206"/>
    </row>
    <row r="651" spans="1:4" ht="16">
      <c r="A651" s="204">
        <v>3005</v>
      </c>
      <c r="B651" s="204" t="s">
        <v>581</v>
      </c>
      <c r="C651" s="205">
        <v>44286</v>
      </c>
      <c r="D651" s="206"/>
    </row>
    <row r="652" spans="1:4" ht="16">
      <c r="A652" s="204">
        <v>4735</v>
      </c>
      <c r="B652" s="204" t="s">
        <v>991</v>
      </c>
      <c r="C652" s="205">
        <v>44286</v>
      </c>
      <c r="D652" s="206"/>
    </row>
    <row r="653" spans="1:4" ht="16">
      <c r="A653" s="204">
        <v>4735</v>
      </c>
      <c r="B653" s="204" t="s">
        <v>991</v>
      </c>
      <c r="C653" s="205">
        <v>44286</v>
      </c>
      <c r="D653" s="206"/>
    </row>
    <row r="654" spans="1:4" ht="16">
      <c r="A654" s="204">
        <v>8109</v>
      </c>
      <c r="B654" s="204" t="s">
        <v>1471</v>
      </c>
      <c r="C654" s="205">
        <v>44286</v>
      </c>
      <c r="D654" s="206"/>
    </row>
    <row r="655" spans="1:4" ht="16">
      <c r="A655" s="204">
        <v>8401</v>
      </c>
      <c r="B655" s="204" t="s">
        <v>1510</v>
      </c>
      <c r="C655" s="205">
        <v>44286</v>
      </c>
      <c r="D655" s="206"/>
    </row>
    <row r="656" spans="1:4" ht="16">
      <c r="A656" s="204">
        <v>8930</v>
      </c>
      <c r="B656" s="204" t="s">
        <v>1563</v>
      </c>
      <c r="C656" s="205">
        <v>44286</v>
      </c>
      <c r="D656" s="206"/>
    </row>
    <row r="657" spans="1:4" ht="16">
      <c r="A657" s="204">
        <v>6104</v>
      </c>
      <c r="B657" s="204" t="s">
        <v>1205</v>
      </c>
      <c r="C657" s="205">
        <v>44284</v>
      </c>
      <c r="D657" s="206"/>
    </row>
    <row r="658" spans="1:4" ht="16">
      <c r="A658" s="204">
        <v>2012</v>
      </c>
      <c r="B658" s="204" t="s">
        <v>256</v>
      </c>
      <c r="C658" s="205">
        <v>44281</v>
      </c>
      <c r="D658" s="206"/>
    </row>
    <row r="659" spans="1:4" ht="16">
      <c r="A659" s="204">
        <v>2072</v>
      </c>
      <c r="B659" s="207" t="s">
        <v>5727</v>
      </c>
      <c r="C659" s="205">
        <v>44281</v>
      </c>
      <c r="D659" s="206"/>
    </row>
    <row r="660" spans="1:4" ht="16">
      <c r="A660" s="204">
        <v>6590</v>
      </c>
      <c r="B660" s="204" t="s">
        <v>4035</v>
      </c>
      <c r="C660" s="205">
        <v>44281</v>
      </c>
      <c r="D660" s="206"/>
    </row>
    <row r="661" spans="1:4" ht="16">
      <c r="A661" s="204">
        <v>2752</v>
      </c>
      <c r="B661" s="204" t="s">
        <v>5728</v>
      </c>
      <c r="C661" s="205">
        <v>44280</v>
      </c>
      <c r="D661" s="206"/>
    </row>
    <row r="662" spans="1:4" ht="16">
      <c r="A662" s="204">
        <v>3706</v>
      </c>
      <c r="B662" s="204" t="s">
        <v>875</v>
      </c>
      <c r="C662" s="205">
        <v>44280</v>
      </c>
      <c r="D662" s="206"/>
    </row>
    <row r="663" spans="1:4" ht="16">
      <c r="A663" s="204">
        <v>5009</v>
      </c>
      <c r="B663" s="204" t="s">
        <v>1052</v>
      </c>
      <c r="C663" s="205">
        <v>44280</v>
      </c>
      <c r="D663" s="206"/>
    </row>
    <row r="664" spans="1:4" ht="16">
      <c r="A664" s="204">
        <v>6208</v>
      </c>
      <c r="B664" s="204" t="s">
        <v>1293</v>
      </c>
      <c r="C664" s="205">
        <v>44280</v>
      </c>
      <c r="D664" s="206"/>
    </row>
    <row r="665" spans="1:4" ht="16">
      <c r="A665" s="204">
        <v>6581</v>
      </c>
      <c r="B665" s="204" t="s">
        <v>4021</v>
      </c>
      <c r="C665" s="205">
        <v>44280</v>
      </c>
      <c r="D665" s="206"/>
    </row>
    <row r="666" spans="1:4" ht="16">
      <c r="A666" s="204">
        <v>6816</v>
      </c>
      <c r="B666" s="207" t="s">
        <v>5734</v>
      </c>
      <c r="C666" s="205">
        <v>44280</v>
      </c>
      <c r="D666" s="206"/>
    </row>
    <row r="667" spans="1:4">
      <c r="A667" s="204">
        <v>9105</v>
      </c>
      <c r="B667" s="208" t="s">
        <v>1576</v>
      </c>
      <c r="C667" s="205">
        <v>44277</v>
      </c>
      <c r="D667" s="205">
        <v>44277</v>
      </c>
    </row>
    <row r="668" spans="1:4" ht="16">
      <c r="A668" s="204">
        <v>5283</v>
      </c>
      <c r="B668" s="204" t="s">
        <v>3465</v>
      </c>
      <c r="C668" s="205">
        <v>44277</v>
      </c>
      <c r="D668" s="206"/>
    </row>
    <row r="669" spans="1:4" ht="16">
      <c r="A669" s="204">
        <v>2330</v>
      </c>
      <c r="B669" s="204" t="s">
        <v>328</v>
      </c>
      <c r="C669" s="205">
        <v>44272</v>
      </c>
      <c r="D669" s="206"/>
    </row>
    <row r="670" spans="1:4" ht="16">
      <c r="A670" s="204">
        <v>2613</v>
      </c>
      <c r="B670" s="204" t="s">
        <v>492</v>
      </c>
      <c r="C670" s="205">
        <v>44267</v>
      </c>
      <c r="D670" s="206"/>
    </row>
    <row r="671" spans="1:4" ht="16">
      <c r="A671" s="204">
        <v>3680</v>
      </c>
      <c r="B671" s="204" t="s">
        <v>859</v>
      </c>
      <c r="C671" s="205">
        <v>44266</v>
      </c>
      <c r="D671" s="206"/>
    </row>
    <row r="672" spans="1:4" ht="16">
      <c r="A672" s="204">
        <v>4966</v>
      </c>
      <c r="B672" s="207" t="s">
        <v>1036</v>
      </c>
      <c r="C672" s="205">
        <v>44260</v>
      </c>
      <c r="D672" s="206"/>
    </row>
    <row r="673" spans="1:4" ht="16">
      <c r="A673" s="204">
        <v>5278</v>
      </c>
      <c r="B673" s="204" t="s">
        <v>1085</v>
      </c>
      <c r="C673" s="205">
        <v>44260</v>
      </c>
      <c r="D673" s="206"/>
    </row>
    <row r="674" spans="1:4" ht="16">
      <c r="A674" s="204">
        <v>9802</v>
      </c>
      <c r="B674" s="207" t="s">
        <v>1581</v>
      </c>
      <c r="C674" s="205">
        <v>44259</v>
      </c>
      <c r="D674" s="206"/>
    </row>
    <row r="675" spans="1:4" ht="16">
      <c r="A675" s="204">
        <v>3289</v>
      </c>
      <c r="B675" s="204" t="s">
        <v>704</v>
      </c>
      <c r="C675" s="205">
        <v>44223</v>
      </c>
      <c r="D675" s="206"/>
    </row>
    <row r="676" spans="1:4" ht="16">
      <c r="A676" s="204">
        <v>5483</v>
      </c>
      <c r="B676" s="204" t="s">
        <v>1147</v>
      </c>
      <c r="C676" s="205">
        <v>44222</v>
      </c>
      <c r="D676" s="206"/>
    </row>
    <row r="677" spans="1:4" ht="16">
      <c r="A677" s="209" t="s">
        <v>5821</v>
      </c>
      <c r="B677" s="208" t="s">
        <v>5475</v>
      </c>
      <c r="C677" s="205">
        <v>44218</v>
      </c>
      <c r="D677" s="206"/>
    </row>
    <row r="678" spans="1:4" ht="16">
      <c r="A678" s="204">
        <v>6488</v>
      </c>
      <c r="B678" s="204" t="s">
        <v>1392</v>
      </c>
      <c r="C678" s="205">
        <v>44217</v>
      </c>
      <c r="D678" s="206"/>
    </row>
    <row r="679" spans="1:4">
      <c r="A679" s="204">
        <v>2836</v>
      </c>
      <c r="B679" s="204" t="s">
        <v>536</v>
      </c>
      <c r="C679" s="205">
        <v>44209</v>
      </c>
      <c r="D679" s="205">
        <v>44209</v>
      </c>
    </row>
    <row r="680" spans="1:4" ht="16">
      <c r="A680" s="204">
        <v>6737</v>
      </c>
      <c r="B680" s="204" t="s">
        <v>5730</v>
      </c>
      <c r="C680" s="205">
        <v>44203</v>
      </c>
      <c r="D680" s="206"/>
    </row>
    <row r="681" spans="1:4" ht="16">
      <c r="A681" s="204">
        <v>6763</v>
      </c>
      <c r="B681" s="207" t="s">
        <v>5732</v>
      </c>
      <c r="C681" s="205">
        <v>44203</v>
      </c>
      <c r="D681" s="206"/>
    </row>
    <row r="682" spans="1:4" ht="16">
      <c r="A682" s="204">
        <v>4763</v>
      </c>
      <c r="B682" s="207" t="s">
        <v>1001</v>
      </c>
      <c r="C682" s="206"/>
      <c r="D682" s="205">
        <v>44337</v>
      </c>
    </row>
  </sheetData>
  <sortState xmlns:xlrd2="http://schemas.microsoft.com/office/spreadsheetml/2017/richdata2" ref="A2:D101">
    <sortCondition descending="1" ref="C2:C101"/>
  </sortState>
  <phoneticPr fontId="3" type="noConversion"/>
  <conditionalFormatting sqref="C1:C1048576">
    <cfRule type="timePeriod" dxfId="5" priority="1" timePeriod="tomorrow">
      <formula>FLOOR(C1,1)=TODAY()+1</formula>
    </cfRule>
    <cfRule type="timePeriod" dxfId="4" priority="2" timePeriod="today">
      <formula>FLOOR(C1,1)=TODAY()</formula>
    </cfRule>
  </conditionalFormatting>
  <conditionalFormatting sqref="C1:D1048576">
    <cfRule type="timePeriod" dxfId="3" priority="3" timePeriod="thisWeek">
      <formula>AND(TODAY()-ROUNDDOWN(C1,0)&lt;=WEEKDAY(TODAY())-1,ROUNDDOWN(C1,0)-TODAY()&lt;=7-WEEKDAY(TODAY()))</formula>
    </cfRule>
  </conditionalFormatting>
  <hyperlinks>
    <hyperlink ref="F1" r:id="rId1" display="https://goodinfo.tw/StockInfo/StockDividendScheduleList.asp?MARKET_CAT=%E5%85%A8%E9%83%A8&amp;INDUSTRY_CAT=%E5%85%A8%E9%83%A8&amp;YEAR=2019" xr:uid="{DA19AC86-4801-3F4C-A83C-F417DD63B63E}"/>
  </hyperlinks>
  <pageMargins left="0.75" right="0.75" top="1" bottom="1" header="0.5" footer="0.5"/>
  <pageSetup paperSize="9"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1"/>
  <dimension ref="A1:D1941"/>
  <sheetViews>
    <sheetView workbookViewId="0">
      <pane ySplit="1" topLeftCell="A2" activePane="bottomLeft" state="frozen"/>
      <selection pane="bottomLeft" activeCell="C2" sqref="C2"/>
    </sheetView>
  </sheetViews>
  <sheetFormatPr baseColWidth="10" defaultColWidth="11.5" defaultRowHeight="15"/>
  <cols>
    <col min="1" max="1" width="10" style="180" bestFit="1" customWidth="1"/>
    <col min="2" max="2" width="12.6640625" style="180" customWidth="1"/>
    <col min="3" max="3" width="31.83203125" style="180" customWidth="1"/>
    <col min="4" max="4" width="50.83203125" style="180" customWidth="1"/>
    <col min="5" max="16384" width="11.5" style="12"/>
  </cols>
  <sheetData>
    <row r="1" spans="1:4">
      <c r="A1" s="180" t="s">
        <v>11</v>
      </c>
      <c r="B1" s="180" t="s">
        <v>2</v>
      </c>
      <c r="C1" s="180" t="s">
        <v>1703</v>
      </c>
      <c r="D1" s="180" t="s">
        <v>1704</v>
      </c>
    </row>
    <row r="2" spans="1:4">
      <c r="A2" s="180">
        <v>1101</v>
      </c>
      <c r="B2" s="180" t="s">
        <v>13</v>
      </c>
      <c r="C2" s="180" t="s">
        <v>1705</v>
      </c>
      <c r="D2" s="180" t="s">
        <v>1706</v>
      </c>
    </row>
    <row r="3" spans="1:4">
      <c r="A3" s="180">
        <v>1102</v>
      </c>
      <c r="B3" s="180" t="s">
        <v>22</v>
      </c>
      <c r="C3" s="180" t="s">
        <v>4845</v>
      </c>
      <c r="D3" s="180" t="s">
        <v>1707</v>
      </c>
    </row>
    <row r="4" spans="1:4">
      <c r="A4" s="180">
        <v>1103</v>
      </c>
      <c r="B4" s="180" t="s">
        <v>23</v>
      </c>
      <c r="C4" s="180" t="s">
        <v>1708</v>
      </c>
      <c r="D4" s="180" t="s">
        <v>1709</v>
      </c>
    </row>
    <row r="5" spans="1:4">
      <c r="A5" s="180">
        <v>1104</v>
      </c>
      <c r="B5" s="180" t="s">
        <v>24</v>
      </c>
      <c r="C5" s="180" t="s">
        <v>1710</v>
      </c>
      <c r="D5" s="180" t="s">
        <v>1711</v>
      </c>
    </row>
    <row r="6" spans="1:4">
      <c r="A6" s="180">
        <v>1108</v>
      </c>
      <c r="B6" s="180" t="s">
        <v>25</v>
      </c>
      <c r="C6" s="180" t="s">
        <v>1712</v>
      </c>
      <c r="D6" s="180" t="s">
        <v>1713</v>
      </c>
    </row>
    <row r="7" spans="1:4">
      <c r="A7" s="180">
        <v>1109</v>
      </c>
      <c r="B7" s="180" t="s">
        <v>26</v>
      </c>
      <c r="C7" s="180" t="s">
        <v>1714</v>
      </c>
      <c r="D7" s="180" t="s">
        <v>1715</v>
      </c>
    </row>
    <row r="8" spans="1:4">
      <c r="A8" s="180">
        <v>1110</v>
      </c>
      <c r="B8" s="180" t="s">
        <v>27</v>
      </c>
      <c r="C8" s="180" t="s">
        <v>1716</v>
      </c>
      <c r="D8" s="180" t="s">
        <v>1717</v>
      </c>
    </row>
    <row r="9" spans="1:4">
      <c r="A9" s="180">
        <v>1201</v>
      </c>
      <c r="B9" s="180" t="s">
        <v>28</v>
      </c>
      <c r="C9" s="180" t="s">
        <v>1718</v>
      </c>
      <c r="D9" s="180" t="s">
        <v>1719</v>
      </c>
    </row>
    <row r="10" spans="1:4">
      <c r="A10" s="180">
        <v>1203</v>
      </c>
      <c r="B10" s="180" t="s">
        <v>29</v>
      </c>
      <c r="C10" s="180" t="s">
        <v>1720</v>
      </c>
      <c r="D10" s="180" t="s">
        <v>1721</v>
      </c>
    </row>
    <row r="11" spans="1:4">
      <c r="A11" s="180">
        <v>1210</v>
      </c>
      <c r="B11" s="180" t="s">
        <v>30</v>
      </c>
      <c r="C11" s="180" t="s">
        <v>4846</v>
      </c>
      <c r="D11" s="180" t="s">
        <v>1722</v>
      </c>
    </row>
    <row r="12" spans="1:4">
      <c r="A12" s="180">
        <v>1213</v>
      </c>
      <c r="B12" s="180" t="s">
        <v>31</v>
      </c>
      <c r="C12" s="180" t="s">
        <v>1723</v>
      </c>
      <c r="D12" s="180" t="s">
        <v>1724</v>
      </c>
    </row>
    <row r="13" spans="1:4">
      <c r="A13" s="180">
        <v>1215</v>
      </c>
      <c r="B13" s="180" t="s">
        <v>32</v>
      </c>
      <c r="C13" s="180" t="s">
        <v>1723</v>
      </c>
      <c r="D13" s="180" t="s">
        <v>4847</v>
      </c>
    </row>
    <row r="14" spans="1:4">
      <c r="A14" s="180">
        <v>1216</v>
      </c>
      <c r="B14" s="180" t="s">
        <v>33</v>
      </c>
      <c r="C14" s="180" t="s">
        <v>1725</v>
      </c>
      <c r="D14" s="180" t="s">
        <v>4848</v>
      </c>
    </row>
    <row r="15" spans="1:4">
      <c r="A15" s="180">
        <v>1217</v>
      </c>
      <c r="B15" s="180" t="s">
        <v>34</v>
      </c>
      <c r="C15" s="180" t="s">
        <v>1726</v>
      </c>
      <c r="D15" s="180" t="s">
        <v>19</v>
      </c>
    </row>
    <row r="16" spans="1:4">
      <c r="A16" s="180">
        <v>1218</v>
      </c>
      <c r="B16" s="180" t="s">
        <v>35</v>
      </c>
      <c r="C16" s="180" t="s">
        <v>1723</v>
      </c>
      <c r="D16" s="180" t="s">
        <v>1727</v>
      </c>
    </row>
    <row r="17" spans="1:4">
      <c r="A17" s="180">
        <v>1219</v>
      </c>
      <c r="B17" s="180" t="s">
        <v>36</v>
      </c>
      <c r="C17" s="180" t="s">
        <v>1728</v>
      </c>
      <c r="D17" s="180" t="s">
        <v>1729</v>
      </c>
    </row>
    <row r="18" spans="1:4">
      <c r="A18" s="180">
        <v>1220</v>
      </c>
      <c r="B18" s="180" t="s">
        <v>37</v>
      </c>
      <c r="C18" s="180" t="s">
        <v>1730</v>
      </c>
      <c r="D18" s="180" t="s">
        <v>1731</v>
      </c>
    </row>
    <row r="19" spans="1:4">
      <c r="A19" s="180">
        <v>1225</v>
      </c>
      <c r="B19" s="180" t="s">
        <v>38</v>
      </c>
      <c r="C19" s="180" t="s">
        <v>1723</v>
      </c>
      <c r="D19" s="180" t="s">
        <v>1732</v>
      </c>
    </row>
    <row r="20" spans="1:4">
      <c r="A20" s="180">
        <v>1227</v>
      </c>
      <c r="B20" s="180" t="s">
        <v>39</v>
      </c>
      <c r="C20" s="180" t="s">
        <v>1733</v>
      </c>
      <c r="D20" s="180" t="s">
        <v>1734</v>
      </c>
    </row>
    <row r="21" spans="1:4">
      <c r="A21" s="180">
        <v>1229</v>
      </c>
      <c r="B21" s="180" t="s">
        <v>40</v>
      </c>
      <c r="C21" s="180" t="s">
        <v>1735</v>
      </c>
      <c r="D21" s="180" t="s">
        <v>1736</v>
      </c>
    </row>
    <row r="22" spans="1:4">
      <c r="A22" s="180">
        <v>1231</v>
      </c>
      <c r="B22" s="180" t="s">
        <v>41</v>
      </c>
      <c r="C22" s="180" t="s">
        <v>1737</v>
      </c>
      <c r="D22" s="180" t="s">
        <v>19</v>
      </c>
    </row>
    <row r="23" spans="1:4">
      <c r="A23" s="180">
        <v>1232</v>
      </c>
      <c r="B23" s="180" t="s">
        <v>42</v>
      </c>
      <c r="C23" s="180" t="s">
        <v>1738</v>
      </c>
      <c r="D23" s="180" t="s">
        <v>1739</v>
      </c>
    </row>
    <row r="24" spans="1:4">
      <c r="A24" s="180">
        <v>1233</v>
      </c>
      <c r="B24" s="180" t="s">
        <v>43</v>
      </c>
      <c r="C24" s="180" t="s">
        <v>1723</v>
      </c>
      <c r="D24" s="180" t="s">
        <v>1740</v>
      </c>
    </row>
    <row r="25" spans="1:4">
      <c r="A25" s="180">
        <v>1234</v>
      </c>
      <c r="B25" s="180" t="s">
        <v>44</v>
      </c>
      <c r="C25" s="180" t="s">
        <v>1723</v>
      </c>
      <c r="D25" s="180" t="s">
        <v>1741</v>
      </c>
    </row>
    <row r="26" spans="1:4">
      <c r="A26" s="180">
        <v>1235</v>
      </c>
      <c r="B26" s="180" t="s">
        <v>45</v>
      </c>
      <c r="C26" s="180" t="s">
        <v>1723</v>
      </c>
      <c r="D26" s="180" t="s">
        <v>1742</v>
      </c>
    </row>
    <row r="27" spans="1:4">
      <c r="A27" s="180">
        <v>1236</v>
      </c>
      <c r="B27" s="180" t="s">
        <v>46</v>
      </c>
      <c r="C27" s="180" t="s">
        <v>1723</v>
      </c>
      <c r="D27" s="180" t="s">
        <v>1743</v>
      </c>
    </row>
    <row r="28" spans="1:4">
      <c r="A28" s="180">
        <v>1240</v>
      </c>
      <c r="B28" s="180" t="s">
        <v>1744</v>
      </c>
      <c r="D28" s="180" t="s">
        <v>1745</v>
      </c>
    </row>
    <row r="29" spans="1:4">
      <c r="A29" s="180">
        <v>1256</v>
      </c>
      <c r="B29" s="180" t="s">
        <v>47</v>
      </c>
      <c r="C29" s="180" t="s">
        <v>1746</v>
      </c>
      <c r="D29" s="180" t="s">
        <v>1747</v>
      </c>
    </row>
    <row r="30" spans="1:4">
      <c r="A30" s="180">
        <v>1258</v>
      </c>
      <c r="B30" s="180" t="s">
        <v>48</v>
      </c>
      <c r="C30" s="180" t="s">
        <v>4483</v>
      </c>
      <c r="D30" s="180" t="s">
        <v>1748</v>
      </c>
    </row>
    <row r="31" spans="1:4">
      <c r="A31" s="180">
        <v>1259</v>
      </c>
      <c r="B31" s="180" t="s">
        <v>49</v>
      </c>
      <c r="C31" s="180" t="s">
        <v>1749</v>
      </c>
      <c r="D31" s="180" t="s">
        <v>1750</v>
      </c>
    </row>
    <row r="32" spans="1:4">
      <c r="A32" s="180">
        <v>1260</v>
      </c>
      <c r="B32" s="180" t="s">
        <v>1751</v>
      </c>
      <c r="D32" s="180" t="s">
        <v>1752</v>
      </c>
    </row>
    <row r="33" spans="1:4">
      <c r="A33" s="180">
        <v>1262</v>
      </c>
      <c r="B33" s="180" t="s">
        <v>50</v>
      </c>
      <c r="C33" s="180" t="s">
        <v>1753</v>
      </c>
      <c r="D33" s="180" t="s">
        <v>1754</v>
      </c>
    </row>
    <row r="34" spans="1:4">
      <c r="A34" s="180">
        <v>1264</v>
      </c>
      <c r="B34" s="180" t="s">
        <v>51</v>
      </c>
      <c r="C34" s="180" t="s">
        <v>1755</v>
      </c>
      <c r="D34" s="180" t="s">
        <v>1756</v>
      </c>
    </row>
    <row r="35" spans="1:4">
      <c r="A35" s="180">
        <v>1268</v>
      </c>
      <c r="B35" s="180" t="s">
        <v>1757</v>
      </c>
      <c r="C35" s="180" t="s">
        <v>2472</v>
      </c>
      <c r="D35" s="180" t="s">
        <v>1758</v>
      </c>
    </row>
    <row r="36" spans="1:4">
      <c r="A36" s="180">
        <v>1269</v>
      </c>
      <c r="B36" s="180" t="s">
        <v>1759</v>
      </c>
      <c r="D36" s="180" t="s">
        <v>1760</v>
      </c>
    </row>
    <row r="37" spans="1:4">
      <c r="A37" s="180">
        <v>1301</v>
      </c>
      <c r="B37" s="180" t="s">
        <v>52</v>
      </c>
      <c r="C37" s="180" t="s">
        <v>4849</v>
      </c>
      <c r="D37" s="180" t="s">
        <v>1761</v>
      </c>
    </row>
    <row r="38" spans="1:4">
      <c r="A38" s="180">
        <v>1303</v>
      </c>
      <c r="B38" s="180" t="s">
        <v>53</v>
      </c>
      <c r="C38" s="180" t="s">
        <v>4850</v>
      </c>
      <c r="D38" s="180" t="s">
        <v>1762</v>
      </c>
    </row>
    <row r="39" spans="1:4">
      <c r="A39" s="180">
        <v>1304</v>
      </c>
      <c r="B39" s="180" t="s">
        <v>54</v>
      </c>
      <c r="C39" s="180" t="s">
        <v>1763</v>
      </c>
      <c r="D39" s="180" t="s">
        <v>1764</v>
      </c>
    </row>
    <row r="40" spans="1:4">
      <c r="A40" s="180">
        <v>1305</v>
      </c>
      <c r="B40" s="180" t="s">
        <v>55</v>
      </c>
      <c r="C40" s="180" t="s">
        <v>1763</v>
      </c>
      <c r="D40" s="180" t="s">
        <v>1765</v>
      </c>
    </row>
    <row r="41" spans="1:4">
      <c r="A41" s="180">
        <v>1307</v>
      </c>
      <c r="B41" s="180" t="s">
        <v>56</v>
      </c>
      <c r="C41" s="180" t="s">
        <v>1766</v>
      </c>
      <c r="D41" s="180" t="s">
        <v>1767</v>
      </c>
    </row>
    <row r="42" spans="1:4">
      <c r="A42" s="180">
        <v>1308</v>
      </c>
      <c r="B42" s="180" t="s">
        <v>57</v>
      </c>
      <c r="C42" s="180" t="s">
        <v>1768</v>
      </c>
      <c r="D42" s="180" t="s">
        <v>1769</v>
      </c>
    </row>
    <row r="43" spans="1:4">
      <c r="A43" s="180">
        <v>1309</v>
      </c>
      <c r="B43" s="180" t="s">
        <v>58</v>
      </c>
      <c r="C43" s="180" t="s">
        <v>1770</v>
      </c>
      <c r="D43" s="180" t="s">
        <v>1771</v>
      </c>
    </row>
    <row r="44" spans="1:4">
      <c r="A44" s="180">
        <v>1310</v>
      </c>
      <c r="B44" s="180" t="s">
        <v>59</v>
      </c>
      <c r="C44" s="180" t="s">
        <v>1772</v>
      </c>
      <c r="D44" s="180" t="s">
        <v>1773</v>
      </c>
    </row>
    <row r="45" spans="1:4">
      <c r="A45" s="180">
        <v>1312</v>
      </c>
      <c r="B45" s="180" t="s">
        <v>60</v>
      </c>
      <c r="C45" s="180" t="s">
        <v>1774</v>
      </c>
      <c r="D45" s="180" t="s">
        <v>1775</v>
      </c>
    </row>
    <row r="46" spans="1:4">
      <c r="A46" s="180">
        <v>1313</v>
      </c>
      <c r="B46" s="180" t="s">
        <v>61</v>
      </c>
      <c r="C46" s="180" t="s">
        <v>1776</v>
      </c>
      <c r="D46" s="180" t="s">
        <v>1777</v>
      </c>
    </row>
    <row r="47" spans="1:4">
      <c r="A47" s="180">
        <v>1314</v>
      </c>
      <c r="B47" s="180" t="s">
        <v>62</v>
      </c>
      <c r="C47" s="180" t="s">
        <v>1778</v>
      </c>
      <c r="D47" s="180" t="s">
        <v>1779</v>
      </c>
    </row>
    <row r="48" spans="1:4">
      <c r="A48" s="180">
        <v>1315</v>
      </c>
      <c r="B48" s="180" t="s">
        <v>63</v>
      </c>
      <c r="C48" s="180" t="s">
        <v>1766</v>
      </c>
      <c r="D48" s="180" t="s">
        <v>1780</v>
      </c>
    </row>
    <row r="49" spans="1:4">
      <c r="A49" s="180">
        <v>1316</v>
      </c>
      <c r="B49" s="180" t="s">
        <v>64</v>
      </c>
      <c r="C49" s="180" t="s">
        <v>1781</v>
      </c>
      <c r="D49" s="180" t="s">
        <v>1782</v>
      </c>
    </row>
    <row r="50" spans="1:4">
      <c r="A50" s="180">
        <v>1319</v>
      </c>
      <c r="B50" s="180" t="s">
        <v>65</v>
      </c>
      <c r="C50" s="180" t="s">
        <v>1783</v>
      </c>
      <c r="D50" s="180" t="s">
        <v>1784</v>
      </c>
    </row>
    <row r="51" spans="1:4">
      <c r="A51" s="180">
        <v>1321</v>
      </c>
      <c r="B51" s="180" t="s">
        <v>66</v>
      </c>
      <c r="C51" s="180" t="s">
        <v>1785</v>
      </c>
      <c r="D51" s="180" t="s">
        <v>1786</v>
      </c>
    </row>
    <row r="52" spans="1:4">
      <c r="A52" s="180">
        <v>1323</v>
      </c>
      <c r="B52" s="180" t="s">
        <v>67</v>
      </c>
      <c r="C52" s="180" t="s">
        <v>1787</v>
      </c>
      <c r="D52" s="180" t="s">
        <v>1788</v>
      </c>
    </row>
    <row r="53" spans="1:4">
      <c r="A53" s="180">
        <v>1324</v>
      </c>
      <c r="B53" s="180" t="s">
        <v>68</v>
      </c>
      <c r="C53" s="180" t="s">
        <v>1787</v>
      </c>
      <c r="D53" s="180" t="s">
        <v>1789</v>
      </c>
    </row>
    <row r="54" spans="1:4">
      <c r="A54" s="180">
        <v>1325</v>
      </c>
      <c r="B54" s="180" t="s">
        <v>69</v>
      </c>
      <c r="C54" s="180" t="s">
        <v>1790</v>
      </c>
      <c r="D54" s="180" t="s">
        <v>1791</v>
      </c>
    </row>
    <row r="55" spans="1:4">
      <c r="A55" s="180">
        <v>1326</v>
      </c>
      <c r="B55" s="180" t="s">
        <v>70</v>
      </c>
      <c r="C55" s="180" t="s">
        <v>4850</v>
      </c>
      <c r="D55" s="180" t="s">
        <v>1792</v>
      </c>
    </row>
    <row r="56" spans="1:4">
      <c r="A56" s="180">
        <v>1333</v>
      </c>
      <c r="B56" s="180" t="s">
        <v>71</v>
      </c>
      <c r="C56" s="180" t="s">
        <v>1793</v>
      </c>
      <c r="D56" s="180" t="s">
        <v>1794</v>
      </c>
    </row>
    <row r="57" spans="1:4">
      <c r="A57" s="180">
        <v>1336</v>
      </c>
      <c r="B57" s="180" t="s">
        <v>72</v>
      </c>
      <c r="C57" s="180" t="s">
        <v>1793</v>
      </c>
      <c r="D57" s="180" t="s">
        <v>1795</v>
      </c>
    </row>
    <row r="58" spans="1:4">
      <c r="A58" s="180">
        <v>1337</v>
      </c>
      <c r="B58" s="180" t="s">
        <v>73</v>
      </c>
      <c r="C58" s="180" t="s">
        <v>1796</v>
      </c>
      <c r="D58" s="180" t="s">
        <v>1797</v>
      </c>
    </row>
    <row r="59" spans="1:4">
      <c r="A59" s="180">
        <v>1338</v>
      </c>
      <c r="B59" s="180" t="s">
        <v>74</v>
      </c>
      <c r="C59" s="180" t="s">
        <v>4851</v>
      </c>
      <c r="D59" s="180" t="s">
        <v>1798</v>
      </c>
    </row>
    <row r="60" spans="1:4">
      <c r="A60" s="180">
        <v>1339</v>
      </c>
      <c r="B60" s="180" t="s">
        <v>75</v>
      </c>
      <c r="C60" s="180" t="s">
        <v>1787</v>
      </c>
      <c r="D60" s="180" t="s">
        <v>1799</v>
      </c>
    </row>
    <row r="61" spans="1:4">
      <c r="A61" s="180">
        <v>1340</v>
      </c>
      <c r="B61" s="180" t="s">
        <v>76</v>
      </c>
      <c r="C61" s="180" t="s">
        <v>1800</v>
      </c>
      <c r="D61" s="180" t="s">
        <v>1801</v>
      </c>
    </row>
    <row r="62" spans="1:4">
      <c r="A62" s="180">
        <v>1402</v>
      </c>
      <c r="B62" s="180" t="s">
        <v>77</v>
      </c>
      <c r="C62" s="180" t="s">
        <v>4852</v>
      </c>
      <c r="D62" s="180" t="s">
        <v>1802</v>
      </c>
    </row>
    <row r="63" spans="1:4">
      <c r="A63" s="180">
        <v>1409</v>
      </c>
      <c r="B63" s="180" t="s">
        <v>78</v>
      </c>
      <c r="C63" s="180" t="s">
        <v>4853</v>
      </c>
      <c r="D63" s="180" t="s">
        <v>1803</v>
      </c>
    </row>
    <row r="64" spans="1:4">
      <c r="A64" s="180">
        <v>1410</v>
      </c>
      <c r="B64" s="180" t="s">
        <v>79</v>
      </c>
      <c r="C64" s="180" t="s">
        <v>1804</v>
      </c>
      <c r="D64" s="180" t="s">
        <v>1805</v>
      </c>
    </row>
    <row r="65" spans="1:4">
      <c r="A65" s="180">
        <v>1413</v>
      </c>
      <c r="B65" s="180" t="s">
        <v>80</v>
      </c>
      <c r="C65" s="180" t="s">
        <v>1806</v>
      </c>
      <c r="D65" s="180" t="s">
        <v>1807</v>
      </c>
    </row>
    <row r="66" spans="1:4">
      <c r="A66" s="180">
        <v>1414</v>
      </c>
      <c r="B66" s="180" t="s">
        <v>81</v>
      </c>
      <c r="C66" s="180" t="s">
        <v>1806</v>
      </c>
      <c r="D66" s="180" t="s">
        <v>1808</v>
      </c>
    </row>
    <row r="67" spans="1:4">
      <c r="A67" s="180">
        <v>1416</v>
      </c>
      <c r="B67" s="180" t="s">
        <v>82</v>
      </c>
      <c r="C67" s="180" t="s">
        <v>1809</v>
      </c>
      <c r="D67" s="180" t="s">
        <v>1810</v>
      </c>
    </row>
    <row r="68" spans="1:4">
      <c r="A68" s="180">
        <v>1417</v>
      </c>
      <c r="B68" s="180" t="s">
        <v>83</v>
      </c>
      <c r="C68" s="180" t="s">
        <v>1811</v>
      </c>
      <c r="D68" s="180" t="s">
        <v>1812</v>
      </c>
    </row>
    <row r="69" spans="1:4">
      <c r="A69" s="180">
        <v>1418</v>
      </c>
      <c r="B69" s="180" t="s">
        <v>84</v>
      </c>
      <c r="C69" s="180" t="s">
        <v>1806</v>
      </c>
      <c r="D69" s="180" t="s">
        <v>1813</v>
      </c>
    </row>
    <row r="70" spans="1:4">
      <c r="A70" s="180">
        <v>1419</v>
      </c>
      <c r="B70" s="180" t="s">
        <v>85</v>
      </c>
      <c r="C70" s="180" t="s">
        <v>1814</v>
      </c>
      <c r="D70" s="180" t="s">
        <v>1815</v>
      </c>
    </row>
    <row r="71" spans="1:4">
      <c r="A71" s="180">
        <v>1423</v>
      </c>
      <c r="B71" s="180" t="s">
        <v>86</v>
      </c>
      <c r="C71" s="180" t="s">
        <v>1816</v>
      </c>
      <c r="D71" s="180" t="s">
        <v>1817</v>
      </c>
    </row>
    <row r="72" spans="1:4">
      <c r="A72" s="180">
        <v>1432</v>
      </c>
      <c r="B72" s="180" t="s">
        <v>87</v>
      </c>
      <c r="C72" s="180" t="s">
        <v>1818</v>
      </c>
      <c r="D72" s="180" t="s">
        <v>4854</v>
      </c>
    </row>
    <row r="73" spans="1:4">
      <c r="A73" s="180">
        <v>1434</v>
      </c>
      <c r="B73" s="180" t="s">
        <v>88</v>
      </c>
      <c r="C73" s="180" t="s">
        <v>1819</v>
      </c>
      <c r="D73" s="180" t="s">
        <v>1820</v>
      </c>
    </row>
    <row r="74" spans="1:4">
      <c r="A74" s="180">
        <v>1435</v>
      </c>
      <c r="B74" s="180" t="s">
        <v>89</v>
      </c>
      <c r="C74" s="180" t="s">
        <v>4855</v>
      </c>
      <c r="D74" s="180" t="s">
        <v>1821</v>
      </c>
    </row>
    <row r="75" spans="1:4">
      <c r="A75" s="180">
        <v>1436</v>
      </c>
      <c r="B75" s="180" t="s">
        <v>90</v>
      </c>
      <c r="C75" s="180" t="s">
        <v>1822</v>
      </c>
      <c r="D75" s="180" t="s">
        <v>1823</v>
      </c>
    </row>
    <row r="76" spans="1:4">
      <c r="A76" s="180">
        <v>1437</v>
      </c>
      <c r="B76" s="180" t="s">
        <v>91</v>
      </c>
      <c r="C76" s="180" t="s">
        <v>4856</v>
      </c>
      <c r="D76" s="180" t="s">
        <v>1824</v>
      </c>
    </row>
    <row r="77" spans="1:4">
      <c r="A77" s="180">
        <v>1438</v>
      </c>
      <c r="B77" s="180" t="s">
        <v>92</v>
      </c>
      <c r="C77" s="180" t="s">
        <v>1825</v>
      </c>
      <c r="D77" s="180" t="s">
        <v>1826</v>
      </c>
    </row>
    <row r="78" spans="1:4">
      <c r="A78" s="180">
        <v>1439</v>
      </c>
      <c r="B78" s="180" t="s">
        <v>93</v>
      </c>
      <c r="C78" s="180" t="s">
        <v>1806</v>
      </c>
      <c r="D78" s="180" t="s">
        <v>1827</v>
      </c>
    </row>
    <row r="79" spans="1:4">
      <c r="A79" s="180">
        <v>1440</v>
      </c>
      <c r="B79" s="180" t="s">
        <v>94</v>
      </c>
      <c r="C79" s="180" t="s">
        <v>1828</v>
      </c>
      <c r="D79" s="180" t="s">
        <v>1829</v>
      </c>
    </row>
    <row r="80" spans="1:4">
      <c r="A80" s="180">
        <v>1441</v>
      </c>
      <c r="B80" s="180" t="s">
        <v>95</v>
      </c>
      <c r="C80" s="180" t="s">
        <v>1806</v>
      </c>
      <c r="D80" s="180" t="s">
        <v>1830</v>
      </c>
    </row>
    <row r="81" spans="1:4">
      <c r="A81" s="180">
        <v>1442</v>
      </c>
      <c r="B81" s="180" t="s">
        <v>96</v>
      </c>
      <c r="C81" s="180" t="s">
        <v>1825</v>
      </c>
      <c r="D81" s="180" t="s">
        <v>1831</v>
      </c>
    </row>
    <row r="82" spans="1:4">
      <c r="A82" s="180">
        <v>1443</v>
      </c>
      <c r="B82" s="180" t="s">
        <v>97</v>
      </c>
      <c r="C82" s="180" t="s">
        <v>1832</v>
      </c>
      <c r="D82" s="180" t="s">
        <v>4857</v>
      </c>
    </row>
    <row r="83" spans="1:4">
      <c r="A83" s="180">
        <v>1444</v>
      </c>
      <c r="B83" s="180" t="s">
        <v>98</v>
      </c>
      <c r="C83" s="180" t="s">
        <v>1833</v>
      </c>
      <c r="D83" s="180" t="s">
        <v>1834</v>
      </c>
    </row>
    <row r="84" spans="1:4">
      <c r="A84" s="180">
        <v>1445</v>
      </c>
      <c r="B84" s="180" t="s">
        <v>99</v>
      </c>
      <c r="C84" s="180" t="s">
        <v>1835</v>
      </c>
      <c r="D84" s="180" t="s">
        <v>1836</v>
      </c>
    </row>
    <row r="85" spans="1:4">
      <c r="A85" s="180">
        <v>1446</v>
      </c>
      <c r="B85" s="180" t="s">
        <v>100</v>
      </c>
      <c r="C85" s="180" t="s">
        <v>1837</v>
      </c>
      <c r="D85" s="180" t="s">
        <v>1838</v>
      </c>
    </row>
    <row r="86" spans="1:4">
      <c r="A86" s="180">
        <v>1447</v>
      </c>
      <c r="B86" s="180" t="s">
        <v>101</v>
      </c>
      <c r="C86" s="180" t="s">
        <v>1833</v>
      </c>
      <c r="D86" s="180" t="s">
        <v>1839</v>
      </c>
    </row>
    <row r="87" spans="1:4">
      <c r="A87" s="180">
        <v>1449</v>
      </c>
      <c r="B87" s="180" t="s">
        <v>102</v>
      </c>
      <c r="C87" s="180" t="s">
        <v>4858</v>
      </c>
      <c r="D87" s="180" t="s">
        <v>1840</v>
      </c>
    </row>
    <row r="88" spans="1:4">
      <c r="A88" s="180">
        <v>1451</v>
      </c>
      <c r="B88" s="180" t="s">
        <v>103</v>
      </c>
      <c r="C88" s="180" t="s">
        <v>1841</v>
      </c>
      <c r="D88" s="180" t="s">
        <v>1842</v>
      </c>
    </row>
    <row r="89" spans="1:4">
      <c r="A89" s="180">
        <v>1452</v>
      </c>
      <c r="B89" s="180" t="s">
        <v>104</v>
      </c>
      <c r="C89" s="180" t="s">
        <v>1806</v>
      </c>
      <c r="D89" s="180" t="s">
        <v>1843</v>
      </c>
    </row>
    <row r="90" spans="1:4">
      <c r="A90" s="180">
        <v>1453</v>
      </c>
      <c r="B90" s="180" t="s">
        <v>105</v>
      </c>
      <c r="C90" s="180" t="s">
        <v>1844</v>
      </c>
      <c r="D90" s="180" t="s">
        <v>1845</v>
      </c>
    </row>
    <row r="91" spans="1:4">
      <c r="A91" s="180">
        <v>1454</v>
      </c>
      <c r="B91" s="180" t="s">
        <v>106</v>
      </c>
      <c r="C91" s="180" t="s">
        <v>1846</v>
      </c>
      <c r="D91" s="180" t="s">
        <v>1847</v>
      </c>
    </row>
    <row r="92" spans="1:4">
      <c r="A92" s="180">
        <v>1455</v>
      </c>
      <c r="B92" s="180" t="s">
        <v>107</v>
      </c>
      <c r="C92" s="180" t="s">
        <v>1832</v>
      </c>
      <c r="D92" s="180" t="s">
        <v>1848</v>
      </c>
    </row>
    <row r="93" spans="1:4">
      <c r="A93" s="180">
        <v>1456</v>
      </c>
      <c r="B93" s="180" t="s">
        <v>108</v>
      </c>
      <c r="C93" s="180" t="s">
        <v>4858</v>
      </c>
      <c r="D93" s="180" t="s">
        <v>1849</v>
      </c>
    </row>
    <row r="94" spans="1:4">
      <c r="A94" s="180">
        <v>1457</v>
      </c>
      <c r="B94" s="180" t="s">
        <v>109</v>
      </c>
      <c r="C94" s="180" t="s">
        <v>1806</v>
      </c>
      <c r="D94" s="180" t="s">
        <v>1850</v>
      </c>
    </row>
    <row r="95" spans="1:4">
      <c r="A95" s="180">
        <v>1459</v>
      </c>
      <c r="B95" s="180" t="s">
        <v>110</v>
      </c>
      <c r="C95" s="180" t="s">
        <v>1851</v>
      </c>
      <c r="D95" s="180" t="s">
        <v>1852</v>
      </c>
    </row>
    <row r="96" spans="1:4">
      <c r="A96" s="180">
        <v>1460</v>
      </c>
      <c r="B96" s="180" t="s">
        <v>111</v>
      </c>
      <c r="C96" s="180" t="s">
        <v>4859</v>
      </c>
      <c r="D96" s="180" t="s">
        <v>1853</v>
      </c>
    </row>
    <row r="97" spans="1:4">
      <c r="A97" s="180">
        <v>1463</v>
      </c>
      <c r="B97" s="180" t="s">
        <v>112</v>
      </c>
      <c r="C97" s="180" t="s">
        <v>1854</v>
      </c>
      <c r="D97" s="180" t="s">
        <v>1855</v>
      </c>
    </row>
    <row r="98" spans="1:4">
      <c r="A98" s="180">
        <v>1464</v>
      </c>
      <c r="B98" s="180" t="s">
        <v>113</v>
      </c>
      <c r="C98" s="180" t="s">
        <v>1837</v>
      </c>
      <c r="D98" s="180" t="s">
        <v>1856</v>
      </c>
    </row>
    <row r="99" spans="1:4">
      <c r="A99" s="180">
        <v>1465</v>
      </c>
      <c r="B99" s="180" t="s">
        <v>114</v>
      </c>
      <c r="C99" s="180" t="s">
        <v>1857</v>
      </c>
      <c r="D99" s="180" t="s">
        <v>1858</v>
      </c>
    </row>
    <row r="100" spans="1:4">
      <c r="A100" s="180">
        <v>1466</v>
      </c>
      <c r="B100" s="180" t="s">
        <v>115</v>
      </c>
      <c r="C100" s="180" t="s">
        <v>1806</v>
      </c>
      <c r="D100" s="180" t="s">
        <v>1859</v>
      </c>
    </row>
    <row r="101" spans="1:4">
      <c r="A101" s="180">
        <v>1467</v>
      </c>
      <c r="B101" s="180" t="s">
        <v>116</v>
      </c>
      <c r="C101" s="180" t="s">
        <v>1837</v>
      </c>
      <c r="D101" s="180" t="s">
        <v>1860</v>
      </c>
    </row>
    <row r="102" spans="1:4">
      <c r="A102" s="180">
        <v>1468</v>
      </c>
      <c r="B102" s="180" t="s">
        <v>117</v>
      </c>
      <c r="C102" s="180" t="s">
        <v>1857</v>
      </c>
      <c r="D102" s="180" t="s">
        <v>1861</v>
      </c>
    </row>
    <row r="103" spans="1:4">
      <c r="A103" s="180">
        <v>1469</v>
      </c>
      <c r="B103" s="180" t="s">
        <v>118</v>
      </c>
      <c r="C103" s="180" t="s">
        <v>1806</v>
      </c>
      <c r="D103" s="180" t="s">
        <v>1862</v>
      </c>
    </row>
    <row r="104" spans="1:4">
      <c r="A104" s="180">
        <v>1470</v>
      </c>
      <c r="B104" s="180" t="s">
        <v>119</v>
      </c>
      <c r="C104" s="180" t="s">
        <v>1863</v>
      </c>
      <c r="D104" s="180" t="s">
        <v>1864</v>
      </c>
    </row>
    <row r="105" spans="1:4">
      <c r="A105" s="180">
        <v>1471</v>
      </c>
      <c r="B105" s="180" t="s">
        <v>120</v>
      </c>
      <c r="C105" s="180" t="s">
        <v>1865</v>
      </c>
      <c r="D105" s="180" t="s">
        <v>1866</v>
      </c>
    </row>
    <row r="106" spans="1:4">
      <c r="A106" s="180">
        <v>1472</v>
      </c>
      <c r="B106" s="180" t="s">
        <v>121</v>
      </c>
      <c r="C106" s="180" t="s">
        <v>1806</v>
      </c>
      <c r="D106" s="180" t="s">
        <v>1867</v>
      </c>
    </row>
    <row r="107" spans="1:4">
      <c r="A107" s="180">
        <v>1473</v>
      </c>
      <c r="B107" s="180" t="s">
        <v>122</v>
      </c>
      <c r="C107" s="180" t="s">
        <v>1868</v>
      </c>
      <c r="D107" s="180" t="s">
        <v>20</v>
      </c>
    </row>
    <row r="108" spans="1:4">
      <c r="A108" s="180">
        <v>1474</v>
      </c>
      <c r="B108" s="180" t="s">
        <v>123</v>
      </c>
      <c r="C108" s="180" t="s">
        <v>1837</v>
      </c>
      <c r="D108" s="180" t="s">
        <v>1869</v>
      </c>
    </row>
    <row r="109" spans="1:4">
      <c r="A109" s="180">
        <v>1475</v>
      </c>
      <c r="B109" s="180" t="s">
        <v>124</v>
      </c>
      <c r="C109" s="180" t="s">
        <v>1870</v>
      </c>
      <c r="D109" s="180" t="s">
        <v>1871</v>
      </c>
    </row>
    <row r="110" spans="1:4">
      <c r="A110" s="180">
        <v>1476</v>
      </c>
      <c r="B110" s="180" t="s">
        <v>125</v>
      </c>
      <c r="C110" s="180" t="s">
        <v>1841</v>
      </c>
      <c r="D110" s="180" t="s">
        <v>1872</v>
      </c>
    </row>
    <row r="111" spans="1:4">
      <c r="A111" s="180">
        <v>1477</v>
      </c>
      <c r="B111" s="180" t="s">
        <v>126</v>
      </c>
      <c r="C111" s="180" t="s">
        <v>1841</v>
      </c>
      <c r="D111" s="180" t="s">
        <v>1873</v>
      </c>
    </row>
    <row r="112" spans="1:4">
      <c r="A112" s="180">
        <v>1503</v>
      </c>
      <c r="B112" s="180" t="s">
        <v>127</v>
      </c>
      <c r="C112" s="180" t="s">
        <v>4860</v>
      </c>
      <c r="D112" s="180" t="s">
        <v>1874</v>
      </c>
    </row>
    <row r="113" spans="1:4">
      <c r="A113" s="180">
        <v>1504</v>
      </c>
      <c r="B113" s="180" t="s">
        <v>128</v>
      </c>
      <c r="C113" s="180" t="s">
        <v>4861</v>
      </c>
      <c r="D113" s="180" t="s">
        <v>1875</v>
      </c>
    </row>
    <row r="114" spans="1:4">
      <c r="A114" s="180">
        <v>1506</v>
      </c>
      <c r="B114" s="180" t="s">
        <v>129</v>
      </c>
      <c r="C114" s="180" t="s">
        <v>4862</v>
      </c>
      <c r="D114" s="180" t="s">
        <v>1876</v>
      </c>
    </row>
    <row r="115" spans="1:4">
      <c r="A115" s="180">
        <v>1507</v>
      </c>
      <c r="B115" s="180" t="s">
        <v>130</v>
      </c>
      <c r="C115" s="180" t="s">
        <v>1877</v>
      </c>
      <c r="D115" s="180" t="s">
        <v>1878</v>
      </c>
    </row>
    <row r="116" spans="1:4">
      <c r="A116" s="180">
        <v>1512</v>
      </c>
      <c r="B116" s="180" t="s">
        <v>131</v>
      </c>
      <c r="C116" s="180" t="s">
        <v>1879</v>
      </c>
      <c r="D116" s="180" t="s">
        <v>1880</v>
      </c>
    </row>
    <row r="117" spans="1:4">
      <c r="A117" s="180">
        <v>1513</v>
      </c>
      <c r="B117" s="180" t="s">
        <v>132</v>
      </c>
      <c r="C117" s="180" t="s">
        <v>1881</v>
      </c>
      <c r="D117" s="180" t="s">
        <v>1882</v>
      </c>
    </row>
    <row r="118" spans="1:4">
      <c r="A118" s="180">
        <v>1514</v>
      </c>
      <c r="B118" s="180" t="s">
        <v>133</v>
      </c>
      <c r="C118" s="180" t="s">
        <v>1883</v>
      </c>
      <c r="D118" s="180" t="s">
        <v>1884</v>
      </c>
    </row>
    <row r="119" spans="1:4">
      <c r="A119" s="180">
        <v>1515</v>
      </c>
      <c r="B119" s="180" t="s">
        <v>134</v>
      </c>
      <c r="C119" s="180" t="s">
        <v>1885</v>
      </c>
      <c r="D119" s="180" t="s">
        <v>1886</v>
      </c>
    </row>
    <row r="120" spans="1:4">
      <c r="A120" s="180">
        <v>1516</v>
      </c>
      <c r="B120" s="180" t="s">
        <v>135</v>
      </c>
      <c r="C120" s="180" t="s">
        <v>1887</v>
      </c>
      <c r="D120" s="180" t="s">
        <v>1888</v>
      </c>
    </row>
    <row r="121" spans="1:4">
      <c r="A121" s="180">
        <v>1517</v>
      </c>
      <c r="B121" s="180" t="s">
        <v>136</v>
      </c>
      <c r="C121" s="180" t="s">
        <v>1889</v>
      </c>
      <c r="D121" s="180" t="s">
        <v>1890</v>
      </c>
    </row>
    <row r="122" spans="1:4">
      <c r="A122" s="180">
        <v>1519</v>
      </c>
      <c r="B122" s="180" t="s">
        <v>137</v>
      </c>
      <c r="C122" s="180" t="s">
        <v>1891</v>
      </c>
      <c r="D122" s="180" t="s">
        <v>4863</v>
      </c>
    </row>
    <row r="123" spans="1:4">
      <c r="A123" s="180">
        <v>1521</v>
      </c>
      <c r="B123" s="180" t="s">
        <v>138</v>
      </c>
      <c r="C123" s="180" t="s">
        <v>1892</v>
      </c>
      <c r="D123" s="180" t="s">
        <v>1893</v>
      </c>
    </row>
    <row r="124" spans="1:4">
      <c r="A124" s="180">
        <v>1522</v>
      </c>
      <c r="B124" s="180" t="s">
        <v>139</v>
      </c>
      <c r="C124" s="180" t="s">
        <v>4864</v>
      </c>
      <c r="D124" s="180" t="s">
        <v>1894</v>
      </c>
    </row>
    <row r="125" spans="1:4">
      <c r="A125" s="180">
        <v>1524</v>
      </c>
      <c r="B125" s="180" t="s">
        <v>140</v>
      </c>
      <c r="C125" s="180" t="s">
        <v>1895</v>
      </c>
      <c r="D125" s="180" t="s">
        <v>1896</v>
      </c>
    </row>
    <row r="126" spans="1:4">
      <c r="A126" s="180">
        <v>1525</v>
      </c>
      <c r="B126" s="180" t="s">
        <v>141</v>
      </c>
      <c r="C126" s="180" t="s">
        <v>4865</v>
      </c>
      <c r="D126" s="180" t="s">
        <v>1897</v>
      </c>
    </row>
    <row r="127" spans="1:4">
      <c r="A127" s="180">
        <v>1526</v>
      </c>
      <c r="B127" s="180" t="s">
        <v>142</v>
      </c>
      <c r="C127" s="180" t="s">
        <v>1889</v>
      </c>
      <c r="D127" s="180" t="s">
        <v>1898</v>
      </c>
    </row>
    <row r="128" spans="1:4">
      <c r="A128" s="180">
        <v>1527</v>
      </c>
      <c r="B128" s="180" t="s">
        <v>143</v>
      </c>
      <c r="C128" s="180" t="s">
        <v>1889</v>
      </c>
      <c r="D128" s="180" t="s">
        <v>1899</v>
      </c>
    </row>
    <row r="129" spans="1:4">
      <c r="A129" s="180">
        <v>1528</v>
      </c>
      <c r="B129" s="180" t="s">
        <v>144</v>
      </c>
      <c r="C129" s="180" t="s">
        <v>4866</v>
      </c>
      <c r="D129" s="180" t="s">
        <v>1900</v>
      </c>
    </row>
    <row r="130" spans="1:4">
      <c r="A130" s="180">
        <v>1529</v>
      </c>
      <c r="B130" s="180" t="s">
        <v>145</v>
      </c>
      <c r="C130" s="180" t="s">
        <v>1889</v>
      </c>
      <c r="D130" s="180" t="s">
        <v>1901</v>
      </c>
    </row>
    <row r="131" spans="1:4">
      <c r="A131" s="180">
        <v>1530</v>
      </c>
      <c r="B131" s="180" t="s">
        <v>146</v>
      </c>
      <c r="C131" s="180" t="s">
        <v>4867</v>
      </c>
      <c r="D131" s="180" t="s">
        <v>1902</v>
      </c>
    </row>
    <row r="132" spans="1:4">
      <c r="A132" s="180">
        <v>1531</v>
      </c>
      <c r="B132" s="180" t="s">
        <v>147</v>
      </c>
      <c r="C132" s="180" t="s">
        <v>1903</v>
      </c>
      <c r="D132" s="180" t="s">
        <v>1904</v>
      </c>
    </row>
    <row r="133" spans="1:4">
      <c r="A133" s="180">
        <v>1532</v>
      </c>
      <c r="B133" s="180" t="s">
        <v>148</v>
      </c>
      <c r="C133" s="180" t="s">
        <v>1905</v>
      </c>
      <c r="D133" s="180" t="s">
        <v>1906</v>
      </c>
    </row>
    <row r="134" spans="1:4">
      <c r="A134" s="180">
        <v>1533</v>
      </c>
      <c r="B134" s="180" t="s">
        <v>149</v>
      </c>
      <c r="C134" s="180" t="s">
        <v>1907</v>
      </c>
      <c r="D134" s="180" t="s">
        <v>1908</v>
      </c>
    </row>
    <row r="135" spans="1:4">
      <c r="A135" s="180">
        <v>1535</v>
      </c>
      <c r="B135" s="180" t="s">
        <v>150</v>
      </c>
      <c r="C135" s="180" t="s">
        <v>1909</v>
      </c>
      <c r="D135" s="180" t="s">
        <v>1910</v>
      </c>
    </row>
    <row r="136" spans="1:4">
      <c r="A136" s="180">
        <v>1536</v>
      </c>
      <c r="B136" s="180" t="s">
        <v>151</v>
      </c>
      <c r="C136" s="180" t="s">
        <v>4484</v>
      </c>
      <c r="D136" s="180" t="s">
        <v>1911</v>
      </c>
    </row>
    <row r="137" spans="1:4">
      <c r="A137" s="180">
        <v>1537</v>
      </c>
      <c r="B137" s="180" t="s">
        <v>152</v>
      </c>
      <c r="C137" s="180" t="s">
        <v>4868</v>
      </c>
      <c r="D137" s="180" t="s">
        <v>1912</v>
      </c>
    </row>
    <row r="138" spans="1:4">
      <c r="A138" s="180">
        <v>1538</v>
      </c>
      <c r="B138" s="180" t="s">
        <v>153</v>
      </c>
      <c r="C138" s="180" t="s">
        <v>1913</v>
      </c>
      <c r="D138" s="180" t="s">
        <v>1914</v>
      </c>
    </row>
    <row r="139" spans="1:4">
      <c r="A139" s="180">
        <v>1539</v>
      </c>
      <c r="B139" s="180" t="s">
        <v>154</v>
      </c>
      <c r="C139" s="180" t="s">
        <v>1889</v>
      </c>
      <c r="D139" s="180" t="s">
        <v>1915</v>
      </c>
    </row>
    <row r="140" spans="1:4">
      <c r="A140" s="180">
        <v>1540</v>
      </c>
      <c r="B140" s="180" t="s">
        <v>155</v>
      </c>
      <c r="C140" s="180" t="s">
        <v>1889</v>
      </c>
      <c r="D140" s="180" t="s">
        <v>1916</v>
      </c>
    </row>
    <row r="141" spans="1:4">
      <c r="A141" s="180">
        <v>1541</v>
      </c>
      <c r="B141" s="180" t="s">
        <v>156</v>
      </c>
      <c r="C141" s="180" t="s">
        <v>1889</v>
      </c>
      <c r="D141" s="180" t="s">
        <v>1917</v>
      </c>
    </row>
    <row r="142" spans="1:4">
      <c r="A142" s="180">
        <v>1558</v>
      </c>
      <c r="B142" s="180" t="s">
        <v>157</v>
      </c>
      <c r="C142" s="180" t="s">
        <v>1918</v>
      </c>
      <c r="D142" s="180" t="s">
        <v>1919</v>
      </c>
    </row>
    <row r="143" spans="1:4">
      <c r="A143" s="180">
        <v>1560</v>
      </c>
      <c r="B143" s="180" t="s">
        <v>158</v>
      </c>
      <c r="C143" s="180" t="s">
        <v>1889</v>
      </c>
      <c r="D143" s="180" t="s">
        <v>1920</v>
      </c>
    </row>
    <row r="144" spans="1:4">
      <c r="A144" s="180">
        <v>1563</v>
      </c>
      <c r="B144" s="180" t="s">
        <v>1921</v>
      </c>
      <c r="D144" s="180" t="s">
        <v>1922</v>
      </c>
    </row>
    <row r="145" spans="1:4">
      <c r="A145" s="180">
        <v>1565</v>
      </c>
      <c r="B145" s="180" t="s">
        <v>159</v>
      </c>
      <c r="C145" s="180" t="s">
        <v>4869</v>
      </c>
      <c r="D145" s="180" t="s">
        <v>1923</v>
      </c>
    </row>
    <row r="146" spans="1:4">
      <c r="A146" s="180">
        <v>1566</v>
      </c>
      <c r="B146" s="180" t="s">
        <v>160</v>
      </c>
      <c r="C146" s="180" t="s">
        <v>1924</v>
      </c>
      <c r="D146" s="180" t="s">
        <v>1925</v>
      </c>
    </row>
    <row r="147" spans="1:4">
      <c r="A147" s="180">
        <v>1568</v>
      </c>
      <c r="B147" s="180" t="s">
        <v>161</v>
      </c>
      <c r="C147" s="180" t="s">
        <v>1926</v>
      </c>
      <c r="D147" s="180" t="s">
        <v>1927</v>
      </c>
    </row>
    <row r="148" spans="1:4">
      <c r="A148" s="180">
        <v>1569</v>
      </c>
      <c r="B148" s="180" t="s">
        <v>162</v>
      </c>
      <c r="C148" s="180" t="s">
        <v>1928</v>
      </c>
      <c r="D148" s="180" t="s">
        <v>1929</v>
      </c>
    </row>
    <row r="149" spans="1:4">
      <c r="A149" s="180">
        <v>1570</v>
      </c>
      <c r="B149" s="180" t="s">
        <v>163</v>
      </c>
      <c r="C149" s="180" t="s">
        <v>1930</v>
      </c>
      <c r="D149" s="180" t="s">
        <v>1931</v>
      </c>
    </row>
    <row r="150" spans="1:4">
      <c r="A150" s="180">
        <v>1580</v>
      </c>
      <c r="B150" s="180" t="s">
        <v>164</v>
      </c>
      <c r="C150" s="180" t="s">
        <v>1932</v>
      </c>
      <c r="D150" s="180" t="s">
        <v>1933</v>
      </c>
    </row>
    <row r="151" spans="1:4">
      <c r="A151" s="180">
        <v>1582</v>
      </c>
      <c r="B151" s="180" t="s">
        <v>165</v>
      </c>
      <c r="C151" s="180" t="s">
        <v>1934</v>
      </c>
      <c r="D151" s="180" t="s">
        <v>1935</v>
      </c>
    </row>
    <row r="152" spans="1:4">
      <c r="A152" s="180">
        <v>1583</v>
      </c>
      <c r="B152" s="180" t="s">
        <v>166</v>
      </c>
      <c r="C152" s="180" t="s">
        <v>4870</v>
      </c>
      <c r="D152" s="180" t="s">
        <v>1936</v>
      </c>
    </row>
    <row r="153" spans="1:4">
      <c r="A153" s="180">
        <v>1584</v>
      </c>
      <c r="B153" s="180" t="s">
        <v>167</v>
      </c>
      <c r="C153" s="180" t="s">
        <v>1937</v>
      </c>
      <c r="D153" s="180" t="s">
        <v>1938</v>
      </c>
    </row>
    <row r="154" spans="1:4">
      <c r="A154" s="180">
        <v>1585</v>
      </c>
      <c r="B154" s="180" t="s">
        <v>1939</v>
      </c>
      <c r="C154" s="180" t="s">
        <v>1940</v>
      </c>
      <c r="D154" s="180" t="s">
        <v>1941</v>
      </c>
    </row>
    <row r="155" spans="1:4">
      <c r="A155" s="180">
        <v>1586</v>
      </c>
      <c r="B155" s="180" t="s">
        <v>168</v>
      </c>
      <c r="C155" s="180" t="s">
        <v>1930</v>
      </c>
      <c r="D155" s="180" t="s">
        <v>1942</v>
      </c>
    </row>
    <row r="156" spans="1:4">
      <c r="A156" s="180">
        <v>1587</v>
      </c>
      <c r="B156" s="180" t="s">
        <v>1943</v>
      </c>
      <c r="D156" s="180" t="s">
        <v>1944</v>
      </c>
    </row>
    <row r="157" spans="1:4">
      <c r="A157" s="180">
        <v>1589</v>
      </c>
      <c r="B157" s="180" t="s">
        <v>169</v>
      </c>
      <c r="C157" s="180" t="s">
        <v>4871</v>
      </c>
      <c r="D157" s="180" t="s">
        <v>1945</v>
      </c>
    </row>
    <row r="158" spans="1:4">
      <c r="A158" s="180">
        <v>1590</v>
      </c>
      <c r="B158" s="180" t="s">
        <v>170</v>
      </c>
      <c r="C158" s="180" t="s">
        <v>4872</v>
      </c>
      <c r="D158" s="180" t="s">
        <v>1946</v>
      </c>
    </row>
    <row r="159" spans="1:4">
      <c r="A159" s="180">
        <v>1591</v>
      </c>
      <c r="B159" s="180" t="s">
        <v>171</v>
      </c>
      <c r="C159" s="180" t="s">
        <v>1947</v>
      </c>
      <c r="D159" s="180" t="s">
        <v>1948</v>
      </c>
    </row>
    <row r="160" spans="1:4">
      <c r="A160" s="180">
        <v>1592</v>
      </c>
      <c r="B160" s="180" t="s">
        <v>172</v>
      </c>
      <c r="C160" s="180" t="s">
        <v>4485</v>
      </c>
      <c r="D160" s="180" t="s">
        <v>1949</v>
      </c>
    </row>
    <row r="161" spans="1:4">
      <c r="A161" s="180">
        <v>1593</v>
      </c>
      <c r="B161" s="180" t="s">
        <v>173</v>
      </c>
      <c r="C161" s="180" t="s">
        <v>1950</v>
      </c>
      <c r="D161" s="180" t="s">
        <v>1951</v>
      </c>
    </row>
    <row r="162" spans="1:4">
      <c r="A162" s="180">
        <v>1594</v>
      </c>
      <c r="B162" s="180" t="s">
        <v>1952</v>
      </c>
      <c r="D162" s="180" t="s">
        <v>1953</v>
      </c>
    </row>
    <row r="163" spans="1:4">
      <c r="A163" s="180">
        <v>1595</v>
      </c>
      <c r="B163" s="180" t="s">
        <v>174</v>
      </c>
      <c r="C163" s="180" t="s">
        <v>1954</v>
      </c>
      <c r="D163" s="180" t="s">
        <v>1955</v>
      </c>
    </row>
    <row r="164" spans="1:4">
      <c r="A164" s="180">
        <v>1597</v>
      </c>
      <c r="B164" s="180" t="s">
        <v>175</v>
      </c>
      <c r="C164" s="180" t="s">
        <v>4873</v>
      </c>
      <c r="D164" s="180" t="s">
        <v>1956</v>
      </c>
    </row>
    <row r="165" spans="1:4">
      <c r="A165" s="180">
        <v>1598</v>
      </c>
      <c r="B165" s="180" t="s">
        <v>176</v>
      </c>
      <c r="C165" s="180" t="s">
        <v>1957</v>
      </c>
      <c r="D165" s="180" t="s">
        <v>1958</v>
      </c>
    </row>
    <row r="166" spans="1:4">
      <c r="A166" s="180">
        <v>1599</v>
      </c>
      <c r="B166" s="180" t="s">
        <v>177</v>
      </c>
      <c r="C166" s="180" t="s">
        <v>1930</v>
      </c>
      <c r="D166" s="180" t="s">
        <v>1959</v>
      </c>
    </row>
    <row r="167" spans="1:4">
      <c r="A167" s="180">
        <v>1603</v>
      </c>
      <c r="B167" s="180" t="s">
        <v>178</v>
      </c>
      <c r="C167" s="180" t="s">
        <v>1960</v>
      </c>
      <c r="D167" s="180" t="s">
        <v>1961</v>
      </c>
    </row>
    <row r="168" spans="1:4">
      <c r="A168" s="180">
        <v>1604</v>
      </c>
      <c r="B168" s="180" t="s">
        <v>179</v>
      </c>
      <c r="C168" s="180" t="s">
        <v>1962</v>
      </c>
      <c r="D168" s="180" t="s">
        <v>1963</v>
      </c>
    </row>
    <row r="169" spans="1:4">
      <c r="A169" s="180">
        <v>1605</v>
      </c>
      <c r="B169" s="180" t="s">
        <v>180</v>
      </c>
      <c r="C169" s="180" t="s">
        <v>4874</v>
      </c>
      <c r="D169" s="180" t="s">
        <v>1964</v>
      </c>
    </row>
    <row r="170" spans="1:4">
      <c r="A170" s="180">
        <v>1608</v>
      </c>
      <c r="B170" s="180" t="s">
        <v>181</v>
      </c>
      <c r="C170" s="180" t="s">
        <v>1965</v>
      </c>
      <c r="D170" s="180" t="s">
        <v>1966</v>
      </c>
    </row>
    <row r="171" spans="1:4">
      <c r="A171" s="180">
        <v>1609</v>
      </c>
      <c r="B171" s="180" t="s">
        <v>182</v>
      </c>
      <c r="C171" s="180" t="s">
        <v>4875</v>
      </c>
      <c r="D171" s="180" t="s">
        <v>1967</v>
      </c>
    </row>
    <row r="172" spans="1:4">
      <c r="A172" s="180">
        <v>1611</v>
      </c>
      <c r="B172" s="180" t="s">
        <v>183</v>
      </c>
      <c r="C172" s="180" t="s">
        <v>4876</v>
      </c>
      <c r="D172" s="180" t="s">
        <v>1968</v>
      </c>
    </row>
    <row r="173" spans="1:4">
      <c r="A173" s="180">
        <v>1612</v>
      </c>
      <c r="B173" s="180" t="s">
        <v>184</v>
      </c>
      <c r="C173" s="180" t="s">
        <v>1960</v>
      </c>
      <c r="D173" s="180" t="s">
        <v>1969</v>
      </c>
    </row>
    <row r="174" spans="1:4">
      <c r="A174" s="180">
        <v>1614</v>
      </c>
      <c r="B174" s="180" t="s">
        <v>185</v>
      </c>
      <c r="C174" s="180" t="s">
        <v>1970</v>
      </c>
      <c r="D174" s="180" t="s">
        <v>1971</v>
      </c>
    </row>
    <row r="175" spans="1:4">
      <c r="A175" s="180">
        <v>1615</v>
      </c>
      <c r="B175" s="180" t="s">
        <v>186</v>
      </c>
      <c r="C175" s="180" t="s">
        <v>1960</v>
      </c>
      <c r="D175" s="180" t="s">
        <v>1972</v>
      </c>
    </row>
    <row r="176" spans="1:4">
      <c r="A176" s="180">
        <v>1616</v>
      </c>
      <c r="B176" s="180" t="s">
        <v>187</v>
      </c>
      <c r="C176" s="180" t="s">
        <v>1973</v>
      </c>
      <c r="D176" s="180" t="s">
        <v>1974</v>
      </c>
    </row>
    <row r="177" spans="1:4">
      <c r="A177" s="180">
        <v>1617</v>
      </c>
      <c r="B177" s="180" t="s">
        <v>188</v>
      </c>
      <c r="C177" s="180" t="s">
        <v>1960</v>
      </c>
      <c r="D177" s="180" t="s">
        <v>1975</v>
      </c>
    </row>
    <row r="178" spans="1:4">
      <c r="A178" s="180">
        <v>1618</v>
      </c>
      <c r="B178" s="180" t="s">
        <v>189</v>
      </c>
      <c r="C178" s="180" t="s">
        <v>1976</v>
      </c>
      <c r="D178" s="180" t="s">
        <v>1977</v>
      </c>
    </row>
    <row r="179" spans="1:4">
      <c r="A179" s="180">
        <v>1626</v>
      </c>
      <c r="B179" s="180" t="s">
        <v>190</v>
      </c>
      <c r="C179" s="180" t="s">
        <v>4877</v>
      </c>
      <c r="D179" s="180" t="s">
        <v>1978</v>
      </c>
    </row>
    <row r="180" spans="1:4">
      <c r="A180" s="180">
        <v>1701</v>
      </c>
      <c r="B180" s="180" t="s">
        <v>191</v>
      </c>
      <c r="C180" s="180" t="s">
        <v>1979</v>
      </c>
      <c r="D180" s="180" t="s">
        <v>1980</v>
      </c>
    </row>
    <row r="181" spans="1:4">
      <c r="A181" s="180">
        <v>1702</v>
      </c>
      <c r="B181" s="180" t="s">
        <v>192</v>
      </c>
      <c r="C181" s="180" t="s">
        <v>1981</v>
      </c>
      <c r="D181" s="180" t="s">
        <v>1824</v>
      </c>
    </row>
    <row r="182" spans="1:4">
      <c r="A182" s="180">
        <v>1704</v>
      </c>
      <c r="B182" s="180" t="s">
        <v>193</v>
      </c>
      <c r="C182" s="180" t="s">
        <v>1982</v>
      </c>
      <c r="D182" s="180" t="s">
        <v>1983</v>
      </c>
    </row>
    <row r="183" spans="1:4">
      <c r="A183" s="180">
        <v>1707</v>
      </c>
      <c r="B183" s="180" t="s">
        <v>194</v>
      </c>
      <c r="C183" s="180" t="s">
        <v>1984</v>
      </c>
      <c r="D183" s="180" t="s">
        <v>1985</v>
      </c>
    </row>
    <row r="184" spans="1:4">
      <c r="A184" s="180">
        <v>1708</v>
      </c>
      <c r="B184" s="180" t="s">
        <v>195</v>
      </c>
      <c r="C184" s="180" t="s">
        <v>1986</v>
      </c>
      <c r="D184" s="180" t="s">
        <v>1987</v>
      </c>
    </row>
    <row r="185" spans="1:4">
      <c r="A185" s="180">
        <v>1709</v>
      </c>
      <c r="B185" s="180" t="s">
        <v>196</v>
      </c>
      <c r="C185" s="180" t="s">
        <v>4878</v>
      </c>
      <c r="D185" s="180" t="s">
        <v>1988</v>
      </c>
    </row>
    <row r="186" spans="1:4">
      <c r="A186" s="180">
        <v>1710</v>
      </c>
      <c r="B186" s="180" t="s">
        <v>197</v>
      </c>
      <c r="C186" s="180" t="s">
        <v>1989</v>
      </c>
      <c r="D186" s="180" t="s">
        <v>1990</v>
      </c>
    </row>
    <row r="187" spans="1:4">
      <c r="A187" s="180">
        <v>1711</v>
      </c>
      <c r="B187" s="180" t="s">
        <v>198</v>
      </c>
      <c r="C187" s="180" t="s">
        <v>1991</v>
      </c>
      <c r="D187" s="180" t="s">
        <v>1992</v>
      </c>
    </row>
    <row r="188" spans="1:4">
      <c r="A188" s="180">
        <v>1712</v>
      </c>
      <c r="B188" s="180" t="s">
        <v>199</v>
      </c>
      <c r="C188" s="180" t="s">
        <v>1986</v>
      </c>
      <c r="D188" s="180" t="s">
        <v>1993</v>
      </c>
    </row>
    <row r="189" spans="1:4">
      <c r="A189" s="180">
        <v>1713</v>
      </c>
      <c r="B189" s="180" t="s">
        <v>200</v>
      </c>
      <c r="C189" s="180" t="s">
        <v>1994</v>
      </c>
      <c r="D189" s="180" t="s">
        <v>1995</v>
      </c>
    </row>
    <row r="190" spans="1:4">
      <c r="A190" s="180">
        <v>1714</v>
      </c>
      <c r="B190" s="180" t="s">
        <v>201</v>
      </c>
      <c r="C190" s="180" t="s">
        <v>4879</v>
      </c>
      <c r="D190" s="180" t="s">
        <v>1996</v>
      </c>
    </row>
    <row r="191" spans="1:4">
      <c r="A191" s="180">
        <v>1717</v>
      </c>
      <c r="B191" s="180" t="s">
        <v>202</v>
      </c>
      <c r="C191" s="180" t="s">
        <v>1997</v>
      </c>
      <c r="D191" s="180" t="s">
        <v>1998</v>
      </c>
    </row>
    <row r="192" spans="1:4">
      <c r="A192" s="180">
        <v>1718</v>
      </c>
      <c r="B192" s="180" t="s">
        <v>203</v>
      </c>
      <c r="C192" s="180" t="s">
        <v>1999</v>
      </c>
      <c r="D192" s="180" t="s">
        <v>2000</v>
      </c>
    </row>
    <row r="193" spans="1:4">
      <c r="A193" s="180">
        <v>1720</v>
      </c>
      <c r="B193" s="180" t="s">
        <v>204</v>
      </c>
      <c r="C193" s="180" t="s">
        <v>2001</v>
      </c>
      <c r="D193" s="180" t="s">
        <v>2002</v>
      </c>
    </row>
    <row r="194" spans="1:4">
      <c r="A194" s="180">
        <v>1721</v>
      </c>
      <c r="B194" s="180" t="s">
        <v>205</v>
      </c>
      <c r="C194" s="180" t="s">
        <v>1781</v>
      </c>
      <c r="D194" s="180" t="s">
        <v>2003</v>
      </c>
    </row>
    <row r="195" spans="1:4">
      <c r="A195" s="180">
        <v>1722</v>
      </c>
      <c r="B195" s="180" t="s">
        <v>206</v>
      </c>
      <c r="C195" s="180" t="s">
        <v>2004</v>
      </c>
      <c r="D195" s="180" t="s">
        <v>2005</v>
      </c>
    </row>
    <row r="196" spans="1:4">
      <c r="A196" s="180">
        <v>1723</v>
      </c>
      <c r="B196" s="180" t="s">
        <v>207</v>
      </c>
      <c r="C196" s="180" t="s">
        <v>4880</v>
      </c>
      <c r="D196" s="180" t="s">
        <v>2006</v>
      </c>
    </row>
    <row r="197" spans="1:4">
      <c r="A197" s="180">
        <v>1724</v>
      </c>
      <c r="B197" s="180" t="s">
        <v>208</v>
      </c>
      <c r="C197" s="180" t="s">
        <v>1781</v>
      </c>
      <c r="D197" s="180" t="s">
        <v>2007</v>
      </c>
    </row>
    <row r="198" spans="1:4">
      <c r="A198" s="180">
        <v>1725</v>
      </c>
      <c r="B198" s="180" t="s">
        <v>209</v>
      </c>
      <c r="C198" s="180" t="s">
        <v>1781</v>
      </c>
      <c r="D198" s="180" t="s">
        <v>2008</v>
      </c>
    </row>
    <row r="199" spans="1:4">
      <c r="A199" s="180">
        <v>1726</v>
      </c>
      <c r="B199" s="180" t="s">
        <v>210</v>
      </c>
      <c r="C199" s="180" t="s">
        <v>4881</v>
      </c>
      <c r="D199" s="180" t="s">
        <v>2009</v>
      </c>
    </row>
    <row r="200" spans="1:4">
      <c r="A200" s="180">
        <v>1727</v>
      </c>
      <c r="B200" s="180" t="s">
        <v>211</v>
      </c>
      <c r="C200" s="180" t="s">
        <v>1986</v>
      </c>
      <c r="D200" s="180" t="s">
        <v>2010</v>
      </c>
    </row>
    <row r="201" spans="1:4">
      <c r="A201" s="180">
        <v>1729</v>
      </c>
      <c r="B201" s="180" t="s">
        <v>212</v>
      </c>
      <c r="C201" s="180" t="s">
        <v>4882</v>
      </c>
      <c r="D201" s="180" t="s">
        <v>4883</v>
      </c>
    </row>
    <row r="202" spans="1:4">
      <c r="A202" s="180">
        <v>1730</v>
      </c>
      <c r="B202" s="180" t="s">
        <v>213</v>
      </c>
      <c r="C202" s="180" t="s">
        <v>2011</v>
      </c>
      <c r="D202" s="180" t="s">
        <v>4884</v>
      </c>
    </row>
    <row r="203" spans="1:4">
      <c r="A203" s="180">
        <v>1731</v>
      </c>
      <c r="B203" s="180" t="s">
        <v>214</v>
      </c>
      <c r="C203" s="180" t="s">
        <v>2012</v>
      </c>
      <c r="D203" s="180" t="s">
        <v>2013</v>
      </c>
    </row>
    <row r="204" spans="1:4">
      <c r="A204" s="180">
        <v>1732</v>
      </c>
      <c r="B204" s="180" t="s">
        <v>215</v>
      </c>
      <c r="C204" s="180" t="s">
        <v>2011</v>
      </c>
      <c r="D204" s="180" t="s">
        <v>2014</v>
      </c>
    </row>
    <row r="205" spans="1:4">
      <c r="A205" s="180">
        <v>1733</v>
      </c>
      <c r="B205" s="180" t="s">
        <v>216</v>
      </c>
      <c r="C205" s="180" t="s">
        <v>2015</v>
      </c>
      <c r="D205" s="180" t="s">
        <v>2016</v>
      </c>
    </row>
    <row r="206" spans="1:4">
      <c r="A206" s="180">
        <v>1734</v>
      </c>
      <c r="B206" s="180" t="s">
        <v>217</v>
      </c>
      <c r="C206" s="180" t="s">
        <v>2017</v>
      </c>
      <c r="D206" s="180" t="s">
        <v>2018</v>
      </c>
    </row>
    <row r="207" spans="1:4">
      <c r="A207" s="180">
        <v>1735</v>
      </c>
      <c r="B207" s="180" t="s">
        <v>218</v>
      </c>
      <c r="C207" s="180" t="s">
        <v>2019</v>
      </c>
      <c r="D207" s="180" t="s">
        <v>2020</v>
      </c>
    </row>
    <row r="208" spans="1:4">
      <c r="A208" s="180">
        <v>1736</v>
      </c>
      <c r="B208" s="180" t="s">
        <v>219</v>
      </c>
      <c r="C208" s="180" t="s">
        <v>2021</v>
      </c>
      <c r="D208" s="180" t="s">
        <v>2022</v>
      </c>
    </row>
    <row r="209" spans="1:4">
      <c r="A209" s="180">
        <v>1737</v>
      </c>
      <c r="B209" s="180" t="s">
        <v>220</v>
      </c>
      <c r="C209" s="180" t="s">
        <v>2023</v>
      </c>
      <c r="D209" s="180" t="s">
        <v>2024</v>
      </c>
    </row>
    <row r="210" spans="1:4">
      <c r="A210" s="180">
        <v>1742</v>
      </c>
      <c r="B210" s="180" t="s">
        <v>221</v>
      </c>
      <c r="C210" s="180" t="s">
        <v>2025</v>
      </c>
      <c r="D210" s="180" t="s">
        <v>2026</v>
      </c>
    </row>
    <row r="211" spans="1:4">
      <c r="A211" s="180">
        <v>1752</v>
      </c>
      <c r="B211" s="180" t="s">
        <v>222</v>
      </c>
      <c r="C211" s="180" t="s">
        <v>4885</v>
      </c>
      <c r="D211" s="180" t="s">
        <v>2027</v>
      </c>
    </row>
    <row r="212" spans="1:4">
      <c r="A212" s="180">
        <v>1760</v>
      </c>
      <c r="B212" s="180" t="s">
        <v>2028</v>
      </c>
      <c r="C212" s="180" t="s">
        <v>4886</v>
      </c>
      <c r="D212" s="180" t="s">
        <v>2029</v>
      </c>
    </row>
    <row r="213" spans="1:4">
      <c r="A213" s="180">
        <v>1762</v>
      </c>
      <c r="B213" s="180" t="s">
        <v>223</v>
      </c>
      <c r="C213" s="180" t="s">
        <v>4887</v>
      </c>
      <c r="D213" s="180" t="s">
        <v>2030</v>
      </c>
    </row>
    <row r="214" spans="1:4">
      <c r="A214" s="180">
        <v>1773</v>
      </c>
      <c r="B214" s="180" t="s">
        <v>224</v>
      </c>
      <c r="C214" s="180" t="s">
        <v>1781</v>
      </c>
      <c r="D214" s="180" t="s">
        <v>2031</v>
      </c>
    </row>
    <row r="215" spans="1:4">
      <c r="A215" s="180">
        <v>1776</v>
      </c>
      <c r="B215" s="180" t="s">
        <v>225</v>
      </c>
      <c r="C215" s="180" t="s">
        <v>1781</v>
      </c>
      <c r="D215" s="180" t="s">
        <v>2032</v>
      </c>
    </row>
    <row r="216" spans="1:4">
      <c r="A216" s="180">
        <v>1777</v>
      </c>
      <c r="B216" s="180" t="s">
        <v>226</v>
      </c>
      <c r="C216" s="180" t="s">
        <v>4888</v>
      </c>
      <c r="D216" s="180" t="s">
        <v>2033</v>
      </c>
    </row>
    <row r="217" spans="1:4">
      <c r="A217" s="180">
        <v>1780</v>
      </c>
      <c r="B217" s="180" t="s">
        <v>2034</v>
      </c>
      <c r="D217" s="180" t="s">
        <v>2035</v>
      </c>
    </row>
    <row r="218" spans="1:4">
      <c r="A218" s="180">
        <v>1781</v>
      </c>
      <c r="B218" s="180" t="s">
        <v>227</v>
      </c>
      <c r="C218" s="180" t="s">
        <v>4889</v>
      </c>
      <c r="D218" s="180" t="s">
        <v>2036</v>
      </c>
    </row>
    <row r="219" spans="1:4">
      <c r="A219" s="180">
        <v>1783</v>
      </c>
      <c r="B219" s="180" t="s">
        <v>228</v>
      </c>
      <c r="C219" s="180" t="s">
        <v>1957</v>
      </c>
      <c r="D219" s="180" t="s">
        <v>2037</v>
      </c>
    </row>
    <row r="220" spans="1:4">
      <c r="A220" s="180">
        <v>1784</v>
      </c>
      <c r="B220" s="180" t="s">
        <v>229</v>
      </c>
      <c r="C220" s="180" t="s">
        <v>4890</v>
      </c>
      <c r="D220" s="180" t="s">
        <v>4891</v>
      </c>
    </row>
    <row r="221" spans="1:4">
      <c r="A221" s="180">
        <v>1785</v>
      </c>
      <c r="B221" s="180" t="s">
        <v>230</v>
      </c>
      <c r="C221" s="180" t="s">
        <v>2038</v>
      </c>
      <c r="D221" s="180" t="s">
        <v>2039</v>
      </c>
    </row>
    <row r="222" spans="1:4">
      <c r="A222" s="180">
        <v>1786</v>
      </c>
      <c r="B222" s="180" t="s">
        <v>231</v>
      </c>
      <c r="C222" s="180" t="s">
        <v>4892</v>
      </c>
      <c r="D222" s="180" t="s">
        <v>2040</v>
      </c>
    </row>
    <row r="223" spans="1:4">
      <c r="A223" s="180">
        <v>1787</v>
      </c>
      <c r="B223" s="180" t="s">
        <v>232</v>
      </c>
      <c r="C223" s="180" t="s">
        <v>2041</v>
      </c>
      <c r="D223" s="180" t="s">
        <v>2042</v>
      </c>
    </row>
    <row r="224" spans="1:4">
      <c r="A224" s="180">
        <v>1788</v>
      </c>
      <c r="B224" s="180" t="s">
        <v>233</v>
      </c>
      <c r="C224" s="180" t="s">
        <v>4893</v>
      </c>
      <c r="D224" s="180" t="s">
        <v>2043</v>
      </c>
    </row>
    <row r="225" spans="1:4">
      <c r="A225" s="180">
        <v>1789</v>
      </c>
      <c r="B225" s="180" t="s">
        <v>234</v>
      </c>
      <c r="C225" s="180" t="s">
        <v>2044</v>
      </c>
      <c r="D225" s="180" t="s">
        <v>2045</v>
      </c>
    </row>
    <row r="226" spans="1:4">
      <c r="A226" s="180">
        <v>1795</v>
      </c>
      <c r="B226" s="180" t="s">
        <v>235</v>
      </c>
      <c r="C226" s="180" t="s">
        <v>4885</v>
      </c>
      <c r="D226" s="180" t="s">
        <v>2046</v>
      </c>
    </row>
    <row r="227" spans="1:4">
      <c r="A227" s="180">
        <v>1796</v>
      </c>
      <c r="B227" s="180" t="s">
        <v>2047</v>
      </c>
      <c r="D227" s="180" t="s">
        <v>4894</v>
      </c>
    </row>
    <row r="228" spans="1:4">
      <c r="A228" s="180">
        <v>1799</v>
      </c>
      <c r="B228" s="180" t="s">
        <v>236</v>
      </c>
      <c r="C228" s="180" t="s">
        <v>1950</v>
      </c>
      <c r="D228" s="180" t="s">
        <v>2048</v>
      </c>
    </row>
    <row r="229" spans="1:4">
      <c r="A229" s="180">
        <v>1802</v>
      </c>
      <c r="B229" s="180" t="s">
        <v>237</v>
      </c>
      <c r="C229" s="180" t="s">
        <v>2049</v>
      </c>
      <c r="D229" s="180" t="s">
        <v>2050</v>
      </c>
    </row>
    <row r="230" spans="1:4">
      <c r="A230" s="180">
        <v>1805</v>
      </c>
      <c r="B230" s="180" t="s">
        <v>238</v>
      </c>
      <c r="C230" s="180" t="s">
        <v>1825</v>
      </c>
      <c r="D230" s="180" t="s">
        <v>2051</v>
      </c>
    </row>
    <row r="231" spans="1:4">
      <c r="A231" s="180">
        <v>1806</v>
      </c>
      <c r="B231" s="180" t="s">
        <v>239</v>
      </c>
      <c r="C231" s="180" t="s">
        <v>2052</v>
      </c>
      <c r="D231" s="180" t="s">
        <v>2053</v>
      </c>
    </row>
    <row r="232" spans="1:4">
      <c r="A232" s="180">
        <v>1808</v>
      </c>
      <c r="B232" s="180" t="s">
        <v>240</v>
      </c>
      <c r="C232" s="180" t="s">
        <v>2054</v>
      </c>
      <c r="D232" s="180" t="s">
        <v>2055</v>
      </c>
    </row>
    <row r="233" spans="1:4">
      <c r="A233" s="180">
        <v>1809</v>
      </c>
      <c r="B233" s="180" t="s">
        <v>241</v>
      </c>
      <c r="C233" s="180" t="s">
        <v>2049</v>
      </c>
      <c r="D233" s="180" t="s">
        <v>2056</v>
      </c>
    </row>
    <row r="234" spans="1:4">
      <c r="A234" s="180">
        <v>1810</v>
      </c>
      <c r="B234" s="180" t="s">
        <v>2057</v>
      </c>
      <c r="C234" s="180" t="s">
        <v>2052</v>
      </c>
      <c r="D234" s="180" t="s">
        <v>2058</v>
      </c>
    </row>
    <row r="235" spans="1:4">
      <c r="A235" s="180">
        <v>1813</v>
      </c>
      <c r="B235" s="180" t="s">
        <v>242</v>
      </c>
      <c r="C235" s="180" t="s">
        <v>4895</v>
      </c>
      <c r="D235" s="180" t="s">
        <v>2059</v>
      </c>
    </row>
    <row r="236" spans="1:4">
      <c r="A236" s="180">
        <v>1814</v>
      </c>
      <c r="B236" s="180" t="s">
        <v>2060</v>
      </c>
      <c r="D236" s="180" t="s">
        <v>2061</v>
      </c>
    </row>
    <row r="237" spans="1:4">
      <c r="A237" s="180">
        <v>1815</v>
      </c>
      <c r="B237" s="180" t="s">
        <v>243</v>
      </c>
      <c r="C237" s="180" t="s">
        <v>2062</v>
      </c>
      <c r="D237" s="180" t="s">
        <v>2063</v>
      </c>
    </row>
    <row r="238" spans="1:4">
      <c r="A238" s="180">
        <v>1817</v>
      </c>
      <c r="B238" s="180" t="s">
        <v>244</v>
      </c>
      <c r="C238" s="180" t="s">
        <v>2064</v>
      </c>
      <c r="D238" s="180" t="s">
        <v>2065</v>
      </c>
    </row>
    <row r="239" spans="1:4">
      <c r="A239" s="180">
        <v>1818</v>
      </c>
      <c r="B239" s="180" t="s">
        <v>4896</v>
      </c>
      <c r="D239" s="180" t="s">
        <v>4897</v>
      </c>
    </row>
    <row r="240" spans="1:4">
      <c r="A240" s="180">
        <v>1819</v>
      </c>
      <c r="B240" s="180" t="s">
        <v>2066</v>
      </c>
      <c r="D240" s="180" t="s">
        <v>2067</v>
      </c>
    </row>
    <row r="241" spans="1:4">
      <c r="A241" s="180">
        <v>1902</v>
      </c>
      <c r="B241" s="180" t="s">
        <v>2068</v>
      </c>
      <c r="C241" s="180" t="s">
        <v>2069</v>
      </c>
      <c r="D241" s="180" t="s">
        <v>2070</v>
      </c>
    </row>
    <row r="242" spans="1:4">
      <c r="A242" s="180">
        <v>1903</v>
      </c>
      <c r="B242" s="180" t="s">
        <v>245</v>
      </c>
      <c r="C242" s="180" t="s">
        <v>2071</v>
      </c>
      <c r="D242" s="180" t="s">
        <v>2072</v>
      </c>
    </row>
    <row r="243" spans="1:4">
      <c r="A243" s="180">
        <v>1904</v>
      </c>
      <c r="B243" s="180" t="s">
        <v>246</v>
      </c>
      <c r="C243" s="180" t="s">
        <v>4898</v>
      </c>
      <c r="D243" s="180" t="s">
        <v>2073</v>
      </c>
    </row>
    <row r="244" spans="1:4">
      <c r="A244" s="180">
        <v>1905</v>
      </c>
      <c r="B244" s="180" t="s">
        <v>247</v>
      </c>
      <c r="C244" s="180" t="s">
        <v>2074</v>
      </c>
      <c r="D244" s="180" t="s">
        <v>2075</v>
      </c>
    </row>
    <row r="245" spans="1:4">
      <c r="A245" s="180">
        <v>1906</v>
      </c>
      <c r="B245" s="180" t="s">
        <v>1631</v>
      </c>
      <c r="C245" s="180" t="s">
        <v>2076</v>
      </c>
      <c r="D245" s="180" t="s">
        <v>2077</v>
      </c>
    </row>
    <row r="246" spans="1:4">
      <c r="A246" s="180">
        <v>1907</v>
      </c>
      <c r="B246" s="180" t="s">
        <v>248</v>
      </c>
      <c r="C246" s="180" t="s">
        <v>2074</v>
      </c>
      <c r="D246" s="180" t="s">
        <v>1824</v>
      </c>
    </row>
    <row r="247" spans="1:4">
      <c r="A247" s="180">
        <v>1909</v>
      </c>
      <c r="B247" s="180" t="s">
        <v>249</v>
      </c>
      <c r="C247" s="180" t="s">
        <v>4899</v>
      </c>
      <c r="D247" s="180" t="s">
        <v>2078</v>
      </c>
    </row>
    <row r="248" spans="1:4">
      <c r="A248" s="180">
        <v>2002</v>
      </c>
      <c r="B248" s="180" t="s">
        <v>250</v>
      </c>
      <c r="C248" s="180" t="s">
        <v>4900</v>
      </c>
      <c r="D248" s="180" t="s">
        <v>2079</v>
      </c>
    </row>
    <row r="249" spans="1:4">
      <c r="A249" s="180">
        <v>2006</v>
      </c>
      <c r="B249" s="180" t="s">
        <v>251</v>
      </c>
      <c r="C249" s="180" t="s">
        <v>4901</v>
      </c>
      <c r="D249" s="180" t="s">
        <v>2080</v>
      </c>
    </row>
    <row r="250" spans="1:4">
      <c r="A250" s="180">
        <v>2007</v>
      </c>
      <c r="B250" s="180" t="s">
        <v>252</v>
      </c>
      <c r="C250" s="180" t="s">
        <v>2081</v>
      </c>
      <c r="D250" s="180" t="s">
        <v>2082</v>
      </c>
    </row>
    <row r="251" spans="1:4">
      <c r="A251" s="180">
        <v>2008</v>
      </c>
      <c r="B251" s="180" t="s">
        <v>253</v>
      </c>
      <c r="C251" s="180" t="s">
        <v>2083</v>
      </c>
      <c r="D251" s="180" t="s">
        <v>2084</v>
      </c>
    </row>
    <row r="252" spans="1:4">
      <c r="A252" s="180">
        <v>2009</v>
      </c>
      <c r="B252" s="180" t="s">
        <v>254</v>
      </c>
      <c r="C252" s="180" t="s">
        <v>2085</v>
      </c>
      <c r="D252" s="180" t="s">
        <v>2086</v>
      </c>
    </row>
    <row r="253" spans="1:4">
      <c r="A253" s="180">
        <v>2010</v>
      </c>
      <c r="B253" s="180" t="s">
        <v>255</v>
      </c>
      <c r="C253" s="180" t="s">
        <v>4902</v>
      </c>
      <c r="D253" s="180" t="s">
        <v>2087</v>
      </c>
    </row>
    <row r="254" spans="1:4">
      <c r="A254" s="180">
        <v>2012</v>
      </c>
      <c r="B254" s="180" t="s">
        <v>256</v>
      </c>
      <c r="C254" s="180" t="s">
        <v>4903</v>
      </c>
      <c r="D254" s="180" t="s">
        <v>2088</v>
      </c>
    </row>
    <row r="255" spans="1:4">
      <c r="A255" s="180">
        <v>2013</v>
      </c>
      <c r="B255" s="180" t="s">
        <v>257</v>
      </c>
      <c r="C255" s="180" t="s">
        <v>4904</v>
      </c>
      <c r="D255" s="180" t="s">
        <v>2089</v>
      </c>
    </row>
    <row r="256" spans="1:4">
      <c r="A256" s="180">
        <v>2014</v>
      </c>
      <c r="B256" s="180" t="s">
        <v>258</v>
      </c>
      <c r="C256" s="180" t="s">
        <v>2090</v>
      </c>
      <c r="D256" s="180" t="s">
        <v>2091</v>
      </c>
    </row>
    <row r="257" spans="1:4">
      <c r="A257" s="180">
        <v>2015</v>
      </c>
      <c r="B257" s="180" t="s">
        <v>259</v>
      </c>
      <c r="C257" s="180" t="s">
        <v>2092</v>
      </c>
      <c r="D257" s="180" t="s">
        <v>2093</v>
      </c>
    </row>
    <row r="258" spans="1:4">
      <c r="A258" s="180">
        <v>2017</v>
      </c>
      <c r="B258" s="180" t="s">
        <v>260</v>
      </c>
      <c r="C258" s="180" t="s">
        <v>2083</v>
      </c>
      <c r="D258" s="180" t="s">
        <v>2094</v>
      </c>
    </row>
    <row r="259" spans="1:4">
      <c r="A259" s="180">
        <v>2020</v>
      </c>
      <c r="B259" s="180" t="s">
        <v>261</v>
      </c>
      <c r="C259" s="180" t="s">
        <v>2095</v>
      </c>
      <c r="D259" s="180" t="s">
        <v>2096</v>
      </c>
    </row>
    <row r="260" spans="1:4">
      <c r="A260" s="180">
        <v>2022</v>
      </c>
      <c r="B260" s="180" t="s">
        <v>262</v>
      </c>
      <c r="C260" s="180" t="s">
        <v>2097</v>
      </c>
      <c r="D260" s="180" t="s">
        <v>2098</v>
      </c>
    </row>
    <row r="261" spans="1:4">
      <c r="A261" s="180">
        <v>2023</v>
      </c>
      <c r="B261" s="180" t="s">
        <v>263</v>
      </c>
      <c r="C261" s="180" t="s">
        <v>2099</v>
      </c>
      <c r="D261" s="180" t="s">
        <v>2100</v>
      </c>
    </row>
    <row r="262" spans="1:4">
      <c r="A262" s="180">
        <v>2024</v>
      </c>
      <c r="B262" s="180" t="s">
        <v>264</v>
      </c>
      <c r="C262" s="180" t="s">
        <v>2083</v>
      </c>
      <c r="D262" s="180" t="s">
        <v>2101</v>
      </c>
    </row>
    <row r="263" spans="1:4">
      <c r="A263" s="180">
        <v>2025</v>
      </c>
      <c r="B263" s="180" t="s">
        <v>265</v>
      </c>
      <c r="C263" s="180" t="s">
        <v>2083</v>
      </c>
      <c r="D263" s="180" t="s">
        <v>2102</v>
      </c>
    </row>
    <row r="264" spans="1:4">
      <c r="A264" s="180">
        <v>2027</v>
      </c>
      <c r="B264" s="180" t="s">
        <v>266</v>
      </c>
      <c r="C264" s="180" t="s">
        <v>2103</v>
      </c>
      <c r="D264" s="180" t="s">
        <v>2104</v>
      </c>
    </row>
    <row r="265" spans="1:4">
      <c r="A265" s="180">
        <v>2028</v>
      </c>
      <c r="B265" s="180" t="s">
        <v>267</v>
      </c>
      <c r="C265" s="180" t="s">
        <v>2083</v>
      </c>
      <c r="D265" s="180" t="s">
        <v>2105</v>
      </c>
    </row>
    <row r="266" spans="1:4">
      <c r="A266" s="180">
        <v>2029</v>
      </c>
      <c r="B266" s="180" t="s">
        <v>268</v>
      </c>
      <c r="C266" s="180" t="s">
        <v>2106</v>
      </c>
      <c r="D266" s="180" t="s">
        <v>2107</v>
      </c>
    </row>
    <row r="267" spans="1:4">
      <c r="A267" s="180">
        <v>2030</v>
      </c>
      <c r="B267" s="180" t="s">
        <v>269</v>
      </c>
      <c r="C267" s="180" t="s">
        <v>2083</v>
      </c>
      <c r="D267" s="180" t="s">
        <v>2108</v>
      </c>
    </row>
    <row r="268" spans="1:4">
      <c r="A268" s="180">
        <v>2031</v>
      </c>
      <c r="B268" s="180" t="s">
        <v>270</v>
      </c>
      <c r="C268" s="180" t="s">
        <v>4905</v>
      </c>
      <c r="D268" s="180" t="s">
        <v>2109</v>
      </c>
    </row>
    <row r="269" spans="1:4">
      <c r="A269" s="180">
        <v>2032</v>
      </c>
      <c r="B269" s="180" t="s">
        <v>271</v>
      </c>
      <c r="C269" s="180" t="s">
        <v>2110</v>
      </c>
      <c r="D269" s="180" t="s">
        <v>2111</v>
      </c>
    </row>
    <row r="270" spans="1:4">
      <c r="A270" s="180">
        <v>2033</v>
      </c>
      <c r="B270" s="180" t="s">
        <v>272</v>
      </c>
      <c r="C270" s="180" t="s">
        <v>2083</v>
      </c>
      <c r="D270" s="180" t="s">
        <v>2112</v>
      </c>
    </row>
    <row r="271" spans="1:4">
      <c r="A271" s="180">
        <v>2034</v>
      </c>
      <c r="B271" s="180" t="s">
        <v>273</v>
      </c>
      <c r="C271" s="180" t="s">
        <v>2083</v>
      </c>
      <c r="D271" s="180" t="s">
        <v>2113</v>
      </c>
    </row>
    <row r="272" spans="1:4">
      <c r="A272" s="180">
        <v>2035</v>
      </c>
      <c r="B272" s="180" t="s">
        <v>274</v>
      </c>
      <c r="C272" s="180" t="s">
        <v>4906</v>
      </c>
      <c r="D272" s="180" t="s">
        <v>2114</v>
      </c>
    </row>
    <row r="273" spans="1:4">
      <c r="A273" s="180">
        <v>2038</v>
      </c>
      <c r="B273" s="180" t="s">
        <v>275</v>
      </c>
      <c r="C273" s="180" t="s">
        <v>2083</v>
      </c>
      <c r="D273" s="180" t="s">
        <v>2115</v>
      </c>
    </row>
    <row r="274" spans="1:4">
      <c r="A274" s="180">
        <v>2049</v>
      </c>
      <c r="B274" s="180" t="s">
        <v>276</v>
      </c>
      <c r="C274" s="180" t="s">
        <v>2116</v>
      </c>
      <c r="D274" s="180" t="s">
        <v>2117</v>
      </c>
    </row>
    <row r="275" spans="1:4">
      <c r="A275" s="180">
        <v>2059</v>
      </c>
      <c r="B275" s="180" t="s">
        <v>277</v>
      </c>
      <c r="C275" s="180" t="s">
        <v>2118</v>
      </c>
      <c r="D275" s="180" t="s">
        <v>2119</v>
      </c>
    </row>
    <row r="276" spans="1:4">
      <c r="A276" s="180">
        <v>2061</v>
      </c>
      <c r="B276" s="180" t="s">
        <v>278</v>
      </c>
      <c r="C276" s="180" t="s">
        <v>4907</v>
      </c>
      <c r="D276" s="180" t="s">
        <v>2120</v>
      </c>
    </row>
    <row r="277" spans="1:4">
      <c r="A277" s="180">
        <v>2062</v>
      </c>
      <c r="B277" s="180" t="s">
        <v>279</v>
      </c>
      <c r="C277" s="180" t="s">
        <v>1887</v>
      </c>
      <c r="D277" s="180" t="s">
        <v>2121</v>
      </c>
    </row>
    <row r="278" spans="1:4">
      <c r="A278" s="180">
        <v>2063</v>
      </c>
      <c r="B278" s="180" t="s">
        <v>280</v>
      </c>
      <c r="C278" s="180" t="s">
        <v>2122</v>
      </c>
      <c r="D278" s="180" t="s">
        <v>2123</v>
      </c>
    </row>
    <row r="279" spans="1:4">
      <c r="A279" s="180">
        <v>2064</v>
      </c>
      <c r="B279" s="180" t="s">
        <v>281</v>
      </c>
      <c r="C279" s="180" t="s">
        <v>2122</v>
      </c>
      <c r="D279" s="180" t="s">
        <v>2124</v>
      </c>
    </row>
    <row r="280" spans="1:4">
      <c r="A280" s="180">
        <v>2065</v>
      </c>
      <c r="B280" s="180" t="s">
        <v>2125</v>
      </c>
      <c r="C280" s="180" t="s">
        <v>2122</v>
      </c>
      <c r="D280" s="180" t="s">
        <v>2126</v>
      </c>
    </row>
    <row r="281" spans="1:4">
      <c r="A281" s="180">
        <v>2066</v>
      </c>
      <c r="B281" s="180" t="s">
        <v>282</v>
      </c>
      <c r="C281" s="180" t="s">
        <v>2127</v>
      </c>
      <c r="D281" s="180" t="s">
        <v>2128</v>
      </c>
    </row>
    <row r="282" spans="1:4">
      <c r="A282" s="180">
        <v>2067</v>
      </c>
      <c r="B282" s="180" t="s">
        <v>283</v>
      </c>
      <c r="C282" s="180" t="s">
        <v>1930</v>
      </c>
      <c r="D282" s="180" t="s">
        <v>2129</v>
      </c>
    </row>
    <row r="283" spans="1:4">
      <c r="A283" s="180">
        <v>2069</v>
      </c>
      <c r="B283" s="180" t="s">
        <v>284</v>
      </c>
      <c r="C283" s="180" t="s">
        <v>2083</v>
      </c>
      <c r="D283" s="180" t="s">
        <v>2130</v>
      </c>
    </row>
    <row r="284" spans="1:4">
      <c r="A284" s="180">
        <v>2070</v>
      </c>
      <c r="B284" s="180" t="s">
        <v>2131</v>
      </c>
      <c r="D284" s="180" t="s">
        <v>2132</v>
      </c>
    </row>
    <row r="285" spans="1:4">
      <c r="A285" s="180">
        <v>2101</v>
      </c>
      <c r="B285" s="180" t="s">
        <v>285</v>
      </c>
      <c r="C285" s="180" t="s">
        <v>4908</v>
      </c>
      <c r="D285" s="180" t="s">
        <v>2133</v>
      </c>
    </row>
    <row r="286" spans="1:4">
      <c r="A286" s="180">
        <v>2102</v>
      </c>
      <c r="B286" s="180" t="s">
        <v>286</v>
      </c>
      <c r="C286" s="180" t="s">
        <v>2134</v>
      </c>
      <c r="D286" s="180" t="s">
        <v>2135</v>
      </c>
    </row>
    <row r="287" spans="1:4">
      <c r="A287" s="180">
        <v>2103</v>
      </c>
      <c r="B287" s="180" t="s">
        <v>287</v>
      </c>
      <c r="C287" s="180" t="s">
        <v>2136</v>
      </c>
      <c r="D287" s="180" t="s">
        <v>2137</v>
      </c>
    </row>
    <row r="288" spans="1:4">
      <c r="A288" s="180">
        <v>2104</v>
      </c>
      <c r="B288" s="180" t="s">
        <v>288</v>
      </c>
      <c r="C288" s="180" t="s">
        <v>4909</v>
      </c>
      <c r="D288" s="180" t="s">
        <v>2138</v>
      </c>
    </row>
    <row r="289" spans="1:4">
      <c r="A289" s="180">
        <v>2105</v>
      </c>
      <c r="B289" s="180" t="s">
        <v>289</v>
      </c>
      <c r="C289" s="180" t="s">
        <v>4910</v>
      </c>
      <c r="D289" s="180" t="s">
        <v>2139</v>
      </c>
    </row>
    <row r="290" spans="1:4">
      <c r="A290" s="180">
        <v>2106</v>
      </c>
      <c r="B290" s="180" t="s">
        <v>290</v>
      </c>
      <c r="C290" s="180" t="s">
        <v>2140</v>
      </c>
      <c r="D290" s="180" t="s">
        <v>2141</v>
      </c>
    </row>
    <row r="291" spans="1:4">
      <c r="A291" s="180">
        <v>2107</v>
      </c>
      <c r="B291" s="180" t="s">
        <v>291</v>
      </c>
      <c r="C291" s="180" t="s">
        <v>2142</v>
      </c>
      <c r="D291" s="180" t="s">
        <v>2143</v>
      </c>
    </row>
    <row r="292" spans="1:4">
      <c r="A292" s="180">
        <v>2108</v>
      </c>
      <c r="B292" s="180" t="s">
        <v>292</v>
      </c>
      <c r="C292" s="180" t="s">
        <v>2144</v>
      </c>
      <c r="D292" s="180" t="s">
        <v>2145</v>
      </c>
    </row>
    <row r="293" spans="1:4">
      <c r="A293" s="180">
        <v>2109</v>
      </c>
      <c r="B293" s="180" t="s">
        <v>293</v>
      </c>
      <c r="C293" s="180" t="s">
        <v>2146</v>
      </c>
      <c r="D293" s="180" t="s">
        <v>2147</v>
      </c>
    </row>
    <row r="294" spans="1:4">
      <c r="A294" s="180">
        <v>2114</v>
      </c>
      <c r="B294" s="180" t="s">
        <v>294</v>
      </c>
      <c r="C294" s="180" t="s">
        <v>2148</v>
      </c>
      <c r="D294" s="180" t="s">
        <v>2149</v>
      </c>
    </row>
    <row r="295" spans="1:4">
      <c r="A295" s="180">
        <v>2115</v>
      </c>
      <c r="B295" s="180" t="s">
        <v>295</v>
      </c>
      <c r="C295" s="180" t="s">
        <v>2150</v>
      </c>
      <c r="D295" s="180" t="s">
        <v>2151</v>
      </c>
    </row>
    <row r="296" spans="1:4">
      <c r="A296" s="180">
        <v>2201</v>
      </c>
      <c r="B296" s="180" t="s">
        <v>296</v>
      </c>
      <c r="C296" s="180" t="s">
        <v>2152</v>
      </c>
      <c r="D296" s="180" t="s">
        <v>2153</v>
      </c>
    </row>
    <row r="297" spans="1:4">
      <c r="A297" s="180">
        <v>2204</v>
      </c>
      <c r="B297" s="180" t="s">
        <v>297</v>
      </c>
      <c r="C297" s="180" t="s">
        <v>4911</v>
      </c>
      <c r="D297" s="180" t="s">
        <v>2154</v>
      </c>
    </row>
    <row r="298" spans="1:4">
      <c r="A298" s="180">
        <v>2206</v>
      </c>
      <c r="B298" s="180" t="s">
        <v>298</v>
      </c>
      <c r="C298" s="180" t="s">
        <v>4912</v>
      </c>
      <c r="D298" s="180" t="s">
        <v>2155</v>
      </c>
    </row>
    <row r="299" spans="1:4">
      <c r="A299" s="180">
        <v>2207</v>
      </c>
      <c r="B299" s="180" t="s">
        <v>299</v>
      </c>
      <c r="C299" s="180" t="s">
        <v>2156</v>
      </c>
      <c r="D299" s="180" t="s">
        <v>2157</v>
      </c>
    </row>
    <row r="300" spans="1:4">
      <c r="A300" s="180">
        <v>2208</v>
      </c>
      <c r="B300" s="180" t="s">
        <v>300</v>
      </c>
      <c r="C300" s="180" t="s">
        <v>4913</v>
      </c>
      <c r="D300" s="180" t="s">
        <v>2158</v>
      </c>
    </row>
    <row r="301" spans="1:4">
      <c r="A301" s="180">
        <v>2221</v>
      </c>
      <c r="B301" s="180" t="s">
        <v>301</v>
      </c>
      <c r="C301" s="180" t="s">
        <v>1937</v>
      </c>
      <c r="D301" s="180" t="s">
        <v>2159</v>
      </c>
    </row>
    <row r="302" spans="1:4">
      <c r="A302" s="180">
        <v>2227</v>
      </c>
      <c r="B302" s="180" t="s">
        <v>302</v>
      </c>
      <c r="C302" s="180" t="s">
        <v>2160</v>
      </c>
      <c r="D302" s="180" t="s">
        <v>2161</v>
      </c>
    </row>
    <row r="303" spans="1:4">
      <c r="A303" s="180">
        <v>2228</v>
      </c>
      <c r="B303" s="180" t="s">
        <v>303</v>
      </c>
      <c r="C303" s="180" t="s">
        <v>2162</v>
      </c>
      <c r="D303" s="180" t="s">
        <v>2163</v>
      </c>
    </row>
    <row r="304" spans="1:4">
      <c r="A304" s="180">
        <v>2230</v>
      </c>
      <c r="B304" s="180" t="s">
        <v>304</v>
      </c>
      <c r="C304" s="180" t="s">
        <v>1930</v>
      </c>
      <c r="D304" s="180" t="s">
        <v>2164</v>
      </c>
    </row>
    <row r="305" spans="1:4">
      <c r="A305" s="180">
        <v>2231</v>
      </c>
      <c r="B305" s="180" t="s">
        <v>305</v>
      </c>
      <c r="C305" s="180" t="s">
        <v>4914</v>
      </c>
      <c r="D305" s="180" t="s">
        <v>2165</v>
      </c>
    </row>
    <row r="306" spans="1:4">
      <c r="A306" s="180">
        <v>2233</v>
      </c>
      <c r="B306" s="180" t="s">
        <v>306</v>
      </c>
      <c r="C306" s="180" t="s">
        <v>2166</v>
      </c>
      <c r="D306" s="180" t="s">
        <v>2167</v>
      </c>
    </row>
    <row r="307" spans="1:4">
      <c r="A307" s="180">
        <v>2235</v>
      </c>
      <c r="B307" s="180" t="s">
        <v>307</v>
      </c>
      <c r="C307" s="180" t="s">
        <v>2168</v>
      </c>
      <c r="D307" s="180" t="s">
        <v>2169</v>
      </c>
    </row>
    <row r="308" spans="1:4">
      <c r="A308" s="180">
        <v>2236</v>
      </c>
      <c r="B308" s="180" t="s">
        <v>308</v>
      </c>
      <c r="C308" s="180" t="s">
        <v>2170</v>
      </c>
      <c r="D308" s="180" t="s">
        <v>2171</v>
      </c>
    </row>
    <row r="309" spans="1:4">
      <c r="A309" s="180">
        <v>2237</v>
      </c>
      <c r="B309" s="180" t="s">
        <v>4915</v>
      </c>
      <c r="D309" s="180" t="s">
        <v>2172</v>
      </c>
    </row>
    <row r="310" spans="1:4">
      <c r="A310" s="180">
        <v>2239</v>
      </c>
      <c r="B310" s="180" t="s">
        <v>309</v>
      </c>
      <c r="C310" s="180" t="s">
        <v>4916</v>
      </c>
      <c r="D310" s="180" t="s">
        <v>2173</v>
      </c>
    </row>
    <row r="311" spans="1:4">
      <c r="A311" s="180">
        <v>2241</v>
      </c>
      <c r="B311" s="180" t="s">
        <v>2174</v>
      </c>
      <c r="D311" s="180" t="s">
        <v>2175</v>
      </c>
    </row>
    <row r="312" spans="1:4">
      <c r="A312" s="180">
        <v>2243</v>
      </c>
      <c r="B312" s="180" t="s">
        <v>4486</v>
      </c>
      <c r="C312" s="180" t="s">
        <v>4487</v>
      </c>
      <c r="D312" s="180" t="s">
        <v>4488</v>
      </c>
    </row>
    <row r="313" spans="1:4">
      <c r="A313" s="180">
        <v>2245</v>
      </c>
      <c r="B313" s="180" t="s">
        <v>2176</v>
      </c>
      <c r="D313" s="180" t="s">
        <v>2177</v>
      </c>
    </row>
    <row r="314" spans="1:4">
      <c r="A314" s="180">
        <v>2246</v>
      </c>
      <c r="B314" s="180" t="s">
        <v>2178</v>
      </c>
      <c r="D314" s="180" t="s">
        <v>2179</v>
      </c>
    </row>
    <row r="315" spans="1:4">
      <c r="A315" s="180">
        <v>2247</v>
      </c>
      <c r="B315" s="180" t="s">
        <v>4489</v>
      </c>
      <c r="D315" s="180" t="s">
        <v>4490</v>
      </c>
    </row>
    <row r="316" spans="1:4">
      <c r="A316" s="180">
        <v>2301</v>
      </c>
      <c r="B316" s="180" t="s">
        <v>310</v>
      </c>
      <c r="C316" s="180" t="s">
        <v>4917</v>
      </c>
      <c r="D316" s="180" t="s">
        <v>2180</v>
      </c>
    </row>
    <row r="317" spans="1:4">
      <c r="A317" s="180">
        <v>2302</v>
      </c>
      <c r="B317" s="180" t="s">
        <v>311</v>
      </c>
      <c r="C317" s="180" t="s">
        <v>2181</v>
      </c>
      <c r="D317" s="180" t="s">
        <v>2182</v>
      </c>
    </row>
    <row r="318" spans="1:4">
      <c r="A318" s="180">
        <v>2303</v>
      </c>
      <c r="B318" s="180" t="s">
        <v>312</v>
      </c>
      <c r="C318" s="180" t="s">
        <v>2183</v>
      </c>
      <c r="D318" s="180" t="s">
        <v>2184</v>
      </c>
    </row>
    <row r="319" spans="1:4">
      <c r="A319" s="180">
        <v>2305</v>
      </c>
      <c r="B319" s="180" t="s">
        <v>313</v>
      </c>
      <c r="C319" s="180" t="s">
        <v>2185</v>
      </c>
      <c r="D319" s="180" t="s">
        <v>2186</v>
      </c>
    </row>
    <row r="320" spans="1:4">
      <c r="A320" s="180">
        <v>2308</v>
      </c>
      <c r="B320" s="180" t="s">
        <v>314</v>
      </c>
      <c r="C320" s="180" t="s">
        <v>4918</v>
      </c>
      <c r="D320" s="180" t="s">
        <v>2187</v>
      </c>
    </row>
    <row r="321" spans="1:4">
      <c r="A321" s="180">
        <v>2311</v>
      </c>
      <c r="B321" s="180" t="s">
        <v>315</v>
      </c>
      <c r="C321" s="180" t="s">
        <v>4919</v>
      </c>
      <c r="D321" s="180" t="s">
        <v>4920</v>
      </c>
    </row>
    <row r="322" spans="1:4">
      <c r="A322" s="180">
        <v>2312</v>
      </c>
      <c r="B322" s="180" t="s">
        <v>316</v>
      </c>
      <c r="C322" s="180" t="s">
        <v>4921</v>
      </c>
      <c r="D322" s="180" t="s">
        <v>2188</v>
      </c>
    </row>
    <row r="323" spans="1:4">
      <c r="A323" s="180">
        <v>2313</v>
      </c>
      <c r="B323" s="180" t="s">
        <v>317</v>
      </c>
      <c r="C323" s="180" t="s">
        <v>4922</v>
      </c>
      <c r="D323" s="180" t="s">
        <v>2189</v>
      </c>
    </row>
    <row r="324" spans="1:4">
      <c r="A324" s="180">
        <v>2314</v>
      </c>
      <c r="B324" s="180" t="s">
        <v>318</v>
      </c>
      <c r="C324" s="180" t="s">
        <v>4923</v>
      </c>
      <c r="D324" s="180" t="s">
        <v>2190</v>
      </c>
    </row>
    <row r="325" spans="1:4">
      <c r="A325" s="180">
        <v>2316</v>
      </c>
      <c r="B325" s="180" t="s">
        <v>319</v>
      </c>
      <c r="C325" s="180" t="s">
        <v>4924</v>
      </c>
      <c r="D325" s="180" t="s">
        <v>2191</v>
      </c>
    </row>
    <row r="326" spans="1:4">
      <c r="A326" s="180">
        <v>2317</v>
      </c>
      <c r="B326" s="180" t="s">
        <v>320</v>
      </c>
      <c r="C326" s="180" t="s">
        <v>4925</v>
      </c>
      <c r="D326" s="180" t="s">
        <v>2192</v>
      </c>
    </row>
    <row r="327" spans="1:4">
      <c r="A327" s="180">
        <v>2321</v>
      </c>
      <c r="B327" s="180" t="s">
        <v>321</v>
      </c>
      <c r="C327" s="180" t="s">
        <v>4926</v>
      </c>
      <c r="D327" s="180" t="s">
        <v>2193</v>
      </c>
    </row>
    <row r="328" spans="1:4">
      <c r="A328" s="180">
        <v>2323</v>
      </c>
      <c r="B328" s="180" t="s">
        <v>322</v>
      </c>
      <c r="C328" s="180" t="s">
        <v>2194</v>
      </c>
      <c r="D328" s="180" t="s">
        <v>2195</v>
      </c>
    </row>
    <row r="329" spans="1:4">
      <c r="A329" s="180">
        <v>2324</v>
      </c>
      <c r="B329" s="180" t="s">
        <v>323</v>
      </c>
      <c r="C329" s="180" t="s">
        <v>2196</v>
      </c>
      <c r="D329" s="180" t="s">
        <v>2197</v>
      </c>
    </row>
    <row r="330" spans="1:4">
      <c r="A330" s="180">
        <v>2325</v>
      </c>
      <c r="B330" s="180" t="s">
        <v>324</v>
      </c>
      <c r="C330" s="180" t="s">
        <v>4927</v>
      </c>
      <c r="D330" s="180" t="s">
        <v>4928</v>
      </c>
    </row>
    <row r="331" spans="1:4">
      <c r="A331" s="180">
        <v>2327</v>
      </c>
      <c r="B331" s="180" t="s">
        <v>325</v>
      </c>
      <c r="C331" s="180" t="s">
        <v>4929</v>
      </c>
      <c r="D331" s="180" t="s">
        <v>2198</v>
      </c>
    </row>
    <row r="332" spans="1:4">
      <c r="A332" s="180">
        <v>2328</v>
      </c>
      <c r="B332" s="180" t="s">
        <v>326</v>
      </c>
      <c r="C332" s="180" t="s">
        <v>2199</v>
      </c>
      <c r="D332" s="180" t="s">
        <v>2200</v>
      </c>
    </row>
    <row r="333" spans="1:4">
      <c r="A333" s="180">
        <v>2329</v>
      </c>
      <c r="B333" s="180" t="s">
        <v>327</v>
      </c>
      <c r="C333" s="180" t="s">
        <v>2201</v>
      </c>
      <c r="D333" s="180" t="s">
        <v>2202</v>
      </c>
    </row>
    <row r="334" spans="1:4">
      <c r="A334" s="180">
        <v>2330</v>
      </c>
      <c r="B334" s="180" t="s">
        <v>328</v>
      </c>
      <c r="C334" s="180" t="s">
        <v>4930</v>
      </c>
      <c r="D334" s="180" t="s">
        <v>2203</v>
      </c>
    </row>
    <row r="335" spans="1:4">
      <c r="A335" s="180">
        <v>2331</v>
      </c>
      <c r="B335" s="180" t="s">
        <v>329</v>
      </c>
      <c r="C335" s="180" t="s">
        <v>4931</v>
      </c>
      <c r="D335" s="180" t="s">
        <v>2204</v>
      </c>
    </row>
    <row r="336" spans="1:4">
      <c r="A336" s="180">
        <v>2332</v>
      </c>
      <c r="B336" s="180" t="s">
        <v>330</v>
      </c>
      <c r="C336" s="180" t="s">
        <v>4932</v>
      </c>
      <c r="D336" s="180" t="s">
        <v>2205</v>
      </c>
    </row>
    <row r="337" spans="1:4">
      <c r="A337" s="180">
        <v>2337</v>
      </c>
      <c r="B337" s="180" t="s">
        <v>331</v>
      </c>
      <c r="C337" s="180" t="s">
        <v>4933</v>
      </c>
      <c r="D337" s="180" t="s">
        <v>2206</v>
      </c>
    </row>
    <row r="338" spans="1:4">
      <c r="A338" s="180">
        <v>2338</v>
      </c>
      <c r="B338" s="180" t="s">
        <v>332</v>
      </c>
      <c r="C338" s="180" t="s">
        <v>2207</v>
      </c>
      <c r="D338" s="180" t="s">
        <v>2208</v>
      </c>
    </row>
    <row r="339" spans="1:4">
      <c r="A339" s="180">
        <v>2340</v>
      </c>
      <c r="B339" s="180" t="s">
        <v>333</v>
      </c>
      <c r="C339" s="180" t="s">
        <v>4934</v>
      </c>
      <c r="D339" s="180" t="s">
        <v>2209</v>
      </c>
    </row>
    <row r="340" spans="1:4">
      <c r="A340" s="180">
        <v>2342</v>
      </c>
      <c r="B340" s="180" t="s">
        <v>334</v>
      </c>
      <c r="C340" s="180" t="s">
        <v>2210</v>
      </c>
      <c r="D340" s="180" t="s">
        <v>2211</v>
      </c>
    </row>
    <row r="341" spans="1:4">
      <c r="A341" s="180">
        <v>2344</v>
      </c>
      <c r="B341" s="180" t="s">
        <v>335</v>
      </c>
      <c r="C341" s="180" t="s">
        <v>4491</v>
      </c>
      <c r="D341" s="180" t="s">
        <v>2212</v>
      </c>
    </row>
    <row r="342" spans="1:4">
      <c r="A342" s="180">
        <v>2345</v>
      </c>
      <c r="B342" s="180" t="s">
        <v>336</v>
      </c>
      <c r="C342" s="180" t="s">
        <v>4935</v>
      </c>
      <c r="D342" s="180" t="s">
        <v>2213</v>
      </c>
    </row>
    <row r="343" spans="1:4">
      <c r="A343" s="180">
        <v>2347</v>
      </c>
      <c r="B343" s="180" t="s">
        <v>337</v>
      </c>
      <c r="C343" s="180" t="s">
        <v>4936</v>
      </c>
      <c r="D343" s="180" t="s">
        <v>2214</v>
      </c>
    </row>
    <row r="344" spans="1:4">
      <c r="A344" s="180">
        <v>2348</v>
      </c>
      <c r="B344" s="180" t="s">
        <v>338</v>
      </c>
      <c r="C344" s="180" t="s">
        <v>2215</v>
      </c>
      <c r="D344" s="180" t="s">
        <v>2216</v>
      </c>
    </row>
    <row r="345" spans="1:4">
      <c r="A345" s="180">
        <v>2349</v>
      </c>
      <c r="B345" s="180" t="s">
        <v>339</v>
      </c>
      <c r="C345" s="180" t="s">
        <v>2217</v>
      </c>
      <c r="D345" s="180" t="s">
        <v>2218</v>
      </c>
    </row>
    <row r="346" spans="1:4">
      <c r="A346" s="180">
        <v>2351</v>
      </c>
      <c r="B346" s="180" t="s">
        <v>340</v>
      </c>
      <c r="C346" s="180" t="s">
        <v>4937</v>
      </c>
      <c r="D346" s="180" t="s">
        <v>2219</v>
      </c>
    </row>
    <row r="347" spans="1:4">
      <c r="A347" s="180">
        <v>2352</v>
      </c>
      <c r="B347" s="180" t="s">
        <v>341</v>
      </c>
      <c r="C347" s="180" t="s">
        <v>4938</v>
      </c>
      <c r="D347" s="180" t="s">
        <v>2220</v>
      </c>
    </row>
    <row r="348" spans="1:4">
      <c r="A348" s="180">
        <v>2353</v>
      </c>
      <c r="B348" s="180" t="s">
        <v>342</v>
      </c>
      <c r="C348" s="180" t="s">
        <v>4939</v>
      </c>
      <c r="D348" s="180" t="s">
        <v>2221</v>
      </c>
    </row>
    <row r="349" spans="1:4">
      <c r="A349" s="180">
        <v>2354</v>
      </c>
      <c r="B349" s="180" t="s">
        <v>343</v>
      </c>
      <c r="C349" s="180" t="s">
        <v>4940</v>
      </c>
      <c r="D349" s="180" t="s">
        <v>2222</v>
      </c>
    </row>
    <row r="350" spans="1:4">
      <c r="A350" s="180">
        <v>2355</v>
      </c>
      <c r="B350" s="180" t="s">
        <v>344</v>
      </c>
      <c r="C350" s="180" t="s">
        <v>4941</v>
      </c>
      <c r="D350" s="180" t="s">
        <v>2223</v>
      </c>
    </row>
    <row r="351" spans="1:4">
      <c r="A351" s="180">
        <v>2356</v>
      </c>
      <c r="B351" s="180" t="s">
        <v>345</v>
      </c>
      <c r="C351" s="180" t="s">
        <v>4942</v>
      </c>
      <c r="D351" s="180" t="s">
        <v>2224</v>
      </c>
    </row>
    <row r="352" spans="1:4">
      <c r="A352" s="180">
        <v>2357</v>
      </c>
      <c r="B352" s="180" t="s">
        <v>346</v>
      </c>
      <c r="C352" s="180" t="s">
        <v>4943</v>
      </c>
      <c r="D352" s="180" t="s">
        <v>2225</v>
      </c>
    </row>
    <row r="353" spans="1:4">
      <c r="A353" s="180">
        <v>2358</v>
      </c>
      <c r="B353" s="180" t="s">
        <v>347</v>
      </c>
      <c r="C353" s="180" t="s">
        <v>2226</v>
      </c>
      <c r="D353" s="180" t="s">
        <v>2227</v>
      </c>
    </row>
    <row r="354" spans="1:4">
      <c r="A354" s="180">
        <v>2359</v>
      </c>
      <c r="B354" s="180" t="s">
        <v>348</v>
      </c>
      <c r="C354" s="180" t="s">
        <v>4944</v>
      </c>
      <c r="D354" s="180" t="s">
        <v>2228</v>
      </c>
    </row>
    <row r="355" spans="1:4">
      <c r="A355" s="180">
        <v>2360</v>
      </c>
      <c r="B355" s="180" t="s">
        <v>349</v>
      </c>
      <c r="C355" s="180" t="s">
        <v>4945</v>
      </c>
      <c r="D355" s="180" t="s">
        <v>2229</v>
      </c>
    </row>
    <row r="356" spans="1:4">
      <c r="A356" s="180">
        <v>2362</v>
      </c>
      <c r="B356" s="180" t="s">
        <v>350</v>
      </c>
      <c r="C356" s="180" t="s">
        <v>2230</v>
      </c>
      <c r="D356" s="180" t="s">
        <v>2231</v>
      </c>
    </row>
    <row r="357" spans="1:4">
      <c r="A357" s="180">
        <v>2363</v>
      </c>
      <c r="B357" s="180" t="s">
        <v>351</v>
      </c>
      <c r="C357" s="180" t="s">
        <v>2232</v>
      </c>
      <c r="D357" s="180" t="s">
        <v>2233</v>
      </c>
    </row>
    <row r="358" spans="1:4">
      <c r="A358" s="180">
        <v>2364</v>
      </c>
      <c r="B358" s="180" t="s">
        <v>352</v>
      </c>
      <c r="C358" s="180" t="s">
        <v>4946</v>
      </c>
      <c r="D358" s="180" t="s">
        <v>2234</v>
      </c>
    </row>
    <row r="359" spans="1:4">
      <c r="A359" s="180">
        <v>2365</v>
      </c>
      <c r="B359" s="180" t="s">
        <v>353</v>
      </c>
      <c r="C359" s="180" t="s">
        <v>2235</v>
      </c>
      <c r="D359" s="180" t="s">
        <v>2236</v>
      </c>
    </row>
    <row r="360" spans="1:4">
      <c r="A360" s="180">
        <v>2367</v>
      </c>
      <c r="B360" s="180" t="s">
        <v>354</v>
      </c>
      <c r="C360" s="180" t="s">
        <v>4947</v>
      </c>
      <c r="D360" s="180" t="s">
        <v>2237</v>
      </c>
    </row>
    <row r="361" spans="1:4">
      <c r="A361" s="180">
        <v>2368</v>
      </c>
      <c r="B361" s="180" t="s">
        <v>355</v>
      </c>
      <c r="C361" s="180" t="s">
        <v>4492</v>
      </c>
      <c r="D361" s="180" t="s">
        <v>2238</v>
      </c>
    </row>
    <row r="362" spans="1:4">
      <c r="A362" s="180">
        <v>2369</v>
      </c>
      <c r="B362" s="180" t="s">
        <v>356</v>
      </c>
      <c r="C362" s="180" t="s">
        <v>4948</v>
      </c>
      <c r="D362" s="180" t="s">
        <v>2239</v>
      </c>
    </row>
    <row r="363" spans="1:4">
      <c r="A363" s="180">
        <v>2371</v>
      </c>
      <c r="B363" s="180" t="s">
        <v>357</v>
      </c>
      <c r="C363" s="180" t="s">
        <v>4949</v>
      </c>
      <c r="D363" s="180" t="s">
        <v>2240</v>
      </c>
    </row>
    <row r="364" spans="1:4">
      <c r="A364" s="180">
        <v>2373</v>
      </c>
      <c r="B364" s="180" t="s">
        <v>358</v>
      </c>
      <c r="C364" s="180" t="s">
        <v>4950</v>
      </c>
      <c r="D364" s="180" t="s">
        <v>2241</v>
      </c>
    </row>
    <row r="365" spans="1:4">
      <c r="A365" s="180">
        <v>2374</v>
      </c>
      <c r="B365" s="180" t="s">
        <v>359</v>
      </c>
      <c r="C365" s="180" t="s">
        <v>2242</v>
      </c>
      <c r="D365" s="180" t="s">
        <v>2243</v>
      </c>
    </row>
    <row r="366" spans="1:4">
      <c r="A366" s="180">
        <v>2375</v>
      </c>
      <c r="B366" s="180" t="s">
        <v>360</v>
      </c>
      <c r="C366" s="180" t="s">
        <v>2244</v>
      </c>
      <c r="D366" s="180" t="s">
        <v>2245</v>
      </c>
    </row>
    <row r="367" spans="1:4">
      <c r="A367" s="180">
        <v>2376</v>
      </c>
      <c r="B367" s="180" t="s">
        <v>361</v>
      </c>
      <c r="C367" s="180" t="s">
        <v>2246</v>
      </c>
      <c r="D367" s="180" t="s">
        <v>2247</v>
      </c>
    </row>
    <row r="368" spans="1:4">
      <c r="A368" s="180">
        <v>2377</v>
      </c>
      <c r="B368" s="180" t="s">
        <v>362</v>
      </c>
      <c r="C368" s="180" t="s">
        <v>4951</v>
      </c>
      <c r="D368" s="180" t="s">
        <v>2248</v>
      </c>
    </row>
    <row r="369" spans="1:4">
      <c r="A369" s="180">
        <v>2379</v>
      </c>
      <c r="B369" s="180" t="s">
        <v>363</v>
      </c>
      <c r="C369" s="180" t="s">
        <v>4952</v>
      </c>
      <c r="D369" s="180" t="s">
        <v>2249</v>
      </c>
    </row>
    <row r="370" spans="1:4">
      <c r="A370" s="180">
        <v>2380</v>
      </c>
      <c r="B370" s="180" t="s">
        <v>364</v>
      </c>
      <c r="C370" s="180" t="s">
        <v>2185</v>
      </c>
      <c r="D370" s="180" t="s">
        <v>2250</v>
      </c>
    </row>
    <row r="371" spans="1:4">
      <c r="A371" s="180">
        <v>2382</v>
      </c>
      <c r="B371" s="180" t="s">
        <v>365</v>
      </c>
      <c r="C371" s="180" t="s">
        <v>4953</v>
      </c>
      <c r="D371" s="180" t="s">
        <v>2251</v>
      </c>
    </row>
    <row r="372" spans="1:4">
      <c r="A372" s="180">
        <v>2383</v>
      </c>
      <c r="B372" s="180" t="s">
        <v>366</v>
      </c>
      <c r="C372" s="180" t="s">
        <v>2252</v>
      </c>
      <c r="D372" s="180" t="s">
        <v>2253</v>
      </c>
    </row>
    <row r="373" spans="1:4">
      <c r="A373" s="180">
        <v>2385</v>
      </c>
      <c r="B373" s="180" t="s">
        <v>367</v>
      </c>
      <c r="C373" s="180" t="s">
        <v>2254</v>
      </c>
      <c r="D373" s="180" t="s">
        <v>2255</v>
      </c>
    </row>
    <row r="374" spans="1:4">
      <c r="A374" s="180">
        <v>2387</v>
      </c>
      <c r="B374" s="180" t="s">
        <v>368</v>
      </c>
      <c r="C374" s="180" t="s">
        <v>2256</v>
      </c>
      <c r="D374" s="180" t="s">
        <v>2257</v>
      </c>
    </row>
    <row r="375" spans="1:4">
      <c r="A375" s="180">
        <v>2388</v>
      </c>
      <c r="B375" s="180" t="s">
        <v>369</v>
      </c>
      <c r="C375" s="180" t="s">
        <v>4954</v>
      </c>
      <c r="D375" s="180" t="s">
        <v>2258</v>
      </c>
    </row>
    <row r="376" spans="1:4">
      <c r="A376" s="180">
        <v>2390</v>
      </c>
      <c r="B376" s="180" t="s">
        <v>370</v>
      </c>
      <c r="C376" s="180" t="s">
        <v>2259</v>
      </c>
      <c r="D376" s="180" t="s">
        <v>2260</v>
      </c>
    </row>
    <row r="377" spans="1:4">
      <c r="A377" s="180">
        <v>2392</v>
      </c>
      <c r="B377" s="180" t="s">
        <v>371</v>
      </c>
      <c r="C377" s="180" t="s">
        <v>4955</v>
      </c>
      <c r="D377" s="180" t="s">
        <v>2261</v>
      </c>
    </row>
    <row r="378" spans="1:4">
      <c r="A378" s="180">
        <v>2393</v>
      </c>
      <c r="B378" s="180" t="s">
        <v>372</v>
      </c>
      <c r="C378" s="180" t="s">
        <v>4956</v>
      </c>
      <c r="D378" s="180" t="s">
        <v>2262</v>
      </c>
    </row>
    <row r="379" spans="1:4">
      <c r="A379" s="180">
        <v>2395</v>
      </c>
      <c r="B379" s="180" t="s">
        <v>373</v>
      </c>
      <c r="C379" s="180" t="s">
        <v>4957</v>
      </c>
      <c r="D379" s="180" t="s">
        <v>2263</v>
      </c>
    </row>
    <row r="380" spans="1:4">
      <c r="A380" s="180">
        <v>2397</v>
      </c>
      <c r="B380" s="180" t="s">
        <v>374</v>
      </c>
      <c r="C380" s="180" t="s">
        <v>4493</v>
      </c>
      <c r="D380" s="180" t="s">
        <v>2264</v>
      </c>
    </row>
    <row r="381" spans="1:4">
      <c r="A381" s="180">
        <v>2399</v>
      </c>
      <c r="B381" s="180" t="s">
        <v>375</v>
      </c>
      <c r="C381" s="180" t="s">
        <v>2265</v>
      </c>
      <c r="D381" s="180" t="s">
        <v>2266</v>
      </c>
    </row>
    <row r="382" spans="1:4">
      <c r="A382" s="180">
        <v>2401</v>
      </c>
      <c r="B382" s="180" t="s">
        <v>376</v>
      </c>
      <c r="C382" s="180" t="s">
        <v>4958</v>
      </c>
      <c r="D382" s="180" t="s">
        <v>2267</v>
      </c>
    </row>
    <row r="383" spans="1:4">
      <c r="A383" s="180">
        <v>2402</v>
      </c>
      <c r="B383" s="180" t="s">
        <v>377</v>
      </c>
      <c r="C383" s="180" t="s">
        <v>2268</v>
      </c>
      <c r="D383" s="180" t="s">
        <v>4959</v>
      </c>
    </row>
    <row r="384" spans="1:4">
      <c r="A384" s="180">
        <v>2404</v>
      </c>
      <c r="B384" s="180" t="s">
        <v>378</v>
      </c>
      <c r="C384" s="180" t="s">
        <v>2269</v>
      </c>
      <c r="D384" s="180" t="s">
        <v>2270</v>
      </c>
    </row>
    <row r="385" spans="1:4">
      <c r="A385" s="180">
        <v>2405</v>
      </c>
      <c r="B385" s="180" t="s">
        <v>379</v>
      </c>
      <c r="C385" s="180" t="s">
        <v>2265</v>
      </c>
      <c r="D385" s="180" t="s">
        <v>2271</v>
      </c>
    </row>
    <row r="386" spans="1:4">
      <c r="A386" s="180">
        <v>2406</v>
      </c>
      <c r="B386" s="180" t="s">
        <v>380</v>
      </c>
      <c r="C386" s="180" t="s">
        <v>2272</v>
      </c>
      <c r="D386" s="180" t="s">
        <v>2273</v>
      </c>
    </row>
    <row r="387" spans="1:4">
      <c r="A387" s="180">
        <v>2408</v>
      </c>
      <c r="B387" s="180" t="s">
        <v>381</v>
      </c>
      <c r="C387" s="180" t="s">
        <v>4960</v>
      </c>
      <c r="D387" s="180" t="s">
        <v>2274</v>
      </c>
    </row>
    <row r="388" spans="1:4">
      <c r="A388" s="180">
        <v>2409</v>
      </c>
      <c r="B388" s="180" t="s">
        <v>382</v>
      </c>
      <c r="C388" s="180" t="s">
        <v>4961</v>
      </c>
      <c r="D388" s="180" t="s">
        <v>2275</v>
      </c>
    </row>
    <row r="389" spans="1:4">
      <c r="A389" s="180">
        <v>2412</v>
      </c>
      <c r="B389" s="180" t="s">
        <v>383</v>
      </c>
      <c r="C389" s="180" t="s">
        <v>2276</v>
      </c>
      <c r="D389" s="180" t="s">
        <v>2277</v>
      </c>
    </row>
    <row r="390" spans="1:4">
      <c r="A390" s="180">
        <v>2413</v>
      </c>
      <c r="B390" s="180" t="s">
        <v>384</v>
      </c>
      <c r="C390" s="180" t="s">
        <v>2278</v>
      </c>
      <c r="D390" s="180" t="s">
        <v>2279</v>
      </c>
    </row>
    <row r="391" spans="1:4">
      <c r="A391" s="180">
        <v>2414</v>
      </c>
      <c r="B391" s="180" t="s">
        <v>385</v>
      </c>
      <c r="C391" s="180" t="s">
        <v>2280</v>
      </c>
      <c r="D391" s="180" t="s">
        <v>2281</v>
      </c>
    </row>
    <row r="392" spans="1:4">
      <c r="A392" s="180">
        <v>2415</v>
      </c>
      <c r="B392" s="180" t="s">
        <v>386</v>
      </c>
      <c r="C392" s="180" t="s">
        <v>4962</v>
      </c>
      <c r="D392" s="180" t="s">
        <v>2282</v>
      </c>
    </row>
    <row r="393" spans="1:4">
      <c r="A393" s="180">
        <v>2417</v>
      </c>
      <c r="B393" s="180" t="s">
        <v>387</v>
      </c>
      <c r="C393" s="180" t="s">
        <v>4963</v>
      </c>
      <c r="D393" s="180" t="s">
        <v>2283</v>
      </c>
    </row>
    <row r="394" spans="1:4">
      <c r="A394" s="180">
        <v>2419</v>
      </c>
      <c r="B394" s="180" t="s">
        <v>388</v>
      </c>
      <c r="C394" s="180" t="s">
        <v>2284</v>
      </c>
      <c r="D394" s="180" t="s">
        <v>2285</v>
      </c>
    </row>
    <row r="395" spans="1:4">
      <c r="A395" s="180">
        <v>2420</v>
      </c>
      <c r="B395" s="180" t="s">
        <v>389</v>
      </c>
      <c r="C395" s="180" t="s">
        <v>2286</v>
      </c>
      <c r="D395" s="180" t="s">
        <v>2287</v>
      </c>
    </row>
    <row r="396" spans="1:4">
      <c r="A396" s="180">
        <v>2421</v>
      </c>
      <c r="B396" s="180" t="s">
        <v>390</v>
      </c>
      <c r="C396" s="180" t="s">
        <v>4964</v>
      </c>
      <c r="D396" s="180" t="s">
        <v>2288</v>
      </c>
    </row>
    <row r="397" spans="1:4">
      <c r="A397" s="180">
        <v>2423</v>
      </c>
      <c r="B397" s="180" t="s">
        <v>391</v>
      </c>
      <c r="C397" s="180" t="s">
        <v>2289</v>
      </c>
      <c r="D397" s="180" t="s">
        <v>2290</v>
      </c>
    </row>
    <row r="398" spans="1:4">
      <c r="A398" s="180">
        <v>2424</v>
      </c>
      <c r="B398" s="180" t="s">
        <v>392</v>
      </c>
      <c r="C398" s="180" t="s">
        <v>2291</v>
      </c>
      <c r="D398" s="180" t="s">
        <v>2292</v>
      </c>
    </row>
    <row r="399" spans="1:4">
      <c r="A399" s="180">
        <v>2425</v>
      </c>
      <c r="B399" s="180" t="s">
        <v>393</v>
      </c>
      <c r="C399" s="180" t="s">
        <v>2265</v>
      </c>
      <c r="D399" s="180" t="s">
        <v>2293</v>
      </c>
    </row>
    <row r="400" spans="1:4">
      <c r="A400" s="180">
        <v>2426</v>
      </c>
      <c r="B400" s="180" t="s">
        <v>394</v>
      </c>
      <c r="C400" s="180" t="s">
        <v>2294</v>
      </c>
      <c r="D400" s="180" t="s">
        <v>2295</v>
      </c>
    </row>
    <row r="401" spans="1:4">
      <c r="A401" s="180">
        <v>2427</v>
      </c>
      <c r="B401" s="180" t="s">
        <v>395</v>
      </c>
      <c r="C401" s="180" t="s">
        <v>2296</v>
      </c>
      <c r="D401" s="180" t="s">
        <v>2297</v>
      </c>
    </row>
    <row r="402" spans="1:4">
      <c r="A402" s="180">
        <v>2428</v>
      </c>
      <c r="B402" s="180" t="s">
        <v>396</v>
      </c>
      <c r="C402" s="180" t="s">
        <v>4965</v>
      </c>
      <c r="D402" s="180" t="s">
        <v>2298</v>
      </c>
    </row>
    <row r="403" spans="1:4">
      <c r="A403" s="180">
        <v>2429</v>
      </c>
      <c r="B403" s="180" t="s">
        <v>397</v>
      </c>
      <c r="C403" s="180" t="s">
        <v>2299</v>
      </c>
      <c r="D403" s="180" t="s">
        <v>2300</v>
      </c>
    </row>
    <row r="404" spans="1:4">
      <c r="A404" s="180">
        <v>2430</v>
      </c>
      <c r="B404" s="180" t="s">
        <v>398</v>
      </c>
      <c r="C404" s="180" t="s">
        <v>4966</v>
      </c>
      <c r="D404" s="180" t="s">
        <v>2301</v>
      </c>
    </row>
    <row r="405" spans="1:4">
      <c r="A405" s="180">
        <v>2431</v>
      </c>
      <c r="B405" s="180" t="s">
        <v>399</v>
      </c>
      <c r="C405" s="180" t="s">
        <v>2302</v>
      </c>
      <c r="D405" s="180" t="s">
        <v>2303</v>
      </c>
    </row>
    <row r="406" spans="1:4">
      <c r="A406" s="180">
        <v>2433</v>
      </c>
      <c r="B406" s="180" t="s">
        <v>400</v>
      </c>
      <c r="C406" s="180" t="s">
        <v>2304</v>
      </c>
      <c r="D406" s="180" t="s">
        <v>2305</v>
      </c>
    </row>
    <row r="407" spans="1:4">
      <c r="A407" s="180">
        <v>2434</v>
      </c>
      <c r="B407" s="180" t="s">
        <v>401</v>
      </c>
      <c r="C407" s="180" t="s">
        <v>4967</v>
      </c>
      <c r="D407" s="180" t="s">
        <v>2306</v>
      </c>
    </row>
    <row r="408" spans="1:4">
      <c r="A408" s="180">
        <v>2436</v>
      </c>
      <c r="B408" s="180" t="s">
        <v>402</v>
      </c>
      <c r="C408" s="180" t="s">
        <v>4968</v>
      </c>
      <c r="D408" s="180" t="s">
        <v>2307</v>
      </c>
    </row>
    <row r="409" spans="1:4">
      <c r="A409" s="180">
        <v>2438</v>
      </c>
      <c r="B409" s="180" t="s">
        <v>403</v>
      </c>
      <c r="C409" s="180" t="s">
        <v>2308</v>
      </c>
      <c r="D409" s="180" t="s">
        <v>2309</v>
      </c>
    </row>
    <row r="410" spans="1:4">
      <c r="A410" s="180">
        <v>2439</v>
      </c>
      <c r="B410" s="180" t="s">
        <v>404</v>
      </c>
      <c r="C410" s="180" t="s">
        <v>4969</v>
      </c>
      <c r="D410" s="180" t="s">
        <v>2310</v>
      </c>
    </row>
    <row r="411" spans="1:4">
      <c r="A411" s="180">
        <v>2440</v>
      </c>
      <c r="B411" s="180" t="s">
        <v>405</v>
      </c>
      <c r="C411" s="180" t="s">
        <v>1865</v>
      </c>
      <c r="D411" s="180" t="s">
        <v>2311</v>
      </c>
    </row>
    <row r="412" spans="1:4">
      <c r="A412" s="180">
        <v>2441</v>
      </c>
      <c r="B412" s="180" t="s">
        <v>406</v>
      </c>
      <c r="C412" s="180" t="s">
        <v>2201</v>
      </c>
      <c r="D412" s="180" t="s">
        <v>2312</v>
      </c>
    </row>
    <row r="413" spans="1:4">
      <c r="A413" s="180">
        <v>2442</v>
      </c>
      <c r="B413" s="180" t="s">
        <v>407</v>
      </c>
      <c r="C413" s="180" t="s">
        <v>2313</v>
      </c>
      <c r="D413" s="180" t="s">
        <v>2314</v>
      </c>
    </row>
    <row r="414" spans="1:4">
      <c r="A414" s="180">
        <v>2443</v>
      </c>
      <c r="B414" s="180" t="s">
        <v>408</v>
      </c>
      <c r="C414" s="180" t="s">
        <v>4970</v>
      </c>
      <c r="D414" s="180" t="s">
        <v>2315</v>
      </c>
    </row>
    <row r="415" spans="1:4">
      <c r="A415" s="180">
        <v>2444</v>
      </c>
      <c r="B415" s="180" t="s">
        <v>409</v>
      </c>
      <c r="C415" s="180" t="s">
        <v>2316</v>
      </c>
      <c r="D415" s="180" t="s">
        <v>2317</v>
      </c>
    </row>
    <row r="416" spans="1:4">
      <c r="A416" s="180">
        <v>2448</v>
      </c>
      <c r="B416" s="180" t="s">
        <v>410</v>
      </c>
      <c r="C416" s="180" t="s">
        <v>4971</v>
      </c>
      <c r="D416" s="180" t="s">
        <v>5465</v>
      </c>
    </row>
    <row r="417" spans="1:4">
      <c r="A417" s="180">
        <v>2449</v>
      </c>
      <c r="B417" s="180" t="s">
        <v>411</v>
      </c>
      <c r="C417" s="180" t="s">
        <v>4972</v>
      </c>
      <c r="D417" s="180" t="s">
        <v>2318</v>
      </c>
    </row>
    <row r="418" spans="1:4">
      <c r="A418" s="180">
        <v>2450</v>
      </c>
      <c r="B418" s="180" t="s">
        <v>412</v>
      </c>
      <c r="C418" s="180" t="s">
        <v>2319</v>
      </c>
      <c r="D418" s="180" t="s">
        <v>2320</v>
      </c>
    </row>
    <row r="419" spans="1:4">
      <c r="A419" s="180">
        <v>2451</v>
      </c>
      <c r="B419" s="180" t="s">
        <v>413</v>
      </c>
      <c r="C419" s="180" t="s">
        <v>2321</v>
      </c>
      <c r="D419" s="180" t="s">
        <v>2322</v>
      </c>
    </row>
    <row r="420" spans="1:4">
      <c r="A420" s="180">
        <v>2453</v>
      </c>
      <c r="B420" s="180" t="s">
        <v>414</v>
      </c>
      <c r="C420" s="180" t="s">
        <v>2323</v>
      </c>
      <c r="D420" s="180" t="s">
        <v>2324</v>
      </c>
    </row>
    <row r="421" spans="1:4">
      <c r="A421" s="180">
        <v>2454</v>
      </c>
      <c r="B421" s="180" t="s">
        <v>415</v>
      </c>
      <c r="C421" s="180" t="s">
        <v>4973</v>
      </c>
      <c r="D421" s="180" t="s">
        <v>2325</v>
      </c>
    </row>
    <row r="422" spans="1:4">
      <c r="A422" s="180">
        <v>2455</v>
      </c>
      <c r="B422" s="180" t="s">
        <v>416</v>
      </c>
      <c r="C422" s="180" t="s">
        <v>4974</v>
      </c>
      <c r="D422" s="180" t="s">
        <v>2326</v>
      </c>
    </row>
    <row r="423" spans="1:4">
      <c r="A423" s="180">
        <v>2456</v>
      </c>
      <c r="B423" s="180" t="s">
        <v>417</v>
      </c>
      <c r="C423" s="180" t="s">
        <v>4975</v>
      </c>
      <c r="D423" s="180" t="s">
        <v>2327</v>
      </c>
    </row>
    <row r="424" spans="1:4">
      <c r="A424" s="180">
        <v>2457</v>
      </c>
      <c r="B424" s="180" t="s">
        <v>418</v>
      </c>
      <c r="C424" s="180" t="s">
        <v>4976</v>
      </c>
      <c r="D424" s="180" t="s">
        <v>2303</v>
      </c>
    </row>
    <row r="425" spans="1:4">
      <c r="A425" s="180">
        <v>2458</v>
      </c>
      <c r="B425" s="180" t="s">
        <v>419</v>
      </c>
      <c r="C425" s="180" t="s">
        <v>2328</v>
      </c>
      <c r="D425" s="180" t="s">
        <v>2329</v>
      </c>
    </row>
    <row r="426" spans="1:4">
      <c r="A426" s="180">
        <v>2459</v>
      </c>
      <c r="B426" s="180" t="s">
        <v>420</v>
      </c>
      <c r="C426" s="180" t="s">
        <v>4977</v>
      </c>
      <c r="D426" s="180" t="s">
        <v>2330</v>
      </c>
    </row>
    <row r="427" spans="1:4">
      <c r="A427" s="180">
        <v>2460</v>
      </c>
      <c r="B427" s="180" t="s">
        <v>421</v>
      </c>
      <c r="C427" s="180" t="s">
        <v>4978</v>
      </c>
      <c r="D427" s="180" t="s">
        <v>2331</v>
      </c>
    </row>
    <row r="428" spans="1:4">
      <c r="A428" s="180">
        <v>2461</v>
      </c>
      <c r="B428" s="180" t="s">
        <v>422</v>
      </c>
      <c r="C428" s="180" t="s">
        <v>2332</v>
      </c>
      <c r="D428" s="180" t="s">
        <v>2333</v>
      </c>
    </row>
    <row r="429" spans="1:4">
      <c r="A429" s="180">
        <v>2462</v>
      </c>
      <c r="B429" s="180" t="s">
        <v>423</v>
      </c>
      <c r="C429" s="180" t="s">
        <v>1865</v>
      </c>
      <c r="D429" s="180" t="s">
        <v>2334</v>
      </c>
    </row>
    <row r="430" spans="1:4">
      <c r="A430" s="180">
        <v>2464</v>
      </c>
      <c r="B430" s="180" t="s">
        <v>424</v>
      </c>
      <c r="C430" s="180" t="s">
        <v>4979</v>
      </c>
      <c r="D430" s="180" t="s">
        <v>2335</v>
      </c>
    </row>
    <row r="431" spans="1:4">
      <c r="A431" s="180">
        <v>2465</v>
      </c>
      <c r="B431" s="180" t="s">
        <v>425</v>
      </c>
      <c r="C431" s="180" t="s">
        <v>2291</v>
      </c>
      <c r="D431" s="180" t="s">
        <v>4980</v>
      </c>
    </row>
    <row r="432" spans="1:4">
      <c r="A432" s="180">
        <v>2466</v>
      </c>
      <c r="B432" s="180" t="s">
        <v>426</v>
      </c>
      <c r="C432" s="180" t="s">
        <v>4981</v>
      </c>
      <c r="D432" s="180" t="s">
        <v>2336</v>
      </c>
    </row>
    <row r="433" spans="1:4">
      <c r="A433" s="180">
        <v>2467</v>
      </c>
      <c r="B433" s="180" t="s">
        <v>427</v>
      </c>
      <c r="C433" s="180" t="s">
        <v>4982</v>
      </c>
      <c r="D433" s="180" t="s">
        <v>5466</v>
      </c>
    </row>
    <row r="434" spans="1:4">
      <c r="A434" s="180">
        <v>2468</v>
      </c>
      <c r="B434" s="180" t="s">
        <v>428</v>
      </c>
      <c r="C434" s="180" t="s">
        <v>2323</v>
      </c>
      <c r="D434" s="180" t="s">
        <v>2337</v>
      </c>
    </row>
    <row r="435" spans="1:4">
      <c r="A435" s="180">
        <v>2471</v>
      </c>
      <c r="B435" s="180" t="s">
        <v>429</v>
      </c>
      <c r="C435" s="180" t="s">
        <v>4983</v>
      </c>
      <c r="D435" s="180" t="s">
        <v>2338</v>
      </c>
    </row>
    <row r="436" spans="1:4">
      <c r="A436" s="180">
        <v>2472</v>
      </c>
      <c r="B436" s="180" t="s">
        <v>430</v>
      </c>
      <c r="C436" s="180" t="s">
        <v>4984</v>
      </c>
      <c r="D436" s="180" t="s">
        <v>2339</v>
      </c>
    </row>
    <row r="437" spans="1:4">
      <c r="A437" s="180">
        <v>2474</v>
      </c>
      <c r="B437" s="180" t="s">
        <v>431</v>
      </c>
      <c r="C437" s="180" t="s">
        <v>4985</v>
      </c>
      <c r="D437" s="180" t="s">
        <v>2340</v>
      </c>
    </row>
    <row r="438" spans="1:4">
      <c r="A438" s="180">
        <v>2475</v>
      </c>
      <c r="B438" s="180" t="s">
        <v>432</v>
      </c>
      <c r="C438" s="180" t="s">
        <v>4986</v>
      </c>
      <c r="D438" s="180" t="s">
        <v>2341</v>
      </c>
    </row>
    <row r="439" spans="1:4">
      <c r="A439" s="180">
        <v>2476</v>
      </c>
      <c r="B439" s="180" t="s">
        <v>433</v>
      </c>
      <c r="C439" s="180" t="s">
        <v>2342</v>
      </c>
      <c r="D439" s="180" t="s">
        <v>2343</v>
      </c>
    </row>
    <row r="440" spans="1:4">
      <c r="A440" s="180">
        <v>2477</v>
      </c>
      <c r="B440" s="180" t="s">
        <v>434</v>
      </c>
      <c r="C440" s="180" t="s">
        <v>2344</v>
      </c>
      <c r="D440" s="180" t="s">
        <v>2345</v>
      </c>
    </row>
    <row r="441" spans="1:4">
      <c r="A441" s="180">
        <v>2478</v>
      </c>
      <c r="B441" s="180" t="s">
        <v>435</v>
      </c>
      <c r="C441" s="180" t="s">
        <v>4987</v>
      </c>
      <c r="D441" s="180" t="s">
        <v>2346</v>
      </c>
    </row>
    <row r="442" spans="1:4">
      <c r="A442" s="180">
        <v>2480</v>
      </c>
      <c r="B442" s="180" t="s">
        <v>436</v>
      </c>
      <c r="C442" s="180" t="s">
        <v>2347</v>
      </c>
      <c r="D442" s="180" t="s">
        <v>2348</v>
      </c>
    </row>
    <row r="443" spans="1:4">
      <c r="A443" s="180">
        <v>2481</v>
      </c>
      <c r="B443" s="180" t="s">
        <v>437</v>
      </c>
      <c r="C443" s="180" t="s">
        <v>2349</v>
      </c>
      <c r="D443" s="180" t="s">
        <v>2350</v>
      </c>
    </row>
    <row r="444" spans="1:4">
      <c r="A444" s="180">
        <v>2482</v>
      </c>
      <c r="B444" s="180" t="s">
        <v>438</v>
      </c>
      <c r="C444" s="180" t="s">
        <v>4988</v>
      </c>
      <c r="D444" s="180" t="s">
        <v>2351</v>
      </c>
    </row>
    <row r="445" spans="1:4">
      <c r="A445" s="180">
        <v>2483</v>
      </c>
      <c r="B445" s="180" t="s">
        <v>439</v>
      </c>
      <c r="C445" s="180" t="s">
        <v>2352</v>
      </c>
      <c r="D445" s="180" t="s">
        <v>2353</v>
      </c>
    </row>
    <row r="446" spans="1:4">
      <c r="A446" s="180">
        <v>2484</v>
      </c>
      <c r="B446" s="180" t="s">
        <v>440</v>
      </c>
      <c r="C446" s="180" t="s">
        <v>4989</v>
      </c>
      <c r="D446" s="180" t="s">
        <v>2354</v>
      </c>
    </row>
    <row r="447" spans="1:4">
      <c r="A447" s="180">
        <v>2485</v>
      </c>
      <c r="B447" s="180" t="s">
        <v>441</v>
      </c>
      <c r="C447" s="180" t="s">
        <v>4990</v>
      </c>
      <c r="D447" s="180" t="s">
        <v>2355</v>
      </c>
    </row>
    <row r="448" spans="1:4">
      <c r="A448" s="180">
        <v>2486</v>
      </c>
      <c r="B448" s="180" t="s">
        <v>442</v>
      </c>
      <c r="C448" s="180" t="s">
        <v>2356</v>
      </c>
      <c r="D448" s="180" t="s">
        <v>2357</v>
      </c>
    </row>
    <row r="449" spans="1:4">
      <c r="A449" s="180">
        <v>2488</v>
      </c>
      <c r="B449" s="180" t="s">
        <v>443</v>
      </c>
      <c r="C449" s="180" t="s">
        <v>2358</v>
      </c>
      <c r="D449" s="180" t="s">
        <v>2359</v>
      </c>
    </row>
    <row r="450" spans="1:4">
      <c r="A450" s="180">
        <v>2489</v>
      </c>
      <c r="B450" s="180" t="s">
        <v>444</v>
      </c>
      <c r="C450" s="180" t="s">
        <v>2360</v>
      </c>
      <c r="D450" s="180" t="s">
        <v>2361</v>
      </c>
    </row>
    <row r="451" spans="1:4">
      <c r="A451" s="180">
        <v>2491</v>
      </c>
      <c r="B451" s="180" t="s">
        <v>445</v>
      </c>
      <c r="C451" s="180" t="s">
        <v>2362</v>
      </c>
      <c r="D451" s="180" t="s">
        <v>2363</v>
      </c>
    </row>
    <row r="452" spans="1:4">
      <c r="A452" s="180">
        <v>2492</v>
      </c>
      <c r="B452" s="180" t="s">
        <v>446</v>
      </c>
      <c r="C452" s="180" t="s">
        <v>4991</v>
      </c>
      <c r="D452" s="180" t="s">
        <v>2364</v>
      </c>
    </row>
    <row r="453" spans="1:4">
      <c r="A453" s="180">
        <v>2493</v>
      </c>
      <c r="B453" s="180" t="s">
        <v>447</v>
      </c>
      <c r="C453" s="180" t="s">
        <v>2365</v>
      </c>
      <c r="D453" s="180" t="s">
        <v>2366</v>
      </c>
    </row>
    <row r="454" spans="1:4">
      <c r="A454" s="180">
        <v>2495</v>
      </c>
      <c r="B454" s="180" t="s">
        <v>448</v>
      </c>
      <c r="C454" s="180" t="s">
        <v>2367</v>
      </c>
      <c r="D454" s="180" t="s">
        <v>2368</v>
      </c>
    </row>
    <row r="455" spans="1:4">
      <c r="A455" s="180">
        <v>2496</v>
      </c>
      <c r="B455" s="180" t="s">
        <v>449</v>
      </c>
      <c r="C455" s="180" t="s">
        <v>2369</v>
      </c>
      <c r="D455" s="180" t="s">
        <v>4992</v>
      </c>
    </row>
    <row r="456" spans="1:4">
      <c r="A456" s="180">
        <v>2497</v>
      </c>
      <c r="B456" s="180" t="s">
        <v>450</v>
      </c>
      <c r="C456" s="180" t="s">
        <v>2370</v>
      </c>
      <c r="D456" s="180" t="s">
        <v>2371</v>
      </c>
    </row>
    <row r="457" spans="1:4">
      <c r="A457" s="180">
        <v>2498</v>
      </c>
      <c r="B457" s="180" t="s">
        <v>451</v>
      </c>
      <c r="C457" s="180" t="s">
        <v>4993</v>
      </c>
      <c r="D457" s="180" t="s">
        <v>2372</v>
      </c>
    </row>
    <row r="458" spans="1:4">
      <c r="A458" s="180">
        <v>2499</v>
      </c>
      <c r="B458" s="180" t="s">
        <v>452</v>
      </c>
      <c r="C458" s="180" t="s">
        <v>4994</v>
      </c>
      <c r="D458" s="180" t="s">
        <v>2373</v>
      </c>
    </row>
    <row r="459" spans="1:4">
      <c r="A459" s="180">
        <v>2501</v>
      </c>
      <c r="B459" s="180" t="s">
        <v>453</v>
      </c>
      <c r="C459" s="180" t="s">
        <v>2374</v>
      </c>
      <c r="D459" s="180" t="s">
        <v>2375</v>
      </c>
    </row>
    <row r="460" spans="1:4">
      <c r="A460" s="180">
        <v>2504</v>
      </c>
      <c r="B460" s="180" t="s">
        <v>454</v>
      </c>
      <c r="C460" s="180" t="s">
        <v>2376</v>
      </c>
      <c r="D460" s="180" t="s">
        <v>2377</v>
      </c>
    </row>
    <row r="461" spans="1:4">
      <c r="A461" s="180">
        <v>2505</v>
      </c>
      <c r="B461" s="180" t="s">
        <v>455</v>
      </c>
      <c r="C461" s="180" t="s">
        <v>4995</v>
      </c>
      <c r="D461" s="180" t="s">
        <v>2378</v>
      </c>
    </row>
    <row r="462" spans="1:4">
      <c r="A462" s="180">
        <v>2506</v>
      </c>
      <c r="B462" s="180" t="s">
        <v>456</v>
      </c>
      <c r="C462" s="180" t="s">
        <v>1822</v>
      </c>
      <c r="D462" s="180" t="s">
        <v>2379</v>
      </c>
    </row>
    <row r="463" spans="1:4">
      <c r="A463" s="180">
        <v>2509</v>
      </c>
      <c r="B463" s="180" t="s">
        <v>457</v>
      </c>
      <c r="C463" s="180" t="s">
        <v>1822</v>
      </c>
      <c r="D463" s="180" t="s">
        <v>2380</v>
      </c>
    </row>
    <row r="464" spans="1:4">
      <c r="A464" s="180">
        <v>2511</v>
      </c>
      <c r="B464" s="180" t="s">
        <v>458</v>
      </c>
      <c r="C464" s="180" t="s">
        <v>4996</v>
      </c>
      <c r="D464" s="180" t="s">
        <v>2381</v>
      </c>
    </row>
    <row r="465" spans="1:4">
      <c r="A465" s="180">
        <v>2514</v>
      </c>
      <c r="B465" s="180" t="s">
        <v>459</v>
      </c>
      <c r="C465" s="180" t="s">
        <v>4494</v>
      </c>
      <c r="D465" s="180" t="s">
        <v>2382</v>
      </c>
    </row>
    <row r="466" spans="1:4">
      <c r="A466" s="180">
        <v>2515</v>
      </c>
      <c r="B466" s="180" t="s">
        <v>460</v>
      </c>
      <c r="C466" s="180" t="s">
        <v>2383</v>
      </c>
      <c r="D466" s="180" t="s">
        <v>2384</v>
      </c>
    </row>
    <row r="467" spans="1:4">
      <c r="A467" s="180">
        <v>2516</v>
      </c>
      <c r="B467" s="180" t="s">
        <v>461</v>
      </c>
      <c r="C467" s="180" t="s">
        <v>4997</v>
      </c>
      <c r="D467" s="180" t="s">
        <v>2385</v>
      </c>
    </row>
    <row r="468" spans="1:4">
      <c r="A468" s="180">
        <v>2520</v>
      </c>
      <c r="B468" s="180" t="s">
        <v>462</v>
      </c>
      <c r="C468" s="180" t="s">
        <v>2386</v>
      </c>
      <c r="D468" s="180" t="s">
        <v>2387</v>
      </c>
    </row>
    <row r="469" spans="1:4">
      <c r="A469" s="180">
        <v>2524</v>
      </c>
      <c r="B469" s="180" t="s">
        <v>463</v>
      </c>
      <c r="C469" s="180" t="s">
        <v>2388</v>
      </c>
      <c r="D469" s="180" t="s">
        <v>2389</v>
      </c>
    </row>
    <row r="470" spans="1:4">
      <c r="A470" s="180">
        <v>2527</v>
      </c>
      <c r="B470" s="180" t="s">
        <v>464</v>
      </c>
      <c r="C470" s="180" t="s">
        <v>2390</v>
      </c>
      <c r="D470" s="180" t="s">
        <v>2391</v>
      </c>
    </row>
    <row r="471" spans="1:4">
      <c r="A471" s="180">
        <v>2528</v>
      </c>
      <c r="B471" s="180" t="s">
        <v>465</v>
      </c>
      <c r="C471" s="180" t="s">
        <v>4995</v>
      </c>
      <c r="D471" s="180" t="s">
        <v>2392</v>
      </c>
    </row>
    <row r="472" spans="1:4">
      <c r="A472" s="180">
        <v>2530</v>
      </c>
      <c r="B472" s="180" t="s">
        <v>466</v>
      </c>
      <c r="C472" s="180" t="s">
        <v>1822</v>
      </c>
      <c r="D472" s="180" t="s">
        <v>2393</v>
      </c>
    </row>
    <row r="473" spans="1:4">
      <c r="A473" s="180">
        <v>2534</v>
      </c>
      <c r="B473" s="180" t="s">
        <v>467</v>
      </c>
      <c r="C473" s="180" t="s">
        <v>2394</v>
      </c>
      <c r="D473" s="180" t="s">
        <v>2395</v>
      </c>
    </row>
    <row r="474" spans="1:4">
      <c r="A474" s="180">
        <v>2535</v>
      </c>
      <c r="B474" s="180" t="s">
        <v>468</v>
      </c>
      <c r="C474" s="180" t="s">
        <v>2396</v>
      </c>
      <c r="D474" s="180" t="s">
        <v>2397</v>
      </c>
    </row>
    <row r="475" spans="1:4">
      <c r="A475" s="180">
        <v>2536</v>
      </c>
      <c r="B475" s="180" t="s">
        <v>469</v>
      </c>
      <c r="C475" s="180" t="s">
        <v>1822</v>
      </c>
      <c r="D475" s="180" t="s">
        <v>1831</v>
      </c>
    </row>
    <row r="476" spans="1:4">
      <c r="A476" s="180">
        <v>2537</v>
      </c>
      <c r="B476" s="180" t="s">
        <v>470</v>
      </c>
      <c r="C476" s="180" t="s">
        <v>2398</v>
      </c>
      <c r="D476" s="180" t="s">
        <v>2399</v>
      </c>
    </row>
    <row r="477" spans="1:4">
      <c r="A477" s="180">
        <v>2538</v>
      </c>
      <c r="B477" s="180" t="s">
        <v>471</v>
      </c>
      <c r="C477" s="180" t="s">
        <v>1822</v>
      </c>
      <c r="D477" s="180" t="s">
        <v>2400</v>
      </c>
    </row>
    <row r="478" spans="1:4">
      <c r="A478" s="180">
        <v>2539</v>
      </c>
      <c r="B478" s="180" t="s">
        <v>472</v>
      </c>
      <c r="C478" s="180" t="s">
        <v>1822</v>
      </c>
      <c r="D478" s="180" t="s">
        <v>2401</v>
      </c>
    </row>
    <row r="479" spans="1:4">
      <c r="A479" s="180">
        <v>2540</v>
      </c>
      <c r="B479" s="180" t="s">
        <v>473</v>
      </c>
      <c r="C479" s="180" t="s">
        <v>1822</v>
      </c>
      <c r="D479" s="180" t="s">
        <v>2402</v>
      </c>
    </row>
    <row r="480" spans="1:4">
      <c r="A480" s="180">
        <v>2542</v>
      </c>
      <c r="B480" s="180" t="s">
        <v>474</v>
      </c>
      <c r="C480" s="180" t="s">
        <v>2403</v>
      </c>
      <c r="D480" s="180" t="s">
        <v>2404</v>
      </c>
    </row>
    <row r="481" spans="1:4">
      <c r="A481" s="180">
        <v>2543</v>
      </c>
      <c r="B481" s="180" t="s">
        <v>475</v>
      </c>
      <c r="C481" s="180" t="s">
        <v>2405</v>
      </c>
      <c r="D481" s="180" t="s">
        <v>2406</v>
      </c>
    </row>
    <row r="482" spans="1:4">
      <c r="A482" s="180">
        <v>2545</v>
      </c>
      <c r="B482" s="180" t="s">
        <v>476</v>
      </c>
      <c r="C482" s="180" t="s">
        <v>1822</v>
      </c>
      <c r="D482" s="180" t="s">
        <v>2407</v>
      </c>
    </row>
    <row r="483" spans="1:4">
      <c r="A483" s="180">
        <v>2546</v>
      </c>
      <c r="B483" s="180" t="s">
        <v>477</v>
      </c>
      <c r="C483" s="180" t="s">
        <v>2408</v>
      </c>
      <c r="D483" s="180" t="s">
        <v>2409</v>
      </c>
    </row>
    <row r="484" spans="1:4">
      <c r="A484" s="180">
        <v>2547</v>
      </c>
      <c r="B484" s="180" t="s">
        <v>478</v>
      </c>
      <c r="C484" s="180" t="s">
        <v>1822</v>
      </c>
      <c r="D484" s="180" t="s">
        <v>2410</v>
      </c>
    </row>
    <row r="485" spans="1:4">
      <c r="A485" s="180">
        <v>2548</v>
      </c>
      <c r="B485" s="180" t="s">
        <v>479</v>
      </c>
      <c r="C485" s="180" t="s">
        <v>2411</v>
      </c>
      <c r="D485" s="180" t="s">
        <v>2412</v>
      </c>
    </row>
    <row r="486" spans="1:4">
      <c r="A486" s="180">
        <v>2596</v>
      </c>
      <c r="B486" s="180" t="s">
        <v>480</v>
      </c>
      <c r="C486" s="180" t="s">
        <v>4998</v>
      </c>
      <c r="D486" s="180" t="s">
        <v>2413</v>
      </c>
    </row>
    <row r="487" spans="1:4">
      <c r="A487" s="180">
        <v>2597</v>
      </c>
      <c r="B487" s="180" t="s">
        <v>481</v>
      </c>
      <c r="C487" s="180" t="s">
        <v>2414</v>
      </c>
      <c r="D487" s="180" t="s">
        <v>2415</v>
      </c>
    </row>
    <row r="488" spans="1:4">
      <c r="A488" s="180">
        <v>2599</v>
      </c>
      <c r="B488" s="180" t="s">
        <v>2416</v>
      </c>
      <c r="C488" s="180" t="s">
        <v>2417</v>
      </c>
      <c r="D488" s="180" t="s">
        <v>2418</v>
      </c>
    </row>
    <row r="489" spans="1:4">
      <c r="A489" s="180">
        <v>2601</v>
      </c>
      <c r="B489" s="180" t="s">
        <v>482</v>
      </c>
      <c r="C489" s="180" t="s">
        <v>2419</v>
      </c>
      <c r="D489" s="180" t="s">
        <v>4999</v>
      </c>
    </row>
    <row r="490" spans="1:4">
      <c r="A490" s="180">
        <v>2603</v>
      </c>
      <c r="B490" s="180" t="s">
        <v>483</v>
      </c>
      <c r="C490" s="180" t="s">
        <v>5000</v>
      </c>
      <c r="D490" s="180" t="s">
        <v>2420</v>
      </c>
    </row>
    <row r="491" spans="1:4">
      <c r="A491" s="180">
        <v>2605</v>
      </c>
      <c r="B491" s="180" t="s">
        <v>484</v>
      </c>
      <c r="C491" s="180" t="s">
        <v>5001</v>
      </c>
      <c r="D491" s="180" t="s">
        <v>2421</v>
      </c>
    </row>
    <row r="492" spans="1:4">
      <c r="A492" s="180">
        <v>2606</v>
      </c>
      <c r="B492" s="180" t="s">
        <v>485</v>
      </c>
      <c r="C492" s="180" t="s">
        <v>5002</v>
      </c>
      <c r="D492" s="180" t="s">
        <v>2422</v>
      </c>
    </row>
    <row r="493" spans="1:4">
      <c r="A493" s="180">
        <v>2607</v>
      </c>
      <c r="B493" s="180" t="s">
        <v>486</v>
      </c>
      <c r="C493" s="180" t="s">
        <v>5003</v>
      </c>
      <c r="D493" s="180" t="s">
        <v>2423</v>
      </c>
    </row>
    <row r="494" spans="1:4">
      <c r="A494" s="180">
        <v>2608</v>
      </c>
      <c r="B494" s="180" t="s">
        <v>487</v>
      </c>
      <c r="C494" s="180" t="s">
        <v>5004</v>
      </c>
      <c r="D494" s="180" t="s">
        <v>2424</v>
      </c>
    </row>
    <row r="495" spans="1:4">
      <c r="A495" s="180">
        <v>2609</v>
      </c>
      <c r="B495" s="180" t="s">
        <v>488</v>
      </c>
      <c r="C495" s="180" t="s">
        <v>5005</v>
      </c>
      <c r="D495" s="180" t="s">
        <v>2425</v>
      </c>
    </row>
    <row r="496" spans="1:4">
      <c r="A496" s="180">
        <v>2610</v>
      </c>
      <c r="B496" s="180" t="s">
        <v>489</v>
      </c>
      <c r="C496" s="180" t="s">
        <v>5006</v>
      </c>
      <c r="D496" s="180" t="s">
        <v>2426</v>
      </c>
    </row>
    <row r="497" spans="1:4">
      <c r="A497" s="180">
        <v>2611</v>
      </c>
      <c r="B497" s="180" t="s">
        <v>490</v>
      </c>
      <c r="C497" s="180" t="s">
        <v>5007</v>
      </c>
      <c r="D497" s="180" t="s">
        <v>5008</v>
      </c>
    </row>
    <row r="498" spans="1:4">
      <c r="A498" s="180">
        <v>2612</v>
      </c>
      <c r="B498" s="180" t="s">
        <v>491</v>
      </c>
      <c r="C498" s="180" t="s">
        <v>5009</v>
      </c>
      <c r="D498" s="180" t="s">
        <v>2427</v>
      </c>
    </row>
    <row r="499" spans="1:4">
      <c r="A499" s="180">
        <v>2613</v>
      </c>
      <c r="B499" s="180" t="s">
        <v>492</v>
      </c>
      <c r="C499" s="180" t="s">
        <v>5010</v>
      </c>
      <c r="D499" s="180" t="s">
        <v>2428</v>
      </c>
    </row>
    <row r="500" spans="1:4">
      <c r="A500" s="180">
        <v>2614</v>
      </c>
      <c r="B500" s="180" t="s">
        <v>493</v>
      </c>
      <c r="C500" s="180" t="s">
        <v>5011</v>
      </c>
      <c r="D500" s="180" t="s">
        <v>2429</v>
      </c>
    </row>
    <row r="501" spans="1:4">
      <c r="A501" s="180">
        <v>2615</v>
      </c>
      <c r="B501" s="180" t="s">
        <v>494</v>
      </c>
      <c r="C501" s="180" t="s">
        <v>5012</v>
      </c>
      <c r="D501" s="180" t="s">
        <v>2430</v>
      </c>
    </row>
    <row r="502" spans="1:4">
      <c r="A502" s="180">
        <v>2616</v>
      </c>
      <c r="B502" s="180" t="s">
        <v>495</v>
      </c>
      <c r="C502" s="180" t="s">
        <v>5013</v>
      </c>
      <c r="D502" s="180" t="s">
        <v>2431</v>
      </c>
    </row>
    <row r="503" spans="1:4">
      <c r="A503" s="180">
        <v>2617</v>
      </c>
      <c r="B503" s="180" t="s">
        <v>496</v>
      </c>
      <c r="C503" s="180" t="s">
        <v>5001</v>
      </c>
      <c r="D503" s="180" t="s">
        <v>2432</v>
      </c>
    </row>
    <row r="504" spans="1:4">
      <c r="A504" s="180">
        <v>2618</v>
      </c>
      <c r="B504" s="180" t="s">
        <v>497</v>
      </c>
      <c r="C504" s="180" t="s">
        <v>5014</v>
      </c>
      <c r="D504" s="180" t="s">
        <v>2433</v>
      </c>
    </row>
    <row r="505" spans="1:4">
      <c r="A505" s="180">
        <v>2626</v>
      </c>
      <c r="B505" s="180" t="s">
        <v>2434</v>
      </c>
      <c r="C505" s="180" t="s">
        <v>2435</v>
      </c>
      <c r="D505" s="180" t="s">
        <v>2436</v>
      </c>
    </row>
    <row r="506" spans="1:4">
      <c r="A506" s="180">
        <v>2630</v>
      </c>
      <c r="B506" s="180" t="s">
        <v>2437</v>
      </c>
      <c r="D506" s="180" t="s">
        <v>2438</v>
      </c>
    </row>
    <row r="507" spans="1:4">
      <c r="A507" s="180">
        <v>2633</v>
      </c>
      <c r="B507" s="180" t="s">
        <v>498</v>
      </c>
      <c r="C507" s="180" t="s">
        <v>5010</v>
      </c>
      <c r="D507" s="180" t="s">
        <v>2439</v>
      </c>
    </row>
    <row r="508" spans="1:4">
      <c r="A508" s="180">
        <v>2634</v>
      </c>
      <c r="B508" s="180" t="s">
        <v>499</v>
      </c>
      <c r="C508" s="180" t="s">
        <v>5015</v>
      </c>
      <c r="D508" s="180" t="s">
        <v>2440</v>
      </c>
    </row>
    <row r="509" spans="1:4">
      <c r="A509" s="180">
        <v>2636</v>
      </c>
      <c r="B509" s="180" t="s">
        <v>500</v>
      </c>
      <c r="C509" s="180" t="s">
        <v>5016</v>
      </c>
      <c r="D509" s="180" t="s">
        <v>1824</v>
      </c>
    </row>
    <row r="510" spans="1:4">
      <c r="A510" s="180">
        <v>2637</v>
      </c>
      <c r="B510" s="180" t="s">
        <v>501</v>
      </c>
      <c r="C510" s="180" t="s">
        <v>5017</v>
      </c>
      <c r="D510" s="180" t="s">
        <v>2441</v>
      </c>
    </row>
    <row r="511" spans="1:4">
      <c r="A511" s="180">
        <v>2640</v>
      </c>
      <c r="B511" s="180" t="s">
        <v>502</v>
      </c>
      <c r="C511" s="180" t="s">
        <v>1937</v>
      </c>
      <c r="D511" s="180" t="s">
        <v>2442</v>
      </c>
    </row>
    <row r="512" spans="1:4">
      <c r="A512" s="180">
        <v>2641</v>
      </c>
      <c r="B512" s="180" t="s">
        <v>503</v>
      </c>
      <c r="C512" s="180" t="s">
        <v>5018</v>
      </c>
      <c r="D512" s="180" t="s">
        <v>2443</v>
      </c>
    </row>
    <row r="513" spans="1:4">
      <c r="A513" s="180">
        <v>2642</v>
      </c>
      <c r="B513" s="180" t="s">
        <v>504</v>
      </c>
      <c r="C513" s="180" t="s">
        <v>5019</v>
      </c>
      <c r="D513" s="180" t="s">
        <v>2444</v>
      </c>
    </row>
    <row r="514" spans="1:4">
      <c r="A514" s="180">
        <v>2643</v>
      </c>
      <c r="B514" s="180" t="s">
        <v>505</v>
      </c>
      <c r="C514" s="180" t="s">
        <v>5018</v>
      </c>
      <c r="D514" s="180" t="s">
        <v>2445</v>
      </c>
    </row>
    <row r="515" spans="1:4">
      <c r="A515" s="180">
        <v>2701</v>
      </c>
      <c r="B515" s="180" t="s">
        <v>506</v>
      </c>
      <c r="C515" s="180" t="s">
        <v>2446</v>
      </c>
      <c r="D515" s="180" t="s">
        <v>2447</v>
      </c>
    </row>
    <row r="516" spans="1:4">
      <c r="A516" s="180">
        <v>2702</v>
      </c>
      <c r="B516" s="180" t="s">
        <v>507</v>
      </c>
      <c r="C516" s="180" t="s">
        <v>2448</v>
      </c>
      <c r="D516" s="180" t="s">
        <v>2449</v>
      </c>
    </row>
    <row r="517" spans="1:4">
      <c r="A517" s="180">
        <v>2704</v>
      </c>
      <c r="B517" s="180" t="s">
        <v>508</v>
      </c>
      <c r="C517" s="180" t="s">
        <v>2450</v>
      </c>
      <c r="D517" s="180" t="s">
        <v>2451</v>
      </c>
    </row>
    <row r="518" spans="1:4">
      <c r="A518" s="180">
        <v>2705</v>
      </c>
      <c r="B518" s="180" t="s">
        <v>509</v>
      </c>
      <c r="C518" s="180" t="s">
        <v>2452</v>
      </c>
      <c r="D518" s="180" t="s">
        <v>2453</v>
      </c>
    </row>
    <row r="519" spans="1:4">
      <c r="A519" s="180">
        <v>2706</v>
      </c>
      <c r="B519" s="180" t="s">
        <v>510</v>
      </c>
      <c r="C519" s="180" t="s">
        <v>2446</v>
      </c>
      <c r="D519" s="180" t="s">
        <v>2454</v>
      </c>
    </row>
    <row r="520" spans="1:4">
      <c r="A520" s="180">
        <v>2707</v>
      </c>
      <c r="B520" s="180" t="s">
        <v>511</v>
      </c>
      <c r="C520" s="180" t="s">
        <v>2455</v>
      </c>
      <c r="D520" s="180" t="s">
        <v>2456</v>
      </c>
    </row>
    <row r="521" spans="1:4">
      <c r="A521" s="180">
        <v>2712</v>
      </c>
      <c r="B521" s="180" t="s">
        <v>512</v>
      </c>
      <c r="C521" s="180" t="s">
        <v>2457</v>
      </c>
      <c r="D521" s="180" t="s">
        <v>2458</v>
      </c>
    </row>
    <row r="522" spans="1:4">
      <c r="A522" s="180">
        <v>2718</v>
      </c>
      <c r="B522" s="180" t="s">
        <v>513</v>
      </c>
      <c r="C522" s="180" t="s">
        <v>2459</v>
      </c>
      <c r="D522" s="180" t="s">
        <v>2460</v>
      </c>
    </row>
    <row r="523" spans="1:4">
      <c r="A523" s="180">
        <v>2719</v>
      </c>
      <c r="B523" s="180" t="s">
        <v>514</v>
      </c>
      <c r="C523" s="180" t="s">
        <v>2461</v>
      </c>
      <c r="D523" s="180" t="s">
        <v>2462</v>
      </c>
    </row>
    <row r="524" spans="1:4">
      <c r="A524" s="180">
        <v>2720</v>
      </c>
      <c r="B524" s="180" t="s">
        <v>5020</v>
      </c>
      <c r="D524" s="180" t="s">
        <v>5021</v>
      </c>
    </row>
    <row r="525" spans="1:4">
      <c r="A525" s="180">
        <v>2721</v>
      </c>
      <c r="B525" s="180" t="s">
        <v>2463</v>
      </c>
      <c r="C525" s="180" t="s">
        <v>2482</v>
      </c>
      <c r="D525" s="180" t="s">
        <v>2464</v>
      </c>
    </row>
    <row r="526" spans="1:4">
      <c r="A526" s="180">
        <v>2722</v>
      </c>
      <c r="B526" s="180" t="s">
        <v>515</v>
      </c>
      <c r="C526" s="180" t="s">
        <v>2470</v>
      </c>
      <c r="D526" s="180" t="s">
        <v>2465</v>
      </c>
    </row>
    <row r="527" spans="1:4">
      <c r="A527" s="180">
        <v>2723</v>
      </c>
      <c r="B527" s="180" t="s">
        <v>516</v>
      </c>
      <c r="C527" s="180" t="s">
        <v>5022</v>
      </c>
      <c r="D527" s="180" t="s">
        <v>2466</v>
      </c>
    </row>
    <row r="528" spans="1:4">
      <c r="A528" s="180">
        <v>2724</v>
      </c>
      <c r="B528" s="180" t="s">
        <v>517</v>
      </c>
      <c r="C528" s="180" t="s">
        <v>2467</v>
      </c>
      <c r="D528" s="180" t="s">
        <v>2468</v>
      </c>
    </row>
    <row r="529" spans="1:4">
      <c r="A529" s="180">
        <v>2726</v>
      </c>
      <c r="B529" s="180" t="s">
        <v>518</v>
      </c>
      <c r="C529" s="180" t="s">
        <v>2467</v>
      </c>
      <c r="D529" s="180" t="s">
        <v>2469</v>
      </c>
    </row>
    <row r="530" spans="1:4">
      <c r="A530" s="180">
        <v>2727</v>
      </c>
      <c r="B530" s="180" t="s">
        <v>519</v>
      </c>
      <c r="C530" s="180" t="s">
        <v>2470</v>
      </c>
      <c r="D530" s="180" t="s">
        <v>2471</v>
      </c>
    </row>
    <row r="531" spans="1:4">
      <c r="A531" s="180">
        <v>2729</v>
      </c>
      <c r="B531" s="180" t="s">
        <v>520</v>
      </c>
      <c r="C531" s="180" t="s">
        <v>2472</v>
      </c>
      <c r="D531" s="180" t="s">
        <v>2473</v>
      </c>
    </row>
    <row r="532" spans="1:4">
      <c r="A532" s="180">
        <v>2730</v>
      </c>
      <c r="B532" s="180" t="s">
        <v>2474</v>
      </c>
      <c r="C532" s="180" t="s">
        <v>2475</v>
      </c>
      <c r="D532" s="180" t="s">
        <v>2476</v>
      </c>
    </row>
    <row r="533" spans="1:4">
      <c r="A533" s="180">
        <v>2731</v>
      </c>
      <c r="B533" s="180" t="s">
        <v>521</v>
      </c>
      <c r="C533" s="180" t="s">
        <v>2477</v>
      </c>
      <c r="D533" s="180" t="s">
        <v>2462</v>
      </c>
    </row>
    <row r="534" spans="1:4">
      <c r="A534" s="180">
        <v>2732</v>
      </c>
      <c r="B534" s="180" t="s">
        <v>522</v>
      </c>
      <c r="C534" s="180" t="s">
        <v>2472</v>
      </c>
      <c r="D534" s="180" t="s">
        <v>2478</v>
      </c>
    </row>
    <row r="535" spans="1:4">
      <c r="A535" s="180">
        <v>2733</v>
      </c>
      <c r="B535" s="180" t="s">
        <v>2479</v>
      </c>
      <c r="D535" s="180" t="s">
        <v>2480</v>
      </c>
    </row>
    <row r="536" spans="1:4">
      <c r="A536" s="180">
        <v>2734</v>
      </c>
      <c r="B536" s="180" t="s">
        <v>523</v>
      </c>
      <c r="C536" s="180" t="s">
        <v>2472</v>
      </c>
      <c r="D536" s="180" t="s">
        <v>2462</v>
      </c>
    </row>
    <row r="537" spans="1:4">
      <c r="A537" s="180">
        <v>2736</v>
      </c>
      <c r="B537" s="180" t="s">
        <v>524</v>
      </c>
      <c r="C537" s="180" t="s">
        <v>2472</v>
      </c>
      <c r="D537" s="180" t="s">
        <v>2481</v>
      </c>
    </row>
    <row r="538" spans="1:4">
      <c r="A538" s="180">
        <v>2738</v>
      </c>
      <c r="B538" s="180" t="s">
        <v>5023</v>
      </c>
      <c r="C538" s="180" t="s">
        <v>2482</v>
      </c>
      <c r="D538" s="180" t="s">
        <v>5024</v>
      </c>
    </row>
    <row r="539" spans="1:4">
      <c r="A539" s="180">
        <v>2739</v>
      </c>
      <c r="B539" s="180" t="s">
        <v>525</v>
      </c>
      <c r="C539" s="180" t="s">
        <v>2470</v>
      </c>
      <c r="D539" s="180" t="s">
        <v>2483</v>
      </c>
    </row>
    <row r="540" spans="1:4">
      <c r="A540" s="180">
        <v>2740</v>
      </c>
      <c r="B540" s="180" t="s">
        <v>526</v>
      </c>
      <c r="C540" s="180" t="s">
        <v>2472</v>
      </c>
      <c r="D540" s="180" t="s">
        <v>2473</v>
      </c>
    </row>
    <row r="541" spans="1:4">
      <c r="A541" s="180">
        <v>2741</v>
      </c>
      <c r="B541" s="180" t="s">
        <v>2484</v>
      </c>
      <c r="D541" s="180" t="s">
        <v>2485</v>
      </c>
    </row>
    <row r="542" spans="1:4">
      <c r="A542" s="180">
        <v>2743</v>
      </c>
      <c r="B542" s="180" t="s">
        <v>2486</v>
      </c>
      <c r="D542" s="180" t="s">
        <v>2487</v>
      </c>
    </row>
    <row r="543" spans="1:4">
      <c r="A543" s="180">
        <v>2745</v>
      </c>
      <c r="B543" s="180" t="s">
        <v>2488</v>
      </c>
      <c r="D543" s="180" t="s">
        <v>2489</v>
      </c>
    </row>
    <row r="544" spans="1:4">
      <c r="A544" s="180">
        <v>2748</v>
      </c>
      <c r="B544" s="180" t="s">
        <v>527</v>
      </c>
      <c r="C544" s="180" t="s">
        <v>2470</v>
      </c>
      <c r="D544" s="180" t="s">
        <v>2490</v>
      </c>
    </row>
    <row r="545" spans="1:4">
      <c r="A545" s="180">
        <v>2801</v>
      </c>
      <c r="B545" s="180" t="s">
        <v>528</v>
      </c>
      <c r="C545" s="180" t="s">
        <v>2491</v>
      </c>
      <c r="D545" s="180" t="s">
        <v>2492</v>
      </c>
    </row>
    <row r="546" spans="1:4">
      <c r="A546" s="180">
        <v>2809</v>
      </c>
      <c r="B546" s="180" t="s">
        <v>529</v>
      </c>
      <c r="C546" s="180" t="s">
        <v>2493</v>
      </c>
      <c r="D546" s="180" t="s">
        <v>2494</v>
      </c>
    </row>
    <row r="547" spans="1:4">
      <c r="A547" s="180">
        <v>2812</v>
      </c>
      <c r="B547" s="180" t="s">
        <v>530</v>
      </c>
      <c r="C547" s="180" t="s">
        <v>2495</v>
      </c>
      <c r="D547" s="180" t="s">
        <v>2496</v>
      </c>
    </row>
    <row r="548" spans="1:4">
      <c r="A548" s="180">
        <v>2816</v>
      </c>
      <c r="B548" s="180" t="s">
        <v>531</v>
      </c>
      <c r="C548" s="180" t="s">
        <v>2497</v>
      </c>
      <c r="D548" s="180" t="s">
        <v>2498</v>
      </c>
    </row>
    <row r="549" spans="1:4">
      <c r="A549" s="180">
        <v>2820</v>
      </c>
      <c r="B549" s="180" t="s">
        <v>532</v>
      </c>
      <c r="C549" s="180" t="s">
        <v>2499</v>
      </c>
      <c r="D549" s="180" t="s">
        <v>2500</v>
      </c>
    </row>
    <row r="550" spans="1:4">
      <c r="A550" s="180">
        <v>2823</v>
      </c>
      <c r="B550" s="180" t="s">
        <v>533</v>
      </c>
      <c r="C550" s="180" t="s">
        <v>5025</v>
      </c>
      <c r="D550" s="180" t="s">
        <v>2501</v>
      </c>
    </row>
    <row r="551" spans="1:4">
      <c r="A551" s="180">
        <v>2832</v>
      </c>
      <c r="B551" s="180" t="s">
        <v>534</v>
      </c>
      <c r="C551" s="180" t="s">
        <v>2502</v>
      </c>
      <c r="D551" s="180" t="s">
        <v>2503</v>
      </c>
    </row>
    <row r="552" spans="1:4">
      <c r="A552" s="180">
        <v>2834</v>
      </c>
      <c r="B552" s="180" t="s">
        <v>535</v>
      </c>
      <c r="C552" s="180" t="s">
        <v>2491</v>
      </c>
      <c r="D552" s="180" t="s">
        <v>2504</v>
      </c>
    </row>
    <row r="553" spans="1:4">
      <c r="A553" s="180">
        <v>2836</v>
      </c>
      <c r="B553" s="180" t="s">
        <v>536</v>
      </c>
      <c r="C553" s="180" t="s">
        <v>2491</v>
      </c>
      <c r="D553" s="180" t="s">
        <v>2505</v>
      </c>
    </row>
    <row r="554" spans="1:4">
      <c r="A554" s="180">
        <v>2838</v>
      </c>
      <c r="B554" s="180" t="s">
        <v>537</v>
      </c>
      <c r="C554" s="180" t="s">
        <v>2491</v>
      </c>
      <c r="D554" s="180" t="s">
        <v>2506</v>
      </c>
    </row>
    <row r="555" spans="1:4">
      <c r="A555" s="180">
        <v>2841</v>
      </c>
      <c r="B555" s="180" t="s">
        <v>538</v>
      </c>
      <c r="C555" s="180" t="s">
        <v>5026</v>
      </c>
      <c r="D555" s="180" t="s">
        <v>2507</v>
      </c>
    </row>
    <row r="556" spans="1:4">
      <c r="A556" s="180">
        <v>2845</v>
      </c>
      <c r="B556" s="180" t="s">
        <v>539</v>
      </c>
      <c r="C556" s="180" t="s">
        <v>2508</v>
      </c>
      <c r="D556" s="180" t="s">
        <v>2509</v>
      </c>
    </row>
    <row r="557" spans="1:4">
      <c r="A557" s="180">
        <v>2849</v>
      </c>
      <c r="B557" s="180" t="s">
        <v>540</v>
      </c>
      <c r="C557" s="180" t="s">
        <v>2491</v>
      </c>
      <c r="D557" s="180" t="s">
        <v>2510</v>
      </c>
    </row>
    <row r="558" spans="1:4">
      <c r="A558" s="180">
        <v>2850</v>
      </c>
      <c r="B558" s="180" t="s">
        <v>541</v>
      </c>
      <c r="C558" s="180" t="s">
        <v>2511</v>
      </c>
      <c r="D558" s="180" t="s">
        <v>2512</v>
      </c>
    </row>
    <row r="559" spans="1:4">
      <c r="A559" s="180">
        <v>2851</v>
      </c>
      <c r="B559" s="180" t="s">
        <v>542</v>
      </c>
      <c r="C559" s="180" t="s">
        <v>2513</v>
      </c>
      <c r="D559" s="180" t="s">
        <v>2514</v>
      </c>
    </row>
    <row r="560" spans="1:4">
      <c r="A560" s="180">
        <v>2852</v>
      </c>
      <c r="B560" s="180" t="s">
        <v>543</v>
      </c>
      <c r="C560" s="180" t="s">
        <v>2502</v>
      </c>
      <c r="D560" s="180" t="s">
        <v>2512</v>
      </c>
    </row>
    <row r="561" spans="1:4">
      <c r="A561" s="180">
        <v>2855</v>
      </c>
      <c r="B561" s="180" t="s">
        <v>544</v>
      </c>
      <c r="C561" s="180" t="s">
        <v>2515</v>
      </c>
      <c r="D561" s="180" t="s">
        <v>2516</v>
      </c>
    </row>
    <row r="562" spans="1:4">
      <c r="A562" s="180">
        <v>2856</v>
      </c>
      <c r="B562" s="180" t="s">
        <v>545</v>
      </c>
      <c r="C562" s="180" t="s">
        <v>5027</v>
      </c>
      <c r="D562" s="180" t="s">
        <v>5028</v>
      </c>
    </row>
    <row r="563" spans="1:4">
      <c r="A563" s="180">
        <v>2867</v>
      </c>
      <c r="B563" s="180" t="s">
        <v>546</v>
      </c>
      <c r="C563" s="180" t="s">
        <v>2517</v>
      </c>
      <c r="D563" s="180" t="s">
        <v>2518</v>
      </c>
    </row>
    <row r="564" spans="1:4">
      <c r="A564" s="180">
        <v>2880</v>
      </c>
      <c r="B564" s="180" t="s">
        <v>547</v>
      </c>
      <c r="C564" s="180" t="s">
        <v>2519</v>
      </c>
      <c r="D564" s="180" t="s">
        <v>2520</v>
      </c>
    </row>
    <row r="565" spans="1:4">
      <c r="A565" s="180">
        <v>2881</v>
      </c>
      <c r="B565" s="180" t="s">
        <v>548</v>
      </c>
      <c r="C565" s="180" t="s">
        <v>5029</v>
      </c>
      <c r="D565" s="180" t="s">
        <v>2521</v>
      </c>
    </row>
    <row r="566" spans="1:4">
      <c r="A566" s="180">
        <v>2882</v>
      </c>
      <c r="B566" s="180" t="s">
        <v>549</v>
      </c>
      <c r="C566" s="180" t="s">
        <v>5030</v>
      </c>
      <c r="D566" s="180" t="s">
        <v>2522</v>
      </c>
    </row>
    <row r="567" spans="1:4">
      <c r="A567" s="180">
        <v>2883</v>
      </c>
      <c r="B567" s="180" t="s">
        <v>550</v>
      </c>
      <c r="C567" s="180" t="s">
        <v>5031</v>
      </c>
      <c r="D567" s="180" t="s">
        <v>2523</v>
      </c>
    </row>
    <row r="568" spans="1:4">
      <c r="A568" s="180">
        <v>2884</v>
      </c>
      <c r="B568" s="180" t="s">
        <v>551</v>
      </c>
      <c r="C568" s="180" t="s">
        <v>2524</v>
      </c>
      <c r="D568" s="180" t="s">
        <v>2521</v>
      </c>
    </row>
    <row r="569" spans="1:4">
      <c r="A569" s="180">
        <v>2885</v>
      </c>
      <c r="B569" s="180" t="s">
        <v>552</v>
      </c>
      <c r="C569" s="180" t="s">
        <v>2525</v>
      </c>
      <c r="D569" s="180" t="s">
        <v>2521</v>
      </c>
    </row>
    <row r="570" spans="1:4">
      <c r="A570" s="180">
        <v>2886</v>
      </c>
      <c r="B570" s="180" t="s">
        <v>553</v>
      </c>
      <c r="C570" s="180" t="s">
        <v>2519</v>
      </c>
      <c r="D570" s="180" t="s">
        <v>2521</v>
      </c>
    </row>
    <row r="571" spans="1:4">
      <c r="A571" s="180">
        <v>2887</v>
      </c>
      <c r="B571" s="180" t="s">
        <v>554</v>
      </c>
      <c r="C571" s="180" t="s">
        <v>5032</v>
      </c>
      <c r="D571" s="180" t="s">
        <v>2521</v>
      </c>
    </row>
    <row r="572" spans="1:4">
      <c r="A572" s="180">
        <v>2888</v>
      </c>
      <c r="B572" s="180" t="s">
        <v>555</v>
      </c>
      <c r="C572" s="180" t="s">
        <v>2526</v>
      </c>
      <c r="D572" s="180" t="s">
        <v>2521</v>
      </c>
    </row>
    <row r="573" spans="1:4">
      <c r="A573" s="180">
        <v>2889</v>
      </c>
      <c r="B573" s="180" t="s">
        <v>556</v>
      </c>
      <c r="C573" s="180" t="s">
        <v>2527</v>
      </c>
      <c r="D573" s="180" t="s">
        <v>2521</v>
      </c>
    </row>
    <row r="574" spans="1:4">
      <c r="A574" s="180">
        <v>2890</v>
      </c>
      <c r="B574" s="180" t="s">
        <v>557</v>
      </c>
      <c r="C574" s="180" t="s">
        <v>5033</v>
      </c>
      <c r="D574" s="180" t="s">
        <v>2528</v>
      </c>
    </row>
    <row r="575" spans="1:4">
      <c r="A575" s="180">
        <v>2891</v>
      </c>
      <c r="B575" s="180" t="s">
        <v>558</v>
      </c>
      <c r="C575" s="180" t="s">
        <v>5034</v>
      </c>
      <c r="D575" s="180" t="s">
        <v>2529</v>
      </c>
    </row>
    <row r="576" spans="1:4">
      <c r="A576" s="180">
        <v>2892</v>
      </c>
      <c r="B576" s="180" t="s">
        <v>559</v>
      </c>
      <c r="C576" s="180" t="s">
        <v>2519</v>
      </c>
      <c r="D576" s="180" t="s">
        <v>2521</v>
      </c>
    </row>
    <row r="577" spans="1:4">
      <c r="A577" s="180">
        <v>2897</v>
      </c>
      <c r="B577" s="180" t="s">
        <v>1632</v>
      </c>
      <c r="C577" s="180" t="s">
        <v>2491</v>
      </c>
      <c r="D577" s="180" t="s">
        <v>2530</v>
      </c>
    </row>
    <row r="578" spans="1:4">
      <c r="A578" s="180">
        <v>2901</v>
      </c>
      <c r="B578" s="180" t="s">
        <v>560</v>
      </c>
      <c r="C578" s="180" t="s">
        <v>2531</v>
      </c>
      <c r="D578" s="180" t="s">
        <v>2532</v>
      </c>
    </row>
    <row r="579" spans="1:4">
      <c r="A579" s="180">
        <v>2903</v>
      </c>
      <c r="B579" s="180" t="s">
        <v>561</v>
      </c>
      <c r="C579" s="180" t="s">
        <v>2533</v>
      </c>
      <c r="D579" s="180" t="s">
        <v>2534</v>
      </c>
    </row>
    <row r="580" spans="1:4">
      <c r="A580" s="180">
        <v>2904</v>
      </c>
      <c r="B580" s="180" t="s">
        <v>562</v>
      </c>
      <c r="C580" s="180" t="s">
        <v>2535</v>
      </c>
      <c r="D580" s="180" t="s">
        <v>2536</v>
      </c>
    </row>
    <row r="581" spans="1:4">
      <c r="A581" s="180">
        <v>2905</v>
      </c>
      <c r="B581" s="180" t="s">
        <v>563</v>
      </c>
      <c r="C581" s="180" t="s">
        <v>2537</v>
      </c>
      <c r="D581" s="180" t="s">
        <v>2538</v>
      </c>
    </row>
    <row r="582" spans="1:4">
      <c r="A582" s="180">
        <v>2906</v>
      </c>
      <c r="B582" s="180" t="s">
        <v>564</v>
      </c>
      <c r="C582" s="180" t="s">
        <v>2539</v>
      </c>
      <c r="D582" s="180" t="s">
        <v>5035</v>
      </c>
    </row>
    <row r="583" spans="1:4">
      <c r="A583" s="180">
        <v>2908</v>
      </c>
      <c r="B583" s="180" t="s">
        <v>565</v>
      </c>
      <c r="C583" s="180" t="s">
        <v>2540</v>
      </c>
      <c r="D583" s="180" t="s">
        <v>2541</v>
      </c>
    </row>
    <row r="584" spans="1:4">
      <c r="A584" s="180">
        <v>2910</v>
      </c>
      <c r="B584" s="180" t="s">
        <v>566</v>
      </c>
      <c r="C584" s="180" t="s">
        <v>2542</v>
      </c>
      <c r="D584" s="180" t="s">
        <v>2543</v>
      </c>
    </row>
    <row r="585" spans="1:4">
      <c r="A585" s="180">
        <v>2911</v>
      </c>
      <c r="B585" s="180" t="s">
        <v>567</v>
      </c>
      <c r="C585" s="180" t="s">
        <v>2544</v>
      </c>
      <c r="D585" s="180" t="s">
        <v>2545</v>
      </c>
    </row>
    <row r="586" spans="1:4">
      <c r="A586" s="180">
        <v>2912</v>
      </c>
      <c r="B586" s="180" t="s">
        <v>568</v>
      </c>
      <c r="C586" s="180" t="s">
        <v>2546</v>
      </c>
      <c r="D586" s="180" t="s">
        <v>2547</v>
      </c>
    </row>
    <row r="587" spans="1:4">
      <c r="A587" s="180">
        <v>2913</v>
      </c>
      <c r="B587" s="180" t="s">
        <v>569</v>
      </c>
      <c r="C587" s="180" t="s">
        <v>5036</v>
      </c>
      <c r="D587" s="180" t="s">
        <v>5037</v>
      </c>
    </row>
    <row r="588" spans="1:4">
      <c r="A588" s="180">
        <v>2915</v>
      </c>
      <c r="B588" s="180" t="s">
        <v>570</v>
      </c>
      <c r="C588" s="180" t="s">
        <v>5038</v>
      </c>
      <c r="D588" s="180" t="s">
        <v>2548</v>
      </c>
    </row>
    <row r="589" spans="1:4">
      <c r="A589" s="180">
        <v>2916</v>
      </c>
      <c r="B589" s="180" t="s">
        <v>571</v>
      </c>
      <c r="C589" s="180" t="s">
        <v>2549</v>
      </c>
      <c r="D589" s="180" t="s">
        <v>2550</v>
      </c>
    </row>
    <row r="590" spans="1:4">
      <c r="A590" s="180">
        <v>2923</v>
      </c>
      <c r="B590" s="180" t="s">
        <v>572</v>
      </c>
      <c r="C590" s="180" t="s">
        <v>5039</v>
      </c>
      <c r="D590" s="180" t="s">
        <v>2551</v>
      </c>
    </row>
    <row r="591" spans="1:4">
      <c r="A591" s="180">
        <v>2924</v>
      </c>
      <c r="B591" s="180" t="s">
        <v>573</v>
      </c>
      <c r="C591" s="180" t="s">
        <v>5040</v>
      </c>
      <c r="D591" s="180" t="s">
        <v>2552</v>
      </c>
    </row>
    <row r="592" spans="1:4">
      <c r="A592" s="180">
        <v>2926</v>
      </c>
      <c r="B592" s="180" t="s">
        <v>574</v>
      </c>
      <c r="C592" s="180" t="s">
        <v>5041</v>
      </c>
      <c r="D592" s="180" t="s">
        <v>2553</v>
      </c>
    </row>
    <row r="593" spans="1:4">
      <c r="A593" s="180">
        <v>2928</v>
      </c>
      <c r="B593" s="180" t="s">
        <v>575</v>
      </c>
      <c r="C593" s="180" t="s">
        <v>2467</v>
      </c>
      <c r="D593" s="180" t="s">
        <v>5042</v>
      </c>
    </row>
    <row r="594" spans="1:4">
      <c r="A594" s="180">
        <v>2929</v>
      </c>
      <c r="B594" s="180" t="s">
        <v>576</v>
      </c>
      <c r="C594" s="180" t="s">
        <v>2554</v>
      </c>
      <c r="D594" s="180" t="s">
        <v>2555</v>
      </c>
    </row>
    <row r="595" spans="1:4">
      <c r="A595" s="180">
        <v>2936</v>
      </c>
      <c r="B595" s="180" t="s">
        <v>577</v>
      </c>
      <c r="C595" s="180" t="s">
        <v>4280</v>
      </c>
      <c r="D595" s="180" t="s">
        <v>2556</v>
      </c>
    </row>
    <row r="596" spans="1:4">
      <c r="A596" s="180">
        <v>2937</v>
      </c>
      <c r="B596" s="180" t="s">
        <v>2557</v>
      </c>
      <c r="C596" s="180" t="s">
        <v>2558</v>
      </c>
      <c r="D596" s="180" t="s">
        <v>2559</v>
      </c>
    </row>
    <row r="597" spans="1:4">
      <c r="A597" s="180">
        <v>2938</v>
      </c>
      <c r="B597" s="180" t="s">
        <v>2560</v>
      </c>
      <c r="D597" s="180" t="s">
        <v>2561</v>
      </c>
    </row>
    <row r="598" spans="1:4">
      <c r="A598" s="180">
        <v>2939</v>
      </c>
      <c r="B598" s="180" t="s">
        <v>2562</v>
      </c>
      <c r="C598" s="180" t="s">
        <v>2563</v>
      </c>
      <c r="D598" s="180" t="s">
        <v>2564</v>
      </c>
    </row>
    <row r="599" spans="1:4">
      <c r="A599" s="180">
        <v>3002</v>
      </c>
      <c r="B599" s="180" t="s">
        <v>578</v>
      </c>
      <c r="C599" s="180" t="s">
        <v>2565</v>
      </c>
      <c r="D599" s="180" t="s">
        <v>2566</v>
      </c>
    </row>
    <row r="600" spans="1:4">
      <c r="A600" s="180">
        <v>3003</v>
      </c>
      <c r="B600" s="180" t="s">
        <v>579</v>
      </c>
      <c r="C600" s="180" t="s">
        <v>5043</v>
      </c>
      <c r="D600" s="180" t="s">
        <v>2567</v>
      </c>
    </row>
    <row r="601" spans="1:4">
      <c r="A601" s="180">
        <v>3004</v>
      </c>
      <c r="B601" s="180" t="s">
        <v>580</v>
      </c>
      <c r="C601" s="180" t="s">
        <v>5044</v>
      </c>
      <c r="D601" s="180" t="s">
        <v>2568</v>
      </c>
    </row>
    <row r="602" spans="1:4">
      <c r="A602" s="180">
        <v>3005</v>
      </c>
      <c r="B602" s="180" t="s">
        <v>581</v>
      </c>
      <c r="C602" s="180" t="s">
        <v>2569</v>
      </c>
      <c r="D602" s="180" t="s">
        <v>2570</v>
      </c>
    </row>
    <row r="603" spans="1:4">
      <c r="A603" s="180">
        <v>3006</v>
      </c>
      <c r="B603" s="180" t="s">
        <v>582</v>
      </c>
      <c r="C603" s="180" t="s">
        <v>2571</v>
      </c>
      <c r="D603" s="180" t="s">
        <v>2572</v>
      </c>
    </row>
    <row r="604" spans="1:4">
      <c r="A604" s="180">
        <v>3008</v>
      </c>
      <c r="B604" s="180" t="s">
        <v>583</v>
      </c>
      <c r="C604" s="180" t="s">
        <v>5045</v>
      </c>
      <c r="D604" s="180" t="s">
        <v>2573</v>
      </c>
    </row>
    <row r="605" spans="1:4">
      <c r="A605" s="180">
        <v>3010</v>
      </c>
      <c r="B605" s="180" t="s">
        <v>584</v>
      </c>
      <c r="C605" s="180" t="s">
        <v>2574</v>
      </c>
      <c r="D605" s="180" t="s">
        <v>2575</v>
      </c>
    </row>
    <row r="606" spans="1:4">
      <c r="A606" s="180">
        <v>3011</v>
      </c>
      <c r="B606" s="180" t="s">
        <v>585</v>
      </c>
      <c r="C606" s="180" t="s">
        <v>5046</v>
      </c>
      <c r="D606" s="180" t="s">
        <v>2576</v>
      </c>
    </row>
    <row r="607" spans="1:4">
      <c r="A607" s="180">
        <v>3013</v>
      </c>
      <c r="B607" s="180" t="s">
        <v>586</v>
      </c>
      <c r="C607" s="180" t="s">
        <v>2577</v>
      </c>
      <c r="D607" s="180" t="s">
        <v>2578</v>
      </c>
    </row>
    <row r="608" spans="1:4">
      <c r="A608" s="180">
        <v>3014</v>
      </c>
      <c r="B608" s="180" t="s">
        <v>587</v>
      </c>
      <c r="C608" s="180" t="s">
        <v>2579</v>
      </c>
      <c r="D608" s="180" t="s">
        <v>2580</v>
      </c>
    </row>
    <row r="609" spans="1:4">
      <c r="A609" s="180">
        <v>3015</v>
      </c>
      <c r="B609" s="180" t="s">
        <v>588</v>
      </c>
      <c r="C609" s="180" t="s">
        <v>2581</v>
      </c>
      <c r="D609" s="180" t="s">
        <v>2582</v>
      </c>
    </row>
    <row r="610" spans="1:4">
      <c r="A610" s="180">
        <v>3016</v>
      </c>
      <c r="B610" s="180" t="s">
        <v>589</v>
      </c>
      <c r="C610" s="180" t="s">
        <v>2210</v>
      </c>
      <c r="D610" s="180" t="s">
        <v>2583</v>
      </c>
    </row>
    <row r="611" spans="1:4">
      <c r="A611" s="180">
        <v>3017</v>
      </c>
      <c r="B611" s="180" t="s">
        <v>590</v>
      </c>
      <c r="C611" s="180" t="s">
        <v>5047</v>
      </c>
      <c r="D611" s="180" t="s">
        <v>2584</v>
      </c>
    </row>
    <row r="612" spans="1:4">
      <c r="A612" s="180">
        <v>3018</v>
      </c>
      <c r="B612" s="180" t="s">
        <v>591</v>
      </c>
      <c r="C612" s="180" t="s">
        <v>4495</v>
      </c>
      <c r="D612" s="180" t="s">
        <v>5048</v>
      </c>
    </row>
    <row r="613" spans="1:4">
      <c r="A613" s="180">
        <v>3019</v>
      </c>
      <c r="B613" s="180" t="s">
        <v>592</v>
      </c>
      <c r="C613" s="180" t="s">
        <v>5049</v>
      </c>
      <c r="D613" s="180" t="s">
        <v>2585</v>
      </c>
    </row>
    <row r="614" spans="1:4">
      <c r="A614" s="180">
        <v>3021</v>
      </c>
      <c r="B614" s="180" t="s">
        <v>593</v>
      </c>
      <c r="C614" s="180" t="s">
        <v>5050</v>
      </c>
      <c r="D614" s="180" t="s">
        <v>2586</v>
      </c>
    </row>
    <row r="615" spans="1:4">
      <c r="A615" s="180">
        <v>3022</v>
      </c>
      <c r="B615" s="180" t="s">
        <v>594</v>
      </c>
      <c r="C615" s="180" t="s">
        <v>5051</v>
      </c>
      <c r="D615" s="180" t="s">
        <v>2587</v>
      </c>
    </row>
    <row r="616" spans="1:4">
      <c r="A616" s="180">
        <v>3023</v>
      </c>
      <c r="B616" s="180" t="s">
        <v>595</v>
      </c>
      <c r="C616" s="180" t="s">
        <v>5052</v>
      </c>
      <c r="D616" s="180" t="s">
        <v>2588</v>
      </c>
    </row>
    <row r="617" spans="1:4">
      <c r="A617" s="180">
        <v>3024</v>
      </c>
      <c r="B617" s="180" t="s">
        <v>596</v>
      </c>
      <c r="C617" s="180" t="s">
        <v>5053</v>
      </c>
      <c r="D617" s="180" t="s">
        <v>2589</v>
      </c>
    </row>
    <row r="618" spans="1:4">
      <c r="A618" s="180">
        <v>3025</v>
      </c>
      <c r="B618" s="180" t="s">
        <v>597</v>
      </c>
      <c r="C618" s="180" t="s">
        <v>2590</v>
      </c>
      <c r="D618" s="180" t="s">
        <v>2591</v>
      </c>
    </row>
    <row r="619" spans="1:4">
      <c r="A619" s="180">
        <v>3026</v>
      </c>
      <c r="B619" s="180" t="s">
        <v>598</v>
      </c>
      <c r="C619" s="180" t="s">
        <v>5054</v>
      </c>
      <c r="D619" s="180" t="s">
        <v>2592</v>
      </c>
    </row>
    <row r="620" spans="1:4">
      <c r="A620" s="180">
        <v>3027</v>
      </c>
      <c r="B620" s="180" t="s">
        <v>599</v>
      </c>
      <c r="C620" s="180" t="s">
        <v>2593</v>
      </c>
      <c r="D620" s="180" t="s">
        <v>2594</v>
      </c>
    </row>
    <row r="621" spans="1:4">
      <c r="A621" s="180">
        <v>3028</v>
      </c>
      <c r="B621" s="180" t="s">
        <v>600</v>
      </c>
      <c r="C621" s="180" t="s">
        <v>2595</v>
      </c>
      <c r="D621" s="180" t="s">
        <v>2596</v>
      </c>
    </row>
    <row r="622" spans="1:4">
      <c r="A622" s="180">
        <v>3029</v>
      </c>
      <c r="B622" s="180" t="s">
        <v>601</v>
      </c>
      <c r="C622" s="180" t="s">
        <v>5055</v>
      </c>
      <c r="D622" s="180" t="s">
        <v>2597</v>
      </c>
    </row>
    <row r="623" spans="1:4">
      <c r="A623" s="180">
        <v>3030</v>
      </c>
      <c r="B623" s="180" t="s">
        <v>602</v>
      </c>
      <c r="C623" s="180" t="s">
        <v>2598</v>
      </c>
      <c r="D623" s="180" t="s">
        <v>5056</v>
      </c>
    </row>
    <row r="624" spans="1:4">
      <c r="A624" s="180">
        <v>3031</v>
      </c>
      <c r="B624" s="180" t="s">
        <v>603</v>
      </c>
      <c r="C624" s="180" t="s">
        <v>5057</v>
      </c>
      <c r="D624" s="180" t="s">
        <v>2599</v>
      </c>
    </row>
    <row r="625" spans="1:4">
      <c r="A625" s="180">
        <v>3032</v>
      </c>
      <c r="B625" s="180" t="s">
        <v>604</v>
      </c>
      <c r="C625" s="180" t="s">
        <v>1865</v>
      </c>
      <c r="D625" s="180" t="s">
        <v>2600</v>
      </c>
    </row>
    <row r="626" spans="1:4">
      <c r="A626" s="180">
        <v>3033</v>
      </c>
      <c r="B626" s="180" t="s">
        <v>605</v>
      </c>
      <c r="C626" s="180" t="s">
        <v>2601</v>
      </c>
      <c r="D626" s="180" t="s">
        <v>2602</v>
      </c>
    </row>
    <row r="627" spans="1:4">
      <c r="A627" s="180">
        <v>3034</v>
      </c>
      <c r="B627" s="180" t="s">
        <v>606</v>
      </c>
      <c r="C627" s="180" t="s">
        <v>5058</v>
      </c>
      <c r="D627" s="180" t="s">
        <v>2603</v>
      </c>
    </row>
    <row r="628" spans="1:4">
      <c r="A628" s="180">
        <v>3035</v>
      </c>
      <c r="B628" s="180" t="s">
        <v>607</v>
      </c>
      <c r="C628" s="180" t="s">
        <v>2604</v>
      </c>
      <c r="D628" s="180" t="s">
        <v>2605</v>
      </c>
    </row>
    <row r="629" spans="1:4">
      <c r="A629" s="180">
        <v>3036</v>
      </c>
      <c r="B629" s="180" t="s">
        <v>608</v>
      </c>
      <c r="C629" s="180" t="s">
        <v>5059</v>
      </c>
      <c r="D629" s="180" t="s">
        <v>2606</v>
      </c>
    </row>
    <row r="630" spans="1:4">
      <c r="A630" s="180">
        <v>3037</v>
      </c>
      <c r="B630" s="180" t="s">
        <v>609</v>
      </c>
      <c r="C630" s="180" t="s">
        <v>5060</v>
      </c>
      <c r="D630" s="180" t="s">
        <v>2607</v>
      </c>
    </row>
    <row r="631" spans="1:4">
      <c r="A631" s="180">
        <v>3038</v>
      </c>
      <c r="B631" s="180" t="s">
        <v>610</v>
      </c>
      <c r="C631" s="180" t="s">
        <v>2608</v>
      </c>
      <c r="D631" s="180" t="s">
        <v>2609</v>
      </c>
    </row>
    <row r="632" spans="1:4">
      <c r="A632" s="180">
        <v>3040</v>
      </c>
      <c r="B632" s="180" t="s">
        <v>611</v>
      </c>
      <c r="C632" s="180" t="s">
        <v>2610</v>
      </c>
      <c r="D632" s="180" t="s">
        <v>2611</v>
      </c>
    </row>
    <row r="633" spans="1:4">
      <c r="A633" s="180">
        <v>3041</v>
      </c>
      <c r="B633" s="180" t="s">
        <v>612</v>
      </c>
      <c r="C633" s="180" t="s">
        <v>2612</v>
      </c>
      <c r="D633" s="180" t="s">
        <v>2613</v>
      </c>
    </row>
    <row r="634" spans="1:4">
      <c r="A634" s="180">
        <v>3042</v>
      </c>
      <c r="B634" s="180" t="s">
        <v>613</v>
      </c>
      <c r="C634" s="180" t="s">
        <v>5061</v>
      </c>
      <c r="D634" s="180" t="s">
        <v>2614</v>
      </c>
    </row>
    <row r="635" spans="1:4">
      <c r="A635" s="180">
        <v>3043</v>
      </c>
      <c r="B635" s="180" t="s">
        <v>614</v>
      </c>
      <c r="C635" s="180" t="s">
        <v>2615</v>
      </c>
      <c r="D635" s="180" t="s">
        <v>2616</v>
      </c>
    </row>
    <row r="636" spans="1:4">
      <c r="A636" s="180">
        <v>3044</v>
      </c>
      <c r="B636" s="180" t="s">
        <v>615</v>
      </c>
      <c r="C636" s="180" t="s">
        <v>5062</v>
      </c>
      <c r="D636" s="180" t="s">
        <v>2617</v>
      </c>
    </row>
    <row r="637" spans="1:4">
      <c r="A637" s="180">
        <v>3045</v>
      </c>
      <c r="B637" s="180" t="s">
        <v>616</v>
      </c>
      <c r="C637" s="180" t="s">
        <v>5063</v>
      </c>
      <c r="D637" s="180" t="s">
        <v>2618</v>
      </c>
    </row>
    <row r="638" spans="1:4">
      <c r="A638" s="180">
        <v>3046</v>
      </c>
      <c r="B638" s="180" t="s">
        <v>617</v>
      </c>
      <c r="C638" s="180" t="s">
        <v>5064</v>
      </c>
      <c r="D638" s="180" t="s">
        <v>2619</v>
      </c>
    </row>
    <row r="639" spans="1:4">
      <c r="A639" s="180">
        <v>3047</v>
      </c>
      <c r="B639" s="180" t="s">
        <v>618</v>
      </c>
      <c r="C639" s="180" t="s">
        <v>2620</v>
      </c>
      <c r="D639" s="180" t="s">
        <v>2621</v>
      </c>
    </row>
    <row r="640" spans="1:4">
      <c r="A640" s="180">
        <v>3048</v>
      </c>
      <c r="B640" s="180" t="s">
        <v>619</v>
      </c>
      <c r="C640" s="180" t="s">
        <v>5065</v>
      </c>
      <c r="D640" s="180" t="s">
        <v>2622</v>
      </c>
    </row>
    <row r="641" spans="1:4">
      <c r="A641" s="180">
        <v>3049</v>
      </c>
      <c r="B641" s="180" t="s">
        <v>620</v>
      </c>
      <c r="C641" s="180" t="s">
        <v>2623</v>
      </c>
      <c r="D641" s="180" t="s">
        <v>2624</v>
      </c>
    </row>
    <row r="642" spans="1:4">
      <c r="A642" s="180">
        <v>3050</v>
      </c>
      <c r="B642" s="180" t="s">
        <v>621</v>
      </c>
      <c r="C642" s="180" t="s">
        <v>2625</v>
      </c>
      <c r="D642" s="180" t="s">
        <v>2626</v>
      </c>
    </row>
    <row r="643" spans="1:4">
      <c r="A643" s="180">
        <v>3051</v>
      </c>
      <c r="B643" s="180" t="s">
        <v>622</v>
      </c>
      <c r="C643" s="180" t="s">
        <v>2627</v>
      </c>
      <c r="D643" s="180" t="s">
        <v>2628</v>
      </c>
    </row>
    <row r="644" spans="1:4">
      <c r="A644" s="180">
        <v>3052</v>
      </c>
      <c r="B644" s="180" t="s">
        <v>623</v>
      </c>
      <c r="C644" s="180" t="s">
        <v>2629</v>
      </c>
      <c r="D644" s="180" t="s">
        <v>2630</v>
      </c>
    </row>
    <row r="645" spans="1:4">
      <c r="A645" s="180">
        <v>3054</v>
      </c>
      <c r="B645" s="180" t="s">
        <v>624</v>
      </c>
      <c r="C645" s="180" t="s">
        <v>2631</v>
      </c>
      <c r="D645" s="180" t="s">
        <v>2632</v>
      </c>
    </row>
    <row r="646" spans="1:4">
      <c r="A646" s="180">
        <v>3055</v>
      </c>
      <c r="B646" s="180" t="s">
        <v>625</v>
      </c>
      <c r="C646" s="180" t="s">
        <v>2633</v>
      </c>
      <c r="D646" s="180" t="s">
        <v>2634</v>
      </c>
    </row>
    <row r="647" spans="1:4">
      <c r="A647" s="180">
        <v>3056</v>
      </c>
      <c r="B647" s="180" t="s">
        <v>626</v>
      </c>
      <c r="C647" s="180" t="s">
        <v>1825</v>
      </c>
      <c r="D647" s="180" t="s">
        <v>2635</v>
      </c>
    </row>
    <row r="648" spans="1:4">
      <c r="A648" s="180">
        <v>3057</v>
      </c>
      <c r="B648" s="180" t="s">
        <v>627</v>
      </c>
      <c r="C648" s="180" t="s">
        <v>2636</v>
      </c>
      <c r="D648" s="180" t="s">
        <v>2637</v>
      </c>
    </row>
    <row r="649" spans="1:4">
      <c r="A649" s="180">
        <v>3058</v>
      </c>
      <c r="B649" s="180" t="s">
        <v>628</v>
      </c>
      <c r="C649" s="180" t="s">
        <v>2286</v>
      </c>
      <c r="D649" s="180" t="s">
        <v>2638</v>
      </c>
    </row>
    <row r="650" spans="1:4">
      <c r="A650" s="180">
        <v>3059</v>
      </c>
      <c r="B650" s="180" t="s">
        <v>629</v>
      </c>
      <c r="C650" s="180" t="s">
        <v>5066</v>
      </c>
      <c r="D650" s="180" t="s">
        <v>2639</v>
      </c>
    </row>
    <row r="651" spans="1:4">
      <c r="A651" s="180">
        <v>3060</v>
      </c>
      <c r="B651" s="180" t="s">
        <v>630</v>
      </c>
      <c r="C651" s="180" t="s">
        <v>2640</v>
      </c>
      <c r="D651" s="180" t="s">
        <v>2641</v>
      </c>
    </row>
    <row r="652" spans="1:4">
      <c r="A652" s="180">
        <v>3062</v>
      </c>
      <c r="B652" s="180" t="s">
        <v>631</v>
      </c>
      <c r="C652" s="180" t="s">
        <v>5067</v>
      </c>
      <c r="D652" s="180" t="s">
        <v>2642</v>
      </c>
    </row>
    <row r="653" spans="1:4">
      <c r="A653" s="180">
        <v>3064</v>
      </c>
      <c r="B653" s="180" t="s">
        <v>632</v>
      </c>
      <c r="C653" s="180" t="s">
        <v>5068</v>
      </c>
      <c r="D653" s="180" t="s">
        <v>2643</v>
      </c>
    </row>
    <row r="654" spans="1:4">
      <c r="A654" s="180">
        <v>3066</v>
      </c>
      <c r="B654" s="180" t="s">
        <v>633</v>
      </c>
      <c r="C654" s="180" t="s">
        <v>2644</v>
      </c>
      <c r="D654" s="180" t="s">
        <v>2645</v>
      </c>
    </row>
    <row r="655" spans="1:4">
      <c r="A655" s="180">
        <v>3067</v>
      </c>
      <c r="B655" s="180" t="s">
        <v>634</v>
      </c>
      <c r="C655" s="180" t="s">
        <v>2646</v>
      </c>
      <c r="D655" s="180" t="s">
        <v>2647</v>
      </c>
    </row>
    <row r="656" spans="1:4">
      <c r="A656" s="180">
        <v>3068</v>
      </c>
      <c r="B656" s="180" t="s">
        <v>635</v>
      </c>
      <c r="C656" s="180" t="s">
        <v>5069</v>
      </c>
      <c r="D656" s="180" t="s">
        <v>5070</v>
      </c>
    </row>
    <row r="657" spans="1:4">
      <c r="A657" s="180">
        <v>3071</v>
      </c>
      <c r="B657" s="180" t="s">
        <v>636</v>
      </c>
      <c r="C657" s="180" t="s">
        <v>2648</v>
      </c>
      <c r="D657" s="180" t="s">
        <v>2649</v>
      </c>
    </row>
    <row r="658" spans="1:4">
      <c r="A658" s="180">
        <v>3073</v>
      </c>
      <c r="B658" s="180" t="s">
        <v>4496</v>
      </c>
      <c r="C658" s="180" t="s">
        <v>2650</v>
      </c>
      <c r="D658" s="180" t="s">
        <v>2651</v>
      </c>
    </row>
    <row r="659" spans="1:4">
      <c r="A659" s="180">
        <v>3078</v>
      </c>
      <c r="B659" s="180" t="s">
        <v>637</v>
      </c>
      <c r="C659" s="180" t="s">
        <v>5071</v>
      </c>
      <c r="D659" s="180" t="s">
        <v>2652</v>
      </c>
    </row>
    <row r="660" spans="1:4">
      <c r="A660" s="180">
        <v>3081</v>
      </c>
      <c r="B660" s="180" t="s">
        <v>638</v>
      </c>
      <c r="C660" s="180" t="s">
        <v>5072</v>
      </c>
      <c r="D660" s="180" t="s">
        <v>2653</v>
      </c>
    </row>
    <row r="661" spans="1:4">
      <c r="A661" s="180">
        <v>3083</v>
      </c>
      <c r="B661" s="180" t="s">
        <v>639</v>
      </c>
      <c r="C661" s="180" t="s">
        <v>5073</v>
      </c>
      <c r="D661" s="180" t="s">
        <v>2654</v>
      </c>
    </row>
    <row r="662" spans="1:4">
      <c r="A662" s="180">
        <v>3085</v>
      </c>
      <c r="B662" s="180" t="s">
        <v>2655</v>
      </c>
      <c r="C662" s="180" t="s">
        <v>2656</v>
      </c>
      <c r="D662" s="180" t="s">
        <v>2657</v>
      </c>
    </row>
    <row r="663" spans="1:4">
      <c r="A663" s="180">
        <v>3086</v>
      </c>
      <c r="B663" s="180" t="s">
        <v>640</v>
      </c>
      <c r="C663" s="180" t="s">
        <v>5074</v>
      </c>
      <c r="D663" s="180" t="s">
        <v>2658</v>
      </c>
    </row>
    <row r="664" spans="1:4">
      <c r="A664" s="180">
        <v>3088</v>
      </c>
      <c r="B664" s="180" t="s">
        <v>641</v>
      </c>
      <c r="C664" s="180" t="s">
        <v>4497</v>
      </c>
      <c r="D664" s="180" t="s">
        <v>2659</v>
      </c>
    </row>
    <row r="665" spans="1:4">
      <c r="A665" s="180">
        <v>3089</v>
      </c>
      <c r="B665" s="180" t="s">
        <v>642</v>
      </c>
      <c r="C665" s="180" t="s">
        <v>2660</v>
      </c>
      <c r="D665" s="180" t="s">
        <v>2661</v>
      </c>
    </row>
    <row r="666" spans="1:4">
      <c r="A666" s="180">
        <v>3090</v>
      </c>
      <c r="B666" s="180" t="s">
        <v>643</v>
      </c>
      <c r="C666" s="180" t="s">
        <v>5075</v>
      </c>
      <c r="D666" s="180" t="s">
        <v>2662</v>
      </c>
    </row>
    <row r="667" spans="1:4">
      <c r="A667" s="180">
        <v>3092</v>
      </c>
      <c r="B667" s="180" t="s">
        <v>644</v>
      </c>
      <c r="C667" s="180" t="s">
        <v>1793</v>
      </c>
      <c r="D667" s="180" t="s">
        <v>2663</v>
      </c>
    </row>
    <row r="668" spans="1:4">
      <c r="A668" s="180">
        <v>3093</v>
      </c>
      <c r="B668" s="180" t="s">
        <v>645</v>
      </c>
      <c r="C668" s="180" t="s">
        <v>2664</v>
      </c>
      <c r="D668" s="180" t="s">
        <v>2665</v>
      </c>
    </row>
    <row r="669" spans="1:4">
      <c r="A669" s="180">
        <v>3094</v>
      </c>
      <c r="B669" s="180" t="s">
        <v>646</v>
      </c>
      <c r="C669" s="180" t="s">
        <v>2666</v>
      </c>
      <c r="D669" s="180" t="s">
        <v>2667</v>
      </c>
    </row>
    <row r="670" spans="1:4">
      <c r="A670" s="180">
        <v>3095</v>
      </c>
      <c r="B670" s="180" t="s">
        <v>647</v>
      </c>
      <c r="C670" s="180" t="s">
        <v>2668</v>
      </c>
      <c r="D670" s="180" t="s">
        <v>2669</v>
      </c>
    </row>
    <row r="671" spans="1:4">
      <c r="A671" s="180">
        <v>3097</v>
      </c>
      <c r="B671" s="180" t="s">
        <v>2670</v>
      </c>
      <c r="D671" s="180" t="s">
        <v>2671</v>
      </c>
    </row>
    <row r="672" spans="1:4">
      <c r="A672" s="180">
        <v>3105</v>
      </c>
      <c r="B672" s="180" t="s">
        <v>648</v>
      </c>
      <c r="C672" s="180" t="s">
        <v>5076</v>
      </c>
      <c r="D672" s="180" t="s">
        <v>2672</v>
      </c>
    </row>
    <row r="673" spans="1:4">
      <c r="A673" s="180">
        <v>3114</v>
      </c>
      <c r="B673" s="180" t="s">
        <v>649</v>
      </c>
      <c r="C673" s="180" t="s">
        <v>2673</v>
      </c>
      <c r="D673" s="180" t="s">
        <v>2674</v>
      </c>
    </row>
    <row r="674" spans="1:4">
      <c r="A674" s="180">
        <v>3115</v>
      </c>
      <c r="B674" s="180" t="s">
        <v>650</v>
      </c>
      <c r="C674" s="180" t="s">
        <v>2675</v>
      </c>
      <c r="D674" s="180" t="s">
        <v>2676</v>
      </c>
    </row>
    <row r="675" spans="1:4">
      <c r="A675" s="180">
        <v>3117</v>
      </c>
      <c r="B675" s="180" t="s">
        <v>2677</v>
      </c>
      <c r="D675" s="180" t="s">
        <v>2678</v>
      </c>
    </row>
    <row r="676" spans="1:4">
      <c r="A676" s="180">
        <v>3118</v>
      </c>
      <c r="B676" s="180" t="s">
        <v>651</v>
      </c>
      <c r="C676" s="180" t="s">
        <v>4885</v>
      </c>
      <c r="D676" s="180" t="s">
        <v>2679</v>
      </c>
    </row>
    <row r="677" spans="1:4">
      <c r="A677" s="180">
        <v>3122</v>
      </c>
      <c r="B677" s="180" t="s">
        <v>652</v>
      </c>
      <c r="C677" s="180" t="s">
        <v>2680</v>
      </c>
      <c r="D677" s="180" t="s">
        <v>2681</v>
      </c>
    </row>
    <row r="678" spans="1:4">
      <c r="A678" s="180">
        <v>3128</v>
      </c>
      <c r="B678" s="180" t="s">
        <v>653</v>
      </c>
      <c r="C678" s="180" t="s">
        <v>5077</v>
      </c>
      <c r="D678" s="180" t="s">
        <v>2682</v>
      </c>
    </row>
    <row r="679" spans="1:4">
      <c r="A679" s="180">
        <v>3130</v>
      </c>
      <c r="B679" s="180" t="s">
        <v>654</v>
      </c>
      <c r="C679" s="180" t="s">
        <v>2683</v>
      </c>
      <c r="D679" s="180" t="s">
        <v>2684</v>
      </c>
    </row>
    <row r="680" spans="1:4">
      <c r="A680" s="180">
        <v>3131</v>
      </c>
      <c r="B680" s="180" t="s">
        <v>655</v>
      </c>
      <c r="C680" s="180" t="s">
        <v>2646</v>
      </c>
      <c r="D680" s="180" t="s">
        <v>2685</v>
      </c>
    </row>
    <row r="681" spans="1:4">
      <c r="A681" s="180">
        <v>3138</v>
      </c>
      <c r="B681" s="180" t="s">
        <v>2686</v>
      </c>
      <c r="C681" s="180" t="s">
        <v>2687</v>
      </c>
      <c r="D681" s="180" t="s">
        <v>2688</v>
      </c>
    </row>
    <row r="682" spans="1:4">
      <c r="A682" s="180">
        <v>3141</v>
      </c>
      <c r="B682" s="180" t="s">
        <v>656</v>
      </c>
      <c r="C682" s="180" t="s">
        <v>2689</v>
      </c>
      <c r="D682" s="180" t="s">
        <v>2690</v>
      </c>
    </row>
    <row r="683" spans="1:4">
      <c r="A683" s="180">
        <v>3144</v>
      </c>
      <c r="B683" s="180" t="s">
        <v>657</v>
      </c>
      <c r="C683" s="180" t="s">
        <v>2691</v>
      </c>
      <c r="D683" s="180" t="s">
        <v>2692</v>
      </c>
    </row>
    <row r="684" spans="1:4">
      <c r="A684" s="180">
        <v>3147</v>
      </c>
      <c r="B684" s="180" t="s">
        <v>2693</v>
      </c>
      <c r="D684" s="180" t="s">
        <v>5078</v>
      </c>
    </row>
    <row r="685" spans="1:4">
      <c r="A685" s="180">
        <v>3149</v>
      </c>
      <c r="B685" s="180" t="s">
        <v>658</v>
      </c>
      <c r="C685" s="180" t="s">
        <v>2694</v>
      </c>
      <c r="D685" s="180" t="s">
        <v>2695</v>
      </c>
    </row>
    <row r="686" spans="1:4">
      <c r="A686" s="180">
        <v>3150</v>
      </c>
      <c r="B686" s="180" t="s">
        <v>2696</v>
      </c>
      <c r="D686" s="180" t="s">
        <v>2697</v>
      </c>
    </row>
    <row r="687" spans="1:4">
      <c r="A687" s="180">
        <v>3152</v>
      </c>
      <c r="B687" s="180" t="s">
        <v>659</v>
      </c>
      <c r="C687" s="180" t="s">
        <v>5079</v>
      </c>
      <c r="D687" s="180" t="s">
        <v>2698</v>
      </c>
    </row>
    <row r="688" spans="1:4">
      <c r="A688" s="180">
        <v>3162</v>
      </c>
      <c r="B688" s="180" t="s">
        <v>660</v>
      </c>
      <c r="C688" s="180" t="s">
        <v>1930</v>
      </c>
      <c r="D688" s="180" t="s">
        <v>2699</v>
      </c>
    </row>
    <row r="689" spans="1:4">
      <c r="A689" s="180">
        <v>3163</v>
      </c>
      <c r="B689" s="180" t="s">
        <v>661</v>
      </c>
      <c r="C689" s="180" t="s">
        <v>5080</v>
      </c>
      <c r="D689" s="180" t="s">
        <v>2700</v>
      </c>
    </row>
    <row r="690" spans="1:4">
      <c r="A690" s="180">
        <v>3164</v>
      </c>
      <c r="B690" s="180" t="s">
        <v>662</v>
      </c>
      <c r="C690" s="180" t="s">
        <v>2701</v>
      </c>
      <c r="D690" s="180" t="s">
        <v>2702</v>
      </c>
    </row>
    <row r="691" spans="1:4">
      <c r="A691" s="180">
        <v>3167</v>
      </c>
      <c r="B691" s="180" t="s">
        <v>663</v>
      </c>
      <c r="C691" s="180" t="s">
        <v>2703</v>
      </c>
      <c r="D691" s="180" t="s">
        <v>2704</v>
      </c>
    </row>
    <row r="692" spans="1:4">
      <c r="A692" s="180">
        <v>3168</v>
      </c>
      <c r="B692" s="180" t="s">
        <v>2705</v>
      </c>
      <c r="D692" s="180" t="s">
        <v>2706</v>
      </c>
    </row>
    <row r="693" spans="1:4">
      <c r="A693" s="180">
        <v>3169</v>
      </c>
      <c r="B693" s="180" t="s">
        <v>664</v>
      </c>
      <c r="C693" s="180" t="s">
        <v>2707</v>
      </c>
      <c r="D693" s="180" t="s">
        <v>2708</v>
      </c>
    </row>
    <row r="694" spans="1:4">
      <c r="A694" s="180">
        <v>3171</v>
      </c>
      <c r="B694" s="180" t="s">
        <v>665</v>
      </c>
      <c r="C694" s="180" t="s">
        <v>2709</v>
      </c>
      <c r="D694" s="180" t="s">
        <v>2710</v>
      </c>
    </row>
    <row r="695" spans="1:4">
      <c r="A695" s="180">
        <v>3176</v>
      </c>
      <c r="B695" s="180" t="s">
        <v>666</v>
      </c>
      <c r="C695" s="180" t="s">
        <v>5081</v>
      </c>
      <c r="D695" s="180" t="s">
        <v>2711</v>
      </c>
    </row>
    <row r="696" spans="1:4">
      <c r="A696" s="180">
        <v>3178</v>
      </c>
      <c r="B696" s="180" t="s">
        <v>2712</v>
      </c>
      <c r="D696" s="180" t="s">
        <v>2713</v>
      </c>
    </row>
    <row r="697" spans="1:4">
      <c r="A697" s="180">
        <v>3184</v>
      </c>
      <c r="B697" s="180" t="s">
        <v>2714</v>
      </c>
      <c r="D697" s="180" t="s">
        <v>2715</v>
      </c>
    </row>
    <row r="698" spans="1:4">
      <c r="A698" s="180">
        <v>3188</v>
      </c>
      <c r="B698" s="180" t="s">
        <v>667</v>
      </c>
      <c r="C698" s="180" t="s">
        <v>2716</v>
      </c>
      <c r="D698" s="180" t="s">
        <v>2717</v>
      </c>
    </row>
    <row r="699" spans="1:4">
      <c r="A699" s="180">
        <v>3189</v>
      </c>
      <c r="B699" s="180" t="s">
        <v>668</v>
      </c>
      <c r="C699" s="180" t="s">
        <v>5082</v>
      </c>
      <c r="D699" s="180" t="s">
        <v>2718</v>
      </c>
    </row>
    <row r="700" spans="1:4">
      <c r="A700" s="180">
        <v>3191</v>
      </c>
      <c r="B700" s="180" t="s">
        <v>669</v>
      </c>
      <c r="C700" s="180" t="s">
        <v>1793</v>
      </c>
      <c r="D700" s="180" t="s">
        <v>2719</v>
      </c>
    </row>
    <row r="701" spans="1:4">
      <c r="A701" s="180">
        <v>3202</v>
      </c>
      <c r="B701" s="180" t="s">
        <v>670</v>
      </c>
      <c r="C701" s="180" t="s">
        <v>2720</v>
      </c>
      <c r="D701" s="180" t="s">
        <v>2721</v>
      </c>
    </row>
    <row r="702" spans="1:4">
      <c r="A702" s="180">
        <v>3205</v>
      </c>
      <c r="B702" s="180" t="s">
        <v>671</v>
      </c>
      <c r="C702" s="180" t="s">
        <v>4885</v>
      </c>
      <c r="D702" s="180" t="s">
        <v>2722</v>
      </c>
    </row>
    <row r="703" spans="1:4">
      <c r="A703" s="180">
        <v>3206</v>
      </c>
      <c r="B703" s="180" t="s">
        <v>9</v>
      </c>
      <c r="C703" s="180" t="s">
        <v>2723</v>
      </c>
      <c r="D703" s="180" t="s">
        <v>2724</v>
      </c>
    </row>
    <row r="704" spans="1:4">
      <c r="A704" s="180">
        <v>3207</v>
      </c>
      <c r="B704" s="180" t="s">
        <v>672</v>
      </c>
      <c r="C704" s="180" t="s">
        <v>2725</v>
      </c>
      <c r="D704" s="180" t="s">
        <v>2726</v>
      </c>
    </row>
    <row r="705" spans="1:4">
      <c r="A705" s="180">
        <v>3209</v>
      </c>
      <c r="B705" s="180" t="s">
        <v>673</v>
      </c>
      <c r="C705" s="180" t="s">
        <v>2727</v>
      </c>
      <c r="D705" s="180" t="s">
        <v>2728</v>
      </c>
    </row>
    <row r="706" spans="1:4">
      <c r="A706" s="180">
        <v>3211</v>
      </c>
      <c r="B706" s="180" t="s">
        <v>674</v>
      </c>
      <c r="C706" s="180" t="s">
        <v>5083</v>
      </c>
      <c r="D706" s="180" t="s">
        <v>2729</v>
      </c>
    </row>
    <row r="707" spans="1:4">
      <c r="A707" s="180">
        <v>3213</v>
      </c>
      <c r="B707" s="180" t="s">
        <v>675</v>
      </c>
      <c r="C707" s="180" t="s">
        <v>2730</v>
      </c>
      <c r="D707" s="180" t="s">
        <v>2731</v>
      </c>
    </row>
    <row r="708" spans="1:4">
      <c r="A708" s="180">
        <v>3217</v>
      </c>
      <c r="B708" s="180" t="s">
        <v>676</v>
      </c>
      <c r="C708" s="180" t="s">
        <v>2732</v>
      </c>
      <c r="D708" s="180" t="s">
        <v>2733</v>
      </c>
    </row>
    <row r="709" spans="1:4">
      <c r="A709" s="180">
        <v>3218</v>
      </c>
      <c r="B709" s="180" t="s">
        <v>677</v>
      </c>
      <c r="C709" s="180" t="s">
        <v>4869</v>
      </c>
      <c r="D709" s="180" t="s">
        <v>2734</v>
      </c>
    </row>
    <row r="710" spans="1:4">
      <c r="A710" s="180">
        <v>3219</v>
      </c>
      <c r="B710" s="180" t="s">
        <v>678</v>
      </c>
      <c r="C710" s="180" t="s">
        <v>2689</v>
      </c>
      <c r="D710" s="180" t="s">
        <v>5084</v>
      </c>
    </row>
    <row r="711" spans="1:4">
      <c r="A711" s="180">
        <v>3221</v>
      </c>
      <c r="B711" s="180" t="s">
        <v>679</v>
      </c>
      <c r="C711" s="180" t="s">
        <v>5085</v>
      </c>
      <c r="D711" s="180" t="s">
        <v>2735</v>
      </c>
    </row>
    <row r="712" spans="1:4">
      <c r="A712" s="180">
        <v>3224</v>
      </c>
      <c r="B712" s="180" t="s">
        <v>680</v>
      </c>
      <c r="C712" s="180" t="s">
        <v>2736</v>
      </c>
      <c r="D712" s="180" t="s">
        <v>2737</v>
      </c>
    </row>
    <row r="713" spans="1:4">
      <c r="A713" s="180">
        <v>3226</v>
      </c>
      <c r="B713" s="180" t="s">
        <v>681</v>
      </c>
      <c r="C713" s="180" t="s">
        <v>2738</v>
      </c>
      <c r="D713" s="180" t="s">
        <v>2739</v>
      </c>
    </row>
    <row r="714" spans="1:4">
      <c r="A714" s="180">
        <v>3227</v>
      </c>
      <c r="B714" s="180" t="s">
        <v>682</v>
      </c>
      <c r="C714" s="180" t="s">
        <v>5086</v>
      </c>
      <c r="D714" s="180" t="s">
        <v>2740</v>
      </c>
    </row>
    <row r="715" spans="1:4">
      <c r="A715" s="180">
        <v>3228</v>
      </c>
      <c r="B715" s="180" t="s">
        <v>683</v>
      </c>
      <c r="C715" s="180" t="s">
        <v>2741</v>
      </c>
      <c r="D715" s="180" t="s">
        <v>2742</v>
      </c>
    </row>
    <row r="716" spans="1:4">
      <c r="A716" s="180">
        <v>3229</v>
      </c>
      <c r="B716" s="180" t="s">
        <v>684</v>
      </c>
      <c r="C716" s="180" t="s">
        <v>2743</v>
      </c>
      <c r="D716" s="180" t="s">
        <v>2744</v>
      </c>
    </row>
    <row r="717" spans="1:4">
      <c r="A717" s="180">
        <v>3230</v>
      </c>
      <c r="B717" s="180" t="s">
        <v>685</v>
      </c>
      <c r="C717" s="180" t="s">
        <v>2745</v>
      </c>
      <c r="D717" s="180" t="s">
        <v>5467</v>
      </c>
    </row>
    <row r="718" spans="1:4">
      <c r="A718" s="180">
        <v>3231</v>
      </c>
      <c r="B718" s="180" t="s">
        <v>686</v>
      </c>
      <c r="C718" s="180" t="s">
        <v>5087</v>
      </c>
      <c r="D718" s="180" t="s">
        <v>2746</v>
      </c>
    </row>
    <row r="719" spans="1:4">
      <c r="A719" s="180">
        <v>3232</v>
      </c>
      <c r="B719" s="180" t="s">
        <v>687</v>
      </c>
      <c r="C719" s="180" t="s">
        <v>2747</v>
      </c>
      <c r="D719" s="180" t="s">
        <v>2748</v>
      </c>
    </row>
    <row r="720" spans="1:4">
      <c r="A720" s="180">
        <v>3234</v>
      </c>
      <c r="B720" s="180" t="s">
        <v>688</v>
      </c>
      <c r="C720" s="180" t="s">
        <v>5088</v>
      </c>
      <c r="D720" s="180" t="s">
        <v>5089</v>
      </c>
    </row>
    <row r="721" spans="1:4">
      <c r="A721" s="180">
        <v>3236</v>
      </c>
      <c r="B721" s="180" t="s">
        <v>689</v>
      </c>
      <c r="C721" s="180" t="s">
        <v>5090</v>
      </c>
      <c r="D721" s="180" t="s">
        <v>2749</v>
      </c>
    </row>
    <row r="722" spans="1:4">
      <c r="A722" s="180">
        <v>3252</v>
      </c>
      <c r="B722" s="180" t="s">
        <v>690</v>
      </c>
      <c r="C722" s="180" t="s">
        <v>5091</v>
      </c>
      <c r="D722" s="180" t="s">
        <v>2750</v>
      </c>
    </row>
    <row r="723" spans="1:4">
      <c r="A723" s="180">
        <v>3257</v>
      </c>
      <c r="B723" s="180" t="s">
        <v>691</v>
      </c>
      <c r="C723" s="180" t="s">
        <v>2751</v>
      </c>
      <c r="D723" s="180" t="s">
        <v>2752</v>
      </c>
    </row>
    <row r="724" spans="1:4">
      <c r="A724" s="180">
        <v>3259</v>
      </c>
      <c r="B724" s="180" t="s">
        <v>692</v>
      </c>
      <c r="C724" s="180" t="s">
        <v>2753</v>
      </c>
      <c r="D724" s="180" t="s">
        <v>2718</v>
      </c>
    </row>
    <row r="725" spans="1:4">
      <c r="A725" s="180">
        <v>3260</v>
      </c>
      <c r="B725" s="180" t="s">
        <v>693</v>
      </c>
      <c r="C725" s="180" t="s">
        <v>2754</v>
      </c>
      <c r="D725" s="180" t="s">
        <v>2755</v>
      </c>
    </row>
    <row r="726" spans="1:4">
      <c r="A726" s="180">
        <v>3264</v>
      </c>
      <c r="B726" s="180" t="s">
        <v>694</v>
      </c>
      <c r="C726" s="180" t="s">
        <v>2756</v>
      </c>
      <c r="D726" s="180" t="s">
        <v>2757</v>
      </c>
    </row>
    <row r="727" spans="1:4">
      <c r="A727" s="180">
        <v>3265</v>
      </c>
      <c r="B727" s="180" t="s">
        <v>695</v>
      </c>
      <c r="C727" s="180" t="s">
        <v>2758</v>
      </c>
      <c r="D727" s="180" t="s">
        <v>2759</v>
      </c>
    </row>
    <row r="728" spans="1:4">
      <c r="A728" s="180">
        <v>3266</v>
      </c>
      <c r="B728" s="180" t="s">
        <v>696</v>
      </c>
      <c r="C728" s="180" t="s">
        <v>1825</v>
      </c>
      <c r="D728" s="180" t="s">
        <v>2760</v>
      </c>
    </row>
    <row r="729" spans="1:4">
      <c r="A729" s="180">
        <v>3268</v>
      </c>
      <c r="B729" s="180" t="s">
        <v>697</v>
      </c>
      <c r="C729" s="180" t="s">
        <v>2761</v>
      </c>
      <c r="D729" s="180" t="s">
        <v>2762</v>
      </c>
    </row>
    <row r="730" spans="1:4">
      <c r="A730" s="180">
        <v>3272</v>
      </c>
      <c r="B730" s="180" t="s">
        <v>698</v>
      </c>
      <c r="C730" s="180" t="s">
        <v>2763</v>
      </c>
      <c r="D730" s="180" t="s">
        <v>2764</v>
      </c>
    </row>
    <row r="731" spans="1:4">
      <c r="A731" s="180">
        <v>3276</v>
      </c>
      <c r="B731" s="180" t="s">
        <v>699</v>
      </c>
      <c r="C731" s="180" t="s">
        <v>2765</v>
      </c>
      <c r="D731" s="180" t="s">
        <v>2766</v>
      </c>
    </row>
    <row r="732" spans="1:4">
      <c r="A732" s="180">
        <v>3284</v>
      </c>
      <c r="B732" s="180" t="s">
        <v>700</v>
      </c>
      <c r="C732" s="180" t="s">
        <v>1937</v>
      </c>
      <c r="D732" s="180" t="s">
        <v>2767</v>
      </c>
    </row>
    <row r="733" spans="1:4">
      <c r="A733" s="180">
        <v>3285</v>
      </c>
      <c r="B733" s="180" t="s">
        <v>701</v>
      </c>
      <c r="C733" s="180" t="s">
        <v>2646</v>
      </c>
      <c r="D733" s="180" t="s">
        <v>2768</v>
      </c>
    </row>
    <row r="734" spans="1:4">
      <c r="A734" s="180">
        <v>3287</v>
      </c>
      <c r="B734" s="180" t="s">
        <v>702</v>
      </c>
      <c r="C734" s="180" t="s">
        <v>2763</v>
      </c>
      <c r="D734" s="180" t="s">
        <v>2769</v>
      </c>
    </row>
    <row r="735" spans="1:4">
      <c r="A735" s="180">
        <v>3288</v>
      </c>
      <c r="B735" s="180" t="s">
        <v>703</v>
      </c>
      <c r="C735" s="180" t="s">
        <v>2770</v>
      </c>
      <c r="D735" s="180" t="s">
        <v>2771</v>
      </c>
    </row>
    <row r="736" spans="1:4">
      <c r="A736" s="180">
        <v>3289</v>
      </c>
      <c r="B736" s="180" t="s">
        <v>704</v>
      </c>
      <c r="C736" s="180" t="s">
        <v>2772</v>
      </c>
      <c r="D736" s="180" t="s">
        <v>2773</v>
      </c>
    </row>
    <row r="737" spans="1:4">
      <c r="A737" s="180">
        <v>3290</v>
      </c>
      <c r="B737" s="180" t="s">
        <v>705</v>
      </c>
      <c r="C737" s="180" t="s">
        <v>2774</v>
      </c>
      <c r="D737" s="180" t="s">
        <v>2775</v>
      </c>
    </row>
    <row r="738" spans="1:4">
      <c r="A738" s="180">
        <v>3293</v>
      </c>
      <c r="B738" s="180" t="s">
        <v>706</v>
      </c>
      <c r="C738" s="180" t="s">
        <v>5092</v>
      </c>
      <c r="D738" s="180" t="s">
        <v>2776</v>
      </c>
    </row>
    <row r="739" spans="1:4">
      <c r="A739" s="180">
        <v>3294</v>
      </c>
      <c r="B739" s="180" t="s">
        <v>707</v>
      </c>
      <c r="C739" s="180" t="s">
        <v>1793</v>
      </c>
      <c r="D739" s="180" t="s">
        <v>2777</v>
      </c>
    </row>
    <row r="740" spans="1:4">
      <c r="A740" s="180">
        <v>3296</v>
      </c>
      <c r="B740" s="180" t="s">
        <v>708</v>
      </c>
      <c r="C740" s="180" t="s">
        <v>1865</v>
      </c>
      <c r="D740" s="180" t="s">
        <v>2778</v>
      </c>
    </row>
    <row r="741" spans="1:4">
      <c r="A741" s="180">
        <v>3297</v>
      </c>
      <c r="B741" s="180" t="s">
        <v>709</v>
      </c>
      <c r="C741" s="180" t="s">
        <v>2779</v>
      </c>
      <c r="D741" s="180" t="s">
        <v>5093</v>
      </c>
    </row>
    <row r="742" spans="1:4">
      <c r="A742" s="180">
        <v>3299</v>
      </c>
      <c r="B742" s="180" t="s">
        <v>710</v>
      </c>
      <c r="C742" s="180" t="s">
        <v>5094</v>
      </c>
      <c r="D742" s="180" t="s">
        <v>5095</v>
      </c>
    </row>
    <row r="743" spans="1:4">
      <c r="A743" s="180">
        <v>3303</v>
      </c>
      <c r="B743" s="180" t="s">
        <v>711</v>
      </c>
      <c r="C743" s="180" t="s">
        <v>2780</v>
      </c>
      <c r="D743" s="180" t="s">
        <v>2781</v>
      </c>
    </row>
    <row r="744" spans="1:4">
      <c r="A744" s="180">
        <v>3305</v>
      </c>
      <c r="B744" s="180" t="s">
        <v>712</v>
      </c>
      <c r="C744" s="180" t="s">
        <v>2344</v>
      </c>
      <c r="D744" s="180" t="s">
        <v>2782</v>
      </c>
    </row>
    <row r="745" spans="1:4">
      <c r="A745" s="180">
        <v>3306</v>
      </c>
      <c r="B745" s="180" t="s">
        <v>713</v>
      </c>
      <c r="C745" s="180" t="s">
        <v>5096</v>
      </c>
      <c r="D745" s="180" t="s">
        <v>2783</v>
      </c>
    </row>
    <row r="746" spans="1:4">
      <c r="A746" s="180">
        <v>3308</v>
      </c>
      <c r="B746" s="180" t="s">
        <v>714</v>
      </c>
      <c r="C746" s="180" t="s">
        <v>2784</v>
      </c>
      <c r="D746" s="180" t="s">
        <v>2785</v>
      </c>
    </row>
    <row r="747" spans="1:4">
      <c r="A747" s="180">
        <v>3309</v>
      </c>
      <c r="B747" s="180" t="s">
        <v>2786</v>
      </c>
      <c r="D747" s="180" t="s">
        <v>2787</v>
      </c>
    </row>
    <row r="748" spans="1:4">
      <c r="A748" s="180">
        <v>3310</v>
      </c>
      <c r="B748" s="180" t="s">
        <v>715</v>
      </c>
      <c r="C748" s="180" t="s">
        <v>2788</v>
      </c>
      <c r="D748" s="180" t="s">
        <v>2789</v>
      </c>
    </row>
    <row r="749" spans="1:4">
      <c r="A749" s="180">
        <v>3311</v>
      </c>
      <c r="B749" s="180" t="s">
        <v>716</v>
      </c>
      <c r="C749" s="180" t="s">
        <v>5097</v>
      </c>
      <c r="D749" s="180" t="s">
        <v>2790</v>
      </c>
    </row>
    <row r="750" spans="1:4">
      <c r="A750" s="180">
        <v>3312</v>
      </c>
      <c r="B750" s="180" t="s">
        <v>717</v>
      </c>
      <c r="C750" s="180" t="s">
        <v>2791</v>
      </c>
      <c r="D750" s="180" t="s">
        <v>2792</v>
      </c>
    </row>
    <row r="751" spans="1:4">
      <c r="A751" s="180">
        <v>3313</v>
      </c>
      <c r="B751" s="180" t="s">
        <v>718</v>
      </c>
      <c r="C751" s="180" t="s">
        <v>2788</v>
      </c>
      <c r="D751" s="180" t="s">
        <v>5098</v>
      </c>
    </row>
    <row r="752" spans="1:4">
      <c r="A752" s="180">
        <v>3317</v>
      </c>
      <c r="B752" s="180" t="s">
        <v>719</v>
      </c>
      <c r="C752" s="180" t="s">
        <v>2793</v>
      </c>
      <c r="D752" s="180" t="s">
        <v>2794</v>
      </c>
    </row>
    <row r="753" spans="1:4">
      <c r="A753" s="180">
        <v>3321</v>
      </c>
      <c r="B753" s="180" t="s">
        <v>720</v>
      </c>
      <c r="C753" s="180" t="s">
        <v>1865</v>
      </c>
      <c r="D753" s="180" t="s">
        <v>2795</v>
      </c>
    </row>
    <row r="754" spans="1:4">
      <c r="A754" s="180">
        <v>3322</v>
      </c>
      <c r="B754" s="180" t="s">
        <v>721</v>
      </c>
      <c r="C754" s="180" t="s">
        <v>2796</v>
      </c>
      <c r="D754" s="180" t="s">
        <v>2797</v>
      </c>
    </row>
    <row r="755" spans="1:4">
      <c r="A755" s="180">
        <v>3323</v>
      </c>
      <c r="B755" s="180" t="s">
        <v>722</v>
      </c>
      <c r="C755" s="180" t="s">
        <v>5099</v>
      </c>
      <c r="D755" s="180" t="s">
        <v>2798</v>
      </c>
    </row>
    <row r="756" spans="1:4">
      <c r="A756" s="180">
        <v>3324</v>
      </c>
      <c r="B756" s="180" t="s">
        <v>723</v>
      </c>
      <c r="C756" s="180" t="s">
        <v>2799</v>
      </c>
      <c r="D756" s="180" t="s">
        <v>2800</v>
      </c>
    </row>
    <row r="757" spans="1:4">
      <c r="A757" s="180">
        <v>3325</v>
      </c>
      <c r="B757" s="180" t="s">
        <v>724</v>
      </c>
      <c r="C757" s="180" t="s">
        <v>2763</v>
      </c>
      <c r="D757" s="180" t="s">
        <v>2801</v>
      </c>
    </row>
    <row r="758" spans="1:4">
      <c r="A758" s="180">
        <v>3332</v>
      </c>
      <c r="B758" s="180" t="s">
        <v>725</v>
      </c>
      <c r="C758" s="180" t="s">
        <v>2802</v>
      </c>
      <c r="D758" s="180" t="s">
        <v>2803</v>
      </c>
    </row>
    <row r="759" spans="1:4">
      <c r="A759" s="180">
        <v>3338</v>
      </c>
      <c r="B759" s="180" t="s">
        <v>726</v>
      </c>
      <c r="C759" s="180" t="s">
        <v>1865</v>
      </c>
      <c r="D759" s="180" t="s">
        <v>2804</v>
      </c>
    </row>
    <row r="760" spans="1:4">
      <c r="A760" s="180">
        <v>3339</v>
      </c>
      <c r="B760" s="180" t="s">
        <v>727</v>
      </c>
      <c r="C760" s="180" t="s">
        <v>2805</v>
      </c>
      <c r="D760" s="180" t="s">
        <v>2806</v>
      </c>
    </row>
    <row r="761" spans="1:4">
      <c r="A761" s="180">
        <v>3346</v>
      </c>
      <c r="B761" s="180" t="s">
        <v>728</v>
      </c>
      <c r="C761" s="180" t="s">
        <v>5100</v>
      </c>
      <c r="D761" s="180" t="s">
        <v>2807</v>
      </c>
    </row>
    <row r="762" spans="1:4">
      <c r="A762" s="180">
        <v>3349</v>
      </c>
      <c r="B762" s="180" t="s">
        <v>2808</v>
      </c>
      <c r="C762" s="180" t="s">
        <v>2809</v>
      </c>
      <c r="D762" s="180" t="s">
        <v>2810</v>
      </c>
    </row>
    <row r="763" spans="1:4">
      <c r="A763" s="180">
        <v>3354</v>
      </c>
      <c r="B763" s="180" t="s">
        <v>729</v>
      </c>
      <c r="C763" s="180" t="s">
        <v>2675</v>
      </c>
      <c r="D763" s="180" t="s">
        <v>2811</v>
      </c>
    </row>
    <row r="764" spans="1:4">
      <c r="A764" s="180">
        <v>3356</v>
      </c>
      <c r="B764" s="180" t="s">
        <v>730</v>
      </c>
      <c r="C764" s="180" t="s">
        <v>2812</v>
      </c>
      <c r="D764" s="180" t="s">
        <v>2813</v>
      </c>
    </row>
    <row r="765" spans="1:4">
      <c r="A765" s="180">
        <v>3357</v>
      </c>
      <c r="B765" s="180" t="s">
        <v>2814</v>
      </c>
      <c r="D765" s="180" t="s">
        <v>2815</v>
      </c>
    </row>
    <row r="766" spans="1:4">
      <c r="A766" s="180">
        <v>3360</v>
      </c>
      <c r="B766" s="180" t="s">
        <v>731</v>
      </c>
      <c r="C766" s="180" t="s">
        <v>5101</v>
      </c>
      <c r="D766" s="180" t="s">
        <v>5468</v>
      </c>
    </row>
    <row r="767" spans="1:4">
      <c r="A767" s="180">
        <v>3362</v>
      </c>
      <c r="B767" s="180" t="s">
        <v>732</v>
      </c>
      <c r="C767" s="180" t="s">
        <v>2745</v>
      </c>
      <c r="D767" s="180" t="s">
        <v>2816</v>
      </c>
    </row>
    <row r="768" spans="1:4">
      <c r="A768" s="180">
        <v>3363</v>
      </c>
      <c r="B768" s="180" t="s">
        <v>733</v>
      </c>
      <c r="C768" s="180" t="s">
        <v>5102</v>
      </c>
      <c r="D768" s="180" t="s">
        <v>2817</v>
      </c>
    </row>
    <row r="769" spans="1:4">
      <c r="A769" s="180">
        <v>3372</v>
      </c>
      <c r="B769" s="180" t="s">
        <v>734</v>
      </c>
      <c r="C769" s="180" t="s">
        <v>2818</v>
      </c>
      <c r="D769" s="180" t="s">
        <v>2819</v>
      </c>
    </row>
    <row r="770" spans="1:4">
      <c r="A770" s="180">
        <v>3373</v>
      </c>
      <c r="B770" s="180" t="s">
        <v>735</v>
      </c>
      <c r="C770" s="180" t="s">
        <v>2820</v>
      </c>
      <c r="D770" s="180" t="s">
        <v>2821</v>
      </c>
    </row>
    <row r="771" spans="1:4">
      <c r="A771" s="180">
        <v>3374</v>
      </c>
      <c r="B771" s="180" t="s">
        <v>736</v>
      </c>
      <c r="C771" s="180" t="s">
        <v>5103</v>
      </c>
      <c r="D771" s="180" t="s">
        <v>2822</v>
      </c>
    </row>
    <row r="772" spans="1:4">
      <c r="A772" s="180">
        <v>3376</v>
      </c>
      <c r="B772" s="180" t="s">
        <v>737</v>
      </c>
      <c r="C772" s="180" t="s">
        <v>5104</v>
      </c>
      <c r="D772" s="180" t="s">
        <v>2823</v>
      </c>
    </row>
    <row r="773" spans="1:4">
      <c r="A773" s="180">
        <v>3377</v>
      </c>
      <c r="B773" s="180" t="s">
        <v>2824</v>
      </c>
      <c r="D773" s="180" t="s">
        <v>2825</v>
      </c>
    </row>
    <row r="774" spans="1:4">
      <c r="A774" s="180">
        <v>3379</v>
      </c>
      <c r="B774" s="180" t="s">
        <v>738</v>
      </c>
      <c r="C774" s="180" t="s">
        <v>2826</v>
      </c>
      <c r="D774" s="180" t="s">
        <v>2827</v>
      </c>
    </row>
    <row r="775" spans="1:4">
      <c r="A775" s="180">
        <v>3380</v>
      </c>
      <c r="B775" s="180" t="s">
        <v>739</v>
      </c>
      <c r="C775" s="180" t="s">
        <v>5105</v>
      </c>
      <c r="D775" s="180" t="s">
        <v>2828</v>
      </c>
    </row>
    <row r="776" spans="1:4">
      <c r="A776" s="180">
        <v>3383</v>
      </c>
      <c r="B776" s="180" t="s">
        <v>740</v>
      </c>
      <c r="C776" s="180" t="s">
        <v>2829</v>
      </c>
      <c r="D776" s="180" t="s">
        <v>2830</v>
      </c>
    </row>
    <row r="777" spans="1:4">
      <c r="A777" s="180">
        <v>3388</v>
      </c>
      <c r="B777" s="180" t="s">
        <v>741</v>
      </c>
      <c r="C777" s="180" t="s">
        <v>5106</v>
      </c>
      <c r="D777" s="180" t="s">
        <v>2831</v>
      </c>
    </row>
    <row r="778" spans="1:4">
      <c r="A778" s="180">
        <v>3390</v>
      </c>
      <c r="B778" s="180" t="s">
        <v>742</v>
      </c>
      <c r="C778" s="180" t="s">
        <v>2832</v>
      </c>
      <c r="D778" s="180" t="s">
        <v>2833</v>
      </c>
    </row>
    <row r="779" spans="1:4">
      <c r="A779" s="180">
        <v>3391</v>
      </c>
      <c r="B779" s="180" t="s">
        <v>2834</v>
      </c>
      <c r="D779" s="180" t="s">
        <v>2835</v>
      </c>
    </row>
    <row r="780" spans="1:4">
      <c r="A780" s="180">
        <v>3402</v>
      </c>
      <c r="B780" s="180" t="s">
        <v>743</v>
      </c>
      <c r="C780" s="180" t="s">
        <v>2836</v>
      </c>
      <c r="D780" s="180" t="s">
        <v>2837</v>
      </c>
    </row>
    <row r="781" spans="1:4">
      <c r="A781" s="180">
        <v>3406</v>
      </c>
      <c r="B781" s="180" t="s">
        <v>744</v>
      </c>
      <c r="C781" s="180" t="s">
        <v>5107</v>
      </c>
      <c r="D781" s="180" t="s">
        <v>2838</v>
      </c>
    </row>
    <row r="782" spans="1:4">
      <c r="A782" s="180">
        <v>3413</v>
      </c>
      <c r="B782" s="180" t="s">
        <v>745</v>
      </c>
      <c r="C782" s="180" t="s">
        <v>2839</v>
      </c>
      <c r="D782" s="180" t="s">
        <v>2840</v>
      </c>
    </row>
    <row r="783" spans="1:4">
      <c r="A783" s="180">
        <v>3416</v>
      </c>
      <c r="B783" s="180" t="s">
        <v>746</v>
      </c>
      <c r="C783" s="180" t="s">
        <v>5108</v>
      </c>
      <c r="D783" s="180" t="s">
        <v>2841</v>
      </c>
    </row>
    <row r="784" spans="1:4">
      <c r="A784" s="180">
        <v>3419</v>
      </c>
      <c r="B784" s="180" t="s">
        <v>747</v>
      </c>
      <c r="C784" s="180" t="s">
        <v>5109</v>
      </c>
      <c r="D784" s="180" t="s">
        <v>2842</v>
      </c>
    </row>
    <row r="785" spans="1:4">
      <c r="A785" s="180">
        <v>3426</v>
      </c>
      <c r="B785" s="180" t="s">
        <v>748</v>
      </c>
      <c r="C785" s="180" t="s">
        <v>1930</v>
      </c>
      <c r="D785" s="180" t="s">
        <v>2843</v>
      </c>
    </row>
    <row r="786" spans="1:4">
      <c r="A786" s="180">
        <v>3428</v>
      </c>
      <c r="B786" s="180" t="s">
        <v>749</v>
      </c>
      <c r="C786" s="180" t="s">
        <v>5110</v>
      </c>
      <c r="D786" s="180" t="s">
        <v>5111</v>
      </c>
    </row>
    <row r="787" spans="1:4">
      <c r="A787" s="180">
        <v>3429</v>
      </c>
      <c r="B787" s="180" t="s">
        <v>2844</v>
      </c>
      <c r="D787" s="180" t="s">
        <v>2845</v>
      </c>
    </row>
    <row r="788" spans="1:4">
      <c r="A788" s="180">
        <v>3430</v>
      </c>
      <c r="B788" s="180" t="s">
        <v>2846</v>
      </c>
      <c r="D788" s="180" t="s">
        <v>2847</v>
      </c>
    </row>
    <row r="789" spans="1:4">
      <c r="A789" s="180">
        <v>3431</v>
      </c>
      <c r="B789" s="180" t="s">
        <v>750</v>
      </c>
      <c r="C789" s="180" t="s">
        <v>2848</v>
      </c>
      <c r="D789" s="180" t="s">
        <v>2849</v>
      </c>
    </row>
    <row r="790" spans="1:4">
      <c r="A790" s="180">
        <v>3432</v>
      </c>
      <c r="B790" s="180" t="s">
        <v>751</v>
      </c>
      <c r="C790" s="180" t="s">
        <v>1865</v>
      </c>
      <c r="D790" s="180" t="s">
        <v>2850</v>
      </c>
    </row>
    <row r="791" spans="1:4">
      <c r="A791" s="180">
        <v>3434</v>
      </c>
      <c r="B791" s="180" t="s">
        <v>752</v>
      </c>
      <c r="C791" s="180" t="s">
        <v>2851</v>
      </c>
      <c r="D791" s="180" t="s">
        <v>2852</v>
      </c>
    </row>
    <row r="792" spans="1:4">
      <c r="A792" s="180">
        <v>3435</v>
      </c>
      <c r="B792" s="180" t="s">
        <v>2853</v>
      </c>
      <c r="C792" s="180" t="s">
        <v>2854</v>
      </c>
      <c r="D792" s="180" t="s">
        <v>2855</v>
      </c>
    </row>
    <row r="793" spans="1:4">
      <c r="A793" s="180">
        <v>3437</v>
      </c>
      <c r="B793" s="180" t="s">
        <v>753</v>
      </c>
      <c r="C793" s="180" t="s">
        <v>2856</v>
      </c>
      <c r="D793" s="180" t="s">
        <v>2857</v>
      </c>
    </row>
    <row r="794" spans="1:4">
      <c r="A794" s="180">
        <v>3438</v>
      </c>
      <c r="B794" s="180" t="s">
        <v>754</v>
      </c>
      <c r="C794" s="180" t="s">
        <v>2716</v>
      </c>
      <c r="D794" s="180" t="s">
        <v>2858</v>
      </c>
    </row>
    <row r="795" spans="1:4">
      <c r="A795" s="180">
        <v>3441</v>
      </c>
      <c r="B795" s="180" t="s">
        <v>755</v>
      </c>
      <c r="C795" s="180" t="s">
        <v>2745</v>
      </c>
      <c r="D795" s="180" t="s">
        <v>2859</v>
      </c>
    </row>
    <row r="796" spans="1:4">
      <c r="A796" s="180">
        <v>3443</v>
      </c>
      <c r="B796" s="180" t="s">
        <v>756</v>
      </c>
      <c r="C796" s="180" t="s">
        <v>5112</v>
      </c>
      <c r="D796" s="180" t="s">
        <v>2860</v>
      </c>
    </row>
    <row r="797" spans="1:4">
      <c r="A797" s="180">
        <v>3444</v>
      </c>
      <c r="B797" s="180" t="s">
        <v>757</v>
      </c>
      <c r="C797" s="180" t="s">
        <v>2736</v>
      </c>
      <c r="D797" s="180" t="s">
        <v>2861</v>
      </c>
    </row>
    <row r="798" spans="1:4">
      <c r="A798" s="180">
        <v>3450</v>
      </c>
      <c r="B798" s="180" t="s">
        <v>758</v>
      </c>
      <c r="C798" s="180" t="s">
        <v>5113</v>
      </c>
      <c r="D798" s="180" t="s">
        <v>2862</v>
      </c>
    </row>
    <row r="799" spans="1:4">
      <c r="A799" s="180">
        <v>3452</v>
      </c>
      <c r="B799" s="180" t="s">
        <v>759</v>
      </c>
      <c r="C799" s="180" t="s">
        <v>2863</v>
      </c>
      <c r="D799" s="180" t="s">
        <v>2864</v>
      </c>
    </row>
    <row r="800" spans="1:4">
      <c r="A800" s="180">
        <v>3454</v>
      </c>
      <c r="B800" s="180" t="s">
        <v>760</v>
      </c>
      <c r="C800" s="180" t="s">
        <v>2865</v>
      </c>
      <c r="D800" s="180" t="s">
        <v>2866</v>
      </c>
    </row>
    <row r="801" spans="1:4">
      <c r="A801" s="180">
        <v>3455</v>
      </c>
      <c r="B801" s="180" t="s">
        <v>761</v>
      </c>
      <c r="C801" s="180" t="s">
        <v>5114</v>
      </c>
      <c r="D801" s="180" t="s">
        <v>2867</v>
      </c>
    </row>
    <row r="802" spans="1:4">
      <c r="A802" s="180">
        <v>3465</v>
      </c>
      <c r="B802" s="180" t="s">
        <v>762</v>
      </c>
      <c r="C802" s="180" t="s">
        <v>2725</v>
      </c>
      <c r="D802" s="180" t="s">
        <v>2868</v>
      </c>
    </row>
    <row r="803" spans="1:4">
      <c r="A803" s="180">
        <v>3466</v>
      </c>
      <c r="B803" s="180" t="s">
        <v>763</v>
      </c>
      <c r="C803" s="180" t="s">
        <v>2869</v>
      </c>
      <c r="D803" s="180" t="s">
        <v>2870</v>
      </c>
    </row>
    <row r="804" spans="1:4">
      <c r="A804" s="180">
        <v>3479</v>
      </c>
      <c r="B804" s="180" t="s">
        <v>764</v>
      </c>
      <c r="C804" s="180" t="s">
        <v>4498</v>
      </c>
      <c r="D804" s="180" t="s">
        <v>2871</v>
      </c>
    </row>
    <row r="805" spans="1:4">
      <c r="A805" s="180">
        <v>3481</v>
      </c>
      <c r="B805" s="180" t="s">
        <v>765</v>
      </c>
      <c r="C805" s="180" t="s">
        <v>5115</v>
      </c>
      <c r="D805" s="180" t="s">
        <v>2872</v>
      </c>
    </row>
    <row r="806" spans="1:4">
      <c r="A806" s="180">
        <v>3483</v>
      </c>
      <c r="B806" s="180" t="s">
        <v>766</v>
      </c>
      <c r="C806" s="180" t="s">
        <v>2873</v>
      </c>
      <c r="D806" s="180" t="s">
        <v>2874</v>
      </c>
    </row>
    <row r="807" spans="1:4">
      <c r="A807" s="180">
        <v>3484</v>
      </c>
      <c r="B807" s="180" t="s">
        <v>767</v>
      </c>
      <c r="C807" s="180" t="s">
        <v>2875</v>
      </c>
      <c r="D807" s="180" t="s">
        <v>2876</v>
      </c>
    </row>
    <row r="808" spans="1:4">
      <c r="A808" s="180">
        <v>3485</v>
      </c>
      <c r="B808" s="180" t="s">
        <v>2877</v>
      </c>
      <c r="D808" s="180" t="s">
        <v>2878</v>
      </c>
    </row>
    <row r="809" spans="1:4">
      <c r="A809" s="180">
        <v>3489</v>
      </c>
      <c r="B809" s="180" t="s">
        <v>768</v>
      </c>
      <c r="C809" s="180" t="s">
        <v>5116</v>
      </c>
      <c r="D809" s="180" t="s">
        <v>2879</v>
      </c>
    </row>
    <row r="810" spans="1:4">
      <c r="A810" s="180">
        <v>3490</v>
      </c>
      <c r="B810" s="180" t="s">
        <v>769</v>
      </c>
      <c r="C810" s="180" t="s">
        <v>2880</v>
      </c>
      <c r="D810" s="180" t="s">
        <v>2881</v>
      </c>
    </row>
    <row r="811" spans="1:4">
      <c r="A811" s="180">
        <v>3491</v>
      </c>
      <c r="B811" s="180" t="s">
        <v>770</v>
      </c>
      <c r="C811" s="180" t="s">
        <v>5117</v>
      </c>
      <c r="D811" s="180" t="s">
        <v>2882</v>
      </c>
    </row>
    <row r="812" spans="1:4">
      <c r="A812" s="180">
        <v>3492</v>
      </c>
      <c r="B812" s="180" t="s">
        <v>771</v>
      </c>
      <c r="C812" s="180" t="s">
        <v>1793</v>
      </c>
      <c r="D812" s="180" t="s">
        <v>2883</v>
      </c>
    </row>
    <row r="813" spans="1:4">
      <c r="A813" s="180">
        <v>3494</v>
      </c>
      <c r="B813" s="180" t="s">
        <v>772</v>
      </c>
      <c r="C813" s="180" t="s">
        <v>2884</v>
      </c>
      <c r="D813" s="180" t="s">
        <v>2885</v>
      </c>
    </row>
    <row r="814" spans="1:4">
      <c r="A814" s="180">
        <v>3498</v>
      </c>
      <c r="B814" s="180" t="s">
        <v>773</v>
      </c>
      <c r="C814" s="180" t="s">
        <v>5118</v>
      </c>
      <c r="D814" s="180" t="s">
        <v>2886</v>
      </c>
    </row>
    <row r="815" spans="1:4">
      <c r="A815" s="180">
        <v>3499</v>
      </c>
      <c r="B815" s="180" t="s">
        <v>774</v>
      </c>
      <c r="C815" s="180" t="s">
        <v>2887</v>
      </c>
      <c r="D815" s="180" t="s">
        <v>2888</v>
      </c>
    </row>
    <row r="816" spans="1:4">
      <c r="A816" s="180">
        <v>3501</v>
      </c>
      <c r="B816" s="180" t="s">
        <v>775</v>
      </c>
      <c r="C816" s="180" t="s">
        <v>5119</v>
      </c>
      <c r="D816" s="180" t="s">
        <v>2889</v>
      </c>
    </row>
    <row r="817" spans="1:4">
      <c r="A817" s="180">
        <v>3504</v>
      </c>
      <c r="B817" s="180" t="s">
        <v>776</v>
      </c>
      <c r="C817" s="180" t="s">
        <v>5120</v>
      </c>
      <c r="D817" s="180" t="s">
        <v>2890</v>
      </c>
    </row>
    <row r="818" spans="1:4">
      <c r="A818" s="180">
        <v>3508</v>
      </c>
      <c r="B818" s="180" t="s">
        <v>777</v>
      </c>
      <c r="C818" s="180" t="s">
        <v>2891</v>
      </c>
      <c r="D818" s="180" t="s">
        <v>2892</v>
      </c>
    </row>
    <row r="819" spans="1:4">
      <c r="A819" s="180">
        <v>3511</v>
      </c>
      <c r="B819" s="180" t="s">
        <v>778</v>
      </c>
      <c r="C819" s="180" t="s">
        <v>2893</v>
      </c>
      <c r="D819" s="180" t="s">
        <v>2894</v>
      </c>
    </row>
    <row r="820" spans="1:4">
      <c r="A820" s="180">
        <v>3512</v>
      </c>
      <c r="B820" s="180" t="s">
        <v>779</v>
      </c>
      <c r="C820" s="180" t="s">
        <v>1793</v>
      </c>
      <c r="D820" s="180" t="s">
        <v>2895</v>
      </c>
    </row>
    <row r="821" spans="1:4">
      <c r="A821" s="180">
        <v>3514</v>
      </c>
      <c r="B821" s="180" t="s">
        <v>780</v>
      </c>
      <c r="C821" s="180" t="s">
        <v>5121</v>
      </c>
      <c r="D821" s="180" t="s">
        <v>2896</v>
      </c>
    </row>
    <row r="822" spans="1:4">
      <c r="A822" s="180">
        <v>3515</v>
      </c>
      <c r="B822" s="180" t="s">
        <v>781</v>
      </c>
      <c r="C822" s="180" t="s">
        <v>2897</v>
      </c>
      <c r="D822" s="180" t="s">
        <v>2898</v>
      </c>
    </row>
    <row r="823" spans="1:4">
      <c r="A823" s="180">
        <v>3516</v>
      </c>
      <c r="B823" s="180" t="s">
        <v>782</v>
      </c>
      <c r="C823" s="180" t="s">
        <v>2644</v>
      </c>
      <c r="D823" s="180" t="s">
        <v>2899</v>
      </c>
    </row>
    <row r="824" spans="1:4">
      <c r="A824" s="180">
        <v>3518</v>
      </c>
      <c r="B824" s="180" t="s">
        <v>783</v>
      </c>
      <c r="C824" s="180" t="s">
        <v>2289</v>
      </c>
      <c r="D824" s="180" t="s">
        <v>2900</v>
      </c>
    </row>
    <row r="825" spans="1:4">
      <c r="A825" s="180">
        <v>3519</v>
      </c>
      <c r="B825" s="180" t="s">
        <v>784</v>
      </c>
      <c r="C825" s="180" t="s">
        <v>2901</v>
      </c>
      <c r="D825" s="180" t="s">
        <v>2718</v>
      </c>
    </row>
    <row r="826" spans="1:4">
      <c r="A826" s="180">
        <v>3520</v>
      </c>
      <c r="B826" s="180" t="s">
        <v>785</v>
      </c>
      <c r="C826" s="180" t="s">
        <v>1793</v>
      </c>
      <c r="D826" s="180" t="s">
        <v>2902</v>
      </c>
    </row>
    <row r="827" spans="1:4">
      <c r="A827" s="180">
        <v>3521</v>
      </c>
      <c r="B827" s="180" t="s">
        <v>786</v>
      </c>
      <c r="C827" s="180" t="s">
        <v>2903</v>
      </c>
      <c r="D827" s="180" t="s">
        <v>2904</v>
      </c>
    </row>
    <row r="828" spans="1:4">
      <c r="A828" s="180">
        <v>3522</v>
      </c>
      <c r="B828" s="180" t="s">
        <v>787</v>
      </c>
      <c r="C828" s="180" t="s">
        <v>2905</v>
      </c>
      <c r="D828" s="180" t="s">
        <v>5122</v>
      </c>
    </row>
    <row r="829" spans="1:4">
      <c r="A829" s="180">
        <v>3523</v>
      </c>
      <c r="B829" s="180" t="s">
        <v>788</v>
      </c>
      <c r="C829" s="180" t="s">
        <v>2906</v>
      </c>
      <c r="D829" s="180" t="s">
        <v>2907</v>
      </c>
    </row>
    <row r="830" spans="1:4">
      <c r="A830" s="180">
        <v>3526</v>
      </c>
      <c r="B830" s="180" t="s">
        <v>789</v>
      </c>
      <c r="C830" s="180" t="s">
        <v>5123</v>
      </c>
      <c r="D830" s="180" t="s">
        <v>2908</v>
      </c>
    </row>
    <row r="831" spans="1:4">
      <c r="A831" s="180">
        <v>3527</v>
      </c>
      <c r="B831" s="180" t="s">
        <v>790</v>
      </c>
      <c r="C831" s="180" t="s">
        <v>2689</v>
      </c>
      <c r="D831" s="180" t="s">
        <v>2858</v>
      </c>
    </row>
    <row r="832" spans="1:4">
      <c r="A832" s="180">
        <v>3528</v>
      </c>
      <c r="B832" s="180" t="s">
        <v>791</v>
      </c>
      <c r="C832" s="180" t="s">
        <v>2909</v>
      </c>
      <c r="D832" s="180" t="s">
        <v>2910</v>
      </c>
    </row>
    <row r="833" spans="1:4">
      <c r="A833" s="180">
        <v>3529</v>
      </c>
      <c r="B833" s="180" t="s">
        <v>792</v>
      </c>
      <c r="C833" s="180" t="s">
        <v>5124</v>
      </c>
      <c r="D833" s="180" t="s">
        <v>2911</v>
      </c>
    </row>
    <row r="834" spans="1:4">
      <c r="A834" s="180">
        <v>3530</v>
      </c>
      <c r="B834" s="180" t="s">
        <v>2912</v>
      </c>
      <c r="C834" s="180" t="s">
        <v>5125</v>
      </c>
      <c r="D834" s="180" t="s">
        <v>2740</v>
      </c>
    </row>
    <row r="835" spans="1:4">
      <c r="A835" s="180">
        <v>3531</v>
      </c>
      <c r="B835" s="180" t="s">
        <v>793</v>
      </c>
      <c r="C835" s="180" t="s">
        <v>2644</v>
      </c>
      <c r="D835" s="180" t="s">
        <v>2913</v>
      </c>
    </row>
    <row r="836" spans="1:4">
      <c r="A836" s="180">
        <v>3532</v>
      </c>
      <c r="B836" s="180" t="s">
        <v>794</v>
      </c>
      <c r="C836" s="180" t="s">
        <v>2914</v>
      </c>
      <c r="D836" s="180" t="s">
        <v>2915</v>
      </c>
    </row>
    <row r="837" spans="1:4">
      <c r="A837" s="180">
        <v>3533</v>
      </c>
      <c r="B837" s="180" t="s">
        <v>795</v>
      </c>
      <c r="C837" s="180" t="s">
        <v>2916</v>
      </c>
      <c r="D837" s="180" t="s">
        <v>2850</v>
      </c>
    </row>
    <row r="838" spans="1:4">
      <c r="A838" s="180">
        <v>3535</v>
      </c>
      <c r="B838" s="180" t="s">
        <v>796</v>
      </c>
      <c r="C838" s="180" t="s">
        <v>2917</v>
      </c>
      <c r="D838" s="180" t="s">
        <v>2918</v>
      </c>
    </row>
    <row r="839" spans="1:4">
      <c r="A839" s="180">
        <v>3536</v>
      </c>
      <c r="B839" s="180" t="s">
        <v>797</v>
      </c>
      <c r="C839" s="180" t="s">
        <v>2919</v>
      </c>
      <c r="D839" s="180" t="s">
        <v>5126</v>
      </c>
    </row>
    <row r="840" spans="1:4">
      <c r="A840" s="180">
        <v>3537</v>
      </c>
      <c r="B840" s="180" t="s">
        <v>798</v>
      </c>
      <c r="C840" s="180" t="s">
        <v>2788</v>
      </c>
      <c r="D840" s="180" t="s">
        <v>2920</v>
      </c>
    </row>
    <row r="841" spans="1:4">
      <c r="A841" s="180">
        <v>3540</v>
      </c>
      <c r="B841" s="180" t="s">
        <v>799</v>
      </c>
      <c r="C841" s="180" t="s">
        <v>1928</v>
      </c>
      <c r="D841" s="180" t="s">
        <v>2921</v>
      </c>
    </row>
    <row r="842" spans="1:4">
      <c r="A842" s="180">
        <v>3541</v>
      </c>
      <c r="B842" s="180" t="s">
        <v>800</v>
      </c>
      <c r="C842" s="180" t="s">
        <v>2922</v>
      </c>
      <c r="D842" s="180" t="s">
        <v>2923</v>
      </c>
    </row>
    <row r="843" spans="1:4">
      <c r="A843" s="180">
        <v>3543</v>
      </c>
      <c r="B843" s="180" t="s">
        <v>2924</v>
      </c>
      <c r="D843" s="180" t="s">
        <v>2925</v>
      </c>
    </row>
    <row r="844" spans="1:4">
      <c r="A844" s="180">
        <v>3545</v>
      </c>
      <c r="B844" s="180" t="s">
        <v>801</v>
      </c>
      <c r="C844" s="180" t="s">
        <v>2926</v>
      </c>
      <c r="D844" s="180" t="s">
        <v>2927</v>
      </c>
    </row>
    <row r="845" spans="1:4">
      <c r="A845" s="180">
        <v>3546</v>
      </c>
      <c r="B845" s="180" t="s">
        <v>802</v>
      </c>
      <c r="C845" s="180" t="s">
        <v>5127</v>
      </c>
      <c r="D845" s="180" t="s">
        <v>2928</v>
      </c>
    </row>
    <row r="846" spans="1:4">
      <c r="A846" s="180">
        <v>3548</v>
      </c>
      <c r="B846" s="180" t="s">
        <v>803</v>
      </c>
      <c r="C846" s="180" t="s">
        <v>1793</v>
      </c>
      <c r="D846" s="180" t="s">
        <v>2929</v>
      </c>
    </row>
    <row r="847" spans="1:4">
      <c r="A847" s="180">
        <v>3549</v>
      </c>
      <c r="B847" s="180" t="s">
        <v>2930</v>
      </c>
      <c r="C847" s="180" t="s">
        <v>2809</v>
      </c>
      <c r="D847" s="180" t="s">
        <v>2931</v>
      </c>
    </row>
    <row r="848" spans="1:4">
      <c r="A848" s="180">
        <v>3550</v>
      </c>
      <c r="B848" s="180" t="s">
        <v>804</v>
      </c>
      <c r="C848" s="180" t="s">
        <v>2932</v>
      </c>
      <c r="D848" s="180" t="s">
        <v>2933</v>
      </c>
    </row>
    <row r="849" spans="1:4">
      <c r="A849" s="180">
        <v>3551</v>
      </c>
      <c r="B849" s="180" t="s">
        <v>805</v>
      </c>
      <c r="C849" s="180" t="s">
        <v>2646</v>
      </c>
      <c r="D849" s="180" t="s">
        <v>2934</v>
      </c>
    </row>
    <row r="850" spans="1:4">
      <c r="A850" s="180">
        <v>3552</v>
      </c>
      <c r="B850" s="180" t="s">
        <v>806</v>
      </c>
      <c r="C850" s="180" t="s">
        <v>2935</v>
      </c>
      <c r="D850" s="180" t="s">
        <v>2936</v>
      </c>
    </row>
    <row r="851" spans="1:4">
      <c r="A851" s="180">
        <v>3555</v>
      </c>
      <c r="B851" s="180" t="s">
        <v>807</v>
      </c>
      <c r="C851" s="180" t="s">
        <v>2937</v>
      </c>
      <c r="D851" s="180" t="s">
        <v>5128</v>
      </c>
    </row>
    <row r="852" spans="1:4">
      <c r="A852" s="180">
        <v>3556</v>
      </c>
      <c r="B852" s="180" t="s">
        <v>808</v>
      </c>
      <c r="C852" s="180" t="s">
        <v>2938</v>
      </c>
      <c r="D852" s="180" t="s">
        <v>2939</v>
      </c>
    </row>
    <row r="853" spans="1:4">
      <c r="A853" s="180">
        <v>3557</v>
      </c>
      <c r="B853" s="180" t="s">
        <v>809</v>
      </c>
      <c r="C853" s="180" t="s">
        <v>2940</v>
      </c>
      <c r="D853" s="180" t="s">
        <v>2941</v>
      </c>
    </row>
    <row r="854" spans="1:4">
      <c r="A854" s="180">
        <v>3558</v>
      </c>
      <c r="B854" s="180" t="s">
        <v>810</v>
      </c>
      <c r="C854" s="180" t="s">
        <v>2942</v>
      </c>
      <c r="D854" s="180" t="s">
        <v>2943</v>
      </c>
    </row>
    <row r="855" spans="1:4">
      <c r="A855" s="180">
        <v>3561</v>
      </c>
      <c r="B855" s="180" t="s">
        <v>811</v>
      </c>
      <c r="C855" s="180" t="s">
        <v>5129</v>
      </c>
      <c r="D855" s="180" t="s">
        <v>2896</v>
      </c>
    </row>
    <row r="856" spans="1:4">
      <c r="A856" s="180">
        <v>3562</v>
      </c>
      <c r="B856" s="180" t="s">
        <v>812</v>
      </c>
      <c r="C856" s="180" t="s">
        <v>2944</v>
      </c>
      <c r="D856" s="180" t="s">
        <v>2945</v>
      </c>
    </row>
    <row r="857" spans="1:4">
      <c r="A857" s="180">
        <v>3563</v>
      </c>
      <c r="B857" s="180" t="s">
        <v>813</v>
      </c>
      <c r="C857" s="180" t="s">
        <v>5130</v>
      </c>
      <c r="D857" s="180" t="s">
        <v>2946</v>
      </c>
    </row>
    <row r="858" spans="1:4">
      <c r="A858" s="180">
        <v>3564</v>
      </c>
      <c r="B858" s="180" t="s">
        <v>814</v>
      </c>
      <c r="C858" s="180" t="s">
        <v>2947</v>
      </c>
      <c r="D858" s="180" t="s">
        <v>2948</v>
      </c>
    </row>
    <row r="859" spans="1:4">
      <c r="A859" s="180">
        <v>3566</v>
      </c>
      <c r="B859" s="180" t="s">
        <v>5131</v>
      </c>
      <c r="D859" s="180" t="s">
        <v>2896</v>
      </c>
    </row>
    <row r="860" spans="1:4">
      <c r="A860" s="180">
        <v>3567</v>
      </c>
      <c r="B860" s="180" t="s">
        <v>815</v>
      </c>
      <c r="C860" s="180" t="s">
        <v>2818</v>
      </c>
      <c r="D860" s="180" t="s">
        <v>2949</v>
      </c>
    </row>
    <row r="861" spans="1:4">
      <c r="A861" s="180">
        <v>3570</v>
      </c>
      <c r="B861" s="180" t="s">
        <v>816</v>
      </c>
      <c r="C861" s="180" t="s">
        <v>2950</v>
      </c>
      <c r="D861" s="180" t="s">
        <v>2951</v>
      </c>
    </row>
    <row r="862" spans="1:4">
      <c r="A862" s="180">
        <v>3576</v>
      </c>
      <c r="B862" s="180" t="s">
        <v>817</v>
      </c>
      <c r="C862" s="180" t="s">
        <v>2952</v>
      </c>
      <c r="D862" s="180" t="s">
        <v>2953</v>
      </c>
    </row>
    <row r="863" spans="1:4">
      <c r="A863" s="180">
        <v>3577</v>
      </c>
      <c r="B863" s="180" t="s">
        <v>818</v>
      </c>
      <c r="C863" s="180" t="s">
        <v>2954</v>
      </c>
      <c r="D863" s="180" t="s">
        <v>2955</v>
      </c>
    </row>
    <row r="864" spans="1:4">
      <c r="A864" s="180">
        <v>3579</v>
      </c>
      <c r="B864" s="180" t="s">
        <v>819</v>
      </c>
      <c r="C864" s="180" t="s">
        <v>2956</v>
      </c>
      <c r="D864" s="180" t="s">
        <v>2957</v>
      </c>
    </row>
    <row r="865" spans="1:4">
      <c r="A865" s="180">
        <v>3580</v>
      </c>
      <c r="B865" s="180" t="s">
        <v>820</v>
      </c>
      <c r="C865" s="180" t="s">
        <v>2646</v>
      </c>
      <c r="D865" s="180" t="s">
        <v>2958</v>
      </c>
    </row>
    <row r="866" spans="1:4">
      <c r="A866" s="180">
        <v>3581</v>
      </c>
      <c r="B866" s="180" t="s">
        <v>821</v>
      </c>
      <c r="C866" s="180" t="s">
        <v>2937</v>
      </c>
      <c r="D866" s="180" t="s">
        <v>2959</v>
      </c>
    </row>
    <row r="867" spans="1:4">
      <c r="A867" s="180">
        <v>3583</v>
      </c>
      <c r="B867" s="180" t="s">
        <v>822</v>
      </c>
      <c r="C867" s="180" t="s">
        <v>2181</v>
      </c>
      <c r="D867" s="180" t="s">
        <v>2960</v>
      </c>
    </row>
    <row r="868" spans="1:4">
      <c r="A868" s="180">
        <v>3585</v>
      </c>
      <c r="B868" s="180" t="s">
        <v>2961</v>
      </c>
      <c r="C868" s="180" t="s">
        <v>2962</v>
      </c>
      <c r="D868" s="180" t="s">
        <v>2963</v>
      </c>
    </row>
    <row r="869" spans="1:4">
      <c r="A869" s="180">
        <v>3587</v>
      </c>
      <c r="B869" s="180" t="s">
        <v>823</v>
      </c>
      <c r="C869" s="180" t="s">
        <v>2646</v>
      </c>
      <c r="D869" s="180" t="s">
        <v>2964</v>
      </c>
    </row>
    <row r="870" spans="1:4">
      <c r="A870" s="180">
        <v>3588</v>
      </c>
      <c r="B870" s="180" t="s">
        <v>824</v>
      </c>
      <c r="C870" s="180" t="s">
        <v>2965</v>
      </c>
      <c r="D870" s="180" t="s">
        <v>2966</v>
      </c>
    </row>
    <row r="871" spans="1:4">
      <c r="A871" s="180">
        <v>3591</v>
      </c>
      <c r="B871" s="180" t="s">
        <v>825</v>
      </c>
      <c r="C871" s="180" t="s">
        <v>2967</v>
      </c>
      <c r="D871" s="180" t="s">
        <v>2968</v>
      </c>
    </row>
    <row r="872" spans="1:4">
      <c r="A872" s="180">
        <v>3592</v>
      </c>
      <c r="B872" s="180" t="s">
        <v>2969</v>
      </c>
      <c r="C872" s="180" t="s">
        <v>2970</v>
      </c>
      <c r="D872" s="180" t="s">
        <v>2971</v>
      </c>
    </row>
    <row r="873" spans="1:4">
      <c r="A873" s="180">
        <v>3593</v>
      </c>
      <c r="B873" s="180" t="s">
        <v>826</v>
      </c>
      <c r="C873" s="180" t="s">
        <v>2972</v>
      </c>
      <c r="D873" s="180" t="s">
        <v>2973</v>
      </c>
    </row>
    <row r="874" spans="1:4">
      <c r="A874" s="180">
        <v>3594</v>
      </c>
      <c r="B874" s="180" t="s">
        <v>827</v>
      </c>
      <c r="C874" s="180" t="s">
        <v>2974</v>
      </c>
      <c r="D874" s="180" t="s">
        <v>2975</v>
      </c>
    </row>
    <row r="875" spans="1:4">
      <c r="A875" s="180">
        <v>3595</v>
      </c>
      <c r="B875" s="180" t="s">
        <v>2976</v>
      </c>
      <c r="D875" s="180" t="s">
        <v>2977</v>
      </c>
    </row>
    <row r="876" spans="1:4">
      <c r="A876" s="180">
        <v>3596</v>
      </c>
      <c r="B876" s="180" t="s">
        <v>828</v>
      </c>
      <c r="C876" s="180" t="s">
        <v>5132</v>
      </c>
      <c r="D876" s="180" t="s">
        <v>2978</v>
      </c>
    </row>
    <row r="877" spans="1:4">
      <c r="A877" s="180">
        <v>3597</v>
      </c>
      <c r="B877" s="180" t="s">
        <v>2979</v>
      </c>
      <c r="C877" s="180" t="s">
        <v>2980</v>
      </c>
      <c r="D877" s="180" t="s">
        <v>2981</v>
      </c>
    </row>
    <row r="878" spans="1:4">
      <c r="A878" s="180">
        <v>3601</v>
      </c>
      <c r="B878" s="180" t="s">
        <v>2982</v>
      </c>
      <c r="D878" s="180" t="s">
        <v>2983</v>
      </c>
    </row>
    <row r="879" spans="1:4">
      <c r="A879" s="180">
        <v>3603</v>
      </c>
      <c r="B879" s="180" t="s">
        <v>2984</v>
      </c>
      <c r="C879" s="180" t="s">
        <v>2980</v>
      </c>
      <c r="D879" s="180" t="s">
        <v>2985</v>
      </c>
    </row>
    <row r="880" spans="1:4">
      <c r="A880" s="180">
        <v>3605</v>
      </c>
      <c r="B880" s="180" t="s">
        <v>829</v>
      </c>
      <c r="C880" s="180" t="s">
        <v>5133</v>
      </c>
      <c r="D880" s="180" t="s">
        <v>5134</v>
      </c>
    </row>
    <row r="881" spans="1:4">
      <c r="A881" s="180">
        <v>3607</v>
      </c>
      <c r="B881" s="180" t="s">
        <v>830</v>
      </c>
      <c r="C881" s="180" t="s">
        <v>5135</v>
      </c>
      <c r="D881" s="180" t="s">
        <v>2986</v>
      </c>
    </row>
    <row r="882" spans="1:4">
      <c r="A882" s="180">
        <v>3609</v>
      </c>
      <c r="B882" s="180" t="s">
        <v>831</v>
      </c>
      <c r="C882" s="180" t="s">
        <v>2725</v>
      </c>
      <c r="D882" s="180" t="s">
        <v>2987</v>
      </c>
    </row>
    <row r="883" spans="1:4">
      <c r="A883" s="180">
        <v>3611</v>
      </c>
      <c r="B883" s="180" t="s">
        <v>832</v>
      </c>
      <c r="C883" s="180" t="s">
        <v>2988</v>
      </c>
      <c r="D883" s="180" t="s">
        <v>2989</v>
      </c>
    </row>
    <row r="884" spans="1:4">
      <c r="A884" s="180">
        <v>3615</v>
      </c>
      <c r="B884" s="180" t="s">
        <v>833</v>
      </c>
      <c r="C884" s="180" t="s">
        <v>2990</v>
      </c>
      <c r="D884" s="180" t="s">
        <v>2991</v>
      </c>
    </row>
    <row r="885" spans="1:4">
      <c r="A885" s="180">
        <v>3617</v>
      </c>
      <c r="B885" s="180" t="s">
        <v>834</v>
      </c>
      <c r="C885" s="180" t="s">
        <v>2992</v>
      </c>
      <c r="D885" s="180" t="s">
        <v>2993</v>
      </c>
    </row>
    <row r="886" spans="1:4">
      <c r="A886" s="180">
        <v>3622</v>
      </c>
      <c r="B886" s="180" t="s">
        <v>835</v>
      </c>
      <c r="C886" s="180" t="s">
        <v>2994</v>
      </c>
      <c r="D886" s="180" t="s">
        <v>2995</v>
      </c>
    </row>
    <row r="887" spans="1:4">
      <c r="A887" s="180">
        <v>3623</v>
      </c>
      <c r="B887" s="180" t="s">
        <v>836</v>
      </c>
      <c r="C887" s="180" t="s">
        <v>2996</v>
      </c>
      <c r="D887" s="180" t="s">
        <v>2997</v>
      </c>
    </row>
    <row r="888" spans="1:4">
      <c r="A888" s="180">
        <v>3624</v>
      </c>
      <c r="B888" s="180" t="s">
        <v>837</v>
      </c>
      <c r="C888" s="180" t="s">
        <v>5136</v>
      </c>
      <c r="D888" s="180" t="s">
        <v>2998</v>
      </c>
    </row>
    <row r="889" spans="1:4">
      <c r="A889" s="180">
        <v>3625</v>
      </c>
      <c r="B889" s="180" t="s">
        <v>838</v>
      </c>
      <c r="C889" s="180" t="s">
        <v>2999</v>
      </c>
      <c r="D889" s="180" t="s">
        <v>3000</v>
      </c>
    </row>
    <row r="890" spans="1:4">
      <c r="A890" s="180">
        <v>3627</v>
      </c>
      <c r="B890" s="180" t="s">
        <v>3001</v>
      </c>
      <c r="C890" s="180" t="s">
        <v>3002</v>
      </c>
      <c r="D890" s="180" t="s">
        <v>2718</v>
      </c>
    </row>
    <row r="891" spans="1:4">
      <c r="A891" s="180">
        <v>3628</v>
      </c>
      <c r="B891" s="180" t="s">
        <v>839</v>
      </c>
      <c r="C891" s="180" t="s">
        <v>3003</v>
      </c>
      <c r="D891" s="180" t="s">
        <v>3004</v>
      </c>
    </row>
    <row r="892" spans="1:4">
      <c r="A892" s="180">
        <v>3629</v>
      </c>
      <c r="B892" s="180" t="s">
        <v>840</v>
      </c>
      <c r="C892" s="180" t="s">
        <v>2906</v>
      </c>
      <c r="D892" s="180" t="s">
        <v>3005</v>
      </c>
    </row>
    <row r="893" spans="1:4">
      <c r="A893" s="180">
        <v>3630</v>
      </c>
      <c r="B893" s="180" t="s">
        <v>841</v>
      </c>
      <c r="C893" s="180" t="s">
        <v>3006</v>
      </c>
      <c r="D893" s="180" t="s">
        <v>3007</v>
      </c>
    </row>
    <row r="894" spans="1:4">
      <c r="A894" s="180">
        <v>3631</v>
      </c>
      <c r="B894" s="180" t="s">
        <v>842</v>
      </c>
      <c r="C894" s="180" t="s">
        <v>3008</v>
      </c>
      <c r="D894" s="180" t="s">
        <v>3009</v>
      </c>
    </row>
    <row r="895" spans="1:4">
      <c r="A895" s="180">
        <v>3632</v>
      </c>
      <c r="B895" s="180" t="s">
        <v>843</v>
      </c>
      <c r="C895" s="180" t="s">
        <v>5137</v>
      </c>
      <c r="D895" s="180" t="s">
        <v>3010</v>
      </c>
    </row>
    <row r="896" spans="1:4">
      <c r="A896" s="180">
        <v>3633</v>
      </c>
      <c r="B896" s="180" t="s">
        <v>3011</v>
      </c>
      <c r="C896" s="180" t="s">
        <v>3012</v>
      </c>
      <c r="D896" s="180" t="s">
        <v>3013</v>
      </c>
    </row>
    <row r="897" spans="1:4">
      <c r="A897" s="180">
        <v>3642</v>
      </c>
      <c r="B897" s="180" t="s">
        <v>844</v>
      </c>
      <c r="C897" s="180" t="s">
        <v>2646</v>
      </c>
      <c r="D897" s="180" t="s">
        <v>3014</v>
      </c>
    </row>
    <row r="898" spans="1:4">
      <c r="A898" s="180">
        <v>3644</v>
      </c>
      <c r="B898" s="180" t="s">
        <v>5138</v>
      </c>
      <c r="D898" s="180" t="s">
        <v>5139</v>
      </c>
    </row>
    <row r="899" spans="1:4">
      <c r="A899" s="180">
        <v>3645</v>
      </c>
      <c r="B899" s="180" t="s">
        <v>845</v>
      </c>
      <c r="C899" s="180" t="s">
        <v>5140</v>
      </c>
      <c r="D899" s="180" t="s">
        <v>3015</v>
      </c>
    </row>
    <row r="900" spans="1:4">
      <c r="A900" s="180">
        <v>3646</v>
      </c>
      <c r="B900" s="180" t="s">
        <v>846</v>
      </c>
      <c r="C900" s="180" t="s">
        <v>3016</v>
      </c>
      <c r="D900" s="180" t="s">
        <v>3017</v>
      </c>
    </row>
    <row r="901" spans="1:4">
      <c r="A901" s="180">
        <v>3652</v>
      </c>
      <c r="B901" s="180" t="s">
        <v>847</v>
      </c>
      <c r="C901" s="180" t="s">
        <v>3018</v>
      </c>
      <c r="D901" s="180" t="s">
        <v>3019</v>
      </c>
    </row>
    <row r="902" spans="1:4">
      <c r="A902" s="180">
        <v>3653</v>
      </c>
      <c r="B902" s="180" t="s">
        <v>848</v>
      </c>
      <c r="C902" s="180" t="s">
        <v>5141</v>
      </c>
      <c r="D902" s="180" t="s">
        <v>3020</v>
      </c>
    </row>
    <row r="903" spans="1:4">
      <c r="A903" s="180">
        <v>3659</v>
      </c>
      <c r="B903" s="180" t="s">
        <v>3021</v>
      </c>
      <c r="D903" s="180" t="s">
        <v>3022</v>
      </c>
    </row>
    <row r="904" spans="1:4">
      <c r="A904" s="180">
        <v>3661</v>
      </c>
      <c r="B904" s="180" t="s">
        <v>849</v>
      </c>
      <c r="C904" s="180" t="s">
        <v>3023</v>
      </c>
      <c r="D904" s="180" t="s">
        <v>3024</v>
      </c>
    </row>
    <row r="905" spans="1:4">
      <c r="A905" s="180">
        <v>3663</v>
      </c>
      <c r="B905" s="180" t="s">
        <v>850</v>
      </c>
      <c r="C905" s="180" t="s">
        <v>3025</v>
      </c>
      <c r="D905" s="180" t="s">
        <v>3026</v>
      </c>
    </row>
    <row r="906" spans="1:4">
      <c r="A906" s="180">
        <v>3664</v>
      </c>
      <c r="B906" s="180" t="s">
        <v>851</v>
      </c>
      <c r="C906" s="180" t="s">
        <v>3027</v>
      </c>
      <c r="D906" s="180" t="s">
        <v>3028</v>
      </c>
    </row>
    <row r="907" spans="1:4">
      <c r="A907" s="180">
        <v>3665</v>
      </c>
      <c r="B907" s="180" t="s">
        <v>852</v>
      </c>
      <c r="C907" s="180" t="s">
        <v>5142</v>
      </c>
      <c r="D907" s="180" t="s">
        <v>3029</v>
      </c>
    </row>
    <row r="908" spans="1:4">
      <c r="A908" s="180">
        <v>3666</v>
      </c>
      <c r="B908" s="180" t="s">
        <v>853</v>
      </c>
      <c r="C908" s="180" t="s">
        <v>2905</v>
      </c>
      <c r="D908" s="180" t="s">
        <v>3030</v>
      </c>
    </row>
    <row r="909" spans="1:4">
      <c r="A909" s="180">
        <v>3669</v>
      </c>
      <c r="B909" s="180" t="s">
        <v>854</v>
      </c>
      <c r="C909" s="180" t="s">
        <v>3031</v>
      </c>
      <c r="D909" s="180" t="s">
        <v>5143</v>
      </c>
    </row>
    <row r="910" spans="1:4">
      <c r="A910" s="180">
        <v>3672</v>
      </c>
      <c r="B910" s="180" t="s">
        <v>855</v>
      </c>
      <c r="C910" s="180" t="s">
        <v>2668</v>
      </c>
      <c r="D910" s="180" t="s">
        <v>3032</v>
      </c>
    </row>
    <row r="911" spans="1:4">
      <c r="A911" s="180">
        <v>3673</v>
      </c>
      <c r="B911" s="180" t="s">
        <v>856</v>
      </c>
      <c r="C911" s="180" t="s">
        <v>5144</v>
      </c>
      <c r="D911" s="180" t="s">
        <v>3033</v>
      </c>
    </row>
    <row r="912" spans="1:4">
      <c r="A912" s="180">
        <v>3674</v>
      </c>
      <c r="B912" s="180" t="s">
        <v>3034</v>
      </c>
      <c r="D912" s="180" t="s">
        <v>3035</v>
      </c>
    </row>
    <row r="913" spans="1:4">
      <c r="A913" s="180">
        <v>3675</v>
      </c>
      <c r="B913" s="180" t="s">
        <v>857</v>
      </c>
      <c r="C913" s="180" t="s">
        <v>3036</v>
      </c>
      <c r="D913" s="180" t="s">
        <v>3037</v>
      </c>
    </row>
    <row r="914" spans="1:4">
      <c r="A914" s="180">
        <v>3678</v>
      </c>
      <c r="B914" s="180" t="s">
        <v>3038</v>
      </c>
      <c r="D914" s="180" t="s">
        <v>3039</v>
      </c>
    </row>
    <row r="915" spans="1:4">
      <c r="A915" s="180">
        <v>3679</v>
      </c>
      <c r="B915" s="180" t="s">
        <v>858</v>
      </c>
      <c r="C915" s="180" t="s">
        <v>5145</v>
      </c>
      <c r="D915" s="180" t="s">
        <v>3040</v>
      </c>
    </row>
    <row r="916" spans="1:4">
      <c r="A916" s="180">
        <v>3680</v>
      </c>
      <c r="B916" s="180" t="s">
        <v>859</v>
      </c>
      <c r="C916" s="180" t="s">
        <v>2937</v>
      </c>
      <c r="D916" s="180" t="s">
        <v>3041</v>
      </c>
    </row>
    <row r="917" spans="1:4">
      <c r="A917" s="180">
        <v>3682</v>
      </c>
      <c r="B917" s="180" t="s">
        <v>860</v>
      </c>
      <c r="C917" s="180" t="s">
        <v>5146</v>
      </c>
      <c r="D917" s="180" t="s">
        <v>2618</v>
      </c>
    </row>
    <row r="918" spans="1:4">
      <c r="A918" s="180">
        <v>3684</v>
      </c>
      <c r="B918" s="180" t="s">
        <v>861</v>
      </c>
      <c r="C918" s="180" t="s">
        <v>3042</v>
      </c>
      <c r="D918" s="180" t="s">
        <v>3043</v>
      </c>
    </row>
    <row r="919" spans="1:4">
      <c r="A919" s="180">
        <v>3685</v>
      </c>
      <c r="B919" s="180" t="s">
        <v>862</v>
      </c>
      <c r="C919" s="180" t="s">
        <v>2905</v>
      </c>
      <c r="D919" s="180" t="s">
        <v>3044</v>
      </c>
    </row>
    <row r="920" spans="1:4">
      <c r="A920" s="180">
        <v>3686</v>
      </c>
      <c r="B920" s="180" t="s">
        <v>863</v>
      </c>
      <c r="C920" s="180" t="s">
        <v>3045</v>
      </c>
      <c r="D920" s="180" t="s">
        <v>2718</v>
      </c>
    </row>
    <row r="921" spans="1:4">
      <c r="A921" s="180">
        <v>3687</v>
      </c>
      <c r="B921" s="180" t="s">
        <v>864</v>
      </c>
      <c r="C921" s="180" t="s">
        <v>5147</v>
      </c>
      <c r="D921" s="180" t="s">
        <v>3046</v>
      </c>
    </row>
    <row r="922" spans="1:4">
      <c r="A922" s="180">
        <v>3688</v>
      </c>
      <c r="B922" s="180" t="s">
        <v>3047</v>
      </c>
      <c r="D922" s="180" t="s">
        <v>3048</v>
      </c>
    </row>
    <row r="923" spans="1:4">
      <c r="A923" s="180">
        <v>3689</v>
      </c>
      <c r="B923" s="180" t="s">
        <v>865</v>
      </c>
      <c r="C923" s="180" t="s">
        <v>3049</v>
      </c>
      <c r="D923" s="180" t="s">
        <v>3050</v>
      </c>
    </row>
    <row r="924" spans="1:4">
      <c r="A924" s="180">
        <v>3691</v>
      </c>
      <c r="B924" s="180" t="s">
        <v>866</v>
      </c>
      <c r="C924" s="180" t="s">
        <v>3051</v>
      </c>
      <c r="D924" s="180" t="s">
        <v>3052</v>
      </c>
    </row>
    <row r="925" spans="1:4">
      <c r="A925" s="180">
        <v>3693</v>
      </c>
      <c r="B925" s="180" t="s">
        <v>867</v>
      </c>
      <c r="C925" s="180" t="s">
        <v>3053</v>
      </c>
      <c r="D925" s="180" t="s">
        <v>3054</v>
      </c>
    </row>
    <row r="926" spans="1:4">
      <c r="A926" s="180">
        <v>3694</v>
      </c>
      <c r="B926" s="180" t="s">
        <v>868</v>
      </c>
      <c r="C926" s="180" t="s">
        <v>3055</v>
      </c>
      <c r="D926" s="180" t="s">
        <v>3056</v>
      </c>
    </row>
    <row r="927" spans="1:4">
      <c r="A927" s="180">
        <v>3698</v>
      </c>
      <c r="B927" s="180" t="s">
        <v>869</v>
      </c>
      <c r="C927" s="180" t="s">
        <v>5148</v>
      </c>
      <c r="D927" s="180" t="s">
        <v>3057</v>
      </c>
    </row>
    <row r="928" spans="1:4">
      <c r="A928" s="180">
        <v>3701</v>
      </c>
      <c r="B928" s="180" t="s">
        <v>870</v>
      </c>
      <c r="C928" s="180" t="s">
        <v>3058</v>
      </c>
      <c r="D928" s="180" t="s">
        <v>1824</v>
      </c>
    </row>
    <row r="929" spans="1:4">
      <c r="A929" s="180">
        <v>3702</v>
      </c>
      <c r="B929" s="180" t="s">
        <v>871</v>
      </c>
      <c r="C929" s="180" t="s">
        <v>5149</v>
      </c>
      <c r="D929" s="180" t="s">
        <v>1824</v>
      </c>
    </row>
    <row r="930" spans="1:4">
      <c r="A930" s="180">
        <v>3703</v>
      </c>
      <c r="B930" s="180" t="s">
        <v>872</v>
      </c>
      <c r="C930" s="180" t="s">
        <v>3059</v>
      </c>
      <c r="D930" s="180" t="s">
        <v>3060</v>
      </c>
    </row>
    <row r="931" spans="1:4">
      <c r="A931" s="180">
        <v>3704</v>
      </c>
      <c r="B931" s="180" t="s">
        <v>873</v>
      </c>
      <c r="C931" s="180" t="s">
        <v>5150</v>
      </c>
      <c r="D931" s="180" t="s">
        <v>1824</v>
      </c>
    </row>
    <row r="932" spans="1:4">
      <c r="A932" s="180">
        <v>3705</v>
      </c>
      <c r="B932" s="180" t="s">
        <v>874</v>
      </c>
      <c r="C932" s="180" t="s">
        <v>3061</v>
      </c>
      <c r="D932" s="180" t="s">
        <v>1824</v>
      </c>
    </row>
    <row r="933" spans="1:4">
      <c r="A933" s="180">
        <v>3706</v>
      </c>
      <c r="B933" s="180" t="s">
        <v>875</v>
      </c>
      <c r="C933" s="180" t="s">
        <v>5151</v>
      </c>
      <c r="D933" s="180" t="s">
        <v>1824</v>
      </c>
    </row>
    <row r="934" spans="1:4">
      <c r="A934" s="180">
        <v>3707</v>
      </c>
      <c r="B934" s="180" t="s">
        <v>876</v>
      </c>
      <c r="C934" s="180" t="s">
        <v>2937</v>
      </c>
      <c r="D934" s="180" t="s">
        <v>1824</v>
      </c>
    </row>
    <row r="935" spans="1:4">
      <c r="A935" s="180">
        <v>3708</v>
      </c>
      <c r="B935" s="180" t="s">
        <v>877</v>
      </c>
      <c r="C935" s="180" t="s">
        <v>1781</v>
      </c>
      <c r="D935" s="180" t="s">
        <v>1824</v>
      </c>
    </row>
    <row r="936" spans="1:4">
      <c r="A936" s="180">
        <v>3709</v>
      </c>
      <c r="B936" s="180" t="s">
        <v>3062</v>
      </c>
      <c r="C936" s="180" t="s">
        <v>2763</v>
      </c>
      <c r="D936" s="180" t="s">
        <v>2522</v>
      </c>
    </row>
    <row r="937" spans="1:4">
      <c r="A937" s="180">
        <v>4102</v>
      </c>
      <c r="B937" s="180" t="s">
        <v>878</v>
      </c>
      <c r="C937" s="180" t="s">
        <v>5152</v>
      </c>
      <c r="D937" s="180" t="s">
        <v>3063</v>
      </c>
    </row>
    <row r="938" spans="1:4">
      <c r="A938" s="180">
        <v>4103</v>
      </c>
      <c r="B938" s="180" t="s">
        <v>879</v>
      </c>
      <c r="C938" s="180" t="s">
        <v>5153</v>
      </c>
      <c r="D938" s="180" t="s">
        <v>5154</v>
      </c>
    </row>
    <row r="939" spans="1:4">
      <c r="A939" s="180">
        <v>4104</v>
      </c>
      <c r="B939" s="180" t="s">
        <v>880</v>
      </c>
      <c r="C939" s="180" t="s">
        <v>3064</v>
      </c>
      <c r="D939" s="180" t="s">
        <v>3065</v>
      </c>
    </row>
    <row r="940" spans="1:4">
      <c r="A940" s="180">
        <v>4105</v>
      </c>
      <c r="B940" s="180" t="s">
        <v>881</v>
      </c>
      <c r="C940" s="180" t="s">
        <v>5155</v>
      </c>
      <c r="D940" s="180" t="s">
        <v>3066</v>
      </c>
    </row>
    <row r="941" spans="1:4">
      <c r="A941" s="180">
        <v>4106</v>
      </c>
      <c r="B941" s="180" t="s">
        <v>882</v>
      </c>
      <c r="C941" s="180" t="s">
        <v>2021</v>
      </c>
      <c r="D941" s="180" t="s">
        <v>3067</v>
      </c>
    </row>
    <row r="942" spans="1:4">
      <c r="A942" s="180">
        <v>4107</v>
      </c>
      <c r="B942" s="180" t="s">
        <v>883</v>
      </c>
      <c r="C942" s="180" t="s">
        <v>4869</v>
      </c>
      <c r="D942" s="180" t="s">
        <v>3068</v>
      </c>
    </row>
    <row r="943" spans="1:4">
      <c r="A943" s="180">
        <v>4108</v>
      </c>
      <c r="B943" s="180" t="s">
        <v>884</v>
      </c>
      <c r="C943" s="180" t="s">
        <v>3069</v>
      </c>
      <c r="D943" s="180" t="s">
        <v>3070</v>
      </c>
    </row>
    <row r="944" spans="1:4">
      <c r="A944" s="180">
        <v>4109</v>
      </c>
      <c r="B944" s="180" t="s">
        <v>885</v>
      </c>
      <c r="C944" s="180" t="s">
        <v>1950</v>
      </c>
      <c r="D944" s="180" t="s">
        <v>3071</v>
      </c>
    </row>
    <row r="945" spans="1:4">
      <c r="A945" s="180">
        <v>4111</v>
      </c>
      <c r="B945" s="180" t="s">
        <v>3072</v>
      </c>
      <c r="C945" s="180" t="s">
        <v>4885</v>
      </c>
      <c r="D945" s="180" t="s">
        <v>3073</v>
      </c>
    </row>
    <row r="946" spans="1:4">
      <c r="A946" s="180">
        <v>4113</v>
      </c>
      <c r="B946" s="180" t="s">
        <v>886</v>
      </c>
      <c r="C946" s="180" t="s">
        <v>5156</v>
      </c>
      <c r="D946" s="180" t="s">
        <v>3074</v>
      </c>
    </row>
    <row r="947" spans="1:4">
      <c r="A947" s="180">
        <v>4114</v>
      </c>
      <c r="B947" s="180" t="s">
        <v>887</v>
      </c>
      <c r="C947" s="180" t="s">
        <v>4893</v>
      </c>
      <c r="D947" s="180" t="s">
        <v>3075</v>
      </c>
    </row>
    <row r="948" spans="1:4">
      <c r="A948" s="180">
        <v>4116</v>
      </c>
      <c r="B948" s="180" t="s">
        <v>888</v>
      </c>
      <c r="C948" s="180" t="s">
        <v>5157</v>
      </c>
      <c r="D948" s="180" t="s">
        <v>3076</v>
      </c>
    </row>
    <row r="949" spans="1:4">
      <c r="A949" s="180">
        <v>4117</v>
      </c>
      <c r="B949" s="180" t="s">
        <v>3077</v>
      </c>
      <c r="C949" s="180" t="s">
        <v>3078</v>
      </c>
      <c r="D949" s="180" t="s">
        <v>3079</v>
      </c>
    </row>
    <row r="950" spans="1:4">
      <c r="A950" s="180">
        <v>4119</v>
      </c>
      <c r="B950" s="180" t="s">
        <v>889</v>
      </c>
      <c r="C950" s="180" t="s">
        <v>3080</v>
      </c>
      <c r="D950" s="180" t="s">
        <v>3081</v>
      </c>
    </row>
    <row r="951" spans="1:4">
      <c r="A951" s="180">
        <v>4120</v>
      </c>
      <c r="B951" s="180" t="s">
        <v>890</v>
      </c>
      <c r="C951" s="180" t="s">
        <v>5158</v>
      </c>
      <c r="D951" s="180" t="s">
        <v>3082</v>
      </c>
    </row>
    <row r="952" spans="1:4">
      <c r="A952" s="180">
        <v>4121</v>
      </c>
      <c r="B952" s="180" t="s">
        <v>891</v>
      </c>
      <c r="C952" s="180" t="s">
        <v>4889</v>
      </c>
      <c r="D952" s="180" t="s">
        <v>3083</v>
      </c>
    </row>
    <row r="953" spans="1:4">
      <c r="A953" s="180">
        <v>4123</v>
      </c>
      <c r="B953" s="180" t="s">
        <v>892</v>
      </c>
      <c r="C953" s="180" t="s">
        <v>5159</v>
      </c>
      <c r="D953" s="180" t="s">
        <v>3084</v>
      </c>
    </row>
    <row r="954" spans="1:4">
      <c r="A954" s="180">
        <v>4124</v>
      </c>
      <c r="B954" s="180" t="s">
        <v>3085</v>
      </c>
      <c r="D954" s="180" t="s">
        <v>3086</v>
      </c>
    </row>
    <row r="955" spans="1:4">
      <c r="A955" s="180">
        <v>4126</v>
      </c>
      <c r="B955" s="180" t="s">
        <v>893</v>
      </c>
      <c r="C955" s="180" t="s">
        <v>5160</v>
      </c>
      <c r="D955" s="180" t="s">
        <v>3087</v>
      </c>
    </row>
    <row r="956" spans="1:4">
      <c r="A956" s="180">
        <v>4127</v>
      </c>
      <c r="B956" s="180" t="s">
        <v>894</v>
      </c>
      <c r="C956" s="180" t="s">
        <v>4885</v>
      </c>
      <c r="D956" s="180" t="s">
        <v>3088</v>
      </c>
    </row>
    <row r="957" spans="1:4">
      <c r="A957" s="180">
        <v>4128</v>
      </c>
      <c r="B957" s="180" t="s">
        <v>895</v>
      </c>
      <c r="C957" s="180" t="s">
        <v>5161</v>
      </c>
      <c r="D957" s="180" t="s">
        <v>3120</v>
      </c>
    </row>
    <row r="958" spans="1:4">
      <c r="A958" s="180">
        <v>4129</v>
      </c>
      <c r="B958" s="180" t="s">
        <v>896</v>
      </c>
      <c r="C958" s="180" t="s">
        <v>5162</v>
      </c>
      <c r="D958" s="180" t="s">
        <v>3089</v>
      </c>
    </row>
    <row r="959" spans="1:4">
      <c r="A959" s="180">
        <v>4130</v>
      </c>
      <c r="B959" s="180" t="s">
        <v>897</v>
      </c>
      <c r="C959" s="180" t="s">
        <v>4885</v>
      </c>
      <c r="D959" s="180" t="s">
        <v>3090</v>
      </c>
    </row>
    <row r="960" spans="1:4">
      <c r="A960" s="180">
        <v>4131</v>
      </c>
      <c r="B960" s="180" t="s">
        <v>898</v>
      </c>
      <c r="C960" s="180" t="s">
        <v>5163</v>
      </c>
      <c r="D960" s="180" t="s">
        <v>3091</v>
      </c>
    </row>
    <row r="961" spans="1:4">
      <c r="A961" s="180">
        <v>4132</v>
      </c>
      <c r="B961" s="180" t="s">
        <v>3092</v>
      </c>
      <c r="D961" s="180" t="s">
        <v>5164</v>
      </c>
    </row>
    <row r="962" spans="1:4">
      <c r="A962" s="180">
        <v>4133</v>
      </c>
      <c r="B962" s="180" t="s">
        <v>899</v>
      </c>
      <c r="C962" s="180" t="s">
        <v>2701</v>
      </c>
      <c r="D962" s="180" t="s">
        <v>3093</v>
      </c>
    </row>
    <row r="963" spans="1:4">
      <c r="A963" s="180">
        <v>4134</v>
      </c>
      <c r="B963" s="180" t="s">
        <v>3094</v>
      </c>
      <c r="C963" s="180" t="s">
        <v>3095</v>
      </c>
      <c r="D963" s="180" t="s">
        <v>3096</v>
      </c>
    </row>
    <row r="964" spans="1:4">
      <c r="A964" s="180">
        <v>4135</v>
      </c>
      <c r="B964" s="180" t="s">
        <v>3097</v>
      </c>
      <c r="C964" s="180" t="s">
        <v>3095</v>
      </c>
      <c r="D964" s="180" t="s">
        <v>3098</v>
      </c>
    </row>
    <row r="965" spans="1:4">
      <c r="A965" s="180">
        <v>4136</v>
      </c>
      <c r="B965" s="180" t="s">
        <v>3099</v>
      </c>
      <c r="C965" s="180" t="s">
        <v>2482</v>
      </c>
      <c r="D965" s="180" t="s">
        <v>3100</v>
      </c>
    </row>
    <row r="966" spans="1:4">
      <c r="A966" s="180">
        <v>4137</v>
      </c>
      <c r="B966" s="180" t="s">
        <v>900</v>
      </c>
      <c r="C966" s="180" t="s">
        <v>5165</v>
      </c>
      <c r="D966" s="180" t="s">
        <v>3101</v>
      </c>
    </row>
    <row r="967" spans="1:4">
      <c r="A967" s="180">
        <v>4138</v>
      </c>
      <c r="B967" s="180" t="s">
        <v>901</v>
      </c>
      <c r="C967" s="180" t="s">
        <v>5166</v>
      </c>
      <c r="D967" s="180" t="s">
        <v>3102</v>
      </c>
    </row>
    <row r="968" spans="1:4">
      <c r="A968" s="180">
        <v>4139</v>
      </c>
      <c r="B968" s="180" t="s">
        <v>902</v>
      </c>
      <c r="C968" s="180" t="s">
        <v>5167</v>
      </c>
      <c r="D968" s="180" t="s">
        <v>5168</v>
      </c>
    </row>
    <row r="969" spans="1:4">
      <c r="A969" s="180">
        <v>4141</v>
      </c>
      <c r="B969" s="180" t="s">
        <v>903</v>
      </c>
      <c r="C969" s="180" t="s">
        <v>5169</v>
      </c>
      <c r="D969" s="180" t="s">
        <v>3103</v>
      </c>
    </row>
    <row r="970" spans="1:4">
      <c r="A970" s="180">
        <v>4142</v>
      </c>
      <c r="B970" s="180" t="s">
        <v>904</v>
      </c>
      <c r="C970" s="180" t="s">
        <v>1984</v>
      </c>
      <c r="D970" s="180" t="s">
        <v>3104</v>
      </c>
    </row>
    <row r="971" spans="1:4">
      <c r="A971" s="180">
        <v>4144</v>
      </c>
      <c r="B971" s="180" t="s">
        <v>905</v>
      </c>
      <c r="C971" s="180" t="s">
        <v>5170</v>
      </c>
      <c r="D971" s="180" t="s">
        <v>3105</v>
      </c>
    </row>
    <row r="972" spans="1:4">
      <c r="A972" s="180">
        <v>4147</v>
      </c>
      <c r="B972" s="180" t="s">
        <v>906</v>
      </c>
      <c r="C972" s="180" t="s">
        <v>5171</v>
      </c>
      <c r="D972" s="180" t="s">
        <v>3106</v>
      </c>
    </row>
    <row r="973" spans="1:4">
      <c r="A973" s="180">
        <v>4148</v>
      </c>
      <c r="B973" s="180" t="s">
        <v>1639</v>
      </c>
      <c r="C973" s="180" t="s">
        <v>5172</v>
      </c>
      <c r="D973" s="180" t="s">
        <v>3107</v>
      </c>
    </row>
    <row r="974" spans="1:4">
      <c r="A974" s="180">
        <v>4150</v>
      </c>
      <c r="B974" s="180" t="s">
        <v>3108</v>
      </c>
      <c r="D974" s="180" t="s">
        <v>3109</v>
      </c>
    </row>
    <row r="975" spans="1:4">
      <c r="A975" s="180">
        <v>4151</v>
      </c>
      <c r="B975" s="180" t="s">
        <v>3110</v>
      </c>
      <c r="D975" s="180" t="s">
        <v>3111</v>
      </c>
    </row>
    <row r="976" spans="1:4">
      <c r="A976" s="180">
        <v>4152</v>
      </c>
      <c r="B976" s="180" t="s">
        <v>907</v>
      </c>
      <c r="C976" s="180" t="s">
        <v>5173</v>
      </c>
      <c r="D976" s="180" t="s">
        <v>5174</v>
      </c>
    </row>
    <row r="977" spans="1:4">
      <c r="A977" s="180">
        <v>4153</v>
      </c>
      <c r="B977" s="180" t="s">
        <v>908</v>
      </c>
      <c r="C977" s="180" t="s">
        <v>1950</v>
      </c>
      <c r="D977" s="180" t="s">
        <v>3112</v>
      </c>
    </row>
    <row r="978" spans="1:4">
      <c r="A978" s="180">
        <v>4154</v>
      </c>
      <c r="B978" s="180" t="s">
        <v>909</v>
      </c>
      <c r="C978" s="180" t="s">
        <v>5175</v>
      </c>
      <c r="D978" s="180" t="s">
        <v>3113</v>
      </c>
    </row>
    <row r="979" spans="1:4">
      <c r="A979" s="180">
        <v>4155</v>
      </c>
      <c r="B979" s="180" t="s">
        <v>3114</v>
      </c>
      <c r="D979" s="180" t="s">
        <v>3115</v>
      </c>
    </row>
    <row r="980" spans="1:4">
      <c r="A980" s="180">
        <v>4157</v>
      </c>
      <c r="B980" s="180" t="s">
        <v>910</v>
      </c>
      <c r="C980" s="180" t="s">
        <v>5176</v>
      </c>
      <c r="D980" s="180" t="s">
        <v>3106</v>
      </c>
    </row>
    <row r="981" spans="1:4">
      <c r="A981" s="180">
        <v>4159</v>
      </c>
      <c r="B981" s="180" t="s">
        <v>3116</v>
      </c>
      <c r="C981" s="180" t="s">
        <v>5177</v>
      </c>
      <c r="D981" s="180" t="s">
        <v>3117</v>
      </c>
    </row>
    <row r="982" spans="1:4">
      <c r="A982" s="180">
        <v>4160</v>
      </c>
      <c r="B982" s="180" t="s">
        <v>911</v>
      </c>
      <c r="C982" s="180" t="s">
        <v>5178</v>
      </c>
      <c r="D982" s="180" t="s">
        <v>3118</v>
      </c>
    </row>
    <row r="983" spans="1:4">
      <c r="A983" s="180">
        <v>4161</v>
      </c>
      <c r="B983" s="180" t="s">
        <v>912</v>
      </c>
      <c r="C983" s="180" t="s">
        <v>1950</v>
      </c>
      <c r="D983" s="180" t="s">
        <v>3119</v>
      </c>
    </row>
    <row r="984" spans="1:4">
      <c r="A984" s="180">
        <v>4162</v>
      </c>
      <c r="B984" s="180" t="s">
        <v>913</v>
      </c>
      <c r="C984" s="180" t="s">
        <v>5179</v>
      </c>
      <c r="D984" s="180" t="s">
        <v>3120</v>
      </c>
    </row>
    <row r="985" spans="1:4">
      <c r="A985" s="180">
        <v>4163</v>
      </c>
      <c r="B985" s="180" t="s">
        <v>914</v>
      </c>
      <c r="C985" s="180" t="s">
        <v>5180</v>
      </c>
      <c r="D985" s="180" t="s">
        <v>3121</v>
      </c>
    </row>
    <row r="986" spans="1:4">
      <c r="A986" s="180">
        <v>4164</v>
      </c>
      <c r="B986" s="180" t="s">
        <v>915</v>
      </c>
      <c r="C986" s="180" t="s">
        <v>3122</v>
      </c>
      <c r="D986" s="180" t="s">
        <v>3123</v>
      </c>
    </row>
    <row r="987" spans="1:4">
      <c r="A987" s="180">
        <v>4166</v>
      </c>
      <c r="B987" s="180" t="s">
        <v>3124</v>
      </c>
      <c r="C987" s="180" t="s">
        <v>3125</v>
      </c>
      <c r="D987" s="180" t="s">
        <v>3126</v>
      </c>
    </row>
    <row r="988" spans="1:4">
      <c r="A988" s="180">
        <v>4167</v>
      </c>
      <c r="B988" s="180" t="s">
        <v>916</v>
      </c>
      <c r="C988" s="180" t="s">
        <v>1950</v>
      </c>
      <c r="D988" s="180" t="s">
        <v>3127</v>
      </c>
    </row>
    <row r="989" spans="1:4">
      <c r="A989" s="180">
        <v>4168</v>
      </c>
      <c r="B989" s="180" t="s">
        <v>917</v>
      </c>
      <c r="C989" s="180" t="s">
        <v>1950</v>
      </c>
      <c r="D989" s="180" t="s">
        <v>3128</v>
      </c>
    </row>
    <row r="990" spans="1:4">
      <c r="A990" s="180">
        <v>4169</v>
      </c>
      <c r="B990" s="180" t="s">
        <v>3129</v>
      </c>
      <c r="D990" s="180" t="s">
        <v>3130</v>
      </c>
    </row>
    <row r="991" spans="1:4">
      <c r="A991" s="180">
        <v>4170</v>
      </c>
      <c r="B991" s="180" t="s">
        <v>3131</v>
      </c>
      <c r="D991" s="180" t="s">
        <v>3132</v>
      </c>
    </row>
    <row r="992" spans="1:4">
      <c r="A992" s="180">
        <v>4171</v>
      </c>
      <c r="B992" s="180" t="s">
        <v>918</v>
      </c>
      <c r="C992" s="180" t="s">
        <v>1950</v>
      </c>
      <c r="D992" s="180" t="s">
        <v>3133</v>
      </c>
    </row>
    <row r="993" spans="1:4">
      <c r="A993" s="180">
        <v>4172</v>
      </c>
      <c r="B993" s="180" t="s">
        <v>3134</v>
      </c>
      <c r="D993" s="180" t="s">
        <v>3135</v>
      </c>
    </row>
    <row r="994" spans="1:4">
      <c r="A994" s="180">
        <v>4173</v>
      </c>
      <c r="B994" s="180" t="s">
        <v>919</v>
      </c>
      <c r="C994" s="180" t="s">
        <v>5166</v>
      </c>
      <c r="D994" s="180" t="s">
        <v>3136</v>
      </c>
    </row>
    <row r="995" spans="1:4">
      <c r="A995" s="180">
        <v>4174</v>
      </c>
      <c r="B995" s="180" t="s">
        <v>920</v>
      </c>
      <c r="C995" s="180" t="s">
        <v>4499</v>
      </c>
      <c r="D995" s="180" t="s">
        <v>3106</v>
      </c>
    </row>
    <row r="996" spans="1:4">
      <c r="A996" s="180">
        <v>4175</v>
      </c>
      <c r="B996" s="180" t="s">
        <v>921</v>
      </c>
      <c r="C996" s="180" t="s">
        <v>1950</v>
      </c>
      <c r="D996" s="180" t="s">
        <v>3137</v>
      </c>
    </row>
    <row r="997" spans="1:4">
      <c r="A997" s="180">
        <v>4177</v>
      </c>
      <c r="B997" s="180" t="s">
        <v>3138</v>
      </c>
      <c r="D997" s="180" t="s">
        <v>3139</v>
      </c>
    </row>
    <row r="998" spans="1:4">
      <c r="A998" s="180">
        <v>4180</v>
      </c>
      <c r="B998" s="180" t="s">
        <v>922</v>
      </c>
      <c r="C998" s="180" t="s">
        <v>1950</v>
      </c>
      <c r="D998" s="180" t="s">
        <v>3140</v>
      </c>
    </row>
    <row r="999" spans="1:4">
      <c r="A999" s="180">
        <v>4183</v>
      </c>
      <c r="B999" s="180" t="s">
        <v>923</v>
      </c>
      <c r="C999" s="180" t="s">
        <v>1950</v>
      </c>
      <c r="D999" s="180" t="s">
        <v>3141</v>
      </c>
    </row>
    <row r="1000" spans="1:4">
      <c r="A1000" s="180">
        <v>4186</v>
      </c>
      <c r="B1000" s="180" t="s">
        <v>3142</v>
      </c>
      <c r="D1000" s="180" t="s">
        <v>3143</v>
      </c>
    </row>
    <row r="1001" spans="1:4">
      <c r="A1001" s="180">
        <v>4187</v>
      </c>
      <c r="B1001" s="180" t="s">
        <v>5181</v>
      </c>
      <c r="D1001" s="180" t="s">
        <v>5182</v>
      </c>
    </row>
    <row r="1002" spans="1:4">
      <c r="A1002" s="180">
        <v>4188</v>
      </c>
      <c r="B1002" s="180" t="s">
        <v>924</v>
      </c>
      <c r="C1002" s="180" t="s">
        <v>1950</v>
      </c>
      <c r="D1002" s="180" t="s">
        <v>3144</v>
      </c>
    </row>
    <row r="1003" spans="1:4">
      <c r="A1003" s="180">
        <v>4190</v>
      </c>
      <c r="B1003" s="180" t="s">
        <v>925</v>
      </c>
      <c r="C1003" s="180" t="s">
        <v>3145</v>
      </c>
      <c r="D1003" s="180" t="s">
        <v>3146</v>
      </c>
    </row>
    <row r="1004" spans="1:4">
      <c r="A1004" s="180">
        <v>4191</v>
      </c>
      <c r="B1004" s="180" t="s">
        <v>3147</v>
      </c>
      <c r="D1004" s="180" t="s">
        <v>3148</v>
      </c>
    </row>
    <row r="1005" spans="1:4">
      <c r="A1005" s="180">
        <v>4192</v>
      </c>
      <c r="B1005" s="180" t="s">
        <v>926</v>
      </c>
      <c r="C1005" s="180" t="s">
        <v>1950</v>
      </c>
      <c r="D1005" s="180" t="s">
        <v>5469</v>
      </c>
    </row>
    <row r="1006" spans="1:4">
      <c r="A1006" s="180">
        <v>4193</v>
      </c>
      <c r="B1006" s="180" t="s">
        <v>3149</v>
      </c>
      <c r="D1006" s="180" t="s">
        <v>3150</v>
      </c>
    </row>
    <row r="1007" spans="1:4">
      <c r="A1007" s="180">
        <v>4194</v>
      </c>
      <c r="B1007" s="180" t="s">
        <v>3151</v>
      </c>
      <c r="D1007" s="180" t="s">
        <v>3152</v>
      </c>
    </row>
    <row r="1008" spans="1:4">
      <c r="A1008" s="180">
        <v>4195</v>
      </c>
      <c r="B1008" s="180" t="s">
        <v>3153</v>
      </c>
      <c r="D1008" s="180" t="s">
        <v>3154</v>
      </c>
    </row>
    <row r="1009" spans="1:4">
      <c r="A1009" s="180">
        <v>4197</v>
      </c>
      <c r="B1009" s="180" t="s">
        <v>3155</v>
      </c>
      <c r="D1009" s="180" t="s">
        <v>3156</v>
      </c>
    </row>
    <row r="1010" spans="1:4">
      <c r="A1010" s="180">
        <v>4198</v>
      </c>
      <c r="B1010" s="180" t="s">
        <v>927</v>
      </c>
      <c r="C1010" s="180" t="s">
        <v>1950</v>
      </c>
      <c r="D1010" s="180" t="s">
        <v>3157</v>
      </c>
    </row>
    <row r="1011" spans="1:4">
      <c r="A1011" s="180">
        <v>4205</v>
      </c>
      <c r="B1011" s="180" t="s">
        <v>928</v>
      </c>
      <c r="C1011" s="180" t="s">
        <v>1755</v>
      </c>
      <c r="D1011" s="180" t="s">
        <v>3158</v>
      </c>
    </row>
    <row r="1012" spans="1:4">
      <c r="A1012" s="180">
        <v>4207</v>
      </c>
      <c r="B1012" s="180" t="s">
        <v>929</v>
      </c>
      <c r="C1012" s="180" t="s">
        <v>1755</v>
      </c>
      <c r="D1012" s="180" t="s">
        <v>3159</v>
      </c>
    </row>
    <row r="1013" spans="1:4">
      <c r="A1013" s="180">
        <v>4303</v>
      </c>
      <c r="B1013" s="180" t="s">
        <v>930</v>
      </c>
      <c r="C1013" s="180" t="s">
        <v>3160</v>
      </c>
      <c r="D1013" s="180" t="s">
        <v>3161</v>
      </c>
    </row>
    <row r="1014" spans="1:4">
      <c r="A1014" s="180">
        <v>4304</v>
      </c>
      <c r="B1014" s="180" t="s">
        <v>931</v>
      </c>
      <c r="C1014" s="180" t="s">
        <v>3160</v>
      </c>
      <c r="D1014" s="180" t="s">
        <v>3162</v>
      </c>
    </row>
    <row r="1015" spans="1:4">
      <c r="A1015" s="180">
        <v>4305</v>
      </c>
      <c r="B1015" s="180" t="s">
        <v>932</v>
      </c>
      <c r="C1015" s="180" t="s">
        <v>3160</v>
      </c>
      <c r="D1015" s="180" t="s">
        <v>3163</v>
      </c>
    </row>
    <row r="1016" spans="1:4">
      <c r="A1016" s="180">
        <v>4306</v>
      </c>
      <c r="B1016" s="180" t="s">
        <v>933</v>
      </c>
      <c r="C1016" s="180" t="s">
        <v>3164</v>
      </c>
      <c r="D1016" s="180" t="s">
        <v>3165</v>
      </c>
    </row>
    <row r="1017" spans="1:4">
      <c r="A1017" s="180">
        <v>4401</v>
      </c>
      <c r="B1017" s="180" t="s">
        <v>934</v>
      </c>
      <c r="C1017" s="180" t="s">
        <v>3166</v>
      </c>
      <c r="D1017" s="180" t="s">
        <v>3167</v>
      </c>
    </row>
    <row r="1018" spans="1:4">
      <c r="A1018" s="180">
        <v>4402</v>
      </c>
      <c r="B1018" s="180" t="s">
        <v>935</v>
      </c>
      <c r="C1018" s="180" t="s">
        <v>3168</v>
      </c>
      <c r="D1018" s="180" t="s">
        <v>3169</v>
      </c>
    </row>
    <row r="1019" spans="1:4">
      <c r="A1019" s="180">
        <v>4406</v>
      </c>
      <c r="B1019" s="180" t="s">
        <v>936</v>
      </c>
      <c r="C1019" s="180" t="s">
        <v>3168</v>
      </c>
      <c r="D1019" s="180" t="s">
        <v>3170</v>
      </c>
    </row>
    <row r="1020" spans="1:4">
      <c r="A1020" s="180">
        <v>4413</v>
      </c>
      <c r="B1020" s="180" t="s">
        <v>937</v>
      </c>
      <c r="C1020" s="180" t="s">
        <v>3168</v>
      </c>
      <c r="D1020" s="180" t="s">
        <v>3171</v>
      </c>
    </row>
    <row r="1021" spans="1:4">
      <c r="A1021" s="180">
        <v>4414</v>
      </c>
      <c r="B1021" s="180" t="s">
        <v>938</v>
      </c>
      <c r="C1021" s="180" t="s">
        <v>1837</v>
      </c>
      <c r="D1021" s="180" t="s">
        <v>3172</v>
      </c>
    </row>
    <row r="1022" spans="1:4">
      <c r="A1022" s="180">
        <v>4415</v>
      </c>
      <c r="B1022" s="180" t="s">
        <v>939</v>
      </c>
      <c r="C1022" s="180" t="s">
        <v>2646</v>
      </c>
      <c r="D1022" s="180" t="s">
        <v>5183</v>
      </c>
    </row>
    <row r="1023" spans="1:4">
      <c r="A1023" s="180">
        <v>4416</v>
      </c>
      <c r="B1023" s="180" t="s">
        <v>940</v>
      </c>
      <c r="C1023" s="180" t="s">
        <v>5184</v>
      </c>
      <c r="D1023" s="180" t="s">
        <v>3173</v>
      </c>
    </row>
    <row r="1024" spans="1:4">
      <c r="A1024" s="180">
        <v>4417</v>
      </c>
      <c r="B1024" s="180" t="s">
        <v>941</v>
      </c>
      <c r="C1024" s="180" t="s">
        <v>3174</v>
      </c>
      <c r="D1024" s="180" t="s">
        <v>3175</v>
      </c>
    </row>
    <row r="1025" spans="1:4">
      <c r="A1025" s="180">
        <v>4419</v>
      </c>
      <c r="B1025" s="180" t="s">
        <v>3176</v>
      </c>
      <c r="C1025" s="180" t="s">
        <v>3168</v>
      </c>
      <c r="D1025" s="180" t="s">
        <v>3177</v>
      </c>
    </row>
    <row r="1026" spans="1:4">
      <c r="A1026" s="180">
        <v>4420</v>
      </c>
      <c r="B1026" s="180" t="s">
        <v>942</v>
      </c>
      <c r="C1026" s="180" t="s">
        <v>3168</v>
      </c>
      <c r="D1026" s="180" t="s">
        <v>3178</v>
      </c>
    </row>
    <row r="1027" spans="1:4">
      <c r="A1027" s="180">
        <v>4426</v>
      </c>
      <c r="B1027" s="180" t="s">
        <v>943</v>
      </c>
      <c r="C1027" s="180" t="s">
        <v>1806</v>
      </c>
      <c r="D1027" s="180" t="s">
        <v>3179</v>
      </c>
    </row>
    <row r="1028" spans="1:4">
      <c r="A1028" s="180">
        <v>4427</v>
      </c>
      <c r="B1028" s="180" t="s">
        <v>3180</v>
      </c>
      <c r="D1028" s="180" t="s">
        <v>3181</v>
      </c>
    </row>
    <row r="1029" spans="1:4">
      <c r="A1029" s="180">
        <v>4429</v>
      </c>
      <c r="B1029" s="180" t="s">
        <v>944</v>
      </c>
      <c r="C1029" s="180" t="s">
        <v>3168</v>
      </c>
      <c r="D1029" s="180" t="s">
        <v>3182</v>
      </c>
    </row>
    <row r="1030" spans="1:4">
      <c r="A1030" s="180">
        <v>4430</v>
      </c>
      <c r="B1030" s="180" t="s">
        <v>945</v>
      </c>
      <c r="C1030" s="180" t="s">
        <v>1937</v>
      </c>
      <c r="D1030" s="180" t="s">
        <v>3183</v>
      </c>
    </row>
    <row r="1031" spans="1:4">
      <c r="A1031" s="180">
        <v>4431</v>
      </c>
      <c r="B1031" s="180" t="s">
        <v>3184</v>
      </c>
      <c r="C1031" s="180" t="s">
        <v>3185</v>
      </c>
      <c r="D1031" s="180" t="s">
        <v>3186</v>
      </c>
    </row>
    <row r="1032" spans="1:4">
      <c r="A1032" s="180">
        <v>4432</v>
      </c>
      <c r="B1032" s="180" t="s">
        <v>946</v>
      </c>
      <c r="C1032" s="180" t="s">
        <v>3166</v>
      </c>
      <c r="D1032" s="180" t="s">
        <v>3187</v>
      </c>
    </row>
    <row r="1033" spans="1:4">
      <c r="A1033" s="180">
        <v>4433</v>
      </c>
      <c r="B1033" s="180" t="s">
        <v>947</v>
      </c>
      <c r="C1033" s="180" t="s">
        <v>3188</v>
      </c>
      <c r="D1033" s="180" t="s">
        <v>3189</v>
      </c>
    </row>
    <row r="1034" spans="1:4">
      <c r="A1034" s="180">
        <v>4438</v>
      </c>
      <c r="B1034" s="180" t="s">
        <v>948</v>
      </c>
      <c r="C1034" s="180" t="s">
        <v>1806</v>
      </c>
      <c r="D1034" s="180" t="s">
        <v>3190</v>
      </c>
    </row>
    <row r="1035" spans="1:4">
      <c r="A1035" s="180">
        <v>4502</v>
      </c>
      <c r="B1035" s="180" t="s">
        <v>949</v>
      </c>
      <c r="C1035" s="180" t="s">
        <v>3191</v>
      </c>
      <c r="D1035" s="180" t="s">
        <v>3192</v>
      </c>
    </row>
    <row r="1036" spans="1:4">
      <c r="A1036" s="180">
        <v>4503</v>
      </c>
      <c r="B1036" s="180" t="s">
        <v>950</v>
      </c>
      <c r="C1036" s="180" t="s">
        <v>1930</v>
      </c>
      <c r="D1036" s="180" t="s">
        <v>3193</v>
      </c>
    </row>
    <row r="1037" spans="1:4">
      <c r="A1037" s="180">
        <v>4506</v>
      </c>
      <c r="B1037" s="180" t="s">
        <v>951</v>
      </c>
      <c r="C1037" s="180" t="s">
        <v>1930</v>
      </c>
      <c r="D1037" s="180" t="s">
        <v>3194</v>
      </c>
    </row>
    <row r="1038" spans="1:4">
      <c r="A1038" s="180">
        <v>4510</v>
      </c>
      <c r="B1038" s="180" t="s">
        <v>952</v>
      </c>
      <c r="C1038" s="180" t="s">
        <v>3195</v>
      </c>
      <c r="D1038" s="180" t="s">
        <v>3196</v>
      </c>
    </row>
    <row r="1039" spans="1:4">
      <c r="A1039" s="180">
        <v>4513</v>
      </c>
      <c r="B1039" s="180" t="s">
        <v>953</v>
      </c>
      <c r="C1039" s="180" t="s">
        <v>1930</v>
      </c>
      <c r="D1039" s="180" t="s">
        <v>3197</v>
      </c>
    </row>
    <row r="1040" spans="1:4">
      <c r="A1040" s="180">
        <v>4523</v>
      </c>
      <c r="B1040" s="180" t="s">
        <v>954</v>
      </c>
      <c r="C1040" s="180" t="s">
        <v>3198</v>
      </c>
      <c r="D1040" s="180" t="s">
        <v>3199</v>
      </c>
    </row>
    <row r="1041" spans="1:4">
      <c r="A1041" s="180">
        <v>4526</v>
      </c>
      <c r="B1041" s="180" t="s">
        <v>955</v>
      </c>
      <c r="C1041" s="180" t="s">
        <v>3200</v>
      </c>
      <c r="D1041" s="180" t="s">
        <v>3201</v>
      </c>
    </row>
    <row r="1042" spans="1:4">
      <c r="A1042" s="180">
        <v>4527</v>
      </c>
      <c r="B1042" s="180" t="s">
        <v>956</v>
      </c>
      <c r="C1042" s="180" t="s">
        <v>1930</v>
      </c>
      <c r="D1042" s="180" t="s">
        <v>3202</v>
      </c>
    </row>
    <row r="1043" spans="1:4">
      <c r="A1043" s="180">
        <v>4528</v>
      </c>
      <c r="B1043" s="180" t="s">
        <v>957</v>
      </c>
      <c r="C1043" s="180" t="s">
        <v>3191</v>
      </c>
      <c r="D1043" s="180" t="s">
        <v>3203</v>
      </c>
    </row>
    <row r="1044" spans="1:4">
      <c r="A1044" s="180">
        <v>4529</v>
      </c>
      <c r="B1044" s="180" t="s">
        <v>1701</v>
      </c>
      <c r="C1044" s="180" t="s">
        <v>3204</v>
      </c>
      <c r="D1044" s="180" t="s">
        <v>3205</v>
      </c>
    </row>
    <row r="1045" spans="1:4">
      <c r="A1045" s="180">
        <v>4530</v>
      </c>
      <c r="B1045" s="180" t="s">
        <v>958</v>
      </c>
      <c r="C1045" s="180" t="s">
        <v>1930</v>
      </c>
      <c r="D1045" s="180" t="s">
        <v>3206</v>
      </c>
    </row>
    <row r="1046" spans="1:4">
      <c r="A1046" s="180">
        <v>4532</v>
      </c>
      <c r="B1046" s="180" t="s">
        <v>959</v>
      </c>
      <c r="C1046" s="180" t="s">
        <v>3207</v>
      </c>
      <c r="D1046" s="180" t="s">
        <v>3208</v>
      </c>
    </row>
    <row r="1047" spans="1:4">
      <c r="A1047" s="180">
        <v>4533</v>
      </c>
      <c r="B1047" s="180" t="s">
        <v>960</v>
      </c>
      <c r="C1047" s="180" t="s">
        <v>1930</v>
      </c>
      <c r="D1047" s="180" t="s">
        <v>3209</v>
      </c>
    </row>
    <row r="1048" spans="1:4">
      <c r="A1048" s="180">
        <v>4534</v>
      </c>
      <c r="B1048" s="180" t="s">
        <v>961</v>
      </c>
      <c r="C1048" s="180" t="s">
        <v>1930</v>
      </c>
      <c r="D1048" s="180" t="s">
        <v>3210</v>
      </c>
    </row>
    <row r="1049" spans="1:4">
      <c r="A1049" s="180">
        <v>4535</v>
      </c>
      <c r="B1049" s="180" t="s">
        <v>962</v>
      </c>
      <c r="C1049" s="180" t="s">
        <v>3191</v>
      </c>
      <c r="D1049" s="180" t="s">
        <v>3211</v>
      </c>
    </row>
    <row r="1050" spans="1:4">
      <c r="A1050" s="180">
        <v>4536</v>
      </c>
      <c r="B1050" s="180" t="s">
        <v>963</v>
      </c>
      <c r="C1050" s="180" t="s">
        <v>3212</v>
      </c>
      <c r="D1050" s="180" t="s">
        <v>3213</v>
      </c>
    </row>
    <row r="1051" spans="1:4">
      <c r="A1051" s="180">
        <v>4537</v>
      </c>
      <c r="B1051" s="180" t="s">
        <v>3214</v>
      </c>
      <c r="D1051" s="180" t="s">
        <v>3215</v>
      </c>
    </row>
    <row r="1052" spans="1:4">
      <c r="A1052" s="180">
        <v>4538</v>
      </c>
      <c r="B1052" s="180" t="s">
        <v>3216</v>
      </c>
      <c r="D1052" s="180" t="s">
        <v>3217</v>
      </c>
    </row>
    <row r="1053" spans="1:4">
      <c r="A1053" s="180">
        <v>4540</v>
      </c>
      <c r="B1053" s="180" t="s">
        <v>3218</v>
      </c>
      <c r="D1053" s="180" t="s">
        <v>3219</v>
      </c>
    </row>
    <row r="1054" spans="1:4">
      <c r="A1054" s="180">
        <v>4541</v>
      </c>
      <c r="B1054" s="180" t="s">
        <v>964</v>
      </c>
      <c r="C1054" s="180" t="s">
        <v>3220</v>
      </c>
      <c r="D1054" s="180" t="s">
        <v>3221</v>
      </c>
    </row>
    <row r="1055" spans="1:4">
      <c r="A1055" s="180">
        <v>4542</v>
      </c>
      <c r="B1055" s="180" t="s">
        <v>965</v>
      </c>
      <c r="C1055" s="180" t="s">
        <v>1793</v>
      </c>
      <c r="D1055" s="180" t="s">
        <v>3222</v>
      </c>
    </row>
    <row r="1056" spans="1:4">
      <c r="A1056" s="180">
        <v>4543</v>
      </c>
      <c r="B1056" s="180" t="s">
        <v>966</v>
      </c>
      <c r="C1056" s="180" t="s">
        <v>1930</v>
      </c>
      <c r="D1056" s="180" t="s">
        <v>3223</v>
      </c>
    </row>
    <row r="1057" spans="1:4">
      <c r="A1057" s="180">
        <v>4544</v>
      </c>
      <c r="B1057" s="180" t="s">
        <v>3224</v>
      </c>
      <c r="D1057" s="180" t="s">
        <v>3225</v>
      </c>
    </row>
    <row r="1058" spans="1:4">
      <c r="A1058" s="180">
        <v>4545</v>
      </c>
      <c r="B1058" s="180" t="s">
        <v>967</v>
      </c>
      <c r="C1058" s="180" t="s">
        <v>1865</v>
      </c>
      <c r="D1058" s="180" t="s">
        <v>3226</v>
      </c>
    </row>
    <row r="1059" spans="1:4">
      <c r="A1059" s="180">
        <v>4546</v>
      </c>
      <c r="B1059" s="180" t="s">
        <v>3227</v>
      </c>
      <c r="D1059" s="180" t="s">
        <v>3228</v>
      </c>
    </row>
    <row r="1060" spans="1:4">
      <c r="A1060" s="180">
        <v>4549</v>
      </c>
      <c r="B1060" s="180" t="s">
        <v>968</v>
      </c>
      <c r="C1060" s="180" t="s">
        <v>3229</v>
      </c>
      <c r="D1060" s="180" t="s">
        <v>3230</v>
      </c>
    </row>
    <row r="1061" spans="1:4">
      <c r="A1061" s="180">
        <v>4550</v>
      </c>
      <c r="B1061" s="180" t="s">
        <v>969</v>
      </c>
      <c r="C1061" s="180" t="s">
        <v>1930</v>
      </c>
      <c r="D1061" s="180" t="s">
        <v>3231</v>
      </c>
    </row>
    <row r="1062" spans="1:4">
      <c r="A1062" s="180">
        <v>4551</v>
      </c>
      <c r="B1062" s="180" t="s">
        <v>970</v>
      </c>
      <c r="C1062" s="180" t="s">
        <v>3232</v>
      </c>
      <c r="D1062" s="180" t="s">
        <v>2167</v>
      </c>
    </row>
    <row r="1063" spans="1:4">
      <c r="A1063" s="180">
        <v>4552</v>
      </c>
      <c r="B1063" s="180" t="s">
        <v>971</v>
      </c>
      <c r="C1063" s="180" t="s">
        <v>4500</v>
      </c>
      <c r="D1063" s="180" t="s">
        <v>3233</v>
      </c>
    </row>
    <row r="1064" spans="1:4">
      <c r="A1064" s="180">
        <v>4553</v>
      </c>
      <c r="B1064" s="180" t="s">
        <v>3234</v>
      </c>
      <c r="D1064" s="180" t="s">
        <v>3235</v>
      </c>
    </row>
    <row r="1065" spans="1:4">
      <c r="A1065" s="180">
        <v>4554</v>
      </c>
      <c r="B1065" s="180" t="s">
        <v>972</v>
      </c>
      <c r="C1065" s="180" t="s">
        <v>2646</v>
      </c>
      <c r="D1065" s="180" t="s">
        <v>3236</v>
      </c>
    </row>
    <row r="1066" spans="1:4">
      <c r="A1066" s="180">
        <v>4555</v>
      </c>
      <c r="B1066" s="180" t="s">
        <v>973</v>
      </c>
      <c r="C1066" s="180" t="s">
        <v>1889</v>
      </c>
      <c r="D1066" s="180" t="s">
        <v>3237</v>
      </c>
    </row>
    <row r="1067" spans="1:4">
      <c r="A1067" s="180">
        <v>4556</v>
      </c>
      <c r="B1067" s="180" t="s">
        <v>974</v>
      </c>
      <c r="C1067" s="180" t="s">
        <v>3238</v>
      </c>
      <c r="D1067" s="180" t="s">
        <v>3239</v>
      </c>
    </row>
    <row r="1068" spans="1:4">
      <c r="A1068" s="180">
        <v>4557</v>
      </c>
      <c r="B1068" s="180" t="s">
        <v>975</v>
      </c>
      <c r="C1068" s="180" t="s">
        <v>5185</v>
      </c>
      <c r="D1068" s="180" t="s">
        <v>3240</v>
      </c>
    </row>
    <row r="1069" spans="1:4">
      <c r="A1069" s="180">
        <v>4558</v>
      </c>
      <c r="B1069" s="180" t="s">
        <v>3241</v>
      </c>
      <c r="D1069" s="180" t="s">
        <v>3242</v>
      </c>
    </row>
    <row r="1070" spans="1:4">
      <c r="A1070" s="180">
        <v>4559</v>
      </c>
      <c r="B1070" s="180" t="s">
        <v>3243</v>
      </c>
      <c r="D1070" s="180" t="s">
        <v>3244</v>
      </c>
    </row>
    <row r="1071" spans="1:4">
      <c r="A1071" s="180">
        <v>4560</v>
      </c>
      <c r="B1071" s="180" t="s">
        <v>3245</v>
      </c>
      <c r="C1071" s="180" t="s">
        <v>4501</v>
      </c>
      <c r="D1071" s="180" t="s">
        <v>3246</v>
      </c>
    </row>
    <row r="1072" spans="1:4">
      <c r="A1072" s="180">
        <v>4561</v>
      </c>
      <c r="B1072" s="180" t="s">
        <v>3247</v>
      </c>
      <c r="D1072" s="180" t="s">
        <v>3248</v>
      </c>
    </row>
    <row r="1073" spans="1:4">
      <c r="A1073" s="180">
        <v>4562</v>
      </c>
      <c r="B1073" s="180" t="s">
        <v>3249</v>
      </c>
      <c r="C1073" s="180" t="s">
        <v>1889</v>
      </c>
      <c r="D1073" s="180" t="s">
        <v>3250</v>
      </c>
    </row>
    <row r="1074" spans="1:4">
      <c r="A1074" s="180">
        <v>4563</v>
      </c>
      <c r="B1074" s="180" t="s">
        <v>3251</v>
      </c>
      <c r="D1074" s="180" t="s">
        <v>3252</v>
      </c>
    </row>
    <row r="1075" spans="1:4">
      <c r="A1075" s="180">
        <v>4564</v>
      </c>
      <c r="B1075" s="180" t="s">
        <v>3253</v>
      </c>
      <c r="D1075" s="180" t="s">
        <v>5470</v>
      </c>
    </row>
    <row r="1076" spans="1:4">
      <c r="A1076" s="180">
        <v>4565</v>
      </c>
      <c r="B1076" s="180" t="s">
        <v>3254</v>
      </c>
      <c r="D1076" s="180" t="s">
        <v>3255</v>
      </c>
    </row>
    <row r="1077" spans="1:4">
      <c r="A1077" s="180">
        <v>4566</v>
      </c>
      <c r="B1077" s="180" t="s">
        <v>3256</v>
      </c>
      <c r="D1077" s="180" t="s">
        <v>3257</v>
      </c>
    </row>
    <row r="1078" spans="1:4">
      <c r="A1078" s="180">
        <v>4568</v>
      </c>
      <c r="B1078" s="180" t="s">
        <v>4502</v>
      </c>
      <c r="D1078" s="180" t="s">
        <v>4503</v>
      </c>
    </row>
    <row r="1079" spans="1:4">
      <c r="A1079" s="180">
        <v>4609</v>
      </c>
      <c r="B1079" s="180" t="s">
        <v>976</v>
      </c>
      <c r="C1079" s="180" t="s">
        <v>5186</v>
      </c>
      <c r="D1079" s="180" t="s">
        <v>3258</v>
      </c>
    </row>
    <row r="1080" spans="1:4">
      <c r="A1080" s="180">
        <v>4702</v>
      </c>
      <c r="B1080" s="180" t="s">
        <v>977</v>
      </c>
      <c r="C1080" s="180" t="s">
        <v>2041</v>
      </c>
      <c r="D1080" s="180" t="s">
        <v>3259</v>
      </c>
    </row>
    <row r="1081" spans="1:4">
      <c r="A1081" s="180">
        <v>4706</v>
      </c>
      <c r="B1081" s="180" t="s">
        <v>978</v>
      </c>
      <c r="C1081" s="180" t="s">
        <v>2041</v>
      </c>
      <c r="D1081" s="180" t="s">
        <v>3260</v>
      </c>
    </row>
    <row r="1082" spans="1:4">
      <c r="A1082" s="180">
        <v>4707</v>
      </c>
      <c r="B1082" s="180" t="s">
        <v>979</v>
      </c>
      <c r="C1082" s="180" t="s">
        <v>3261</v>
      </c>
      <c r="D1082" s="180" t="s">
        <v>3262</v>
      </c>
    </row>
    <row r="1083" spans="1:4">
      <c r="A1083" s="180">
        <v>4711</v>
      </c>
      <c r="B1083" s="180" t="s">
        <v>980</v>
      </c>
      <c r="C1083" s="180" t="s">
        <v>2041</v>
      </c>
      <c r="D1083" s="180" t="s">
        <v>3263</v>
      </c>
    </row>
    <row r="1084" spans="1:4">
      <c r="A1084" s="180">
        <v>4712</v>
      </c>
      <c r="B1084" s="180" t="s">
        <v>981</v>
      </c>
      <c r="C1084" s="180" t="s">
        <v>1755</v>
      </c>
      <c r="D1084" s="180" t="s">
        <v>3264</v>
      </c>
    </row>
    <row r="1085" spans="1:4">
      <c r="A1085" s="180">
        <v>4714</v>
      </c>
      <c r="B1085" s="180" t="s">
        <v>982</v>
      </c>
      <c r="C1085" s="180" t="s">
        <v>3265</v>
      </c>
      <c r="D1085" s="180" t="s">
        <v>3266</v>
      </c>
    </row>
    <row r="1086" spans="1:4">
      <c r="A1086" s="180">
        <v>4716</v>
      </c>
      <c r="B1086" s="180" t="s">
        <v>983</v>
      </c>
      <c r="C1086" s="180" t="s">
        <v>2041</v>
      </c>
      <c r="D1086" s="180" t="s">
        <v>3267</v>
      </c>
    </row>
    <row r="1087" spans="1:4">
      <c r="A1087" s="180">
        <v>4720</v>
      </c>
      <c r="B1087" s="180" t="s">
        <v>984</v>
      </c>
      <c r="C1087" s="180" t="s">
        <v>1781</v>
      </c>
      <c r="D1087" s="180" t="s">
        <v>3268</v>
      </c>
    </row>
    <row r="1088" spans="1:4">
      <c r="A1088" s="180">
        <v>4721</v>
      </c>
      <c r="B1088" s="180" t="s">
        <v>985</v>
      </c>
      <c r="C1088" s="180" t="s">
        <v>5187</v>
      </c>
      <c r="D1088" s="180" t="s">
        <v>3269</v>
      </c>
    </row>
    <row r="1089" spans="1:4">
      <c r="A1089" s="180">
        <v>4722</v>
      </c>
      <c r="B1089" s="180" t="s">
        <v>986</v>
      </c>
      <c r="C1089" s="180" t="s">
        <v>3270</v>
      </c>
      <c r="D1089" s="180" t="s">
        <v>3271</v>
      </c>
    </row>
    <row r="1090" spans="1:4">
      <c r="A1090" s="180">
        <v>4725</v>
      </c>
      <c r="B1090" s="180" t="s">
        <v>987</v>
      </c>
      <c r="C1090" s="180" t="s">
        <v>3272</v>
      </c>
      <c r="D1090" s="180" t="s">
        <v>3273</v>
      </c>
    </row>
    <row r="1091" spans="1:4">
      <c r="A1091" s="180">
        <v>4726</v>
      </c>
      <c r="B1091" s="180" t="s">
        <v>988</v>
      </c>
      <c r="C1091" s="180" t="s">
        <v>5159</v>
      </c>
      <c r="D1091" s="180" t="s">
        <v>3274</v>
      </c>
    </row>
    <row r="1092" spans="1:4">
      <c r="A1092" s="180">
        <v>4728</v>
      </c>
      <c r="B1092" s="180" t="s">
        <v>989</v>
      </c>
      <c r="C1092" s="180" t="s">
        <v>5188</v>
      </c>
      <c r="D1092" s="180" t="s">
        <v>3275</v>
      </c>
    </row>
    <row r="1093" spans="1:4">
      <c r="A1093" s="180">
        <v>4729</v>
      </c>
      <c r="B1093" s="180" t="s">
        <v>990</v>
      </c>
      <c r="C1093" s="180" t="s">
        <v>3276</v>
      </c>
      <c r="D1093" s="180" t="s">
        <v>3277</v>
      </c>
    </row>
    <row r="1094" spans="1:4">
      <c r="A1094" s="180">
        <v>4730</v>
      </c>
      <c r="B1094" s="180" t="s">
        <v>3278</v>
      </c>
      <c r="D1094" s="180" t="s">
        <v>3279</v>
      </c>
    </row>
    <row r="1095" spans="1:4">
      <c r="A1095" s="180">
        <v>4732</v>
      </c>
      <c r="B1095" s="180" t="s">
        <v>3280</v>
      </c>
      <c r="C1095" s="180" t="s">
        <v>3095</v>
      </c>
      <c r="D1095" s="180" t="s">
        <v>3281</v>
      </c>
    </row>
    <row r="1096" spans="1:4">
      <c r="A1096" s="180">
        <v>4735</v>
      </c>
      <c r="B1096" s="180" t="s">
        <v>991</v>
      </c>
      <c r="C1096" s="180" t="s">
        <v>5189</v>
      </c>
      <c r="D1096" s="180" t="s">
        <v>3282</v>
      </c>
    </row>
    <row r="1097" spans="1:4">
      <c r="A1097" s="180">
        <v>4736</v>
      </c>
      <c r="B1097" s="180" t="s">
        <v>992</v>
      </c>
      <c r="C1097" s="180" t="s">
        <v>5189</v>
      </c>
      <c r="D1097" s="180" t="s">
        <v>3283</v>
      </c>
    </row>
    <row r="1098" spans="1:4">
      <c r="A1098" s="180">
        <v>4737</v>
      </c>
      <c r="B1098" s="180" t="s">
        <v>993</v>
      </c>
      <c r="C1098" s="180" t="s">
        <v>1957</v>
      </c>
      <c r="D1098" s="180" t="s">
        <v>3284</v>
      </c>
    </row>
    <row r="1099" spans="1:4">
      <c r="A1099" s="180">
        <v>4738</v>
      </c>
      <c r="B1099" s="180" t="s">
        <v>3285</v>
      </c>
      <c r="C1099" s="180" t="s">
        <v>3286</v>
      </c>
      <c r="D1099" s="180" t="s">
        <v>3287</v>
      </c>
    </row>
    <row r="1100" spans="1:4">
      <c r="A1100" s="180">
        <v>4739</v>
      </c>
      <c r="B1100" s="180" t="s">
        <v>994</v>
      </c>
      <c r="C1100" s="180" t="s">
        <v>5190</v>
      </c>
      <c r="D1100" s="180" t="s">
        <v>3288</v>
      </c>
    </row>
    <row r="1101" spans="1:4">
      <c r="A1101" s="180">
        <v>4741</v>
      </c>
      <c r="B1101" s="180" t="s">
        <v>3289</v>
      </c>
      <c r="C1101" s="180" t="s">
        <v>2041</v>
      </c>
      <c r="D1101" s="180" t="s">
        <v>3290</v>
      </c>
    </row>
    <row r="1102" spans="1:4">
      <c r="A1102" s="180">
        <v>4743</v>
      </c>
      <c r="B1102" s="180" t="s">
        <v>995</v>
      </c>
      <c r="C1102" s="180" t="s">
        <v>4499</v>
      </c>
      <c r="D1102" s="180" t="s">
        <v>3120</v>
      </c>
    </row>
    <row r="1103" spans="1:4">
      <c r="A1103" s="180">
        <v>4744</v>
      </c>
      <c r="B1103" s="180" t="s">
        <v>3291</v>
      </c>
      <c r="D1103" s="180" t="s">
        <v>3292</v>
      </c>
    </row>
    <row r="1104" spans="1:4">
      <c r="A1104" s="180">
        <v>4745</v>
      </c>
      <c r="B1104" s="180" t="s">
        <v>996</v>
      </c>
      <c r="C1104" s="180" t="s">
        <v>5167</v>
      </c>
      <c r="D1104" s="180" t="s">
        <v>3293</v>
      </c>
    </row>
    <row r="1105" spans="1:4">
      <c r="A1105" s="180">
        <v>4746</v>
      </c>
      <c r="B1105" s="180" t="s">
        <v>997</v>
      </c>
      <c r="C1105" s="180" t="s">
        <v>1957</v>
      </c>
      <c r="D1105" s="180" t="s">
        <v>3294</v>
      </c>
    </row>
    <row r="1106" spans="1:4">
      <c r="A1106" s="180">
        <v>4747</v>
      </c>
      <c r="B1106" s="180" t="s">
        <v>998</v>
      </c>
      <c r="C1106" s="180" t="s">
        <v>1950</v>
      </c>
      <c r="D1106" s="180" t="s">
        <v>3295</v>
      </c>
    </row>
    <row r="1107" spans="1:4">
      <c r="A1107" s="180">
        <v>4752</v>
      </c>
      <c r="B1107" s="180" t="s">
        <v>3296</v>
      </c>
      <c r="D1107" s="180" t="s">
        <v>3297</v>
      </c>
    </row>
    <row r="1108" spans="1:4">
      <c r="A1108" s="180">
        <v>4754</v>
      </c>
      <c r="B1108" s="180" t="s">
        <v>999</v>
      </c>
      <c r="C1108" s="180" t="s">
        <v>2041</v>
      </c>
      <c r="D1108" s="180" t="s">
        <v>3298</v>
      </c>
    </row>
    <row r="1109" spans="1:4">
      <c r="A1109" s="180">
        <v>4755</v>
      </c>
      <c r="B1109" s="180" t="s">
        <v>1000</v>
      </c>
      <c r="C1109" s="180" t="s">
        <v>3299</v>
      </c>
      <c r="D1109" s="180" t="s">
        <v>3300</v>
      </c>
    </row>
    <row r="1110" spans="1:4">
      <c r="A1110" s="180">
        <v>4760</v>
      </c>
      <c r="B1110" s="180" t="s">
        <v>3301</v>
      </c>
      <c r="D1110" s="180" t="s">
        <v>3302</v>
      </c>
    </row>
    <row r="1111" spans="1:4">
      <c r="A1111" s="180">
        <v>4763</v>
      </c>
      <c r="B1111" s="180" t="s">
        <v>1001</v>
      </c>
      <c r="C1111" s="180" t="s">
        <v>5191</v>
      </c>
      <c r="D1111" s="180" t="s">
        <v>3303</v>
      </c>
    </row>
    <row r="1112" spans="1:4">
      <c r="A1112" s="180">
        <v>4764</v>
      </c>
      <c r="B1112" s="180" t="s">
        <v>3304</v>
      </c>
      <c r="D1112" s="180" t="s">
        <v>3305</v>
      </c>
    </row>
    <row r="1113" spans="1:4">
      <c r="A1113" s="180">
        <v>4765</v>
      </c>
      <c r="B1113" s="180" t="s">
        <v>3306</v>
      </c>
      <c r="D1113" s="180" t="s">
        <v>3307</v>
      </c>
    </row>
    <row r="1114" spans="1:4">
      <c r="A1114" s="180">
        <v>4766</v>
      </c>
      <c r="B1114" s="180" t="s">
        <v>3308</v>
      </c>
      <c r="D1114" s="180" t="s">
        <v>3309</v>
      </c>
    </row>
    <row r="1115" spans="1:4">
      <c r="A1115" s="180">
        <v>4767</v>
      </c>
      <c r="B1115" s="180" t="s">
        <v>4504</v>
      </c>
      <c r="D1115" s="180" t="s">
        <v>5192</v>
      </c>
    </row>
    <row r="1116" spans="1:4">
      <c r="A1116" s="180">
        <v>4802</v>
      </c>
      <c r="B1116" s="180" t="s">
        <v>5193</v>
      </c>
      <c r="D1116" s="180" t="s">
        <v>5194</v>
      </c>
    </row>
    <row r="1117" spans="1:4">
      <c r="A1117" s="180">
        <v>4803</v>
      </c>
      <c r="B1117" s="180" t="s">
        <v>1002</v>
      </c>
      <c r="C1117" s="180" t="s">
        <v>5195</v>
      </c>
      <c r="D1117" s="180" t="s">
        <v>3310</v>
      </c>
    </row>
    <row r="1118" spans="1:4">
      <c r="A1118" s="180">
        <v>4804</v>
      </c>
      <c r="B1118" s="180" t="s">
        <v>1003</v>
      </c>
      <c r="C1118" s="180" t="s">
        <v>5196</v>
      </c>
      <c r="D1118" s="180" t="s">
        <v>3311</v>
      </c>
    </row>
    <row r="1119" spans="1:4">
      <c r="A1119" s="180">
        <v>4806</v>
      </c>
      <c r="B1119" s="180" t="s">
        <v>1004</v>
      </c>
      <c r="C1119" s="180" t="s">
        <v>5197</v>
      </c>
      <c r="D1119" s="180" t="s">
        <v>3312</v>
      </c>
    </row>
    <row r="1120" spans="1:4">
      <c r="A1120" s="180">
        <v>4807</v>
      </c>
      <c r="B1120" s="180" t="s">
        <v>3313</v>
      </c>
      <c r="C1120" s="180" t="s">
        <v>5198</v>
      </c>
      <c r="D1120" s="180" t="s">
        <v>3314</v>
      </c>
    </row>
    <row r="1121" spans="1:4">
      <c r="A1121" s="180">
        <v>4903</v>
      </c>
      <c r="B1121" s="180" t="s">
        <v>1005</v>
      </c>
      <c r="C1121" s="180" t="s">
        <v>3315</v>
      </c>
      <c r="D1121" s="180" t="s">
        <v>3316</v>
      </c>
    </row>
    <row r="1122" spans="1:4">
      <c r="A1122" s="180">
        <v>4904</v>
      </c>
      <c r="B1122" s="180" t="s">
        <v>1006</v>
      </c>
      <c r="C1122" s="180" t="s">
        <v>5199</v>
      </c>
      <c r="D1122" s="180" t="s">
        <v>3317</v>
      </c>
    </row>
    <row r="1123" spans="1:4">
      <c r="A1123" s="180">
        <v>4905</v>
      </c>
      <c r="B1123" s="180" t="s">
        <v>1007</v>
      </c>
      <c r="C1123" s="180" t="s">
        <v>3318</v>
      </c>
      <c r="D1123" s="180" t="s">
        <v>3319</v>
      </c>
    </row>
    <row r="1124" spans="1:4">
      <c r="A1124" s="180">
        <v>4906</v>
      </c>
      <c r="B1124" s="180" t="s">
        <v>1008</v>
      </c>
      <c r="C1124" s="180" t="s">
        <v>5200</v>
      </c>
      <c r="D1124" s="180" t="s">
        <v>3320</v>
      </c>
    </row>
    <row r="1125" spans="1:4">
      <c r="A1125" s="180">
        <v>4907</v>
      </c>
      <c r="B1125" s="180" t="s">
        <v>1009</v>
      </c>
      <c r="C1125" s="180" t="s">
        <v>5184</v>
      </c>
      <c r="D1125" s="180" t="s">
        <v>3321</v>
      </c>
    </row>
    <row r="1126" spans="1:4">
      <c r="A1126" s="180">
        <v>4908</v>
      </c>
      <c r="B1126" s="180" t="s">
        <v>1010</v>
      </c>
      <c r="C1126" s="180" t="s">
        <v>3322</v>
      </c>
      <c r="D1126" s="180" t="s">
        <v>3323</v>
      </c>
    </row>
    <row r="1127" spans="1:4">
      <c r="A1127" s="180">
        <v>4909</v>
      </c>
      <c r="B1127" s="180" t="s">
        <v>1011</v>
      </c>
      <c r="C1127" s="180" t="s">
        <v>3324</v>
      </c>
      <c r="D1127" s="180" t="s">
        <v>3325</v>
      </c>
    </row>
    <row r="1128" spans="1:4">
      <c r="A1128" s="180">
        <v>4911</v>
      </c>
      <c r="B1128" s="180" t="s">
        <v>1012</v>
      </c>
      <c r="C1128" s="180" t="s">
        <v>4885</v>
      </c>
      <c r="D1128" s="180" t="s">
        <v>3326</v>
      </c>
    </row>
    <row r="1129" spans="1:4">
      <c r="A1129" s="180">
        <v>4912</v>
      </c>
      <c r="B1129" s="180" t="s">
        <v>1013</v>
      </c>
      <c r="C1129" s="180" t="s">
        <v>5201</v>
      </c>
      <c r="D1129" s="180" t="s">
        <v>3327</v>
      </c>
    </row>
    <row r="1130" spans="1:4">
      <c r="A1130" s="180">
        <v>4915</v>
      </c>
      <c r="B1130" s="180" t="s">
        <v>1014</v>
      </c>
      <c r="C1130" s="180" t="s">
        <v>4505</v>
      </c>
      <c r="D1130" s="180" t="s">
        <v>3328</v>
      </c>
    </row>
    <row r="1131" spans="1:4">
      <c r="A1131" s="180">
        <v>4916</v>
      </c>
      <c r="B1131" s="180" t="s">
        <v>1015</v>
      </c>
      <c r="C1131" s="180" t="s">
        <v>5202</v>
      </c>
      <c r="D1131" s="180" t="s">
        <v>3329</v>
      </c>
    </row>
    <row r="1132" spans="1:4">
      <c r="A1132" s="180">
        <v>4919</v>
      </c>
      <c r="B1132" s="180" t="s">
        <v>1016</v>
      </c>
      <c r="C1132" s="180" t="s">
        <v>5203</v>
      </c>
      <c r="D1132" s="180" t="s">
        <v>3330</v>
      </c>
    </row>
    <row r="1133" spans="1:4">
      <c r="A1133" s="180">
        <v>4921</v>
      </c>
      <c r="B1133" s="180" t="s">
        <v>5204</v>
      </c>
      <c r="C1133" s="180" t="s">
        <v>3331</v>
      </c>
      <c r="D1133" s="180" t="s">
        <v>5205</v>
      </c>
    </row>
    <row r="1134" spans="1:4">
      <c r="A1134" s="180">
        <v>4923</v>
      </c>
      <c r="B1134" s="180" t="s">
        <v>3332</v>
      </c>
      <c r="D1134" s="180" t="s">
        <v>3333</v>
      </c>
    </row>
    <row r="1135" spans="1:4">
      <c r="A1135" s="180">
        <v>4924</v>
      </c>
      <c r="B1135" s="180" t="s">
        <v>1017</v>
      </c>
      <c r="C1135" s="180" t="s">
        <v>5206</v>
      </c>
      <c r="D1135" s="180" t="s">
        <v>3334</v>
      </c>
    </row>
    <row r="1136" spans="1:4">
      <c r="A1136" s="180">
        <v>4925</v>
      </c>
      <c r="B1136" s="180" t="s">
        <v>3335</v>
      </c>
      <c r="C1136" s="180" t="s">
        <v>3336</v>
      </c>
      <c r="D1136" s="180" t="s">
        <v>3337</v>
      </c>
    </row>
    <row r="1137" spans="1:4">
      <c r="A1137" s="180">
        <v>4927</v>
      </c>
      <c r="B1137" s="180" t="s">
        <v>1018</v>
      </c>
      <c r="C1137" s="180" t="s">
        <v>5207</v>
      </c>
      <c r="D1137" s="180" t="s">
        <v>3338</v>
      </c>
    </row>
    <row r="1138" spans="1:4">
      <c r="A1138" s="180">
        <v>4930</v>
      </c>
      <c r="B1138" s="180" t="s">
        <v>1019</v>
      </c>
      <c r="C1138" s="180" t="s">
        <v>3339</v>
      </c>
      <c r="D1138" s="180" t="s">
        <v>3340</v>
      </c>
    </row>
    <row r="1139" spans="1:4">
      <c r="A1139" s="180">
        <v>4931</v>
      </c>
      <c r="B1139" s="180" t="s">
        <v>3341</v>
      </c>
      <c r="D1139" s="180" t="s">
        <v>3342</v>
      </c>
    </row>
    <row r="1140" spans="1:4">
      <c r="A1140" s="180">
        <v>4933</v>
      </c>
      <c r="B1140" s="180" t="s">
        <v>1020</v>
      </c>
      <c r="C1140" s="180" t="s">
        <v>3343</v>
      </c>
      <c r="D1140" s="180" t="s">
        <v>2907</v>
      </c>
    </row>
    <row r="1141" spans="1:4">
      <c r="A1141" s="180">
        <v>4934</v>
      </c>
      <c r="B1141" s="180" t="s">
        <v>1021</v>
      </c>
      <c r="C1141" s="180" t="s">
        <v>3344</v>
      </c>
      <c r="D1141" s="180" t="s">
        <v>2896</v>
      </c>
    </row>
    <row r="1142" spans="1:4">
      <c r="A1142" s="180">
        <v>4935</v>
      </c>
      <c r="B1142" s="180" t="s">
        <v>1022</v>
      </c>
      <c r="C1142" s="180" t="s">
        <v>5208</v>
      </c>
      <c r="D1142" s="180" t="s">
        <v>3345</v>
      </c>
    </row>
    <row r="1143" spans="1:4">
      <c r="A1143" s="180">
        <v>4938</v>
      </c>
      <c r="B1143" s="180" t="s">
        <v>1023</v>
      </c>
      <c r="C1143" s="180" t="s">
        <v>5209</v>
      </c>
      <c r="D1143" s="180" t="s">
        <v>3346</v>
      </c>
    </row>
    <row r="1144" spans="1:4">
      <c r="A1144" s="180">
        <v>4939</v>
      </c>
      <c r="B1144" s="180" t="s">
        <v>1024</v>
      </c>
      <c r="C1144" s="180" t="s">
        <v>5210</v>
      </c>
      <c r="D1144" s="180" t="s">
        <v>3347</v>
      </c>
    </row>
    <row r="1145" spans="1:4">
      <c r="A1145" s="180">
        <v>4942</v>
      </c>
      <c r="B1145" s="180" t="s">
        <v>1025</v>
      </c>
      <c r="C1145" s="180" t="s">
        <v>5211</v>
      </c>
      <c r="D1145" s="180" t="s">
        <v>3348</v>
      </c>
    </row>
    <row r="1146" spans="1:4">
      <c r="A1146" s="180">
        <v>4943</v>
      </c>
      <c r="B1146" s="180" t="s">
        <v>1026</v>
      </c>
      <c r="C1146" s="180" t="s">
        <v>5212</v>
      </c>
      <c r="D1146" s="180" t="s">
        <v>5213</v>
      </c>
    </row>
    <row r="1147" spans="1:4">
      <c r="A1147" s="180">
        <v>4944</v>
      </c>
      <c r="B1147" s="180" t="s">
        <v>1027</v>
      </c>
      <c r="C1147" s="180" t="s">
        <v>2905</v>
      </c>
      <c r="D1147" s="180" t="s">
        <v>3349</v>
      </c>
    </row>
    <row r="1148" spans="1:4">
      <c r="A1148" s="180">
        <v>4946</v>
      </c>
      <c r="B1148" s="180" t="s">
        <v>1028</v>
      </c>
      <c r="C1148" s="180" t="s">
        <v>5197</v>
      </c>
      <c r="D1148" s="180" t="s">
        <v>3350</v>
      </c>
    </row>
    <row r="1149" spans="1:4">
      <c r="A1149" s="180">
        <v>4947</v>
      </c>
      <c r="B1149" s="180" t="s">
        <v>1029</v>
      </c>
      <c r="C1149" s="180" t="s">
        <v>4506</v>
      </c>
      <c r="D1149" s="180" t="s">
        <v>21</v>
      </c>
    </row>
    <row r="1150" spans="1:4">
      <c r="A1150" s="180">
        <v>4949</v>
      </c>
      <c r="B1150" s="180" t="s">
        <v>5214</v>
      </c>
      <c r="D1150" s="180" t="s">
        <v>5215</v>
      </c>
    </row>
    <row r="1151" spans="1:4">
      <c r="A1151" s="180">
        <v>4950</v>
      </c>
      <c r="B1151" s="180" t="s">
        <v>3351</v>
      </c>
      <c r="C1151" s="180" t="s">
        <v>1937</v>
      </c>
      <c r="D1151" s="180" t="s">
        <v>3352</v>
      </c>
    </row>
    <row r="1152" spans="1:4">
      <c r="A1152" s="180">
        <v>4951</v>
      </c>
      <c r="B1152" s="180" t="s">
        <v>3353</v>
      </c>
      <c r="C1152" s="180" t="s">
        <v>3331</v>
      </c>
      <c r="D1152" s="180" t="s">
        <v>3354</v>
      </c>
    </row>
    <row r="1153" spans="1:4">
      <c r="A1153" s="180">
        <v>4952</v>
      </c>
      <c r="B1153" s="180" t="s">
        <v>1030</v>
      </c>
      <c r="C1153" s="180" t="s">
        <v>3355</v>
      </c>
      <c r="D1153" s="180" t="s">
        <v>3356</v>
      </c>
    </row>
    <row r="1154" spans="1:4">
      <c r="A1154" s="180">
        <v>4953</v>
      </c>
      <c r="B1154" s="180" t="s">
        <v>1031</v>
      </c>
      <c r="C1154" s="180" t="s">
        <v>3357</v>
      </c>
      <c r="D1154" s="180" t="s">
        <v>3358</v>
      </c>
    </row>
    <row r="1155" spans="1:4">
      <c r="A1155" s="180">
        <v>4956</v>
      </c>
      <c r="B1155" s="180" t="s">
        <v>1032</v>
      </c>
      <c r="C1155" s="180" t="s">
        <v>5216</v>
      </c>
      <c r="D1155" s="180" t="s">
        <v>3359</v>
      </c>
    </row>
    <row r="1156" spans="1:4">
      <c r="A1156" s="180">
        <v>4958</v>
      </c>
      <c r="B1156" s="180" t="s">
        <v>1033</v>
      </c>
      <c r="C1156" s="180" t="s">
        <v>5217</v>
      </c>
      <c r="D1156" s="180" t="s">
        <v>3360</v>
      </c>
    </row>
    <row r="1157" spans="1:4">
      <c r="A1157" s="180">
        <v>4960</v>
      </c>
      <c r="B1157" s="180" t="s">
        <v>1034</v>
      </c>
      <c r="C1157" s="180" t="s">
        <v>3361</v>
      </c>
      <c r="D1157" s="180" t="s">
        <v>3362</v>
      </c>
    </row>
    <row r="1158" spans="1:4">
      <c r="A1158" s="180">
        <v>4961</v>
      </c>
      <c r="B1158" s="180" t="s">
        <v>3363</v>
      </c>
      <c r="C1158" s="180" t="s">
        <v>3364</v>
      </c>
      <c r="D1158" s="180" t="s">
        <v>3365</v>
      </c>
    </row>
    <row r="1159" spans="1:4">
      <c r="A1159" s="180">
        <v>4965</v>
      </c>
      <c r="B1159" s="180" t="s">
        <v>1035</v>
      </c>
      <c r="C1159" s="180" t="s">
        <v>5218</v>
      </c>
      <c r="D1159" s="180" t="s">
        <v>5219</v>
      </c>
    </row>
    <row r="1160" spans="1:4">
      <c r="A1160" s="180">
        <v>4966</v>
      </c>
      <c r="B1160" s="180" t="s">
        <v>1036</v>
      </c>
      <c r="C1160" s="180" t="s">
        <v>3366</v>
      </c>
      <c r="D1160" s="180" t="s">
        <v>3367</v>
      </c>
    </row>
    <row r="1161" spans="1:4">
      <c r="A1161" s="180">
        <v>4967</v>
      </c>
      <c r="B1161" s="180" t="s">
        <v>3368</v>
      </c>
      <c r="D1161" s="180" t="s">
        <v>3369</v>
      </c>
    </row>
    <row r="1162" spans="1:4">
      <c r="A1162" s="180">
        <v>4968</v>
      </c>
      <c r="B1162" s="180" t="s">
        <v>1037</v>
      </c>
      <c r="C1162" s="180" t="s">
        <v>5220</v>
      </c>
      <c r="D1162" s="180" t="s">
        <v>3370</v>
      </c>
    </row>
    <row r="1163" spans="1:4">
      <c r="A1163" s="180">
        <v>4971</v>
      </c>
      <c r="B1163" s="180" t="s">
        <v>1038</v>
      </c>
      <c r="C1163" s="180" t="s">
        <v>5221</v>
      </c>
      <c r="D1163" s="180" t="s">
        <v>3371</v>
      </c>
    </row>
    <row r="1164" spans="1:4">
      <c r="A1164" s="180">
        <v>4972</v>
      </c>
      <c r="B1164" s="180" t="s">
        <v>1039</v>
      </c>
      <c r="C1164" s="180" t="s">
        <v>2905</v>
      </c>
      <c r="D1164" s="180" t="s">
        <v>3372</v>
      </c>
    </row>
    <row r="1165" spans="1:4">
      <c r="A1165" s="180">
        <v>4973</v>
      </c>
      <c r="B1165" s="180" t="s">
        <v>1040</v>
      </c>
      <c r="C1165" s="180" t="s">
        <v>3373</v>
      </c>
      <c r="D1165" s="180" t="s">
        <v>3374</v>
      </c>
    </row>
    <row r="1166" spans="1:4">
      <c r="A1166" s="180">
        <v>4974</v>
      </c>
      <c r="B1166" s="180" t="s">
        <v>1041</v>
      </c>
      <c r="C1166" s="180" t="s">
        <v>3375</v>
      </c>
      <c r="D1166" s="180" t="s">
        <v>3376</v>
      </c>
    </row>
    <row r="1167" spans="1:4">
      <c r="A1167" s="180">
        <v>4976</v>
      </c>
      <c r="B1167" s="180" t="s">
        <v>1042</v>
      </c>
      <c r="C1167" s="180" t="s">
        <v>2308</v>
      </c>
      <c r="D1167" s="180" t="s">
        <v>5222</v>
      </c>
    </row>
    <row r="1168" spans="1:4">
      <c r="A1168" s="180">
        <v>4977</v>
      </c>
      <c r="B1168" s="180" t="s">
        <v>1043</v>
      </c>
      <c r="C1168" s="180" t="s">
        <v>5223</v>
      </c>
      <c r="D1168" s="180" t="s">
        <v>3377</v>
      </c>
    </row>
    <row r="1169" spans="1:4">
      <c r="A1169" s="180">
        <v>4979</v>
      </c>
      <c r="B1169" s="180" t="s">
        <v>1044</v>
      </c>
      <c r="C1169" s="180" t="s">
        <v>5224</v>
      </c>
      <c r="D1169" s="180" t="s">
        <v>3378</v>
      </c>
    </row>
    <row r="1170" spans="1:4">
      <c r="A1170" s="180">
        <v>4980</v>
      </c>
      <c r="B1170" s="180" t="s">
        <v>3379</v>
      </c>
      <c r="D1170" s="180" t="s">
        <v>3380</v>
      </c>
    </row>
    <row r="1171" spans="1:4">
      <c r="A1171" s="180">
        <v>4984</v>
      </c>
      <c r="B1171" s="180" t="s">
        <v>1045</v>
      </c>
      <c r="C1171" s="180" t="s">
        <v>5225</v>
      </c>
      <c r="D1171" s="180" t="s">
        <v>5226</v>
      </c>
    </row>
    <row r="1172" spans="1:4">
      <c r="A1172" s="180">
        <v>4987</v>
      </c>
      <c r="B1172" s="180" t="s">
        <v>1046</v>
      </c>
      <c r="C1172" s="180" t="s">
        <v>2763</v>
      </c>
      <c r="D1172" s="180" t="s">
        <v>3381</v>
      </c>
    </row>
    <row r="1173" spans="1:4">
      <c r="A1173" s="180">
        <v>4989</v>
      </c>
      <c r="B1173" s="180" t="s">
        <v>3382</v>
      </c>
      <c r="C1173" s="180" t="s">
        <v>5227</v>
      </c>
      <c r="D1173" s="180" t="s">
        <v>3383</v>
      </c>
    </row>
    <row r="1174" spans="1:4">
      <c r="A1174" s="180">
        <v>4991</v>
      </c>
      <c r="B1174" s="180" t="s">
        <v>1047</v>
      </c>
      <c r="C1174" s="180" t="s">
        <v>5228</v>
      </c>
      <c r="D1174" s="180" t="s">
        <v>3384</v>
      </c>
    </row>
    <row r="1175" spans="1:4">
      <c r="A1175" s="180">
        <v>4994</v>
      </c>
      <c r="B1175" s="180" t="s">
        <v>1048</v>
      </c>
      <c r="C1175" s="180" t="s">
        <v>3385</v>
      </c>
      <c r="D1175" s="180" t="s">
        <v>3386</v>
      </c>
    </row>
    <row r="1176" spans="1:4">
      <c r="A1176" s="180">
        <v>4995</v>
      </c>
      <c r="B1176" s="180" t="s">
        <v>1049</v>
      </c>
      <c r="C1176" s="180" t="s">
        <v>3387</v>
      </c>
      <c r="D1176" s="180" t="s">
        <v>3388</v>
      </c>
    </row>
    <row r="1177" spans="1:4">
      <c r="A1177" s="180">
        <v>4999</v>
      </c>
      <c r="B1177" s="180" t="s">
        <v>1050</v>
      </c>
      <c r="C1177" s="180" t="s">
        <v>3389</v>
      </c>
      <c r="D1177" s="180" t="s">
        <v>3390</v>
      </c>
    </row>
    <row r="1178" spans="1:4">
      <c r="A1178" s="180">
        <v>5007</v>
      </c>
      <c r="B1178" s="180" t="s">
        <v>1051</v>
      </c>
      <c r="C1178" s="180" t="s">
        <v>2083</v>
      </c>
      <c r="D1178" s="180" t="s">
        <v>3391</v>
      </c>
    </row>
    <row r="1179" spans="1:4">
      <c r="A1179" s="180">
        <v>5009</v>
      </c>
      <c r="B1179" s="180" t="s">
        <v>1052</v>
      </c>
      <c r="C1179" s="180" t="s">
        <v>5229</v>
      </c>
      <c r="D1179" s="180" t="s">
        <v>3392</v>
      </c>
    </row>
    <row r="1180" spans="1:4">
      <c r="A1180" s="180">
        <v>5011</v>
      </c>
      <c r="B1180" s="180" t="s">
        <v>3393</v>
      </c>
      <c r="C1180" s="180" t="s">
        <v>2122</v>
      </c>
      <c r="D1180" s="180" t="s">
        <v>3394</v>
      </c>
    </row>
    <row r="1181" spans="1:4">
      <c r="A1181" s="180">
        <v>5013</v>
      </c>
      <c r="B1181" s="180" t="s">
        <v>1053</v>
      </c>
      <c r="C1181" s="180" t="s">
        <v>3395</v>
      </c>
      <c r="D1181" s="180" t="s">
        <v>3396</v>
      </c>
    </row>
    <row r="1182" spans="1:4">
      <c r="A1182" s="180">
        <v>5014</v>
      </c>
      <c r="B1182" s="180" t="s">
        <v>1054</v>
      </c>
      <c r="C1182" s="180" t="s">
        <v>2122</v>
      </c>
      <c r="D1182" s="180" t="s">
        <v>3397</v>
      </c>
    </row>
    <row r="1183" spans="1:4">
      <c r="A1183" s="180">
        <v>5015</v>
      </c>
      <c r="B1183" s="180" t="s">
        <v>1055</v>
      </c>
      <c r="C1183" s="180" t="s">
        <v>3398</v>
      </c>
      <c r="D1183" s="180" t="s">
        <v>3399</v>
      </c>
    </row>
    <row r="1184" spans="1:4">
      <c r="A1184" s="180">
        <v>5016</v>
      </c>
      <c r="B1184" s="180" t="s">
        <v>1056</v>
      </c>
      <c r="C1184" s="180" t="s">
        <v>3400</v>
      </c>
      <c r="D1184" s="180" t="s">
        <v>3401</v>
      </c>
    </row>
    <row r="1185" spans="1:4">
      <c r="A1185" s="180">
        <v>5102</v>
      </c>
      <c r="B1185" s="180" t="s">
        <v>1057</v>
      </c>
      <c r="C1185" s="180" t="s">
        <v>3402</v>
      </c>
      <c r="D1185" s="180" t="s">
        <v>3403</v>
      </c>
    </row>
    <row r="1186" spans="1:4">
      <c r="A1186" s="180">
        <v>5201</v>
      </c>
      <c r="B1186" s="180" t="s">
        <v>1058</v>
      </c>
      <c r="C1186" s="180" t="s">
        <v>3404</v>
      </c>
      <c r="D1186" s="180" t="s">
        <v>5230</v>
      </c>
    </row>
    <row r="1187" spans="1:4">
      <c r="A1187" s="180">
        <v>5202</v>
      </c>
      <c r="B1187" s="180" t="s">
        <v>1059</v>
      </c>
      <c r="C1187" s="180" t="s">
        <v>3405</v>
      </c>
      <c r="D1187" s="180" t="s">
        <v>3406</v>
      </c>
    </row>
    <row r="1188" spans="1:4">
      <c r="A1188" s="180">
        <v>5203</v>
      </c>
      <c r="B1188" s="180" t="s">
        <v>1060</v>
      </c>
      <c r="C1188" s="180" t="s">
        <v>3407</v>
      </c>
      <c r="D1188" s="180" t="s">
        <v>3408</v>
      </c>
    </row>
    <row r="1189" spans="1:4">
      <c r="A1189" s="180">
        <v>5205</v>
      </c>
      <c r="B1189" s="180" t="s">
        <v>1061</v>
      </c>
      <c r="C1189" s="180" t="s">
        <v>3409</v>
      </c>
      <c r="D1189" s="180" t="s">
        <v>3410</v>
      </c>
    </row>
    <row r="1190" spans="1:4">
      <c r="A1190" s="180">
        <v>5206</v>
      </c>
      <c r="B1190" s="180" t="s">
        <v>1062</v>
      </c>
      <c r="C1190" s="180" t="s">
        <v>5231</v>
      </c>
      <c r="D1190" s="180" t="s">
        <v>5232</v>
      </c>
    </row>
    <row r="1191" spans="1:4">
      <c r="A1191" s="180">
        <v>5209</v>
      </c>
      <c r="B1191" s="180" t="s">
        <v>1063</v>
      </c>
      <c r="C1191" s="180" t="s">
        <v>3411</v>
      </c>
      <c r="D1191" s="180" t="s">
        <v>3412</v>
      </c>
    </row>
    <row r="1192" spans="1:4">
      <c r="A1192" s="180">
        <v>5210</v>
      </c>
      <c r="B1192" s="180" t="s">
        <v>1064</v>
      </c>
      <c r="C1192" s="180" t="s">
        <v>3404</v>
      </c>
      <c r="D1192" s="180" t="s">
        <v>3413</v>
      </c>
    </row>
    <row r="1193" spans="1:4">
      <c r="A1193" s="180">
        <v>5211</v>
      </c>
      <c r="B1193" s="180" t="s">
        <v>1065</v>
      </c>
      <c r="C1193" s="180" t="s">
        <v>3404</v>
      </c>
      <c r="D1193" s="180" t="s">
        <v>3414</v>
      </c>
    </row>
    <row r="1194" spans="1:4">
      <c r="A1194" s="180">
        <v>5212</v>
      </c>
      <c r="B1194" s="180" t="s">
        <v>1066</v>
      </c>
      <c r="C1194" s="180" t="s">
        <v>3404</v>
      </c>
      <c r="D1194" s="180" t="s">
        <v>3415</v>
      </c>
    </row>
    <row r="1195" spans="1:4">
      <c r="A1195" s="180">
        <v>5213</v>
      </c>
      <c r="B1195" s="180" t="s">
        <v>1067</v>
      </c>
      <c r="C1195" s="180" t="s">
        <v>5231</v>
      </c>
      <c r="D1195" s="180" t="s">
        <v>3416</v>
      </c>
    </row>
    <row r="1196" spans="1:4">
      <c r="A1196" s="180">
        <v>5215</v>
      </c>
      <c r="B1196" s="180" t="s">
        <v>1068</v>
      </c>
      <c r="C1196" s="180" t="s">
        <v>5233</v>
      </c>
      <c r="D1196" s="180" t="s">
        <v>3417</v>
      </c>
    </row>
    <row r="1197" spans="1:4">
      <c r="A1197" s="180">
        <v>5216</v>
      </c>
      <c r="B1197" s="180" t="s">
        <v>3418</v>
      </c>
      <c r="D1197" s="180" t="s">
        <v>3419</v>
      </c>
    </row>
    <row r="1198" spans="1:4">
      <c r="A1198" s="180">
        <v>5220</v>
      </c>
      <c r="B1198" s="180" t="s">
        <v>5234</v>
      </c>
      <c r="D1198" s="180" t="s">
        <v>3420</v>
      </c>
    </row>
    <row r="1199" spans="1:4">
      <c r="A1199" s="180">
        <v>5222</v>
      </c>
      <c r="B1199" s="180" t="s">
        <v>3421</v>
      </c>
      <c r="D1199" s="180" t="s">
        <v>3422</v>
      </c>
    </row>
    <row r="1200" spans="1:4">
      <c r="A1200" s="180">
        <v>5225</v>
      </c>
      <c r="B1200" s="180" t="s">
        <v>1069</v>
      </c>
      <c r="C1200" s="180" t="s">
        <v>3423</v>
      </c>
      <c r="D1200" s="180" t="s">
        <v>5235</v>
      </c>
    </row>
    <row r="1201" spans="1:4">
      <c r="A1201" s="180">
        <v>5227</v>
      </c>
      <c r="B1201" s="180" t="s">
        <v>1070</v>
      </c>
      <c r="C1201" s="180" t="s">
        <v>5236</v>
      </c>
      <c r="D1201" s="180" t="s">
        <v>3424</v>
      </c>
    </row>
    <row r="1202" spans="1:4">
      <c r="A1202" s="180">
        <v>5228</v>
      </c>
      <c r="B1202" s="180" t="s">
        <v>3425</v>
      </c>
      <c r="D1202" s="180" t="s">
        <v>3426</v>
      </c>
    </row>
    <row r="1203" spans="1:4">
      <c r="A1203" s="180">
        <v>5229</v>
      </c>
      <c r="B1203" s="180" t="s">
        <v>5237</v>
      </c>
      <c r="D1203" s="180" t="s">
        <v>5238</v>
      </c>
    </row>
    <row r="1204" spans="1:4">
      <c r="A1204" s="180">
        <v>5230</v>
      </c>
      <c r="B1204" s="180" t="s">
        <v>1071</v>
      </c>
      <c r="C1204" s="180" t="s">
        <v>5239</v>
      </c>
      <c r="D1204" s="180" t="s">
        <v>3427</v>
      </c>
    </row>
    <row r="1205" spans="1:4">
      <c r="A1205" s="180">
        <v>5233</v>
      </c>
      <c r="B1205" s="180" t="s">
        <v>3428</v>
      </c>
      <c r="C1205" s="180" t="s">
        <v>5240</v>
      </c>
      <c r="D1205" s="180" t="s">
        <v>3429</v>
      </c>
    </row>
    <row r="1206" spans="1:4">
      <c r="A1206" s="180">
        <v>5234</v>
      </c>
      <c r="B1206" s="180" t="s">
        <v>1072</v>
      </c>
      <c r="C1206" s="180" t="s">
        <v>5241</v>
      </c>
      <c r="D1206" s="180" t="s">
        <v>3430</v>
      </c>
    </row>
    <row r="1207" spans="1:4">
      <c r="A1207" s="180">
        <v>5240</v>
      </c>
      <c r="B1207" s="180" t="s">
        <v>3431</v>
      </c>
      <c r="D1207" s="180" t="s">
        <v>3432</v>
      </c>
    </row>
    <row r="1208" spans="1:4">
      <c r="A1208" s="180">
        <v>5243</v>
      </c>
      <c r="B1208" s="180" t="s">
        <v>1073</v>
      </c>
      <c r="C1208" s="180" t="s">
        <v>5242</v>
      </c>
      <c r="D1208" s="180" t="s">
        <v>3433</v>
      </c>
    </row>
    <row r="1209" spans="1:4">
      <c r="A1209" s="180">
        <v>5244</v>
      </c>
      <c r="B1209" s="180" t="s">
        <v>3434</v>
      </c>
      <c r="D1209" s="180" t="s">
        <v>3435</v>
      </c>
    </row>
    <row r="1210" spans="1:4">
      <c r="A1210" s="180">
        <v>5245</v>
      </c>
      <c r="B1210" s="180" t="s">
        <v>1074</v>
      </c>
      <c r="C1210" s="180" t="s">
        <v>3436</v>
      </c>
      <c r="D1210" s="180" t="s">
        <v>3437</v>
      </c>
    </row>
    <row r="1211" spans="1:4">
      <c r="A1211" s="180">
        <v>5248</v>
      </c>
      <c r="B1211" s="180" t="s">
        <v>3438</v>
      </c>
      <c r="C1211" s="180" t="s">
        <v>3439</v>
      </c>
      <c r="D1211" s="180" t="s">
        <v>3440</v>
      </c>
    </row>
    <row r="1212" spans="1:4">
      <c r="A1212" s="180">
        <v>5251</v>
      </c>
      <c r="B1212" s="180" t="s">
        <v>1075</v>
      </c>
      <c r="C1212" s="180" t="s">
        <v>3441</v>
      </c>
      <c r="D1212" s="180" t="s">
        <v>3442</v>
      </c>
    </row>
    <row r="1213" spans="1:4">
      <c r="A1213" s="180">
        <v>5255</v>
      </c>
      <c r="B1213" s="180" t="s">
        <v>1076</v>
      </c>
      <c r="C1213" s="180" t="s">
        <v>1793</v>
      </c>
      <c r="D1213" s="180" t="s">
        <v>5243</v>
      </c>
    </row>
    <row r="1214" spans="1:4">
      <c r="A1214" s="180">
        <v>5256</v>
      </c>
      <c r="B1214" s="180" t="s">
        <v>3443</v>
      </c>
      <c r="D1214" s="180" t="s">
        <v>3444</v>
      </c>
    </row>
    <row r="1215" spans="1:4">
      <c r="A1215" s="180">
        <v>5258</v>
      </c>
      <c r="B1215" s="180" t="s">
        <v>1077</v>
      </c>
      <c r="C1215" s="180" t="s">
        <v>3445</v>
      </c>
      <c r="D1215" s="180" t="s">
        <v>3446</v>
      </c>
    </row>
    <row r="1216" spans="1:4">
      <c r="A1216" s="180">
        <v>5259</v>
      </c>
      <c r="B1216" s="180" t="s">
        <v>1078</v>
      </c>
      <c r="C1216" s="180" t="s">
        <v>2308</v>
      </c>
      <c r="D1216" s="180" t="s">
        <v>3447</v>
      </c>
    </row>
    <row r="1217" spans="1:4">
      <c r="A1217" s="180">
        <v>5262</v>
      </c>
      <c r="B1217" s="180" t="s">
        <v>3448</v>
      </c>
      <c r="D1217" s="180" t="s">
        <v>3449</v>
      </c>
    </row>
    <row r="1218" spans="1:4">
      <c r="A1218" s="180">
        <v>5263</v>
      </c>
      <c r="B1218" s="180" t="s">
        <v>1079</v>
      </c>
      <c r="C1218" s="180" t="s">
        <v>5197</v>
      </c>
      <c r="D1218" s="180" t="s">
        <v>3450</v>
      </c>
    </row>
    <row r="1219" spans="1:4">
      <c r="A1219" s="180">
        <v>5264</v>
      </c>
      <c r="B1219" s="180" t="s">
        <v>1080</v>
      </c>
      <c r="C1219" s="180" t="s">
        <v>5244</v>
      </c>
      <c r="D1219" s="180" t="s">
        <v>3451</v>
      </c>
    </row>
    <row r="1220" spans="1:4">
      <c r="A1220" s="180">
        <v>5267</v>
      </c>
      <c r="B1220" s="180" t="s">
        <v>3452</v>
      </c>
      <c r="D1220" s="180" t="s">
        <v>3453</v>
      </c>
    </row>
    <row r="1221" spans="1:4">
      <c r="A1221" s="180">
        <v>5269</v>
      </c>
      <c r="B1221" s="180" t="s">
        <v>1081</v>
      </c>
      <c r="C1221" s="180" t="s">
        <v>3454</v>
      </c>
      <c r="D1221" s="180" t="s">
        <v>3455</v>
      </c>
    </row>
    <row r="1222" spans="1:4">
      <c r="A1222" s="180">
        <v>5271</v>
      </c>
      <c r="B1222" s="180" t="s">
        <v>3456</v>
      </c>
      <c r="D1222" s="180" t="s">
        <v>3457</v>
      </c>
    </row>
    <row r="1223" spans="1:4">
      <c r="A1223" s="180">
        <v>5272</v>
      </c>
      <c r="B1223" s="180" t="s">
        <v>1082</v>
      </c>
      <c r="C1223" s="180" t="s">
        <v>5245</v>
      </c>
      <c r="D1223" s="180" t="s">
        <v>3458</v>
      </c>
    </row>
    <row r="1224" spans="1:4">
      <c r="A1224" s="180">
        <v>5274</v>
      </c>
      <c r="B1224" s="180" t="s">
        <v>1083</v>
      </c>
      <c r="C1224" s="180" t="s">
        <v>5246</v>
      </c>
      <c r="D1224" s="180" t="s">
        <v>3459</v>
      </c>
    </row>
    <row r="1225" spans="1:4">
      <c r="A1225" s="180">
        <v>5276</v>
      </c>
      <c r="B1225" s="180" t="s">
        <v>1084</v>
      </c>
      <c r="C1225" s="180" t="s">
        <v>5247</v>
      </c>
      <c r="D1225" s="180" t="s">
        <v>3460</v>
      </c>
    </row>
    <row r="1226" spans="1:4">
      <c r="A1226" s="180">
        <v>5277</v>
      </c>
      <c r="B1226" s="180" t="s">
        <v>3461</v>
      </c>
      <c r="D1226" s="180" t="s">
        <v>3462</v>
      </c>
    </row>
    <row r="1227" spans="1:4">
      <c r="A1227" s="180">
        <v>5278</v>
      </c>
      <c r="B1227" s="180" t="s">
        <v>1085</v>
      </c>
      <c r="C1227" s="180" t="s">
        <v>5248</v>
      </c>
      <c r="D1227" s="180" t="s">
        <v>3463</v>
      </c>
    </row>
    <row r="1228" spans="1:4">
      <c r="A1228" s="180">
        <v>5281</v>
      </c>
      <c r="B1228" s="180" t="s">
        <v>1086</v>
      </c>
      <c r="C1228" s="180" t="s">
        <v>4507</v>
      </c>
      <c r="D1228" s="180" t="s">
        <v>3464</v>
      </c>
    </row>
    <row r="1229" spans="1:4">
      <c r="A1229" s="180">
        <v>5283</v>
      </c>
      <c r="B1229" s="180" t="s">
        <v>3465</v>
      </c>
      <c r="D1229" s="180" t="s">
        <v>3466</v>
      </c>
    </row>
    <row r="1230" spans="1:4">
      <c r="A1230" s="180">
        <v>5284</v>
      </c>
      <c r="B1230" s="180" t="s">
        <v>1087</v>
      </c>
      <c r="C1230" s="180" t="s">
        <v>1753</v>
      </c>
      <c r="D1230" s="180" t="s">
        <v>3467</v>
      </c>
    </row>
    <row r="1231" spans="1:4">
      <c r="A1231" s="180">
        <v>5285</v>
      </c>
      <c r="B1231" s="180" t="s">
        <v>1088</v>
      </c>
      <c r="C1231" s="180" t="s">
        <v>2181</v>
      </c>
      <c r="D1231" s="180" t="s">
        <v>3468</v>
      </c>
    </row>
    <row r="1232" spans="1:4">
      <c r="A1232" s="180">
        <v>5286</v>
      </c>
      <c r="B1232" s="180" t="s">
        <v>3469</v>
      </c>
      <c r="D1232" s="180" t="s">
        <v>3470</v>
      </c>
    </row>
    <row r="1233" spans="1:4">
      <c r="A1233" s="180">
        <v>5287</v>
      </c>
      <c r="B1233" s="180" t="s">
        <v>1089</v>
      </c>
      <c r="C1233" s="180" t="s">
        <v>5249</v>
      </c>
      <c r="D1233" s="180" t="s">
        <v>3471</v>
      </c>
    </row>
    <row r="1234" spans="1:4">
      <c r="A1234" s="180">
        <v>5288</v>
      </c>
      <c r="B1234" s="180" t="s">
        <v>1090</v>
      </c>
      <c r="C1234" s="180" t="s">
        <v>4501</v>
      </c>
      <c r="D1234" s="180" t="s">
        <v>3472</v>
      </c>
    </row>
    <row r="1235" spans="1:4">
      <c r="A1235" s="180">
        <v>5289</v>
      </c>
      <c r="B1235" s="180" t="s">
        <v>1091</v>
      </c>
      <c r="C1235" s="180" t="s">
        <v>3473</v>
      </c>
      <c r="D1235" s="180" t="s">
        <v>3474</v>
      </c>
    </row>
    <row r="1236" spans="1:4">
      <c r="A1236" s="180">
        <v>5291</v>
      </c>
      <c r="B1236" s="180" t="s">
        <v>1092</v>
      </c>
      <c r="C1236" s="180" t="s">
        <v>1793</v>
      </c>
      <c r="D1236" s="180" t="s">
        <v>3475</v>
      </c>
    </row>
    <row r="1237" spans="1:4">
      <c r="A1237" s="180">
        <v>5294</v>
      </c>
      <c r="B1237" s="180" t="s">
        <v>3476</v>
      </c>
      <c r="D1237" s="180" t="s">
        <v>3477</v>
      </c>
    </row>
    <row r="1238" spans="1:4">
      <c r="A1238" s="180">
        <v>5295</v>
      </c>
      <c r="B1238" s="180" t="s">
        <v>5250</v>
      </c>
      <c r="D1238" s="180" t="s">
        <v>5251</v>
      </c>
    </row>
    <row r="1239" spans="1:4">
      <c r="A1239" s="180">
        <v>5297</v>
      </c>
      <c r="B1239" s="180" t="s">
        <v>3478</v>
      </c>
      <c r="D1239" s="180" t="s">
        <v>3479</v>
      </c>
    </row>
    <row r="1240" spans="1:4">
      <c r="A1240" s="180">
        <v>5299</v>
      </c>
      <c r="B1240" s="180" t="s">
        <v>3480</v>
      </c>
      <c r="D1240" s="180" t="s">
        <v>3481</v>
      </c>
    </row>
    <row r="1241" spans="1:4">
      <c r="A1241" s="180">
        <v>5301</v>
      </c>
      <c r="B1241" s="180" t="s">
        <v>1093</v>
      </c>
      <c r="C1241" s="180" t="s">
        <v>3482</v>
      </c>
      <c r="D1241" s="180" t="s">
        <v>3483</v>
      </c>
    </row>
    <row r="1242" spans="1:4">
      <c r="A1242" s="180">
        <v>5302</v>
      </c>
      <c r="B1242" s="180" t="s">
        <v>1094</v>
      </c>
      <c r="C1242" s="180" t="s">
        <v>3484</v>
      </c>
      <c r="D1242" s="180" t="s">
        <v>3485</v>
      </c>
    </row>
    <row r="1243" spans="1:4">
      <c r="A1243" s="180">
        <v>5304</v>
      </c>
      <c r="B1243" s="180" t="s">
        <v>1095</v>
      </c>
      <c r="C1243" s="180" t="s">
        <v>3486</v>
      </c>
      <c r="D1243" s="180" t="s">
        <v>3487</v>
      </c>
    </row>
    <row r="1244" spans="1:4">
      <c r="A1244" s="180">
        <v>5305</v>
      </c>
      <c r="B1244" s="180" t="s">
        <v>1096</v>
      </c>
      <c r="C1244" s="180" t="s">
        <v>3488</v>
      </c>
      <c r="D1244" s="180" t="s">
        <v>3489</v>
      </c>
    </row>
    <row r="1245" spans="1:4">
      <c r="A1245" s="180">
        <v>5306</v>
      </c>
      <c r="B1245" s="180" t="s">
        <v>1097</v>
      </c>
      <c r="C1245" s="180" t="s">
        <v>1937</v>
      </c>
      <c r="D1245" s="180" t="s">
        <v>3490</v>
      </c>
    </row>
    <row r="1246" spans="1:4">
      <c r="A1246" s="180">
        <v>5309</v>
      </c>
      <c r="B1246" s="180" t="s">
        <v>1098</v>
      </c>
      <c r="C1246" s="180" t="s">
        <v>5252</v>
      </c>
      <c r="D1246" s="180" t="s">
        <v>3491</v>
      </c>
    </row>
    <row r="1247" spans="1:4">
      <c r="A1247" s="180">
        <v>5310</v>
      </c>
      <c r="B1247" s="180" t="s">
        <v>1099</v>
      </c>
      <c r="C1247" s="180" t="s">
        <v>3404</v>
      </c>
      <c r="D1247" s="180" t="s">
        <v>5253</v>
      </c>
    </row>
    <row r="1248" spans="1:4">
      <c r="A1248" s="180">
        <v>5312</v>
      </c>
      <c r="B1248" s="180" t="s">
        <v>1100</v>
      </c>
      <c r="C1248" s="180" t="s">
        <v>5254</v>
      </c>
      <c r="D1248" s="180" t="s">
        <v>3492</v>
      </c>
    </row>
    <row r="1249" spans="1:4">
      <c r="A1249" s="180">
        <v>5314</v>
      </c>
      <c r="B1249" s="180" t="s">
        <v>1101</v>
      </c>
      <c r="C1249" s="180" t="s">
        <v>3493</v>
      </c>
      <c r="D1249" s="180" t="s">
        <v>3494</v>
      </c>
    </row>
    <row r="1250" spans="1:4">
      <c r="A1250" s="180">
        <v>5315</v>
      </c>
      <c r="B1250" s="180" t="s">
        <v>1102</v>
      </c>
      <c r="C1250" s="180" t="s">
        <v>5255</v>
      </c>
      <c r="D1250" s="180" t="s">
        <v>3495</v>
      </c>
    </row>
    <row r="1251" spans="1:4">
      <c r="A1251" s="180">
        <v>5317</v>
      </c>
      <c r="B1251" s="180" t="s">
        <v>1103</v>
      </c>
      <c r="C1251" s="180" t="s">
        <v>2660</v>
      </c>
      <c r="D1251" s="180" t="s">
        <v>3496</v>
      </c>
    </row>
    <row r="1252" spans="1:4">
      <c r="A1252" s="180">
        <v>5321</v>
      </c>
      <c r="B1252" s="180" t="s">
        <v>1104</v>
      </c>
      <c r="C1252" s="180" t="s">
        <v>2675</v>
      </c>
      <c r="D1252" s="180" t="s">
        <v>3497</v>
      </c>
    </row>
    <row r="1253" spans="1:4">
      <c r="A1253" s="180">
        <v>5324</v>
      </c>
      <c r="B1253" s="180" t="s">
        <v>1105</v>
      </c>
      <c r="C1253" s="180" t="s">
        <v>5256</v>
      </c>
      <c r="D1253" s="180" t="s">
        <v>3498</v>
      </c>
    </row>
    <row r="1254" spans="1:4">
      <c r="A1254" s="180">
        <v>5328</v>
      </c>
      <c r="B1254" s="180" t="s">
        <v>1106</v>
      </c>
      <c r="C1254" s="180" t="s">
        <v>2660</v>
      </c>
      <c r="D1254" s="180" t="s">
        <v>3499</v>
      </c>
    </row>
    <row r="1255" spans="1:4">
      <c r="A1255" s="180">
        <v>5340</v>
      </c>
      <c r="B1255" s="180" t="s">
        <v>1107</v>
      </c>
      <c r="C1255" s="180" t="s">
        <v>3500</v>
      </c>
      <c r="D1255" s="180" t="s">
        <v>3501</v>
      </c>
    </row>
    <row r="1256" spans="1:4">
      <c r="A1256" s="180">
        <v>5344</v>
      </c>
      <c r="B1256" s="180" t="s">
        <v>1108</v>
      </c>
      <c r="C1256" s="180" t="s">
        <v>3502</v>
      </c>
      <c r="D1256" s="180" t="s">
        <v>3503</v>
      </c>
    </row>
    <row r="1257" spans="1:4">
      <c r="A1257" s="180">
        <v>5345</v>
      </c>
      <c r="B1257" s="180" t="s">
        <v>1109</v>
      </c>
      <c r="C1257" s="180" t="s">
        <v>2660</v>
      </c>
      <c r="D1257" s="180" t="s">
        <v>3504</v>
      </c>
    </row>
    <row r="1258" spans="1:4">
      <c r="A1258" s="180">
        <v>5347</v>
      </c>
      <c r="B1258" s="180" t="s">
        <v>1110</v>
      </c>
      <c r="C1258" s="180" t="s">
        <v>3505</v>
      </c>
      <c r="D1258" s="180" t="s">
        <v>3506</v>
      </c>
    </row>
    <row r="1259" spans="1:4">
      <c r="A1259" s="180">
        <v>5348</v>
      </c>
      <c r="B1259" s="180" t="s">
        <v>1111</v>
      </c>
      <c r="C1259" s="180" t="s">
        <v>3507</v>
      </c>
      <c r="D1259" s="180" t="s">
        <v>3508</v>
      </c>
    </row>
    <row r="1260" spans="1:4">
      <c r="A1260" s="180">
        <v>5349</v>
      </c>
      <c r="B1260" s="180" t="s">
        <v>1112</v>
      </c>
      <c r="C1260" s="180" t="s">
        <v>5257</v>
      </c>
      <c r="D1260" s="180" t="s">
        <v>3509</v>
      </c>
    </row>
    <row r="1261" spans="1:4">
      <c r="A1261" s="180">
        <v>5351</v>
      </c>
      <c r="B1261" s="180" t="s">
        <v>1113</v>
      </c>
      <c r="C1261" s="180" t="s">
        <v>5258</v>
      </c>
      <c r="D1261" s="180" t="s">
        <v>3510</v>
      </c>
    </row>
    <row r="1262" spans="1:4">
      <c r="A1262" s="180">
        <v>5353</v>
      </c>
      <c r="B1262" s="180" t="s">
        <v>1114</v>
      </c>
      <c r="C1262" s="180" t="s">
        <v>3511</v>
      </c>
      <c r="D1262" s="180" t="s">
        <v>3512</v>
      </c>
    </row>
    <row r="1263" spans="1:4">
      <c r="A1263" s="180">
        <v>5355</v>
      </c>
      <c r="B1263" s="180" t="s">
        <v>1115</v>
      </c>
      <c r="C1263" s="180" t="s">
        <v>2675</v>
      </c>
      <c r="D1263" s="180" t="s">
        <v>3513</v>
      </c>
    </row>
    <row r="1264" spans="1:4">
      <c r="A1264" s="180">
        <v>5356</v>
      </c>
      <c r="B1264" s="180" t="s">
        <v>1116</v>
      </c>
      <c r="C1264" s="180" t="s">
        <v>3514</v>
      </c>
      <c r="D1264" s="180" t="s">
        <v>3515</v>
      </c>
    </row>
    <row r="1265" spans="1:4">
      <c r="A1265" s="180">
        <v>5364</v>
      </c>
      <c r="B1265" s="180" t="s">
        <v>1117</v>
      </c>
      <c r="C1265" s="180" t="s">
        <v>3516</v>
      </c>
      <c r="D1265" s="180" t="s">
        <v>3517</v>
      </c>
    </row>
    <row r="1266" spans="1:4">
      <c r="A1266" s="180">
        <v>5371</v>
      </c>
      <c r="B1266" s="180" t="s">
        <v>1118</v>
      </c>
      <c r="C1266" s="180" t="s">
        <v>5259</v>
      </c>
      <c r="D1266" s="180" t="s">
        <v>3518</v>
      </c>
    </row>
    <row r="1267" spans="1:4">
      <c r="A1267" s="180">
        <v>5381</v>
      </c>
      <c r="B1267" s="180" t="s">
        <v>1119</v>
      </c>
      <c r="C1267" s="180" t="s">
        <v>3519</v>
      </c>
      <c r="D1267" s="180" t="s">
        <v>5260</v>
      </c>
    </row>
    <row r="1268" spans="1:4">
      <c r="A1268" s="180">
        <v>5383</v>
      </c>
      <c r="B1268" s="180" t="s">
        <v>1120</v>
      </c>
      <c r="C1268" s="180" t="s">
        <v>2646</v>
      </c>
      <c r="D1268" s="180" t="s">
        <v>3520</v>
      </c>
    </row>
    <row r="1269" spans="1:4">
      <c r="A1269" s="180">
        <v>5386</v>
      </c>
      <c r="B1269" s="180" t="s">
        <v>1121</v>
      </c>
      <c r="C1269" s="180" t="s">
        <v>1928</v>
      </c>
      <c r="D1269" s="180" t="s">
        <v>3521</v>
      </c>
    </row>
    <row r="1270" spans="1:4">
      <c r="A1270" s="180">
        <v>5388</v>
      </c>
      <c r="B1270" s="180" t="s">
        <v>1122</v>
      </c>
      <c r="C1270" s="180" t="s">
        <v>5261</v>
      </c>
      <c r="D1270" s="180" t="s">
        <v>3522</v>
      </c>
    </row>
    <row r="1271" spans="1:4">
      <c r="A1271" s="180">
        <v>5392</v>
      </c>
      <c r="B1271" s="180" t="s">
        <v>1123</v>
      </c>
      <c r="C1271" s="180" t="s">
        <v>3523</v>
      </c>
      <c r="D1271" s="180" t="s">
        <v>3524</v>
      </c>
    </row>
    <row r="1272" spans="1:4">
      <c r="A1272" s="180">
        <v>5398</v>
      </c>
      <c r="B1272" s="180" t="s">
        <v>3525</v>
      </c>
      <c r="C1272" s="180" t="s">
        <v>2725</v>
      </c>
      <c r="D1272" s="180" t="s">
        <v>3526</v>
      </c>
    </row>
    <row r="1273" spans="1:4">
      <c r="A1273" s="180">
        <v>5403</v>
      </c>
      <c r="B1273" s="180" t="s">
        <v>1124</v>
      </c>
      <c r="C1273" s="180" t="s">
        <v>3527</v>
      </c>
      <c r="D1273" s="180" t="s">
        <v>3528</v>
      </c>
    </row>
    <row r="1274" spans="1:4">
      <c r="A1274" s="180">
        <v>5410</v>
      </c>
      <c r="B1274" s="180" t="s">
        <v>1125</v>
      </c>
      <c r="C1274" s="180" t="s">
        <v>3529</v>
      </c>
      <c r="D1274" s="180" t="s">
        <v>3530</v>
      </c>
    </row>
    <row r="1275" spans="1:4">
      <c r="A1275" s="180">
        <v>5425</v>
      </c>
      <c r="B1275" s="180" t="s">
        <v>1126</v>
      </c>
      <c r="C1275" s="180" t="s">
        <v>3531</v>
      </c>
      <c r="D1275" s="180" t="s">
        <v>3532</v>
      </c>
    </row>
    <row r="1276" spans="1:4">
      <c r="A1276" s="180">
        <v>5426</v>
      </c>
      <c r="B1276" s="180" t="s">
        <v>1127</v>
      </c>
      <c r="C1276" s="180" t="s">
        <v>2763</v>
      </c>
      <c r="D1276" s="180" t="s">
        <v>3533</v>
      </c>
    </row>
    <row r="1277" spans="1:4">
      <c r="A1277" s="180">
        <v>5432</v>
      </c>
      <c r="B1277" s="180" t="s">
        <v>1128</v>
      </c>
      <c r="C1277" s="180" t="s">
        <v>3534</v>
      </c>
      <c r="D1277" s="180" t="s">
        <v>3535</v>
      </c>
    </row>
    <row r="1278" spans="1:4">
      <c r="A1278" s="180">
        <v>5434</v>
      </c>
      <c r="B1278" s="180" t="s">
        <v>1129</v>
      </c>
      <c r="C1278" s="180" t="s">
        <v>3536</v>
      </c>
      <c r="D1278" s="180" t="s">
        <v>3537</v>
      </c>
    </row>
    <row r="1279" spans="1:4">
      <c r="A1279" s="180">
        <v>5438</v>
      </c>
      <c r="B1279" s="180" t="s">
        <v>1130</v>
      </c>
      <c r="C1279" s="180" t="s">
        <v>3538</v>
      </c>
      <c r="D1279" s="180" t="s">
        <v>3539</v>
      </c>
    </row>
    <row r="1280" spans="1:4">
      <c r="A1280" s="180">
        <v>5439</v>
      </c>
      <c r="B1280" s="180" t="s">
        <v>1131</v>
      </c>
      <c r="C1280" s="180" t="s">
        <v>5262</v>
      </c>
      <c r="D1280" s="180" t="s">
        <v>3540</v>
      </c>
    </row>
    <row r="1281" spans="1:4">
      <c r="A1281" s="180">
        <v>5443</v>
      </c>
      <c r="B1281" s="180" t="s">
        <v>1132</v>
      </c>
      <c r="C1281" s="180" t="s">
        <v>5263</v>
      </c>
      <c r="D1281" s="180" t="s">
        <v>3541</v>
      </c>
    </row>
    <row r="1282" spans="1:4">
      <c r="A1282" s="180">
        <v>5450</v>
      </c>
      <c r="B1282" s="180" t="s">
        <v>1133</v>
      </c>
      <c r="C1282" s="180" t="s">
        <v>2763</v>
      </c>
      <c r="D1282" s="180" t="s">
        <v>3542</v>
      </c>
    </row>
    <row r="1283" spans="1:4">
      <c r="A1283" s="180">
        <v>5452</v>
      </c>
      <c r="B1283" s="180" t="s">
        <v>1134</v>
      </c>
      <c r="C1283" s="180" t="s">
        <v>3543</v>
      </c>
      <c r="D1283" s="180" t="s">
        <v>3544</v>
      </c>
    </row>
    <row r="1284" spans="1:4">
      <c r="A1284" s="180">
        <v>5455</v>
      </c>
      <c r="B1284" s="180" t="s">
        <v>4508</v>
      </c>
      <c r="C1284" s="180" t="s">
        <v>5264</v>
      </c>
      <c r="D1284" s="180" t="s">
        <v>3545</v>
      </c>
    </row>
    <row r="1285" spans="1:4">
      <c r="A1285" s="180">
        <v>5457</v>
      </c>
      <c r="B1285" s="180" t="s">
        <v>1135</v>
      </c>
      <c r="C1285" s="180" t="s">
        <v>5265</v>
      </c>
      <c r="D1285" s="180" t="s">
        <v>3546</v>
      </c>
    </row>
    <row r="1286" spans="1:4">
      <c r="A1286" s="180">
        <v>5460</v>
      </c>
      <c r="B1286" s="180" t="s">
        <v>1136</v>
      </c>
      <c r="C1286" s="180" t="s">
        <v>5266</v>
      </c>
      <c r="D1286" s="180" t="s">
        <v>3547</v>
      </c>
    </row>
    <row r="1287" spans="1:4">
      <c r="A1287" s="180">
        <v>5464</v>
      </c>
      <c r="B1287" s="180" t="s">
        <v>1137</v>
      </c>
      <c r="C1287" s="180" t="s">
        <v>2675</v>
      </c>
      <c r="D1287" s="180" t="s">
        <v>3548</v>
      </c>
    </row>
    <row r="1288" spans="1:4">
      <c r="A1288" s="180">
        <v>5465</v>
      </c>
      <c r="B1288" s="180" t="s">
        <v>1138</v>
      </c>
      <c r="C1288" s="180" t="s">
        <v>5267</v>
      </c>
      <c r="D1288" s="180" t="s">
        <v>3549</v>
      </c>
    </row>
    <row r="1289" spans="1:4">
      <c r="A1289" s="180">
        <v>5468</v>
      </c>
      <c r="B1289" s="180" t="s">
        <v>1139</v>
      </c>
      <c r="C1289" s="180" t="s">
        <v>3550</v>
      </c>
      <c r="D1289" s="180" t="s">
        <v>3551</v>
      </c>
    </row>
    <row r="1290" spans="1:4">
      <c r="A1290" s="180">
        <v>5469</v>
      </c>
      <c r="B1290" s="180" t="s">
        <v>1140</v>
      </c>
      <c r="C1290" s="180" t="s">
        <v>3552</v>
      </c>
      <c r="D1290" s="180" t="s">
        <v>2718</v>
      </c>
    </row>
    <row r="1291" spans="1:4">
      <c r="A1291" s="180">
        <v>5471</v>
      </c>
      <c r="B1291" s="180" t="s">
        <v>1141</v>
      </c>
      <c r="C1291" s="180" t="s">
        <v>3553</v>
      </c>
      <c r="D1291" s="180" t="s">
        <v>3554</v>
      </c>
    </row>
    <row r="1292" spans="1:4">
      <c r="A1292" s="180">
        <v>5474</v>
      </c>
      <c r="B1292" s="180" t="s">
        <v>1142</v>
      </c>
      <c r="C1292" s="180" t="s">
        <v>2763</v>
      </c>
      <c r="D1292" s="180" t="s">
        <v>3555</v>
      </c>
    </row>
    <row r="1293" spans="1:4">
      <c r="A1293" s="180">
        <v>5475</v>
      </c>
      <c r="B1293" s="180" t="s">
        <v>1143</v>
      </c>
      <c r="C1293" s="180" t="s">
        <v>3519</v>
      </c>
      <c r="D1293" s="180" t="s">
        <v>3556</v>
      </c>
    </row>
    <row r="1294" spans="1:4">
      <c r="A1294" s="180">
        <v>5478</v>
      </c>
      <c r="B1294" s="180" t="s">
        <v>1144</v>
      </c>
      <c r="C1294" s="180" t="s">
        <v>5268</v>
      </c>
      <c r="D1294" s="180" t="s">
        <v>3557</v>
      </c>
    </row>
    <row r="1295" spans="1:4">
      <c r="A1295" s="180">
        <v>5480</v>
      </c>
      <c r="B1295" s="180" t="s">
        <v>1145</v>
      </c>
      <c r="C1295" s="180" t="s">
        <v>3558</v>
      </c>
      <c r="D1295" s="180" t="s">
        <v>3559</v>
      </c>
    </row>
    <row r="1296" spans="1:4">
      <c r="A1296" s="180">
        <v>5481</v>
      </c>
      <c r="B1296" s="180" t="s">
        <v>1146</v>
      </c>
      <c r="C1296" s="180" t="s">
        <v>3519</v>
      </c>
      <c r="D1296" s="180" t="s">
        <v>5269</v>
      </c>
    </row>
    <row r="1297" spans="1:4">
      <c r="A1297" s="180">
        <v>5483</v>
      </c>
      <c r="B1297" s="180" t="s">
        <v>1147</v>
      </c>
      <c r="C1297" s="180" t="s">
        <v>5270</v>
      </c>
      <c r="D1297" s="180" t="s">
        <v>3560</v>
      </c>
    </row>
    <row r="1298" spans="1:4">
      <c r="A1298" s="180">
        <v>5484</v>
      </c>
      <c r="B1298" s="180" t="s">
        <v>1148</v>
      </c>
      <c r="C1298" s="180" t="s">
        <v>3561</v>
      </c>
      <c r="D1298" s="180" t="s">
        <v>3562</v>
      </c>
    </row>
    <row r="1299" spans="1:4">
      <c r="A1299" s="180">
        <v>5487</v>
      </c>
      <c r="B1299" s="180" t="s">
        <v>1149</v>
      </c>
      <c r="C1299" s="180" t="s">
        <v>5271</v>
      </c>
      <c r="D1299" s="180" t="s">
        <v>3563</v>
      </c>
    </row>
    <row r="1300" spans="1:4">
      <c r="A1300" s="180">
        <v>5488</v>
      </c>
      <c r="B1300" s="180" t="s">
        <v>1150</v>
      </c>
      <c r="C1300" s="180" t="s">
        <v>1793</v>
      </c>
      <c r="D1300" s="180" t="s">
        <v>3564</v>
      </c>
    </row>
    <row r="1301" spans="1:4">
      <c r="A1301" s="180">
        <v>5489</v>
      </c>
      <c r="B1301" s="180" t="s">
        <v>1151</v>
      </c>
      <c r="C1301" s="180" t="s">
        <v>3565</v>
      </c>
      <c r="D1301" s="180" t="s">
        <v>3566</v>
      </c>
    </row>
    <row r="1302" spans="1:4">
      <c r="A1302" s="180">
        <v>5490</v>
      </c>
      <c r="B1302" s="180" t="s">
        <v>1152</v>
      </c>
      <c r="C1302" s="180" t="s">
        <v>5272</v>
      </c>
      <c r="D1302" s="180" t="s">
        <v>3567</v>
      </c>
    </row>
    <row r="1303" spans="1:4">
      <c r="A1303" s="180">
        <v>5491</v>
      </c>
      <c r="B1303" s="180" t="s">
        <v>1153</v>
      </c>
      <c r="C1303" s="180" t="s">
        <v>5273</v>
      </c>
      <c r="D1303" s="180" t="s">
        <v>5274</v>
      </c>
    </row>
    <row r="1304" spans="1:4">
      <c r="A1304" s="180">
        <v>5493</v>
      </c>
      <c r="B1304" s="180" t="s">
        <v>1154</v>
      </c>
      <c r="C1304" s="180" t="s">
        <v>3568</v>
      </c>
      <c r="D1304" s="180" t="s">
        <v>3569</v>
      </c>
    </row>
    <row r="1305" spans="1:4">
      <c r="A1305" s="180">
        <v>5498</v>
      </c>
      <c r="B1305" s="180" t="s">
        <v>1155</v>
      </c>
      <c r="C1305" s="180" t="s">
        <v>3570</v>
      </c>
      <c r="D1305" s="180" t="s">
        <v>3571</v>
      </c>
    </row>
    <row r="1306" spans="1:4">
      <c r="A1306" s="180">
        <v>5508</v>
      </c>
      <c r="B1306" s="180" t="s">
        <v>1156</v>
      </c>
      <c r="C1306" s="180" t="s">
        <v>5275</v>
      </c>
      <c r="D1306" s="180" t="s">
        <v>3572</v>
      </c>
    </row>
    <row r="1307" spans="1:4">
      <c r="A1307" s="180">
        <v>5511</v>
      </c>
      <c r="B1307" s="180" t="s">
        <v>1157</v>
      </c>
      <c r="C1307" s="180" t="s">
        <v>5276</v>
      </c>
      <c r="D1307" s="180" t="s">
        <v>3573</v>
      </c>
    </row>
    <row r="1308" spans="1:4">
      <c r="A1308" s="180">
        <v>5512</v>
      </c>
      <c r="B1308" s="180" t="s">
        <v>1158</v>
      </c>
      <c r="C1308" s="180" t="s">
        <v>5277</v>
      </c>
      <c r="D1308" s="180" t="s">
        <v>3574</v>
      </c>
    </row>
    <row r="1309" spans="1:4">
      <c r="A1309" s="180">
        <v>5514</v>
      </c>
      <c r="B1309" s="180" t="s">
        <v>1159</v>
      </c>
      <c r="C1309" s="180" t="s">
        <v>5275</v>
      </c>
      <c r="D1309" s="180" t="s">
        <v>3575</v>
      </c>
    </row>
    <row r="1310" spans="1:4">
      <c r="A1310" s="180">
        <v>5515</v>
      </c>
      <c r="B1310" s="180" t="s">
        <v>1160</v>
      </c>
      <c r="C1310" s="180" t="s">
        <v>3576</v>
      </c>
      <c r="D1310" s="180" t="s">
        <v>5278</v>
      </c>
    </row>
    <row r="1311" spans="1:4">
      <c r="A1311" s="180">
        <v>5516</v>
      </c>
      <c r="B1311" s="180" t="s">
        <v>1161</v>
      </c>
      <c r="C1311" s="180" t="s">
        <v>5276</v>
      </c>
      <c r="D1311" s="180" t="s">
        <v>3577</v>
      </c>
    </row>
    <row r="1312" spans="1:4">
      <c r="A1312" s="180">
        <v>5519</v>
      </c>
      <c r="B1312" s="180" t="s">
        <v>1162</v>
      </c>
      <c r="C1312" s="180" t="s">
        <v>2405</v>
      </c>
      <c r="D1312" s="180" t="s">
        <v>5279</v>
      </c>
    </row>
    <row r="1313" spans="1:4">
      <c r="A1313" s="180">
        <v>5520</v>
      </c>
      <c r="B1313" s="180" t="s">
        <v>1163</v>
      </c>
      <c r="C1313" s="180" t="s">
        <v>5275</v>
      </c>
      <c r="D1313" s="180" t="s">
        <v>3578</v>
      </c>
    </row>
    <row r="1314" spans="1:4">
      <c r="A1314" s="180">
        <v>5521</v>
      </c>
      <c r="B1314" s="180" t="s">
        <v>1164</v>
      </c>
      <c r="C1314" s="180" t="s">
        <v>2405</v>
      </c>
      <c r="D1314" s="180" t="s">
        <v>3579</v>
      </c>
    </row>
    <row r="1315" spans="1:4">
      <c r="A1315" s="180">
        <v>5522</v>
      </c>
      <c r="B1315" s="180" t="s">
        <v>1165</v>
      </c>
      <c r="C1315" s="180" t="s">
        <v>3580</v>
      </c>
      <c r="D1315" s="180" t="s">
        <v>3581</v>
      </c>
    </row>
    <row r="1316" spans="1:4">
      <c r="A1316" s="180">
        <v>5523</v>
      </c>
      <c r="B1316" s="180" t="s">
        <v>1166</v>
      </c>
      <c r="C1316" s="180" t="s">
        <v>5275</v>
      </c>
      <c r="D1316" s="180" t="s">
        <v>3582</v>
      </c>
    </row>
    <row r="1317" spans="1:4">
      <c r="A1317" s="180">
        <v>5525</v>
      </c>
      <c r="B1317" s="180" t="s">
        <v>1167</v>
      </c>
      <c r="C1317" s="180" t="s">
        <v>1822</v>
      </c>
      <c r="D1317" s="180" t="s">
        <v>3583</v>
      </c>
    </row>
    <row r="1318" spans="1:4">
      <c r="A1318" s="180">
        <v>5529</v>
      </c>
      <c r="B1318" s="180" t="s">
        <v>1168</v>
      </c>
      <c r="C1318" s="180" t="s">
        <v>5275</v>
      </c>
      <c r="D1318" s="180" t="s">
        <v>3584</v>
      </c>
    </row>
    <row r="1319" spans="1:4">
      <c r="A1319" s="180">
        <v>5530</v>
      </c>
      <c r="B1319" s="180" t="s">
        <v>1169</v>
      </c>
      <c r="C1319" s="180" t="s">
        <v>3585</v>
      </c>
      <c r="D1319" s="180" t="s">
        <v>3586</v>
      </c>
    </row>
    <row r="1320" spans="1:4">
      <c r="A1320" s="180">
        <v>5531</v>
      </c>
      <c r="B1320" s="180" t="s">
        <v>1170</v>
      </c>
      <c r="C1320" s="180" t="s">
        <v>1822</v>
      </c>
      <c r="D1320" s="180" t="s">
        <v>3587</v>
      </c>
    </row>
    <row r="1321" spans="1:4">
      <c r="A1321" s="180">
        <v>5533</v>
      </c>
      <c r="B1321" s="180" t="s">
        <v>1171</v>
      </c>
      <c r="C1321" s="180" t="s">
        <v>1822</v>
      </c>
      <c r="D1321" s="180" t="s">
        <v>3588</v>
      </c>
    </row>
    <row r="1322" spans="1:4">
      <c r="A1322" s="180">
        <v>5534</v>
      </c>
      <c r="B1322" s="180" t="s">
        <v>1172</v>
      </c>
      <c r="C1322" s="180" t="s">
        <v>1822</v>
      </c>
      <c r="D1322" s="180" t="s">
        <v>3589</v>
      </c>
    </row>
    <row r="1323" spans="1:4">
      <c r="A1323" s="180">
        <v>5536</v>
      </c>
      <c r="B1323" s="180" t="s">
        <v>1173</v>
      </c>
      <c r="C1323" s="180" t="s">
        <v>5280</v>
      </c>
      <c r="D1323" s="180" t="s">
        <v>3590</v>
      </c>
    </row>
    <row r="1324" spans="1:4">
      <c r="A1324" s="180">
        <v>5538</v>
      </c>
      <c r="B1324" s="180" t="s">
        <v>1174</v>
      </c>
      <c r="C1324" s="180" t="s">
        <v>5281</v>
      </c>
      <c r="D1324" s="180" t="s">
        <v>3591</v>
      </c>
    </row>
    <row r="1325" spans="1:4">
      <c r="A1325" s="180">
        <v>5543</v>
      </c>
      <c r="B1325" s="180" t="s">
        <v>1175</v>
      </c>
      <c r="C1325" s="180" t="s">
        <v>5282</v>
      </c>
      <c r="D1325" s="180" t="s">
        <v>3592</v>
      </c>
    </row>
    <row r="1326" spans="1:4">
      <c r="A1326" s="180">
        <v>5601</v>
      </c>
      <c r="B1326" s="180" t="s">
        <v>1176</v>
      </c>
      <c r="C1326" s="180" t="s">
        <v>5283</v>
      </c>
      <c r="D1326" s="180" t="s">
        <v>3593</v>
      </c>
    </row>
    <row r="1327" spans="1:4">
      <c r="A1327" s="180">
        <v>5603</v>
      </c>
      <c r="B1327" s="180" t="s">
        <v>1177</v>
      </c>
      <c r="C1327" s="180" t="s">
        <v>5284</v>
      </c>
      <c r="D1327" s="180" t="s">
        <v>3594</v>
      </c>
    </row>
    <row r="1328" spans="1:4">
      <c r="A1328" s="180">
        <v>5604</v>
      </c>
      <c r="B1328" s="180" t="s">
        <v>1178</v>
      </c>
      <c r="C1328" s="180" t="s">
        <v>5284</v>
      </c>
      <c r="D1328" s="180" t="s">
        <v>3595</v>
      </c>
    </row>
    <row r="1329" spans="1:4">
      <c r="A1329" s="180">
        <v>5607</v>
      </c>
      <c r="B1329" s="180" t="s">
        <v>1179</v>
      </c>
      <c r="C1329" s="180" t="s">
        <v>5285</v>
      </c>
      <c r="D1329" s="180" t="s">
        <v>1824</v>
      </c>
    </row>
    <row r="1330" spans="1:4">
      <c r="A1330" s="180">
        <v>5608</v>
      </c>
      <c r="B1330" s="180" t="s">
        <v>1180</v>
      </c>
      <c r="C1330" s="180" t="s">
        <v>5001</v>
      </c>
      <c r="D1330" s="180" t="s">
        <v>3596</v>
      </c>
    </row>
    <row r="1331" spans="1:4">
      <c r="A1331" s="180">
        <v>5609</v>
      </c>
      <c r="B1331" s="180" t="s">
        <v>1181</v>
      </c>
      <c r="C1331" s="180" t="s">
        <v>5286</v>
      </c>
      <c r="D1331" s="180" t="s">
        <v>3597</v>
      </c>
    </row>
    <row r="1332" spans="1:4">
      <c r="A1332" s="180">
        <v>5701</v>
      </c>
      <c r="B1332" s="180" t="s">
        <v>1182</v>
      </c>
      <c r="C1332" s="180" t="s">
        <v>3598</v>
      </c>
      <c r="D1332" s="180" t="s">
        <v>3599</v>
      </c>
    </row>
    <row r="1333" spans="1:4">
      <c r="A1333" s="180">
        <v>5703</v>
      </c>
      <c r="B1333" s="180" t="s">
        <v>1183</v>
      </c>
      <c r="C1333" s="180" t="s">
        <v>3600</v>
      </c>
      <c r="D1333" s="180" t="s">
        <v>3601</v>
      </c>
    </row>
    <row r="1334" spans="1:4">
      <c r="A1334" s="180">
        <v>5704</v>
      </c>
      <c r="B1334" s="180" t="s">
        <v>1184</v>
      </c>
      <c r="C1334" s="180" t="s">
        <v>3602</v>
      </c>
      <c r="D1334" s="180" t="s">
        <v>3603</v>
      </c>
    </row>
    <row r="1335" spans="1:4">
      <c r="A1335" s="180">
        <v>5706</v>
      </c>
      <c r="B1335" s="180" t="s">
        <v>1185</v>
      </c>
      <c r="C1335" s="180" t="s">
        <v>2448</v>
      </c>
      <c r="D1335" s="180" t="s">
        <v>3604</v>
      </c>
    </row>
    <row r="1336" spans="1:4">
      <c r="A1336" s="180">
        <v>5820</v>
      </c>
      <c r="B1336" s="180" t="s">
        <v>1186</v>
      </c>
      <c r="C1336" s="180" t="s">
        <v>3605</v>
      </c>
      <c r="D1336" s="180" t="s">
        <v>2521</v>
      </c>
    </row>
    <row r="1337" spans="1:4">
      <c r="A1337" s="180">
        <v>5859</v>
      </c>
      <c r="B1337" s="180" t="s">
        <v>3606</v>
      </c>
      <c r="D1337" s="180" t="s">
        <v>2518</v>
      </c>
    </row>
    <row r="1338" spans="1:4">
      <c r="A1338" s="180">
        <v>5863</v>
      </c>
      <c r="B1338" s="180" t="s">
        <v>3607</v>
      </c>
      <c r="C1338" s="180" t="s">
        <v>3608</v>
      </c>
      <c r="D1338" s="180" t="s">
        <v>3609</v>
      </c>
    </row>
    <row r="1339" spans="1:4">
      <c r="A1339" s="180">
        <v>5864</v>
      </c>
      <c r="B1339" s="180" t="s">
        <v>3610</v>
      </c>
      <c r="D1339" s="180" t="s">
        <v>5287</v>
      </c>
    </row>
    <row r="1340" spans="1:4">
      <c r="A1340" s="180">
        <v>5871</v>
      </c>
      <c r="B1340" s="180" t="s">
        <v>1187</v>
      </c>
      <c r="C1340" s="180" t="s">
        <v>5288</v>
      </c>
      <c r="D1340" s="180" t="s">
        <v>3611</v>
      </c>
    </row>
    <row r="1341" spans="1:4">
      <c r="A1341" s="180">
        <v>5876</v>
      </c>
      <c r="B1341" s="180" t="s">
        <v>3612</v>
      </c>
      <c r="D1341" s="180" t="s">
        <v>3613</v>
      </c>
    </row>
    <row r="1342" spans="1:4">
      <c r="A1342" s="180">
        <v>5878</v>
      </c>
      <c r="B1342" s="180" t="s">
        <v>1188</v>
      </c>
      <c r="C1342" s="180" t="s">
        <v>3614</v>
      </c>
      <c r="D1342" s="180" t="s">
        <v>3615</v>
      </c>
    </row>
    <row r="1343" spans="1:4">
      <c r="A1343" s="180">
        <v>5880</v>
      </c>
      <c r="B1343" s="180" t="s">
        <v>1189</v>
      </c>
      <c r="C1343" s="180" t="s">
        <v>2491</v>
      </c>
      <c r="D1343" s="180" t="s">
        <v>2521</v>
      </c>
    </row>
    <row r="1344" spans="1:4">
      <c r="A1344" s="180">
        <v>5902</v>
      </c>
      <c r="B1344" s="180" t="s">
        <v>1190</v>
      </c>
      <c r="C1344" s="180" t="s">
        <v>3616</v>
      </c>
      <c r="D1344" s="180" t="s">
        <v>3617</v>
      </c>
    </row>
    <row r="1345" spans="1:4">
      <c r="A1345" s="180">
        <v>5903</v>
      </c>
      <c r="B1345" s="180" t="s">
        <v>1191</v>
      </c>
      <c r="C1345" s="180" t="s">
        <v>3618</v>
      </c>
      <c r="D1345" s="180" t="s">
        <v>3619</v>
      </c>
    </row>
    <row r="1346" spans="1:4">
      <c r="A1346" s="180">
        <v>5904</v>
      </c>
      <c r="B1346" s="180" t="s">
        <v>1192</v>
      </c>
      <c r="C1346" s="180" t="s">
        <v>3620</v>
      </c>
      <c r="D1346" s="180" t="s">
        <v>3621</v>
      </c>
    </row>
    <row r="1347" spans="1:4">
      <c r="A1347" s="180">
        <v>5905</v>
      </c>
      <c r="B1347" s="180" t="s">
        <v>1193</v>
      </c>
      <c r="C1347" s="180" t="s">
        <v>2558</v>
      </c>
      <c r="D1347" s="180" t="s">
        <v>3622</v>
      </c>
    </row>
    <row r="1348" spans="1:4">
      <c r="A1348" s="180">
        <v>5906</v>
      </c>
      <c r="B1348" s="180" t="s">
        <v>1194</v>
      </c>
      <c r="C1348" s="180" t="s">
        <v>3623</v>
      </c>
      <c r="D1348" s="180" t="s">
        <v>3624</v>
      </c>
    </row>
    <row r="1349" spans="1:4">
      <c r="A1349" s="180">
        <v>5907</v>
      </c>
      <c r="B1349" s="180" t="s">
        <v>1195</v>
      </c>
      <c r="C1349" s="180" t="s">
        <v>5289</v>
      </c>
      <c r="D1349" s="180" t="s">
        <v>3625</v>
      </c>
    </row>
    <row r="1350" spans="1:4">
      <c r="A1350" s="180">
        <v>6005</v>
      </c>
      <c r="B1350" s="180" t="s">
        <v>1196</v>
      </c>
      <c r="C1350" s="180" t="s">
        <v>5290</v>
      </c>
      <c r="D1350" s="180" t="s">
        <v>3626</v>
      </c>
    </row>
    <row r="1351" spans="1:4">
      <c r="A1351" s="180">
        <v>6015</v>
      </c>
      <c r="B1351" s="180" t="s">
        <v>1197</v>
      </c>
      <c r="C1351" s="180" t="s">
        <v>5291</v>
      </c>
      <c r="D1351" s="180" t="s">
        <v>3627</v>
      </c>
    </row>
    <row r="1352" spans="1:4">
      <c r="A1352" s="180">
        <v>6016</v>
      </c>
      <c r="B1352" s="180" t="s">
        <v>1198</v>
      </c>
      <c r="C1352" s="180" t="s">
        <v>3628</v>
      </c>
      <c r="D1352" s="180" t="s">
        <v>3629</v>
      </c>
    </row>
    <row r="1353" spans="1:4">
      <c r="A1353" s="180">
        <v>6020</v>
      </c>
      <c r="B1353" s="180" t="s">
        <v>1199</v>
      </c>
      <c r="C1353" s="180" t="s">
        <v>3628</v>
      </c>
      <c r="D1353" s="180" t="s">
        <v>3630</v>
      </c>
    </row>
    <row r="1354" spans="1:4">
      <c r="A1354" s="180">
        <v>6021</v>
      </c>
      <c r="B1354" s="180" t="s">
        <v>1200</v>
      </c>
      <c r="C1354" s="180" t="s">
        <v>3628</v>
      </c>
      <c r="D1354" s="180" t="s">
        <v>3631</v>
      </c>
    </row>
    <row r="1355" spans="1:4">
      <c r="A1355" s="180">
        <v>6023</v>
      </c>
      <c r="B1355" s="180" t="s">
        <v>1201</v>
      </c>
      <c r="C1355" s="180" t="s">
        <v>3632</v>
      </c>
      <c r="D1355" s="180" t="s">
        <v>3633</v>
      </c>
    </row>
    <row r="1356" spans="1:4">
      <c r="A1356" s="180">
        <v>6024</v>
      </c>
      <c r="B1356" s="180" t="s">
        <v>1202</v>
      </c>
      <c r="C1356" s="180" t="s">
        <v>5290</v>
      </c>
      <c r="D1356" s="180" t="s">
        <v>3634</v>
      </c>
    </row>
    <row r="1357" spans="1:4">
      <c r="A1357" s="180">
        <v>6026</v>
      </c>
      <c r="B1357" s="180" t="s">
        <v>1203</v>
      </c>
      <c r="C1357" s="180" t="s">
        <v>3614</v>
      </c>
      <c r="D1357" s="180" t="s">
        <v>3635</v>
      </c>
    </row>
    <row r="1358" spans="1:4">
      <c r="A1358" s="180">
        <v>6027</v>
      </c>
      <c r="B1358" s="180" t="s">
        <v>3636</v>
      </c>
      <c r="D1358" s="180" t="s">
        <v>3637</v>
      </c>
    </row>
    <row r="1359" spans="1:4">
      <c r="A1359" s="180">
        <v>6101</v>
      </c>
      <c r="B1359" s="180" t="s">
        <v>4509</v>
      </c>
      <c r="C1359" s="180" t="s">
        <v>2675</v>
      </c>
      <c r="D1359" s="180" t="s">
        <v>3638</v>
      </c>
    </row>
    <row r="1360" spans="1:4">
      <c r="A1360" s="180">
        <v>6103</v>
      </c>
      <c r="B1360" s="180" t="s">
        <v>1204</v>
      </c>
      <c r="C1360" s="180" t="s">
        <v>2689</v>
      </c>
      <c r="D1360" s="180" t="s">
        <v>3639</v>
      </c>
    </row>
    <row r="1361" spans="1:4">
      <c r="A1361" s="180">
        <v>6104</v>
      </c>
      <c r="B1361" s="180" t="s">
        <v>1205</v>
      </c>
      <c r="C1361" s="180" t="s">
        <v>3640</v>
      </c>
      <c r="D1361" s="180" t="s">
        <v>3641</v>
      </c>
    </row>
    <row r="1362" spans="1:4">
      <c r="A1362" s="180">
        <v>6107</v>
      </c>
      <c r="B1362" s="180" t="s">
        <v>1206</v>
      </c>
      <c r="C1362" s="180" t="s">
        <v>5292</v>
      </c>
      <c r="D1362" s="180" t="s">
        <v>5293</v>
      </c>
    </row>
    <row r="1363" spans="1:4">
      <c r="A1363" s="180">
        <v>6108</v>
      </c>
      <c r="B1363" s="180" t="s">
        <v>1207</v>
      </c>
      <c r="C1363" s="180" t="s">
        <v>3642</v>
      </c>
      <c r="D1363" s="180" t="s">
        <v>3643</v>
      </c>
    </row>
    <row r="1364" spans="1:4">
      <c r="A1364" s="180">
        <v>6109</v>
      </c>
      <c r="B1364" s="180" t="s">
        <v>1208</v>
      </c>
      <c r="C1364" s="180" t="s">
        <v>3644</v>
      </c>
      <c r="D1364" s="180" t="s">
        <v>3645</v>
      </c>
    </row>
    <row r="1365" spans="1:4">
      <c r="A1365" s="180">
        <v>6111</v>
      </c>
      <c r="B1365" s="180" t="s">
        <v>1209</v>
      </c>
      <c r="C1365" s="180" t="s">
        <v>5294</v>
      </c>
      <c r="D1365" s="180" t="s">
        <v>3646</v>
      </c>
    </row>
    <row r="1366" spans="1:4">
      <c r="A1366" s="180">
        <v>6112</v>
      </c>
      <c r="B1366" s="180" t="s">
        <v>1210</v>
      </c>
      <c r="C1366" s="180" t="s">
        <v>3647</v>
      </c>
      <c r="D1366" s="180" t="s">
        <v>3648</v>
      </c>
    </row>
    <row r="1367" spans="1:4">
      <c r="A1367" s="180">
        <v>6113</v>
      </c>
      <c r="B1367" s="180" t="s">
        <v>1211</v>
      </c>
      <c r="C1367" s="180" t="s">
        <v>2736</v>
      </c>
      <c r="D1367" s="180" t="s">
        <v>3649</v>
      </c>
    </row>
    <row r="1368" spans="1:4">
      <c r="A1368" s="180">
        <v>6114</v>
      </c>
      <c r="B1368" s="180" t="s">
        <v>1212</v>
      </c>
      <c r="C1368" s="180" t="s">
        <v>2675</v>
      </c>
      <c r="D1368" s="180" t="s">
        <v>3650</v>
      </c>
    </row>
    <row r="1369" spans="1:4">
      <c r="A1369" s="180">
        <v>6115</v>
      </c>
      <c r="B1369" s="180" t="s">
        <v>1213</v>
      </c>
      <c r="C1369" s="180" t="s">
        <v>3651</v>
      </c>
      <c r="D1369" s="180" t="s">
        <v>3652</v>
      </c>
    </row>
    <row r="1370" spans="1:4">
      <c r="A1370" s="180">
        <v>6116</v>
      </c>
      <c r="B1370" s="180" t="s">
        <v>1214</v>
      </c>
      <c r="C1370" s="180" t="s">
        <v>3653</v>
      </c>
      <c r="D1370" s="180" t="s">
        <v>3654</v>
      </c>
    </row>
    <row r="1371" spans="1:4">
      <c r="A1371" s="180">
        <v>6117</v>
      </c>
      <c r="B1371" s="180" t="s">
        <v>1215</v>
      </c>
      <c r="C1371" s="180" t="s">
        <v>2291</v>
      </c>
      <c r="D1371" s="180" t="s">
        <v>3655</v>
      </c>
    </row>
    <row r="1372" spans="1:4">
      <c r="A1372" s="180">
        <v>6118</v>
      </c>
      <c r="B1372" s="180" t="s">
        <v>1216</v>
      </c>
      <c r="C1372" s="180" t="s">
        <v>3656</v>
      </c>
      <c r="D1372" s="180" t="s">
        <v>3657</v>
      </c>
    </row>
    <row r="1373" spans="1:4">
      <c r="A1373" s="180">
        <v>6120</v>
      </c>
      <c r="B1373" s="180" t="s">
        <v>1217</v>
      </c>
      <c r="C1373" s="180" t="s">
        <v>5295</v>
      </c>
      <c r="D1373" s="180" t="s">
        <v>3658</v>
      </c>
    </row>
    <row r="1374" spans="1:4">
      <c r="A1374" s="180">
        <v>6121</v>
      </c>
      <c r="B1374" s="180" t="s">
        <v>1218</v>
      </c>
      <c r="C1374" s="180" t="s">
        <v>5296</v>
      </c>
      <c r="D1374" s="180" t="s">
        <v>3659</v>
      </c>
    </row>
    <row r="1375" spans="1:4">
      <c r="A1375" s="180">
        <v>6122</v>
      </c>
      <c r="B1375" s="180" t="s">
        <v>1219</v>
      </c>
      <c r="C1375" s="180" t="s">
        <v>3660</v>
      </c>
      <c r="D1375" s="180" t="s">
        <v>3661</v>
      </c>
    </row>
    <row r="1376" spans="1:4">
      <c r="A1376" s="180">
        <v>6123</v>
      </c>
      <c r="B1376" s="180" t="s">
        <v>1220</v>
      </c>
      <c r="C1376" s="180" t="s">
        <v>3662</v>
      </c>
      <c r="D1376" s="180" t="s">
        <v>3663</v>
      </c>
    </row>
    <row r="1377" spans="1:4">
      <c r="A1377" s="180">
        <v>6124</v>
      </c>
      <c r="B1377" s="180" t="s">
        <v>1221</v>
      </c>
      <c r="C1377" s="180" t="s">
        <v>3664</v>
      </c>
      <c r="D1377" s="180" t="s">
        <v>3665</v>
      </c>
    </row>
    <row r="1378" spans="1:4">
      <c r="A1378" s="180">
        <v>6125</v>
      </c>
      <c r="B1378" s="180" t="s">
        <v>1222</v>
      </c>
      <c r="C1378" s="180" t="s">
        <v>3666</v>
      </c>
      <c r="D1378" s="180" t="s">
        <v>3667</v>
      </c>
    </row>
    <row r="1379" spans="1:4">
      <c r="A1379" s="180">
        <v>6126</v>
      </c>
      <c r="B1379" s="180" t="s">
        <v>1223</v>
      </c>
      <c r="C1379" s="180" t="s">
        <v>3668</v>
      </c>
      <c r="D1379" s="180" t="s">
        <v>3669</v>
      </c>
    </row>
    <row r="1380" spans="1:4">
      <c r="A1380" s="180">
        <v>6127</v>
      </c>
      <c r="B1380" s="180" t="s">
        <v>1224</v>
      </c>
      <c r="C1380" s="180" t="s">
        <v>3664</v>
      </c>
      <c r="D1380" s="180" t="s">
        <v>3670</v>
      </c>
    </row>
    <row r="1381" spans="1:4">
      <c r="A1381" s="180">
        <v>6128</v>
      </c>
      <c r="B1381" s="180" t="s">
        <v>1225</v>
      </c>
      <c r="C1381" s="180" t="s">
        <v>2884</v>
      </c>
      <c r="D1381" s="180" t="s">
        <v>3671</v>
      </c>
    </row>
    <row r="1382" spans="1:4">
      <c r="A1382" s="180">
        <v>6129</v>
      </c>
      <c r="B1382" s="180" t="s">
        <v>1226</v>
      </c>
      <c r="C1382" s="180" t="s">
        <v>3672</v>
      </c>
      <c r="D1382" s="180" t="s">
        <v>3673</v>
      </c>
    </row>
    <row r="1383" spans="1:4">
      <c r="A1383" s="180">
        <v>6130</v>
      </c>
      <c r="B1383" s="180" t="s">
        <v>3674</v>
      </c>
      <c r="C1383" s="180" t="s">
        <v>5297</v>
      </c>
      <c r="D1383" s="180" t="s">
        <v>3675</v>
      </c>
    </row>
    <row r="1384" spans="1:4">
      <c r="A1384" s="180">
        <v>6131</v>
      </c>
      <c r="B1384" s="180" t="s">
        <v>1227</v>
      </c>
      <c r="C1384" s="180" t="s">
        <v>3561</v>
      </c>
      <c r="D1384" s="180" t="s">
        <v>3676</v>
      </c>
    </row>
    <row r="1385" spans="1:4">
      <c r="A1385" s="180">
        <v>6133</v>
      </c>
      <c r="B1385" s="180" t="s">
        <v>1228</v>
      </c>
      <c r="C1385" s="180" t="s">
        <v>1865</v>
      </c>
      <c r="D1385" s="180" t="s">
        <v>3677</v>
      </c>
    </row>
    <row r="1386" spans="1:4">
      <c r="A1386" s="180">
        <v>6134</v>
      </c>
      <c r="B1386" s="180" t="s">
        <v>1229</v>
      </c>
      <c r="C1386" s="180" t="s">
        <v>3678</v>
      </c>
      <c r="D1386" s="180" t="s">
        <v>3679</v>
      </c>
    </row>
    <row r="1387" spans="1:4">
      <c r="A1387" s="180">
        <v>6136</v>
      </c>
      <c r="B1387" s="180" t="s">
        <v>1230</v>
      </c>
      <c r="C1387" s="180" t="s">
        <v>3680</v>
      </c>
      <c r="D1387" s="180" t="s">
        <v>3681</v>
      </c>
    </row>
    <row r="1388" spans="1:4">
      <c r="A1388" s="180">
        <v>6138</v>
      </c>
      <c r="B1388" s="180" t="s">
        <v>1231</v>
      </c>
      <c r="C1388" s="180" t="s">
        <v>5298</v>
      </c>
      <c r="D1388" s="180" t="s">
        <v>3682</v>
      </c>
    </row>
    <row r="1389" spans="1:4">
      <c r="A1389" s="180">
        <v>6139</v>
      </c>
      <c r="B1389" s="180" t="s">
        <v>1232</v>
      </c>
      <c r="C1389" s="180" t="s">
        <v>5299</v>
      </c>
      <c r="D1389" s="180" t="s">
        <v>3683</v>
      </c>
    </row>
    <row r="1390" spans="1:4">
      <c r="A1390" s="180">
        <v>6140</v>
      </c>
      <c r="B1390" s="180" t="s">
        <v>1233</v>
      </c>
      <c r="C1390" s="180" t="s">
        <v>3529</v>
      </c>
      <c r="D1390" s="180" t="s">
        <v>3684</v>
      </c>
    </row>
    <row r="1391" spans="1:4">
      <c r="A1391" s="180">
        <v>6141</v>
      </c>
      <c r="B1391" s="180" t="s">
        <v>1234</v>
      </c>
      <c r="C1391" s="180" t="s">
        <v>3685</v>
      </c>
      <c r="D1391" s="180" t="s">
        <v>2744</v>
      </c>
    </row>
    <row r="1392" spans="1:4">
      <c r="A1392" s="180">
        <v>6142</v>
      </c>
      <c r="B1392" s="180" t="s">
        <v>1235</v>
      </c>
      <c r="C1392" s="180" t="s">
        <v>3686</v>
      </c>
      <c r="D1392" s="180" t="s">
        <v>3687</v>
      </c>
    </row>
    <row r="1393" spans="1:4">
      <c r="A1393" s="180">
        <v>6143</v>
      </c>
      <c r="B1393" s="180" t="s">
        <v>1236</v>
      </c>
      <c r="C1393" s="180" t="s">
        <v>2668</v>
      </c>
      <c r="D1393" s="180" t="s">
        <v>3688</v>
      </c>
    </row>
    <row r="1394" spans="1:4">
      <c r="A1394" s="180">
        <v>6144</v>
      </c>
      <c r="B1394" s="180" t="s">
        <v>1237</v>
      </c>
      <c r="C1394" s="180" t="s">
        <v>5300</v>
      </c>
      <c r="D1394" s="180" t="s">
        <v>3689</v>
      </c>
    </row>
    <row r="1395" spans="1:4">
      <c r="A1395" s="180">
        <v>6145</v>
      </c>
      <c r="B1395" s="180" t="s">
        <v>1238</v>
      </c>
      <c r="C1395" s="180" t="s">
        <v>5301</v>
      </c>
      <c r="D1395" s="180" t="s">
        <v>5302</v>
      </c>
    </row>
    <row r="1396" spans="1:4">
      <c r="A1396" s="180">
        <v>6146</v>
      </c>
      <c r="B1396" s="180" t="s">
        <v>1239</v>
      </c>
      <c r="C1396" s="180" t="s">
        <v>3690</v>
      </c>
      <c r="D1396" s="180" t="s">
        <v>3691</v>
      </c>
    </row>
    <row r="1397" spans="1:4">
      <c r="A1397" s="180">
        <v>6147</v>
      </c>
      <c r="B1397" s="180" t="s">
        <v>1240</v>
      </c>
      <c r="C1397" s="180" t="s">
        <v>5303</v>
      </c>
      <c r="D1397" s="180" t="s">
        <v>3692</v>
      </c>
    </row>
    <row r="1398" spans="1:4">
      <c r="A1398" s="180">
        <v>6148</v>
      </c>
      <c r="B1398" s="180" t="s">
        <v>1241</v>
      </c>
      <c r="C1398" s="180" t="s">
        <v>2656</v>
      </c>
      <c r="D1398" s="180" t="s">
        <v>3693</v>
      </c>
    </row>
    <row r="1399" spans="1:4">
      <c r="A1399" s="180">
        <v>6150</v>
      </c>
      <c r="B1399" s="180" t="s">
        <v>1242</v>
      </c>
      <c r="C1399" s="180" t="s">
        <v>3694</v>
      </c>
      <c r="D1399" s="180" t="s">
        <v>3695</v>
      </c>
    </row>
    <row r="1400" spans="1:4">
      <c r="A1400" s="180">
        <v>6151</v>
      </c>
      <c r="B1400" s="180" t="s">
        <v>1243</v>
      </c>
      <c r="C1400" s="180" t="s">
        <v>2646</v>
      </c>
      <c r="D1400" s="180" t="s">
        <v>3696</v>
      </c>
    </row>
    <row r="1401" spans="1:4">
      <c r="A1401" s="180">
        <v>6152</v>
      </c>
      <c r="B1401" s="180" t="s">
        <v>1244</v>
      </c>
      <c r="C1401" s="180" t="s">
        <v>5304</v>
      </c>
      <c r="D1401" s="180" t="s">
        <v>3697</v>
      </c>
    </row>
    <row r="1402" spans="1:4">
      <c r="A1402" s="180">
        <v>6153</v>
      </c>
      <c r="B1402" s="180" t="s">
        <v>1245</v>
      </c>
      <c r="C1402" s="180" t="s">
        <v>5305</v>
      </c>
      <c r="D1402" s="180" t="s">
        <v>3698</v>
      </c>
    </row>
    <row r="1403" spans="1:4">
      <c r="A1403" s="180">
        <v>6154</v>
      </c>
      <c r="B1403" s="180" t="s">
        <v>1246</v>
      </c>
      <c r="C1403" s="180" t="s">
        <v>3699</v>
      </c>
      <c r="D1403" s="180" t="s">
        <v>3700</v>
      </c>
    </row>
    <row r="1404" spans="1:4">
      <c r="A1404" s="180">
        <v>6155</v>
      </c>
      <c r="B1404" s="180" t="s">
        <v>1247</v>
      </c>
      <c r="C1404" s="180" t="s">
        <v>5306</v>
      </c>
      <c r="D1404" s="180" t="s">
        <v>3701</v>
      </c>
    </row>
    <row r="1405" spans="1:4">
      <c r="A1405" s="180">
        <v>6156</v>
      </c>
      <c r="B1405" s="180" t="s">
        <v>1248</v>
      </c>
      <c r="C1405" s="180" t="s">
        <v>2675</v>
      </c>
      <c r="D1405" s="180" t="s">
        <v>3702</v>
      </c>
    </row>
    <row r="1406" spans="1:4">
      <c r="A1406" s="180">
        <v>6158</v>
      </c>
      <c r="B1406" s="180" t="s">
        <v>1249</v>
      </c>
      <c r="C1406" s="180" t="s">
        <v>1793</v>
      </c>
      <c r="D1406" s="180" t="s">
        <v>3703</v>
      </c>
    </row>
    <row r="1407" spans="1:4">
      <c r="A1407" s="180">
        <v>6160</v>
      </c>
      <c r="B1407" s="180" t="s">
        <v>1250</v>
      </c>
      <c r="C1407" s="180" t="s">
        <v>5307</v>
      </c>
      <c r="D1407" s="180" t="s">
        <v>3704</v>
      </c>
    </row>
    <row r="1408" spans="1:4">
      <c r="A1408" s="180">
        <v>6161</v>
      </c>
      <c r="B1408" s="180" t="s">
        <v>1251</v>
      </c>
      <c r="C1408" s="180" t="s">
        <v>3705</v>
      </c>
      <c r="D1408" s="180" t="s">
        <v>3706</v>
      </c>
    </row>
    <row r="1409" spans="1:4">
      <c r="A1409" s="180">
        <v>6163</v>
      </c>
      <c r="B1409" s="180" t="s">
        <v>1252</v>
      </c>
      <c r="C1409" s="180" t="s">
        <v>3707</v>
      </c>
      <c r="D1409" s="180" t="s">
        <v>3708</v>
      </c>
    </row>
    <row r="1410" spans="1:4">
      <c r="A1410" s="180">
        <v>6164</v>
      </c>
      <c r="B1410" s="180" t="s">
        <v>1253</v>
      </c>
      <c r="C1410" s="180" t="s">
        <v>3709</v>
      </c>
      <c r="D1410" s="180" t="s">
        <v>3710</v>
      </c>
    </row>
    <row r="1411" spans="1:4">
      <c r="A1411" s="180">
        <v>6165</v>
      </c>
      <c r="B1411" s="180" t="s">
        <v>1254</v>
      </c>
      <c r="C1411" s="180" t="s">
        <v>1865</v>
      </c>
      <c r="D1411" s="180" t="s">
        <v>3711</v>
      </c>
    </row>
    <row r="1412" spans="1:4">
      <c r="A1412" s="180">
        <v>6166</v>
      </c>
      <c r="B1412" s="180" t="s">
        <v>1255</v>
      </c>
      <c r="C1412" s="180" t="s">
        <v>4510</v>
      </c>
      <c r="D1412" s="180" t="s">
        <v>3712</v>
      </c>
    </row>
    <row r="1413" spans="1:4">
      <c r="A1413" s="180">
        <v>6167</v>
      </c>
      <c r="B1413" s="180" t="s">
        <v>1256</v>
      </c>
      <c r="C1413" s="180" t="s">
        <v>3713</v>
      </c>
      <c r="D1413" s="180" t="s">
        <v>3714</v>
      </c>
    </row>
    <row r="1414" spans="1:4">
      <c r="A1414" s="180">
        <v>6168</v>
      </c>
      <c r="B1414" s="180" t="s">
        <v>1257</v>
      </c>
      <c r="C1414" s="180" t="s">
        <v>3715</v>
      </c>
      <c r="D1414" s="180" t="s">
        <v>3716</v>
      </c>
    </row>
    <row r="1415" spans="1:4">
      <c r="A1415" s="180">
        <v>6169</v>
      </c>
      <c r="B1415" s="180" t="s">
        <v>1258</v>
      </c>
      <c r="C1415" s="180" t="s">
        <v>5127</v>
      </c>
      <c r="D1415" s="180" t="s">
        <v>3717</v>
      </c>
    </row>
    <row r="1416" spans="1:4">
      <c r="A1416" s="180">
        <v>6170</v>
      </c>
      <c r="B1416" s="180" t="s">
        <v>1259</v>
      </c>
      <c r="C1416" s="180" t="s">
        <v>5308</v>
      </c>
      <c r="D1416" s="180" t="s">
        <v>3718</v>
      </c>
    </row>
    <row r="1417" spans="1:4">
      <c r="A1417" s="180">
        <v>6171</v>
      </c>
      <c r="B1417" s="180" t="s">
        <v>1260</v>
      </c>
      <c r="C1417" s="180" t="s">
        <v>5184</v>
      </c>
      <c r="D1417" s="180" t="s">
        <v>5309</v>
      </c>
    </row>
    <row r="1418" spans="1:4">
      <c r="A1418" s="180">
        <v>6172</v>
      </c>
      <c r="B1418" s="180" t="s">
        <v>1261</v>
      </c>
      <c r="C1418" s="180" t="s">
        <v>3719</v>
      </c>
      <c r="D1418" s="180" t="s">
        <v>3720</v>
      </c>
    </row>
    <row r="1419" spans="1:4">
      <c r="A1419" s="180">
        <v>6173</v>
      </c>
      <c r="B1419" s="180" t="s">
        <v>1262</v>
      </c>
      <c r="C1419" s="180" t="s">
        <v>3721</v>
      </c>
      <c r="D1419" s="180" t="s">
        <v>3722</v>
      </c>
    </row>
    <row r="1420" spans="1:4">
      <c r="A1420" s="180">
        <v>6174</v>
      </c>
      <c r="B1420" s="180" t="s">
        <v>1263</v>
      </c>
      <c r="C1420" s="180" t="s">
        <v>3723</v>
      </c>
      <c r="D1420" s="180" t="s">
        <v>3724</v>
      </c>
    </row>
    <row r="1421" spans="1:4">
      <c r="A1421" s="180">
        <v>6175</v>
      </c>
      <c r="B1421" s="180" t="s">
        <v>1264</v>
      </c>
      <c r="C1421" s="180" t="s">
        <v>3725</v>
      </c>
      <c r="D1421" s="180" t="s">
        <v>3726</v>
      </c>
    </row>
    <row r="1422" spans="1:4">
      <c r="A1422" s="180">
        <v>6176</v>
      </c>
      <c r="B1422" s="180" t="s">
        <v>1265</v>
      </c>
      <c r="C1422" s="180" t="s">
        <v>5310</v>
      </c>
      <c r="D1422" s="180" t="s">
        <v>3727</v>
      </c>
    </row>
    <row r="1423" spans="1:4">
      <c r="A1423" s="180">
        <v>6177</v>
      </c>
      <c r="B1423" s="180" t="s">
        <v>1266</v>
      </c>
      <c r="C1423" s="180" t="s">
        <v>3728</v>
      </c>
      <c r="D1423" s="180" t="s">
        <v>3729</v>
      </c>
    </row>
    <row r="1424" spans="1:4">
      <c r="A1424" s="180">
        <v>6179</v>
      </c>
      <c r="B1424" s="180" t="s">
        <v>1267</v>
      </c>
      <c r="C1424" s="180" t="s">
        <v>3730</v>
      </c>
      <c r="D1424" s="180" t="s">
        <v>3731</v>
      </c>
    </row>
    <row r="1425" spans="1:4">
      <c r="A1425" s="180">
        <v>6180</v>
      </c>
      <c r="B1425" s="180" t="s">
        <v>1268</v>
      </c>
      <c r="C1425" s="180" t="s">
        <v>5311</v>
      </c>
      <c r="D1425" s="180" t="s">
        <v>3732</v>
      </c>
    </row>
    <row r="1426" spans="1:4">
      <c r="A1426" s="180">
        <v>6182</v>
      </c>
      <c r="B1426" s="180" t="s">
        <v>1269</v>
      </c>
      <c r="C1426" s="180" t="s">
        <v>3733</v>
      </c>
      <c r="D1426" s="180" t="s">
        <v>3734</v>
      </c>
    </row>
    <row r="1427" spans="1:4">
      <c r="A1427" s="180">
        <v>6183</v>
      </c>
      <c r="B1427" s="180" t="s">
        <v>1270</v>
      </c>
      <c r="C1427" s="180" t="s">
        <v>3735</v>
      </c>
      <c r="D1427" s="180" t="s">
        <v>3736</v>
      </c>
    </row>
    <row r="1428" spans="1:4">
      <c r="A1428" s="180">
        <v>6184</v>
      </c>
      <c r="B1428" s="180" t="s">
        <v>1271</v>
      </c>
      <c r="C1428" s="180" t="s">
        <v>3737</v>
      </c>
      <c r="D1428" s="180" t="s">
        <v>3738</v>
      </c>
    </row>
    <row r="1429" spans="1:4">
      <c r="A1429" s="180">
        <v>6185</v>
      </c>
      <c r="B1429" s="180" t="s">
        <v>1272</v>
      </c>
      <c r="C1429" s="180" t="s">
        <v>3739</v>
      </c>
      <c r="D1429" s="180" t="s">
        <v>2850</v>
      </c>
    </row>
    <row r="1430" spans="1:4">
      <c r="A1430" s="180">
        <v>6186</v>
      </c>
      <c r="B1430" s="180" t="s">
        <v>1273</v>
      </c>
      <c r="C1430" s="180" t="s">
        <v>5312</v>
      </c>
      <c r="D1430" s="180" t="s">
        <v>3740</v>
      </c>
    </row>
    <row r="1431" spans="1:4">
      <c r="A1431" s="180">
        <v>6187</v>
      </c>
      <c r="B1431" s="180" t="s">
        <v>1274</v>
      </c>
      <c r="C1431" s="180" t="s">
        <v>3741</v>
      </c>
      <c r="D1431" s="180" t="s">
        <v>3742</v>
      </c>
    </row>
    <row r="1432" spans="1:4">
      <c r="A1432" s="180">
        <v>6188</v>
      </c>
      <c r="B1432" s="180" t="s">
        <v>1275</v>
      </c>
      <c r="C1432" s="180" t="s">
        <v>3743</v>
      </c>
      <c r="D1432" s="180" t="s">
        <v>3744</v>
      </c>
    </row>
    <row r="1433" spans="1:4">
      <c r="A1433" s="180">
        <v>6189</v>
      </c>
      <c r="B1433" s="180" t="s">
        <v>1276</v>
      </c>
      <c r="C1433" s="180" t="s">
        <v>2601</v>
      </c>
      <c r="D1433" s="180" t="s">
        <v>3745</v>
      </c>
    </row>
    <row r="1434" spans="1:4">
      <c r="A1434" s="180">
        <v>6190</v>
      </c>
      <c r="B1434" s="180" t="s">
        <v>1277</v>
      </c>
      <c r="C1434" s="180" t="s">
        <v>3746</v>
      </c>
      <c r="D1434" s="180" t="s">
        <v>3747</v>
      </c>
    </row>
    <row r="1435" spans="1:4">
      <c r="A1435" s="180">
        <v>6191</v>
      </c>
      <c r="B1435" s="180" t="s">
        <v>1278</v>
      </c>
      <c r="C1435" s="180" t="s">
        <v>3748</v>
      </c>
      <c r="D1435" s="180" t="s">
        <v>3749</v>
      </c>
    </row>
    <row r="1436" spans="1:4">
      <c r="A1436" s="180">
        <v>6192</v>
      </c>
      <c r="B1436" s="180" t="s">
        <v>1279</v>
      </c>
      <c r="C1436" s="180" t="s">
        <v>3750</v>
      </c>
      <c r="D1436" s="180" t="s">
        <v>3751</v>
      </c>
    </row>
    <row r="1437" spans="1:4">
      <c r="A1437" s="180">
        <v>6194</v>
      </c>
      <c r="B1437" s="180" t="s">
        <v>1280</v>
      </c>
      <c r="C1437" s="180" t="s">
        <v>2675</v>
      </c>
      <c r="D1437" s="180" t="s">
        <v>3752</v>
      </c>
    </row>
    <row r="1438" spans="1:4">
      <c r="A1438" s="180">
        <v>6195</v>
      </c>
      <c r="B1438" s="180" t="s">
        <v>1281</v>
      </c>
      <c r="C1438" s="180" t="s">
        <v>2549</v>
      </c>
      <c r="D1438" s="180" t="s">
        <v>3753</v>
      </c>
    </row>
    <row r="1439" spans="1:4">
      <c r="A1439" s="180">
        <v>6196</v>
      </c>
      <c r="B1439" s="180" t="s">
        <v>1282</v>
      </c>
      <c r="C1439" s="180" t="s">
        <v>5313</v>
      </c>
      <c r="D1439" s="180" t="s">
        <v>3754</v>
      </c>
    </row>
    <row r="1440" spans="1:4">
      <c r="A1440" s="180">
        <v>6197</v>
      </c>
      <c r="B1440" s="180" t="s">
        <v>1283</v>
      </c>
      <c r="C1440" s="180" t="s">
        <v>1865</v>
      </c>
      <c r="D1440" s="180" t="s">
        <v>3755</v>
      </c>
    </row>
    <row r="1441" spans="1:4">
      <c r="A1441" s="180">
        <v>6198</v>
      </c>
      <c r="B1441" s="180" t="s">
        <v>1284</v>
      </c>
      <c r="C1441" s="180" t="s">
        <v>2689</v>
      </c>
      <c r="D1441" s="180" t="s">
        <v>3756</v>
      </c>
    </row>
    <row r="1442" spans="1:4">
      <c r="A1442" s="180">
        <v>6199</v>
      </c>
      <c r="B1442" s="180" t="s">
        <v>1285</v>
      </c>
      <c r="C1442" s="180" t="s">
        <v>3757</v>
      </c>
      <c r="D1442" s="180" t="s">
        <v>3758</v>
      </c>
    </row>
    <row r="1443" spans="1:4">
      <c r="A1443" s="180">
        <v>6201</v>
      </c>
      <c r="B1443" s="180" t="s">
        <v>1286</v>
      </c>
      <c r="C1443" s="180" t="s">
        <v>2344</v>
      </c>
      <c r="D1443" s="180" t="s">
        <v>3759</v>
      </c>
    </row>
    <row r="1444" spans="1:4">
      <c r="A1444" s="180">
        <v>6202</v>
      </c>
      <c r="B1444" s="180" t="s">
        <v>1287</v>
      </c>
      <c r="C1444" s="180" t="s">
        <v>3760</v>
      </c>
      <c r="D1444" s="180" t="s">
        <v>3761</v>
      </c>
    </row>
    <row r="1445" spans="1:4">
      <c r="A1445" s="180">
        <v>6203</v>
      </c>
      <c r="B1445" s="180" t="s">
        <v>1288</v>
      </c>
      <c r="C1445" s="180" t="s">
        <v>2725</v>
      </c>
      <c r="D1445" s="180" t="s">
        <v>3762</v>
      </c>
    </row>
    <row r="1446" spans="1:4">
      <c r="A1446" s="180">
        <v>6204</v>
      </c>
      <c r="B1446" s="180" t="s">
        <v>1289</v>
      </c>
      <c r="C1446" s="180" t="s">
        <v>3664</v>
      </c>
      <c r="D1446" s="180" t="s">
        <v>3763</v>
      </c>
    </row>
    <row r="1447" spans="1:4">
      <c r="A1447" s="180">
        <v>6205</v>
      </c>
      <c r="B1447" s="180" t="s">
        <v>1290</v>
      </c>
      <c r="C1447" s="180" t="s">
        <v>5314</v>
      </c>
      <c r="D1447" s="180" t="s">
        <v>3764</v>
      </c>
    </row>
    <row r="1448" spans="1:4">
      <c r="A1448" s="180">
        <v>6206</v>
      </c>
      <c r="B1448" s="180" t="s">
        <v>1291</v>
      </c>
      <c r="C1448" s="180" t="s">
        <v>5315</v>
      </c>
      <c r="D1448" s="180" t="s">
        <v>5471</v>
      </c>
    </row>
    <row r="1449" spans="1:4">
      <c r="A1449" s="180">
        <v>6207</v>
      </c>
      <c r="B1449" s="180" t="s">
        <v>1292</v>
      </c>
      <c r="C1449" s="180" t="s">
        <v>1793</v>
      </c>
      <c r="D1449" s="180" t="s">
        <v>3765</v>
      </c>
    </row>
    <row r="1450" spans="1:4">
      <c r="A1450" s="180">
        <v>6208</v>
      </c>
      <c r="B1450" s="180" t="s">
        <v>1293</v>
      </c>
      <c r="C1450" s="180" t="s">
        <v>1793</v>
      </c>
      <c r="D1450" s="180" t="s">
        <v>3766</v>
      </c>
    </row>
    <row r="1451" spans="1:4">
      <c r="A1451" s="180">
        <v>6209</v>
      </c>
      <c r="B1451" s="180" t="s">
        <v>1294</v>
      </c>
      <c r="C1451" s="180" t="s">
        <v>5316</v>
      </c>
      <c r="D1451" s="180" t="s">
        <v>3767</v>
      </c>
    </row>
    <row r="1452" spans="1:4">
      <c r="A1452" s="180">
        <v>6210</v>
      </c>
      <c r="B1452" s="180" t="s">
        <v>1295</v>
      </c>
      <c r="C1452" s="180" t="s">
        <v>2675</v>
      </c>
      <c r="D1452" s="180" t="s">
        <v>3768</v>
      </c>
    </row>
    <row r="1453" spans="1:4">
      <c r="A1453" s="180">
        <v>6212</v>
      </c>
      <c r="B1453" s="180" t="s">
        <v>1296</v>
      </c>
      <c r="C1453" s="180" t="s">
        <v>5317</v>
      </c>
      <c r="D1453" s="180" t="s">
        <v>3769</v>
      </c>
    </row>
    <row r="1454" spans="1:4">
      <c r="A1454" s="180">
        <v>6213</v>
      </c>
      <c r="B1454" s="180" t="s">
        <v>1297</v>
      </c>
      <c r="C1454" s="180" t="s">
        <v>5318</v>
      </c>
      <c r="D1454" s="180" t="s">
        <v>3770</v>
      </c>
    </row>
    <row r="1455" spans="1:4">
      <c r="A1455" s="180">
        <v>6214</v>
      </c>
      <c r="B1455" s="180" t="s">
        <v>1298</v>
      </c>
      <c r="C1455" s="180" t="s">
        <v>5319</v>
      </c>
      <c r="D1455" s="180" t="s">
        <v>3771</v>
      </c>
    </row>
    <row r="1456" spans="1:4">
      <c r="A1456" s="180">
        <v>6215</v>
      </c>
      <c r="B1456" s="180" t="s">
        <v>1299</v>
      </c>
      <c r="C1456" s="180" t="s">
        <v>3772</v>
      </c>
      <c r="D1456" s="180" t="s">
        <v>5320</v>
      </c>
    </row>
    <row r="1457" spans="1:4">
      <c r="A1457" s="180">
        <v>6216</v>
      </c>
      <c r="B1457" s="180" t="s">
        <v>1300</v>
      </c>
      <c r="C1457" s="180" t="s">
        <v>3773</v>
      </c>
      <c r="D1457" s="180" t="s">
        <v>3774</v>
      </c>
    </row>
    <row r="1458" spans="1:4">
      <c r="A1458" s="180">
        <v>6217</v>
      </c>
      <c r="B1458" s="180" t="s">
        <v>1301</v>
      </c>
      <c r="C1458" s="180" t="s">
        <v>5321</v>
      </c>
      <c r="D1458" s="180" t="s">
        <v>3775</v>
      </c>
    </row>
    <row r="1459" spans="1:4">
      <c r="A1459" s="180">
        <v>6218</v>
      </c>
      <c r="B1459" s="180" t="s">
        <v>1302</v>
      </c>
      <c r="C1459" s="180" t="s">
        <v>3776</v>
      </c>
      <c r="D1459" s="180" t="s">
        <v>3777</v>
      </c>
    </row>
    <row r="1460" spans="1:4">
      <c r="A1460" s="180">
        <v>6219</v>
      </c>
      <c r="B1460" s="180" t="s">
        <v>1303</v>
      </c>
      <c r="C1460" s="180" t="s">
        <v>5322</v>
      </c>
      <c r="D1460" s="180" t="s">
        <v>3778</v>
      </c>
    </row>
    <row r="1461" spans="1:4">
      <c r="A1461" s="180">
        <v>6220</v>
      </c>
      <c r="B1461" s="180" t="s">
        <v>1304</v>
      </c>
      <c r="C1461" s="180" t="s">
        <v>1793</v>
      </c>
      <c r="D1461" s="180" t="s">
        <v>3779</v>
      </c>
    </row>
    <row r="1462" spans="1:4">
      <c r="A1462" s="180">
        <v>6221</v>
      </c>
      <c r="B1462" s="180" t="s">
        <v>1305</v>
      </c>
      <c r="C1462" s="180" t="s">
        <v>3404</v>
      </c>
      <c r="D1462" s="180" t="s">
        <v>3780</v>
      </c>
    </row>
    <row r="1463" spans="1:4">
      <c r="A1463" s="180">
        <v>6222</v>
      </c>
      <c r="B1463" s="180" t="s">
        <v>1306</v>
      </c>
      <c r="C1463" s="180" t="s">
        <v>3781</v>
      </c>
      <c r="D1463" s="180" t="s">
        <v>3782</v>
      </c>
    </row>
    <row r="1464" spans="1:4">
      <c r="A1464" s="180">
        <v>6223</v>
      </c>
      <c r="B1464" s="180" t="s">
        <v>1307</v>
      </c>
      <c r="C1464" s="180" t="s">
        <v>3783</v>
      </c>
      <c r="D1464" s="180" t="s">
        <v>3784</v>
      </c>
    </row>
    <row r="1465" spans="1:4">
      <c r="A1465" s="180">
        <v>6224</v>
      </c>
      <c r="B1465" s="180" t="s">
        <v>1308</v>
      </c>
      <c r="C1465" s="180" t="s">
        <v>5323</v>
      </c>
      <c r="D1465" s="180" t="s">
        <v>3785</v>
      </c>
    </row>
    <row r="1466" spans="1:4">
      <c r="A1466" s="180">
        <v>6225</v>
      </c>
      <c r="B1466" s="180" t="s">
        <v>1309</v>
      </c>
      <c r="C1466" s="180" t="s">
        <v>5324</v>
      </c>
      <c r="D1466" s="180" t="s">
        <v>3786</v>
      </c>
    </row>
    <row r="1467" spans="1:4">
      <c r="A1467" s="180">
        <v>6226</v>
      </c>
      <c r="B1467" s="180" t="s">
        <v>1310</v>
      </c>
      <c r="C1467" s="180" t="s">
        <v>3709</v>
      </c>
      <c r="D1467" s="180" t="s">
        <v>3787</v>
      </c>
    </row>
    <row r="1468" spans="1:4">
      <c r="A1468" s="180">
        <v>6227</v>
      </c>
      <c r="B1468" s="180" t="s">
        <v>1311</v>
      </c>
      <c r="C1468" s="180" t="s">
        <v>2736</v>
      </c>
      <c r="D1468" s="180" t="s">
        <v>3788</v>
      </c>
    </row>
    <row r="1469" spans="1:4">
      <c r="A1469" s="180">
        <v>6228</v>
      </c>
      <c r="B1469" s="180" t="s">
        <v>1312</v>
      </c>
      <c r="C1469" s="180" t="s">
        <v>3789</v>
      </c>
      <c r="D1469" s="180" t="s">
        <v>3790</v>
      </c>
    </row>
    <row r="1470" spans="1:4">
      <c r="A1470" s="180">
        <v>6229</v>
      </c>
      <c r="B1470" s="180" t="s">
        <v>1313</v>
      </c>
      <c r="C1470" s="180" t="s">
        <v>2689</v>
      </c>
      <c r="D1470" s="180" t="s">
        <v>3791</v>
      </c>
    </row>
    <row r="1471" spans="1:4">
      <c r="A1471" s="180">
        <v>6230</v>
      </c>
      <c r="B1471" s="180" t="s">
        <v>1314</v>
      </c>
      <c r="C1471" s="180" t="s">
        <v>5325</v>
      </c>
      <c r="D1471" s="180" t="s">
        <v>3792</v>
      </c>
    </row>
    <row r="1472" spans="1:4">
      <c r="A1472" s="180">
        <v>6231</v>
      </c>
      <c r="B1472" s="180" t="s">
        <v>1315</v>
      </c>
      <c r="C1472" s="180" t="s">
        <v>3793</v>
      </c>
      <c r="D1472" s="180" t="s">
        <v>3794</v>
      </c>
    </row>
    <row r="1473" spans="1:4">
      <c r="A1473" s="180">
        <v>6233</v>
      </c>
      <c r="B1473" s="180" t="s">
        <v>1316</v>
      </c>
      <c r="C1473" s="180" t="s">
        <v>3795</v>
      </c>
      <c r="D1473" s="180" t="s">
        <v>3796</v>
      </c>
    </row>
    <row r="1474" spans="1:4">
      <c r="A1474" s="180">
        <v>6234</v>
      </c>
      <c r="B1474" s="180" t="s">
        <v>1317</v>
      </c>
      <c r="C1474" s="180" t="s">
        <v>3797</v>
      </c>
      <c r="D1474" s="180" t="s">
        <v>3798</v>
      </c>
    </row>
    <row r="1475" spans="1:4">
      <c r="A1475" s="180">
        <v>6235</v>
      </c>
      <c r="B1475" s="180" t="s">
        <v>1318</v>
      </c>
      <c r="C1475" s="180" t="s">
        <v>5326</v>
      </c>
      <c r="D1475" s="180" t="s">
        <v>3799</v>
      </c>
    </row>
    <row r="1476" spans="1:4">
      <c r="A1476" s="180">
        <v>6236</v>
      </c>
      <c r="B1476" s="180" t="s">
        <v>1319</v>
      </c>
      <c r="C1476" s="180" t="s">
        <v>3800</v>
      </c>
      <c r="D1476" s="180" t="s">
        <v>3801</v>
      </c>
    </row>
    <row r="1477" spans="1:4">
      <c r="A1477" s="180">
        <v>6237</v>
      </c>
      <c r="B1477" s="180" t="s">
        <v>1320</v>
      </c>
      <c r="C1477" s="180" t="s">
        <v>3802</v>
      </c>
      <c r="D1477" s="180" t="s">
        <v>3803</v>
      </c>
    </row>
    <row r="1478" spans="1:4">
      <c r="A1478" s="180">
        <v>6238</v>
      </c>
      <c r="B1478" s="180" t="s">
        <v>1321</v>
      </c>
      <c r="C1478" s="180" t="s">
        <v>3804</v>
      </c>
      <c r="D1478" s="180" t="s">
        <v>3805</v>
      </c>
    </row>
    <row r="1479" spans="1:4">
      <c r="A1479" s="180">
        <v>6239</v>
      </c>
      <c r="B1479" s="180" t="s">
        <v>1322</v>
      </c>
      <c r="C1479" s="180" t="s">
        <v>5327</v>
      </c>
      <c r="D1479" s="180" t="s">
        <v>3806</v>
      </c>
    </row>
    <row r="1480" spans="1:4">
      <c r="A1480" s="180">
        <v>6240</v>
      </c>
      <c r="B1480" s="180" t="s">
        <v>1323</v>
      </c>
      <c r="C1480" s="180" t="s">
        <v>3807</v>
      </c>
      <c r="D1480" s="180" t="s">
        <v>3808</v>
      </c>
    </row>
    <row r="1481" spans="1:4">
      <c r="A1481" s="180">
        <v>6241</v>
      </c>
      <c r="B1481" s="180" t="s">
        <v>1324</v>
      </c>
      <c r="C1481" s="180" t="s">
        <v>2668</v>
      </c>
      <c r="D1481" s="180" t="s">
        <v>3809</v>
      </c>
    </row>
    <row r="1482" spans="1:4">
      <c r="A1482" s="180">
        <v>6242</v>
      </c>
      <c r="B1482" s="180" t="s">
        <v>1325</v>
      </c>
      <c r="C1482" s="180" t="s">
        <v>1950</v>
      </c>
      <c r="D1482" s="180" t="s">
        <v>3810</v>
      </c>
    </row>
    <row r="1483" spans="1:4">
      <c r="A1483" s="180">
        <v>6243</v>
      </c>
      <c r="B1483" s="180" t="s">
        <v>1326</v>
      </c>
      <c r="C1483" s="180" t="s">
        <v>3811</v>
      </c>
      <c r="D1483" s="180" t="s">
        <v>3812</v>
      </c>
    </row>
    <row r="1484" spans="1:4">
      <c r="A1484" s="180">
        <v>6244</v>
      </c>
      <c r="B1484" s="180" t="s">
        <v>1327</v>
      </c>
      <c r="C1484" s="180" t="s">
        <v>4511</v>
      </c>
      <c r="D1484" s="180" t="s">
        <v>3813</v>
      </c>
    </row>
    <row r="1485" spans="1:4">
      <c r="A1485" s="180">
        <v>6245</v>
      </c>
      <c r="B1485" s="180" t="s">
        <v>1328</v>
      </c>
      <c r="C1485" s="180" t="s">
        <v>5328</v>
      </c>
      <c r="D1485" s="180" t="s">
        <v>3814</v>
      </c>
    </row>
    <row r="1486" spans="1:4">
      <c r="A1486" s="180">
        <v>6246</v>
      </c>
      <c r="B1486" s="180" t="s">
        <v>1329</v>
      </c>
      <c r="C1486" s="180" t="s">
        <v>2905</v>
      </c>
      <c r="D1486" s="180" t="s">
        <v>3815</v>
      </c>
    </row>
    <row r="1487" spans="1:4">
      <c r="A1487" s="180">
        <v>6247</v>
      </c>
      <c r="B1487" s="180" t="s">
        <v>1330</v>
      </c>
      <c r="C1487" s="180" t="s">
        <v>2646</v>
      </c>
      <c r="D1487" s="180" t="s">
        <v>3816</v>
      </c>
    </row>
    <row r="1488" spans="1:4">
      <c r="A1488" s="180">
        <v>6248</v>
      </c>
      <c r="B1488" s="180" t="s">
        <v>1331</v>
      </c>
      <c r="C1488" s="180" t="s">
        <v>3817</v>
      </c>
      <c r="D1488" s="180" t="s">
        <v>3818</v>
      </c>
    </row>
    <row r="1489" spans="1:4">
      <c r="A1489" s="180">
        <v>6251</v>
      </c>
      <c r="B1489" s="180" t="s">
        <v>1332</v>
      </c>
      <c r="C1489" s="180" t="s">
        <v>3819</v>
      </c>
      <c r="D1489" s="180" t="s">
        <v>3820</v>
      </c>
    </row>
    <row r="1490" spans="1:4">
      <c r="A1490" s="180">
        <v>6257</v>
      </c>
      <c r="B1490" s="180" t="s">
        <v>1333</v>
      </c>
      <c r="C1490" s="180" t="s">
        <v>3821</v>
      </c>
      <c r="D1490" s="180" t="s">
        <v>3822</v>
      </c>
    </row>
    <row r="1491" spans="1:4">
      <c r="A1491" s="180">
        <v>6259</v>
      </c>
      <c r="B1491" s="180" t="s">
        <v>1334</v>
      </c>
      <c r="C1491" s="180" t="s">
        <v>3823</v>
      </c>
      <c r="D1491" s="180" t="s">
        <v>3824</v>
      </c>
    </row>
    <row r="1492" spans="1:4">
      <c r="A1492" s="180">
        <v>6261</v>
      </c>
      <c r="B1492" s="180" t="s">
        <v>1335</v>
      </c>
      <c r="C1492" s="180" t="s">
        <v>2818</v>
      </c>
      <c r="D1492" s="180" t="s">
        <v>3825</v>
      </c>
    </row>
    <row r="1493" spans="1:4">
      <c r="A1493" s="180">
        <v>6263</v>
      </c>
      <c r="B1493" s="180" t="s">
        <v>1336</v>
      </c>
      <c r="C1493" s="180" t="s">
        <v>3826</v>
      </c>
      <c r="D1493" s="180" t="s">
        <v>3827</v>
      </c>
    </row>
    <row r="1494" spans="1:4">
      <c r="A1494" s="180">
        <v>6264</v>
      </c>
      <c r="B1494" s="180" t="s">
        <v>1337</v>
      </c>
      <c r="C1494" s="180" t="s">
        <v>5184</v>
      </c>
      <c r="D1494" s="180" t="s">
        <v>3828</v>
      </c>
    </row>
    <row r="1495" spans="1:4">
      <c r="A1495" s="180">
        <v>6265</v>
      </c>
      <c r="B1495" s="180" t="s">
        <v>1338</v>
      </c>
      <c r="C1495" s="180" t="s">
        <v>2747</v>
      </c>
      <c r="D1495" s="180" t="s">
        <v>3829</v>
      </c>
    </row>
    <row r="1496" spans="1:4">
      <c r="A1496" s="180">
        <v>6266</v>
      </c>
      <c r="B1496" s="180" t="s">
        <v>1339</v>
      </c>
      <c r="C1496" s="180" t="s">
        <v>5329</v>
      </c>
      <c r="D1496" s="180" t="s">
        <v>3830</v>
      </c>
    </row>
    <row r="1497" spans="1:4">
      <c r="A1497" s="180">
        <v>6269</v>
      </c>
      <c r="B1497" s="180" t="s">
        <v>1340</v>
      </c>
      <c r="C1497" s="180" t="s">
        <v>5330</v>
      </c>
      <c r="D1497" s="180" t="s">
        <v>3831</v>
      </c>
    </row>
    <row r="1498" spans="1:4">
      <c r="A1498" s="180">
        <v>6270</v>
      </c>
      <c r="B1498" s="180" t="s">
        <v>1341</v>
      </c>
      <c r="C1498" s="180" t="s">
        <v>3832</v>
      </c>
      <c r="D1498" s="180" t="s">
        <v>3833</v>
      </c>
    </row>
    <row r="1499" spans="1:4">
      <c r="A1499" s="180">
        <v>6271</v>
      </c>
      <c r="B1499" s="180" t="s">
        <v>1342</v>
      </c>
      <c r="C1499" s="180" t="s">
        <v>5331</v>
      </c>
      <c r="D1499" s="180" t="s">
        <v>3834</v>
      </c>
    </row>
    <row r="1500" spans="1:4">
      <c r="A1500" s="180">
        <v>6272</v>
      </c>
      <c r="B1500" s="180" t="s">
        <v>3835</v>
      </c>
      <c r="D1500" s="180" t="s">
        <v>3836</v>
      </c>
    </row>
    <row r="1501" spans="1:4">
      <c r="A1501" s="180">
        <v>6274</v>
      </c>
      <c r="B1501" s="180" t="s">
        <v>1343</v>
      </c>
      <c r="C1501" s="180" t="s">
        <v>5332</v>
      </c>
      <c r="D1501" s="180" t="s">
        <v>3837</v>
      </c>
    </row>
    <row r="1502" spans="1:4">
      <c r="A1502" s="180">
        <v>6275</v>
      </c>
      <c r="B1502" s="180" t="s">
        <v>1344</v>
      </c>
      <c r="C1502" s="180" t="s">
        <v>3838</v>
      </c>
      <c r="D1502" s="180" t="s">
        <v>3839</v>
      </c>
    </row>
    <row r="1503" spans="1:4">
      <c r="A1503" s="180">
        <v>6276</v>
      </c>
      <c r="B1503" s="180" t="s">
        <v>1345</v>
      </c>
      <c r="C1503" s="180" t="s">
        <v>3840</v>
      </c>
      <c r="D1503" s="180" t="s">
        <v>3841</v>
      </c>
    </row>
    <row r="1504" spans="1:4">
      <c r="A1504" s="180">
        <v>6277</v>
      </c>
      <c r="B1504" s="180" t="s">
        <v>1346</v>
      </c>
      <c r="C1504" s="180" t="s">
        <v>3842</v>
      </c>
      <c r="D1504" s="180" t="s">
        <v>3843</v>
      </c>
    </row>
    <row r="1505" spans="1:4">
      <c r="A1505" s="180">
        <v>6278</v>
      </c>
      <c r="B1505" s="180" t="s">
        <v>1347</v>
      </c>
      <c r="C1505" s="180" t="s">
        <v>5333</v>
      </c>
      <c r="D1505" s="180" t="s">
        <v>3844</v>
      </c>
    </row>
    <row r="1506" spans="1:4">
      <c r="A1506" s="180">
        <v>6279</v>
      </c>
      <c r="B1506" s="180" t="s">
        <v>1348</v>
      </c>
      <c r="C1506" s="180" t="s">
        <v>5334</v>
      </c>
      <c r="D1506" s="180" t="s">
        <v>3845</v>
      </c>
    </row>
    <row r="1507" spans="1:4">
      <c r="A1507" s="180">
        <v>6281</v>
      </c>
      <c r="B1507" s="180" t="s">
        <v>1349</v>
      </c>
      <c r="C1507" s="180" t="s">
        <v>3846</v>
      </c>
      <c r="D1507" s="180" t="s">
        <v>3847</v>
      </c>
    </row>
    <row r="1508" spans="1:4">
      <c r="A1508" s="180">
        <v>6282</v>
      </c>
      <c r="B1508" s="180" t="s">
        <v>1350</v>
      </c>
      <c r="C1508" s="180" t="s">
        <v>5335</v>
      </c>
      <c r="D1508" s="180" t="s">
        <v>3848</v>
      </c>
    </row>
    <row r="1509" spans="1:4">
      <c r="A1509" s="180">
        <v>6283</v>
      </c>
      <c r="B1509" s="180" t="s">
        <v>1351</v>
      </c>
      <c r="C1509" s="180" t="s">
        <v>3773</v>
      </c>
      <c r="D1509" s="180" t="s">
        <v>5336</v>
      </c>
    </row>
    <row r="1510" spans="1:4">
      <c r="A1510" s="180">
        <v>6284</v>
      </c>
      <c r="B1510" s="180" t="s">
        <v>1352</v>
      </c>
      <c r="C1510" s="180" t="s">
        <v>3664</v>
      </c>
      <c r="D1510" s="180" t="s">
        <v>3849</v>
      </c>
    </row>
    <row r="1511" spans="1:4">
      <c r="A1511" s="180">
        <v>6285</v>
      </c>
      <c r="B1511" s="180" t="s">
        <v>1353</v>
      </c>
      <c r="C1511" s="180" t="s">
        <v>5337</v>
      </c>
      <c r="D1511" s="180" t="s">
        <v>3850</v>
      </c>
    </row>
    <row r="1512" spans="1:4">
      <c r="A1512" s="180">
        <v>6287</v>
      </c>
      <c r="B1512" s="180" t="s">
        <v>1354</v>
      </c>
      <c r="C1512" s="180" t="s">
        <v>3851</v>
      </c>
      <c r="D1512" s="180" t="s">
        <v>3852</v>
      </c>
    </row>
    <row r="1513" spans="1:4">
      <c r="A1513" s="180">
        <v>6288</v>
      </c>
      <c r="B1513" s="180" t="s">
        <v>3853</v>
      </c>
      <c r="D1513" s="180" t="s">
        <v>3854</v>
      </c>
    </row>
    <row r="1514" spans="1:4">
      <c r="A1514" s="180">
        <v>6289</v>
      </c>
      <c r="B1514" s="180" t="s">
        <v>1355</v>
      </c>
      <c r="C1514" s="180" t="s">
        <v>3709</v>
      </c>
      <c r="D1514" s="180" t="s">
        <v>2718</v>
      </c>
    </row>
    <row r="1515" spans="1:4">
      <c r="A1515" s="180">
        <v>6290</v>
      </c>
      <c r="B1515" s="180" t="s">
        <v>1356</v>
      </c>
      <c r="C1515" s="180" t="s">
        <v>5338</v>
      </c>
      <c r="D1515" s="180" t="s">
        <v>3855</v>
      </c>
    </row>
    <row r="1516" spans="1:4">
      <c r="A1516" s="180">
        <v>6291</v>
      </c>
      <c r="B1516" s="180" t="s">
        <v>1357</v>
      </c>
      <c r="C1516" s="180" t="s">
        <v>3856</v>
      </c>
      <c r="D1516" s="180" t="s">
        <v>3857</v>
      </c>
    </row>
    <row r="1517" spans="1:4">
      <c r="A1517" s="180">
        <v>6292</v>
      </c>
      <c r="B1517" s="180" t="s">
        <v>1358</v>
      </c>
      <c r="C1517" s="180" t="s">
        <v>2725</v>
      </c>
      <c r="D1517" s="180" t="s">
        <v>3858</v>
      </c>
    </row>
    <row r="1518" spans="1:4">
      <c r="A1518" s="180">
        <v>6294</v>
      </c>
      <c r="B1518" s="180" t="s">
        <v>1359</v>
      </c>
      <c r="C1518" s="180" t="s">
        <v>5339</v>
      </c>
      <c r="D1518" s="180" t="s">
        <v>3859</v>
      </c>
    </row>
    <row r="1519" spans="1:4">
      <c r="A1519" s="180">
        <v>6298</v>
      </c>
      <c r="B1519" s="180" t="s">
        <v>1360</v>
      </c>
      <c r="C1519" s="180" t="s">
        <v>5340</v>
      </c>
      <c r="D1519" s="180" t="s">
        <v>5341</v>
      </c>
    </row>
    <row r="1520" spans="1:4">
      <c r="A1520" s="180">
        <v>6403</v>
      </c>
      <c r="B1520" s="180" t="s">
        <v>3860</v>
      </c>
      <c r="D1520" s="180" t="s">
        <v>3861</v>
      </c>
    </row>
    <row r="1521" spans="1:4">
      <c r="A1521" s="180">
        <v>6404</v>
      </c>
      <c r="B1521" s="180" t="s">
        <v>1361</v>
      </c>
      <c r="C1521" s="180" t="s">
        <v>5342</v>
      </c>
      <c r="D1521" s="180" t="s">
        <v>3862</v>
      </c>
    </row>
    <row r="1522" spans="1:4">
      <c r="A1522" s="180">
        <v>6405</v>
      </c>
      <c r="B1522" s="180" t="s">
        <v>1362</v>
      </c>
      <c r="C1522" s="180" t="s">
        <v>2308</v>
      </c>
      <c r="D1522" s="180" t="s">
        <v>3863</v>
      </c>
    </row>
    <row r="1523" spans="1:4">
      <c r="A1523" s="180">
        <v>6407</v>
      </c>
      <c r="B1523" s="180" t="s">
        <v>3864</v>
      </c>
      <c r="D1523" s="180" t="s">
        <v>3865</v>
      </c>
    </row>
    <row r="1524" spans="1:4">
      <c r="A1524" s="180">
        <v>6409</v>
      </c>
      <c r="B1524" s="180" t="s">
        <v>1363</v>
      </c>
      <c r="C1524" s="180" t="s">
        <v>5343</v>
      </c>
      <c r="D1524" s="180" t="s">
        <v>3866</v>
      </c>
    </row>
    <row r="1525" spans="1:4">
      <c r="A1525" s="180">
        <v>6411</v>
      </c>
      <c r="B1525" s="180" t="s">
        <v>1364</v>
      </c>
      <c r="C1525" s="180" t="s">
        <v>4512</v>
      </c>
      <c r="D1525" s="180" t="s">
        <v>3867</v>
      </c>
    </row>
    <row r="1526" spans="1:4">
      <c r="A1526" s="180">
        <v>6412</v>
      </c>
      <c r="B1526" s="180" t="s">
        <v>1365</v>
      </c>
      <c r="C1526" s="180" t="s">
        <v>5344</v>
      </c>
      <c r="D1526" s="180" t="s">
        <v>3868</v>
      </c>
    </row>
    <row r="1527" spans="1:4">
      <c r="A1527" s="180">
        <v>6414</v>
      </c>
      <c r="B1527" s="180" t="s">
        <v>1366</v>
      </c>
      <c r="C1527" s="180" t="s">
        <v>5345</v>
      </c>
      <c r="D1527" s="180" t="s">
        <v>3869</v>
      </c>
    </row>
    <row r="1528" spans="1:4">
      <c r="A1528" s="180">
        <v>6415</v>
      </c>
      <c r="B1528" s="180" t="s">
        <v>1367</v>
      </c>
      <c r="C1528" s="180" t="s">
        <v>4513</v>
      </c>
      <c r="D1528" s="180" t="s">
        <v>3870</v>
      </c>
    </row>
    <row r="1529" spans="1:4">
      <c r="A1529" s="180">
        <v>6416</v>
      </c>
      <c r="B1529" s="180" t="s">
        <v>5346</v>
      </c>
      <c r="C1529" s="180" t="s">
        <v>4031</v>
      </c>
      <c r="D1529" s="180" t="s">
        <v>3869</v>
      </c>
    </row>
    <row r="1530" spans="1:4">
      <c r="A1530" s="180">
        <v>6417</v>
      </c>
      <c r="B1530" s="180" t="s">
        <v>1368</v>
      </c>
      <c r="C1530" s="180" t="s">
        <v>2668</v>
      </c>
      <c r="D1530" s="180" t="s">
        <v>3871</v>
      </c>
    </row>
    <row r="1531" spans="1:4">
      <c r="A1531" s="180">
        <v>6418</v>
      </c>
      <c r="B1531" s="180" t="s">
        <v>3872</v>
      </c>
      <c r="D1531" s="180" t="s">
        <v>3873</v>
      </c>
    </row>
    <row r="1532" spans="1:4">
      <c r="A1532" s="180">
        <v>6419</v>
      </c>
      <c r="B1532" s="180" t="s">
        <v>1369</v>
      </c>
      <c r="C1532" s="180" t="s">
        <v>2905</v>
      </c>
      <c r="D1532" s="180" t="s">
        <v>2813</v>
      </c>
    </row>
    <row r="1533" spans="1:4">
      <c r="A1533" s="180">
        <v>6422</v>
      </c>
      <c r="B1533" s="180" t="s">
        <v>1370</v>
      </c>
      <c r="C1533" s="180" t="s">
        <v>5347</v>
      </c>
      <c r="D1533" s="180" t="s">
        <v>5348</v>
      </c>
    </row>
    <row r="1534" spans="1:4">
      <c r="A1534" s="180">
        <v>6423</v>
      </c>
      <c r="B1534" s="180" t="s">
        <v>3874</v>
      </c>
      <c r="D1534" s="180" t="s">
        <v>3875</v>
      </c>
    </row>
    <row r="1535" spans="1:4">
      <c r="A1535" s="180">
        <v>6425</v>
      </c>
      <c r="B1535" s="180" t="s">
        <v>3876</v>
      </c>
      <c r="D1535" s="180" t="s">
        <v>3877</v>
      </c>
    </row>
    <row r="1536" spans="1:4">
      <c r="A1536" s="180">
        <v>6426</v>
      </c>
      <c r="B1536" s="180" t="s">
        <v>1371</v>
      </c>
      <c r="C1536" s="180" t="s">
        <v>5072</v>
      </c>
      <c r="D1536" s="180" t="s">
        <v>5349</v>
      </c>
    </row>
    <row r="1537" spans="1:4">
      <c r="A1537" s="180">
        <v>6428</v>
      </c>
      <c r="B1537" s="180" t="s">
        <v>3878</v>
      </c>
      <c r="D1537" s="180" t="s">
        <v>3879</v>
      </c>
    </row>
    <row r="1538" spans="1:4">
      <c r="A1538" s="180">
        <v>6431</v>
      </c>
      <c r="B1538" s="180" t="s">
        <v>1372</v>
      </c>
      <c r="C1538" s="180" t="s">
        <v>3880</v>
      </c>
      <c r="D1538" s="180" t="s">
        <v>3881</v>
      </c>
    </row>
    <row r="1539" spans="1:4">
      <c r="A1539" s="180">
        <v>6432</v>
      </c>
      <c r="B1539" s="180" t="s">
        <v>1373</v>
      </c>
      <c r="C1539" s="180" t="s">
        <v>1793</v>
      </c>
      <c r="D1539" s="180" t="s">
        <v>3882</v>
      </c>
    </row>
    <row r="1540" spans="1:4">
      <c r="A1540" s="180">
        <v>6434</v>
      </c>
      <c r="B1540" s="180" t="s">
        <v>3883</v>
      </c>
      <c r="D1540" s="180" t="s">
        <v>3884</v>
      </c>
    </row>
    <row r="1541" spans="1:4">
      <c r="A1541" s="180">
        <v>6435</v>
      </c>
      <c r="B1541" s="180" t="s">
        <v>1374</v>
      </c>
      <c r="C1541" s="180" t="s">
        <v>2937</v>
      </c>
      <c r="D1541" s="180" t="s">
        <v>3885</v>
      </c>
    </row>
    <row r="1542" spans="1:4">
      <c r="A1542" s="180">
        <v>6438</v>
      </c>
      <c r="B1542" s="180" t="s">
        <v>1630</v>
      </c>
      <c r="C1542" s="180" t="s">
        <v>3886</v>
      </c>
      <c r="D1542" s="180" t="s">
        <v>1633</v>
      </c>
    </row>
    <row r="1543" spans="1:4">
      <c r="A1543" s="180">
        <v>6441</v>
      </c>
      <c r="B1543" s="180" t="s">
        <v>3887</v>
      </c>
      <c r="C1543" s="180" t="s">
        <v>2763</v>
      </c>
      <c r="D1543" s="180" t="s">
        <v>3888</v>
      </c>
    </row>
    <row r="1544" spans="1:4">
      <c r="A1544" s="180">
        <v>6442</v>
      </c>
      <c r="B1544" s="180" t="s">
        <v>1375</v>
      </c>
      <c r="C1544" s="180" t="s">
        <v>3773</v>
      </c>
      <c r="D1544" s="180" t="s">
        <v>3889</v>
      </c>
    </row>
    <row r="1545" spans="1:4">
      <c r="A1545" s="180">
        <v>6443</v>
      </c>
      <c r="B1545" s="180" t="s">
        <v>1376</v>
      </c>
      <c r="C1545" s="180" t="s">
        <v>3890</v>
      </c>
      <c r="D1545" s="180" t="s">
        <v>3891</v>
      </c>
    </row>
    <row r="1546" spans="1:4">
      <c r="A1546" s="180">
        <v>6445</v>
      </c>
      <c r="B1546" s="180" t="s">
        <v>3892</v>
      </c>
      <c r="D1546" s="180" t="s">
        <v>3893</v>
      </c>
    </row>
    <row r="1547" spans="1:4">
      <c r="A1547" s="180">
        <v>6446</v>
      </c>
      <c r="B1547" s="180" t="s">
        <v>1377</v>
      </c>
      <c r="D1547" s="180" t="s">
        <v>3894</v>
      </c>
    </row>
    <row r="1548" spans="1:4">
      <c r="A1548" s="180">
        <v>6449</v>
      </c>
      <c r="B1548" s="180" t="s">
        <v>1378</v>
      </c>
      <c r="C1548" s="180" t="s">
        <v>1865</v>
      </c>
      <c r="D1548" s="180" t="s">
        <v>3895</v>
      </c>
    </row>
    <row r="1549" spans="1:4">
      <c r="A1549" s="180">
        <v>6451</v>
      </c>
      <c r="B1549" s="180" t="s">
        <v>1379</v>
      </c>
      <c r="C1549" s="180" t="s">
        <v>5350</v>
      </c>
      <c r="D1549" s="180" t="s">
        <v>3896</v>
      </c>
    </row>
    <row r="1550" spans="1:4">
      <c r="A1550" s="180">
        <v>6452</v>
      </c>
      <c r="B1550" s="180" t="s">
        <v>1380</v>
      </c>
      <c r="C1550" s="180" t="s">
        <v>3145</v>
      </c>
      <c r="D1550" s="180" t="s">
        <v>3897</v>
      </c>
    </row>
    <row r="1551" spans="1:4">
      <c r="A1551" s="180">
        <v>6453</v>
      </c>
      <c r="B1551" s="180" t="s">
        <v>5351</v>
      </c>
      <c r="D1551" s="180" t="s">
        <v>5352</v>
      </c>
    </row>
    <row r="1552" spans="1:4">
      <c r="A1552" s="180">
        <v>6456</v>
      </c>
      <c r="B1552" s="180" t="s">
        <v>1381</v>
      </c>
      <c r="C1552" s="180" t="s">
        <v>5353</v>
      </c>
      <c r="D1552" s="180" t="s">
        <v>3898</v>
      </c>
    </row>
    <row r="1553" spans="1:4">
      <c r="A1553" s="180">
        <v>6457</v>
      </c>
      <c r="B1553" s="180" t="s">
        <v>1382</v>
      </c>
      <c r="C1553" s="180" t="s">
        <v>2937</v>
      </c>
      <c r="D1553" s="180" t="s">
        <v>21</v>
      </c>
    </row>
    <row r="1554" spans="1:4">
      <c r="A1554" s="180">
        <v>6461</v>
      </c>
      <c r="B1554" s="180" t="s">
        <v>3899</v>
      </c>
      <c r="D1554" s="180" t="s">
        <v>3900</v>
      </c>
    </row>
    <row r="1555" spans="1:4">
      <c r="A1555" s="180">
        <v>6462</v>
      </c>
      <c r="B1555" s="180" t="s">
        <v>1383</v>
      </c>
      <c r="C1555" s="180" t="s">
        <v>4514</v>
      </c>
      <c r="D1555" s="180" t="s">
        <v>3901</v>
      </c>
    </row>
    <row r="1556" spans="1:4">
      <c r="A1556" s="180">
        <v>6464</v>
      </c>
      <c r="B1556" s="180" t="s">
        <v>1384</v>
      </c>
      <c r="C1556" s="180" t="s">
        <v>1887</v>
      </c>
      <c r="D1556" s="180" t="s">
        <v>3902</v>
      </c>
    </row>
    <row r="1557" spans="1:4">
      <c r="A1557" s="180">
        <v>6465</v>
      </c>
      <c r="B1557" s="180" t="s">
        <v>1385</v>
      </c>
      <c r="C1557" s="180" t="s">
        <v>3903</v>
      </c>
      <c r="D1557" s="180" t="s">
        <v>3904</v>
      </c>
    </row>
    <row r="1558" spans="1:4">
      <c r="A1558" s="180">
        <v>6467</v>
      </c>
      <c r="B1558" s="180" t="s">
        <v>5354</v>
      </c>
      <c r="D1558" s="180" t="s">
        <v>5355</v>
      </c>
    </row>
    <row r="1559" spans="1:4">
      <c r="A1559" s="180">
        <v>6468</v>
      </c>
      <c r="B1559" s="180" t="s">
        <v>3905</v>
      </c>
      <c r="D1559" s="180" t="s">
        <v>3906</v>
      </c>
    </row>
    <row r="1560" spans="1:4">
      <c r="A1560" s="180">
        <v>6469</v>
      </c>
      <c r="B1560" s="180" t="s">
        <v>1386</v>
      </c>
      <c r="C1560" s="180" t="s">
        <v>1950</v>
      </c>
      <c r="D1560" s="180" t="s">
        <v>3907</v>
      </c>
    </row>
    <row r="1561" spans="1:4">
      <c r="A1561" s="180">
        <v>6470</v>
      </c>
      <c r="B1561" s="180" t="s">
        <v>1387</v>
      </c>
      <c r="C1561" s="180" t="s">
        <v>2668</v>
      </c>
      <c r="D1561" s="180" t="s">
        <v>3908</v>
      </c>
    </row>
    <row r="1562" spans="1:4">
      <c r="A1562" s="180">
        <v>6471</v>
      </c>
      <c r="B1562" s="180" t="s">
        <v>5356</v>
      </c>
      <c r="D1562" s="180" t="s">
        <v>5357</v>
      </c>
    </row>
    <row r="1563" spans="1:4">
      <c r="A1563" s="180">
        <v>6472</v>
      </c>
      <c r="B1563" s="180" t="s">
        <v>3909</v>
      </c>
      <c r="C1563" s="180" t="s">
        <v>1950</v>
      </c>
      <c r="D1563" s="180" t="s">
        <v>5358</v>
      </c>
    </row>
    <row r="1564" spans="1:4">
      <c r="A1564" s="180">
        <v>6473</v>
      </c>
      <c r="B1564" s="180" t="s">
        <v>3910</v>
      </c>
      <c r="D1564" s="180" t="s">
        <v>3911</v>
      </c>
    </row>
    <row r="1565" spans="1:4">
      <c r="A1565" s="180">
        <v>6475</v>
      </c>
      <c r="B1565" s="180" t="s">
        <v>3912</v>
      </c>
      <c r="D1565" s="180" t="s">
        <v>3913</v>
      </c>
    </row>
    <row r="1566" spans="1:4">
      <c r="A1566" s="180">
        <v>6477</v>
      </c>
      <c r="B1566" s="180" t="s">
        <v>1388</v>
      </c>
      <c r="C1566" s="180" t="s">
        <v>2308</v>
      </c>
      <c r="D1566" s="180" t="s">
        <v>3914</v>
      </c>
    </row>
    <row r="1567" spans="1:4">
      <c r="A1567" s="180">
        <v>6479</v>
      </c>
      <c r="B1567" s="180" t="s">
        <v>3915</v>
      </c>
      <c r="D1567" s="180" t="s">
        <v>3916</v>
      </c>
    </row>
    <row r="1568" spans="1:4">
      <c r="A1568" s="180">
        <v>6481</v>
      </c>
      <c r="B1568" s="180" t="s">
        <v>5359</v>
      </c>
      <c r="D1568" s="180" t="s">
        <v>5360</v>
      </c>
    </row>
    <row r="1569" spans="1:4">
      <c r="A1569" s="180">
        <v>6482</v>
      </c>
      <c r="B1569" s="180" t="s">
        <v>1389</v>
      </c>
      <c r="C1569" s="180" t="s">
        <v>5197</v>
      </c>
      <c r="D1569" s="180" t="s">
        <v>3917</v>
      </c>
    </row>
    <row r="1570" spans="1:4">
      <c r="A1570" s="180">
        <v>6485</v>
      </c>
      <c r="B1570" s="180" t="s">
        <v>1390</v>
      </c>
      <c r="C1570" s="180" t="s">
        <v>2937</v>
      </c>
      <c r="D1570" s="180" t="s">
        <v>3918</v>
      </c>
    </row>
    <row r="1571" spans="1:4">
      <c r="A1571" s="180">
        <v>6486</v>
      </c>
      <c r="B1571" s="180" t="s">
        <v>1391</v>
      </c>
      <c r="D1571" s="180" t="s">
        <v>3919</v>
      </c>
    </row>
    <row r="1572" spans="1:4">
      <c r="A1572" s="180">
        <v>6487</v>
      </c>
      <c r="B1572" s="180" t="s">
        <v>5361</v>
      </c>
      <c r="D1572" s="180" t="s">
        <v>5362</v>
      </c>
    </row>
    <row r="1573" spans="1:4">
      <c r="A1573" s="180">
        <v>6488</v>
      </c>
      <c r="B1573" s="180" t="s">
        <v>1392</v>
      </c>
      <c r="C1573" s="180" t="s">
        <v>2937</v>
      </c>
      <c r="D1573" s="180" t="s">
        <v>3920</v>
      </c>
    </row>
    <row r="1574" spans="1:4">
      <c r="A1574" s="180">
        <v>6489</v>
      </c>
      <c r="B1574" s="180" t="s">
        <v>5363</v>
      </c>
      <c r="D1574" s="180" t="s">
        <v>5364</v>
      </c>
    </row>
    <row r="1575" spans="1:4">
      <c r="A1575" s="180">
        <v>6490</v>
      </c>
      <c r="B1575" s="180" t="s">
        <v>3921</v>
      </c>
      <c r="D1575" s="180" t="s">
        <v>3922</v>
      </c>
    </row>
    <row r="1576" spans="1:4">
      <c r="A1576" s="180">
        <v>6491</v>
      </c>
      <c r="B1576" s="180" t="s">
        <v>3923</v>
      </c>
      <c r="C1576" s="180" t="s">
        <v>3924</v>
      </c>
      <c r="D1576" s="180" t="s">
        <v>3109</v>
      </c>
    </row>
    <row r="1577" spans="1:4">
      <c r="A1577" s="180">
        <v>6492</v>
      </c>
      <c r="B1577" s="180" t="s">
        <v>3925</v>
      </c>
      <c r="C1577" s="180" t="s">
        <v>1950</v>
      </c>
      <c r="D1577" s="180" t="s">
        <v>3926</v>
      </c>
    </row>
    <row r="1578" spans="1:4">
      <c r="A1578" s="180">
        <v>6493</v>
      </c>
      <c r="B1578" s="180" t="s">
        <v>3927</v>
      </c>
      <c r="D1578" s="180" t="s">
        <v>3928</v>
      </c>
    </row>
    <row r="1579" spans="1:4">
      <c r="A1579" s="180">
        <v>6494</v>
      </c>
      <c r="B1579" s="180" t="s">
        <v>1393</v>
      </c>
      <c r="C1579" s="180" t="s">
        <v>2937</v>
      </c>
      <c r="D1579" s="180" t="s">
        <v>3929</v>
      </c>
    </row>
    <row r="1580" spans="1:4">
      <c r="A1580" s="180">
        <v>6495</v>
      </c>
      <c r="B1580" s="180" t="s">
        <v>3930</v>
      </c>
      <c r="C1580" s="180" t="s">
        <v>2563</v>
      </c>
      <c r="D1580" s="180" t="s">
        <v>3931</v>
      </c>
    </row>
    <row r="1581" spans="1:4">
      <c r="A1581" s="180">
        <v>6496</v>
      </c>
      <c r="B1581" s="180" t="s">
        <v>1394</v>
      </c>
      <c r="C1581" s="180" t="s">
        <v>1950</v>
      </c>
      <c r="D1581" s="180" t="s">
        <v>3932</v>
      </c>
    </row>
    <row r="1582" spans="1:4">
      <c r="A1582" s="180">
        <v>6497</v>
      </c>
      <c r="B1582" s="180" t="s">
        <v>3933</v>
      </c>
      <c r="C1582" s="180" t="s">
        <v>5365</v>
      </c>
      <c r="D1582" s="180" t="s">
        <v>3120</v>
      </c>
    </row>
    <row r="1583" spans="1:4">
      <c r="A1583" s="180">
        <v>6498</v>
      </c>
      <c r="B1583" s="180" t="s">
        <v>3934</v>
      </c>
      <c r="D1583" s="180" t="s">
        <v>3935</v>
      </c>
    </row>
    <row r="1584" spans="1:4">
      <c r="A1584" s="180">
        <v>6499</v>
      </c>
      <c r="B1584" s="180" t="s">
        <v>1395</v>
      </c>
      <c r="D1584" s="180" t="s">
        <v>3936</v>
      </c>
    </row>
    <row r="1585" spans="1:4">
      <c r="A1585" s="180">
        <v>6504</v>
      </c>
      <c r="B1585" s="180" t="s">
        <v>1396</v>
      </c>
      <c r="C1585" s="180" t="s">
        <v>3937</v>
      </c>
      <c r="D1585" s="180" t="s">
        <v>5366</v>
      </c>
    </row>
    <row r="1586" spans="1:4">
      <c r="A1586" s="180">
        <v>6505</v>
      </c>
      <c r="B1586" s="180" t="s">
        <v>1397</v>
      </c>
      <c r="C1586" s="180" t="s">
        <v>5367</v>
      </c>
      <c r="D1586" s="180" t="s">
        <v>3938</v>
      </c>
    </row>
    <row r="1587" spans="1:4">
      <c r="A1587" s="180">
        <v>6506</v>
      </c>
      <c r="B1587" s="180" t="s">
        <v>1398</v>
      </c>
      <c r="C1587" s="180" t="s">
        <v>2041</v>
      </c>
      <c r="D1587" s="180" t="s">
        <v>3939</v>
      </c>
    </row>
    <row r="1588" spans="1:4">
      <c r="A1588" s="180">
        <v>6508</v>
      </c>
      <c r="B1588" s="180" t="s">
        <v>1399</v>
      </c>
      <c r="C1588" s="180" t="s">
        <v>5368</v>
      </c>
      <c r="D1588" s="180" t="s">
        <v>3940</v>
      </c>
    </row>
    <row r="1589" spans="1:4">
      <c r="A1589" s="180">
        <v>6509</v>
      </c>
      <c r="B1589" s="180" t="s">
        <v>1400</v>
      </c>
      <c r="C1589" s="180" t="s">
        <v>5369</v>
      </c>
      <c r="D1589" s="180" t="s">
        <v>3941</v>
      </c>
    </row>
    <row r="1590" spans="1:4">
      <c r="A1590" s="180">
        <v>6510</v>
      </c>
      <c r="B1590" s="180" t="s">
        <v>1401</v>
      </c>
      <c r="C1590" s="180" t="s">
        <v>5370</v>
      </c>
      <c r="D1590" s="180" t="s">
        <v>3942</v>
      </c>
    </row>
    <row r="1591" spans="1:4">
      <c r="A1591" s="180">
        <v>6511</v>
      </c>
      <c r="B1591" s="180" t="s">
        <v>3943</v>
      </c>
      <c r="D1591" s="180" t="s">
        <v>3944</v>
      </c>
    </row>
    <row r="1592" spans="1:4">
      <c r="A1592" s="180">
        <v>6512</v>
      </c>
      <c r="B1592" s="180" t="s">
        <v>1402</v>
      </c>
      <c r="C1592" s="180" t="s">
        <v>2646</v>
      </c>
      <c r="D1592" s="180" t="s">
        <v>3945</v>
      </c>
    </row>
    <row r="1593" spans="1:4">
      <c r="A1593" s="180">
        <v>6514</v>
      </c>
      <c r="B1593" s="180" t="s">
        <v>1403</v>
      </c>
      <c r="C1593" s="180" t="s">
        <v>3946</v>
      </c>
      <c r="D1593" s="180" t="s">
        <v>3947</v>
      </c>
    </row>
    <row r="1594" spans="1:4">
      <c r="A1594" s="180">
        <v>6516</v>
      </c>
      <c r="B1594" s="180" t="s">
        <v>3948</v>
      </c>
      <c r="C1594" s="180" t="s">
        <v>3949</v>
      </c>
      <c r="D1594" s="180" t="s">
        <v>3950</v>
      </c>
    </row>
    <row r="1595" spans="1:4">
      <c r="A1595" s="180">
        <v>6518</v>
      </c>
      <c r="B1595" s="180" t="s">
        <v>3951</v>
      </c>
      <c r="D1595" s="180" t="s">
        <v>3952</v>
      </c>
    </row>
    <row r="1596" spans="1:4">
      <c r="A1596" s="180">
        <v>6521</v>
      </c>
      <c r="B1596" s="180" t="s">
        <v>5371</v>
      </c>
      <c r="D1596" s="180" t="s">
        <v>5372</v>
      </c>
    </row>
    <row r="1597" spans="1:4">
      <c r="A1597" s="180">
        <v>6523</v>
      </c>
      <c r="B1597" s="180" t="s">
        <v>1404</v>
      </c>
      <c r="C1597" s="180" t="s">
        <v>1950</v>
      </c>
      <c r="D1597" s="180" t="s">
        <v>3953</v>
      </c>
    </row>
    <row r="1598" spans="1:4">
      <c r="A1598" s="180">
        <v>6525</v>
      </c>
      <c r="B1598" s="180" t="s">
        <v>1405</v>
      </c>
      <c r="C1598" s="180" t="s">
        <v>5373</v>
      </c>
      <c r="D1598" s="180" t="s">
        <v>3954</v>
      </c>
    </row>
    <row r="1599" spans="1:4">
      <c r="A1599" s="180">
        <v>6527</v>
      </c>
      <c r="B1599" s="180" t="s">
        <v>3955</v>
      </c>
      <c r="D1599" s="180" t="s">
        <v>3956</v>
      </c>
    </row>
    <row r="1600" spans="1:4">
      <c r="A1600" s="180">
        <v>6529</v>
      </c>
      <c r="B1600" s="180" t="s">
        <v>3957</v>
      </c>
      <c r="D1600" s="180" t="s">
        <v>3958</v>
      </c>
    </row>
    <row r="1601" spans="1:4">
      <c r="A1601" s="180">
        <v>6530</v>
      </c>
      <c r="B1601" s="180" t="s">
        <v>3959</v>
      </c>
      <c r="D1601" s="180" t="s">
        <v>3960</v>
      </c>
    </row>
    <row r="1602" spans="1:4">
      <c r="A1602" s="180">
        <v>6531</v>
      </c>
      <c r="B1602" s="180" t="s">
        <v>1406</v>
      </c>
      <c r="C1602" s="180" t="s">
        <v>2181</v>
      </c>
      <c r="D1602" s="180" t="s">
        <v>3961</v>
      </c>
    </row>
    <row r="1603" spans="1:4">
      <c r="A1603" s="180">
        <v>6532</v>
      </c>
      <c r="B1603" s="180" t="s">
        <v>1407</v>
      </c>
      <c r="C1603" s="180" t="s">
        <v>2937</v>
      </c>
      <c r="D1603" s="180" t="s">
        <v>3962</v>
      </c>
    </row>
    <row r="1604" spans="1:4">
      <c r="A1604" s="180">
        <v>6533</v>
      </c>
      <c r="B1604" s="180" t="s">
        <v>1408</v>
      </c>
      <c r="C1604" s="180" t="s">
        <v>3963</v>
      </c>
      <c r="D1604" s="180" t="s">
        <v>3964</v>
      </c>
    </row>
    <row r="1605" spans="1:4">
      <c r="A1605" s="180">
        <v>6534</v>
      </c>
      <c r="B1605" s="180" t="s">
        <v>3965</v>
      </c>
      <c r="D1605" s="180" t="s">
        <v>3966</v>
      </c>
    </row>
    <row r="1606" spans="1:4">
      <c r="A1606" s="180">
        <v>6535</v>
      </c>
      <c r="B1606" s="180" t="s">
        <v>1409</v>
      </c>
      <c r="C1606" s="180" t="s">
        <v>1950</v>
      </c>
      <c r="D1606" s="180" t="s">
        <v>3120</v>
      </c>
    </row>
    <row r="1607" spans="1:4">
      <c r="A1607" s="180">
        <v>6536</v>
      </c>
      <c r="B1607" s="180" t="s">
        <v>3967</v>
      </c>
      <c r="D1607" s="180" t="s">
        <v>3968</v>
      </c>
    </row>
    <row r="1608" spans="1:4">
      <c r="A1608" s="180">
        <v>6538</v>
      </c>
      <c r="B1608" s="180" t="s">
        <v>1410</v>
      </c>
      <c r="C1608" s="180" t="s">
        <v>1793</v>
      </c>
      <c r="D1608" s="180" t="s">
        <v>3969</v>
      </c>
    </row>
    <row r="1609" spans="1:4">
      <c r="A1609" s="180">
        <v>6539</v>
      </c>
      <c r="B1609" s="180" t="s">
        <v>3970</v>
      </c>
      <c r="D1609" s="180" t="s">
        <v>3971</v>
      </c>
    </row>
    <row r="1610" spans="1:4">
      <c r="A1610" s="180">
        <v>6540</v>
      </c>
      <c r="B1610" s="180" t="s">
        <v>5374</v>
      </c>
      <c r="C1610" s="180" t="s">
        <v>2482</v>
      </c>
      <c r="D1610" s="180" t="s">
        <v>5375</v>
      </c>
    </row>
    <row r="1611" spans="1:4">
      <c r="A1611" s="180">
        <v>6541</v>
      </c>
      <c r="B1611" s="180" t="s">
        <v>3972</v>
      </c>
      <c r="C1611" s="180" t="s">
        <v>4515</v>
      </c>
      <c r="D1611" s="180" t="s">
        <v>3973</v>
      </c>
    </row>
    <row r="1612" spans="1:4">
      <c r="A1612" s="180">
        <v>6542</v>
      </c>
      <c r="B1612" s="180" t="s">
        <v>1411</v>
      </c>
      <c r="C1612" s="180" t="s">
        <v>5197</v>
      </c>
      <c r="D1612" s="180" t="s">
        <v>3974</v>
      </c>
    </row>
    <row r="1613" spans="1:4">
      <c r="A1613" s="180">
        <v>6545</v>
      </c>
      <c r="B1613" s="180" t="s">
        <v>3975</v>
      </c>
      <c r="D1613" s="180" t="s">
        <v>3870</v>
      </c>
    </row>
    <row r="1614" spans="1:4">
      <c r="A1614" s="180">
        <v>6546</v>
      </c>
      <c r="B1614" s="180" t="s">
        <v>5376</v>
      </c>
      <c r="D1614" s="180" t="s">
        <v>5377</v>
      </c>
    </row>
    <row r="1615" spans="1:4">
      <c r="A1615" s="180">
        <v>6547</v>
      </c>
      <c r="B1615" s="180" t="s">
        <v>3976</v>
      </c>
      <c r="D1615" s="180" t="s">
        <v>3977</v>
      </c>
    </row>
    <row r="1616" spans="1:4">
      <c r="A1616" s="180">
        <v>6548</v>
      </c>
      <c r="B1616" s="180" t="s">
        <v>1412</v>
      </c>
      <c r="C1616" s="180" t="s">
        <v>2905</v>
      </c>
      <c r="D1616" s="180" t="s">
        <v>3978</v>
      </c>
    </row>
    <row r="1617" spans="1:4">
      <c r="A1617" s="180">
        <v>6549</v>
      </c>
      <c r="B1617" s="180" t="s">
        <v>3979</v>
      </c>
      <c r="D1617" s="180" t="s">
        <v>3106</v>
      </c>
    </row>
    <row r="1618" spans="1:4">
      <c r="A1618" s="180">
        <v>6550</v>
      </c>
      <c r="B1618" s="180" t="s">
        <v>3980</v>
      </c>
      <c r="C1618" s="180" t="s">
        <v>2482</v>
      </c>
      <c r="D1618" s="180" t="s">
        <v>3981</v>
      </c>
    </row>
    <row r="1619" spans="1:4">
      <c r="A1619" s="180">
        <v>6552</v>
      </c>
      <c r="B1619" s="180" t="s">
        <v>1413</v>
      </c>
      <c r="C1619" s="180" t="s">
        <v>3982</v>
      </c>
      <c r="D1619" s="180" t="s">
        <v>3983</v>
      </c>
    </row>
    <row r="1620" spans="1:4">
      <c r="A1620" s="180">
        <v>6553</v>
      </c>
      <c r="B1620" s="180" t="s">
        <v>3984</v>
      </c>
      <c r="D1620" s="180" t="s">
        <v>3985</v>
      </c>
    </row>
    <row r="1621" spans="1:4">
      <c r="A1621" s="180">
        <v>6554</v>
      </c>
      <c r="B1621" s="180" t="s">
        <v>1414</v>
      </c>
      <c r="C1621" s="180" t="s">
        <v>5175</v>
      </c>
      <c r="D1621" s="180" t="s">
        <v>5378</v>
      </c>
    </row>
    <row r="1622" spans="1:4">
      <c r="A1622" s="180">
        <v>6555</v>
      </c>
      <c r="B1622" s="180" t="s">
        <v>3986</v>
      </c>
      <c r="D1622" s="180" t="s">
        <v>3987</v>
      </c>
    </row>
    <row r="1623" spans="1:4">
      <c r="A1623" s="180">
        <v>6556</v>
      </c>
      <c r="B1623" s="180" t="s">
        <v>3988</v>
      </c>
      <c r="C1623" s="180" t="s">
        <v>2905</v>
      </c>
      <c r="D1623" s="180" t="s">
        <v>3989</v>
      </c>
    </row>
    <row r="1624" spans="1:4">
      <c r="A1624" s="180">
        <v>6558</v>
      </c>
      <c r="B1624" s="180" t="s">
        <v>3990</v>
      </c>
      <c r="D1624" s="180" t="s">
        <v>3991</v>
      </c>
    </row>
    <row r="1625" spans="1:4">
      <c r="A1625" s="180">
        <v>6559</v>
      </c>
      <c r="B1625" s="180" t="s">
        <v>3992</v>
      </c>
      <c r="D1625" s="180" t="s">
        <v>3993</v>
      </c>
    </row>
    <row r="1626" spans="1:4">
      <c r="A1626" s="180">
        <v>6560</v>
      </c>
      <c r="B1626" s="180" t="s">
        <v>1415</v>
      </c>
      <c r="C1626" s="180" t="s">
        <v>2905</v>
      </c>
      <c r="D1626" s="180" t="s">
        <v>3994</v>
      </c>
    </row>
    <row r="1627" spans="1:4">
      <c r="A1627" s="180">
        <v>6561</v>
      </c>
      <c r="B1627" s="180" t="s">
        <v>3995</v>
      </c>
      <c r="C1627" s="180" t="s">
        <v>3949</v>
      </c>
      <c r="D1627" s="180" t="s">
        <v>3996</v>
      </c>
    </row>
    <row r="1628" spans="1:4">
      <c r="A1628" s="180">
        <v>6562</v>
      </c>
      <c r="B1628" s="180" t="s">
        <v>3997</v>
      </c>
      <c r="D1628" s="180" t="s">
        <v>3998</v>
      </c>
    </row>
    <row r="1629" spans="1:4">
      <c r="A1629" s="180">
        <v>6565</v>
      </c>
      <c r="B1629" s="180" t="s">
        <v>3999</v>
      </c>
      <c r="D1629" s="180" t="s">
        <v>4000</v>
      </c>
    </row>
    <row r="1630" spans="1:4">
      <c r="A1630" s="180">
        <v>6566</v>
      </c>
      <c r="B1630" s="180" t="s">
        <v>4001</v>
      </c>
      <c r="D1630" s="180" t="s">
        <v>4002</v>
      </c>
    </row>
    <row r="1631" spans="1:4">
      <c r="A1631" s="180">
        <v>6567</v>
      </c>
      <c r="B1631" s="180" t="s">
        <v>5379</v>
      </c>
      <c r="D1631" s="180" t="s">
        <v>5380</v>
      </c>
    </row>
    <row r="1632" spans="1:4">
      <c r="A1632" s="180">
        <v>6568</v>
      </c>
      <c r="B1632" s="180" t="s">
        <v>1416</v>
      </c>
      <c r="C1632" s="180" t="s">
        <v>2937</v>
      </c>
      <c r="D1632" s="180" t="s">
        <v>4003</v>
      </c>
    </row>
    <row r="1633" spans="1:4">
      <c r="A1633" s="180">
        <v>6569</v>
      </c>
      <c r="B1633" s="180" t="s">
        <v>1417</v>
      </c>
      <c r="C1633" s="180" t="s">
        <v>1950</v>
      </c>
      <c r="D1633" s="180" t="s">
        <v>4004</v>
      </c>
    </row>
    <row r="1634" spans="1:4">
      <c r="A1634" s="180">
        <v>6570</v>
      </c>
      <c r="B1634" s="180" t="s">
        <v>4005</v>
      </c>
      <c r="D1634" s="180" t="s">
        <v>4006</v>
      </c>
    </row>
    <row r="1635" spans="1:4">
      <c r="A1635" s="180">
        <v>6572</v>
      </c>
      <c r="B1635" s="180" t="s">
        <v>4007</v>
      </c>
      <c r="D1635" s="180" t="s">
        <v>4008</v>
      </c>
    </row>
    <row r="1636" spans="1:4">
      <c r="A1636" s="180">
        <v>6573</v>
      </c>
      <c r="B1636" s="180" t="s">
        <v>4516</v>
      </c>
      <c r="C1636" s="180" t="s">
        <v>4517</v>
      </c>
      <c r="D1636" s="180" t="s">
        <v>4518</v>
      </c>
    </row>
    <row r="1637" spans="1:4">
      <c r="A1637" s="180">
        <v>6574</v>
      </c>
      <c r="B1637" s="180" t="s">
        <v>4009</v>
      </c>
      <c r="C1637" s="180" t="s">
        <v>1950</v>
      </c>
      <c r="D1637" s="180" t="s">
        <v>4010</v>
      </c>
    </row>
    <row r="1638" spans="1:4">
      <c r="A1638" s="180">
        <v>6575</v>
      </c>
      <c r="B1638" s="180" t="s">
        <v>4011</v>
      </c>
      <c r="D1638" s="180" t="s">
        <v>3120</v>
      </c>
    </row>
    <row r="1639" spans="1:4">
      <c r="A1639" s="180">
        <v>6576</v>
      </c>
      <c r="B1639" s="180" t="s">
        <v>4012</v>
      </c>
      <c r="D1639" s="180" t="s">
        <v>3106</v>
      </c>
    </row>
    <row r="1640" spans="1:4">
      <c r="A1640" s="180">
        <v>6577</v>
      </c>
      <c r="B1640" s="180" t="s">
        <v>4013</v>
      </c>
      <c r="C1640" s="180" t="s">
        <v>2763</v>
      </c>
      <c r="D1640" s="180" t="s">
        <v>4014</v>
      </c>
    </row>
    <row r="1641" spans="1:4">
      <c r="A1641" s="180">
        <v>6578</v>
      </c>
      <c r="B1641" s="180" t="s">
        <v>4015</v>
      </c>
      <c r="D1641" s="180" t="s">
        <v>4016</v>
      </c>
    </row>
    <row r="1642" spans="1:4">
      <c r="A1642" s="180">
        <v>6579</v>
      </c>
      <c r="B1642" s="180" t="s">
        <v>4017</v>
      </c>
      <c r="C1642" s="180" t="s">
        <v>4519</v>
      </c>
      <c r="D1642" s="180" t="s">
        <v>4018</v>
      </c>
    </row>
    <row r="1643" spans="1:4">
      <c r="A1643" s="180">
        <v>6580</v>
      </c>
      <c r="B1643" s="180" t="s">
        <v>4019</v>
      </c>
      <c r="D1643" s="180" t="s">
        <v>4020</v>
      </c>
    </row>
    <row r="1644" spans="1:4">
      <c r="A1644" s="180">
        <v>6581</v>
      </c>
      <c r="B1644" s="180" t="s">
        <v>4021</v>
      </c>
      <c r="D1644" s="180" t="s">
        <v>5381</v>
      </c>
    </row>
    <row r="1645" spans="1:4">
      <c r="A1645" s="180">
        <v>6582</v>
      </c>
      <c r="B1645" s="180" t="s">
        <v>4022</v>
      </c>
      <c r="C1645" s="180" t="s">
        <v>2148</v>
      </c>
      <c r="D1645" s="180" t="s">
        <v>4023</v>
      </c>
    </row>
    <row r="1646" spans="1:4">
      <c r="A1646" s="180">
        <v>6583</v>
      </c>
      <c r="B1646" s="180" t="s">
        <v>4024</v>
      </c>
      <c r="D1646" s="180" t="s">
        <v>4025</v>
      </c>
    </row>
    <row r="1647" spans="1:4">
      <c r="A1647" s="180">
        <v>6584</v>
      </c>
      <c r="B1647" s="180" t="s">
        <v>4026</v>
      </c>
      <c r="D1647" s="180" t="s">
        <v>4027</v>
      </c>
    </row>
    <row r="1648" spans="1:4">
      <c r="A1648" s="180">
        <v>6585</v>
      </c>
      <c r="B1648" s="180" t="s">
        <v>4028</v>
      </c>
      <c r="D1648" s="180" t="s">
        <v>4029</v>
      </c>
    </row>
    <row r="1649" spans="1:4">
      <c r="A1649" s="180">
        <v>6586</v>
      </c>
      <c r="B1649" s="180" t="s">
        <v>4520</v>
      </c>
      <c r="D1649" s="180" t="s">
        <v>4521</v>
      </c>
    </row>
    <row r="1650" spans="1:4">
      <c r="A1650" s="180">
        <v>6588</v>
      </c>
      <c r="B1650" s="180" t="s">
        <v>4030</v>
      </c>
      <c r="C1650" s="180" t="s">
        <v>4031</v>
      </c>
      <c r="D1650" s="180" t="s">
        <v>4032</v>
      </c>
    </row>
    <row r="1651" spans="1:4">
      <c r="A1651" s="180">
        <v>6589</v>
      </c>
      <c r="B1651" s="180" t="s">
        <v>4033</v>
      </c>
      <c r="D1651" s="180" t="s">
        <v>4034</v>
      </c>
    </row>
    <row r="1652" spans="1:4">
      <c r="A1652" s="180">
        <v>6590</v>
      </c>
      <c r="B1652" s="180" t="s">
        <v>4035</v>
      </c>
      <c r="D1652" s="180" t="s">
        <v>4036</v>
      </c>
    </row>
    <row r="1653" spans="1:4">
      <c r="A1653" s="180">
        <v>6591</v>
      </c>
      <c r="B1653" s="180" t="s">
        <v>4037</v>
      </c>
      <c r="C1653" s="180" t="s">
        <v>2563</v>
      </c>
      <c r="D1653" s="180" t="s">
        <v>4038</v>
      </c>
    </row>
    <row r="1654" spans="1:4">
      <c r="A1654" s="180">
        <v>6593</v>
      </c>
      <c r="B1654" s="180" t="s">
        <v>4039</v>
      </c>
      <c r="C1654" s="180" t="s">
        <v>4309</v>
      </c>
      <c r="D1654" s="180" t="s">
        <v>4040</v>
      </c>
    </row>
    <row r="1655" spans="1:4">
      <c r="A1655" s="180">
        <v>6594</v>
      </c>
      <c r="B1655" s="180" t="s">
        <v>4041</v>
      </c>
      <c r="C1655" s="180" t="s">
        <v>4522</v>
      </c>
      <c r="D1655" s="180" t="s">
        <v>4042</v>
      </c>
    </row>
    <row r="1656" spans="1:4">
      <c r="A1656" s="180">
        <v>6596</v>
      </c>
      <c r="B1656" s="180" t="s">
        <v>4043</v>
      </c>
      <c r="D1656" s="180" t="s">
        <v>4044</v>
      </c>
    </row>
    <row r="1657" spans="1:4">
      <c r="A1657" s="180">
        <v>6598</v>
      </c>
      <c r="B1657" s="180" t="s">
        <v>4045</v>
      </c>
      <c r="C1657" s="180" t="s">
        <v>2563</v>
      </c>
      <c r="D1657" s="180" t="s">
        <v>4046</v>
      </c>
    </row>
    <row r="1658" spans="1:4">
      <c r="A1658" s="180">
        <v>6603</v>
      </c>
      <c r="B1658" s="180" t="s">
        <v>1418</v>
      </c>
      <c r="C1658" s="180" t="s">
        <v>1930</v>
      </c>
      <c r="D1658" s="180" t="s">
        <v>4047</v>
      </c>
    </row>
    <row r="1659" spans="1:4">
      <c r="A1659" s="180">
        <v>6605</v>
      </c>
      <c r="B1659" s="180" t="s">
        <v>1419</v>
      </c>
      <c r="C1659" s="180" t="s">
        <v>1889</v>
      </c>
      <c r="D1659" s="180" t="s">
        <v>4048</v>
      </c>
    </row>
    <row r="1660" spans="1:4">
      <c r="A1660" s="180">
        <v>6609</v>
      </c>
      <c r="B1660" s="180" t="s">
        <v>1420</v>
      </c>
      <c r="C1660" s="180" t="s">
        <v>1930</v>
      </c>
      <c r="D1660" s="180" t="s">
        <v>4049</v>
      </c>
    </row>
    <row r="1661" spans="1:4">
      <c r="A1661" s="180">
        <v>6610</v>
      </c>
      <c r="B1661" s="180" t="s">
        <v>4050</v>
      </c>
      <c r="D1661" s="180" t="s">
        <v>3120</v>
      </c>
    </row>
    <row r="1662" spans="1:4">
      <c r="A1662" s="180">
        <v>6611</v>
      </c>
      <c r="B1662" s="180" t="s">
        <v>4051</v>
      </c>
      <c r="D1662" s="180" t="s">
        <v>4052</v>
      </c>
    </row>
    <row r="1663" spans="1:4">
      <c r="A1663" s="180">
        <v>6612</v>
      </c>
      <c r="B1663" s="180" t="s">
        <v>4053</v>
      </c>
      <c r="D1663" s="180" t="s">
        <v>4054</v>
      </c>
    </row>
    <row r="1664" spans="1:4">
      <c r="A1664" s="180">
        <v>6613</v>
      </c>
      <c r="B1664" s="180" t="s">
        <v>4055</v>
      </c>
      <c r="D1664" s="180" t="s">
        <v>4056</v>
      </c>
    </row>
    <row r="1665" spans="1:4">
      <c r="A1665" s="180">
        <v>6615</v>
      </c>
      <c r="B1665" s="180" t="s">
        <v>4057</v>
      </c>
      <c r="D1665" s="180" t="s">
        <v>4058</v>
      </c>
    </row>
    <row r="1666" spans="1:4">
      <c r="A1666" s="180">
        <v>6617</v>
      </c>
      <c r="B1666" s="180" t="s">
        <v>4059</v>
      </c>
      <c r="C1666" s="180" t="s">
        <v>5382</v>
      </c>
      <c r="D1666" s="180" t="s">
        <v>4060</v>
      </c>
    </row>
    <row r="1667" spans="1:4">
      <c r="A1667" s="180">
        <v>6618</v>
      </c>
      <c r="B1667" s="180" t="s">
        <v>4523</v>
      </c>
      <c r="D1667" s="180" t="s">
        <v>4524</v>
      </c>
    </row>
    <row r="1668" spans="1:4">
      <c r="A1668" s="180">
        <v>6620</v>
      </c>
      <c r="B1668" s="180" t="s">
        <v>4061</v>
      </c>
      <c r="D1668" s="180" t="s">
        <v>4062</v>
      </c>
    </row>
    <row r="1669" spans="1:4">
      <c r="A1669" s="180">
        <v>6621</v>
      </c>
      <c r="B1669" s="180" t="s">
        <v>4063</v>
      </c>
      <c r="D1669" s="180" t="s">
        <v>4064</v>
      </c>
    </row>
    <row r="1670" spans="1:4">
      <c r="A1670" s="180">
        <v>6622</v>
      </c>
      <c r="B1670" s="180" t="s">
        <v>4065</v>
      </c>
      <c r="D1670" s="180" t="s">
        <v>4066</v>
      </c>
    </row>
    <row r="1671" spans="1:4">
      <c r="A1671" s="180">
        <v>6624</v>
      </c>
      <c r="B1671" s="180" t="s">
        <v>4067</v>
      </c>
      <c r="D1671" s="180" t="s">
        <v>4068</v>
      </c>
    </row>
    <row r="1672" spans="1:4">
      <c r="A1672" s="180">
        <v>6625</v>
      </c>
      <c r="B1672" s="180" t="s">
        <v>4069</v>
      </c>
      <c r="D1672" s="180" t="s">
        <v>4070</v>
      </c>
    </row>
    <row r="1673" spans="1:4">
      <c r="A1673" s="180">
        <v>6626</v>
      </c>
      <c r="B1673" s="180" t="s">
        <v>4071</v>
      </c>
      <c r="D1673" s="180" t="s">
        <v>4072</v>
      </c>
    </row>
    <row r="1674" spans="1:4">
      <c r="A1674" s="180">
        <v>6627</v>
      </c>
      <c r="B1674" s="180" t="s">
        <v>5383</v>
      </c>
      <c r="D1674" s="180" t="s">
        <v>5384</v>
      </c>
    </row>
    <row r="1675" spans="1:4">
      <c r="A1675" s="180">
        <v>6633</v>
      </c>
      <c r="B1675" s="180" t="s">
        <v>4073</v>
      </c>
      <c r="D1675" s="180" t="s">
        <v>3115</v>
      </c>
    </row>
    <row r="1676" spans="1:4">
      <c r="A1676" s="180">
        <v>6634</v>
      </c>
      <c r="B1676" s="180" t="s">
        <v>4074</v>
      </c>
      <c r="D1676" s="180" t="s">
        <v>4075</v>
      </c>
    </row>
    <row r="1677" spans="1:4">
      <c r="A1677" s="180">
        <v>6637</v>
      </c>
      <c r="B1677" s="180" t="s">
        <v>4076</v>
      </c>
      <c r="D1677" s="180" t="s">
        <v>4077</v>
      </c>
    </row>
    <row r="1678" spans="1:4">
      <c r="A1678" s="180">
        <v>6638</v>
      </c>
      <c r="B1678" s="180" t="s">
        <v>4078</v>
      </c>
      <c r="D1678" s="180" t="s">
        <v>4079</v>
      </c>
    </row>
    <row r="1679" spans="1:4">
      <c r="A1679" s="180">
        <v>6640</v>
      </c>
      <c r="B1679" s="180" t="s">
        <v>4080</v>
      </c>
      <c r="D1679" s="180" t="s">
        <v>4081</v>
      </c>
    </row>
    <row r="1680" spans="1:4">
      <c r="A1680" s="180">
        <v>6642</v>
      </c>
      <c r="B1680" s="180" t="s">
        <v>4525</v>
      </c>
      <c r="D1680" s="180" t="s">
        <v>3785</v>
      </c>
    </row>
    <row r="1681" spans="1:4">
      <c r="A1681" s="180">
        <v>6643</v>
      </c>
      <c r="B1681" s="180" t="s">
        <v>4526</v>
      </c>
      <c r="D1681" s="180" t="s">
        <v>4527</v>
      </c>
    </row>
    <row r="1682" spans="1:4">
      <c r="A1682" s="180">
        <v>6645</v>
      </c>
      <c r="B1682" s="180" t="s">
        <v>4082</v>
      </c>
      <c r="D1682" s="180" t="s">
        <v>4528</v>
      </c>
    </row>
    <row r="1683" spans="1:4">
      <c r="A1683" s="180">
        <v>6648</v>
      </c>
      <c r="B1683" s="180" t="s">
        <v>4084</v>
      </c>
      <c r="D1683" s="180" t="s">
        <v>4085</v>
      </c>
    </row>
    <row r="1684" spans="1:4">
      <c r="A1684" s="180">
        <v>6649</v>
      </c>
      <c r="B1684" s="180" t="s">
        <v>4086</v>
      </c>
      <c r="D1684" s="180" t="s">
        <v>3936</v>
      </c>
    </row>
    <row r="1685" spans="1:4">
      <c r="A1685" s="180">
        <v>6650</v>
      </c>
      <c r="B1685" s="180" t="s">
        <v>4529</v>
      </c>
      <c r="D1685" s="180" t="s">
        <v>4530</v>
      </c>
    </row>
    <row r="1686" spans="1:4">
      <c r="A1686" s="180">
        <v>6651</v>
      </c>
      <c r="B1686" s="180" t="s">
        <v>4531</v>
      </c>
      <c r="D1686" s="180" t="s">
        <v>2718</v>
      </c>
    </row>
    <row r="1687" spans="1:4">
      <c r="A1687" s="180">
        <v>6653</v>
      </c>
      <c r="B1687" s="180" t="s">
        <v>5385</v>
      </c>
      <c r="D1687" s="180" t="s">
        <v>5386</v>
      </c>
    </row>
    <row r="1688" spans="1:4">
      <c r="A1688" s="180">
        <v>6654</v>
      </c>
      <c r="B1688" s="180" t="s">
        <v>4532</v>
      </c>
      <c r="D1688" s="180" t="s">
        <v>4533</v>
      </c>
    </row>
    <row r="1689" spans="1:4">
      <c r="A1689" s="180">
        <v>6655</v>
      </c>
      <c r="B1689" s="180" t="s">
        <v>4534</v>
      </c>
      <c r="D1689" s="180" t="s">
        <v>4535</v>
      </c>
    </row>
    <row r="1690" spans="1:4">
      <c r="A1690" s="180">
        <v>6661</v>
      </c>
      <c r="B1690" s="180" t="s">
        <v>4536</v>
      </c>
      <c r="D1690" s="180" t="s">
        <v>4537</v>
      </c>
    </row>
    <row r="1691" spans="1:4">
      <c r="A1691" s="180">
        <v>6664</v>
      </c>
      <c r="B1691" s="180" t="s">
        <v>4538</v>
      </c>
      <c r="D1691" s="180" t="s">
        <v>4539</v>
      </c>
    </row>
    <row r="1692" spans="1:4">
      <c r="A1692" s="180">
        <v>6665</v>
      </c>
      <c r="B1692" s="180" t="s">
        <v>4540</v>
      </c>
      <c r="D1692" s="180" t="s">
        <v>4541</v>
      </c>
    </row>
    <row r="1693" spans="1:4">
      <c r="A1693" s="180">
        <v>6667</v>
      </c>
      <c r="B1693" s="180" t="s">
        <v>4542</v>
      </c>
      <c r="D1693" s="180" t="s">
        <v>4543</v>
      </c>
    </row>
    <row r="1694" spans="1:4">
      <c r="A1694" s="180">
        <v>6668</v>
      </c>
      <c r="B1694" s="180" t="s">
        <v>4544</v>
      </c>
      <c r="C1694" s="180" t="s">
        <v>3364</v>
      </c>
      <c r="D1694" s="180" t="s">
        <v>4545</v>
      </c>
    </row>
    <row r="1695" spans="1:4">
      <c r="A1695" s="180">
        <v>6669</v>
      </c>
      <c r="B1695" s="180" t="s">
        <v>4546</v>
      </c>
      <c r="D1695" s="180" t="s">
        <v>4547</v>
      </c>
    </row>
    <row r="1696" spans="1:4">
      <c r="A1696" s="180">
        <v>6670</v>
      </c>
      <c r="B1696" s="180" t="s">
        <v>4548</v>
      </c>
      <c r="D1696" s="180" t="s">
        <v>4549</v>
      </c>
    </row>
    <row r="1697" spans="1:4">
      <c r="A1697" s="180">
        <v>6803</v>
      </c>
      <c r="B1697" s="180" t="s">
        <v>1421</v>
      </c>
      <c r="C1697" s="180" t="s">
        <v>4087</v>
      </c>
      <c r="D1697" s="180" t="s">
        <v>4088</v>
      </c>
    </row>
    <row r="1698" spans="1:4">
      <c r="A1698" s="180">
        <v>7402</v>
      </c>
      <c r="B1698" s="180" t="s">
        <v>1422</v>
      </c>
      <c r="C1698" s="180" t="s">
        <v>2905</v>
      </c>
      <c r="D1698" s="180" t="s">
        <v>4089</v>
      </c>
    </row>
    <row r="1699" spans="1:4">
      <c r="A1699" s="180">
        <v>7421</v>
      </c>
      <c r="B1699" s="180" t="s">
        <v>5387</v>
      </c>
      <c r="D1699" s="180" t="s">
        <v>5388</v>
      </c>
    </row>
    <row r="1700" spans="1:4">
      <c r="A1700" s="180">
        <v>7443</v>
      </c>
      <c r="B1700" s="180" t="s">
        <v>4090</v>
      </c>
      <c r="D1700" s="180" t="s">
        <v>4091</v>
      </c>
    </row>
    <row r="1701" spans="1:4">
      <c r="A1701" s="180">
        <v>8011</v>
      </c>
      <c r="B1701" s="180" t="s">
        <v>1423</v>
      </c>
      <c r="C1701" s="180" t="s">
        <v>4092</v>
      </c>
      <c r="D1701" s="180" t="s">
        <v>4093</v>
      </c>
    </row>
    <row r="1702" spans="1:4">
      <c r="A1702" s="180">
        <v>8016</v>
      </c>
      <c r="B1702" s="180" t="s">
        <v>1424</v>
      </c>
      <c r="C1702" s="180" t="s">
        <v>5389</v>
      </c>
      <c r="D1702" s="180" t="s">
        <v>4094</v>
      </c>
    </row>
    <row r="1703" spans="1:4">
      <c r="A1703" s="180">
        <v>8021</v>
      </c>
      <c r="B1703" s="180" t="s">
        <v>1425</v>
      </c>
      <c r="C1703" s="180" t="s">
        <v>4095</v>
      </c>
      <c r="D1703" s="180" t="s">
        <v>4096</v>
      </c>
    </row>
    <row r="1704" spans="1:4">
      <c r="A1704" s="180">
        <v>8024</v>
      </c>
      <c r="B1704" s="180" t="s">
        <v>1426</v>
      </c>
      <c r="C1704" s="180" t="s">
        <v>3851</v>
      </c>
      <c r="D1704" s="180" t="s">
        <v>4097</v>
      </c>
    </row>
    <row r="1705" spans="1:4">
      <c r="A1705" s="180">
        <v>8026</v>
      </c>
      <c r="B1705" s="180" t="s">
        <v>4098</v>
      </c>
      <c r="C1705" s="180" t="s">
        <v>4099</v>
      </c>
      <c r="D1705" s="180" t="s">
        <v>4100</v>
      </c>
    </row>
    <row r="1706" spans="1:4">
      <c r="A1706" s="180">
        <v>8027</v>
      </c>
      <c r="B1706" s="180" t="s">
        <v>1427</v>
      </c>
      <c r="C1706" s="180" t="s">
        <v>1930</v>
      </c>
      <c r="D1706" s="180" t="s">
        <v>4101</v>
      </c>
    </row>
    <row r="1707" spans="1:4">
      <c r="A1707" s="180">
        <v>8028</v>
      </c>
      <c r="B1707" s="180" t="s">
        <v>5390</v>
      </c>
      <c r="D1707" s="180" t="s">
        <v>5391</v>
      </c>
    </row>
    <row r="1708" spans="1:4">
      <c r="A1708" s="180">
        <v>8032</v>
      </c>
      <c r="B1708" s="180" t="s">
        <v>1428</v>
      </c>
      <c r="C1708" s="180" t="s">
        <v>4102</v>
      </c>
      <c r="D1708" s="180" t="s">
        <v>4103</v>
      </c>
    </row>
    <row r="1709" spans="1:4">
      <c r="A1709" s="180">
        <v>8033</v>
      </c>
      <c r="B1709" s="180" t="s">
        <v>1429</v>
      </c>
      <c r="C1709" s="180" t="s">
        <v>4104</v>
      </c>
      <c r="D1709" s="180" t="s">
        <v>4105</v>
      </c>
    </row>
    <row r="1710" spans="1:4">
      <c r="A1710" s="180">
        <v>8034</v>
      </c>
      <c r="B1710" s="180" t="s">
        <v>1430</v>
      </c>
      <c r="C1710" s="180" t="s">
        <v>4106</v>
      </c>
      <c r="D1710" s="180" t="s">
        <v>4107</v>
      </c>
    </row>
    <row r="1711" spans="1:4">
      <c r="A1711" s="180">
        <v>8038</v>
      </c>
      <c r="B1711" s="180" t="s">
        <v>1431</v>
      </c>
      <c r="C1711" s="180" t="s">
        <v>4108</v>
      </c>
      <c r="D1711" s="180" t="s">
        <v>4109</v>
      </c>
    </row>
    <row r="1712" spans="1:4">
      <c r="A1712" s="180">
        <v>8039</v>
      </c>
      <c r="B1712" s="180" t="s">
        <v>1432</v>
      </c>
      <c r="C1712" s="180" t="s">
        <v>4110</v>
      </c>
      <c r="D1712" s="180" t="s">
        <v>4111</v>
      </c>
    </row>
    <row r="1713" spans="1:4">
      <c r="A1713" s="180">
        <v>8040</v>
      </c>
      <c r="B1713" s="180" t="s">
        <v>1433</v>
      </c>
      <c r="C1713" s="180" t="s">
        <v>5392</v>
      </c>
      <c r="D1713" s="180" t="s">
        <v>4112</v>
      </c>
    </row>
    <row r="1714" spans="1:4">
      <c r="A1714" s="180">
        <v>8041</v>
      </c>
      <c r="B1714" s="180" t="s">
        <v>4113</v>
      </c>
      <c r="C1714" s="180" t="s">
        <v>4114</v>
      </c>
      <c r="D1714" s="180" t="s">
        <v>4115</v>
      </c>
    </row>
    <row r="1715" spans="1:4">
      <c r="A1715" s="180">
        <v>8042</v>
      </c>
      <c r="B1715" s="180" t="s">
        <v>1434</v>
      </c>
      <c r="C1715" s="180" t="s">
        <v>2660</v>
      </c>
      <c r="D1715" s="180" t="s">
        <v>4116</v>
      </c>
    </row>
    <row r="1716" spans="1:4">
      <c r="A1716" s="180">
        <v>8043</v>
      </c>
      <c r="B1716" s="180" t="s">
        <v>1435</v>
      </c>
      <c r="C1716" s="180" t="s">
        <v>1793</v>
      </c>
      <c r="D1716" s="180" t="s">
        <v>4117</v>
      </c>
    </row>
    <row r="1717" spans="1:4">
      <c r="A1717" s="180">
        <v>8044</v>
      </c>
      <c r="B1717" s="180" t="s">
        <v>1436</v>
      </c>
      <c r="C1717" s="180" t="s">
        <v>5393</v>
      </c>
      <c r="D1717" s="180" t="s">
        <v>4118</v>
      </c>
    </row>
    <row r="1718" spans="1:4">
      <c r="A1718" s="180">
        <v>8045</v>
      </c>
      <c r="B1718" s="180" t="s">
        <v>4119</v>
      </c>
      <c r="D1718" s="180" t="s">
        <v>4120</v>
      </c>
    </row>
    <row r="1719" spans="1:4">
      <c r="A1719" s="180">
        <v>8046</v>
      </c>
      <c r="B1719" s="180" t="s">
        <v>1437</v>
      </c>
      <c r="C1719" s="180" t="s">
        <v>5394</v>
      </c>
      <c r="D1719" s="180" t="s">
        <v>4121</v>
      </c>
    </row>
    <row r="1720" spans="1:4">
      <c r="A1720" s="180">
        <v>8047</v>
      </c>
      <c r="B1720" s="180" t="s">
        <v>1438</v>
      </c>
      <c r="C1720" s="180" t="s">
        <v>4122</v>
      </c>
      <c r="D1720" s="180" t="s">
        <v>4123</v>
      </c>
    </row>
    <row r="1721" spans="1:4">
      <c r="A1721" s="180">
        <v>8048</v>
      </c>
      <c r="B1721" s="180" t="s">
        <v>1439</v>
      </c>
      <c r="C1721" s="180" t="s">
        <v>2668</v>
      </c>
      <c r="D1721" s="180" t="s">
        <v>4124</v>
      </c>
    </row>
    <row r="1722" spans="1:4">
      <c r="A1722" s="180">
        <v>8049</v>
      </c>
      <c r="B1722" s="180" t="s">
        <v>1440</v>
      </c>
      <c r="C1722" s="180" t="s">
        <v>4125</v>
      </c>
      <c r="D1722" s="180" t="s">
        <v>4126</v>
      </c>
    </row>
    <row r="1723" spans="1:4">
      <c r="A1723" s="180">
        <v>8050</v>
      </c>
      <c r="B1723" s="180" t="s">
        <v>1441</v>
      </c>
      <c r="C1723" s="180" t="s">
        <v>4127</v>
      </c>
      <c r="D1723" s="180" t="s">
        <v>4128</v>
      </c>
    </row>
    <row r="1724" spans="1:4">
      <c r="A1724" s="180">
        <v>8054</v>
      </c>
      <c r="B1724" s="180" t="s">
        <v>1442</v>
      </c>
      <c r="C1724" s="180" t="s">
        <v>4129</v>
      </c>
      <c r="D1724" s="180" t="s">
        <v>3867</v>
      </c>
    </row>
    <row r="1725" spans="1:4">
      <c r="A1725" s="180">
        <v>8059</v>
      </c>
      <c r="B1725" s="180" t="s">
        <v>1443</v>
      </c>
      <c r="C1725" s="180" t="s">
        <v>4130</v>
      </c>
      <c r="D1725" s="180" t="s">
        <v>5395</v>
      </c>
    </row>
    <row r="1726" spans="1:4">
      <c r="A1726" s="180">
        <v>8064</v>
      </c>
      <c r="B1726" s="180" t="s">
        <v>1444</v>
      </c>
      <c r="C1726" s="180" t="s">
        <v>4550</v>
      </c>
      <c r="D1726" s="180" t="s">
        <v>4131</v>
      </c>
    </row>
    <row r="1727" spans="1:4">
      <c r="A1727" s="180">
        <v>8066</v>
      </c>
      <c r="B1727" s="180" t="s">
        <v>1445</v>
      </c>
      <c r="C1727" s="180" t="s">
        <v>4132</v>
      </c>
      <c r="D1727" s="180" t="s">
        <v>4133</v>
      </c>
    </row>
    <row r="1728" spans="1:4">
      <c r="A1728" s="180">
        <v>8067</v>
      </c>
      <c r="B1728" s="180" t="s">
        <v>1446</v>
      </c>
      <c r="C1728" s="180" t="s">
        <v>4134</v>
      </c>
      <c r="D1728" s="180" t="s">
        <v>4135</v>
      </c>
    </row>
    <row r="1729" spans="1:4">
      <c r="A1729" s="180">
        <v>8068</v>
      </c>
      <c r="B1729" s="180" t="s">
        <v>1447</v>
      </c>
      <c r="C1729" s="180" t="s">
        <v>4136</v>
      </c>
      <c r="D1729" s="180" t="s">
        <v>4137</v>
      </c>
    </row>
    <row r="1730" spans="1:4">
      <c r="A1730" s="180">
        <v>8069</v>
      </c>
      <c r="B1730" s="180" t="s">
        <v>1448</v>
      </c>
      <c r="C1730" s="180" t="s">
        <v>4138</v>
      </c>
      <c r="D1730" s="180" t="s">
        <v>4139</v>
      </c>
    </row>
    <row r="1731" spans="1:4">
      <c r="A1731" s="180">
        <v>8070</v>
      </c>
      <c r="B1731" s="180" t="s">
        <v>1449</v>
      </c>
      <c r="C1731" s="180" t="s">
        <v>5396</v>
      </c>
      <c r="D1731" s="180" t="s">
        <v>4140</v>
      </c>
    </row>
    <row r="1732" spans="1:4">
      <c r="A1732" s="180">
        <v>8071</v>
      </c>
      <c r="B1732" s="180" t="s">
        <v>4448</v>
      </c>
      <c r="C1732" s="180" t="s">
        <v>4141</v>
      </c>
      <c r="D1732" s="180" t="s">
        <v>4142</v>
      </c>
    </row>
    <row r="1733" spans="1:4">
      <c r="A1733" s="180">
        <v>8072</v>
      </c>
      <c r="B1733" s="180" t="s">
        <v>1450</v>
      </c>
      <c r="C1733" s="180" t="s">
        <v>5397</v>
      </c>
      <c r="D1733" s="180" t="s">
        <v>4143</v>
      </c>
    </row>
    <row r="1734" spans="1:4">
      <c r="A1734" s="180">
        <v>8074</v>
      </c>
      <c r="B1734" s="180" t="s">
        <v>1451</v>
      </c>
      <c r="C1734" s="180" t="s">
        <v>2675</v>
      </c>
      <c r="D1734" s="180" t="s">
        <v>4144</v>
      </c>
    </row>
    <row r="1735" spans="1:4">
      <c r="A1735" s="180">
        <v>8076</v>
      </c>
      <c r="B1735" s="180" t="s">
        <v>1452</v>
      </c>
      <c r="C1735" s="180" t="s">
        <v>4145</v>
      </c>
      <c r="D1735" s="180" t="s">
        <v>4146</v>
      </c>
    </row>
    <row r="1736" spans="1:4">
      <c r="A1736" s="180">
        <v>8077</v>
      </c>
      <c r="B1736" s="180" t="s">
        <v>1453</v>
      </c>
      <c r="C1736" s="180" t="s">
        <v>4147</v>
      </c>
      <c r="D1736" s="180" t="s">
        <v>4148</v>
      </c>
    </row>
    <row r="1737" spans="1:4">
      <c r="A1737" s="180">
        <v>8080</v>
      </c>
      <c r="B1737" s="180" t="s">
        <v>1454</v>
      </c>
      <c r="C1737" s="180" t="s">
        <v>2660</v>
      </c>
      <c r="D1737" s="180" t="s">
        <v>4149</v>
      </c>
    </row>
    <row r="1738" spans="1:4">
      <c r="A1738" s="180">
        <v>8081</v>
      </c>
      <c r="B1738" s="180" t="s">
        <v>1455</v>
      </c>
      <c r="C1738" s="180" t="s">
        <v>4150</v>
      </c>
      <c r="D1738" s="180" t="s">
        <v>4151</v>
      </c>
    </row>
    <row r="1739" spans="1:4">
      <c r="A1739" s="180">
        <v>8083</v>
      </c>
      <c r="B1739" s="180" t="s">
        <v>1456</v>
      </c>
      <c r="C1739" s="180" t="s">
        <v>1930</v>
      </c>
      <c r="D1739" s="180" t="s">
        <v>4152</v>
      </c>
    </row>
    <row r="1740" spans="1:4">
      <c r="A1740" s="180">
        <v>8084</v>
      </c>
      <c r="B1740" s="180" t="s">
        <v>1457</v>
      </c>
      <c r="C1740" s="180" t="s">
        <v>2736</v>
      </c>
      <c r="D1740" s="180" t="s">
        <v>4153</v>
      </c>
    </row>
    <row r="1741" spans="1:4">
      <c r="A1741" s="180">
        <v>8085</v>
      </c>
      <c r="B1741" s="180" t="s">
        <v>1458</v>
      </c>
      <c r="C1741" s="180" t="s">
        <v>4154</v>
      </c>
      <c r="D1741" s="180" t="s">
        <v>4155</v>
      </c>
    </row>
    <row r="1742" spans="1:4">
      <c r="A1742" s="180">
        <v>8086</v>
      </c>
      <c r="B1742" s="180" t="s">
        <v>1459</v>
      </c>
      <c r="C1742" s="180" t="s">
        <v>5398</v>
      </c>
      <c r="D1742" s="180" t="s">
        <v>4156</v>
      </c>
    </row>
    <row r="1743" spans="1:4">
      <c r="A1743" s="180">
        <v>8087</v>
      </c>
      <c r="B1743" s="180" t="s">
        <v>1460</v>
      </c>
      <c r="C1743" s="180" t="s">
        <v>4157</v>
      </c>
      <c r="D1743" s="180" t="s">
        <v>4158</v>
      </c>
    </row>
    <row r="1744" spans="1:4">
      <c r="A1744" s="180">
        <v>8088</v>
      </c>
      <c r="B1744" s="180" t="s">
        <v>1461</v>
      </c>
      <c r="C1744" s="180" t="s">
        <v>3851</v>
      </c>
      <c r="D1744" s="180" t="s">
        <v>4159</v>
      </c>
    </row>
    <row r="1745" spans="1:4">
      <c r="A1745" s="180">
        <v>8091</v>
      </c>
      <c r="B1745" s="180" t="s">
        <v>1462</v>
      </c>
      <c r="C1745" s="180" t="s">
        <v>3823</v>
      </c>
      <c r="D1745" s="180" t="s">
        <v>4160</v>
      </c>
    </row>
    <row r="1746" spans="1:4">
      <c r="A1746" s="180">
        <v>8092</v>
      </c>
      <c r="B1746" s="180" t="s">
        <v>1463</v>
      </c>
      <c r="C1746" s="180" t="s">
        <v>4161</v>
      </c>
      <c r="D1746" s="180" t="s">
        <v>4162</v>
      </c>
    </row>
    <row r="1747" spans="1:4">
      <c r="A1747" s="180">
        <v>8093</v>
      </c>
      <c r="B1747" s="180" t="s">
        <v>1464</v>
      </c>
      <c r="C1747" s="180" t="s">
        <v>2802</v>
      </c>
      <c r="D1747" s="180" t="s">
        <v>4163</v>
      </c>
    </row>
    <row r="1748" spans="1:4">
      <c r="A1748" s="180">
        <v>8096</v>
      </c>
      <c r="B1748" s="180" t="s">
        <v>1465</v>
      </c>
      <c r="C1748" s="180" t="s">
        <v>4164</v>
      </c>
      <c r="D1748" s="180" t="s">
        <v>4165</v>
      </c>
    </row>
    <row r="1749" spans="1:4">
      <c r="A1749" s="180">
        <v>8097</v>
      </c>
      <c r="B1749" s="180" t="s">
        <v>1466</v>
      </c>
      <c r="C1749" s="180" t="s">
        <v>2668</v>
      </c>
      <c r="D1749" s="180" t="s">
        <v>4166</v>
      </c>
    </row>
    <row r="1750" spans="1:4">
      <c r="A1750" s="180">
        <v>8099</v>
      </c>
      <c r="B1750" s="180" t="s">
        <v>1467</v>
      </c>
      <c r="C1750" s="180" t="s">
        <v>4167</v>
      </c>
      <c r="D1750" s="180" t="s">
        <v>4168</v>
      </c>
    </row>
    <row r="1751" spans="1:4">
      <c r="A1751" s="180">
        <v>8101</v>
      </c>
      <c r="B1751" s="180" t="s">
        <v>1468</v>
      </c>
      <c r="C1751" s="180" t="s">
        <v>4169</v>
      </c>
      <c r="D1751" s="180" t="s">
        <v>4170</v>
      </c>
    </row>
    <row r="1752" spans="1:4">
      <c r="A1752" s="180">
        <v>8103</v>
      </c>
      <c r="B1752" s="180" t="s">
        <v>1469</v>
      </c>
      <c r="C1752" s="180" t="s">
        <v>5399</v>
      </c>
      <c r="D1752" s="180" t="s">
        <v>4171</v>
      </c>
    </row>
    <row r="1753" spans="1:4">
      <c r="A1753" s="180">
        <v>8104</v>
      </c>
      <c r="B1753" s="180" t="s">
        <v>4172</v>
      </c>
      <c r="D1753" s="180" t="s">
        <v>4173</v>
      </c>
    </row>
    <row r="1754" spans="1:4">
      <c r="A1754" s="180">
        <v>8105</v>
      </c>
      <c r="B1754" s="180" t="s">
        <v>1470</v>
      </c>
      <c r="C1754" s="180" t="s">
        <v>5400</v>
      </c>
      <c r="D1754" s="180" t="s">
        <v>4174</v>
      </c>
    </row>
    <row r="1755" spans="1:4">
      <c r="A1755" s="180">
        <v>8107</v>
      </c>
      <c r="B1755" s="180" t="s">
        <v>4551</v>
      </c>
      <c r="C1755" s="180" t="s">
        <v>2168</v>
      </c>
      <c r="D1755" s="180" t="s">
        <v>4175</v>
      </c>
    </row>
    <row r="1756" spans="1:4">
      <c r="A1756" s="180">
        <v>8109</v>
      </c>
      <c r="B1756" s="180" t="s">
        <v>1471</v>
      </c>
      <c r="C1756" s="180" t="s">
        <v>4176</v>
      </c>
      <c r="D1756" s="180" t="s">
        <v>4177</v>
      </c>
    </row>
    <row r="1757" spans="1:4">
      <c r="A1757" s="180">
        <v>8110</v>
      </c>
      <c r="B1757" s="180" t="s">
        <v>1472</v>
      </c>
      <c r="C1757" s="180" t="s">
        <v>4178</v>
      </c>
      <c r="D1757" s="180" t="s">
        <v>4179</v>
      </c>
    </row>
    <row r="1758" spans="1:4">
      <c r="A1758" s="180">
        <v>8111</v>
      </c>
      <c r="B1758" s="180" t="s">
        <v>1473</v>
      </c>
      <c r="C1758" s="180" t="s">
        <v>4180</v>
      </c>
      <c r="D1758" s="180" t="s">
        <v>4181</v>
      </c>
    </row>
    <row r="1759" spans="1:4">
      <c r="A1759" s="180">
        <v>8112</v>
      </c>
      <c r="B1759" s="180" t="s">
        <v>1474</v>
      </c>
      <c r="C1759" s="180" t="s">
        <v>5401</v>
      </c>
      <c r="D1759" s="180" t="s">
        <v>4182</v>
      </c>
    </row>
    <row r="1760" spans="1:4">
      <c r="A1760" s="180">
        <v>8114</v>
      </c>
      <c r="B1760" s="180" t="s">
        <v>1475</v>
      </c>
      <c r="C1760" s="180" t="s">
        <v>4183</v>
      </c>
      <c r="D1760" s="180" t="s">
        <v>4184</v>
      </c>
    </row>
    <row r="1761" spans="1:4">
      <c r="A1761" s="180">
        <v>8115</v>
      </c>
      <c r="B1761" s="180" t="s">
        <v>4185</v>
      </c>
      <c r="C1761" s="180" t="s">
        <v>4186</v>
      </c>
      <c r="D1761" s="180" t="s">
        <v>4187</v>
      </c>
    </row>
    <row r="1762" spans="1:4">
      <c r="A1762" s="180">
        <v>8119</v>
      </c>
      <c r="B1762" s="180" t="s">
        <v>4188</v>
      </c>
      <c r="D1762" s="180" t="s">
        <v>4189</v>
      </c>
    </row>
    <row r="1763" spans="1:4">
      <c r="A1763" s="180">
        <v>8121</v>
      </c>
      <c r="B1763" s="180" t="s">
        <v>1476</v>
      </c>
      <c r="C1763" s="180" t="s">
        <v>4190</v>
      </c>
      <c r="D1763" s="180" t="s">
        <v>4191</v>
      </c>
    </row>
    <row r="1764" spans="1:4">
      <c r="A1764" s="180">
        <v>8122</v>
      </c>
      <c r="B1764" s="180" t="s">
        <v>4192</v>
      </c>
      <c r="C1764" s="180" t="s">
        <v>4193</v>
      </c>
      <c r="D1764" s="180" t="s">
        <v>4194</v>
      </c>
    </row>
    <row r="1765" spans="1:4">
      <c r="A1765" s="180">
        <v>8127</v>
      </c>
      <c r="B1765" s="180" t="s">
        <v>4195</v>
      </c>
      <c r="C1765" s="180" t="s">
        <v>4196</v>
      </c>
      <c r="D1765" s="180" t="s">
        <v>4197</v>
      </c>
    </row>
    <row r="1766" spans="1:4">
      <c r="A1766" s="180">
        <v>8131</v>
      </c>
      <c r="B1766" s="180" t="s">
        <v>1477</v>
      </c>
      <c r="C1766" s="180" t="s">
        <v>4198</v>
      </c>
      <c r="D1766" s="180" t="s">
        <v>4199</v>
      </c>
    </row>
    <row r="1767" spans="1:4">
      <c r="A1767" s="180">
        <v>8147</v>
      </c>
      <c r="B1767" s="180" t="s">
        <v>1478</v>
      </c>
      <c r="C1767" s="180" t="s">
        <v>1793</v>
      </c>
      <c r="D1767" s="180" t="s">
        <v>4200</v>
      </c>
    </row>
    <row r="1768" spans="1:4">
      <c r="A1768" s="180">
        <v>8150</v>
      </c>
      <c r="B1768" s="180" t="s">
        <v>1479</v>
      </c>
      <c r="C1768" s="180" t="s">
        <v>4201</v>
      </c>
      <c r="D1768" s="180" t="s">
        <v>4202</v>
      </c>
    </row>
    <row r="1769" spans="1:4">
      <c r="A1769" s="180">
        <v>8155</v>
      </c>
      <c r="B1769" s="180" t="s">
        <v>1480</v>
      </c>
      <c r="C1769" s="180" t="s">
        <v>4203</v>
      </c>
      <c r="D1769" s="180" t="s">
        <v>4204</v>
      </c>
    </row>
    <row r="1770" spans="1:4">
      <c r="A1770" s="180">
        <v>8163</v>
      </c>
      <c r="B1770" s="180" t="s">
        <v>1481</v>
      </c>
      <c r="C1770" s="180" t="s">
        <v>5402</v>
      </c>
      <c r="D1770" s="180" t="s">
        <v>4205</v>
      </c>
    </row>
    <row r="1771" spans="1:4">
      <c r="A1771" s="180">
        <v>8171</v>
      </c>
      <c r="B1771" s="180" t="s">
        <v>1482</v>
      </c>
      <c r="C1771" s="180" t="s">
        <v>4206</v>
      </c>
      <c r="D1771" s="180" t="s">
        <v>4207</v>
      </c>
    </row>
    <row r="1772" spans="1:4">
      <c r="A1772" s="180">
        <v>8176</v>
      </c>
      <c r="B1772" s="180" t="s">
        <v>1483</v>
      </c>
      <c r="C1772" s="180" t="s">
        <v>3507</v>
      </c>
      <c r="D1772" s="180" t="s">
        <v>4208</v>
      </c>
    </row>
    <row r="1773" spans="1:4">
      <c r="A1773" s="180">
        <v>8179</v>
      </c>
      <c r="B1773" s="180" t="s">
        <v>4209</v>
      </c>
      <c r="D1773" s="180" t="s">
        <v>2718</v>
      </c>
    </row>
    <row r="1774" spans="1:4">
      <c r="A1774" s="180">
        <v>8182</v>
      </c>
      <c r="B1774" s="180" t="s">
        <v>1484</v>
      </c>
      <c r="C1774" s="180" t="s">
        <v>4210</v>
      </c>
      <c r="D1774" s="180" t="s">
        <v>4211</v>
      </c>
    </row>
    <row r="1775" spans="1:4">
      <c r="A1775" s="180">
        <v>8183</v>
      </c>
      <c r="B1775" s="180" t="s">
        <v>1485</v>
      </c>
      <c r="C1775" s="180" t="s">
        <v>5403</v>
      </c>
      <c r="D1775" s="180" t="s">
        <v>4212</v>
      </c>
    </row>
    <row r="1776" spans="1:4">
      <c r="A1776" s="180">
        <v>8201</v>
      </c>
      <c r="B1776" s="180" t="s">
        <v>1486</v>
      </c>
      <c r="C1776" s="180" t="s">
        <v>4213</v>
      </c>
      <c r="D1776" s="180" t="s">
        <v>5404</v>
      </c>
    </row>
    <row r="1777" spans="1:4">
      <c r="A1777" s="180">
        <v>8210</v>
      </c>
      <c r="B1777" s="180" t="s">
        <v>1487</v>
      </c>
      <c r="C1777" s="180" t="s">
        <v>4214</v>
      </c>
      <c r="D1777" s="180" t="s">
        <v>4215</v>
      </c>
    </row>
    <row r="1778" spans="1:4">
      <c r="A1778" s="180">
        <v>8213</v>
      </c>
      <c r="B1778" s="180" t="s">
        <v>1488</v>
      </c>
      <c r="C1778" s="180" t="s">
        <v>5405</v>
      </c>
      <c r="D1778" s="180" t="s">
        <v>4216</v>
      </c>
    </row>
    <row r="1779" spans="1:4">
      <c r="A1779" s="180">
        <v>8215</v>
      </c>
      <c r="B1779" s="180" t="s">
        <v>1489</v>
      </c>
      <c r="C1779" s="180" t="s">
        <v>5406</v>
      </c>
      <c r="D1779" s="180" t="s">
        <v>4217</v>
      </c>
    </row>
    <row r="1780" spans="1:4">
      <c r="A1780" s="180">
        <v>8222</v>
      </c>
      <c r="B1780" s="180" t="s">
        <v>1490</v>
      </c>
      <c r="C1780" s="180" t="s">
        <v>1889</v>
      </c>
      <c r="D1780" s="180" t="s">
        <v>4218</v>
      </c>
    </row>
    <row r="1781" spans="1:4">
      <c r="A1781" s="180">
        <v>8234</v>
      </c>
      <c r="B1781" s="180" t="s">
        <v>1491</v>
      </c>
      <c r="C1781" s="180" t="s">
        <v>4219</v>
      </c>
      <c r="D1781" s="180" t="s">
        <v>4220</v>
      </c>
    </row>
    <row r="1782" spans="1:4">
      <c r="A1782" s="180">
        <v>8240</v>
      </c>
      <c r="B1782" s="180" t="s">
        <v>1492</v>
      </c>
      <c r="C1782" s="180" t="s">
        <v>4221</v>
      </c>
      <c r="D1782" s="180" t="s">
        <v>4222</v>
      </c>
    </row>
    <row r="1783" spans="1:4">
      <c r="A1783" s="180">
        <v>8249</v>
      </c>
      <c r="B1783" s="180" t="s">
        <v>1493</v>
      </c>
      <c r="C1783" s="180" t="s">
        <v>4223</v>
      </c>
      <c r="D1783" s="180" t="s">
        <v>4224</v>
      </c>
    </row>
    <row r="1784" spans="1:4">
      <c r="A1784" s="180">
        <v>8255</v>
      </c>
      <c r="B1784" s="180" t="s">
        <v>1494</v>
      </c>
      <c r="C1784" s="180" t="s">
        <v>4225</v>
      </c>
      <c r="D1784" s="180" t="s">
        <v>4179</v>
      </c>
    </row>
    <row r="1785" spans="1:4">
      <c r="A1785" s="180">
        <v>8261</v>
      </c>
      <c r="B1785" s="180" t="s">
        <v>1495</v>
      </c>
      <c r="C1785" s="180" t="s">
        <v>4226</v>
      </c>
      <c r="D1785" s="180" t="s">
        <v>4227</v>
      </c>
    </row>
    <row r="1786" spans="1:4">
      <c r="A1786" s="180">
        <v>8271</v>
      </c>
      <c r="B1786" s="180" t="s">
        <v>1496</v>
      </c>
      <c r="C1786" s="180" t="s">
        <v>2181</v>
      </c>
      <c r="D1786" s="180" t="s">
        <v>4228</v>
      </c>
    </row>
    <row r="1787" spans="1:4">
      <c r="A1787" s="180">
        <v>8277</v>
      </c>
      <c r="B1787" s="180" t="s">
        <v>1497</v>
      </c>
      <c r="C1787" s="180" t="s">
        <v>4229</v>
      </c>
      <c r="D1787" s="180" t="s">
        <v>4230</v>
      </c>
    </row>
    <row r="1788" spans="1:4">
      <c r="A1788" s="180">
        <v>8279</v>
      </c>
      <c r="B1788" s="180" t="s">
        <v>1498</v>
      </c>
      <c r="C1788" s="180" t="s">
        <v>1950</v>
      </c>
      <c r="D1788" s="180" t="s">
        <v>4231</v>
      </c>
    </row>
    <row r="1789" spans="1:4">
      <c r="A1789" s="180">
        <v>8281</v>
      </c>
      <c r="B1789" s="180" t="s">
        <v>4232</v>
      </c>
      <c r="D1789" s="180" t="s">
        <v>4233</v>
      </c>
    </row>
    <row r="1790" spans="1:4">
      <c r="A1790" s="180">
        <v>8284</v>
      </c>
      <c r="B1790" s="180" t="s">
        <v>4234</v>
      </c>
      <c r="D1790" s="180" t="s">
        <v>4235</v>
      </c>
    </row>
    <row r="1791" spans="1:4">
      <c r="A1791" s="180">
        <v>8287</v>
      </c>
      <c r="B1791" s="180" t="s">
        <v>1499</v>
      </c>
      <c r="C1791" s="180" t="s">
        <v>2725</v>
      </c>
      <c r="D1791" s="180" t="s">
        <v>4236</v>
      </c>
    </row>
    <row r="1792" spans="1:4">
      <c r="A1792" s="180">
        <v>8289</v>
      </c>
      <c r="B1792" s="180" t="s">
        <v>1500</v>
      </c>
      <c r="C1792" s="180" t="s">
        <v>1793</v>
      </c>
      <c r="D1792" s="180" t="s">
        <v>2718</v>
      </c>
    </row>
    <row r="1793" spans="1:4">
      <c r="A1793" s="180">
        <v>8291</v>
      </c>
      <c r="B1793" s="180" t="s">
        <v>1501</v>
      </c>
      <c r="C1793" s="180" t="s">
        <v>5407</v>
      </c>
      <c r="D1793" s="180" t="s">
        <v>4237</v>
      </c>
    </row>
    <row r="1794" spans="1:4">
      <c r="A1794" s="180">
        <v>8299</v>
      </c>
      <c r="B1794" s="180" t="s">
        <v>1502</v>
      </c>
      <c r="C1794" s="180" t="s">
        <v>5408</v>
      </c>
      <c r="D1794" s="180" t="s">
        <v>4238</v>
      </c>
    </row>
    <row r="1795" spans="1:4">
      <c r="A1795" s="180">
        <v>8325</v>
      </c>
      <c r="B1795" s="180" t="s">
        <v>4239</v>
      </c>
      <c r="D1795" s="180" t="s">
        <v>4240</v>
      </c>
    </row>
    <row r="1796" spans="1:4">
      <c r="A1796" s="180">
        <v>8329</v>
      </c>
      <c r="B1796" s="180" t="s">
        <v>4241</v>
      </c>
      <c r="D1796" s="180" t="s">
        <v>4242</v>
      </c>
    </row>
    <row r="1797" spans="1:4">
      <c r="A1797" s="180">
        <v>8341</v>
      </c>
      <c r="B1797" s="180" t="s">
        <v>1503</v>
      </c>
      <c r="C1797" s="180" t="s">
        <v>5409</v>
      </c>
      <c r="D1797" s="180" t="s">
        <v>4243</v>
      </c>
    </row>
    <row r="1798" spans="1:4">
      <c r="A1798" s="180">
        <v>8342</v>
      </c>
      <c r="B1798" s="180" t="s">
        <v>4244</v>
      </c>
      <c r="C1798" s="180" t="s">
        <v>1937</v>
      </c>
      <c r="D1798" s="180" t="s">
        <v>5410</v>
      </c>
    </row>
    <row r="1799" spans="1:4">
      <c r="A1799" s="180">
        <v>8349</v>
      </c>
      <c r="B1799" s="180" t="s">
        <v>1504</v>
      </c>
      <c r="C1799" s="180" t="s">
        <v>5411</v>
      </c>
      <c r="D1799" s="180" t="s">
        <v>4245</v>
      </c>
    </row>
    <row r="1800" spans="1:4">
      <c r="A1800" s="180">
        <v>8351</v>
      </c>
      <c r="B1800" s="180" t="s">
        <v>5412</v>
      </c>
      <c r="C1800" s="180" t="s">
        <v>5413</v>
      </c>
      <c r="D1800" s="180" t="s">
        <v>5414</v>
      </c>
    </row>
    <row r="1801" spans="1:4">
      <c r="A1801" s="180">
        <v>8354</v>
      </c>
      <c r="B1801" s="180" t="s">
        <v>1505</v>
      </c>
      <c r="C1801" s="180" t="s">
        <v>3160</v>
      </c>
      <c r="D1801" s="180" t="s">
        <v>4246</v>
      </c>
    </row>
    <row r="1802" spans="1:4">
      <c r="A1802" s="180">
        <v>8358</v>
      </c>
      <c r="B1802" s="180" t="s">
        <v>1506</v>
      </c>
      <c r="C1802" s="180" t="s">
        <v>5415</v>
      </c>
      <c r="D1802" s="180" t="s">
        <v>4247</v>
      </c>
    </row>
    <row r="1803" spans="1:4">
      <c r="A1803" s="180">
        <v>8359</v>
      </c>
      <c r="B1803" s="180" t="s">
        <v>4248</v>
      </c>
      <c r="D1803" s="180" t="s">
        <v>4249</v>
      </c>
    </row>
    <row r="1804" spans="1:4">
      <c r="A1804" s="180">
        <v>8367</v>
      </c>
      <c r="B1804" s="180" t="s">
        <v>4250</v>
      </c>
      <c r="D1804" s="180" t="s">
        <v>4251</v>
      </c>
    </row>
    <row r="1805" spans="1:4">
      <c r="A1805" s="180">
        <v>8374</v>
      </c>
      <c r="B1805" s="180" t="s">
        <v>1507</v>
      </c>
      <c r="C1805" s="180" t="s">
        <v>4252</v>
      </c>
      <c r="D1805" s="180" t="s">
        <v>4253</v>
      </c>
    </row>
    <row r="1806" spans="1:4">
      <c r="A1806" s="180">
        <v>8383</v>
      </c>
      <c r="B1806" s="180" t="s">
        <v>1508</v>
      </c>
      <c r="C1806" s="180" t="s">
        <v>4254</v>
      </c>
      <c r="D1806" s="180" t="s">
        <v>4255</v>
      </c>
    </row>
    <row r="1807" spans="1:4">
      <c r="A1807" s="180">
        <v>8390</v>
      </c>
      <c r="B1807" s="180" t="s">
        <v>1509</v>
      </c>
      <c r="C1807" s="180" t="s">
        <v>4256</v>
      </c>
      <c r="D1807" s="180" t="s">
        <v>4257</v>
      </c>
    </row>
    <row r="1808" spans="1:4">
      <c r="A1808" s="180">
        <v>8401</v>
      </c>
      <c r="B1808" s="180" t="s">
        <v>1510</v>
      </c>
      <c r="C1808" s="180" t="s">
        <v>1937</v>
      </c>
      <c r="D1808" s="180" t="s">
        <v>4258</v>
      </c>
    </row>
    <row r="1809" spans="1:4">
      <c r="A1809" s="180">
        <v>8403</v>
      </c>
      <c r="B1809" s="180" t="s">
        <v>1511</v>
      </c>
      <c r="C1809" s="180" t="s">
        <v>5416</v>
      </c>
      <c r="D1809" s="180" t="s">
        <v>4259</v>
      </c>
    </row>
    <row r="1810" spans="1:4">
      <c r="A1810" s="180">
        <v>8404</v>
      </c>
      <c r="B1810" s="180" t="s">
        <v>1512</v>
      </c>
      <c r="C1810" s="180" t="s">
        <v>5417</v>
      </c>
      <c r="D1810" s="180" t="s">
        <v>4260</v>
      </c>
    </row>
    <row r="1811" spans="1:4">
      <c r="A1811" s="180">
        <v>8406</v>
      </c>
      <c r="B1811" s="180" t="s">
        <v>1513</v>
      </c>
      <c r="C1811" s="180" t="s">
        <v>5418</v>
      </c>
      <c r="D1811" s="180" t="s">
        <v>4261</v>
      </c>
    </row>
    <row r="1812" spans="1:4">
      <c r="A1812" s="180">
        <v>8409</v>
      </c>
      <c r="B1812" s="180" t="s">
        <v>1514</v>
      </c>
      <c r="C1812" s="180" t="s">
        <v>5419</v>
      </c>
      <c r="D1812" s="180" t="s">
        <v>5420</v>
      </c>
    </row>
    <row r="1813" spans="1:4">
      <c r="A1813" s="180">
        <v>8410</v>
      </c>
      <c r="B1813" s="180" t="s">
        <v>1515</v>
      </c>
      <c r="C1813" s="180" t="s">
        <v>2763</v>
      </c>
      <c r="D1813" s="180" t="s">
        <v>4262</v>
      </c>
    </row>
    <row r="1814" spans="1:4">
      <c r="A1814" s="180">
        <v>8411</v>
      </c>
      <c r="B1814" s="180" t="s">
        <v>1516</v>
      </c>
      <c r="C1814" s="180" t="s">
        <v>1753</v>
      </c>
      <c r="D1814" s="180" t="s">
        <v>4263</v>
      </c>
    </row>
    <row r="1815" spans="1:4">
      <c r="A1815" s="180">
        <v>8415</v>
      </c>
      <c r="B1815" s="180" t="s">
        <v>1517</v>
      </c>
      <c r="C1815" s="180" t="s">
        <v>4264</v>
      </c>
      <c r="D1815" s="180" t="s">
        <v>4265</v>
      </c>
    </row>
    <row r="1816" spans="1:4">
      <c r="A1816" s="180">
        <v>8416</v>
      </c>
      <c r="B1816" s="180" t="s">
        <v>1518</v>
      </c>
      <c r="C1816" s="180" t="s">
        <v>4266</v>
      </c>
      <c r="D1816" s="180" t="s">
        <v>4267</v>
      </c>
    </row>
    <row r="1817" spans="1:4">
      <c r="A1817" s="180">
        <v>8418</v>
      </c>
      <c r="B1817" s="180" t="s">
        <v>1519</v>
      </c>
      <c r="C1817" s="180" t="s">
        <v>4288</v>
      </c>
      <c r="D1817" s="180" t="s">
        <v>4268</v>
      </c>
    </row>
    <row r="1818" spans="1:4">
      <c r="A1818" s="180">
        <v>8420</v>
      </c>
      <c r="B1818" s="180" t="s">
        <v>1520</v>
      </c>
      <c r="C1818" s="180" t="s">
        <v>4269</v>
      </c>
      <c r="D1818" s="180" t="s">
        <v>4270</v>
      </c>
    </row>
    <row r="1819" spans="1:4">
      <c r="A1819" s="180">
        <v>8421</v>
      </c>
      <c r="B1819" s="180" t="s">
        <v>1521</v>
      </c>
      <c r="C1819" s="180" t="s">
        <v>1937</v>
      </c>
      <c r="D1819" s="180" t="s">
        <v>4271</v>
      </c>
    </row>
    <row r="1820" spans="1:4">
      <c r="A1820" s="180">
        <v>8422</v>
      </c>
      <c r="B1820" s="180" t="s">
        <v>1522</v>
      </c>
      <c r="C1820" s="180" t="s">
        <v>4272</v>
      </c>
      <c r="D1820" s="180" t="s">
        <v>4273</v>
      </c>
    </row>
    <row r="1821" spans="1:4">
      <c r="A1821" s="180">
        <v>8423</v>
      </c>
      <c r="B1821" s="180" t="s">
        <v>1523</v>
      </c>
      <c r="C1821" s="180" t="s">
        <v>4274</v>
      </c>
      <c r="D1821" s="180" t="s">
        <v>4275</v>
      </c>
    </row>
    <row r="1822" spans="1:4">
      <c r="A1822" s="180">
        <v>8424</v>
      </c>
      <c r="B1822" s="180" t="s">
        <v>1524</v>
      </c>
      <c r="C1822" s="180" t="s">
        <v>5421</v>
      </c>
      <c r="D1822" s="180" t="s">
        <v>4276</v>
      </c>
    </row>
    <row r="1823" spans="1:4">
      <c r="A1823" s="180">
        <v>8426</v>
      </c>
      <c r="B1823" s="180" t="s">
        <v>1525</v>
      </c>
      <c r="C1823" s="180" t="s">
        <v>4277</v>
      </c>
      <c r="D1823" s="180" t="s">
        <v>4278</v>
      </c>
    </row>
    <row r="1824" spans="1:4">
      <c r="A1824" s="180">
        <v>8427</v>
      </c>
      <c r="B1824" s="180" t="s">
        <v>1526</v>
      </c>
      <c r="C1824" s="180" t="s">
        <v>5422</v>
      </c>
      <c r="D1824" s="180" t="s">
        <v>4279</v>
      </c>
    </row>
    <row r="1825" spans="1:4">
      <c r="A1825" s="180">
        <v>8429</v>
      </c>
      <c r="B1825" s="180" t="s">
        <v>1527</v>
      </c>
      <c r="C1825" s="180" t="s">
        <v>4280</v>
      </c>
      <c r="D1825" s="180" t="s">
        <v>4281</v>
      </c>
    </row>
    <row r="1826" spans="1:4">
      <c r="A1826" s="180">
        <v>8431</v>
      </c>
      <c r="B1826" s="180" t="s">
        <v>1528</v>
      </c>
      <c r="C1826" s="180" t="s">
        <v>2646</v>
      </c>
      <c r="D1826" s="180" t="s">
        <v>4282</v>
      </c>
    </row>
    <row r="1827" spans="1:4">
      <c r="A1827" s="180">
        <v>8432</v>
      </c>
      <c r="B1827" s="180" t="s">
        <v>1529</v>
      </c>
      <c r="C1827" s="180" t="s">
        <v>5179</v>
      </c>
      <c r="D1827" s="180" t="s">
        <v>4283</v>
      </c>
    </row>
    <row r="1828" spans="1:4">
      <c r="A1828" s="180">
        <v>8433</v>
      </c>
      <c r="B1828" s="180" t="s">
        <v>1530</v>
      </c>
      <c r="C1828" s="180" t="s">
        <v>2558</v>
      </c>
      <c r="D1828" s="180" t="s">
        <v>4284</v>
      </c>
    </row>
    <row r="1829" spans="1:4">
      <c r="A1829" s="180">
        <v>8435</v>
      </c>
      <c r="B1829" s="180" t="s">
        <v>1531</v>
      </c>
      <c r="C1829" s="180" t="s">
        <v>4285</v>
      </c>
      <c r="D1829" s="180" t="s">
        <v>4286</v>
      </c>
    </row>
    <row r="1830" spans="1:4">
      <c r="A1830" s="180">
        <v>8436</v>
      </c>
      <c r="B1830" s="180" t="s">
        <v>1532</v>
      </c>
      <c r="C1830" s="180" t="s">
        <v>1950</v>
      </c>
      <c r="D1830" s="180" t="s">
        <v>4287</v>
      </c>
    </row>
    <row r="1831" spans="1:4">
      <c r="A1831" s="180">
        <v>8437</v>
      </c>
      <c r="B1831" s="180" t="s">
        <v>1533</v>
      </c>
      <c r="C1831" s="180" t="s">
        <v>4288</v>
      </c>
      <c r="D1831" s="180" t="s">
        <v>4289</v>
      </c>
    </row>
    <row r="1832" spans="1:4">
      <c r="A1832" s="180">
        <v>8438</v>
      </c>
      <c r="B1832" s="180" t="s">
        <v>4290</v>
      </c>
      <c r="C1832" s="180" t="s">
        <v>4291</v>
      </c>
      <c r="D1832" s="180" t="s">
        <v>4292</v>
      </c>
    </row>
    <row r="1833" spans="1:4">
      <c r="A1833" s="180">
        <v>8440</v>
      </c>
      <c r="B1833" s="180" t="s">
        <v>4685</v>
      </c>
      <c r="C1833" s="180" t="s">
        <v>4291</v>
      </c>
      <c r="D1833" s="180" t="s">
        <v>4293</v>
      </c>
    </row>
    <row r="1834" spans="1:4">
      <c r="A1834" s="180">
        <v>8442</v>
      </c>
      <c r="B1834" s="180" t="s">
        <v>1534</v>
      </c>
      <c r="C1834" s="180" t="s">
        <v>1753</v>
      </c>
      <c r="D1834" s="180" t="s">
        <v>4294</v>
      </c>
    </row>
    <row r="1835" spans="1:4">
      <c r="A1835" s="180">
        <v>8443</v>
      </c>
      <c r="B1835" s="180" t="s">
        <v>1535</v>
      </c>
      <c r="C1835" s="180" t="s">
        <v>1818</v>
      </c>
      <c r="D1835" s="180" t="s">
        <v>4295</v>
      </c>
    </row>
    <row r="1836" spans="1:4">
      <c r="A1836" s="180">
        <v>8444</v>
      </c>
      <c r="B1836" s="180" t="s">
        <v>1536</v>
      </c>
      <c r="C1836" s="180" t="s">
        <v>4288</v>
      </c>
      <c r="D1836" s="180" t="s">
        <v>4296</v>
      </c>
    </row>
    <row r="1837" spans="1:4">
      <c r="A1837" s="180">
        <v>8446</v>
      </c>
      <c r="B1837" s="180" t="s">
        <v>1537</v>
      </c>
      <c r="C1837" s="180" t="s">
        <v>5197</v>
      </c>
      <c r="D1837" s="180" t="s">
        <v>4297</v>
      </c>
    </row>
    <row r="1838" spans="1:4">
      <c r="A1838" s="180">
        <v>8450</v>
      </c>
      <c r="B1838" s="180" t="s">
        <v>1538</v>
      </c>
      <c r="C1838" s="180" t="s">
        <v>5197</v>
      </c>
      <c r="D1838" s="180" t="s">
        <v>4298</v>
      </c>
    </row>
    <row r="1839" spans="1:4">
      <c r="A1839" s="180">
        <v>8454</v>
      </c>
      <c r="B1839" s="180" t="s">
        <v>1539</v>
      </c>
      <c r="C1839" s="180" t="s">
        <v>5423</v>
      </c>
      <c r="D1839" s="180" t="s">
        <v>4299</v>
      </c>
    </row>
    <row r="1840" spans="1:4">
      <c r="A1840" s="180">
        <v>8455</v>
      </c>
      <c r="B1840" s="180" t="s">
        <v>1540</v>
      </c>
      <c r="C1840" s="180" t="s">
        <v>5424</v>
      </c>
      <c r="D1840" s="180" t="s">
        <v>4300</v>
      </c>
    </row>
    <row r="1841" spans="1:4">
      <c r="A1841" s="180">
        <v>8458</v>
      </c>
      <c r="B1841" s="180" t="s">
        <v>4301</v>
      </c>
      <c r="D1841" s="180" t="s">
        <v>4302</v>
      </c>
    </row>
    <row r="1842" spans="1:4">
      <c r="A1842" s="180">
        <v>8462</v>
      </c>
      <c r="B1842" s="180" t="s">
        <v>1541</v>
      </c>
      <c r="C1842" s="180" t="s">
        <v>2472</v>
      </c>
      <c r="D1842" s="180" t="s">
        <v>4303</v>
      </c>
    </row>
    <row r="1843" spans="1:4">
      <c r="A1843" s="180">
        <v>8463</v>
      </c>
      <c r="B1843" s="180" t="s">
        <v>1542</v>
      </c>
      <c r="C1843" s="180" t="s">
        <v>5425</v>
      </c>
      <c r="D1843" s="180" t="s">
        <v>4304</v>
      </c>
    </row>
    <row r="1844" spans="1:4">
      <c r="A1844" s="180">
        <v>8464</v>
      </c>
      <c r="B1844" s="180" t="s">
        <v>1543</v>
      </c>
      <c r="C1844" s="180" t="s">
        <v>1887</v>
      </c>
      <c r="D1844" s="180" t="s">
        <v>4305</v>
      </c>
    </row>
    <row r="1845" spans="1:4">
      <c r="A1845" s="180">
        <v>8465</v>
      </c>
      <c r="B1845" s="180" t="s">
        <v>4306</v>
      </c>
      <c r="D1845" s="180" t="s">
        <v>5426</v>
      </c>
    </row>
    <row r="1846" spans="1:4">
      <c r="A1846" s="180">
        <v>8466</v>
      </c>
      <c r="B1846" s="180" t="s">
        <v>1544</v>
      </c>
      <c r="C1846" s="180" t="s">
        <v>1753</v>
      </c>
      <c r="D1846" s="180" t="s">
        <v>4307</v>
      </c>
    </row>
    <row r="1847" spans="1:4">
      <c r="A1847" s="180">
        <v>8467</v>
      </c>
      <c r="B1847" s="180" t="s">
        <v>1545</v>
      </c>
      <c r="C1847" s="180" t="s">
        <v>5427</v>
      </c>
      <c r="D1847" s="180" t="s">
        <v>4308</v>
      </c>
    </row>
    <row r="1848" spans="1:4">
      <c r="A1848" s="180">
        <v>8472</v>
      </c>
      <c r="B1848" s="180" t="s">
        <v>1546</v>
      </c>
      <c r="C1848" s="180" t="s">
        <v>4309</v>
      </c>
      <c r="D1848" s="180" t="s">
        <v>4310</v>
      </c>
    </row>
    <row r="1849" spans="1:4">
      <c r="A1849" s="180">
        <v>8473</v>
      </c>
      <c r="B1849" s="180" t="s">
        <v>1547</v>
      </c>
      <c r="C1849" s="180" t="s">
        <v>1887</v>
      </c>
      <c r="D1849" s="180" t="s">
        <v>4311</v>
      </c>
    </row>
    <row r="1850" spans="1:4">
      <c r="A1850" s="180">
        <v>8476</v>
      </c>
      <c r="B1850" s="180" t="s">
        <v>4312</v>
      </c>
      <c r="C1850" s="180" t="s">
        <v>1937</v>
      </c>
      <c r="D1850" s="180" t="s">
        <v>4313</v>
      </c>
    </row>
    <row r="1851" spans="1:4">
      <c r="A1851" s="180">
        <v>8477</v>
      </c>
      <c r="B1851" s="180" t="s">
        <v>1548</v>
      </c>
      <c r="C1851" s="180" t="s">
        <v>4309</v>
      </c>
      <c r="D1851" s="180" t="s">
        <v>4314</v>
      </c>
    </row>
    <row r="1852" spans="1:4">
      <c r="A1852" s="180">
        <v>8478</v>
      </c>
      <c r="B1852" s="180" t="s">
        <v>4315</v>
      </c>
      <c r="D1852" s="180" t="s">
        <v>4316</v>
      </c>
    </row>
    <row r="1853" spans="1:4">
      <c r="A1853" s="180">
        <v>8479</v>
      </c>
      <c r="B1853" s="180" t="s">
        <v>4317</v>
      </c>
      <c r="D1853" s="180" t="s">
        <v>4318</v>
      </c>
    </row>
    <row r="1854" spans="1:4">
      <c r="A1854" s="180">
        <v>8480</v>
      </c>
      <c r="B1854" s="180" t="s">
        <v>4319</v>
      </c>
      <c r="C1854" s="180" t="s">
        <v>5428</v>
      </c>
      <c r="D1854" s="180" t="s">
        <v>4320</v>
      </c>
    </row>
    <row r="1855" spans="1:4">
      <c r="A1855" s="180">
        <v>8481</v>
      </c>
      <c r="B1855" s="180" t="s">
        <v>1549</v>
      </c>
      <c r="C1855" s="180" t="s">
        <v>1887</v>
      </c>
      <c r="D1855" s="180" t="s">
        <v>4321</v>
      </c>
    </row>
    <row r="1856" spans="1:4">
      <c r="A1856" s="180">
        <v>8487</v>
      </c>
      <c r="B1856" s="180" t="s">
        <v>4322</v>
      </c>
      <c r="D1856" s="180" t="s">
        <v>4323</v>
      </c>
    </row>
    <row r="1857" spans="1:4">
      <c r="A1857" s="180">
        <v>8488</v>
      </c>
      <c r="B1857" s="180" t="s">
        <v>1550</v>
      </c>
      <c r="C1857" s="180" t="s">
        <v>1753</v>
      </c>
      <c r="D1857" s="180" t="s">
        <v>4324</v>
      </c>
    </row>
    <row r="1858" spans="1:4">
      <c r="A1858" s="180">
        <v>8489</v>
      </c>
      <c r="B1858" s="180" t="s">
        <v>4325</v>
      </c>
      <c r="C1858" s="180" t="s">
        <v>5197</v>
      </c>
      <c r="D1858" s="180" t="s">
        <v>4326</v>
      </c>
    </row>
    <row r="1859" spans="1:4">
      <c r="A1859" s="180">
        <v>8490</v>
      </c>
      <c r="B1859" s="180" t="s">
        <v>4327</v>
      </c>
      <c r="D1859" s="180" t="s">
        <v>4328</v>
      </c>
    </row>
    <row r="1860" spans="1:4">
      <c r="A1860" s="180">
        <v>8491</v>
      </c>
      <c r="B1860" s="180" t="s">
        <v>4329</v>
      </c>
      <c r="D1860" s="180" t="s">
        <v>4330</v>
      </c>
    </row>
    <row r="1861" spans="1:4">
      <c r="A1861" s="180">
        <v>8492</v>
      </c>
      <c r="B1861" s="180" t="s">
        <v>4331</v>
      </c>
      <c r="D1861" s="180" t="s">
        <v>4332</v>
      </c>
    </row>
    <row r="1862" spans="1:4">
      <c r="A1862" s="180">
        <v>8495</v>
      </c>
      <c r="B1862" s="180" t="s">
        <v>4333</v>
      </c>
      <c r="D1862" s="180" t="s">
        <v>4334</v>
      </c>
    </row>
    <row r="1863" spans="1:4">
      <c r="A1863" s="180">
        <v>8496</v>
      </c>
      <c r="B1863" s="180" t="s">
        <v>4335</v>
      </c>
      <c r="D1863" s="180" t="s">
        <v>4336</v>
      </c>
    </row>
    <row r="1864" spans="1:4">
      <c r="A1864" s="180">
        <v>8497</v>
      </c>
      <c r="B1864" s="180" t="s">
        <v>4337</v>
      </c>
      <c r="D1864" s="180" t="s">
        <v>4338</v>
      </c>
    </row>
    <row r="1865" spans="1:4">
      <c r="A1865" s="180">
        <v>8499</v>
      </c>
      <c r="B1865" s="180" t="s">
        <v>4552</v>
      </c>
      <c r="C1865" s="180" t="s">
        <v>1753</v>
      </c>
      <c r="D1865" s="180" t="s">
        <v>4083</v>
      </c>
    </row>
    <row r="1866" spans="1:4">
      <c r="A1866" s="180">
        <v>8905</v>
      </c>
      <c r="B1866" s="180" t="s">
        <v>1551</v>
      </c>
      <c r="C1866" s="180" t="s">
        <v>1937</v>
      </c>
      <c r="D1866" s="180" t="s">
        <v>4339</v>
      </c>
    </row>
    <row r="1867" spans="1:4">
      <c r="A1867" s="180">
        <v>8906</v>
      </c>
      <c r="B1867" s="180" t="s">
        <v>1552</v>
      </c>
      <c r="C1867" s="180" t="s">
        <v>1937</v>
      </c>
      <c r="D1867" s="180" t="s">
        <v>4340</v>
      </c>
    </row>
    <row r="1868" spans="1:4">
      <c r="A1868" s="180">
        <v>8908</v>
      </c>
      <c r="B1868" s="180" t="s">
        <v>1553</v>
      </c>
      <c r="C1868" s="180" t="s">
        <v>5429</v>
      </c>
      <c r="D1868" s="180" t="s">
        <v>4341</v>
      </c>
    </row>
    <row r="1869" spans="1:4">
      <c r="A1869" s="180">
        <v>8913</v>
      </c>
      <c r="B1869" s="180" t="s">
        <v>1554</v>
      </c>
      <c r="C1869" s="180" t="s">
        <v>1937</v>
      </c>
      <c r="D1869" s="180" t="s">
        <v>4342</v>
      </c>
    </row>
    <row r="1870" spans="1:4">
      <c r="A1870" s="180">
        <v>8916</v>
      </c>
      <c r="B1870" s="180" t="s">
        <v>1555</v>
      </c>
      <c r="C1870" s="180" t="s">
        <v>4343</v>
      </c>
      <c r="D1870" s="180" t="s">
        <v>4344</v>
      </c>
    </row>
    <row r="1871" spans="1:4">
      <c r="A1871" s="180">
        <v>8917</v>
      </c>
      <c r="B1871" s="180" t="s">
        <v>1556</v>
      </c>
      <c r="C1871" s="180" t="s">
        <v>5430</v>
      </c>
      <c r="D1871" s="180" t="s">
        <v>4345</v>
      </c>
    </row>
    <row r="1872" spans="1:4">
      <c r="A1872" s="180">
        <v>8921</v>
      </c>
      <c r="B1872" s="180" t="s">
        <v>1557</v>
      </c>
      <c r="C1872" s="180" t="s">
        <v>4346</v>
      </c>
      <c r="D1872" s="180" t="s">
        <v>4347</v>
      </c>
    </row>
    <row r="1873" spans="1:4">
      <c r="A1873" s="180">
        <v>8923</v>
      </c>
      <c r="B1873" s="180" t="s">
        <v>1558</v>
      </c>
      <c r="C1873" s="180" t="s">
        <v>5197</v>
      </c>
      <c r="D1873" s="180" t="s">
        <v>4348</v>
      </c>
    </row>
    <row r="1874" spans="1:4">
      <c r="A1874" s="180">
        <v>8924</v>
      </c>
      <c r="B1874" s="180" t="s">
        <v>1559</v>
      </c>
      <c r="C1874" s="180" t="s">
        <v>4349</v>
      </c>
      <c r="D1874" s="180" t="s">
        <v>4350</v>
      </c>
    </row>
    <row r="1875" spans="1:4">
      <c r="A1875" s="180">
        <v>8926</v>
      </c>
      <c r="B1875" s="180" t="s">
        <v>1560</v>
      </c>
      <c r="C1875" s="180" t="s">
        <v>5431</v>
      </c>
      <c r="D1875" s="180" t="s">
        <v>4351</v>
      </c>
    </row>
    <row r="1876" spans="1:4">
      <c r="A1876" s="180">
        <v>8927</v>
      </c>
      <c r="B1876" s="180" t="s">
        <v>1561</v>
      </c>
      <c r="C1876" s="180" t="s">
        <v>5429</v>
      </c>
      <c r="D1876" s="180" t="s">
        <v>4352</v>
      </c>
    </row>
    <row r="1877" spans="1:4">
      <c r="A1877" s="180">
        <v>8928</v>
      </c>
      <c r="B1877" s="180" t="s">
        <v>4353</v>
      </c>
      <c r="C1877" s="180" t="s">
        <v>4349</v>
      </c>
      <c r="D1877" s="180" t="s">
        <v>4354</v>
      </c>
    </row>
    <row r="1878" spans="1:4">
      <c r="A1878" s="180">
        <v>8929</v>
      </c>
      <c r="B1878" s="180" t="s">
        <v>1562</v>
      </c>
      <c r="C1878" s="180" t="s">
        <v>4355</v>
      </c>
      <c r="D1878" s="180" t="s">
        <v>4356</v>
      </c>
    </row>
    <row r="1879" spans="1:4">
      <c r="A1879" s="180">
        <v>8930</v>
      </c>
      <c r="B1879" s="180" t="s">
        <v>1563</v>
      </c>
      <c r="C1879" s="180" t="s">
        <v>2122</v>
      </c>
      <c r="D1879" s="180" t="s">
        <v>4357</v>
      </c>
    </row>
    <row r="1880" spans="1:4">
      <c r="A1880" s="180">
        <v>8931</v>
      </c>
      <c r="B1880" s="180" t="s">
        <v>1564</v>
      </c>
      <c r="C1880" s="180" t="s">
        <v>5432</v>
      </c>
      <c r="D1880" s="180" t="s">
        <v>4358</v>
      </c>
    </row>
    <row r="1881" spans="1:4">
      <c r="A1881" s="180">
        <v>8932</v>
      </c>
      <c r="B1881" s="180" t="s">
        <v>1565</v>
      </c>
      <c r="C1881" s="180" t="s">
        <v>1937</v>
      </c>
      <c r="D1881" s="180" t="s">
        <v>4359</v>
      </c>
    </row>
    <row r="1882" spans="1:4">
      <c r="A1882" s="180">
        <v>8933</v>
      </c>
      <c r="B1882" s="180" t="s">
        <v>1566</v>
      </c>
      <c r="C1882" s="180" t="s">
        <v>4360</v>
      </c>
      <c r="D1882" s="180" t="s">
        <v>4361</v>
      </c>
    </row>
    <row r="1883" spans="1:4">
      <c r="A1883" s="180">
        <v>8934</v>
      </c>
      <c r="B1883" s="180" t="s">
        <v>1567</v>
      </c>
      <c r="C1883" s="180" t="s">
        <v>1937</v>
      </c>
      <c r="D1883" s="180" t="s">
        <v>4362</v>
      </c>
    </row>
    <row r="1884" spans="1:4">
      <c r="A1884" s="180">
        <v>8935</v>
      </c>
      <c r="B1884" s="180" t="s">
        <v>1568</v>
      </c>
      <c r="C1884" s="180" t="s">
        <v>1937</v>
      </c>
      <c r="D1884" s="180" t="s">
        <v>4363</v>
      </c>
    </row>
    <row r="1885" spans="1:4">
      <c r="A1885" s="180">
        <v>8936</v>
      </c>
      <c r="B1885" s="180" t="s">
        <v>1569</v>
      </c>
      <c r="C1885" s="180" t="s">
        <v>5433</v>
      </c>
      <c r="D1885" s="180" t="s">
        <v>4364</v>
      </c>
    </row>
    <row r="1886" spans="1:4">
      <c r="A1886" s="180">
        <v>8937</v>
      </c>
      <c r="B1886" s="180" t="s">
        <v>1570</v>
      </c>
      <c r="C1886" s="180" t="s">
        <v>4365</v>
      </c>
      <c r="D1886" s="180" t="s">
        <v>4366</v>
      </c>
    </row>
    <row r="1887" spans="1:4">
      <c r="A1887" s="180">
        <v>8938</v>
      </c>
      <c r="B1887" s="180" t="s">
        <v>1571</v>
      </c>
      <c r="C1887" s="180" t="s">
        <v>5434</v>
      </c>
      <c r="D1887" s="180" t="s">
        <v>4367</v>
      </c>
    </row>
    <row r="1888" spans="1:4">
      <c r="A1888" s="180">
        <v>8940</v>
      </c>
      <c r="B1888" s="180" t="s">
        <v>1572</v>
      </c>
      <c r="C1888" s="180" t="s">
        <v>4368</v>
      </c>
      <c r="D1888" s="180" t="s">
        <v>4369</v>
      </c>
    </row>
    <row r="1889" spans="1:4">
      <c r="A1889" s="180">
        <v>8941</v>
      </c>
      <c r="B1889" s="180" t="s">
        <v>1573</v>
      </c>
      <c r="C1889" s="180" t="s">
        <v>2558</v>
      </c>
      <c r="D1889" s="180" t="s">
        <v>4370</v>
      </c>
    </row>
    <row r="1890" spans="1:4">
      <c r="A1890" s="180">
        <v>8942</v>
      </c>
      <c r="B1890" s="180" t="s">
        <v>1574</v>
      </c>
      <c r="C1890" s="180" t="s">
        <v>1937</v>
      </c>
      <c r="D1890" s="180" t="s">
        <v>4371</v>
      </c>
    </row>
    <row r="1891" spans="1:4">
      <c r="A1891" s="180">
        <v>8996</v>
      </c>
      <c r="B1891" s="180" t="s">
        <v>1575</v>
      </c>
      <c r="C1891" s="180" t="s">
        <v>4372</v>
      </c>
      <c r="D1891" s="180" t="s">
        <v>4373</v>
      </c>
    </row>
    <row r="1892" spans="1:4">
      <c r="A1892" s="180">
        <v>9103</v>
      </c>
      <c r="B1892" s="180" t="s">
        <v>4374</v>
      </c>
      <c r="C1892" s="180" t="s">
        <v>5435</v>
      </c>
      <c r="D1892" s="180" t="s">
        <v>4083</v>
      </c>
    </row>
    <row r="1893" spans="1:4">
      <c r="A1893" s="180">
        <v>9105</v>
      </c>
      <c r="B1893" s="180" t="s">
        <v>1576</v>
      </c>
      <c r="C1893" s="180" t="s">
        <v>5436</v>
      </c>
      <c r="D1893" s="180" t="s">
        <v>4375</v>
      </c>
    </row>
    <row r="1894" spans="1:4">
      <c r="A1894" s="180">
        <v>9110</v>
      </c>
      <c r="B1894" s="180" t="s">
        <v>1577</v>
      </c>
      <c r="C1894" s="180" t="s">
        <v>5437</v>
      </c>
      <c r="D1894" s="180" t="s">
        <v>4083</v>
      </c>
    </row>
    <row r="1895" spans="1:4">
      <c r="A1895" s="180">
        <v>9136</v>
      </c>
      <c r="B1895" s="180" t="s">
        <v>1578</v>
      </c>
      <c r="C1895" s="180" t="s">
        <v>5438</v>
      </c>
      <c r="D1895" s="180" t="s">
        <v>4083</v>
      </c>
    </row>
    <row r="1896" spans="1:4">
      <c r="A1896" s="180">
        <v>9157</v>
      </c>
      <c r="B1896" s="180" t="s">
        <v>1579</v>
      </c>
      <c r="C1896" s="180" t="s">
        <v>5439</v>
      </c>
      <c r="D1896" s="180" t="s">
        <v>4083</v>
      </c>
    </row>
    <row r="1897" spans="1:4">
      <c r="A1897" s="180">
        <v>9188</v>
      </c>
      <c r="B1897" s="180" t="s">
        <v>1580</v>
      </c>
      <c r="C1897" s="180" t="s">
        <v>5440</v>
      </c>
      <c r="D1897" s="180" t="s">
        <v>4083</v>
      </c>
    </row>
    <row r="1898" spans="1:4">
      <c r="A1898" s="180">
        <v>9802</v>
      </c>
      <c r="B1898" s="180" t="s">
        <v>1581</v>
      </c>
      <c r="C1898" s="180" t="s">
        <v>4376</v>
      </c>
      <c r="D1898" s="180" t="s">
        <v>4377</v>
      </c>
    </row>
    <row r="1899" spans="1:4">
      <c r="A1899" s="180">
        <v>9902</v>
      </c>
      <c r="B1899" s="180" t="s">
        <v>1582</v>
      </c>
      <c r="C1899" s="180" t="s">
        <v>4378</v>
      </c>
      <c r="D1899" s="180" t="s">
        <v>4379</v>
      </c>
    </row>
    <row r="1900" spans="1:4">
      <c r="A1900" s="180">
        <v>9904</v>
      </c>
      <c r="B1900" s="180" t="s">
        <v>1583</v>
      </c>
      <c r="C1900" s="180" t="s">
        <v>5441</v>
      </c>
      <c r="D1900" s="180" t="s">
        <v>4380</v>
      </c>
    </row>
    <row r="1901" spans="1:4">
      <c r="A1901" s="180">
        <v>9905</v>
      </c>
      <c r="B1901" s="180" t="s">
        <v>1584</v>
      </c>
      <c r="C1901" s="180" t="s">
        <v>4381</v>
      </c>
      <c r="D1901" s="180" t="s">
        <v>4382</v>
      </c>
    </row>
    <row r="1902" spans="1:4">
      <c r="A1902" s="180">
        <v>9906</v>
      </c>
      <c r="B1902" s="180" t="s">
        <v>1585</v>
      </c>
      <c r="C1902" s="180" t="s">
        <v>1825</v>
      </c>
      <c r="D1902" s="180" t="s">
        <v>4383</v>
      </c>
    </row>
    <row r="1903" spans="1:4">
      <c r="A1903" s="180">
        <v>9907</v>
      </c>
      <c r="B1903" s="180" t="s">
        <v>1586</v>
      </c>
      <c r="C1903" s="180" t="s">
        <v>4384</v>
      </c>
      <c r="D1903" s="180" t="s">
        <v>4385</v>
      </c>
    </row>
    <row r="1904" spans="1:4">
      <c r="A1904" s="180">
        <v>9908</v>
      </c>
      <c r="B1904" s="180" t="s">
        <v>1587</v>
      </c>
      <c r="C1904" s="180" t="s">
        <v>5442</v>
      </c>
      <c r="D1904" s="180" t="s">
        <v>4386</v>
      </c>
    </row>
    <row r="1905" spans="1:4">
      <c r="A1905" s="180">
        <v>9910</v>
      </c>
      <c r="B1905" s="180" t="s">
        <v>1588</v>
      </c>
      <c r="C1905" s="180" t="s">
        <v>4553</v>
      </c>
      <c r="D1905" s="180" t="s">
        <v>4387</v>
      </c>
    </row>
    <row r="1906" spans="1:4">
      <c r="A1906" s="180">
        <v>9911</v>
      </c>
      <c r="B1906" s="180" t="s">
        <v>1589</v>
      </c>
      <c r="C1906" s="180" t="s">
        <v>4388</v>
      </c>
      <c r="D1906" s="180" t="s">
        <v>4389</v>
      </c>
    </row>
    <row r="1907" spans="1:4">
      <c r="A1907" s="180">
        <v>9912</v>
      </c>
      <c r="B1907" s="180" t="s">
        <v>1590</v>
      </c>
      <c r="C1907" s="180" t="s">
        <v>4390</v>
      </c>
      <c r="D1907" s="180" t="s">
        <v>5443</v>
      </c>
    </row>
    <row r="1908" spans="1:4">
      <c r="A1908" s="180">
        <v>9914</v>
      </c>
      <c r="B1908" s="180" t="s">
        <v>1591</v>
      </c>
      <c r="C1908" s="180" t="s">
        <v>4391</v>
      </c>
      <c r="D1908" s="180" t="s">
        <v>4392</v>
      </c>
    </row>
    <row r="1909" spans="1:4">
      <c r="A1909" s="180">
        <v>9917</v>
      </c>
      <c r="B1909" s="180" t="s">
        <v>1592</v>
      </c>
      <c r="C1909" s="180" t="s">
        <v>4393</v>
      </c>
      <c r="D1909" s="180" t="s">
        <v>4394</v>
      </c>
    </row>
    <row r="1910" spans="1:4">
      <c r="A1910" s="180">
        <v>9918</v>
      </c>
      <c r="B1910" s="180" t="s">
        <v>1593</v>
      </c>
      <c r="C1910" s="180" t="s">
        <v>5444</v>
      </c>
      <c r="D1910" s="180" t="s">
        <v>4395</v>
      </c>
    </row>
    <row r="1911" spans="1:4">
      <c r="A1911" s="180">
        <v>9919</v>
      </c>
      <c r="B1911" s="180" t="s">
        <v>1594</v>
      </c>
      <c r="C1911" s="180" t="s">
        <v>4396</v>
      </c>
      <c r="D1911" s="180" t="s">
        <v>4397</v>
      </c>
    </row>
    <row r="1912" spans="1:4">
      <c r="A1912" s="180">
        <v>9921</v>
      </c>
      <c r="B1912" s="180" t="s">
        <v>1595</v>
      </c>
      <c r="C1912" s="180" t="s">
        <v>4391</v>
      </c>
      <c r="D1912" s="180" t="s">
        <v>4398</v>
      </c>
    </row>
    <row r="1913" spans="1:4">
      <c r="A1913" s="180">
        <v>9924</v>
      </c>
      <c r="B1913" s="180" t="s">
        <v>1596</v>
      </c>
      <c r="C1913" s="180" t="s">
        <v>1887</v>
      </c>
      <c r="D1913" s="180" t="s">
        <v>4399</v>
      </c>
    </row>
    <row r="1914" spans="1:4">
      <c r="A1914" s="180">
        <v>9925</v>
      </c>
      <c r="B1914" s="180" t="s">
        <v>1597</v>
      </c>
      <c r="C1914" s="180" t="s">
        <v>4400</v>
      </c>
      <c r="D1914" s="180" t="s">
        <v>4401</v>
      </c>
    </row>
    <row r="1915" spans="1:4">
      <c r="A1915" s="180">
        <v>9926</v>
      </c>
      <c r="B1915" s="180" t="s">
        <v>1598</v>
      </c>
      <c r="C1915" s="180" t="s">
        <v>5442</v>
      </c>
      <c r="D1915" s="180" t="s">
        <v>4402</v>
      </c>
    </row>
    <row r="1916" spans="1:4">
      <c r="A1916" s="180">
        <v>9927</v>
      </c>
      <c r="B1916" s="180" t="s">
        <v>1599</v>
      </c>
      <c r="C1916" s="180" t="s">
        <v>4403</v>
      </c>
      <c r="D1916" s="180" t="s">
        <v>4404</v>
      </c>
    </row>
    <row r="1917" spans="1:4">
      <c r="A1917" s="180">
        <v>9928</v>
      </c>
      <c r="B1917" s="180" t="s">
        <v>1600</v>
      </c>
      <c r="C1917" s="180" t="s">
        <v>4405</v>
      </c>
      <c r="D1917" s="180" t="s">
        <v>4406</v>
      </c>
    </row>
    <row r="1918" spans="1:4">
      <c r="A1918" s="180">
        <v>9929</v>
      </c>
      <c r="B1918" s="180" t="s">
        <v>1601</v>
      </c>
      <c r="C1918" s="180" t="s">
        <v>1887</v>
      </c>
      <c r="D1918" s="180" t="s">
        <v>4407</v>
      </c>
    </row>
    <row r="1919" spans="1:4">
      <c r="A1919" s="180">
        <v>9930</v>
      </c>
      <c r="B1919" s="180" t="s">
        <v>1602</v>
      </c>
      <c r="C1919" s="180" t="s">
        <v>4408</v>
      </c>
      <c r="D1919" s="180" t="s">
        <v>4409</v>
      </c>
    </row>
    <row r="1920" spans="1:4">
      <c r="A1920" s="180">
        <v>9931</v>
      </c>
      <c r="B1920" s="180" t="s">
        <v>1603</v>
      </c>
      <c r="C1920" s="180" t="s">
        <v>5431</v>
      </c>
      <c r="D1920" s="180" t="s">
        <v>4410</v>
      </c>
    </row>
    <row r="1921" spans="1:4">
      <c r="A1921" s="180">
        <v>9933</v>
      </c>
      <c r="B1921" s="180" t="s">
        <v>1604</v>
      </c>
      <c r="C1921" s="180" t="s">
        <v>5445</v>
      </c>
      <c r="D1921" s="180" t="s">
        <v>4411</v>
      </c>
    </row>
    <row r="1922" spans="1:4">
      <c r="A1922" s="180">
        <v>9934</v>
      </c>
      <c r="B1922" s="180" t="s">
        <v>4412</v>
      </c>
      <c r="C1922" s="180" t="s">
        <v>4413</v>
      </c>
      <c r="D1922" s="180" t="s">
        <v>4414</v>
      </c>
    </row>
    <row r="1923" spans="1:4">
      <c r="A1923" s="180">
        <v>9935</v>
      </c>
      <c r="B1923" s="180" t="s">
        <v>1605</v>
      </c>
      <c r="C1923" s="180" t="s">
        <v>1887</v>
      </c>
      <c r="D1923" s="180" t="s">
        <v>4415</v>
      </c>
    </row>
    <row r="1924" spans="1:4">
      <c r="A1924" s="180">
        <v>9937</v>
      </c>
      <c r="B1924" s="180" t="s">
        <v>1606</v>
      </c>
      <c r="C1924" s="180" t="s">
        <v>5446</v>
      </c>
      <c r="D1924" s="180" t="s">
        <v>4416</v>
      </c>
    </row>
    <row r="1925" spans="1:4">
      <c r="A1925" s="180">
        <v>9938</v>
      </c>
      <c r="B1925" s="180" t="s">
        <v>1607</v>
      </c>
      <c r="C1925" s="180" t="s">
        <v>4417</v>
      </c>
      <c r="D1925" s="180" t="s">
        <v>4418</v>
      </c>
    </row>
    <row r="1926" spans="1:4">
      <c r="A1926" s="180">
        <v>9939</v>
      </c>
      <c r="B1926" s="180" t="s">
        <v>1608</v>
      </c>
      <c r="C1926" s="180" t="s">
        <v>5447</v>
      </c>
      <c r="D1926" s="180" t="s">
        <v>5448</v>
      </c>
    </row>
    <row r="1927" spans="1:4">
      <c r="A1927" s="180">
        <v>9940</v>
      </c>
      <c r="B1927" s="180" t="s">
        <v>1609</v>
      </c>
      <c r="C1927" s="180" t="s">
        <v>1887</v>
      </c>
      <c r="D1927" s="180" t="s">
        <v>4419</v>
      </c>
    </row>
    <row r="1928" spans="1:4">
      <c r="A1928" s="180">
        <v>9941</v>
      </c>
      <c r="B1928" s="180" t="s">
        <v>1610</v>
      </c>
      <c r="C1928" s="180" t="s">
        <v>4420</v>
      </c>
      <c r="D1928" s="180" t="s">
        <v>4421</v>
      </c>
    </row>
    <row r="1929" spans="1:4">
      <c r="A1929" s="180">
        <v>9942</v>
      </c>
      <c r="B1929" s="180" t="s">
        <v>1611</v>
      </c>
      <c r="C1929" s="180" t="s">
        <v>4413</v>
      </c>
      <c r="D1929" s="180" t="s">
        <v>4422</v>
      </c>
    </row>
    <row r="1930" spans="1:4">
      <c r="A1930" s="180">
        <v>9943</v>
      </c>
      <c r="B1930" s="180" t="s">
        <v>1612</v>
      </c>
      <c r="C1930" s="180" t="s">
        <v>5449</v>
      </c>
      <c r="D1930" s="180" t="s">
        <v>4423</v>
      </c>
    </row>
    <row r="1931" spans="1:4">
      <c r="A1931" s="180">
        <v>9944</v>
      </c>
      <c r="B1931" s="180" t="s">
        <v>1613</v>
      </c>
      <c r="C1931" s="180" t="s">
        <v>4424</v>
      </c>
      <c r="D1931" s="180" t="s">
        <v>4425</v>
      </c>
    </row>
    <row r="1932" spans="1:4">
      <c r="A1932" s="180">
        <v>9945</v>
      </c>
      <c r="B1932" s="180" t="s">
        <v>1614</v>
      </c>
      <c r="C1932" s="180" t="s">
        <v>5450</v>
      </c>
      <c r="D1932" s="180" t="s">
        <v>4426</v>
      </c>
    </row>
    <row r="1933" spans="1:4">
      <c r="A1933" s="180">
        <v>9946</v>
      </c>
      <c r="B1933" s="180" t="s">
        <v>1615</v>
      </c>
      <c r="C1933" s="180" t="s">
        <v>1825</v>
      </c>
      <c r="D1933" s="180" t="s">
        <v>4427</v>
      </c>
    </row>
    <row r="1934" spans="1:4">
      <c r="A1934" s="180">
        <v>9949</v>
      </c>
      <c r="B1934" s="180" t="s">
        <v>1616</v>
      </c>
      <c r="C1934" s="180" t="s">
        <v>5451</v>
      </c>
      <c r="D1934" s="180" t="s">
        <v>4428</v>
      </c>
    </row>
    <row r="1935" spans="1:4">
      <c r="A1935" s="180">
        <v>9950</v>
      </c>
      <c r="B1935" s="180" t="s">
        <v>1617</v>
      </c>
      <c r="C1935" s="180" t="s">
        <v>3160</v>
      </c>
      <c r="D1935" s="180" t="s">
        <v>4429</v>
      </c>
    </row>
    <row r="1936" spans="1:4">
      <c r="A1936" s="180">
        <v>9951</v>
      </c>
      <c r="B1936" s="180" t="s">
        <v>1618</v>
      </c>
      <c r="C1936" s="180" t="s">
        <v>3191</v>
      </c>
      <c r="D1936" s="180" t="s">
        <v>4430</v>
      </c>
    </row>
    <row r="1937" spans="1:4">
      <c r="A1937" s="180">
        <v>9955</v>
      </c>
      <c r="B1937" s="180" t="s">
        <v>1619</v>
      </c>
      <c r="C1937" s="180" t="s">
        <v>4272</v>
      </c>
      <c r="D1937" s="180" t="s">
        <v>4431</v>
      </c>
    </row>
    <row r="1938" spans="1:4">
      <c r="A1938" s="180">
        <v>9957</v>
      </c>
      <c r="B1938" s="180" t="s">
        <v>4432</v>
      </c>
      <c r="C1938" s="180" t="s">
        <v>4433</v>
      </c>
      <c r="D1938" s="180" t="s">
        <v>4434</v>
      </c>
    </row>
    <row r="1939" spans="1:4">
      <c r="A1939" s="180">
        <v>9958</v>
      </c>
      <c r="B1939" s="180" t="s">
        <v>1620</v>
      </c>
      <c r="C1939" s="180" t="s">
        <v>4435</v>
      </c>
      <c r="D1939" s="180" t="s">
        <v>4436</v>
      </c>
    </row>
    <row r="1940" spans="1:4">
      <c r="A1940" s="180">
        <v>9960</v>
      </c>
      <c r="B1940" s="180" t="s">
        <v>1621</v>
      </c>
      <c r="C1940" s="180" t="s">
        <v>4437</v>
      </c>
      <c r="D1940" s="180" t="s">
        <v>4438</v>
      </c>
    </row>
    <row r="1941" spans="1:4">
      <c r="A1941" s="180">
        <v>9962</v>
      </c>
      <c r="B1941" s="180" t="s">
        <v>1622</v>
      </c>
      <c r="C1941" s="180" t="s">
        <v>2122</v>
      </c>
      <c r="D1941" s="180" t="s">
        <v>4439</v>
      </c>
    </row>
  </sheetData>
  <phoneticPr fontId="3" type="noConversion"/>
  <pageMargins left="0.75" right="0.75" top="1" bottom="1" header="0.5" footer="0.5"/>
  <pageSetup paperSize="9" orientation="portrait" horizontalDpi="4294967292" verticalDpi="429496729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8885C-41F3-4D41-A7B5-03D870696D9B}">
  <sheetPr codeName="工作表12"/>
  <dimension ref="A1:A14"/>
  <sheetViews>
    <sheetView workbookViewId="0">
      <selection activeCell="A14" sqref="A14"/>
    </sheetView>
  </sheetViews>
  <sheetFormatPr baseColWidth="10" defaultRowHeight="15"/>
  <sheetData>
    <row r="1" spans="1:1">
      <c r="A1" s="84">
        <v>44197</v>
      </c>
    </row>
    <row r="2" spans="1:1">
      <c r="A2" s="84">
        <v>44237</v>
      </c>
    </row>
    <row r="3" spans="1:1">
      <c r="A3" s="84">
        <v>44239</v>
      </c>
    </row>
    <row r="4" spans="1:1">
      <c r="A4" s="84">
        <v>44242</v>
      </c>
    </row>
    <row r="5" spans="1:1">
      <c r="A5" s="84">
        <v>44243</v>
      </c>
    </row>
    <row r="6" spans="1:1">
      <c r="A6" s="84">
        <v>44256</v>
      </c>
    </row>
    <row r="7" spans="1:1">
      <c r="A7" s="84">
        <v>44288</v>
      </c>
    </row>
    <row r="8" spans="1:1">
      <c r="A8" s="84">
        <v>44291</v>
      </c>
    </row>
    <row r="9" spans="1:1">
      <c r="A9" s="84">
        <v>44361</v>
      </c>
    </row>
    <row r="10" spans="1:1">
      <c r="A10" s="84">
        <v>44459</v>
      </c>
    </row>
    <row r="11" spans="1:1">
      <c r="A11" s="84">
        <v>44460</v>
      </c>
    </row>
    <row r="12" spans="1:1">
      <c r="A12" s="84">
        <v>44480</v>
      </c>
    </row>
    <row r="13" spans="1:1">
      <c r="A13" s="84">
        <v>44561</v>
      </c>
    </row>
    <row r="14" spans="1:1">
      <c r="A14" s="84"/>
    </row>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3"/>
  <dimension ref="A1:Z130"/>
  <sheetViews>
    <sheetView workbookViewId="0">
      <pane ySplit="1" topLeftCell="A2" activePane="bottomLeft" state="frozen"/>
      <selection pane="bottomLeft" activeCell="F2" sqref="F2:H35"/>
    </sheetView>
  </sheetViews>
  <sheetFormatPr baseColWidth="10" defaultColWidth="10.83203125" defaultRowHeight="15"/>
  <cols>
    <col min="1" max="2" width="10.83203125" style="96"/>
    <col min="3" max="3" width="14.1640625" style="24" bestFit="1" customWidth="1"/>
    <col min="4" max="4" width="19" style="24" bestFit="1" customWidth="1"/>
    <col min="5" max="10" width="10.83203125" style="94"/>
    <col min="11" max="11" width="23.33203125" style="12" bestFit="1" customWidth="1"/>
    <col min="12" max="15" width="10.1640625" style="12" customWidth="1"/>
    <col min="16" max="16" width="23.33203125" style="12" bestFit="1" customWidth="1"/>
    <col min="17" max="17" width="7.5" style="12" bestFit="1" customWidth="1"/>
    <col min="18" max="18" width="17.5" style="12" bestFit="1" customWidth="1"/>
    <col min="19" max="16384" width="10.83203125" style="12"/>
  </cols>
  <sheetData>
    <row r="1" spans="1:26" ht="18">
      <c r="A1" s="165" t="s">
        <v>18</v>
      </c>
      <c r="B1" s="165" t="s">
        <v>1640</v>
      </c>
      <c r="C1" s="165" t="s">
        <v>1641</v>
      </c>
      <c r="D1" s="165" t="s">
        <v>4628</v>
      </c>
      <c r="E1" s="94" t="s">
        <v>4629</v>
      </c>
      <c r="F1" s="165" t="s">
        <v>4630</v>
      </c>
      <c r="G1" s="165" t="s">
        <v>4818</v>
      </c>
      <c r="H1" s="165" t="s">
        <v>4819</v>
      </c>
      <c r="S1" s="1" t="s">
        <v>1652</v>
      </c>
      <c r="T1" s="2" t="s">
        <v>3</v>
      </c>
      <c r="U1" s="2" t="s">
        <v>4</v>
      </c>
      <c r="V1" s="1" t="s">
        <v>1653</v>
      </c>
      <c r="W1" s="2" t="s">
        <v>5</v>
      </c>
      <c r="X1" s="2" t="s">
        <v>6</v>
      </c>
      <c r="Y1" s="2" t="s">
        <v>1654</v>
      </c>
      <c r="Z1" s="2" t="s">
        <v>1655</v>
      </c>
    </row>
    <row r="2" spans="1:26" ht="18">
      <c r="A2" s="164">
        <v>1605</v>
      </c>
      <c r="B2" s="164" t="s">
        <v>180</v>
      </c>
      <c r="C2" s="24" t="s">
        <v>4820</v>
      </c>
      <c r="D2" s="92">
        <v>44165</v>
      </c>
      <c r="E2" s="94">
        <v>7580</v>
      </c>
      <c r="F2" s="94" t="e">
        <f>VLOOKUP(A2,個股盤後與即時分析!A:AP,42,FALSE)</f>
        <v>#N/A</v>
      </c>
      <c r="G2" s="94" t="e">
        <f>VLOOKUP(A2,個股盤後與即時分析!A:AR,44,FALSE)</f>
        <v>#N/A</v>
      </c>
      <c r="H2" s="94" t="e">
        <f>F2*E2</f>
        <v>#N/A</v>
      </c>
      <c r="K2" s="12" t="s">
        <v>1651</v>
      </c>
      <c r="S2" s="29">
        <v>0.15</v>
      </c>
      <c r="T2" s="29">
        <v>0.45</v>
      </c>
      <c r="U2" s="29">
        <v>0.4</v>
      </c>
      <c r="V2" s="28">
        <v>0.15</v>
      </c>
      <c r="W2" s="28">
        <v>0.3</v>
      </c>
      <c r="X2" s="28">
        <v>0.25</v>
      </c>
      <c r="Y2" s="28">
        <v>0.2</v>
      </c>
      <c r="Z2" s="28">
        <v>0.1</v>
      </c>
    </row>
    <row r="3" spans="1:26" ht="18">
      <c r="A3" s="164">
        <v>1909</v>
      </c>
      <c r="B3" s="164" t="s">
        <v>249</v>
      </c>
      <c r="C3" s="24" t="s">
        <v>4820</v>
      </c>
      <c r="D3" s="92">
        <v>44165</v>
      </c>
      <c r="E3" s="94">
        <v>4748</v>
      </c>
      <c r="F3" s="94" t="e">
        <f>VLOOKUP(A3,個股盤後與即時分析!A:AP,42,FALSE)</f>
        <v>#N/A</v>
      </c>
      <c r="G3" s="94" t="e">
        <f>VLOOKUP(A3,個股盤後與即時分析!A:AR,44,FALSE)</f>
        <v>#N/A</v>
      </c>
      <c r="H3" s="94" t="e">
        <f t="shared" ref="H3:H35" si="0">F3*E3</f>
        <v>#N/A</v>
      </c>
      <c r="K3" s="12" t="s">
        <v>1656</v>
      </c>
      <c r="L3" s="12" t="s">
        <v>1657</v>
      </c>
      <c r="O3" s="12" t="s">
        <v>1658</v>
      </c>
      <c r="Q3" s="27"/>
      <c r="S3" s="260">
        <v>0.45</v>
      </c>
      <c r="T3" s="261"/>
      <c r="U3" s="261"/>
      <c r="V3" s="260">
        <v>0.55000000000000004</v>
      </c>
      <c r="W3" s="260"/>
      <c r="X3" s="260"/>
      <c r="Y3" s="260"/>
      <c r="Z3" s="260"/>
    </row>
    <row r="4" spans="1:26" ht="18">
      <c r="A4" s="164">
        <v>6548</v>
      </c>
      <c r="B4" s="164" t="s">
        <v>4684</v>
      </c>
      <c r="C4" s="24" t="s">
        <v>4820</v>
      </c>
      <c r="D4" s="92">
        <v>44165</v>
      </c>
      <c r="E4" s="94">
        <v>3279</v>
      </c>
      <c r="F4" s="94" t="e">
        <f>VLOOKUP(A4,個股盤後與即時分析!A:AP,42,FALSE)</f>
        <v>#N/A</v>
      </c>
      <c r="G4" s="94" t="e">
        <f>VLOOKUP(A4,個股盤後與即時分析!A:AR,44,FALSE)</f>
        <v>#N/A</v>
      </c>
      <c r="H4" s="94" t="e">
        <f t="shared" si="0"/>
        <v>#N/A</v>
      </c>
      <c r="K4" s="12" t="s">
        <v>1659</v>
      </c>
      <c r="L4" s="32"/>
      <c r="M4" s="32" t="s">
        <v>1660</v>
      </c>
      <c r="N4" s="33">
        <v>1</v>
      </c>
      <c r="O4" s="27">
        <v>1</v>
      </c>
      <c r="Q4" s="27"/>
    </row>
    <row r="5" spans="1:26" ht="18">
      <c r="A5" s="164">
        <v>2009</v>
      </c>
      <c r="B5" s="164" t="s">
        <v>254</v>
      </c>
      <c r="C5" s="24" t="s">
        <v>4820</v>
      </c>
      <c r="D5" s="92">
        <v>44165</v>
      </c>
      <c r="E5" s="94">
        <v>3135</v>
      </c>
      <c r="F5" s="94" t="e">
        <f>VLOOKUP(A5,個股盤後與即時分析!A:AP,42,FALSE)</f>
        <v>#N/A</v>
      </c>
      <c r="G5" s="94" t="e">
        <f>VLOOKUP(A5,個股盤後與即時分析!A:AR,44,FALSE)</f>
        <v>#N/A</v>
      </c>
      <c r="H5" s="94" t="e">
        <f t="shared" si="0"/>
        <v>#N/A</v>
      </c>
      <c r="K5" s="12" t="s">
        <v>1673</v>
      </c>
      <c r="L5" s="34">
        <v>1</v>
      </c>
      <c r="M5" s="11" t="s">
        <v>1660</v>
      </c>
      <c r="N5" s="34">
        <v>0.8</v>
      </c>
      <c r="O5" s="27">
        <v>0.95</v>
      </c>
      <c r="Q5" s="27"/>
    </row>
    <row r="6" spans="1:26" ht="18">
      <c r="A6" s="164">
        <v>2342</v>
      </c>
      <c r="B6" s="164" t="s">
        <v>334</v>
      </c>
      <c r="C6" s="24" t="s">
        <v>4820</v>
      </c>
      <c r="D6" s="92">
        <v>44165</v>
      </c>
      <c r="E6" s="94">
        <v>2951</v>
      </c>
      <c r="F6" s="94" t="e">
        <f>VLOOKUP(A6,個股盤後與即時分析!A:AP,42,FALSE)</f>
        <v>#N/A</v>
      </c>
      <c r="G6" s="94" t="e">
        <f>VLOOKUP(A6,個股盤後與即時分析!A:AR,44,FALSE)</f>
        <v>#N/A</v>
      </c>
      <c r="H6" s="94" t="e">
        <f t="shared" si="0"/>
        <v>#N/A</v>
      </c>
      <c r="K6" s="12" t="s">
        <v>1674</v>
      </c>
      <c r="L6" s="34">
        <v>0.8</v>
      </c>
      <c r="M6" s="11" t="s">
        <v>1660</v>
      </c>
      <c r="N6" s="34">
        <v>0.6</v>
      </c>
      <c r="O6" s="27">
        <v>0.9</v>
      </c>
      <c r="Q6" s="27"/>
    </row>
    <row r="7" spans="1:26" ht="18">
      <c r="A7" s="164">
        <v>3707</v>
      </c>
      <c r="B7" s="164" t="s">
        <v>876</v>
      </c>
      <c r="C7" s="24" t="s">
        <v>4820</v>
      </c>
      <c r="D7" s="92">
        <v>44165</v>
      </c>
      <c r="E7" s="94">
        <v>2363</v>
      </c>
      <c r="F7" s="94" t="e">
        <f>VLOOKUP(A7,個股盤後與即時分析!A:AP,42,FALSE)</f>
        <v>#N/A</v>
      </c>
      <c r="G7" s="94" t="e">
        <f>VLOOKUP(A7,個股盤後與即時分析!A:AR,44,FALSE)</f>
        <v>#N/A</v>
      </c>
      <c r="H7" s="94" t="e">
        <f t="shared" si="0"/>
        <v>#N/A</v>
      </c>
      <c r="K7" s="12" t="s">
        <v>1675</v>
      </c>
      <c r="L7" s="34">
        <v>0.6</v>
      </c>
      <c r="M7" s="11" t="s">
        <v>1660</v>
      </c>
      <c r="N7" s="34">
        <v>0.4</v>
      </c>
      <c r="O7" s="27">
        <v>0.85</v>
      </c>
      <c r="P7" s="12" t="s">
        <v>1691</v>
      </c>
      <c r="Q7" s="27"/>
    </row>
    <row r="8" spans="1:26" ht="18">
      <c r="A8" s="164">
        <v>2547</v>
      </c>
      <c r="B8" s="164" t="s">
        <v>478</v>
      </c>
      <c r="C8" s="24" t="s">
        <v>4820</v>
      </c>
      <c r="D8" s="92">
        <v>44165</v>
      </c>
      <c r="E8" s="94">
        <v>1296</v>
      </c>
      <c r="F8" s="94" t="e">
        <f>VLOOKUP(A8,個股盤後與即時分析!A:AP,42,FALSE)</f>
        <v>#N/A</v>
      </c>
      <c r="G8" s="94" t="e">
        <f>VLOOKUP(A8,個股盤後與即時分析!A:AR,44,FALSE)</f>
        <v>#N/A</v>
      </c>
      <c r="H8" s="94" t="e">
        <f t="shared" si="0"/>
        <v>#N/A</v>
      </c>
      <c r="K8" s="12" t="s">
        <v>1676</v>
      </c>
      <c r="L8" s="34">
        <v>0.4</v>
      </c>
      <c r="M8" s="11" t="s">
        <v>1660</v>
      </c>
      <c r="N8" s="34">
        <v>0.3</v>
      </c>
      <c r="O8" s="27">
        <v>0.8</v>
      </c>
      <c r="P8" s="12" t="s">
        <v>1692</v>
      </c>
      <c r="Q8" s="27"/>
    </row>
    <row r="9" spans="1:26" ht="18">
      <c r="A9" s="164">
        <v>1905</v>
      </c>
      <c r="B9" s="164" t="s">
        <v>247</v>
      </c>
      <c r="C9" s="24" t="s">
        <v>4820</v>
      </c>
      <c r="D9" s="92">
        <v>44165</v>
      </c>
      <c r="E9" s="94">
        <v>1197</v>
      </c>
      <c r="F9" s="94" t="e">
        <f>VLOOKUP(A9,個股盤後與即時分析!A:AP,42,FALSE)</f>
        <v>#N/A</v>
      </c>
      <c r="G9" s="94" t="e">
        <f>VLOOKUP(A9,個股盤後與即時分析!A:AR,44,FALSE)</f>
        <v>#N/A</v>
      </c>
      <c r="H9" s="94" t="e">
        <f t="shared" si="0"/>
        <v>#N/A</v>
      </c>
      <c r="K9" s="12" t="s">
        <v>1677</v>
      </c>
      <c r="L9" s="34">
        <v>0.3</v>
      </c>
      <c r="M9" s="11" t="s">
        <v>1660</v>
      </c>
      <c r="N9" s="34">
        <v>0.2</v>
      </c>
      <c r="O9" s="27">
        <v>0.75</v>
      </c>
      <c r="P9" s="12" t="s">
        <v>1693</v>
      </c>
      <c r="Q9" s="27"/>
    </row>
    <row r="10" spans="1:26" ht="18">
      <c r="A10" s="164">
        <v>4128</v>
      </c>
      <c r="B10" s="164" t="s">
        <v>895</v>
      </c>
      <c r="C10" s="24" t="s">
        <v>4820</v>
      </c>
      <c r="D10" s="92">
        <v>44165</v>
      </c>
      <c r="E10" s="94">
        <v>884</v>
      </c>
      <c r="F10" s="94" t="e">
        <f>VLOOKUP(A10,個股盤後與即時分析!A:AP,42,FALSE)</f>
        <v>#N/A</v>
      </c>
      <c r="G10" s="94" t="e">
        <f>VLOOKUP(A10,個股盤後與即時分析!A:AR,44,FALSE)</f>
        <v>#N/A</v>
      </c>
      <c r="H10" s="94" t="e">
        <f t="shared" si="0"/>
        <v>#N/A</v>
      </c>
      <c r="K10" s="12" t="s">
        <v>1678</v>
      </c>
      <c r="L10" s="34">
        <v>0.2</v>
      </c>
      <c r="M10" s="11" t="s">
        <v>1660</v>
      </c>
      <c r="N10" s="34">
        <v>0.1</v>
      </c>
      <c r="O10" s="27">
        <v>0.7</v>
      </c>
      <c r="P10" s="12" t="s">
        <v>1694</v>
      </c>
      <c r="Q10" s="27"/>
    </row>
    <row r="11" spans="1:26" ht="18">
      <c r="A11" s="164">
        <v>4133</v>
      </c>
      <c r="B11" s="164" t="s">
        <v>899</v>
      </c>
      <c r="C11" s="24" t="s">
        <v>4820</v>
      </c>
      <c r="D11" s="92">
        <v>44165</v>
      </c>
      <c r="E11" s="94">
        <v>639</v>
      </c>
      <c r="F11" s="94" t="e">
        <f>VLOOKUP(A11,個股盤後與即時分析!A:AP,42,FALSE)</f>
        <v>#N/A</v>
      </c>
      <c r="G11" s="94" t="e">
        <f>VLOOKUP(A11,個股盤後與即時分析!A:AR,44,FALSE)</f>
        <v>#N/A</v>
      </c>
      <c r="H11" s="94" t="e">
        <f t="shared" si="0"/>
        <v>#N/A</v>
      </c>
      <c r="K11" s="35" t="s">
        <v>1679</v>
      </c>
      <c r="L11" s="34">
        <v>0.1</v>
      </c>
      <c r="M11" s="11" t="s">
        <v>1660</v>
      </c>
      <c r="N11" s="34">
        <v>0.05</v>
      </c>
      <c r="O11" s="27">
        <v>0.65</v>
      </c>
      <c r="Q11" s="27"/>
    </row>
    <row r="12" spans="1:26" ht="18">
      <c r="A12" s="164">
        <v>8105</v>
      </c>
      <c r="B12" s="164" t="s">
        <v>1470</v>
      </c>
      <c r="C12" s="24" t="s">
        <v>4820</v>
      </c>
      <c r="D12" s="92">
        <v>44165</v>
      </c>
      <c r="E12" s="94">
        <v>614</v>
      </c>
      <c r="F12" s="94" t="e">
        <f>VLOOKUP(A12,個股盤後與即時分析!A:AP,42,FALSE)</f>
        <v>#N/A</v>
      </c>
      <c r="G12" s="94" t="e">
        <f>VLOOKUP(A12,個股盤後與即時分析!A:AR,44,FALSE)</f>
        <v>#N/A</v>
      </c>
      <c r="H12" s="94" t="e">
        <f t="shared" si="0"/>
        <v>#N/A</v>
      </c>
      <c r="K12" s="12" t="s">
        <v>1680</v>
      </c>
      <c r="L12" s="34">
        <v>0.05</v>
      </c>
      <c r="M12" s="11" t="s">
        <v>1660</v>
      </c>
      <c r="N12" s="34">
        <v>-0.05</v>
      </c>
      <c r="O12" s="27">
        <v>0.6</v>
      </c>
      <c r="P12" s="12" t="s">
        <v>1695</v>
      </c>
      <c r="Q12" s="27"/>
    </row>
    <row r="13" spans="1:26" ht="18">
      <c r="A13" s="164">
        <v>3710</v>
      </c>
      <c r="B13" s="164" t="s">
        <v>4616</v>
      </c>
      <c r="C13" s="24" t="s">
        <v>4820</v>
      </c>
      <c r="D13" s="92">
        <v>44165</v>
      </c>
      <c r="E13" s="94">
        <v>549</v>
      </c>
      <c r="F13" s="94" t="e">
        <f>VLOOKUP(A13,個股盤後與即時分析!A:AP,42,FALSE)</f>
        <v>#N/A</v>
      </c>
      <c r="G13" s="94" t="e">
        <f>VLOOKUP(A13,個股盤後與即時分析!A:AR,44,FALSE)</f>
        <v>#N/A</v>
      </c>
      <c r="H13" s="94" t="e">
        <f t="shared" si="0"/>
        <v>#N/A</v>
      </c>
      <c r="K13" s="12" t="s">
        <v>1681</v>
      </c>
      <c r="L13" s="11">
        <v>-5</v>
      </c>
      <c r="M13" s="11" t="s">
        <v>1660</v>
      </c>
      <c r="N13" s="34">
        <v>-0.1</v>
      </c>
      <c r="O13" s="27">
        <v>0.55000000000000004</v>
      </c>
      <c r="P13" s="12" t="s">
        <v>1696</v>
      </c>
      <c r="Q13" s="27"/>
    </row>
    <row r="14" spans="1:26" ht="18">
      <c r="A14" s="164">
        <v>3666</v>
      </c>
      <c r="B14" s="164" t="s">
        <v>853</v>
      </c>
      <c r="C14" s="24" t="s">
        <v>4820</v>
      </c>
      <c r="D14" s="92">
        <v>44165</v>
      </c>
      <c r="E14" s="94">
        <v>499</v>
      </c>
      <c r="F14" s="94" t="e">
        <f>VLOOKUP(A14,個股盤後與即時分析!A:AP,42,FALSE)</f>
        <v>#N/A</v>
      </c>
      <c r="G14" s="94" t="e">
        <f>VLOOKUP(A14,個股盤後與即時分析!A:AR,44,FALSE)</f>
        <v>#N/A</v>
      </c>
      <c r="H14" s="94" t="e">
        <f t="shared" si="0"/>
        <v>#N/A</v>
      </c>
      <c r="K14" s="12" t="s">
        <v>1682</v>
      </c>
      <c r="L14" s="34">
        <v>-0.1</v>
      </c>
      <c r="M14" s="11" t="s">
        <v>1660</v>
      </c>
      <c r="N14" s="34">
        <v>-0.15</v>
      </c>
      <c r="O14" s="27">
        <v>0.5</v>
      </c>
      <c r="P14" s="12" t="s">
        <v>1697</v>
      </c>
    </row>
    <row r="15" spans="1:26" ht="18">
      <c r="A15" s="164">
        <v>4953</v>
      </c>
      <c r="B15" s="164" t="s">
        <v>1031</v>
      </c>
      <c r="C15" s="24" t="s">
        <v>4820</v>
      </c>
      <c r="D15" s="92">
        <v>44165</v>
      </c>
      <c r="E15" s="94">
        <v>4459</v>
      </c>
      <c r="F15" s="94" t="e">
        <f>VLOOKUP(A15,個股盤後與即時分析!A:AP,42,FALSE)</f>
        <v>#N/A</v>
      </c>
      <c r="G15" s="94" t="e">
        <f>VLOOKUP(A15,個股盤後與即時分析!A:AR,44,FALSE)</f>
        <v>#N/A</v>
      </c>
      <c r="H15" s="94" t="e">
        <f t="shared" si="0"/>
        <v>#N/A</v>
      </c>
      <c r="K15" s="12" t="s">
        <v>1683</v>
      </c>
      <c r="L15" s="34">
        <v>-0.15</v>
      </c>
      <c r="M15" s="11" t="s">
        <v>1660</v>
      </c>
      <c r="N15" s="34">
        <v>-0.2</v>
      </c>
      <c r="O15" s="27">
        <v>0.45</v>
      </c>
      <c r="P15" s="12" t="s">
        <v>1698</v>
      </c>
    </row>
    <row r="16" spans="1:26" ht="18">
      <c r="A16" s="164">
        <v>6177</v>
      </c>
      <c r="B16" s="164" t="s">
        <v>1266</v>
      </c>
      <c r="C16" s="24" t="s">
        <v>4820</v>
      </c>
      <c r="D16" s="92">
        <v>44165</v>
      </c>
      <c r="E16" s="94">
        <v>357</v>
      </c>
      <c r="F16" s="94" t="e">
        <f>VLOOKUP(A16,個股盤後與即時分析!A:AP,42,FALSE)</f>
        <v>#N/A</v>
      </c>
      <c r="G16" s="94" t="e">
        <f>VLOOKUP(A16,個股盤後與即時分析!A:AR,44,FALSE)</f>
        <v>#N/A</v>
      </c>
      <c r="H16" s="94" t="e">
        <f t="shared" si="0"/>
        <v>#N/A</v>
      </c>
      <c r="K16" s="12" t="s">
        <v>1684</v>
      </c>
      <c r="L16" s="34">
        <v>-0.2</v>
      </c>
      <c r="M16" s="11" t="s">
        <v>1660</v>
      </c>
      <c r="N16" s="34">
        <v>-0.25</v>
      </c>
      <c r="O16" s="27">
        <v>0.39999999999999902</v>
      </c>
      <c r="P16" s="12" t="s">
        <v>1699</v>
      </c>
    </row>
    <row r="17" spans="1:17" ht="18">
      <c r="A17" s="164">
        <v>6275</v>
      </c>
      <c r="B17" s="164" t="s">
        <v>1344</v>
      </c>
      <c r="C17" s="24" t="s">
        <v>4820</v>
      </c>
      <c r="D17" s="92">
        <v>44165</v>
      </c>
      <c r="E17" s="94">
        <v>354</v>
      </c>
      <c r="F17" s="94" t="e">
        <f>VLOOKUP(A17,個股盤後與即時分析!A:AP,42,FALSE)</f>
        <v>#N/A</v>
      </c>
      <c r="G17" s="94" t="e">
        <f>VLOOKUP(A17,個股盤後與即時分析!A:AR,44,FALSE)</f>
        <v>#N/A</v>
      </c>
      <c r="H17" s="94" t="e">
        <f t="shared" si="0"/>
        <v>#N/A</v>
      </c>
      <c r="K17" s="12" t="s">
        <v>1685</v>
      </c>
      <c r="L17" s="34">
        <v>-0.25</v>
      </c>
      <c r="M17" s="11" t="s">
        <v>1660</v>
      </c>
      <c r="N17" s="34">
        <v>-0.3</v>
      </c>
      <c r="O17" s="27">
        <v>0.34999999999999898</v>
      </c>
      <c r="P17" s="12" t="s">
        <v>1700</v>
      </c>
    </row>
    <row r="18" spans="1:17" ht="18">
      <c r="A18" s="164">
        <v>2405</v>
      </c>
      <c r="B18" s="164" t="s">
        <v>379</v>
      </c>
      <c r="C18" s="24" t="s">
        <v>4820</v>
      </c>
      <c r="D18" s="92">
        <v>44165</v>
      </c>
      <c r="E18" s="94">
        <v>335</v>
      </c>
      <c r="F18" s="94" t="e">
        <f>VLOOKUP(A18,個股盤後與即時分析!A:AP,42,FALSE)</f>
        <v>#N/A</v>
      </c>
      <c r="G18" s="94" t="e">
        <f>VLOOKUP(A18,個股盤後與即時分析!A:AR,44,FALSE)</f>
        <v>#N/A</v>
      </c>
      <c r="H18" s="94" t="e">
        <f t="shared" si="0"/>
        <v>#N/A</v>
      </c>
      <c r="K18" s="12" t="s">
        <v>1687</v>
      </c>
      <c r="L18" s="34">
        <v>-0.3</v>
      </c>
      <c r="M18" s="11" t="s">
        <v>1660</v>
      </c>
      <c r="N18" s="34">
        <v>-0.35</v>
      </c>
      <c r="O18" s="27">
        <v>0.29999999999999899</v>
      </c>
    </row>
    <row r="19" spans="1:17" ht="18">
      <c r="A19" s="164">
        <v>3052</v>
      </c>
      <c r="B19" s="164" t="s">
        <v>623</v>
      </c>
      <c r="C19" s="24" t="s">
        <v>4820</v>
      </c>
      <c r="D19" s="92">
        <v>44165</v>
      </c>
      <c r="E19" s="94">
        <v>302</v>
      </c>
      <c r="F19" s="94" t="e">
        <f>VLOOKUP(A19,個股盤後與即時分析!A:AP,42,FALSE)</f>
        <v>#N/A</v>
      </c>
      <c r="G19" s="94" t="e">
        <f>VLOOKUP(A19,個股盤後與即時分析!A:AR,44,FALSE)</f>
        <v>#N/A</v>
      </c>
      <c r="H19" s="94" t="e">
        <f t="shared" si="0"/>
        <v>#N/A</v>
      </c>
      <c r="K19" s="12" t="s">
        <v>1686</v>
      </c>
      <c r="L19" s="34">
        <v>-0.35</v>
      </c>
      <c r="M19" s="11" t="s">
        <v>1660</v>
      </c>
      <c r="N19" s="34">
        <v>-0.4</v>
      </c>
      <c r="O19" s="27">
        <v>0.249999999999999</v>
      </c>
    </row>
    <row r="20" spans="1:17" ht="18">
      <c r="A20" s="164">
        <v>5285</v>
      </c>
      <c r="B20" s="164" t="s">
        <v>1088</v>
      </c>
      <c r="C20" s="24" t="s">
        <v>4820</v>
      </c>
      <c r="D20" s="92">
        <v>44165</v>
      </c>
      <c r="E20" s="94">
        <v>185</v>
      </c>
      <c r="F20" s="94" t="e">
        <f>VLOOKUP(A20,個股盤後與即時分析!A:AP,42,FALSE)</f>
        <v>#N/A</v>
      </c>
      <c r="G20" s="94" t="e">
        <f>VLOOKUP(A20,個股盤後與即時分析!A:AR,44,FALSE)</f>
        <v>#N/A</v>
      </c>
      <c r="H20" s="94" t="e">
        <f t="shared" si="0"/>
        <v>#N/A</v>
      </c>
      <c r="K20" s="12" t="s">
        <v>1688</v>
      </c>
      <c r="L20" s="34">
        <v>-0.4</v>
      </c>
      <c r="M20" s="11" t="s">
        <v>1660</v>
      </c>
      <c r="N20" s="34">
        <v>-0.45</v>
      </c>
      <c r="O20" s="27">
        <v>0.19999999999999901</v>
      </c>
    </row>
    <row r="21" spans="1:17" ht="18">
      <c r="A21" s="164">
        <v>4976</v>
      </c>
      <c r="B21" s="164" t="s">
        <v>1042</v>
      </c>
      <c r="C21" s="24" t="s">
        <v>4631</v>
      </c>
      <c r="D21" s="92">
        <v>44165</v>
      </c>
      <c r="F21" s="94" t="e">
        <f>VLOOKUP(A21,個股盤後與即時分析!A:AP,42,FALSE)</f>
        <v>#N/A</v>
      </c>
      <c r="G21" s="94" t="e">
        <f>VLOOKUP(A21,個股盤後與即時分析!A:AR,44,FALSE)</f>
        <v>#N/A</v>
      </c>
      <c r="H21" s="94" t="e">
        <f t="shared" si="0"/>
        <v>#N/A</v>
      </c>
      <c r="K21" s="12" t="s">
        <v>1689</v>
      </c>
      <c r="L21" s="34">
        <v>-0.45</v>
      </c>
      <c r="M21" s="11" t="s">
        <v>1660</v>
      </c>
      <c r="N21" s="34">
        <v>-0.5</v>
      </c>
      <c r="O21" s="27">
        <v>0.149999999999999</v>
      </c>
    </row>
    <row r="22" spans="1:17" ht="18">
      <c r="A22" s="164">
        <v>6279</v>
      </c>
      <c r="B22" s="164" t="s">
        <v>1348</v>
      </c>
      <c r="C22" s="24" t="s">
        <v>4631</v>
      </c>
      <c r="D22" s="92">
        <v>44165</v>
      </c>
      <c r="F22" s="94" t="e">
        <f>VLOOKUP(A22,個股盤後與即時分析!A:AP,42,FALSE)</f>
        <v>#N/A</v>
      </c>
      <c r="G22" s="94" t="e">
        <f>VLOOKUP(A22,個股盤後與即時分析!A:AR,44,FALSE)</f>
        <v>#N/A</v>
      </c>
      <c r="H22" s="94" t="e">
        <f t="shared" si="0"/>
        <v>#N/A</v>
      </c>
      <c r="K22" s="12" t="s">
        <v>1690</v>
      </c>
      <c r="L22" s="34">
        <v>-0.5</v>
      </c>
      <c r="M22" s="11" t="s">
        <v>1660</v>
      </c>
      <c r="N22" s="34">
        <v>-0.6</v>
      </c>
      <c r="O22" s="27">
        <v>9.9999999999999006E-2</v>
      </c>
    </row>
    <row r="23" spans="1:17" ht="18">
      <c r="A23" s="164">
        <v>3545</v>
      </c>
      <c r="B23" s="164" t="s">
        <v>801</v>
      </c>
      <c r="C23" s="24" t="s">
        <v>4631</v>
      </c>
      <c r="D23" s="92">
        <v>44165</v>
      </c>
      <c r="F23" s="94" t="e">
        <f>VLOOKUP(A23,個股盤後與即時分析!A:AP,42,FALSE)</f>
        <v>#N/A</v>
      </c>
      <c r="G23" s="94" t="e">
        <f>VLOOKUP(A23,個股盤後與即時分析!A:AR,44,FALSE)</f>
        <v>#N/A</v>
      </c>
      <c r="H23" s="94" t="e">
        <f t="shared" si="0"/>
        <v>#N/A</v>
      </c>
      <c r="K23" s="35" t="s">
        <v>1661</v>
      </c>
      <c r="L23" s="34">
        <v>-0.6</v>
      </c>
      <c r="M23" s="11" t="s">
        <v>1660</v>
      </c>
      <c r="N23" s="34">
        <v>-0.8</v>
      </c>
      <c r="O23" s="27">
        <v>4.9999999999998997E-2</v>
      </c>
    </row>
    <row r="24" spans="1:17" ht="18">
      <c r="A24" s="164">
        <v>2337</v>
      </c>
      <c r="B24" s="164" t="s">
        <v>331</v>
      </c>
      <c r="C24" s="24" t="s">
        <v>4631</v>
      </c>
      <c r="D24" s="92">
        <v>44165</v>
      </c>
      <c r="F24" s="94" t="e">
        <f>VLOOKUP(A24,個股盤後與即時分析!A:AP,42,FALSE)</f>
        <v>#N/A</v>
      </c>
      <c r="G24" s="94" t="e">
        <f>VLOOKUP(A24,個股盤後與即時分析!A:AR,44,FALSE)</f>
        <v>#N/A</v>
      </c>
      <c r="H24" s="94" t="e">
        <f t="shared" si="0"/>
        <v>#N/A</v>
      </c>
      <c r="K24" s="12" t="s">
        <v>1662</v>
      </c>
      <c r="L24" s="34">
        <v>-0.8</v>
      </c>
      <c r="M24" s="11"/>
      <c r="N24" s="11"/>
      <c r="O24" s="27">
        <v>0</v>
      </c>
    </row>
    <row r="25" spans="1:17" ht="18">
      <c r="A25" s="164">
        <v>2368</v>
      </c>
      <c r="B25" s="164" t="s">
        <v>355</v>
      </c>
      <c r="C25" s="24" t="s">
        <v>4631</v>
      </c>
      <c r="D25" s="92">
        <v>44165</v>
      </c>
      <c r="F25" s="94" t="e">
        <f>VLOOKUP(A25,個股盤後與即時分析!A:AP,42,FALSE)</f>
        <v>#N/A</v>
      </c>
      <c r="G25" s="94" t="e">
        <f>VLOOKUP(A25,個股盤後與即時分析!A:AR,44,FALSE)</f>
        <v>#N/A</v>
      </c>
      <c r="H25" s="94" t="e">
        <f t="shared" si="0"/>
        <v>#N/A</v>
      </c>
    </row>
    <row r="26" spans="1:17" ht="18">
      <c r="A26" s="164">
        <v>2027</v>
      </c>
      <c r="B26" s="164" t="s">
        <v>266</v>
      </c>
      <c r="C26" s="24" t="s">
        <v>4631</v>
      </c>
      <c r="D26" s="92">
        <v>44165</v>
      </c>
      <c r="F26" s="94" t="e">
        <f>VLOOKUP(A26,個股盤後與即時分析!A:AP,42,FALSE)</f>
        <v>#N/A</v>
      </c>
      <c r="G26" s="94" t="e">
        <f>VLOOKUP(A26,個股盤後與即時分析!A:AR,44,FALSE)</f>
        <v>#N/A</v>
      </c>
      <c r="H26" s="94" t="e">
        <f t="shared" si="0"/>
        <v>#N/A</v>
      </c>
      <c r="Q26" s="27"/>
    </row>
    <row r="27" spans="1:17" ht="18">
      <c r="A27" s="164">
        <v>2031</v>
      </c>
      <c r="B27" s="164" t="s">
        <v>270</v>
      </c>
      <c r="C27" s="24" t="s">
        <v>4631</v>
      </c>
      <c r="D27" s="92">
        <v>44165</v>
      </c>
      <c r="F27" s="94" t="e">
        <f>VLOOKUP(A27,個股盤後與即時分析!A:AP,42,FALSE)</f>
        <v>#N/A</v>
      </c>
      <c r="G27" s="94" t="e">
        <f>VLOOKUP(A27,個股盤後與即時分析!A:AR,44,FALSE)</f>
        <v>#N/A</v>
      </c>
      <c r="H27" s="94" t="e">
        <f t="shared" si="0"/>
        <v>#N/A</v>
      </c>
      <c r="Q27" s="27"/>
    </row>
    <row r="28" spans="1:17" ht="18">
      <c r="A28" s="164">
        <v>5483</v>
      </c>
      <c r="B28" s="164" t="s">
        <v>1147</v>
      </c>
      <c r="C28" s="24" t="s">
        <v>4631</v>
      </c>
      <c r="D28" s="92">
        <v>44165</v>
      </c>
      <c r="F28" s="94" t="e">
        <f>VLOOKUP(A28,個股盤後與即時分析!A:AP,42,FALSE)</f>
        <v>#N/A</v>
      </c>
      <c r="G28" s="94" t="e">
        <f>VLOOKUP(A28,個股盤後與即時分析!A:AR,44,FALSE)</f>
        <v>#N/A</v>
      </c>
      <c r="H28" s="94" t="e">
        <f t="shared" si="0"/>
        <v>#N/A</v>
      </c>
      <c r="K28" s="7">
        <v>3455</v>
      </c>
      <c r="L28" s="8" t="s">
        <v>761</v>
      </c>
      <c r="M28" s="12" t="s">
        <v>1642</v>
      </c>
      <c r="N28" s="12" t="s">
        <v>4566</v>
      </c>
      <c r="O28" s="12" t="s">
        <v>4568</v>
      </c>
      <c r="P28" s="12" t="s">
        <v>4567</v>
      </c>
      <c r="Q28" s="27"/>
    </row>
    <row r="29" spans="1:17" ht="18">
      <c r="A29" s="164">
        <v>1909</v>
      </c>
      <c r="B29" s="164" t="s">
        <v>249</v>
      </c>
      <c r="C29" s="24" t="s">
        <v>4631</v>
      </c>
      <c r="D29" s="92">
        <v>44165</v>
      </c>
      <c r="F29" s="94" t="e">
        <f>VLOOKUP(A29,個股盤後與即時分析!A:AP,42,FALSE)</f>
        <v>#N/A</v>
      </c>
      <c r="G29" s="94" t="e">
        <f>VLOOKUP(A29,個股盤後與即時分析!A:AR,44,FALSE)</f>
        <v>#N/A</v>
      </c>
      <c r="H29" s="94" t="e">
        <f t="shared" si="0"/>
        <v>#N/A</v>
      </c>
      <c r="K29" s="7">
        <v>1310</v>
      </c>
      <c r="L29" s="8" t="s">
        <v>59</v>
      </c>
      <c r="M29" s="12" t="s">
        <v>1625</v>
      </c>
      <c r="N29" s="12" t="s">
        <v>4566</v>
      </c>
      <c r="O29" s="12" t="s">
        <v>4570</v>
      </c>
      <c r="P29" s="12" t="s">
        <v>4569</v>
      </c>
      <c r="Q29" s="27"/>
    </row>
    <row r="30" spans="1:17" ht="18">
      <c r="A30" s="164">
        <v>3037</v>
      </c>
      <c r="B30" s="164" t="s">
        <v>609</v>
      </c>
      <c r="C30" s="24" t="s">
        <v>4631</v>
      </c>
      <c r="D30" s="92">
        <v>44165</v>
      </c>
      <c r="F30" s="94" t="e">
        <f>VLOOKUP(A30,個股盤後與即時分析!A:AP,42,FALSE)</f>
        <v>#N/A</v>
      </c>
      <c r="G30" s="94" t="e">
        <f>VLOOKUP(A30,個股盤後與即時分析!A:AR,44,FALSE)</f>
        <v>#N/A</v>
      </c>
      <c r="H30" s="94" t="e">
        <f t="shared" si="0"/>
        <v>#N/A</v>
      </c>
      <c r="K30" s="7">
        <v>3019</v>
      </c>
      <c r="L30" s="8" t="s">
        <v>1644</v>
      </c>
      <c r="M30" s="12" t="s">
        <v>1643</v>
      </c>
      <c r="N30" s="12" t="s">
        <v>4566</v>
      </c>
      <c r="O30" s="12" t="s">
        <v>4571</v>
      </c>
      <c r="P30" s="12" t="s">
        <v>4572</v>
      </c>
      <c r="Q30" s="27"/>
    </row>
    <row r="31" spans="1:17" ht="18">
      <c r="A31" s="164">
        <v>1309</v>
      </c>
      <c r="B31" s="164" t="s">
        <v>58</v>
      </c>
      <c r="C31" s="24" t="s">
        <v>4631</v>
      </c>
      <c r="D31" s="92">
        <v>44165</v>
      </c>
      <c r="F31" s="94" t="e">
        <f>VLOOKUP(A31,個股盤後與即時分析!A:AP,42,FALSE)</f>
        <v>#N/A</v>
      </c>
      <c r="G31" s="94" t="e">
        <f>VLOOKUP(A31,個股盤後與即時分析!A:AR,44,FALSE)</f>
        <v>#N/A</v>
      </c>
      <c r="H31" s="94" t="e">
        <f t="shared" si="0"/>
        <v>#N/A</v>
      </c>
      <c r="K31" s="7">
        <v>8112</v>
      </c>
      <c r="L31" s="8" t="s">
        <v>1645</v>
      </c>
      <c r="M31" s="12" t="s">
        <v>1643</v>
      </c>
      <c r="Q31" s="27"/>
    </row>
    <row r="32" spans="1:17" ht="18">
      <c r="A32" s="164">
        <v>3481</v>
      </c>
      <c r="B32" s="164" t="s">
        <v>765</v>
      </c>
      <c r="C32" s="24" t="s">
        <v>4631</v>
      </c>
      <c r="D32" s="92">
        <v>44165</v>
      </c>
      <c r="F32" s="94" t="e">
        <f>VLOOKUP(A32,個股盤後與即時分析!A:AP,42,FALSE)</f>
        <v>#N/A</v>
      </c>
      <c r="G32" s="94" t="e">
        <f>VLOOKUP(A32,個股盤後與即時分析!A:AR,44,FALSE)</f>
        <v>#N/A</v>
      </c>
      <c r="H32" s="94" t="e">
        <f t="shared" si="0"/>
        <v>#N/A</v>
      </c>
      <c r="K32" s="7">
        <v>4960</v>
      </c>
      <c r="L32" s="8" t="s">
        <v>1646</v>
      </c>
      <c r="M32" s="12" t="s">
        <v>1643</v>
      </c>
      <c r="Q32" s="27"/>
    </row>
    <row r="33" spans="1:17" ht="18">
      <c r="A33" s="164">
        <v>2456</v>
      </c>
      <c r="B33" s="164" t="s">
        <v>417</v>
      </c>
      <c r="C33" s="24" t="s">
        <v>4631</v>
      </c>
      <c r="D33" s="92">
        <v>44165</v>
      </c>
      <c r="F33" s="94" t="e">
        <f>VLOOKUP(A33,個股盤後與即時分析!A:AP,42,FALSE)</f>
        <v>#N/A</v>
      </c>
      <c r="G33" s="94" t="e">
        <f>VLOOKUP(A33,個股盤後與即時分析!A:AR,44,FALSE)</f>
        <v>#N/A</v>
      </c>
      <c r="H33" s="94" t="e">
        <f t="shared" si="0"/>
        <v>#N/A</v>
      </c>
      <c r="K33" s="7">
        <v>3260</v>
      </c>
      <c r="L33" s="8" t="s">
        <v>1647</v>
      </c>
      <c r="M33" s="12" t="s">
        <v>1643</v>
      </c>
      <c r="Q33" s="27"/>
    </row>
    <row r="34" spans="1:17" ht="18">
      <c r="A34" s="164">
        <v>6182</v>
      </c>
      <c r="B34" s="164" t="s">
        <v>1269</v>
      </c>
      <c r="C34" s="24" t="s">
        <v>4631</v>
      </c>
      <c r="D34" s="92">
        <v>44165</v>
      </c>
      <c r="F34" s="94" t="e">
        <f>VLOOKUP(A34,個股盤後與即時分析!A:AP,42,FALSE)</f>
        <v>#N/A</v>
      </c>
      <c r="G34" s="94" t="e">
        <f>VLOOKUP(A34,個股盤後與即時分析!A:AR,44,FALSE)</f>
        <v>#N/A</v>
      </c>
      <c r="H34" s="94" t="e">
        <f t="shared" si="0"/>
        <v>#N/A</v>
      </c>
      <c r="K34" s="7">
        <v>5289</v>
      </c>
      <c r="L34" s="8" t="s">
        <v>1638</v>
      </c>
      <c r="M34" s="12" t="s">
        <v>1625</v>
      </c>
      <c r="Q34" s="27"/>
    </row>
    <row r="35" spans="1:17" ht="18">
      <c r="A35" s="164">
        <v>3708</v>
      </c>
      <c r="B35" s="164" t="s">
        <v>877</v>
      </c>
      <c r="C35" s="24" t="s">
        <v>4631</v>
      </c>
      <c r="D35" s="92">
        <v>44165</v>
      </c>
      <c r="F35" s="94" t="e">
        <f>VLOOKUP(A35,個股盤後與即時分析!A:AP,42,FALSE)</f>
        <v>#N/A</v>
      </c>
      <c r="G35" s="94" t="e">
        <f>VLOOKUP(A35,個股盤後與即時分析!A:AR,44,FALSE)</f>
        <v>#N/A</v>
      </c>
      <c r="H35" s="94" t="e">
        <f t="shared" si="0"/>
        <v>#N/A</v>
      </c>
      <c r="J35" s="95"/>
      <c r="K35" s="7">
        <v>2344</v>
      </c>
      <c r="L35" s="8" t="s">
        <v>1648</v>
      </c>
      <c r="M35" s="12" t="s">
        <v>1625</v>
      </c>
      <c r="Q35" s="27"/>
    </row>
    <row r="36" spans="1:17" ht="18">
      <c r="A36" s="8"/>
      <c r="B36" s="8"/>
      <c r="J36" s="95"/>
      <c r="K36" s="7">
        <v>3293</v>
      </c>
      <c r="L36" s="8" t="s">
        <v>1649</v>
      </c>
      <c r="M36" s="12" t="s">
        <v>1650</v>
      </c>
    </row>
    <row r="37" spans="1:17" ht="18">
      <c r="A37" s="8"/>
      <c r="B37" s="8"/>
    </row>
    <row r="38" spans="1:17" ht="18">
      <c r="A38" s="8"/>
      <c r="B38" s="8"/>
    </row>
    <row r="39" spans="1:17" ht="18">
      <c r="A39" s="8"/>
      <c r="B39" s="8"/>
    </row>
    <row r="40" spans="1:17" ht="18">
      <c r="A40" s="8"/>
      <c r="B40" s="8"/>
    </row>
    <row r="41" spans="1:17" ht="18">
      <c r="A41" s="7"/>
      <c r="B41" s="7"/>
    </row>
    <row r="42" spans="1:17" ht="18">
      <c r="A42" s="7"/>
      <c r="B42" s="7"/>
    </row>
    <row r="43" spans="1:17" ht="18">
      <c r="A43" s="8"/>
      <c r="B43" s="8"/>
    </row>
    <row r="44" spans="1:17" ht="18">
      <c r="A44" s="8"/>
      <c r="B44" s="8"/>
    </row>
    <row r="45" spans="1:17" ht="18">
      <c r="A45" s="8"/>
      <c r="B45" s="8"/>
    </row>
    <row r="46" spans="1:17" ht="18">
      <c r="A46" s="8"/>
      <c r="B46" s="8"/>
    </row>
    <row r="47" spans="1:17" ht="18">
      <c r="A47" s="8"/>
      <c r="B47" s="8"/>
    </row>
    <row r="48" spans="1:17" ht="18">
      <c r="A48" s="8"/>
      <c r="B48" s="8"/>
    </row>
    <row r="49" spans="1:10" ht="18">
      <c r="A49" s="8"/>
      <c r="B49" s="8"/>
    </row>
    <row r="50" spans="1:10" ht="18">
      <c r="A50" s="8"/>
      <c r="B50" s="8"/>
    </row>
    <row r="51" spans="1:10" ht="18">
      <c r="A51" s="8"/>
      <c r="B51" s="8"/>
    </row>
    <row r="52" spans="1:10" ht="18">
      <c r="A52" s="8"/>
      <c r="B52" s="8"/>
    </row>
    <row r="53" spans="1:10" ht="18">
      <c r="A53" s="8"/>
      <c r="B53" s="8"/>
    </row>
    <row r="54" spans="1:10" ht="18">
      <c r="A54" s="8"/>
      <c r="B54" s="8"/>
    </row>
    <row r="55" spans="1:10" ht="18">
      <c r="A55" s="8"/>
      <c r="B55" s="8"/>
      <c r="J55" s="95"/>
    </row>
    <row r="56" spans="1:10" ht="18">
      <c r="A56" s="8"/>
      <c r="B56" s="8"/>
    </row>
    <row r="57" spans="1:10" ht="18">
      <c r="A57" s="8"/>
      <c r="B57" s="8"/>
    </row>
    <row r="58" spans="1:10" ht="18">
      <c r="A58" s="8"/>
      <c r="B58" s="8"/>
    </row>
    <row r="59" spans="1:10" ht="18">
      <c r="A59" s="8"/>
      <c r="B59" s="8"/>
    </row>
    <row r="60" spans="1:10" ht="18">
      <c r="A60" s="8"/>
      <c r="B60" s="8"/>
    </row>
    <row r="61" spans="1:10" ht="18">
      <c r="A61" s="8"/>
      <c r="B61" s="8"/>
    </row>
    <row r="62" spans="1:10" ht="18">
      <c r="A62" s="8"/>
      <c r="B62" s="8"/>
    </row>
    <row r="63" spans="1:10" ht="18">
      <c r="A63" s="8"/>
      <c r="B63" s="8"/>
      <c r="D63" s="92"/>
    </row>
    <row r="64" spans="1:10" ht="18">
      <c r="A64" s="8"/>
      <c r="B64" s="8"/>
      <c r="D64" s="92"/>
    </row>
    <row r="65" spans="1:4" ht="18">
      <c r="A65" s="8"/>
      <c r="B65" s="8"/>
      <c r="D65" s="92"/>
    </row>
    <row r="66" spans="1:4" ht="18">
      <c r="A66" s="8"/>
      <c r="B66" s="8"/>
      <c r="D66" s="92"/>
    </row>
    <row r="67" spans="1:4" ht="18">
      <c r="A67" s="8"/>
      <c r="B67" s="8"/>
      <c r="D67" s="92"/>
    </row>
    <row r="68" spans="1:4" ht="18">
      <c r="A68" s="8"/>
      <c r="B68" s="8"/>
      <c r="D68" s="92"/>
    </row>
    <row r="69" spans="1:4" ht="18">
      <c r="A69" s="8"/>
      <c r="B69" s="8"/>
      <c r="D69" s="92"/>
    </row>
    <row r="70" spans="1:4" ht="18">
      <c r="A70" s="8"/>
      <c r="B70" s="8"/>
    </row>
    <row r="71" spans="1:4" ht="18">
      <c r="A71" s="22"/>
      <c r="B71" s="7"/>
    </row>
    <row r="72" spans="1:4" ht="18">
      <c r="A72" s="22"/>
      <c r="B72" s="7"/>
      <c r="C72" s="92"/>
    </row>
    <row r="73" spans="1:4" ht="18">
      <c r="A73" s="22"/>
      <c r="B73" s="7"/>
      <c r="C73" s="92"/>
    </row>
    <row r="74" spans="1:4" ht="18">
      <c r="A74" s="22"/>
      <c r="B74" s="7"/>
      <c r="C74" s="92"/>
    </row>
    <row r="75" spans="1:4" ht="18">
      <c r="A75" s="22"/>
      <c r="B75" s="7"/>
      <c r="C75" s="92"/>
    </row>
    <row r="76" spans="1:4" ht="18">
      <c r="A76" s="22"/>
      <c r="B76" s="7"/>
      <c r="C76" s="92"/>
    </row>
    <row r="77" spans="1:4" ht="18">
      <c r="A77" s="22"/>
      <c r="B77" s="7"/>
      <c r="C77" s="92"/>
    </row>
    <row r="78" spans="1:4" ht="18">
      <c r="A78" s="22"/>
      <c r="B78" s="7"/>
    </row>
    <row r="79" spans="1:4" ht="18">
      <c r="A79" s="22"/>
      <c r="B79" s="7"/>
    </row>
    <row r="80" spans="1:4" ht="18">
      <c r="A80" s="22"/>
      <c r="B80" s="7"/>
    </row>
    <row r="81" spans="1:3" ht="18">
      <c r="A81" s="22"/>
      <c r="B81" s="7"/>
    </row>
    <row r="82" spans="1:3" ht="18">
      <c r="A82" s="22"/>
      <c r="B82" s="7"/>
    </row>
    <row r="83" spans="1:3" ht="18">
      <c r="A83" s="22"/>
      <c r="B83" s="7"/>
    </row>
    <row r="84" spans="1:3" ht="18">
      <c r="A84" s="22"/>
      <c r="B84" s="7"/>
      <c r="C84" s="92"/>
    </row>
    <row r="85" spans="1:3" ht="18">
      <c r="A85" s="22"/>
      <c r="B85" s="7"/>
      <c r="C85" s="92"/>
    </row>
    <row r="86" spans="1:3" ht="18">
      <c r="A86" s="22"/>
      <c r="B86" s="7"/>
      <c r="C86" s="92"/>
    </row>
    <row r="87" spans="1:3" ht="18">
      <c r="A87" s="22"/>
      <c r="B87" s="7"/>
      <c r="C87" s="92"/>
    </row>
    <row r="88" spans="1:3" ht="18">
      <c r="A88" s="22"/>
      <c r="B88" s="7"/>
      <c r="C88" s="92"/>
    </row>
    <row r="89" spans="1:3" ht="18">
      <c r="A89" s="98"/>
      <c r="B89" s="98"/>
      <c r="C89" s="92"/>
    </row>
    <row r="90" spans="1:3" ht="18">
      <c r="A90" s="98"/>
      <c r="B90" s="98"/>
      <c r="C90" s="92"/>
    </row>
    <row r="91" spans="1:3" ht="18">
      <c r="A91" s="98"/>
      <c r="B91" s="98"/>
      <c r="C91" s="92"/>
    </row>
    <row r="92" spans="1:3" ht="18">
      <c r="A92" s="98"/>
      <c r="B92" s="98"/>
      <c r="C92" s="92"/>
    </row>
    <row r="93" spans="1:3" ht="18">
      <c r="A93" s="98"/>
      <c r="B93" s="98"/>
      <c r="C93" s="92"/>
    </row>
    <row r="94" spans="1:3" ht="18">
      <c r="A94" s="100"/>
      <c r="B94" s="100"/>
      <c r="C94" s="92"/>
    </row>
    <row r="95" spans="1:3" ht="18">
      <c r="A95" s="100"/>
      <c r="B95" s="100"/>
      <c r="C95" s="92"/>
    </row>
    <row r="96" spans="1:3" ht="18">
      <c r="A96" s="100"/>
      <c r="B96" s="100"/>
      <c r="C96" s="92"/>
    </row>
    <row r="97" spans="1:3" ht="18">
      <c r="A97" s="100"/>
      <c r="B97" s="100"/>
      <c r="C97" s="92"/>
    </row>
    <row r="98" spans="1:3" ht="18">
      <c r="A98" s="100"/>
      <c r="B98" s="100"/>
      <c r="C98" s="92"/>
    </row>
    <row r="99" spans="1:3" ht="18">
      <c r="A99" s="100"/>
      <c r="B99" s="100"/>
      <c r="C99" s="92"/>
    </row>
    <row r="100" spans="1:3" ht="18">
      <c r="A100" s="100"/>
      <c r="B100" s="100"/>
      <c r="C100" s="92"/>
    </row>
    <row r="101" spans="1:3" ht="18">
      <c r="A101" s="100"/>
      <c r="B101" s="100"/>
      <c r="C101" s="92"/>
    </row>
    <row r="102" spans="1:3" ht="18">
      <c r="A102" s="101"/>
      <c r="B102" s="101"/>
      <c r="C102" s="92"/>
    </row>
    <row r="103" spans="1:3" ht="18">
      <c r="A103" s="101"/>
      <c r="B103" s="101"/>
      <c r="C103" s="92"/>
    </row>
    <row r="104" spans="1:3" ht="18">
      <c r="A104" s="22"/>
      <c r="B104" s="7"/>
      <c r="C104" s="92"/>
    </row>
    <row r="105" spans="1:3" ht="18">
      <c r="A105" s="22"/>
      <c r="B105" s="7"/>
      <c r="C105" s="92"/>
    </row>
    <row r="106" spans="1:3" ht="18">
      <c r="A106" s="22"/>
      <c r="B106" s="7"/>
      <c r="C106" s="92"/>
    </row>
    <row r="107" spans="1:3" ht="18">
      <c r="A107" s="22"/>
      <c r="B107" s="7"/>
      <c r="C107" s="92"/>
    </row>
    <row r="108" spans="1:3" ht="18">
      <c r="A108" s="22"/>
      <c r="B108" s="7"/>
      <c r="C108" s="92"/>
    </row>
    <row r="109" spans="1:3" ht="18">
      <c r="A109" s="104"/>
      <c r="B109" s="104"/>
      <c r="C109" s="92"/>
    </row>
    <row r="110" spans="1:3" ht="18">
      <c r="A110" s="104"/>
      <c r="B110" s="104"/>
      <c r="C110" s="92"/>
    </row>
    <row r="111" spans="1:3" ht="18">
      <c r="A111" s="104"/>
      <c r="B111" s="104"/>
      <c r="C111" s="92"/>
    </row>
    <row r="112" spans="1:3" ht="18">
      <c r="A112" s="105"/>
      <c r="B112" s="105"/>
      <c r="C112" s="92"/>
    </row>
    <row r="113" spans="1:3" ht="18">
      <c r="A113" s="106"/>
      <c r="B113" s="106"/>
      <c r="C113" s="92"/>
    </row>
    <row r="114" spans="1:3" ht="18">
      <c r="A114" s="106"/>
      <c r="B114" s="106"/>
      <c r="C114" s="92"/>
    </row>
    <row r="115" spans="1:3" ht="18">
      <c r="A115" s="106"/>
      <c r="B115" s="106"/>
      <c r="C115" s="92"/>
    </row>
    <row r="116" spans="1:3" ht="18">
      <c r="A116" s="106"/>
      <c r="B116" s="106"/>
      <c r="C116" s="92"/>
    </row>
    <row r="117" spans="1:3" ht="18">
      <c r="A117" s="106"/>
      <c r="B117" s="106"/>
      <c r="C117" s="92"/>
    </row>
    <row r="118" spans="1:3" ht="18">
      <c r="A118" s="107"/>
      <c r="B118" s="107"/>
      <c r="C118" s="92"/>
    </row>
    <row r="119" spans="1:3" ht="18">
      <c r="A119" s="107"/>
      <c r="B119" s="107"/>
      <c r="C119" s="92"/>
    </row>
    <row r="120" spans="1:3" ht="18">
      <c r="A120" s="107"/>
      <c r="B120" s="107"/>
      <c r="C120" s="92"/>
    </row>
    <row r="121" spans="1:3" ht="18">
      <c r="A121" s="107"/>
      <c r="B121" s="107"/>
      <c r="C121" s="92"/>
    </row>
    <row r="122" spans="1:3" ht="18">
      <c r="A122" s="107"/>
      <c r="B122" s="107"/>
      <c r="C122" s="92"/>
    </row>
    <row r="123" spans="1:3" ht="18">
      <c r="A123" s="108"/>
      <c r="B123" s="108"/>
      <c r="C123" s="92"/>
    </row>
    <row r="124" spans="1:3" ht="18">
      <c r="A124" s="108"/>
      <c r="B124" s="108"/>
      <c r="C124" s="92"/>
    </row>
    <row r="125" spans="1:3" ht="18">
      <c r="A125" s="109"/>
      <c r="B125" s="109"/>
      <c r="C125" s="92"/>
    </row>
    <row r="126" spans="1:3" ht="18">
      <c r="A126" s="110"/>
      <c r="B126" s="110"/>
      <c r="C126" s="92"/>
    </row>
    <row r="127" spans="1:3" ht="18">
      <c r="A127" s="110"/>
      <c r="B127" s="110"/>
      <c r="C127" s="92"/>
    </row>
    <row r="128" spans="1:3" ht="18">
      <c r="A128" s="110"/>
      <c r="B128" s="110"/>
      <c r="C128" s="92"/>
    </row>
    <row r="129" spans="1:3" ht="18">
      <c r="A129" s="110"/>
      <c r="B129" s="110"/>
      <c r="C129" s="92"/>
    </row>
    <row r="130" spans="1:3" ht="18">
      <c r="A130" s="110"/>
      <c r="B130" s="110"/>
      <c r="C130" s="92"/>
    </row>
  </sheetData>
  <mergeCells count="2">
    <mergeCell ref="S3:U3"/>
    <mergeCell ref="V3:Z3"/>
  </mergeCells>
  <phoneticPr fontId="3" type="noConversion"/>
  <conditionalFormatting sqref="F2:G130">
    <cfRule type="cellIs" dxfId="2" priority="10" operator="greaterThan">
      <formula>E2</formula>
    </cfRule>
  </conditionalFormatting>
  <conditionalFormatting sqref="I2:I130">
    <cfRule type="cellIs" dxfId="1" priority="31779" operator="greaterThan">
      <formula>F2</formula>
    </cfRule>
  </conditionalFormatting>
  <conditionalFormatting sqref="H2:H130">
    <cfRule type="cellIs" dxfId="0" priority="31781" operator="greaterThan">
      <formula>F2</formula>
    </cfRule>
  </conditionalFormatting>
  <pageMargins left="0.75" right="0.75" top="1" bottom="1" header="0.5" footer="0.5"/>
  <pageSetup paperSize="9" orientation="portrait" horizontalDpi="4294967292" verticalDpi="429496729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5A625-0CD9-BD4E-AF7E-7AA37640B3F1}">
  <sheetPr codeName="工作表14"/>
  <dimension ref="A1:G231"/>
  <sheetViews>
    <sheetView workbookViewId="0">
      <selection activeCell="E231" sqref="A1:E231"/>
    </sheetView>
  </sheetViews>
  <sheetFormatPr baseColWidth="10" defaultRowHeight="16"/>
  <cols>
    <col min="1" max="1" width="6.6640625" style="191" bestFit="1" customWidth="1"/>
    <col min="2" max="2" width="22" style="191" bestFit="1" customWidth="1"/>
    <col min="3" max="3" width="9" style="191" bestFit="1" customWidth="1"/>
    <col min="4" max="4" width="11.1640625" style="191" bestFit="1" customWidth="1"/>
    <col min="5" max="5" width="17" style="191" bestFit="1" customWidth="1"/>
    <col min="6" max="6" width="12.6640625" style="12" customWidth="1"/>
    <col min="7" max="16384" width="10.83203125" style="12"/>
  </cols>
  <sheetData>
    <row r="1" spans="1:7" ht="19">
      <c r="A1" s="198" t="s">
        <v>4625</v>
      </c>
      <c r="B1" s="198" t="s">
        <v>5491</v>
      </c>
      <c r="C1" s="198" t="s">
        <v>5490</v>
      </c>
      <c r="D1" s="198" t="s">
        <v>5492</v>
      </c>
      <c r="E1" s="198" t="s">
        <v>5493</v>
      </c>
      <c r="F1" s="97"/>
      <c r="G1" s="12" t="s">
        <v>5489</v>
      </c>
    </row>
    <row r="2" spans="1:7">
      <c r="A2" s="192">
        <v>1258</v>
      </c>
      <c r="B2" s="193" t="s">
        <v>5620</v>
      </c>
      <c r="C2" s="193">
        <v>30</v>
      </c>
      <c r="D2" s="194">
        <v>2.9999999999999997E-4</v>
      </c>
      <c r="E2" s="195">
        <v>44449</v>
      </c>
      <c r="F2" s="196"/>
    </row>
    <row r="3" spans="1:7">
      <c r="A3" s="192">
        <v>1316</v>
      </c>
      <c r="B3" s="193" t="s">
        <v>5647</v>
      </c>
      <c r="C3" s="193">
        <v>14.7</v>
      </c>
      <c r="D3" s="194">
        <v>8.8800000000000004E-2</v>
      </c>
      <c r="E3" s="195">
        <v>44507</v>
      </c>
      <c r="F3" s="196"/>
    </row>
    <row r="4" spans="1:7">
      <c r="A4" s="192">
        <v>1316</v>
      </c>
      <c r="B4" s="193" t="s">
        <v>5496</v>
      </c>
      <c r="C4" s="193">
        <v>11.6</v>
      </c>
      <c r="D4" s="194">
        <v>0</v>
      </c>
      <c r="E4" s="195">
        <v>44958</v>
      </c>
      <c r="F4" s="196"/>
    </row>
    <row r="5" spans="1:7">
      <c r="A5" s="192">
        <v>1316</v>
      </c>
      <c r="B5" s="193" t="s">
        <v>5500</v>
      </c>
      <c r="C5" s="193">
        <v>14.9</v>
      </c>
      <c r="D5" s="194">
        <v>0</v>
      </c>
      <c r="E5" s="195">
        <v>45320</v>
      </c>
      <c r="F5" s="196"/>
    </row>
    <row r="6" spans="1:7">
      <c r="A6" s="192">
        <v>1338</v>
      </c>
      <c r="B6" s="193" t="s">
        <v>5572</v>
      </c>
      <c r="C6" s="193">
        <v>68.8</v>
      </c>
      <c r="D6" s="194">
        <v>0</v>
      </c>
      <c r="E6" s="195">
        <v>45310</v>
      </c>
      <c r="F6" s="196"/>
      <c r="G6" s="197" t="s">
        <v>4681</v>
      </c>
    </row>
    <row r="7" spans="1:7">
      <c r="A7" s="192">
        <v>1436</v>
      </c>
      <c r="B7" s="193" t="s">
        <v>5537</v>
      </c>
      <c r="C7" s="193">
        <v>37.5</v>
      </c>
      <c r="D7" s="194">
        <v>0</v>
      </c>
      <c r="E7" s="195">
        <v>44943</v>
      </c>
      <c r="F7" s="196"/>
    </row>
    <row r="8" spans="1:7">
      <c r="A8" s="192">
        <v>1436</v>
      </c>
      <c r="B8" s="193" t="s">
        <v>5545</v>
      </c>
      <c r="C8" s="193">
        <v>42</v>
      </c>
      <c r="D8" s="194">
        <v>0</v>
      </c>
      <c r="E8" s="195">
        <v>45261</v>
      </c>
      <c r="F8" s="196"/>
    </row>
    <row r="9" spans="1:7">
      <c r="A9" s="192">
        <v>1472</v>
      </c>
      <c r="B9" s="193" t="s">
        <v>5634</v>
      </c>
      <c r="C9" s="193">
        <v>23.35</v>
      </c>
      <c r="D9" s="194">
        <v>3.6999999999999998E-2</v>
      </c>
      <c r="E9" s="195">
        <v>44591</v>
      </c>
      <c r="F9" s="196"/>
    </row>
    <row r="10" spans="1:7">
      <c r="A10" s="192">
        <v>1513</v>
      </c>
      <c r="B10" s="193" t="s">
        <v>5567</v>
      </c>
      <c r="C10" s="193">
        <v>61.4</v>
      </c>
      <c r="D10" s="194">
        <v>0</v>
      </c>
      <c r="E10" s="195">
        <v>45277</v>
      </c>
      <c r="F10" s="196"/>
    </row>
    <row r="11" spans="1:7">
      <c r="A11" s="192">
        <v>1569</v>
      </c>
      <c r="B11" s="193" t="s">
        <v>5711</v>
      </c>
      <c r="C11" s="193">
        <v>23</v>
      </c>
      <c r="D11" s="194">
        <v>0.90349999999999997</v>
      </c>
      <c r="E11" s="195">
        <v>44984</v>
      </c>
      <c r="F11" s="196"/>
    </row>
    <row r="12" spans="1:7">
      <c r="A12" s="192">
        <v>1586</v>
      </c>
      <c r="B12" s="193" t="s">
        <v>5546</v>
      </c>
      <c r="C12" s="193">
        <v>43.8</v>
      </c>
      <c r="D12" s="194">
        <v>0</v>
      </c>
      <c r="E12" s="195">
        <v>45169</v>
      </c>
      <c r="F12" s="196"/>
    </row>
    <row r="13" spans="1:7">
      <c r="A13" s="192">
        <v>1586</v>
      </c>
      <c r="B13" s="193" t="s">
        <v>5641</v>
      </c>
      <c r="C13" s="193">
        <v>42.84</v>
      </c>
      <c r="D13" s="194">
        <v>5.8500000000000003E-2</v>
      </c>
      <c r="E13" s="195">
        <v>45170</v>
      </c>
      <c r="F13" s="196"/>
    </row>
    <row r="14" spans="1:7">
      <c r="A14" s="192">
        <v>1589</v>
      </c>
      <c r="B14" s="193" t="s">
        <v>5590</v>
      </c>
      <c r="C14" s="193">
        <v>99.5</v>
      </c>
      <c r="D14" s="194">
        <v>0</v>
      </c>
      <c r="E14" s="195">
        <v>45172</v>
      </c>
      <c r="F14" s="196"/>
    </row>
    <row r="15" spans="1:7">
      <c r="A15" s="192">
        <v>1592</v>
      </c>
      <c r="B15" s="193" t="s">
        <v>5517</v>
      </c>
      <c r="C15" s="193">
        <v>20.6</v>
      </c>
      <c r="D15" s="194">
        <v>0</v>
      </c>
      <c r="E15" s="195">
        <v>44518</v>
      </c>
      <c r="F15" s="196"/>
    </row>
    <row r="16" spans="1:7">
      <c r="A16" s="192">
        <v>1593</v>
      </c>
      <c r="B16" s="193" t="s">
        <v>5691</v>
      </c>
      <c r="C16" s="193">
        <v>64.2</v>
      </c>
      <c r="D16" s="194">
        <v>0.71499999999999997</v>
      </c>
      <c r="E16" s="195">
        <v>44869</v>
      </c>
      <c r="F16" s="196"/>
    </row>
    <row r="17" spans="1:6">
      <c r="A17" s="192">
        <v>1598</v>
      </c>
      <c r="B17" s="193" t="s">
        <v>5664</v>
      </c>
      <c r="C17" s="193">
        <v>89.9</v>
      </c>
      <c r="D17" s="194">
        <v>0.29320000000000002</v>
      </c>
      <c r="E17" s="195">
        <v>45162</v>
      </c>
      <c r="F17" s="196"/>
    </row>
    <row r="18" spans="1:6">
      <c r="A18" s="192">
        <v>1626</v>
      </c>
      <c r="B18" s="193" t="s">
        <v>5527</v>
      </c>
      <c r="C18" s="193">
        <v>30.2</v>
      </c>
      <c r="D18" s="194">
        <v>0</v>
      </c>
      <c r="E18" s="195">
        <v>44899</v>
      </c>
      <c r="F18" s="196"/>
    </row>
    <row r="19" spans="1:6">
      <c r="A19" s="192">
        <v>1626</v>
      </c>
      <c r="B19" s="193" t="s">
        <v>5630</v>
      </c>
      <c r="C19" s="193">
        <v>27</v>
      </c>
      <c r="D19" s="194">
        <v>1.23E-2</v>
      </c>
      <c r="E19" s="195">
        <v>45270</v>
      </c>
      <c r="F19" s="196"/>
    </row>
    <row r="20" spans="1:6">
      <c r="A20" s="192">
        <v>1733</v>
      </c>
      <c r="B20" s="193" t="s">
        <v>5632</v>
      </c>
      <c r="C20" s="193">
        <v>29.5</v>
      </c>
      <c r="D20" s="194">
        <v>2.0500000000000001E-2</v>
      </c>
      <c r="E20" s="195">
        <v>44340</v>
      </c>
      <c r="F20" s="196"/>
    </row>
    <row r="21" spans="1:6">
      <c r="A21" s="192">
        <v>1786</v>
      </c>
      <c r="B21" s="193" t="s">
        <v>5580</v>
      </c>
      <c r="C21" s="193">
        <v>76.3</v>
      </c>
      <c r="D21" s="194">
        <v>0</v>
      </c>
      <c r="E21" s="195">
        <v>44624</v>
      </c>
      <c r="F21" s="196"/>
    </row>
    <row r="22" spans="1:6">
      <c r="A22" s="192">
        <v>1788</v>
      </c>
      <c r="B22" s="193" t="s">
        <v>5669</v>
      </c>
      <c r="C22" s="193">
        <v>94.4</v>
      </c>
      <c r="D22" s="194">
        <v>0.38640000000000002</v>
      </c>
      <c r="E22" s="195">
        <v>44669</v>
      </c>
      <c r="F22" s="196"/>
    </row>
    <row r="23" spans="1:6">
      <c r="A23" s="192">
        <v>1796</v>
      </c>
      <c r="B23" s="193" t="s">
        <v>5549</v>
      </c>
      <c r="C23" s="193">
        <v>48.8</v>
      </c>
      <c r="D23" s="194">
        <v>0</v>
      </c>
      <c r="E23" s="195">
        <v>44626</v>
      </c>
      <c r="F23" s="196"/>
    </row>
    <row r="24" spans="1:6">
      <c r="A24" s="192">
        <v>1815</v>
      </c>
      <c r="B24" s="193" t="s">
        <v>5506</v>
      </c>
      <c r="C24" s="193">
        <v>17.12</v>
      </c>
      <c r="D24" s="194">
        <v>0</v>
      </c>
      <c r="E24" s="195">
        <v>44403</v>
      </c>
      <c r="F24" s="196"/>
    </row>
    <row r="25" spans="1:6">
      <c r="A25" s="192">
        <v>1815</v>
      </c>
      <c r="B25" s="193" t="s">
        <v>5502</v>
      </c>
      <c r="C25" s="193">
        <v>15.6</v>
      </c>
      <c r="D25" s="194">
        <v>0</v>
      </c>
      <c r="E25" s="195">
        <v>45367</v>
      </c>
      <c r="F25" s="196"/>
    </row>
    <row r="26" spans="1:6">
      <c r="A26" s="192">
        <v>2006</v>
      </c>
      <c r="B26" s="193" t="s">
        <v>5719</v>
      </c>
      <c r="C26" s="193">
        <v>23.3</v>
      </c>
      <c r="D26" s="194">
        <v>0.96440000000000003</v>
      </c>
      <c r="E26" s="195">
        <v>44330</v>
      </c>
      <c r="F26" s="196"/>
    </row>
    <row r="27" spans="1:6">
      <c r="A27" s="192">
        <v>2031</v>
      </c>
      <c r="B27" s="193" t="s">
        <v>5667</v>
      </c>
      <c r="C27" s="193">
        <v>31.5</v>
      </c>
      <c r="D27" s="194">
        <v>0.32319999999999999</v>
      </c>
      <c r="E27" s="195">
        <v>44509</v>
      </c>
      <c r="F27" s="196"/>
    </row>
    <row r="28" spans="1:6">
      <c r="A28" s="192">
        <v>2034</v>
      </c>
      <c r="B28" s="193" t="s">
        <v>5523</v>
      </c>
      <c r="C28" s="193">
        <v>26.5</v>
      </c>
      <c r="D28" s="194">
        <v>0</v>
      </c>
      <c r="E28" s="195">
        <v>45275</v>
      </c>
      <c r="F28" s="196"/>
    </row>
    <row r="29" spans="1:6">
      <c r="A29" s="192">
        <v>2063</v>
      </c>
      <c r="B29" s="193" t="s">
        <v>5536</v>
      </c>
      <c r="C29" s="193">
        <v>37.1</v>
      </c>
      <c r="D29" s="194">
        <v>0</v>
      </c>
      <c r="E29" s="195">
        <v>44410</v>
      </c>
      <c r="F29" s="196"/>
    </row>
    <row r="30" spans="1:6">
      <c r="A30" s="192">
        <v>2065</v>
      </c>
      <c r="B30" s="193" t="s">
        <v>5682</v>
      </c>
      <c r="C30" s="193">
        <v>36.5</v>
      </c>
      <c r="D30" s="194">
        <v>0.61199999999999999</v>
      </c>
      <c r="E30" s="195">
        <v>44518</v>
      </c>
      <c r="F30" s="196"/>
    </row>
    <row r="31" spans="1:6">
      <c r="A31" s="192">
        <v>2208</v>
      </c>
      <c r="B31" s="193" t="s">
        <v>5621</v>
      </c>
      <c r="C31" s="193">
        <v>22</v>
      </c>
      <c r="D31" s="194">
        <v>8.0000000000000004E-4</v>
      </c>
      <c r="E31" s="195">
        <v>45346</v>
      </c>
      <c r="F31" s="196"/>
    </row>
    <row r="32" spans="1:6">
      <c r="A32" s="192">
        <v>2228</v>
      </c>
      <c r="B32" s="193" t="s">
        <v>5592</v>
      </c>
      <c r="C32" s="193">
        <v>100.59</v>
      </c>
      <c r="D32" s="194">
        <v>0</v>
      </c>
      <c r="E32" s="195">
        <v>44994</v>
      </c>
      <c r="F32" s="196"/>
    </row>
    <row r="33" spans="1:6">
      <c r="A33" s="192">
        <v>2239</v>
      </c>
      <c r="B33" s="193" t="s">
        <v>5609</v>
      </c>
      <c r="C33" s="193">
        <v>157.6</v>
      </c>
      <c r="D33" s="194">
        <v>0</v>
      </c>
      <c r="E33" s="195">
        <v>44369</v>
      </c>
      <c r="F33" s="196"/>
    </row>
    <row r="34" spans="1:6">
      <c r="A34" s="192">
        <v>2243</v>
      </c>
      <c r="B34" s="193" t="s">
        <v>5649</v>
      </c>
      <c r="C34" s="193">
        <v>19.399999999999999</v>
      </c>
      <c r="D34" s="194">
        <v>0.1027</v>
      </c>
      <c r="E34" s="195">
        <v>44530</v>
      </c>
      <c r="F34" s="196"/>
    </row>
    <row r="35" spans="1:6">
      <c r="A35" s="192">
        <v>2439</v>
      </c>
      <c r="B35" s="193" t="s">
        <v>5660</v>
      </c>
      <c r="C35" s="193">
        <v>132.80000000000001</v>
      </c>
      <c r="D35" s="194">
        <v>0.25600000000000001</v>
      </c>
      <c r="E35" s="195">
        <v>44541</v>
      </c>
      <c r="F35" s="196"/>
    </row>
    <row r="36" spans="1:6">
      <c r="A36" s="192">
        <v>2456</v>
      </c>
      <c r="B36" s="193" t="s">
        <v>5679</v>
      </c>
      <c r="C36" s="193">
        <v>90.6</v>
      </c>
      <c r="D36" s="194">
        <v>0.56020000000000003</v>
      </c>
      <c r="E36" s="195">
        <v>44816</v>
      </c>
      <c r="F36" s="196"/>
    </row>
    <row r="37" spans="1:6">
      <c r="A37" s="192">
        <v>2461</v>
      </c>
      <c r="B37" s="193" t="s">
        <v>5516</v>
      </c>
      <c r="C37" s="193">
        <v>19.8</v>
      </c>
      <c r="D37" s="194">
        <v>0</v>
      </c>
      <c r="E37" s="195">
        <v>45375</v>
      </c>
      <c r="F37" s="196"/>
    </row>
    <row r="38" spans="1:6">
      <c r="A38" s="192">
        <v>2466</v>
      </c>
      <c r="B38" s="193" t="s">
        <v>5541</v>
      </c>
      <c r="C38" s="193">
        <v>38</v>
      </c>
      <c r="D38" s="194">
        <v>0</v>
      </c>
      <c r="E38" s="195">
        <v>44984</v>
      </c>
      <c r="F38" s="196"/>
    </row>
    <row r="39" spans="1:6">
      <c r="A39" s="192">
        <v>2472</v>
      </c>
      <c r="B39" s="193" t="s">
        <v>5701</v>
      </c>
      <c r="C39" s="193">
        <v>41.6</v>
      </c>
      <c r="D39" s="194">
        <v>0.8075</v>
      </c>
      <c r="E39" s="195">
        <v>44638</v>
      </c>
      <c r="F39" s="196"/>
    </row>
    <row r="40" spans="1:6">
      <c r="A40" s="192">
        <v>2472</v>
      </c>
      <c r="B40" s="193" t="s">
        <v>5698</v>
      </c>
      <c r="C40" s="193">
        <v>45.9</v>
      </c>
      <c r="D40" s="194">
        <v>0.75580000000000003</v>
      </c>
      <c r="E40" s="195">
        <v>44764</v>
      </c>
      <c r="F40" s="196"/>
    </row>
    <row r="41" spans="1:6">
      <c r="A41" s="192">
        <v>2492</v>
      </c>
      <c r="B41" s="193" t="s">
        <v>5619</v>
      </c>
      <c r="C41" s="193">
        <v>232.6</v>
      </c>
      <c r="D41" s="194">
        <v>2.0000000000000001E-4</v>
      </c>
      <c r="E41" s="195">
        <v>45411</v>
      </c>
      <c r="F41" s="196"/>
    </row>
    <row r="42" spans="1:6">
      <c r="A42" s="192">
        <v>2528</v>
      </c>
      <c r="B42" s="193" t="s">
        <v>5520</v>
      </c>
      <c r="C42" s="193">
        <v>22.74</v>
      </c>
      <c r="D42" s="194">
        <v>0</v>
      </c>
      <c r="E42" s="195">
        <v>45560</v>
      </c>
      <c r="F42" s="196"/>
    </row>
    <row r="43" spans="1:6">
      <c r="A43" s="192">
        <v>2535</v>
      </c>
      <c r="B43" s="193" t="s">
        <v>5721</v>
      </c>
      <c r="C43" s="193">
        <v>16.399999999999999</v>
      </c>
      <c r="D43" s="194">
        <v>0.97089999999999999</v>
      </c>
      <c r="E43" s="195">
        <v>44509</v>
      </c>
      <c r="F43" s="196"/>
    </row>
    <row r="44" spans="1:6">
      <c r="A44" s="192">
        <v>2539</v>
      </c>
      <c r="B44" s="193" t="s">
        <v>5690</v>
      </c>
      <c r="C44" s="193">
        <v>22.34</v>
      </c>
      <c r="D44" s="194">
        <v>0.71399999999999997</v>
      </c>
      <c r="E44" s="195">
        <v>44443</v>
      </c>
      <c r="F44" s="196"/>
    </row>
    <row r="45" spans="1:6">
      <c r="A45" s="192">
        <v>2539</v>
      </c>
      <c r="B45" s="193" t="s">
        <v>5657</v>
      </c>
      <c r="C45" s="193">
        <v>22.87</v>
      </c>
      <c r="D45" s="194">
        <v>0.23200000000000001</v>
      </c>
      <c r="E45" s="195">
        <v>45172</v>
      </c>
      <c r="F45" s="196"/>
    </row>
    <row r="46" spans="1:6">
      <c r="A46" s="192">
        <v>2542</v>
      </c>
      <c r="B46" s="193" t="s">
        <v>5633</v>
      </c>
      <c r="C46" s="193">
        <v>37.5</v>
      </c>
      <c r="D46" s="194">
        <v>2.8799999999999999E-2</v>
      </c>
      <c r="E46" s="195">
        <v>44720</v>
      </c>
      <c r="F46" s="196"/>
    </row>
    <row r="47" spans="1:6">
      <c r="A47" s="192">
        <v>2609</v>
      </c>
      <c r="B47" s="193" t="s">
        <v>5718</v>
      </c>
      <c r="C47" s="193">
        <v>10.4</v>
      </c>
      <c r="D47" s="194">
        <v>0.95720000000000005</v>
      </c>
      <c r="E47" s="195">
        <v>44345</v>
      </c>
      <c r="F47" s="196"/>
    </row>
    <row r="48" spans="1:6">
      <c r="A48" s="192">
        <v>2610</v>
      </c>
      <c r="B48" s="193" t="s">
        <v>5497</v>
      </c>
      <c r="C48" s="193">
        <v>12.6</v>
      </c>
      <c r="D48" s="194">
        <v>0</v>
      </c>
      <c r="E48" s="195">
        <v>44956</v>
      </c>
      <c r="F48" s="196"/>
    </row>
    <row r="49" spans="1:6">
      <c r="A49" s="192">
        <v>2618</v>
      </c>
      <c r="B49" s="193" t="s">
        <v>5720</v>
      </c>
      <c r="C49" s="193">
        <v>13.4</v>
      </c>
      <c r="D49" s="194">
        <v>0.9667</v>
      </c>
      <c r="E49" s="195">
        <v>44861</v>
      </c>
      <c r="F49" s="196"/>
    </row>
    <row r="50" spans="1:6">
      <c r="A50" s="192">
        <v>2618</v>
      </c>
      <c r="B50" s="193" t="s">
        <v>5651</v>
      </c>
      <c r="C50" s="193">
        <v>11.2</v>
      </c>
      <c r="D50" s="194">
        <v>0.12870000000000001</v>
      </c>
      <c r="E50" s="195">
        <v>45220</v>
      </c>
      <c r="F50" s="196"/>
    </row>
    <row r="51" spans="1:6">
      <c r="A51" s="192">
        <v>2630</v>
      </c>
      <c r="B51" s="193" t="s">
        <v>5512</v>
      </c>
      <c r="C51" s="193">
        <v>19</v>
      </c>
      <c r="D51" s="194">
        <v>0</v>
      </c>
      <c r="E51" s="195">
        <v>44386</v>
      </c>
      <c r="F51" s="196"/>
    </row>
    <row r="52" spans="1:6">
      <c r="A52" s="192">
        <v>2630</v>
      </c>
      <c r="B52" s="193" t="s">
        <v>5513</v>
      </c>
      <c r="C52" s="193">
        <v>19</v>
      </c>
      <c r="D52" s="194">
        <v>0</v>
      </c>
      <c r="E52" s="195">
        <v>44571</v>
      </c>
      <c r="F52" s="196"/>
    </row>
    <row r="53" spans="1:6">
      <c r="A53" s="192">
        <v>2636</v>
      </c>
      <c r="B53" s="193" t="s">
        <v>5543</v>
      </c>
      <c r="C53" s="193">
        <v>39.5</v>
      </c>
      <c r="D53" s="194">
        <v>0</v>
      </c>
      <c r="E53" s="195">
        <v>45262</v>
      </c>
      <c r="F53" s="196"/>
    </row>
    <row r="54" spans="1:6">
      <c r="A54" s="192">
        <v>2707</v>
      </c>
      <c r="B54" s="193" t="s">
        <v>5645</v>
      </c>
      <c r="C54" s="193">
        <v>157.9</v>
      </c>
      <c r="D54" s="194">
        <v>7.8100000000000003E-2</v>
      </c>
      <c r="E54" s="195">
        <v>44363</v>
      </c>
      <c r="F54" s="196"/>
    </row>
    <row r="55" spans="1:6">
      <c r="A55" s="192">
        <v>2729</v>
      </c>
      <c r="B55" s="193" t="s">
        <v>5617</v>
      </c>
      <c r="C55" s="193">
        <v>288</v>
      </c>
      <c r="D55" s="194">
        <v>1E-4</v>
      </c>
      <c r="E55" s="195">
        <v>44541</v>
      </c>
      <c r="F55" s="196"/>
    </row>
    <row r="56" spans="1:6">
      <c r="A56" s="192">
        <v>2731</v>
      </c>
      <c r="B56" s="193" t="s">
        <v>5643</v>
      </c>
      <c r="C56" s="193">
        <v>78.599999999999994</v>
      </c>
      <c r="D56" s="194">
        <v>6.8599999999999994E-2</v>
      </c>
      <c r="E56" s="195">
        <v>44742</v>
      </c>
      <c r="F56" s="196"/>
    </row>
    <row r="57" spans="1:6">
      <c r="A57" s="192">
        <v>2732</v>
      </c>
      <c r="B57" s="193" t="s">
        <v>5685</v>
      </c>
      <c r="C57" s="193">
        <v>71.5</v>
      </c>
      <c r="D57" s="194">
        <v>0.63239999999999996</v>
      </c>
      <c r="E57" s="195">
        <v>44612</v>
      </c>
      <c r="F57" s="196"/>
    </row>
    <row r="58" spans="1:6">
      <c r="A58" s="192">
        <v>2748</v>
      </c>
      <c r="B58" s="193" t="s">
        <v>5560</v>
      </c>
      <c r="C58" s="193">
        <v>56</v>
      </c>
      <c r="D58" s="194">
        <v>0</v>
      </c>
      <c r="E58" s="195">
        <v>44554</v>
      </c>
      <c r="F58" s="196"/>
    </row>
    <row r="59" spans="1:6">
      <c r="A59" s="192">
        <v>2888</v>
      </c>
      <c r="B59" s="193" t="s">
        <v>5495</v>
      </c>
      <c r="C59" s="193">
        <v>10.29</v>
      </c>
      <c r="D59" s="194">
        <v>0</v>
      </c>
      <c r="E59" s="195">
        <v>44547</v>
      </c>
      <c r="F59" s="196"/>
    </row>
    <row r="60" spans="1:6">
      <c r="A60" s="192">
        <v>2888</v>
      </c>
      <c r="B60" s="193" t="s">
        <v>5684</v>
      </c>
      <c r="C60" s="193">
        <v>8.33</v>
      </c>
      <c r="D60" s="194">
        <v>0.624</v>
      </c>
      <c r="E60" s="195">
        <v>44795</v>
      </c>
      <c r="F60" s="196"/>
    </row>
    <row r="61" spans="1:6">
      <c r="A61" s="192">
        <v>2905</v>
      </c>
      <c r="B61" s="193" t="s">
        <v>5519</v>
      </c>
      <c r="C61" s="193">
        <v>22.5</v>
      </c>
      <c r="D61" s="194">
        <v>0</v>
      </c>
      <c r="E61" s="195">
        <v>45316</v>
      </c>
      <c r="F61" s="196"/>
    </row>
    <row r="62" spans="1:6">
      <c r="A62" s="192">
        <v>2937</v>
      </c>
      <c r="B62" s="193" t="s">
        <v>5542</v>
      </c>
      <c r="C62" s="193">
        <v>39</v>
      </c>
      <c r="D62" s="194">
        <v>0</v>
      </c>
      <c r="E62" s="195">
        <v>44808</v>
      </c>
      <c r="F62" s="196"/>
    </row>
    <row r="63" spans="1:6">
      <c r="A63" s="192">
        <v>3016</v>
      </c>
      <c r="B63" s="193" t="s">
        <v>5676</v>
      </c>
      <c r="C63" s="193">
        <v>55.4</v>
      </c>
      <c r="D63" s="194">
        <v>0.52429999999999999</v>
      </c>
      <c r="E63" s="195">
        <v>44865</v>
      </c>
      <c r="F63" s="196"/>
    </row>
    <row r="64" spans="1:6">
      <c r="A64" s="192">
        <v>3023</v>
      </c>
      <c r="B64" s="193" t="s">
        <v>5613</v>
      </c>
      <c r="C64" s="193">
        <v>203</v>
      </c>
      <c r="D64" s="194">
        <v>0</v>
      </c>
      <c r="E64" s="195">
        <v>44910</v>
      </c>
      <c r="F64" s="196"/>
    </row>
    <row r="65" spans="1:6">
      <c r="A65" s="192">
        <v>3033</v>
      </c>
      <c r="B65" s="193" t="s">
        <v>5511</v>
      </c>
      <c r="C65" s="193">
        <v>18.920000000000002</v>
      </c>
      <c r="D65" s="194">
        <v>0</v>
      </c>
      <c r="E65" s="195">
        <v>45233</v>
      </c>
      <c r="F65" s="196"/>
    </row>
    <row r="66" spans="1:6">
      <c r="A66" s="192">
        <v>3036</v>
      </c>
      <c r="B66" s="193" t="s">
        <v>5689</v>
      </c>
      <c r="C66" s="193">
        <v>28.2</v>
      </c>
      <c r="D66" s="194">
        <v>0.68110000000000004</v>
      </c>
      <c r="E66" s="195">
        <v>44743</v>
      </c>
      <c r="F66" s="196"/>
    </row>
    <row r="67" spans="1:6">
      <c r="A67" s="192">
        <v>3045</v>
      </c>
      <c r="B67" s="193" t="s">
        <v>5716</v>
      </c>
      <c r="C67" s="193">
        <v>95.6</v>
      </c>
      <c r="D67" s="194">
        <v>0.93630000000000002</v>
      </c>
      <c r="E67" s="195">
        <v>44522</v>
      </c>
      <c r="F67" s="196"/>
    </row>
    <row r="68" spans="1:6">
      <c r="A68" s="192">
        <v>3088</v>
      </c>
      <c r="B68" s="193" t="s">
        <v>5668</v>
      </c>
      <c r="C68" s="193">
        <v>45.2</v>
      </c>
      <c r="D68" s="194">
        <v>0.35020000000000001</v>
      </c>
      <c r="E68" s="195">
        <v>44543</v>
      </c>
      <c r="F68" s="196"/>
    </row>
    <row r="69" spans="1:6">
      <c r="A69" s="192">
        <v>3092</v>
      </c>
      <c r="B69" s="193" t="s">
        <v>5675</v>
      </c>
      <c r="C69" s="193">
        <v>38.9</v>
      </c>
      <c r="D69" s="194">
        <v>0.51400000000000001</v>
      </c>
      <c r="E69" s="195">
        <v>44825</v>
      </c>
      <c r="F69" s="196"/>
    </row>
    <row r="70" spans="1:6">
      <c r="A70" s="192">
        <v>3141</v>
      </c>
      <c r="B70" s="193" t="s">
        <v>5625</v>
      </c>
      <c r="C70" s="193">
        <v>38.5</v>
      </c>
      <c r="D70" s="194">
        <v>3.3999999999999998E-3</v>
      </c>
      <c r="E70" s="195">
        <v>44890</v>
      </c>
      <c r="F70" s="196"/>
    </row>
    <row r="71" spans="1:6">
      <c r="A71" s="192">
        <v>3149</v>
      </c>
      <c r="B71" s="193" t="s">
        <v>5534</v>
      </c>
      <c r="C71" s="193">
        <v>35.86</v>
      </c>
      <c r="D71" s="194">
        <v>0</v>
      </c>
      <c r="E71" s="195">
        <v>45377</v>
      </c>
      <c r="F71" s="196"/>
    </row>
    <row r="72" spans="1:6">
      <c r="A72" s="192">
        <v>3163</v>
      </c>
      <c r="B72" s="193" t="s">
        <v>5570</v>
      </c>
      <c r="C72" s="193">
        <v>66</v>
      </c>
      <c r="D72" s="194">
        <v>0</v>
      </c>
      <c r="E72" s="195">
        <v>44842</v>
      </c>
      <c r="F72" s="196"/>
    </row>
    <row r="73" spans="1:6">
      <c r="A73" s="192">
        <v>3171</v>
      </c>
      <c r="B73" s="193" t="s">
        <v>5518</v>
      </c>
      <c r="C73" s="193">
        <v>22.1</v>
      </c>
      <c r="D73" s="194">
        <v>0</v>
      </c>
      <c r="E73" s="195">
        <v>45214</v>
      </c>
      <c r="F73" s="196"/>
    </row>
    <row r="74" spans="1:6">
      <c r="A74" s="192">
        <v>3188</v>
      </c>
      <c r="B74" s="193" t="s">
        <v>5508</v>
      </c>
      <c r="C74" s="193">
        <v>18.18</v>
      </c>
      <c r="D74" s="194">
        <v>0</v>
      </c>
      <c r="E74" s="195">
        <v>44890</v>
      </c>
      <c r="F74" s="196"/>
    </row>
    <row r="75" spans="1:6">
      <c r="A75" s="192">
        <v>3202</v>
      </c>
      <c r="B75" s="193" t="s">
        <v>5521</v>
      </c>
      <c r="C75" s="193">
        <v>23.21</v>
      </c>
      <c r="D75" s="194">
        <v>0</v>
      </c>
      <c r="E75" s="195">
        <v>45192</v>
      </c>
      <c r="F75" s="196"/>
    </row>
    <row r="76" spans="1:6">
      <c r="A76" s="192">
        <v>3224</v>
      </c>
      <c r="B76" s="193" t="s">
        <v>5568</v>
      </c>
      <c r="C76" s="193">
        <v>63.3</v>
      </c>
      <c r="D76" s="194">
        <v>0</v>
      </c>
      <c r="E76" s="195">
        <v>44570</v>
      </c>
      <c r="F76" s="196"/>
    </row>
    <row r="77" spans="1:6">
      <c r="A77" s="192">
        <v>3260</v>
      </c>
      <c r="B77" s="193" t="s">
        <v>5702</v>
      </c>
      <c r="C77" s="193">
        <v>51</v>
      </c>
      <c r="D77" s="194">
        <v>0.80869999999999997</v>
      </c>
      <c r="E77" s="195">
        <v>44689</v>
      </c>
      <c r="F77" s="196"/>
    </row>
    <row r="78" spans="1:6">
      <c r="A78" s="192">
        <v>3260</v>
      </c>
      <c r="B78" s="193" t="s">
        <v>5638</v>
      </c>
      <c r="C78" s="193">
        <v>57.7</v>
      </c>
      <c r="D78" s="194">
        <v>5.5899999999999998E-2</v>
      </c>
      <c r="E78" s="195">
        <v>45197</v>
      </c>
      <c r="F78" s="196"/>
    </row>
    <row r="79" spans="1:6">
      <c r="A79" s="192">
        <v>3305</v>
      </c>
      <c r="B79" s="193" t="s">
        <v>5530</v>
      </c>
      <c r="C79" s="193">
        <v>32.200000000000003</v>
      </c>
      <c r="D79" s="194">
        <v>0</v>
      </c>
      <c r="E79" s="195">
        <v>44913</v>
      </c>
      <c r="F79" s="196"/>
    </row>
    <row r="80" spans="1:6">
      <c r="A80" s="192">
        <v>3305</v>
      </c>
      <c r="B80" s="193" t="s">
        <v>5529</v>
      </c>
      <c r="C80" s="193">
        <v>30.9</v>
      </c>
      <c r="D80" s="194">
        <v>0</v>
      </c>
      <c r="E80" s="195">
        <v>44916</v>
      </c>
      <c r="F80" s="196"/>
    </row>
    <row r="81" spans="1:6">
      <c r="A81" s="192">
        <v>3310</v>
      </c>
      <c r="B81" s="193" t="s">
        <v>5526</v>
      </c>
      <c r="C81" s="193">
        <v>28.41</v>
      </c>
      <c r="D81" s="194">
        <v>0</v>
      </c>
      <c r="E81" s="195">
        <v>45918</v>
      </c>
      <c r="F81" s="196"/>
    </row>
    <row r="82" spans="1:6">
      <c r="A82" s="192">
        <v>3322</v>
      </c>
      <c r="B82" s="193" t="s">
        <v>5503</v>
      </c>
      <c r="C82" s="193">
        <v>15.72</v>
      </c>
      <c r="D82" s="194">
        <v>0</v>
      </c>
      <c r="E82" s="195">
        <v>45002</v>
      </c>
      <c r="F82" s="196"/>
    </row>
    <row r="83" spans="1:6">
      <c r="A83" s="192">
        <v>3324</v>
      </c>
      <c r="B83" s="193" t="s">
        <v>5615</v>
      </c>
      <c r="C83" s="193">
        <v>235</v>
      </c>
      <c r="D83" s="194">
        <v>0</v>
      </c>
      <c r="E83" s="195">
        <v>45242</v>
      </c>
      <c r="F83" s="196"/>
    </row>
    <row r="84" spans="1:6">
      <c r="A84" s="192">
        <v>3338</v>
      </c>
      <c r="B84" s="193" t="s">
        <v>5665</v>
      </c>
      <c r="C84" s="193">
        <v>73.06</v>
      </c>
      <c r="D84" s="194">
        <v>0.29699999999999999</v>
      </c>
      <c r="E84" s="195">
        <v>44793</v>
      </c>
      <c r="F84" s="196"/>
    </row>
    <row r="85" spans="1:6">
      <c r="A85" s="192">
        <v>3346</v>
      </c>
      <c r="B85" s="193" t="s">
        <v>5710</v>
      </c>
      <c r="C85" s="193">
        <v>33.520000000000003</v>
      </c>
      <c r="D85" s="194">
        <v>0.90090000000000003</v>
      </c>
      <c r="E85" s="195">
        <v>44611</v>
      </c>
      <c r="F85" s="196"/>
    </row>
    <row r="86" spans="1:6">
      <c r="A86" s="192">
        <v>3346</v>
      </c>
      <c r="B86" s="193" t="s">
        <v>5548</v>
      </c>
      <c r="C86" s="193">
        <v>47.38</v>
      </c>
      <c r="D86" s="194">
        <v>0</v>
      </c>
      <c r="E86" s="195">
        <v>44941</v>
      </c>
      <c r="F86" s="196"/>
    </row>
    <row r="87" spans="1:6">
      <c r="A87" s="192">
        <v>3363</v>
      </c>
      <c r="B87" s="193" t="s">
        <v>5713</v>
      </c>
      <c r="C87" s="193">
        <v>25.1</v>
      </c>
      <c r="D87" s="194">
        <v>0.90680000000000005</v>
      </c>
      <c r="E87" s="195">
        <v>45175</v>
      </c>
      <c r="F87" s="196"/>
    </row>
    <row r="88" spans="1:6">
      <c r="A88" s="192">
        <v>3413</v>
      </c>
      <c r="B88" s="193" t="s">
        <v>5623</v>
      </c>
      <c r="C88" s="193">
        <v>196.9</v>
      </c>
      <c r="D88" s="194">
        <v>1.6999999999999999E-3</v>
      </c>
      <c r="E88" s="195">
        <v>45246</v>
      </c>
      <c r="F88" s="196"/>
    </row>
    <row r="89" spans="1:6">
      <c r="A89" s="192">
        <v>3416</v>
      </c>
      <c r="B89" s="193" t="s">
        <v>5582</v>
      </c>
      <c r="C89" s="193">
        <v>80</v>
      </c>
      <c r="D89" s="194">
        <v>0</v>
      </c>
      <c r="E89" s="195">
        <v>45007</v>
      </c>
      <c r="F89" s="196"/>
    </row>
    <row r="90" spans="1:6">
      <c r="A90" s="192">
        <v>3484</v>
      </c>
      <c r="B90" s="193" t="s">
        <v>5578</v>
      </c>
      <c r="C90" s="193">
        <v>75.2</v>
      </c>
      <c r="D90" s="194">
        <v>0</v>
      </c>
      <c r="E90" s="195">
        <v>45327</v>
      </c>
      <c r="F90" s="196"/>
    </row>
    <row r="91" spans="1:6">
      <c r="A91" s="192">
        <v>3489</v>
      </c>
      <c r="B91" s="193" t="s">
        <v>5498</v>
      </c>
      <c r="C91" s="193">
        <v>13.85</v>
      </c>
      <c r="D91" s="194">
        <v>0</v>
      </c>
      <c r="E91" s="195">
        <v>45274</v>
      </c>
      <c r="F91" s="196"/>
    </row>
    <row r="92" spans="1:6">
      <c r="A92" s="192">
        <v>3521</v>
      </c>
      <c r="B92" s="193" t="s">
        <v>5499</v>
      </c>
      <c r="C92" s="193">
        <v>14.25</v>
      </c>
      <c r="D92" s="194">
        <v>0</v>
      </c>
      <c r="E92" s="195">
        <v>44920</v>
      </c>
      <c r="F92" s="196"/>
    </row>
    <row r="93" spans="1:6">
      <c r="A93" s="192">
        <v>3526</v>
      </c>
      <c r="B93" s="193" t="s">
        <v>5650</v>
      </c>
      <c r="C93" s="193">
        <v>88.5</v>
      </c>
      <c r="D93" s="194">
        <v>0.11119999999999999</v>
      </c>
      <c r="E93" s="195">
        <v>44834</v>
      </c>
      <c r="F93" s="196"/>
    </row>
    <row r="94" spans="1:6">
      <c r="A94" s="192">
        <v>3591</v>
      </c>
      <c r="B94" s="193" t="s">
        <v>5514</v>
      </c>
      <c r="C94" s="193">
        <v>19.3</v>
      </c>
      <c r="D94" s="194">
        <v>0</v>
      </c>
      <c r="E94" s="195">
        <v>45316</v>
      </c>
      <c r="F94" s="196"/>
    </row>
    <row r="95" spans="1:6">
      <c r="A95" s="192">
        <v>3594</v>
      </c>
      <c r="B95" s="193" t="s">
        <v>5673</v>
      </c>
      <c r="C95" s="193">
        <v>22.29</v>
      </c>
      <c r="D95" s="194">
        <v>0.48670000000000002</v>
      </c>
      <c r="E95" s="195">
        <v>44946</v>
      </c>
      <c r="F95" s="196"/>
    </row>
    <row r="96" spans="1:6">
      <c r="A96" s="192">
        <v>3596</v>
      </c>
      <c r="B96" s="193" t="s">
        <v>5587</v>
      </c>
      <c r="C96" s="193">
        <v>87.7</v>
      </c>
      <c r="D96" s="194">
        <v>0</v>
      </c>
      <c r="E96" s="195">
        <v>44718</v>
      </c>
      <c r="F96" s="196"/>
    </row>
    <row r="97" spans="1:6">
      <c r="A97" s="192">
        <v>3617</v>
      </c>
      <c r="B97" s="193" t="s">
        <v>5599</v>
      </c>
      <c r="C97" s="193">
        <v>114.1</v>
      </c>
      <c r="D97" s="194">
        <v>0</v>
      </c>
      <c r="E97" s="195">
        <v>44941</v>
      </c>
      <c r="F97" s="196"/>
    </row>
    <row r="98" spans="1:6">
      <c r="A98" s="192">
        <v>3625</v>
      </c>
      <c r="B98" s="193" t="s">
        <v>5510</v>
      </c>
      <c r="C98" s="193">
        <v>18.399999999999999</v>
      </c>
      <c r="D98" s="194">
        <v>0</v>
      </c>
      <c r="E98" s="195">
        <v>45303</v>
      </c>
      <c r="F98" s="196"/>
    </row>
    <row r="99" spans="1:6">
      <c r="A99" s="192">
        <v>3631</v>
      </c>
      <c r="B99" s="193" t="s">
        <v>5563</v>
      </c>
      <c r="C99" s="193">
        <v>57.5</v>
      </c>
      <c r="D99" s="194">
        <v>0</v>
      </c>
      <c r="E99" s="195">
        <v>44997</v>
      </c>
      <c r="F99" s="196"/>
    </row>
    <row r="100" spans="1:6">
      <c r="A100" s="192">
        <v>3653</v>
      </c>
      <c r="B100" s="193" t="s">
        <v>5616</v>
      </c>
      <c r="C100" s="193">
        <v>350</v>
      </c>
      <c r="D100" s="194">
        <v>0</v>
      </c>
      <c r="E100" s="195">
        <v>45229</v>
      </c>
      <c r="F100" s="196"/>
    </row>
    <row r="101" spans="1:6">
      <c r="A101" s="192">
        <v>3689</v>
      </c>
      <c r="B101" s="193" t="s">
        <v>5532</v>
      </c>
      <c r="C101" s="193">
        <v>35</v>
      </c>
      <c r="D101" s="194">
        <v>0</v>
      </c>
      <c r="E101" s="195">
        <v>44906</v>
      </c>
      <c r="F101" s="196"/>
    </row>
    <row r="102" spans="1:6">
      <c r="A102" s="192">
        <v>3691</v>
      </c>
      <c r="B102" s="193" t="s">
        <v>5704</v>
      </c>
      <c r="C102" s="193">
        <v>231.35</v>
      </c>
      <c r="D102" s="194">
        <v>0.83020000000000005</v>
      </c>
      <c r="E102" s="195">
        <v>44951</v>
      </c>
      <c r="F102" s="196"/>
    </row>
    <row r="103" spans="1:6">
      <c r="A103" s="192">
        <v>3707</v>
      </c>
      <c r="B103" s="193" t="s">
        <v>5706</v>
      </c>
      <c r="C103" s="193">
        <v>20.5</v>
      </c>
      <c r="D103" s="194">
        <v>0.87690000000000001</v>
      </c>
      <c r="E103" s="195">
        <v>44526</v>
      </c>
      <c r="F103" s="196"/>
    </row>
    <row r="104" spans="1:6">
      <c r="A104" s="192">
        <v>3710</v>
      </c>
      <c r="B104" s="193" t="s">
        <v>5629</v>
      </c>
      <c r="C104" s="193">
        <v>10.01</v>
      </c>
      <c r="D104" s="194">
        <v>1.2E-2</v>
      </c>
      <c r="E104" s="195">
        <v>44408</v>
      </c>
      <c r="F104" s="196"/>
    </row>
    <row r="105" spans="1:6">
      <c r="A105" s="192">
        <v>3713</v>
      </c>
      <c r="B105" s="193" t="s">
        <v>5557</v>
      </c>
      <c r="C105" s="193">
        <v>53.8</v>
      </c>
      <c r="D105" s="194">
        <v>0</v>
      </c>
      <c r="E105" s="195">
        <v>45361</v>
      </c>
      <c r="F105" s="196"/>
    </row>
    <row r="106" spans="1:6">
      <c r="A106" s="192">
        <v>4121</v>
      </c>
      <c r="B106" s="193" t="s">
        <v>5515</v>
      </c>
      <c r="C106" s="193">
        <v>19.7</v>
      </c>
      <c r="D106" s="194">
        <v>0</v>
      </c>
      <c r="E106" s="195">
        <v>44857</v>
      </c>
      <c r="F106" s="196"/>
    </row>
    <row r="107" spans="1:6">
      <c r="A107" s="192">
        <v>4123</v>
      </c>
      <c r="B107" s="193" t="s">
        <v>5589</v>
      </c>
      <c r="C107" s="193">
        <v>91</v>
      </c>
      <c r="D107" s="194">
        <v>0</v>
      </c>
      <c r="E107" s="195">
        <v>45176</v>
      </c>
      <c r="F107" s="196"/>
    </row>
    <row r="108" spans="1:6">
      <c r="A108" s="192">
        <v>4123</v>
      </c>
      <c r="B108" s="193" t="s">
        <v>5588</v>
      </c>
      <c r="C108" s="193">
        <v>90</v>
      </c>
      <c r="D108" s="194">
        <v>0</v>
      </c>
      <c r="E108" s="195">
        <v>45177</v>
      </c>
      <c r="F108" s="196"/>
    </row>
    <row r="109" spans="1:6">
      <c r="A109" s="192">
        <v>4129</v>
      </c>
      <c r="B109" s="193" t="s">
        <v>5554</v>
      </c>
      <c r="C109" s="193">
        <v>50.4</v>
      </c>
      <c r="D109" s="194">
        <v>0</v>
      </c>
      <c r="E109" s="195">
        <v>44814</v>
      </c>
      <c r="F109" s="196"/>
    </row>
    <row r="110" spans="1:6">
      <c r="A110" s="192">
        <v>4141</v>
      </c>
      <c r="B110" s="193" t="s">
        <v>5717</v>
      </c>
      <c r="C110" s="193">
        <v>35.1</v>
      </c>
      <c r="D110" s="194">
        <v>0.94669999999999999</v>
      </c>
      <c r="E110" s="195">
        <v>44511</v>
      </c>
      <c r="F110" s="196"/>
    </row>
    <row r="111" spans="1:6">
      <c r="A111" s="192">
        <v>4141</v>
      </c>
      <c r="B111" s="193" t="s">
        <v>5655</v>
      </c>
      <c r="C111" s="193">
        <v>15.8</v>
      </c>
      <c r="D111" s="194">
        <v>0.20699999999999999</v>
      </c>
      <c r="E111" s="195">
        <v>44539</v>
      </c>
      <c r="F111" s="196"/>
    </row>
    <row r="112" spans="1:6">
      <c r="A112" s="192">
        <v>4141</v>
      </c>
      <c r="B112" s="193" t="s">
        <v>5504</v>
      </c>
      <c r="C112" s="193">
        <v>15.9</v>
      </c>
      <c r="D112" s="194">
        <v>0</v>
      </c>
      <c r="E112" s="195">
        <v>44901</v>
      </c>
      <c r="F112" s="196"/>
    </row>
    <row r="113" spans="1:6">
      <c r="A113" s="192">
        <v>4155</v>
      </c>
      <c r="B113" s="193" t="s">
        <v>5671</v>
      </c>
      <c r="C113" s="193">
        <v>26.88</v>
      </c>
      <c r="D113" s="194">
        <v>0.46360000000000001</v>
      </c>
      <c r="E113" s="195">
        <v>44400</v>
      </c>
      <c r="F113" s="196"/>
    </row>
    <row r="114" spans="1:6">
      <c r="A114" s="192">
        <v>4164</v>
      </c>
      <c r="B114" s="193" t="s">
        <v>5558</v>
      </c>
      <c r="C114" s="193">
        <v>53.9</v>
      </c>
      <c r="D114" s="194">
        <v>0</v>
      </c>
      <c r="E114" s="195">
        <v>45873</v>
      </c>
      <c r="F114" s="196"/>
    </row>
    <row r="115" spans="1:6">
      <c r="A115" s="192">
        <v>4167</v>
      </c>
      <c r="B115" s="193" t="s">
        <v>5659</v>
      </c>
      <c r="C115" s="193">
        <v>26.25</v>
      </c>
      <c r="D115" s="194">
        <v>0.24809999999999999</v>
      </c>
      <c r="E115" s="195">
        <v>45071</v>
      </c>
      <c r="F115" s="196"/>
    </row>
    <row r="116" spans="1:6">
      <c r="A116" s="192">
        <v>4175</v>
      </c>
      <c r="B116" s="193" t="s">
        <v>5575</v>
      </c>
      <c r="C116" s="193">
        <v>73.599999999999994</v>
      </c>
      <c r="D116" s="194">
        <v>0</v>
      </c>
      <c r="E116" s="195">
        <v>44987</v>
      </c>
      <c r="F116" s="196"/>
    </row>
    <row r="117" spans="1:6">
      <c r="A117" s="192">
        <v>4190</v>
      </c>
      <c r="B117" s="193" t="s">
        <v>5595</v>
      </c>
      <c r="C117" s="193">
        <v>106.7</v>
      </c>
      <c r="D117" s="194">
        <v>0</v>
      </c>
      <c r="E117" s="195">
        <v>44558</v>
      </c>
      <c r="F117" s="196"/>
    </row>
    <row r="118" spans="1:6">
      <c r="A118" s="192">
        <v>4306</v>
      </c>
      <c r="B118" s="193" t="s">
        <v>5653</v>
      </c>
      <c r="C118" s="193">
        <v>13.1</v>
      </c>
      <c r="D118" s="194">
        <v>0.16159999999999999</v>
      </c>
      <c r="E118" s="195">
        <v>44726</v>
      </c>
      <c r="F118" s="196"/>
    </row>
    <row r="119" spans="1:6">
      <c r="A119" s="192">
        <v>4306</v>
      </c>
      <c r="B119" s="193" t="s">
        <v>5658</v>
      </c>
      <c r="C119" s="193">
        <v>13.1</v>
      </c>
      <c r="D119" s="194">
        <v>0.23780000000000001</v>
      </c>
      <c r="E119" s="195">
        <v>44726</v>
      </c>
      <c r="F119" s="196"/>
    </row>
    <row r="120" spans="1:6">
      <c r="A120" s="192">
        <v>4416</v>
      </c>
      <c r="B120" s="193" t="s">
        <v>5626</v>
      </c>
      <c r="C120" s="193">
        <v>86.1</v>
      </c>
      <c r="D120" s="194">
        <v>4.4000000000000003E-3</v>
      </c>
      <c r="E120" s="195">
        <v>44822</v>
      </c>
      <c r="F120" s="196"/>
    </row>
    <row r="121" spans="1:6">
      <c r="A121" s="192">
        <v>4433</v>
      </c>
      <c r="B121" s="193" t="s">
        <v>5551</v>
      </c>
      <c r="C121" s="193">
        <v>49</v>
      </c>
      <c r="D121" s="194">
        <v>0</v>
      </c>
      <c r="E121" s="195">
        <v>44856</v>
      </c>
      <c r="F121" s="196"/>
    </row>
    <row r="122" spans="1:6">
      <c r="A122" s="192">
        <v>4438</v>
      </c>
      <c r="B122" s="193" t="s">
        <v>5607</v>
      </c>
      <c r="C122" s="193">
        <v>153.5</v>
      </c>
      <c r="D122" s="194">
        <v>0</v>
      </c>
      <c r="E122" s="195">
        <v>44863</v>
      </c>
      <c r="F122" s="196"/>
    </row>
    <row r="123" spans="1:6">
      <c r="A123" s="192">
        <v>4541</v>
      </c>
      <c r="B123" s="193" t="s">
        <v>5646</v>
      </c>
      <c r="C123" s="193">
        <v>26.9</v>
      </c>
      <c r="D123" s="194">
        <v>8.5999999999999993E-2</v>
      </c>
      <c r="E123" s="195">
        <v>44502</v>
      </c>
      <c r="F123" s="196"/>
    </row>
    <row r="124" spans="1:6">
      <c r="A124" s="192">
        <v>4555</v>
      </c>
      <c r="B124" s="193" t="s">
        <v>5663</v>
      </c>
      <c r="C124" s="193">
        <v>73.8</v>
      </c>
      <c r="D124" s="194">
        <v>0.2923</v>
      </c>
      <c r="E124" s="195">
        <v>44353</v>
      </c>
      <c r="F124" s="196"/>
    </row>
    <row r="125" spans="1:6">
      <c r="A125" s="192">
        <v>4555</v>
      </c>
      <c r="B125" s="193" t="s">
        <v>5555</v>
      </c>
      <c r="C125" s="193">
        <v>51.5</v>
      </c>
      <c r="D125" s="194">
        <v>0</v>
      </c>
      <c r="E125" s="195">
        <v>45044</v>
      </c>
      <c r="F125" s="196"/>
    </row>
    <row r="126" spans="1:6">
      <c r="A126" s="192">
        <v>4556</v>
      </c>
      <c r="B126" s="193" t="s">
        <v>5544</v>
      </c>
      <c r="C126" s="193">
        <v>39.68</v>
      </c>
      <c r="D126" s="194">
        <v>0</v>
      </c>
      <c r="E126" s="195">
        <v>45282</v>
      </c>
      <c r="F126" s="196"/>
    </row>
    <row r="127" spans="1:6">
      <c r="A127" s="192">
        <v>4556</v>
      </c>
      <c r="B127" s="193" t="s">
        <v>5540</v>
      </c>
      <c r="C127" s="193">
        <v>37.75</v>
      </c>
      <c r="D127" s="194">
        <v>0</v>
      </c>
      <c r="E127" s="195">
        <v>45283</v>
      </c>
      <c r="F127" s="196"/>
    </row>
    <row r="128" spans="1:6">
      <c r="A128" s="192">
        <v>4563</v>
      </c>
      <c r="B128" s="193" t="s">
        <v>5553</v>
      </c>
      <c r="C128" s="193">
        <v>50.2</v>
      </c>
      <c r="D128" s="194">
        <v>0</v>
      </c>
      <c r="E128" s="195">
        <v>44478</v>
      </c>
      <c r="F128" s="196"/>
    </row>
    <row r="129" spans="1:6">
      <c r="A129" s="192">
        <v>4566</v>
      </c>
      <c r="B129" s="193" t="s">
        <v>5661</v>
      </c>
      <c r="C129" s="193">
        <v>47.9</v>
      </c>
      <c r="D129" s="194">
        <v>0.27129999999999999</v>
      </c>
      <c r="E129" s="195">
        <v>44800</v>
      </c>
      <c r="F129" s="196"/>
    </row>
    <row r="130" spans="1:6">
      <c r="A130" s="192">
        <v>4714</v>
      </c>
      <c r="B130" s="193" t="s">
        <v>5654</v>
      </c>
      <c r="C130" s="193">
        <v>13</v>
      </c>
      <c r="D130" s="194">
        <v>0.2</v>
      </c>
      <c r="E130" s="195">
        <v>44386</v>
      </c>
      <c r="F130" s="196"/>
    </row>
    <row r="131" spans="1:6">
      <c r="A131" s="192">
        <v>4716</v>
      </c>
      <c r="B131" s="193" t="s">
        <v>5507</v>
      </c>
      <c r="C131" s="193">
        <v>18.07</v>
      </c>
      <c r="D131" s="194">
        <v>0</v>
      </c>
      <c r="E131" s="195">
        <v>44625</v>
      </c>
      <c r="F131" s="196"/>
    </row>
    <row r="132" spans="1:6">
      <c r="A132" s="192">
        <v>4720</v>
      </c>
      <c r="B132" s="193" t="s">
        <v>5662</v>
      </c>
      <c r="C132" s="193">
        <v>14</v>
      </c>
      <c r="D132" s="194">
        <v>0.27700000000000002</v>
      </c>
      <c r="E132" s="195">
        <v>44858</v>
      </c>
      <c r="F132" s="196"/>
    </row>
    <row r="133" spans="1:6">
      <c r="A133" s="192">
        <v>4720</v>
      </c>
      <c r="B133" s="193" t="s">
        <v>5501</v>
      </c>
      <c r="C133" s="193">
        <v>15.4</v>
      </c>
      <c r="D133" s="194">
        <v>0</v>
      </c>
      <c r="E133" s="195">
        <v>45588</v>
      </c>
      <c r="F133" s="196"/>
    </row>
    <row r="134" spans="1:6">
      <c r="A134" s="192">
        <v>4736</v>
      </c>
      <c r="B134" s="193" t="s">
        <v>5694</v>
      </c>
      <c r="C134" s="193">
        <v>136.30000000000001</v>
      </c>
      <c r="D134" s="194">
        <v>0.73350000000000004</v>
      </c>
      <c r="E134" s="195">
        <v>44794</v>
      </c>
      <c r="F134" s="196"/>
    </row>
    <row r="135" spans="1:6">
      <c r="A135" s="192">
        <v>4744</v>
      </c>
      <c r="B135" s="193" t="s">
        <v>5627</v>
      </c>
      <c r="C135" s="193">
        <v>31.85</v>
      </c>
      <c r="D135" s="194">
        <v>1.03E-2</v>
      </c>
      <c r="E135" s="195">
        <v>44486</v>
      </c>
      <c r="F135" s="196"/>
    </row>
    <row r="136" spans="1:6">
      <c r="A136" s="192">
        <v>4746</v>
      </c>
      <c r="B136" s="193" t="s">
        <v>5564</v>
      </c>
      <c r="C136" s="193">
        <v>58.4</v>
      </c>
      <c r="D136" s="194">
        <v>0</v>
      </c>
      <c r="E136" s="195">
        <v>44397</v>
      </c>
      <c r="F136" s="196"/>
    </row>
    <row r="137" spans="1:6">
      <c r="A137" s="192">
        <v>4760</v>
      </c>
      <c r="B137" s="193" t="s">
        <v>5680</v>
      </c>
      <c r="C137" s="193">
        <v>75.2</v>
      </c>
      <c r="D137" s="194">
        <v>0.58799999999999997</v>
      </c>
      <c r="E137" s="195">
        <v>44798</v>
      </c>
      <c r="F137" s="196"/>
    </row>
    <row r="138" spans="1:6">
      <c r="A138" s="192">
        <v>4763</v>
      </c>
      <c r="B138" s="193" t="s">
        <v>5602</v>
      </c>
      <c r="C138" s="193">
        <v>137</v>
      </c>
      <c r="D138" s="194">
        <v>0</v>
      </c>
      <c r="E138" s="195">
        <v>44356</v>
      </c>
      <c r="F138" s="196"/>
    </row>
    <row r="139" spans="1:6">
      <c r="A139" s="192">
        <v>4763</v>
      </c>
      <c r="B139" s="193" t="s">
        <v>5601</v>
      </c>
      <c r="C139" s="193">
        <v>130.69999999999999</v>
      </c>
      <c r="D139" s="194">
        <v>0</v>
      </c>
      <c r="E139" s="195">
        <v>45194</v>
      </c>
      <c r="F139" s="196"/>
    </row>
    <row r="140" spans="1:6">
      <c r="A140" s="192">
        <v>4764</v>
      </c>
      <c r="B140" s="193" t="s">
        <v>5571</v>
      </c>
      <c r="C140" s="193">
        <v>66.599999999999994</v>
      </c>
      <c r="D140" s="194">
        <v>0</v>
      </c>
      <c r="E140" s="195">
        <v>44423</v>
      </c>
      <c r="F140" s="196"/>
    </row>
    <row r="141" spans="1:6">
      <c r="A141" s="192">
        <v>4803</v>
      </c>
      <c r="B141" s="193" t="s">
        <v>5583</v>
      </c>
      <c r="C141" s="193">
        <v>83.8</v>
      </c>
      <c r="D141" s="194">
        <v>0</v>
      </c>
      <c r="E141" s="195">
        <v>44848</v>
      </c>
      <c r="F141" s="196"/>
    </row>
    <row r="142" spans="1:6">
      <c r="A142" s="192">
        <v>4807</v>
      </c>
      <c r="B142" s="193" t="s">
        <v>5528</v>
      </c>
      <c r="C142" s="193">
        <v>30.5</v>
      </c>
      <c r="D142" s="194">
        <v>0</v>
      </c>
      <c r="E142" s="195">
        <v>44897</v>
      </c>
      <c r="F142" s="196"/>
    </row>
    <row r="143" spans="1:6">
      <c r="A143" s="192">
        <v>4906</v>
      </c>
      <c r="B143" s="193" t="s">
        <v>5622</v>
      </c>
      <c r="C143" s="193">
        <v>26.3</v>
      </c>
      <c r="D143" s="194">
        <v>1.6999999999999999E-3</v>
      </c>
      <c r="E143" s="195">
        <v>44635</v>
      </c>
      <c r="F143" s="196"/>
    </row>
    <row r="144" spans="1:6">
      <c r="A144" s="192">
        <v>4912</v>
      </c>
      <c r="B144" s="193" t="s">
        <v>5703</v>
      </c>
      <c r="C144" s="193">
        <v>94.1</v>
      </c>
      <c r="D144" s="194">
        <v>0.81459999999999999</v>
      </c>
      <c r="E144" s="195">
        <v>45142</v>
      </c>
      <c r="F144" s="196"/>
    </row>
    <row r="145" spans="1:6">
      <c r="A145" s="192">
        <v>4916</v>
      </c>
      <c r="B145" s="193" t="s">
        <v>5535</v>
      </c>
      <c r="C145" s="193">
        <v>36.1</v>
      </c>
      <c r="D145" s="194">
        <v>0</v>
      </c>
      <c r="E145" s="195">
        <v>44908</v>
      </c>
      <c r="F145" s="196"/>
    </row>
    <row r="146" spans="1:6">
      <c r="A146" s="192">
        <v>4919</v>
      </c>
      <c r="B146" s="193" t="s">
        <v>5670</v>
      </c>
      <c r="C146" s="193">
        <v>38.200000000000003</v>
      </c>
      <c r="D146" s="194">
        <v>0.42599999999999999</v>
      </c>
      <c r="E146" s="195">
        <v>45797</v>
      </c>
      <c r="F146" s="196"/>
    </row>
    <row r="147" spans="1:6">
      <c r="A147" s="192">
        <v>4943</v>
      </c>
      <c r="B147" s="193" t="s">
        <v>5722</v>
      </c>
      <c r="C147" s="193">
        <v>97.6</v>
      </c>
      <c r="D147" s="194">
        <v>0.97960000000000003</v>
      </c>
      <c r="E147" s="195">
        <v>44288</v>
      </c>
      <c r="F147" s="196"/>
    </row>
    <row r="148" spans="1:6">
      <c r="A148" s="192">
        <v>4967</v>
      </c>
      <c r="B148" s="193" t="s">
        <v>5693</v>
      </c>
      <c r="C148" s="193">
        <v>33.03</v>
      </c>
      <c r="D148" s="194">
        <v>0.72660000000000002</v>
      </c>
      <c r="E148" s="195">
        <v>44974</v>
      </c>
      <c r="F148" s="196"/>
    </row>
    <row r="149" spans="1:6">
      <c r="A149" s="192">
        <v>4967</v>
      </c>
      <c r="B149" s="193" t="s">
        <v>5640</v>
      </c>
      <c r="C149" s="193">
        <v>42</v>
      </c>
      <c r="D149" s="194">
        <v>5.7599999999999998E-2</v>
      </c>
      <c r="E149" s="195">
        <v>45206</v>
      </c>
      <c r="F149" s="196"/>
    </row>
    <row r="150" spans="1:6">
      <c r="A150" s="192">
        <v>5011</v>
      </c>
      <c r="B150" s="193" t="s">
        <v>5692</v>
      </c>
      <c r="C150" s="193">
        <v>18</v>
      </c>
      <c r="D150" s="194">
        <v>0.72399999999999998</v>
      </c>
      <c r="E150" s="195">
        <v>44729</v>
      </c>
      <c r="F150" s="196"/>
    </row>
    <row r="151" spans="1:6">
      <c r="A151" s="192">
        <v>5213</v>
      </c>
      <c r="B151" s="193" t="s">
        <v>5505</v>
      </c>
      <c r="C151" s="193">
        <v>16.89</v>
      </c>
      <c r="D151" s="194">
        <v>0</v>
      </c>
      <c r="E151" s="195">
        <v>45712</v>
      </c>
      <c r="F151" s="196"/>
    </row>
    <row r="152" spans="1:6">
      <c r="A152" s="192">
        <v>5223</v>
      </c>
      <c r="B152" s="193" t="s">
        <v>5636</v>
      </c>
      <c r="C152" s="193">
        <v>75.8</v>
      </c>
      <c r="D152" s="194">
        <v>4.0800000000000003E-2</v>
      </c>
      <c r="E152" s="195">
        <v>45229</v>
      </c>
      <c r="F152" s="196"/>
    </row>
    <row r="153" spans="1:6">
      <c r="A153" s="192">
        <v>5263</v>
      </c>
      <c r="B153" s="193" t="s">
        <v>5594</v>
      </c>
      <c r="C153" s="193">
        <v>106.5</v>
      </c>
      <c r="D153" s="194">
        <v>0</v>
      </c>
      <c r="E153" s="195">
        <v>44849</v>
      </c>
      <c r="F153" s="196"/>
    </row>
    <row r="154" spans="1:6">
      <c r="A154" s="192">
        <v>5263</v>
      </c>
      <c r="B154" s="193" t="s">
        <v>5593</v>
      </c>
      <c r="C154" s="193">
        <v>105</v>
      </c>
      <c r="D154" s="194">
        <v>0</v>
      </c>
      <c r="E154" s="195">
        <v>45028</v>
      </c>
      <c r="F154" s="196"/>
    </row>
    <row r="155" spans="1:6">
      <c r="A155" s="192">
        <v>5284</v>
      </c>
      <c r="B155" s="193" t="s">
        <v>5556</v>
      </c>
      <c r="C155" s="193">
        <v>52.1</v>
      </c>
      <c r="D155" s="194">
        <v>0</v>
      </c>
      <c r="E155" s="195">
        <v>44893</v>
      </c>
      <c r="F155" s="196"/>
    </row>
    <row r="156" spans="1:6">
      <c r="A156" s="192">
        <v>5285</v>
      </c>
      <c r="B156" s="193" t="s">
        <v>5579</v>
      </c>
      <c r="C156" s="193">
        <v>76.25</v>
      </c>
      <c r="D156" s="194">
        <v>0</v>
      </c>
      <c r="E156" s="195">
        <v>44486</v>
      </c>
      <c r="F156" s="196"/>
    </row>
    <row r="157" spans="1:6">
      <c r="A157" s="192">
        <v>5291</v>
      </c>
      <c r="B157" s="193" t="s">
        <v>5674</v>
      </c>
      <c r="C157" s="193">
        <v>19</v>
      </c>
      <c r="D157" s="194">
        <v>0.49</v>
      </c>
      <c r="E157" s="195">
        <v>44785</v>
      </c>
      <c r="F157" s="196"/>
    </row>
    <row r="158" spans="1:6">
      <c r="A158" s="192">
        <v>5306</v>
      </c>
      <c r="B158" s="193" t="s">
        <v>5614</v>
      </c>
      <c r="C158" s="193">
        <v>205.2</v>
      </c>
      <c r="D158" s="194">
        <v>0</v>
      </c>
      <c r="E158" s="195">
        <v>45229</v>
      </c>
      <c r="F158" s="196"/>
    </row>
    <row r="159" spans="1:6">
      <c r="A159" s="192">
        <v>5309</v>
      </c>
      <c r="B159" s="193" t="s">
        <v>5618</v>
      </c>
      <c r="C159" s="193">
        <v>35</v>
      </c>
      <c r="D159" s="194">
        <v>2.0000000000000001E-4</v>
      </c>
      <c r="E159" s="195">
        <v>44854</v>
      </c>
      <c r="F159" s="196"/>
    </row>
    <row r="160" spans="1:6">
      <c r="A160" s="192">
        <v>5457</v>
      </c>
      <c r="B160" s="193" t="s">
        <v>5591</v>
      </c>
      <c r="C160" s="193">
        <v>100</v>
      </c>
      <c r="D160" s="194">
        <v>0</v>
      </c>
      <c r="E160" s="195">
        <v>44995</v>
      </c>
      <c r="F160" s="196"/>
    </row>
    <row r="161" spans="1:6">
      <c r="A161" s="192">
        <v>5536</v>
      </c>
      <c r="B161" s="193" t="s">
        <v>5612</v>
      </c>
      <c r="C161" s="193">
        <v>195.1</v>
      </c>
      <c r="D161" s="194">
        <v>0</v>
      </c>
      <c r="E161" s="195">
        <v>44892</v>
      </c>
      <c r="F161" s="196"/>
    </row>
    <row r="162" spans="1:6">
      <c r="A162" s="192">
        <v>5538</v>
      </c>
      <c r="B162" s="193" t="s">
        <v>5547</v>
      </c>
      <c r="C162" s="193">
        <v>44.8</v>
      </c>
      <c r="D162" s="194">
        <v>0</v>
      </c>
      <c r="E162" s="195">
        <v>44431</v>
      </c>
      <c r="F162" s="196"/>
    </row>
    <row r="163" spans="1:6">
      <c r="A163" s="192">
        <v>5546</v>
      </c>
      <c r="B163" s="193" t="s">
        <v>5581</v>
      </c>
      <c r="C163" s="193">
        <v>78.2</v>
      </c>
      <c r="D163" s="194">
        <v>0</v>
      </c>
      <c r="E163" s="195">
        <v>45276</v>
      </c>
      <c r="F163" s="196"/>
    </row>
    <row r="164" spans="1:6">
      <c r="A164" s="192">
        <v>6175</v>
      </c>
      <c r="B164" s="193" t="s">
        <v>5672</v>
      </c>
      <c r="C164" s="193">
        <v>29</v>
      </c>
      <c r="D164" s="194">
        <v>0.48299999999999998</v>
      </c>
      <c r="E164" s="195">
        <v>44624</v>
      </c>
      <c r="F164" s="196"/>
    </row>
    <row r="165" spans="1:6">
      <c r="A165" s="192">
        <v>6179</v>
      </c>
      <c r="B165" s="193" t="s">
        <v>5539</v>
      </c>
      <c r="C165" s="193">
        <v>37.700000000000003</v>
      </c>
      <c r="D165" s="194">
        <v>0</v>
      </c>
      <c r="E165" s="195">
        <v>45128</v>
      </c>
      <c r="F165" s="196"/>
    </row>
    <row r="166" spans="1:6">
      <c r="A166" s="192">
        <v>6189</v>
      </c>
      <c r="B166" s="193" t="s">
        <v>5624</v>
      </c>
      <c r="C166" s="193">
        <v>32.159999999999997</v>
      </c>
      <c r="D166" s="194">
        <v>2.5999999999999999E-3</v>
      </c>
      <c r="E166" s="195">
        <v>45085</v>
      </c>
      <c r="F166" s="196"/>
    </row>
    <row r="167" spans="1:6">
      <c r="A167" s="192">
        <v>6195</v>
      </c>
      <c r="B167" s="193" t="s">
        <v>5681</v>
      </c>
      <c r="C167" s="193">
        <v>38.299999999999997</v>
      </c>
      <c r="D167" s="194">
        <v>0.60829999999999995</v>
      </c>
      <c r="E167" s="195">
        <v>44545</v>
      </c>
      <c r="F167" s="196"/>
    </row>
    <row r="168" spans="1:6">
      <c r="A168" s="192">
        <v>6196</v>
      </c>
      <c r="B168" s="193" t="s">
        <v>5600</v>
      </c>
      <c r="C168" s="193">
        <v>114.8</v>
      </c>
      <c r="D168" s="194">
        <v>0</v>
      </c>
      <c r="E168" s="195">
        <v>45275</v>
      </c>
      <c r="F168" s="196"/>
    </row>
    <row r="169" spans="1:6">
      <c r="A169" s="192">
        <v>6205</v>
      </c>
      <c r="B169" s="193" t="s">
        <v>5631</v>
      </c>
      <c r="C169" s="193">
        <v>35.799999999999997</v>
      </c>
      <c r="D169" s="194">
        <v>1.9099999999999999E-2</v>
      </c>
      <c r="E169" s="195">
        <v>45234</v>
      </c>
      <c r="F169" s="196"/>
    </row>
    <row r="170" spans="1:6">
      <c r="A170" s="192">
        <v>6208</v>
      </c>
      <c r="B170" s="193" t="s">
        <v>5705</v>
      </c>
      <c r="C170" s="193">
        <v>28.3</v>
      </c>
      <c r="D170" s="194">
        <v>0.87629999999999997</v>
      </c>
      <c r="E170" s="195">
        <v>45075</v>
      </c>
      <c r="F170" s="196"/>
    </row>
    <row r="171" spans="1:6">
      <c r="A171" s="192">
        <v>6220</v>
      </c>
      <c r="B171" s="193" t="s">
        <v>5687</v>
      </c>
      <c r="C171" s="193">
        <v>25.6</v>
      </c>
      <c r="D171" s="194">
        <v>0.64149999999999996</v>
      </c>
      <c r="E171" s="195">
        <v>44975</v>
      </c>
      <c r="F171" s="196"/>
    </row>
    <row r="172" spans="1:6">
      <c r="A172" s="192">
        <v>6223</v>
      </c>
      <c r="B172" s="193" t="s">
        <v>5707</v>
      </c>
      <c r="C172" s="193">
        <v>67.400000000000006</v>
      </c>
      <c r="D172" s="194">
        <v>0.87739999999999996</v>
      </c>
      <c r="E172" s="195">
        <v>44423</v>
      </c>
      <c r="F172" s="196"/>
    </row>
    <row r="173" spans="1:6">
      <c r="A173" s="192">
        <v>6224</v>
      </c>
      <c r="B173" s="193" t="s">
        <v>5596</v>
      </c>
      <c r="C173" s="193">
        <v>107</v>
      </c>
      <c r="D173" s="194">
        <v>0</v>
      </c>
      <c r="E173" s="195">
        <v>45309</v>
      </c>
      <c r="F173" s="196"/>
    </row>
    <row r="174" spans="1:6">
      <c r="A174" s="192">
        <v>6248</v>
      </c>
      <c r="B174" s="193" t="s">
        <v>5525</v>
      </c>
      <c r="C174" s="193">
        <v>27.8</v>
      </c>
      <c r="D174" s="194">
        <v>0</v>
      </c>
      <c r="E174" s="195">
        <v>44873</v>
      </c>
      <c r="F174" s="196"/>
    </row>
    <row r="175" spans="1:6">
      <c r="A175" s="192">
        <v>6248</v>
      </c>
      <c r="B175" s="193" t="s">
        <v>5524</v>
      </c>
      <c r="C175" s="193">
        <v>27.5</v>
      </c>
      <c r="D175" s="194">
        <v>0</v>
      </c>
      <c r="E175" s="195">
        <v>44876</v>
      </c>
      <c r="F175" s="196"/>
    </row>
    <row r="176" spans="1:6">
      <c r="A176" s="192">
        <v>6257</v>
      </c>
      <c r="B176" s="193" t="s">
        <v>5678</v>
      </c>
      <c r="C176" s="193">
        <v>34.799999999999997</v>
      </c>
      <c r="D176" s="194">
        <v>0.53939999999999999</v>
      </c>
      <c r="E176" s="195">
        <v>44849</v>
      </c>
      <c r="F176" s="196"/>
    </row>
    <row r="177" spans="1:6">
      <c r="A177" s="192">
        <v>6274</v>
      </c>
      <c r="B177" s="193" t="s">
        <v>5606</v>
      </c>
      <c r="C177" s="193">
        <v>153.4</v>
      </c>
      <c r="D177" s="194">
        <v>0</v>
      </c>
      <c r="E177" s="195">
        <v>45068</v>
      </c>
      <c r="F177" s="196"/>
    </row>
    <row r="178" spans="1:6">
      <c r="A178" s="192">
        <v>6288</v>
      </c>
      <c r="B178" s="193" t="s">
        <v>5683</v>
      </c>
      <c r="C178" s="193">
        <v>26.99</v>
      </c>
      <c r="D178" s="194">
        <v>0.62380000000000002</v>
      </c>
      <c r="E178" s="195">
        <v>44920</v>
      </c>
      <c r="F178" s="196"/>
    </row>
    <row r="179" spans="1:6">
      <c r="A179" s="192">
        <v>6414</v>
      </c>
      <c r="B179" s="193" t="s">
        <v>5642</v>
      </c>
      <c r="C179" s="193">
        <v>229.2</v>
      </c>
      <c r="D179" s="194">
        <v>6.08E-2</v>
      </c>
      <c r="E179" s="195">
        <v>44618</v>
      </c>
      <c r="F179" s="196"/>
    </row>
    <row r="180" spans="1:6">
      <c r="A180" s="192">
        <v>6416</v>
      </c>
      <c r="B180" s="193" t="s">
        <v>5697</v>
      </c>
      <c r="C180" s="193">
        <v>102.4</v>
      </c>
      <c r="D180" s="194">
        <v>0.74639999999999995</v>
      </c>
      <c r="E180" s="195">
        <v>44967</v>
      </c>
      <c r="F180" s="196"/>
    </row>
    <row r="181" spans="1:6">
      <c r="A181" s="192">
        <v>6432</v>
      </c>
      <c r="B181" s="193" t="s">
        <v>5715</v>
      </c>
      <c r="C181" s="193">
        <v>23.08</v>
      </c>
      <c r="D181" s="194">
        <v>0.9325</v>
      </c>
      <c r="E181" s="195">
        <v>44442</v>
      </c>
      <c r="F181" s="196"/>
    </row>
    <row r="182" spans="1:6">
      <c r="A182" s="192">
        <v>6438</v>
      </c>
      <c r="B182" s="193" t="s">
        <v>5637</v>
      </c>
      <c r="C182" s="193">
        <v>70.599999999999994</v>
      </c>
      <c r="D182" s="194">
        <v>5.1799999999999999E-2</v>
      </c>
      <c r="E182" s="195">
        <v>44525</v>
      </c>
      <c r="F182" s="196"/>
    </row>
    <row r="183" spans="1:6">
      <c r="A183" s="192">
        <v>6441</v>
      </c>
      <c r="B183" s="193" t="s">
        <v>5696</v>
      </c>
      <c r="C183" s="193">
        <v>59.7</v>
      </c>
      <c r="D183" s="194">
        <v>0.74550000000000005</v>
      </c>
      <c r="E183" s="195">
        <v>44625</v>
      </c>
      <c r="F183" s="196"/>
    </row>
    <row r="184" spans="1:6">
      <c r="A184" s="192">
        <v>6441</v>
      </c>
      <c r="B184" s="193" t="s">
        <v>5708</v>
      </c>
      <c r="C184" s="193">
        <v>59.7</v>
      </c>
      <c r="D184" s="194">
        <v>0.8831</v>
      </c>
      <c r="E184" s="195">
        <v>44625</v>
      </c>
      <c r="F184" s="196"/>
    </row>
    <row r="185" spans="1:6">
      <c r="A185" s="192">
        <v>6441</v>
      </c>
      <c r="B185" s="193" t="s">
        <v>5604</v>
      </c>
      <c r="C185" s="193">
        <v>148.1</v>
      </c>
      <c r="D185" s="194">
        <v>0</v>
      </c>
      <c r="E185" s="195">
        <v>44860</v>
      </c>
      <c r="F185" s="196"/>
    </row>
    <row r="186" spans="1:6">
      <c r="A186" s="192">
        <v>6441</v>
      </c>
      <c r="B186" s="193" t="s">
        <v>5605</v>
      </c>
      <c r="C186" s="193">
        <v>148.1</v>
      </c>
      <c r="D186" s="194">
        <v>0</v>
      </c>
      <c r="E186" s="195">
        <v>44860</v>
      </c>
      <c r="F186" s="196"/>
    </row>
    <row r="187" spans="1:6">
      <c r="A187" s="192">
        <v>6441</v>
      </c>
      <c r="B187" s="193" t="s">
        <v>5603</v>
      </c>
      <c r="C187" s="193">
        <v>143</v>
      </c>
      <c r="D187" s="194">
        <v>0</v>
      </c>
      <c r="E187" s="195">
        <v>44861</v>
      </c>
      <c r="F187" s="196"/>
    </row>
    <row r="188" spans="1:6">
      <c r="A188" s="192">
        <v>6449</v>
      </c>
      <c r="B188" s="193" t="s">
        <v>5561</v>
      </c>
      <c r="C188" s="193">
        <v>56.2</v>
      </c>
      <c r="D188" s="194">
        <v>0</v>
      </c>
      <c r="E188" s="195">
        <v>44313</v>
      </c>
      <c r="F188" s="196"/>
    </row>
    <row r="189" spans="1:6">
      <c r="A189" s="192">
        <v>6451</v>
      </c>
      <c r="B189" s="193" t="s">
        <v>5610</v>
      </c>
      <c r="C189" s="193">
        <v>165.4</v>
      </c>
      <c r="D189" s="194">
        <v>0</v>
      </c>
      <c r="E189" s="195">
        <v>44969</v>
      </c>
      <c r="F189" s="196"/>
    </row>
    <row r="190" spans="1:6">
      <c r="A190" s="192">
        <v>6465</v>
      </c>
      <c r="B190" s="193" t="s">
        <v>5533</v>
      </c>
      <c r="C190" s="193">
        <v>35.299999999999997</v>
      </c>
      <c r="D190" s="194">
        <v>0</v>
      </c>
      <c r="E190" s="195">
        <v>44904</v>
      </c>
      <c r="F190" s="196"/>
    </row>
    <row r="191" spans="1:6">
      <c r="A191" s="192">
        <v>6469</v>
      </c>
      <c r="B191" s="193" t="s">
        <v>5709</v>
      </c>
      <c r="C191" s="193">
        <v>59.2</v>
      </c>
      <c r="D191" s="194">
        <v>0.88870000000000005</v>
      </c>
      <c r="E191" s="195">
        <v>44359</v>
      </c>
      <c r="F191" s="196"/>
    </row>
    <row r="192" spans="1:6">
      <c r="A192" s="192">
        <v>6477</v>
      </c>
      <c r="B192" s="193" t="s">
        <v>5723</v>
      </c>
      <c r="C192" s="193">
        <v>22.4</v>
      </c>
      <c r="D192" s="194">
        <v>0.97970000000000002</v>
      </c>
      <c r="E192" s="195">
        <v>44915</v>
      </c>
      <c r="F192" s="196"/>
    </row>
    <row r="193" spans="1:6">
      <c r="A193" s="192">
        <v>6477</v>
      </c>
      <c r="B193" s="193" t="s">
        <v>5699</v>
      </c>
      <c r="C193" s="193">
        <v>42.1</v>
      </c>
      <c r="D193" s="194">
        <v>0.76229999999999998</v>
      </c>
      <c r="E193" s="195">
        <v>45229</v>
      </c>
      <c r="F193" s="196"/>
    </row>
    <row r="194" spans="1:6">
      <c r="A194" s="192">
        <v>6486</v>
      </c>
      <c r="B194" s="193" t="s">
        <v>5656</v>
      </c>
      <c r="C194" s="193">
        <v>72.5</v>
      </c>
      <c r="D194" s="194">
        <v>0.21829999999999999</v>
      </c>
      <c r="E194" s="195">
        <v>44522</v>
      </c>
      <c r="F194" s="196"/>
    </row>
    <row r="195" spans="1:6">
      <c r="A195" s="192">
        <v>6496</v>
      </c>
      <c r="B195" s="193" t="s">
        <v>5531</v>
      </c>
      <c r="C195" s="193">
        <v>32.200000000000003</v>
      </c>
      <c r="D195" s="194">
        <v>0</v>
      </c>
      <c r="E195" s="195">
        <v>45193</v>
      </c>
      <c r="F195" s="196"/>
    </row>
    <row r="196" spans="1:6">
      <c r="A196" s="192">
        <v>6532</v>
      </c>
      <c r="B196" s="193" t="s">
        <v>5700</v>
      </c>
      <c r="C196" s="193">
        <v>43.2</v>
      </c>
      <c r="D196" s="194">
        <v>0.78759999999999997</v>
      </c>
      <c r="E196" s="195">
        <v>44638</v>
      </c>
      <c r="F196" s="196"/>
    </row>
    <row r="197" spans="1:6">
      <c r="A197" s="192">
        <v>6558</v>
      </c>
      <c r="B197" s="193" t="s">
        <v>5577</v>
      </c>
      <c r="C197" s="193">
        <v>74.400000000000006</v>
      </c>
      <c r="D197" s="194">
        <v>0</v>
      </c>
      <c r="E197" s="195">
        <v>44885</v>
      </c>
      <c r="F197" s="196"/>
    </row>
    <row r="198" spans="1:6">
      <c r="A198" s="192">
        <v>6573</v>
      </c>
      <c r="B198" s="193" t="s">
        <v>5714</v>
      </c>
      <c r="C198" s="193">
        <v>55.16</v>
      </c>
      <c r="D198" s="194">
        <v>0.92759999999999998</v>
      </c>
      <c r="E198" s="195">
        <v>44425</v>
      </c>
      <c r="F198" s="196"/>
    </row>
    <row r="199" spans="1:6">
      <c r="A199" s="192">
        <v>6589</v>
      </c>
      <c r="B199" s="193" t="s">
        <v>5562</v>
      </c>
      <c r="C199" s="193">
        <v>57.1</v>
      </c>
      <c r="D199" s="194">
        <v>0</v>
      </c>
      <c r="E199" s="195">
        <v>44710</v>
      </c>
      <c r="F199" s="196"/>
    </row>
    <row r="200" spans="1:6">
      <c r="A200" s="192">
        <v>6591</v>
      </c>
      <c r="B200" s="193" t="s">
        <v>5639</v>
      </c>
      <c r="C200" s="193">
        <v>64.02</v>
      </c>
      <c r="D200" s="194">
        <v>5.7299999999999997E-2</v>
      </c>
      <c r="E200" s="195">
        <v>44805</v>
      </c>
      <c r="F200" s="196"/>
    </row>
    <row r="201" spans="1:6">
      <c r="A201" s="192">
        <v>6616</v>
      </c>
      <c r="B201" s="193" t="s">
        <v>5538</v>
      </c>
      <c r="C201" s="193">
        <v>37.6</v>
      </c>
      <c r="D201" s="194">
        <v>0</v>
      </c>
      <c r="E201" s="195">
        <v>44533</v>
      </c>
      <c r="F201" s="196"/>
    </row>
    <row r="202" spans="1:6">
      <c r="A202" s="192">
        <v>6629</v>
      </c>
      <c r="B202" s="193" t="s">
        <v>5565</v>
      </c>
      <c r="C202" s="193">
        <v>59.1</v>
      </c>
      <c r="D202" s="194">
        <v>0</v>
      </c>
      <c r="E202" s="195">
        <v>44856</v>
      </c>
      <c r="F202" s="196"/>
    </row>
    <row r="203" spans="1:6">
      <c r="A203" s="192">
        <v>6655</v>
      </c>
      <c r="B203" s="193" t="s">
        <v>5552</v>
      </c>
      <c r="C203" s="193">
        <v>50.1</v>
      </c>
      <c r="D203" s="194">
        <v>0</v>
      </c>
      <c r="E203" s="195">
        <v>44931</v>
      </c>
      <c r="F203" s="196"/>
    </row>
    <row r="204" spans="1:6">
      <c r="A204" s="192">
        <v>6668</v>
      </c>
      <c r="B204" s="193" t="s">
        <v>5586</v>
      </c>
      <c r="C204" s="193">
        <v>85.8</v>
      </c>
      <c r="D204" s="194">
        <v>0</v>
      </c>
      <c r="E204" s="195">
        <v>44563</v>
      </c>
      <c r="F204" s="196"/>
    </row>
    <row r="205" spans="1:6">
      <c r="A205" s="192">
        <v>6668</v>
      </c>
      <c r="B205" s="193" t="s">
        <v>5584</v>
      </c>
      <c r="C205" s="193">
        <v>84.8</v>
      </c>
      <c r="D205" s="194">
        <v>0</v>
      </c>
      <c r="E205" s="195">
        <v>44564</v>
      </c>
      <c r="F205" s="196"/>
    </row>
    <row r="206" spans="1:6">
      <c r="A206" s="192">
        <v>6706</v>
      </c>
      <c r="B206" s="193" t="s">
        <v>5611</v>
      </c>
      <c r="C206" s="193">
        <v>168</v>
      </c>
      <c r="D206" s="194">
        <v>0</v>
      </c>
      <c r="E206" s="195">
        <v>45325</v>
      </c>
      <c r="F206" s="196"/>
    </row>
    <row r="207" spans="1:6">
      <c r="A207" s="192">
        <v>8011</v>
      </c>
      <c r="B207" s="193" t="s">
        <v>5677</v>
      </c>
      <c r="C207" s="193">
        <v>16.100000000000001</v>
      </c>
      <c r="D207" s="194">
        <v>0.53069999999999995</v>
      </c>
      <c r="E207" s="195">
        <v>44371</v>
      </c>
      <c r="F207" s="196"/>
    </row>
    <row r="208" spans="1:6">
      <c r="A208" s="192">
        <v>8027</v>
      </c>
      <c r="B208" s="193" t="s">
        <v>5695</v>
      </c>
      <c r="C208" s="193">
        <v>42.22</v>
      </c>
      <c r="D208" s="194">
        <v>0.73750000000000004</v>
      </c>
      <c r="E208" s="195">
        <v>44367</v>
      </c>
      <c r="F208" s="196"/>
    </row>
    <row r="209" spans="1:6">
      <c r="A209" s="192">
        <v>8028</v>
      </c>
      <c r="B209" s="193" t="s">
        <v>5576</v>
      </c>
      <c r="C209" s="193">
        <v>73.599999999999994</v>
      </c>
      <c r="D209" s="194">
        <v>0</v>
      </c>
      <c r="E209" s="195">
        <v>44513</v>
      </c>
      <c r="F209" s="196"/>
    </row>
    <row r="210" spans="1:6">
      <c r="A210" s="192">
        <v>8042</v>
      </c>
      <c r="B210" s="193" t="s">
        <v>5569</v>
      </c>
      <c r="C210" s="193">
        <v>65.7</v>
      </c>
      <c r="D210" s="194">
        <v>0</v>
      </c>
      <c r="E210" s="195">
        <v>44387</v>
      </c>
      <c r="F210" s="196"/>
    </row>
    <row r="211" spans="1:6">
      <c r="A211" s="192">
        <v>8044</v>
      </c>
      <c r="B211" s="193" t="s">
        <v>5598</v>
      </c>
      <c r="C211" s="193">
        <v>112</v>
      </c>
      <c r="D211" s="194">
        <v>0</v>
      </c>
      <c r="E211" s="195">
        <v>45206</v>
      </c>
      <c r="F211" s="196"/>
    </row>
    <row r="212" spans="1:6">
      <c r="A212" s="192">
        <v>8050</v>
      </c>
      <c r="B212" s="193" t="s">
        <v>5550</v>
      </c>
      <c r="C212" s="193">
        <v>48.8</v>
      </c>
      <c r="D212" s="194">
        <v>0</v>
      </c>
      <c r="E212" s="195">
        <v>44811</v>
      </c>
      <c r="F212" s="196"/>
    </row>
    <row r="213" spans="1:6">
      <c r="A213" s="192">
        <v>8066</v>
      </c>
      <c r="B213" s="193" t="s">
        <v>5585</v>
      </c>
      <c r="C213" s="193">
        <v>85</v>
      </c>
      <c r="D213" s="194">
        <v>0</v>
      </c>
      <c r="E213" s="195">
        <v>44912</v>
      </c>
      <c r="F213" s="196"/>
    </row>
    <row r="214" spans="1:6">
      <c r="A214" s="192">
        <v>8070</v>
      </c>
      <c r="B214" s="193" t="s">
        <v>5522</v>
      </c>
      <c r="C214" s="193">
        <v>23.7</v>
      </c>
      <c r="D214" s="194">
        <v>0</v>
      </c>
      <c r="E214" s="195">
        <v>45255</v>
      </c>
      <c r="F214" s="196"/>
    </row>
    <row r="215" spans="1:6">
      <c r="A215" s="192">
        <v>8076</v>
      </c>
      <c r="B215" s="193" t="s">
        <v>5648</v>
      </c>
      <c r="C215" s="193">
        <v>51</v>
      </c>
      <c r="D215" s="194">
        <v>8.8999999999999996E-2</v>
      </c>
      <c r="E215" s="195">
        <v>44367</v>
      </c>
      <c r="F215" s="196"/>
    </row>
    <row r="216" spans="1:6">
      <c r="A216" s="192">
        <v>8092</v>
      </c>
      <c r="B216" s="193" t="s">
        <v>5494</v>
      </c>
      <c r="C216" s="193">
        <v>10</v>
      </c>
      <c r="D216" s="194">
        <v>0</v>
      </c>
      <c r="E216" s="195">
        <v>44764</v>
      </c>
      <c r="F216" s="196"/>
    </row>
    <row r="217" spans="1:6">
      <c r="A217" s="192">
        <v>8104</v>
      </c>
      <c r="B217" s="193" t="s">
        <v>5635</v>
      </c>
      <c r="C217" s="193">
        <v>50.4</v>
      </c>
      <c r="D217" s="194">
        <v>3.7699999999999997E-2</v>
      </c>
      <c r="E217" s="195">
        <v>44759</v>
      </c>
      <c r="F217" s="196"/>
    </row>
    <row r="218" spans="1:6">
      <c r="A218" s="192">
        <v>8171</v>
      </c>
      <c r="B218" s="193" t="s">
        <v>5566</v>
      </c>
      <c r="C218" s="193">
        <v>59.5</v>
      </c>
      <c r="D218" s="194">
        <v>0</v>
      </c>
      <c r="E218" s="195">
        <v>45008</v>
      </c>
      <c r="F218" s="196"/>
    </row>
    <row r="219" spans="1:6">
      <c r="A219" s="192">
        <v>8349</v>
      </c>
      <c r="B219" s="193" t="s">
        <v>5712</v>
      </c>
      <c r="C219" s="193">
        <v>58.1</v>
      </c>
      <c r="D219" s="194">
        <v>0.90629999999999999</v>
      </c>
      <c r="E219" s="195">
        <v>44350</v>
      </c>
      <c r="F219" s="196"/>
    </row>
    <row r="220" spans="1:6">
      <c r="A220" s="192">
        <v>8349</v>
      </c>
      <c r="B220" s="193" t="s">
        <v>5628</v>
      </c>
      <c r="C220" s="193">
        <v>59.6</v>
      </c>
      <c r="D220" s="194">
        <v>1.06E-2</v>
      </c>
      <c r="E220" s="195">
        <v>44991</v>
      </c>
      <c r="F220" s="196"/>
    </row>
    <row r="221" spans="1:6">
      <c r="A221" s="192">
        <v>8436</v>
      </c>
      <c r="B221" s="193" t="s">
        <v>5686</v>
      </c>
      <c r="C221" s="193">
        <v>302.3</v>
      </c>
      <c r="D221" s="194">
        <v>0.63729999999999998</v>
      </c>
      <c r="E221" s="195">
        <v>44355</v>
      </c>
      <c r="F221" s="196"/>
    </row>
    <row r="222" spans="1:6">
      <c r="A222" s="192">
        <v>8462</v>
      </c>
      <c r="B222" s="193" t="s">
        <v>5608</v>
      </c>
      <c r="C222" s="193">
        <v>155.80000000000001</v>
      </c>
      <c r="D222" s="194">
        <v>0</v>
      </c>
      <c r="E222" s="195">
        <v>44932</v>
      </c>
      <c r="F222" s="196"/>
    </row>
    <row r="223" spans="1:6">
      <c r="A223" s="192">
        <v>8466</v>
      </c>
      <c r="B223" s="193" t="s">
        <v>5574</v>
      </c>
      <c r="C223" s="193">
        <v>71.400000000000006</v>
      </c>
      <c r="D223" s="194">
        <v>0</v>
      </c>
      <c r="E223" s="195">
        <v>45150</v>
      </c>
      <c r="F223" s="196"/>
    </row>
    <row r="224" spans="1:6">
      <c r="A224" s="192">
        <v>8467</v>
      </c>
      <c r="B224" s="193" t="s">
        <v>5573</v>
      </c>
      <c r="C224" s="193">
        <v>69</v>
      </c>
      <c r="D224" s="194">
        <v>0</v>
      </c>
      <c r="E224" s="195">
        <v>45145</v>
      </c>
      <c r="F224" s="196"/>
    </row>
    <row r="225" spans="1:6">
      <c r="A225" s="192">
        <v>8473</v>
      </c>
      <c r="B225" s="193" t="s">
        <v>5559</v>
      </c>
      <c r="C225" s="193">
        <v>55.8</v>
      </c>
      <c r="D225" s="194">
        <v>0</v>
      </c>
      <c r="E225" s="195">
        <v>44565</v>
      </c>
      <c r="F225" s="196"/>
    </row>
    <row r="226" spans="1:6">
      <c r="A226" s="192">
        <v>8499</v>
      </c>
      <c r="B226" s="193" t="s">
        <v>5652</v>
      </c>
      <c r="C226" s="193">
        <v>129.80000000000001</v>
      </c>
      <c r="D226" s="194">
        <v>0.1452</v>
      </c>
      <c r="E226" s="195">
        <v>44476</v>
      </c>
      <c r="F226" s="196"/>
    </row>
    <row r="227" spans="1:6">
      <c r="A227" s="192">
        <v>8927</v>
      </c>
      <c r="B227" s="193" t="s">
        <v>5509</v>
      </c>
      <c r="C227" s="193">
        <v>18.18</v>
      </c>
      <c r="D227" s="194">
        <v>0</v>
      </c>
      <c r="E227" s="195">
        <v>45283</v>
      </c>
      <c r="F227" s="196"/>
    </row>
    <row r="228" spans="1:6">
      <c r="A228" s="192">
        <v>8933</v>
      </c>
      <c r="B228" s="193" t="s">
        <v>5666</v>
      </c>
      <c r="C228" s="193">
        <v>14.3</v>
      </c>
      <c r="D228" s="194">
        <v>0.32279999999999998</v>
      </c>
      <c r="E228" s="195">
        <v>44355</v>
      </c>
      <c r="F228" s="196"/>
    </row>
    <row r="229" spans="1:6">
      <c r="A229" s="192">
        <v>8933</v>
      </c>
      <c r="B229" s="193" t="s">
        <v>5644</v>
      </c>
      <c r="C229" s="193">
        <v>13.7</v>
      </c>
      <c r="D229" s="194">
        <v>7.1300000000000002E-2</v>
      </c>
      <c r="E229" s="195">
        <v>44578</v>
      </c>
    </row>
    <row r="230" spans="1:6">
      <c r="A230" s="192">
        <v>9802</v>
      </c>
      <c r="B230" s="193" t="s">
        <v>5597</v>
      </c>
      <c r="C230" s="193">
        <v>107.8</v>
      </c>
      <c r="D230" s="194">
        <v>0</v>
      </c>
      <c r="E230" s="195">
        <v>44790</v>
      </c>
    </row>
    <row r="231" spans="1:6">
      <c r="A231" s="192">
        <v>9958</v>
      </c>
      <c r="B231" s="193" t="s">
        <v>5688</v>
      </c>
      <c r="C231" s="193">
        <v>89.91</v>
      </c>
      <c r="D231" s="194">
        <v>0.66239999999999999</v>
      </c>
      <c r="E231" s="195">
        <v>45149</v>
      </c>
    </row>
  </sheetData>
  <sortState xmlns:xlrd2="http://schemas.microsoft.com/office/spreadsheetml/2017/richdata2" ref="A2:E231">
    <sortCondition ref="A2:A231"/>
    <sortCondition ref="E2:E231"/>
  </sortState>
  <phoneticPr fontId="3" type="noConversion"/>
  <hyperlinks>
    <hyperlink ref="G6" r:id="rId1" xr:uid="{6ACA739A-BD4A-D04F-B1E6-D03CD854390D}"/>
  </hyperlinks>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14</vt:i4>
      </vt:variant>
    </vt:vector>
  </HeadingPairs>
  <TitlesOfParts>
    <vt:vector size="14" baseType="lpstr">
      <vt:lpstr>Run</vt:lpstr>
      <vt:lpstr>個股查詢</vt:lpstr>
      <vt:lpstr>個股盤後與即時分析</vt:lpstr>
      <vt:lpstr>盤中即時資料與預估量</vt:lpstr>
      <vt:lpstr>盤中即時資料與預估量週Ｋ</vt:lpstr>
      <vt:lpstr>盤中即時資料與預估量月Ｋ</vt:lpstr>
      <vt:lpstr>籌碼Ｋ精選</vt:lpstr>
      <vt:lpstr>預估放大係數樞紐</vt:lpstr>
      <vt:lpstr>最後回補日</vt:lpstr>
      <vt:lpstr>除權息日</vt:lpstr>
      <vt:lpstr>台股產業分類表</vt:lpstr>
      <vt:lpstr>假日表</vt:lpstr>
      <vt:lpstr>備註</vt:lpstr>
      <vt:lpstr>可轉換公司債</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dc:creator>
  <cp:lastModifiedBy>Microsoft Office User</cp:lastModifiedBy>
  <dcterms:created xsi:type="dcterms:W3CDTF">2017-03-27T08:20:43Z</dcterms:created>
  <dcterms:modified xsi:type="dcterms:W3CDTF">2021-07-25T00:32:45Z</dcterms:modified>
</cp:coreProperties>
</file>